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ERRE CAJA ENE26" sheetId="1" r:id="rId5"/>
    <sheet state="visible" name="CAMBIO DIVISAS" sheetId="2" r:id="rId6"/>
    <sheet state="visible" name="VENTAS" sheetId="3" r:id="rId7"/>
    <sheet state="visible" name="COMPRAS" sheetId="4" r:id="rId8"/>
    <sheet state="visible" name="INVENTARIO" sheetId="5" r:id="rId9"/>
    <sheet state="visible" name="FLETES" sheetId="6" r:id="rId10"/>
    <sheet state="visible" name="WAKU" sheetId="7" r:id="rId11"/>
    <sheet state="visible" name="GASTOS" sheetId="8" r:id="rId12"/>
    <sheet state="visible" name="RESUMEN" sheetId="9" r:id="rId13"/>
    <sheet state="visible" name="DATOS" sheetId="10" r:id="rId14"/>
    <sheet state="visible" name="PRODUCTO" sheetId="11" r:id="rId15"/>
    <sheet state="visible" name="PESOS" sheetId="12" r:id="rId16"/>
    <sheet state="visible" name="RELACION INGEGR" sheetId="13" r:id="rId17"/>
    <sheet state="visible" name="GASTOS VARIABLES" sheetId="14" r:id="rId18"/>
    <sheet state="visible" name="FLETES POR PAGAR" sheetId="15" r:id="rId19"/>
    <sheet state="visible" name="DEUDAS PENDIENTES" sheetId="16" r:id="rId20"/>
    <sheet state="visible" name="COMBOS DE COMIDA" sheetId="17" r:id="rId21"/>
    <sheet state="visible" name="Hoja 12" sheetId="18" r:id="rId22"/>
  </sheets>
  <definedNames>
    <definedName hidden="1" localSheetId="1" name="_xlnm._FilterDatabase">'CAMBIO DIVISAS'!$A$1:$J$38</definedName>
    <definedName hidden="1" localSheetId="5" name="_xlnm._FilterDatabase">FLETES!$A$1:$J$41</definedName>
    <definedName hidden="1" localSheetId="9" name="_xlnm._FilterDatabase">DATOS!$C$5:$F$359</definedName>
    <definedName hidden="1" localSheetId="14" name="_xlnm._FilterDatabase">'FLETES POR PAGAR'!$C$4:$I$119</definedName>
  </definedNames>
  <calcPr/>
</workbook>
</file>

<file path=xl/sharedStrings.xml><?xml version="1.0" encoding="utf-8"?>
<sst xmlns="http://schemas.openxmlformats.org/spreadsheetml/2006/main" count="4282" uniqueCount="1605">
  <si>
    <t>BODEGA 3</t>
  </si>
  <si>
    <t>CIERRE DE CAJA DIARIO</t>
  </si>
  <si>
    <t>INGRESOS:</t>
  </si>
  <si>
    <t>TASA:</t>
  </si>
  <si>
    <t>INGRESOS</t>
  </si>
  <si>
    <t>FORMAS DE PAGO:</t>
  </si>
  <si>
    <t>ITEM</t>
  </si>
  <si>
    <t>FECHA</t>
  </si>
  <si>
    <t>DESCRIPCION</t>
  </si>
  <si>
    <t>EFECTIVO</t>
  </si>
  <si>
    <t>PAGO MOVIL</t>
  </si>
  <si>
    <t>CASH $</t>
  </si>
  <si>
    <t>ZELLE</t>
  </si>
  <si>
    <t>%ING/GAN</t>
  </si>
  <si>
    <t>TOTAL</t>
  </si>
  <si>
    <t>MONTO</t>
  </si>
  <si>
    <t>%</t>
  </si>
  <si>
    <t>$</t>
  </si>
  <si>
    <t>Bs</t>
  </si>
  <si>
    <t>INGRESO POR VENTAS DESDE EL 01 HASTA EL 03 DE ENERO</t>
  </si>
  <si>
    <t>INGRESO POR VENTAS DESDE EL 04 HASTA EL 07 DE ENERO</t>
  </si>
  <si>
    <t>GANANCIA</t>
  </si>
  <si>
    <t>GANANCIA POR TASA CAMBIARIA INVERSIONES DOBLE PICA</t>
  </si>
  <si>
    <t/>
  </si>
  <si>
    <t xml:space="preserve">  TOTALES:</t>
  </si>
  <si>
    <t>INGRESO POR VENTAS DESDE EL 08 AL 14 DE ENERO</t>
  </si>
  <si>
    <t>EGRESOS:</t>
  </si>
  <si>
    <t>SALDOS AL CIERRE DE CAJA:</t>
  </si>
  <si>
    <t>DISTRIBUCION DEL CASH</t>
  </si>
  <si>
    <t>SDO ANTERIOR:</t>
  </si>
  <si>
    <t>ORO</t>
  </si>
  <si>
    <t xml:space="preserve">  TOTAL:</t>
  </si>
  <si>
    <t>DIFERENCIA:</t>
  </si>
  <si>
    <t>TOTAL INGRESOS:</t>
  </si>
  <si>
    <t>COMPRA INVERSIONES DOBLE PICA</t>
  </si>
  <si>
    <t>19,53*</t>
  </si>
  <si>
    <t>*</t>
  </si>
  <si>
    <t>NOMINA 1RA QUINCENA ENCARDAO CANAIMA</t>
  </si>
  <si>
    <t>NOMINA 1RA QUINCENA ADMINISTRADORA</t>
  </si>
  <si>
    <t>TOTAL EGRESOS:</t>
  </si>
  <si>
    <t>SALDO</t>
  </si>
  <si>
    <t>PROVEEDOR</t>
  </si>
  <si>
    <t>MONTO BS</t>
  </si>
  <si>
    <t>BCV</t>
  </si>
  <si>
    <t xml:space="preserve">MONTO </t>
  </si>
  <si>
    <t>TASA</t>
  </si>
  <si>
    <t>CAMBIO</t>
  </si>
  <si>
    <t>ESTATUS DEL CAMBIO</t>
  </si>
  <si>
    <t>INVERSIONES DOBLE PICA</t>
  </si>
  <si>
    <t>EXTERNO</t>
  </si>
  <si>
    <t>PAGADO</t>
  </si>
  <si>
    <t>TODO ALIMENTOS ORIENTE</t>
  </si>
  <si>
    <t>STARLINK</t>
  </si>
  <si>
    <t>BERKANA</t>
  </si>
  <si>
    <t>HUEVOS Y QUESO</t>
  </si>
  <si>
    <t>HALLACAS</t>
  </si>
  <si>
    <t>BERKANA CALLAO</t>
  </si>
  <si>
    <t>REFRESCOS</t>
  </si>
  <si>
    <t>PAN DE JAMON</t>
  </si>
  <si>
    <t>HUEVOS</t>
  </si>
  <si>
    <t>OMAR</t>
  </si>
  <si>
    <t>CESTA</t>
  </si>
  <si>
    <t>BARAKI</t>
  </si>
  <si>
    <t>LA BODEGA</t>
  </si>
  <si>
    <t>PAPELERIA</t>
  </si>
  <si>
    <t>POLLO</t>
  </si>
  <si>
    <t>JONATHAN</t>
  </si>
  <si>
    <t>DOBLE PICA</t>
  </si>
  <si>
    <t>DANIEL</t>
  </si>
  <si>
    <t>INV. UNARE 3</t>
  </si>
  <si>
    <t>PENDIENTE</t>
  </si>
  <si>
    <t>FARMACIA EL FORTIN</t>
  </si>
  <si>
    <t>COMERCIAL ALBAVEN</t>
  </si>
  <si>
    <t xml:space="preserve">        </t>
  </si>
  <si>
    <t>BODEGA3</t>
  </si>
  <si>
    <t>VENTAS $</t>
  </si>
  <si>
    <t>VENTAS Bs.</t>
  </si>
  <si>
    <t>TOTAL $</t>
  </si>
  <si>
    <t>TOTALES</t>
  </si>
  <si>
    <t>CLIENTE</t>
  </si>
  <si>
    <t>PRODUCTO</t>
  </si>
  <si>
    <t>COD/PROD</t>
  </si>
  <si>
    <t>CANT</t>
  </si>
  <si>
    <t>PRECIO/UNIT $</t>
  </si>
  <si>
    <t>MONTO/TOTAL</t>
  </si>
  <si>
    <t>PRECIO UNIT Bs</t>
  </si>
  <si>
    <t>TOTAL Bs</t>
  </si>
  <si>
    <t>MONTO TOTAL $</t>
  </si>
  <si>
    <t>PRECIO/UNIT</t>
  </si>
  <si>
    <t>CONSUMIDOR FINAL</t>
  </si>
  <si>
    <t>Belmont</t>
  </si>
  <si>
    <t>Refrescos 1lt</t>
  </si>
  <si>
    <t>galleta marilu chocolate</t>
  </si>
  <si>
    <t>Pollo 1kg</t>
  </si>
  <si>
    <t>BIG BOG SABORES VARIADOS</t>
  </si>
  <si>
    <t>CARAMELOS FRUTICAS 100UND</t>
  </si>
  <si>
    <t>Caramelos Bianchi</t>
  </si>
  <si>
    <t>Caramelos Chao</t>
  </si>
  <si>
    <t>Queso duro</t>
  </si>
  <si>
    <t>ATUN PEÑERO OLIVA VERDE</t>
  </si>
  <si>
    <t>Huevo</t>
  </si>
  <si>
    <t>Panelada 29gr</t>
  </si>
  <si>
    <t xml:space="preserve">Refrescos 2lt </t>
  </si>
  <si>
    <t xml:space="preserve">caramelo trululu aros  100UND </t>
  </si>
  <si>
    <t xml:space="preserve">PAPEL HIGIENICO MARRON </t>
  </si>
  <si>
    <t>FLIPS 28G</t>
  </si>
  <si>
    <t xml:space="preserve">CHOCOLATE BIANCHI DOBLE CHOCOLATE </t>
  </si>
  <si>
    <t>PIAZZA BARQUILLAS</t>
  </si>
  <si>
    <t>GALLETA MARILU CHOCOVAINILLA</t>
  </si>
  <si>
    <t>GALLETA MARILU 18 G</t>
  </si>
  <si>
    <t>Galletas club social</t>
  </si>
  <si>
    <t>DIABLITO 54G</t>
  </si>
  <si>
    <t>Sardina Omega</t>
  </si>
  <si>
    <t>Cubitos</t>
  </si>
  <si>
    <t>MORTADELA ALIBAL 500GR</t>
  </si>
  <si>
    <t>pasta/mry/tradicional vermi L</t>
  </si>
  <si>
    <t xml:space="preserve">ACEITE LA PAMPA 700ML </t>
  </si>
  <si>
    <t>LECHE NAN 1 400GR</t>
  </si>
  <si>
    <t>Pañal Baby finger XG</t>
  </si>
  <si>
    <t>Jabon las llaves floral (200gr)</t>
  </si>
  <si>
    <t>Refrescos 1,5lt</t>
  </si>
  <si>
    <t>Toddy 200g</t>
  </si>
  <si>
    <t>LECHE DOBON 200GR</t>
  </si>
  <si>
    <t>Aceite Vatel 500ml</t>
  </si>
  <si>
    <t>CAFE AMANECER 100 GR</t>
  </si>
  <si>
    <t>Galletas de soda</t>
  </si>
  <si>
    <t>Harina Pan Maiz Blanca 1kg</t>
  </si>
  <si>
    <t>Café Flor de Arauca 200g</t>
  </si>
  <si>
    <t>adobo completo l/comadre 24x200gr</t>
  </si>
  <si>
    <t>SAL/ 1KG ENSAL</t>
  </si>
  <si>
    <t>Arroz Mary tradicional tipo 1  900g</t>
  </si>
  <si>
    <t xml:space="preserve">TOALLA WANITA NOCHE </t>
  </si>
  <si>
    <t>BOLSA (5KG)</t>
  </si>
  <si>
    <t>MARGARINA MAVESA 250GR</t>
  </si>
  <si>
    <t>MARGARINA MAVESA 500GR</t>
  </si>
  <si>
    <t>PAÑALES TALLA G BABY FINGER 18UND</t>
  </si>
  <si>
    <t>Jabon Popular</t>
  </si>
  <si>
    <t>Galletas Maria</t>
  </si>
  <si>
    <t>TORONTO</t>
  </si>
  <si>
    <t>Leche Do Bon 400g</t>
  </si>
  <si>
    <t>MINI SAMBAS</t>
  </si>
  <si>
    <t>Azucar Montalban 1kg</t>
  </si>
  <si>
    <t>Maltin polar 1,5lt</t>
  </si>
  <si>
    <t>JABON MIMLOT 125 G</t>
  </si>
  <si>
    <t>WAKU</t>
  </si>
  <si>
    <t>Café Amanecer 200g</t>
  </si>
  <si>
    <t>CAFE AMANECER 500GR</t>
  </si>
  <si>
    <t>Mayonesa Mavesa 445gr</t>
  </si>
  <si>
    <t>MAYONESA MAVESA 900GR</t>
  </si>
  <si>
    <t>Harina de trigo la pampa 1kg</t>
  </si>
  <si>
    <t>Pañal Baby finger M</t>
  </si>
  <si>
    <t>Velas</t>
  </si>
  <si>
    <t>AVENA QUAKER 200GR</t>
  </si>
  <si>
    <t>Lavaplatos Axion 230g</t>
  </si>
  <si>
    <t xml:space="preserve">BIG BOM XXL FRESA </t>
  </si>
  <si>
    <t>Avena Pantera 800g</t>
  </si>
  <si>
    <t xml:space="preserve">CIGARROS BELMONT GRANDE </t>
  </si>
  <si>
    <t>Salsa de tomate ketchup Pampero 397gr</t>
  </si>
  <si>
    <t>CREMA COLGATE MENTA 90 ML</t>
  </si>
  <si>
    <t>Sopa Maggi</t>
  </si>
  <si>
    <t xml:space="preserve">DESODORANTE LADY SPEED STICK SOBRE </t>
  </si>
  <si>
    <t xml:space="preserve">DANDY </t>
  </si>
  <si>
    <t>Galleta  Katy</t>
  </si>
  <si>
    <t>NUCITA TUBULAR</t>
  </si>
  <si>
    <t xml:space="preserve">PIRULIN </t>
  </si>
  <si>
    <t>Esponja Doble uso</t>
  </si>
  <si>
    <t>PAN DE JAMON 800GR</t>
  </si>
  <si>
    <t>Afeitadora Dorco</t>
  </si>
  <si>
    <t xml:space="preserve">PASTA PRIMOR CORTA 1KG </t>
  </si>
  <si>
    <t>Mortadela Punta de monte</t>
  </si>
  <si>
    <t xml:space="preserve">CHOCOGALLETIN </t>
  </si>
  <si>
    <t>TEQUEÑOS FIESTEROS</t>
  </si>
  <si>
    <t>alive/detergente  c/suavisante 1kg</t>
  </si>
  <si>
    <t>Yesquero</t>
  </si>
  <si>
    <t>Cepillo Dental Colgate Premier Clean</t>
  </si>
  <si>
    <t>Mayonesa Mavesa 175gr</t>
  </si>
  <si>
    <t>aceite/vatel vegetal  1L  (12)</t>
  </si>
  <si>
    <t>NUTTELINI</t>
  </si>
  <si>
    <t>CLORO OSO BLANCO 1LT</t>
  </si>
  <si>
    <t>DETERGENTE ALIVE 500GR</t>
  </si>
  <si>
    <t>No. COMPROB</t>
  </si>
  <si>
    <t>COMPRAS EN BOLIVARES</t>
  </si>
  <si>
    <t>COMPRA EN DOLARES</t>
  </si>
  <si>
    <t>INVERSIONES DOBLE PICA, C.A.</t>
  </si>
  <si>
    <t>CANT/BTO</t>
  </si>
  <si>
    <t>(I/E)</t>
  </si>
  <si>
    <t>PREC/UNIT/IVA</t>
  </si>
  <si>
    <t>MONTO/TOT/FACT</t>
  </si>
  <si>
    <t>PRECIO/UNIT/$</t>
  </si>
  <si>
    <t>MONTO/TOT/FACT/$</t>
  </si>
  <si>
    <t>FLETE</t>
  </si>
  <si>
    <t>PREC/UNIT/IVA/FLETE</t>
  </si>
  <si>
    <t>PROB</t>
  </si>
  <si>
    <t>E</t>
  </si>
  <si>
    <t>G</t>
  </si>
  <si>
    <t>INVERSIONES UNARE 3, C.A.</t>
  </si>
  <si>
    <t xml:space="preserve">OMAR MATOS </t>
  </si>
  <si>
    <t>EXCESO EN LA VENTA S/STOCK</t>
  </si>
  <si>
    <t>% UTIL PROM INV</t>
  </si>
  <si>
    <t>MINIMO STOCK INVENTARIO</t>
  </si>
  <si>
    <t>UTILIDAD MENOR 30%</t>
  </si>
  <si>
    <t>REPOSICION DE MERCANCIA MAYOR O IGUAL A 3 VECES</t>
  </si>
  <si>
    <t>CODIGO</t>
  </si>
  <si>
    <t>ENTRADA</t>
  </si>
  <si>
    <t>SALIDA</t>
  </si>
  <si>
    <t>INV</t>
  </si>
  <si>
    <t>REPOSICION</t>
  </si>
  <si>
    <t>% REPOSICION</t>
  </si>
  <si>
    <t>P/VENTA</t>
  </si>
  <si>
    <t>P/COSTO</t>
  </si>
  <si>
    <t>UTIL/PROD/UNIT</t>
  </si>
  <si>
    <t>UTIL/PROD/TOTAL</t>
  </si>
  <si>
    <t>% UTIL</t>
  </si>
  <si>
    <t>VALOR/INV/COSTO HIST</t>
  </si>
  <si>
    <t>VALOR/INV/PVS</t>
  </si>
  <si>
    <t>AERONAVE</t>
  </si>
  <si>
    <t>MATRICULA</t>
  </si>
  <si>
    <t>MANIFIESTO</t>
  </si>
  <si>
    <t>PESO</t>
  </si>
  <si>
    <t xml:space="preserve">TOTAL </t>
  </si>
  <si>
    <t>ESTATUS DE LA DEUDA</t>
  </si>
  <si>
    <t>OBSERVACION</t>
  </si>
  <si>
    <t>JETSTREAM</t>
  </si>
  <si>
    <t>YV2272-2654-2456</t>
  </si>
  <si>
    <t>SALDO INICIAL</t>
  </si>
  <si>
    <t>TURBO</t>
  </si>
  <si>
    <t>YV2632</t>
  </si>
  <si>
    <t>11-18</t>
  </si>
  <si>
    <t>CARAVAN</t>
  </si>
  <si>
    <t>YV1950</t>
  </si>
  <si>
    <t>CAMION</t>
  </si>
  <si>
    <t>S/N</t>
  </si>
  <si>
    <t>CESSNA</t>
  </si>
  <si>
    <t>YV1186</t>
  </si>
  <si>
    <t>11-39</t>
  </si>
  <si>
    <t>11-87</t>
  </si>
  <si>
    <t>12-20</t>
  </si>
  <si>
    <t>12-23</t>
  </si>
  <si>
    <t>12-19</t>
  </si>
  <si>
    <t>PANES</t>
  </si>
  <si>
    <t>12-33</t>
  </si>
  <si>
    <t>12-39</t>
  </si>
  <si>
    <t>$2  ALMUERZO</t>
  </si>
  <si>
    <t>12-127</t>
  </si>
  <si>
    <t>12-51</t>
  </si>
  <si>
    <t>12-47</t>
  </si>
  <si>
    <t>12-149</t>
  </si>
  <si>
    <t>12-151</t>
  </si>
  <si>
    <t>01-13</t>
  </si>
  <si>
    <t>CANTIDAD</t>
  </si>
  <si>
    <t>MONTO UNITARIO</t>
  </si>
  <si>
    <t>PRECIO TOTAL</t>
  </si>
  <si>
    <t>SARDINA OMEGA</t>
  </si>
  <si>
    <t>ATUN PEÑERO OLIVA</t>
  </si>
  <si>
    <t>CAFE AMANECER 200GR</t>
  </si>
  <si>
    <t>MAYONESA MAVESA 445GR</t>
  </si>
  <si>
    <t>MAYONESA MAVESA 910GR</t>
  </si>
  <si>
    <t>CUADERNOS</t>
  </si>
  <si>
    <t>BOLIGRAFOS</t>
  </si>
  <si>
    <t>COLOCAR FECHA DESDE EL 1ERO DEL MES</t>
  </si>
  <si>
    <t>VENTAS</t>
  </si>
  <si>
    <t>COMPRAS</t>
  </si>
  <si>
    <t xml:space="preserve">  UTIL BRUTA</t>
  </si>
  <si>
    <t>RELACION DE IN</t>
  </si>
  <si>
    <t>RUBRO</t>
  </si>
  <si>
    <t>UND</t>
  </si>
  <si>
    <t>CLIENTES</t>
  </si>
  <si>
    <t>ACE1</t>
  </si>
  <si>
    <t>Ace Detergente Maxi Limpieza 800gr</t>
  </si>
  <si>
    <t>AUTOMERCADO ATLANTICO, C.A</t>
  </si>
  <si>
    <t>AC2</t>
  </si>
  <si>
    <t>ACEITE CONCORDIA 900ML</t>
  </si>
  <si>
    <t>CHIQUITOS</t>
  </si>
  <si>
    <t>AC1</t>
  </si>
  <si>
    <t>Aceite concorvado 900ML</t>
  </si>
  <si>
    <t>CONFITERIA GUAYANA</t>
  </si>
  <si>
    <t>COMBO</t>
  </si>
  <si>
    <t>00084</t>
  </si>
  <si>
    <t>distribuidor de pollo</t>
  </si>
  <si>
    <t>KAREN</t>
  </si>
  <si>
    <t>00070</t>
  </si>
  <si>
    <t>ACEITE SOFIA 500ML</t>
  </si>
  <si>
    <t>makitodo</t>
  </si>
  <si>
    <t>AC3</t>
  </si>
  <si>
    <t>Aceite Vatel 250ml</t>
  </si>
  <si>
    <t>royal market</t>
  </si>
  <si>
    <t>PABLO</t>
  </si>
  <si>
    <t>AC6</t>
  </si>
  <si>
    <t>atlantico center</t>
  </si>
  <si>
    <t xml:space="preserve">AJUSTE DE MERMA </t>
  </si>
  <si>
    <t>00003</t>
  </si>
  <si>
    <t>casa parrilla</t>
  </si>
  <si>
    <t>PRODUCTO DAÑADO</t>
  </si>
  <si>
    <t>ACOND1</t>
  </si>
  <si>
    <t>Acondicionador Alive</t>
  </si>
  <si>
    <t>vendedor de calle sin factura</t>
  </si>
  <si>
    <t>REGINA</t>
  </si>
  <si>
    <t>00011</t>
  </si>
  <si>
    <t>karen queso</t>
  </si>
  <si>
    <t>PRODUCTO EXTRAVIADO</t>
  </si>
  <si>
    <t>AD1</t>
  </si>
  <si>
    <t>Adobo Iberia 185GR</t>
  </si>
  <si>
    <t>Santo Tome II C.A</t>
  </si>
  <si>
    <t>AFE</t>
  </si>
  <si>
    <r>
      <rPr>
        <rFont val="Verdana"/>
        <color rgb="FF000000"/>
      </rPr>
      <t>AKITODO 1, C.A.</t>
    </r>
  </si>
  <si>
    <t>AFE1</t>
  </si>
  <si>
    <t>AFEITADORA MAX 3</t>
  </si>
  <si>
    <t>AGUA1</t>
  </si>
  <si>
    <t>AGUA MINALBA 355CC</t>
  </si>
  <si>
    <t>INVERSIONES Y VIVERES GUAYANA, C.A</t>
  </si>
  <si>
    <t>00080</t>
  </si>
  <si>
    <t xml:space="preserve">ALAS DE POLLO </t>
  </si>
  <si>
    <t>CRED2</t>
  </si>
  <si>
    <t>Alident colgate menta 100ml</t>
  </si>
  <si>
    <t xml:space="preserve">00002 </t>
  </si>
  <si>
    <t>VICTOR CASTRO</t>
  </si>
  <si>
    <t>APOZS1</t>
  </si>
  <si>
    <t>Apolo zueco sencillo (Cross) caballero 40-45</t>
  </si>
  <si>
    <t>MAYORISTAS CARONI, C.A</t>
  </si>
  <si>
    <t>APOZS2</t>
  </si>
  <si>
    <t>Apolo zueco sencillo (Cross) Dama 36-41</t>
  </si>
  <si>
    <t>COMERCIALIZADORA LA BODEGA, C.A.</t>
  </si>
  <si>
    <t>00115</t>
  </si>
  <si>
    <t>ARROZ AGUA BLANCA 900GR</t>
  </si>
  <si>
    <t>AR2</t>
  </si>
  <si>
    <t>Arroz Mary Esmeralda 900g</t>
  </si>
  <si>
    <t>COMERCIAL PROVISTO, C.A</t>
  </si>
  <si>
    <t>AR4</t>
  </si>
  <si>
    <t>Arroz Mary superior 1kg</t>
  </si>
  <si>
    <t>COMERCIALIZADORA 100, C.A</t>
  </si>
  <si>
    <t>AR3</t>
  </si>
  <si>
    <t>Arroz Mary superior tipo I 900kg</t>
  </si>
  <si>
    <t>QUESERIA UNARE</t>
  </si>
  <si>
    <t>AR1</t>
  </si>
  <si>
    <t xml:space="preserve">ARTESANOS DEL SABOR </t>
  </si>
  <si>
    <t>00027</t>
  </si>
  <si>
    <t>arroz primor  clasico 1kg</t>
  </si>
  <si>
    <t xml:space="preserve">CARNICERIA LA CASA DEL PARRILLERO, C.A </t>
  </si>
  <si>
    <t>00014</t>
  </si>
  <si>
    <t>atun been 48x170gr</t>
  </si>
  <si>
    <t xml:space="preserve">TODO ALIMENTO ORIENTE, C.A </t>
  </si>
  <si>
    <t>ATUN1</t>
  </si>
  <si>
    <t>Atún El peñero natural 170g</t>
  </si>
  <si>
    <t xml:space="preserve">CENTRAL SANTO TOME III, C.A </t>
  </si>
  <si>
    <t>00108</t>
  </si>
  <si>
    <t>ATUN MARGARITA 140GR</t>
  </si>
  <si>
    <t xml:space="preserve">TODOPARTS GUAYANA, C.A </t>
  </si>
  <si>
    <t>00116</t>
  </si>
  <si>
    <t xml:space="preserve">INVERSIONES FITO, C.A </t>
  </si>
  <si>
    <t>00086</t>
  </si>
  <si>
    <t>AVENA AVELINA 400GR</t>
  </si>
  <si>
    <t>00022</t>
  </si>
  <si>
    <t>avena avelina tradicional 800gr</t>
  </si>
  <si>
    <t>BETY CANAIMA</t>
  </si>
  <si>
    <t>AV4</t>
  </si>
  <si>
    <t>Avena Pantera 400g</t>
  </si>
  <si>
    <t xml:space="preserve">CAMPO COCO </t>
  </si>
  <si>
    <t>AV5</t>
  </si>
  <si>
    <t>MASAS Y TEQUEÑOS</t>
  </si>
  <si>
    <t>00096</t>
  </si>
  <si>
    <t>COMETA</t>
  </si>
  <si>
    <t>AVN1</t>
  </si>
  <si>
    <t>Avena Quaker 400gr</t>
  </si>
  <si>
    <t>ABRAS</t>
  </si>
  <si>
    <t>AZK1</t>
  </si>
  <si>
    <t>Azucar Doce Dia</t>
  </si>
  <si>
    <t>GRUPO ALCAS, CA</t>
  </si>
  <si>
    <t>AZK2</t>
  </si>
  <si>
    <t>Azucar Konfit 1Kg</t>
  </si>
  <si>
    <t>AZ6</t>
  </si>
  <si>
    <t>BLD1</t>
  </si>
  <si>
    <t>Balde/Tobo de 15lts con tapa</t>
  </si>
  <si>
    <t>BNDJ1</t>
  </si>
  <si>
    <t>Bandeja llana band selva 1x500</t>
  </si>
  <si>
    <t>BELM</t>
  </si>
  <si>
    <t>00066</t>
  </si>
  <si>
    <t>BIANCHI BARRA SURTIDA</t>
  </si>
  <si>
    <t>00081</t>
  </si>
  <si>
    <t>00051</t>
  </si>
  <si>
    <t>00053</t>
  </si>
  <si>
    <t>BIG BOM XXL LULO FLOW</t>
  </si>
  <si>
    <t>00052</t>
  </si>
  <si>
    <t>BIG BOM XXL YOGURT</t>
  </si>
  <si>
    <t>00057</t>
  </si>
  <si>
    <t>BOLIGRAFO</t>
  </si>
  <si>
    <t>00030</t>
  </si>
  <si>
    <t>00114</t>
  </si>
  <si>
    <t>BOLSA 10KG</t>
  </si>
  <si>
    <t>00088</t>
  </si>
  <si>
    <t xml:space="preserve">BOLSA 1KG S/ASA </t>
  </si>
  <si>
    <t>00119</t>
  </si>
  <si>
    <t>BOLSA BASURA 30KG</t>
  </si>
  <si>
    <t>BOLS1</t>
  </si>
  <si>
    <t>Bolsa C/ASA 100 X 10KG (10)</t>
  </si>
  <si>
    <t>BOLS2</t>
  </si>
  <si>
    <t>Bolsa C/ASA 100 X 2KG (10)</t>
  </si>
  <si>
    <t>BOLS3</t>
  </si>
  <si>
    <t>Bolsa C/ASA 100 X 3KG (10)</t>
  </si>
  <si>
    <t>00107</t>
  </si>
  <si>
    <t>BOLSA DE 5KG</t>
  </si>
  <si>
    <t>00033</t>
  </si>
  <si>
    <t>BOLSA INDIVIDUAL GRANDE</t>
  </si>
  <si>
    <t>00009</t>
  </si>
  <si>
    <t>bolsa minera 200kg  50x90x16 (4)</t>
  </si>
  <si>
    <t xml:space="preserve">00005 </t>
  </si>
  <si>
    <t>bolsa/ c/asa  100x15kg  (10)</t>
  </si>
  <si>
    <t>00111</t>
  </si>
  <si>
    <t xml:space="preserve">BOMBILLO LED 10W </t>
  </si>
  <si>
    <t>BOMB1</t>
  </si>
  <si>
    <t>Bombillo led buld azul</t>
  </si>
  <si>
    <t>00046</t>
  </si>
  <si>
    <t>CACIQUE 0,75</t>
  </si>
  <si>
    <t>00058</t>
  </si>
  <si>
    <t>CA1</t>
  </si>
  <si>
    <t>00120</t>
  </si>
  <si>
    <t>CA3</t>
  </si>
  <si>
    <t>CA2</t>
  </si>
  <si>
    <t>Café San Salvador 200g</t>
  </si>
  <si>
    <t>CAL1</t>
  </si>
  <si>
    <t>Calabreza Seara</t>
  </si>
  <si>
    <t>00004</t>
  </si>
  <si>
    <t>capri/ pasta premium vermicelli 1kg</t>
  </si>
  <si>
    <t>CARM3</t>
  </si>
  <si>
    <t>Caramelo Halls</t>
  </si>
  <si>
    <t>00036</t>
  </si>
  <si>
    <t xml:space="preserve">CARAMELO LOKIÑO </t>
  </si>
  <si>
    <t>00063</t>
  </si>
  <si>
    <t xml:space="preserve">CARAMELO LOKIÑO EN BARRA </t>
  </si>
  <si>
    <t>00110</t>
  </si>
  <si>
    <t xml:space="preserve">CARAMELO TAMARINDO </t>
  </si>
  <si>
    <t>00010</t>
  </si>
  <si>
    <t>CARM2</t>
  </si>
  <si>
    <t>CARM4</t>
  </si>
  <si>
    <t>00060</t>
  </si>
  <si>
    <t>CARAMELOS REVOLCON</t>
  </si>
  <si>
    <t>CARA2</t>
  </si>
  <si>
    <t>Caraota Mary 400gr</t>
  </si>
  <si>
    <t>CARA1</t>
  </si>
  <si>
    <t>Caraota Pantera 900g</t>
  </si>
  <si>
    <t>CARM1</t>
  </si>
  <si>
    <t>Carmencita</t>
  </si>
  <si>
    <t>CARNE</t>
  </si>
  <si>
    <t>Carne de Primera 1kg</t>
  </si>
  <si>
    <t>00045</t>
  </si>
  <si>
    <t>CAROREÑA 1,75 LTS</t>
  </si>
  <si>
    <t>CEP1</t>
  </si>
  <si>
    <t>Cepillo dental alident</t>
  </si>
  <si>
    <t>CEP2</t>
  </si>
  <si>
    <t>Cepillo dental colgate cajita 2und</t>
  </si>
  <si>
    <t>CEP3</t>
  </si>
  <si>
    <t>CEPC1</t>
  </si>
  <si>
    <t>Cepillo dental colgate triple action 1und</t>
  </si>
  <si>
    <t>CHE1</t>
  </si>
  <si>
    <t>Cheesetris original 54gr</t>
  </si>
  <si>
    <t>00056</t>
  </si>
  <si>
    <t>CHEETOS BOLIQUESO</t>
  </si>
  <si>
    <t>00062</t>
  </si>
  <si>
    <t>CHEETOS FLAMIN HOT 38G</t>
  </si>
  <si>
    <t>00085</t>
  </si>
  <si>
    <t xml:space="preserve">CHICLE AGOGO </t>
  </si>
  <si>
    <t>00101</t>
  </si>
  <si>
    <t>CHICLE CROC</t>
  </si>
  <si>
    <t>00071</t>
  </si>
  <si>
    <t>CHICLE POTE COLORES 400 UND</t>
  </si>
  <si>
    <t>00102</t>
  </si>
  <si>
    <t xml:space="preserve">CHICLE TATTOO BUZZY </t>
  </si>
  <si>
    <t>00042</t>
  </si>
  <si>
    <t xml:space="preserve">CHINOTO LATA </t>
  </si>
  <si>
    <t>00076</t>
  </si>
  <si>
    <t>CHOCOLATE BIANCHI BARRA AZUL</t>
  </si>
  <si>
    <t>00078</t>
  </si>
  <si>
    <t>CHOCOLATE BIANCHI CHOCOMANI</t>
  </si>
  <si>
    <t>00087</t>
  </si>
  <si>
    <t>00077</t>
  </si>
  <si>
    <t>CHOCOLATE BIANCHO BLANCO</t>
  </si>
  <si>
    <t>CHOS2</t>
  </si>
  <si>
    <t>Chocolate Cri cri</t>
  </si>
  <si>
    <t>CHOS</t>
  </si>
  <si>
    <t>Chocolate Savoy con leche</t>
  </si>
  <si>
    <t>CROC1</t>
  </si>
  <si>
    <t>Cholas Crocs Caballero</t>
  </si>
  <si>
    <t>CHU1</t>
  </si>
  <si>
    <t>Chupeta Bombombum</t>
  </si>
  <si>
    <t>00109</t>
  </si>
  <si>
    <t>CHUPETAS PIN PON</t>
  </si>
  <si>
    <t>00041</t>
  </si>
  <si>
    <t>CLO1</t>
  </si>
  <si>
    <t>Cloro oro blanco 1lt</t>
  </si>
  <si>
    <t>00121</t>
  </si>
  <si>
    <t>COCO</t>
  </si>
  <si>
    <t>Cocosette</t>
  </si>
  <si>
    <t>CRED</t>
  </si>
  <si>
    <t>Colgate plax gel refrescante 100ml</t>
  </si>
  <si>
    <t>COMP2</t>
  </si>
  <si>
    <t>Compota heinz 113gr</t>
  </si>
  <si>
    <t>00061</t>
  </si>
  <si>
    <t>COTUFAS POP BULLS 18G</t>
  </si>
  <si>
    <t>00068</t>
  </si>
  <si>
    <t>00037</t>
  </si>
  <si>
    <t>CREMA COLGATE TRIPLE ACCION 60 ML</t>
  </si>
  <si>
    <t>00047</t>
  </si>
  <si>
    <t>CREMA DE ARROZ PRIMOR 450 G</t>
  </si>
  <si>
    <t>00079</t>
  </si>
  <si>
    <t>CREMA DE ARROZ PRIMOR BOLSA 900G</t>
  </si>
  <si>
    <t>CRE3</t>
  </si>
  <si>
    <t>Crema de arroz santoni 400g</t>
  </si>
  <si>
    <t>CRED1</t>
  </si>
  <si>
    <t>Crema dental colgate menta org 100ml</t>
  </si>
  <si>
    <t>00093</t>
  </si>
  <si>
    <t>CRONCH FLAKES 300G</t>
  </si>
  <si>
    <t>CRON1</t>
  </si>
  <si>
    <t>Cronch Flakes 500g</t>
  </si>
  <si>
    <t>00040</t>
  </si>
  <si>
    <t>CUADERNO</t>
  </si>
  <si>
    <t>CUBITO1</t>
  </si>
  <si>
    <t>00089</t>
  </si>
  <si>
    <t>DETO1</t>
  </si>
  <si>
    <t>DE TODITO RESUELTO 45 GR</t>
  </si>
  <si>
    <t>DENC1</t>
  </si>
  <si>
    <t>Dencorub 40g</t>
  </si>
  <si>
    <t>00122</t>
  </si>
  <si>
    <t>DESINFECTANTE OSO 1LT</t>
  </si>
  <si>
    <t>DES2</t>
  </si>
  <si>
    <t>Desodorante Lady speed st</t>
  </si>
  <si>
    <t>00112</t>
  </si>
  <si>
    <t>DES4</t>
  </si>
  <si>
    <t>Desodorante rexona 50gr</t>
  </si>
  <si>
    <t>DES1</t>
  </si>
  <si>
    <t>Desodorante Speed stick</t>
  </si>
  <si>
    <t>00098</t>
  </si>
  <si>
    <t>DIPL1</t>
  </si>
  <si>
    <t>Diablito Plumrose</t>
  </si>
  <si>
    <t>DICL1</t>
  </si>
  <si>
    <t>Diclofena sódico 50mg</t>
  </si>
  <si>
    <t>DIOX</t>
  </si>
  <si>
    <t>Dioxogen</t>
  </si>
  <si>
    <t>DOLC1</t>
  </si>
  <si>
    <t>Dolcan 50mg</t>
  </si>
  <si>
    <t>DOR1</t>
  </si>
  <si>
    <t>Doritos m queso 45gr</t>
  </si>
  <si>
    <t>DOW1</t>
  </si>
  <si>
    <t>Downy Acond Telas</t>
  </si>
  <si>
    <t>00117</t>
  </si>
  <si>
    <t>EMPANADA CONGELADA</t>
  </si>
  <si>
    <t>ENVO1</t>
  </si>
  <si>
    <t>Envoplas Euero Film 4,20kg 32x10,5mic</t>
  </si>
  <si>
    <t>ESCB1</t>
  </si>
  <si>
    <t>Escoba con palo</t>
  </si>
  <si>
    <t>ESPO2</t>
  </si>
  <si>
    <t>00044</t>
  </si>
  <si>
    <t>ESTANTES</t>
  </si>
  <si>
    <t>EUS1</t>
  </si>
  <si>
    <t>Eusilen 4mg</t>
  </si>
  <si>
    <t>EVN1</t>
  </si>
  <si>
    <t>Every night gel fijador</t>
  </si>
  <si>
    <t>00031</t>
  </si>
  <si>
    <t>EXTENSION 12FT</t>
  </si>
  <si>
    <t>FOSF</t>
  </si>
  <si>
    <t>Fosforos El sol</t>
  </si>
  <si>
    <t>00043</t>
  </si>
  <si>
    <t>FRESCOLITA LATA</t>
  </si>
  <si>
    <t>FRU</t>
  </si>
  <si>
    <t>Fructus</t>
  </si>
  <si>
    <t>FUG1</t>
  </si>
  <si>
    <t>Fugolin solucion spray</t>
  </si>
  <si>
    <t>BOLS4</t>
  </si>
  <si>
    <t>Fullplast bolsa 40kg</t>
  </si>
  <si>
    <t>GALLTK</t>
  </si>
  <si>
    <t>00049</t>
  </si>
  <si>
    <t>00017</t>
  </si>
  <si>
    <t>00018</t>
  </si>
  <si>
    <t>galleta marilu fresa</t>
  </si>
  <si>
    <t>00021</t>
  </si>
  <si>
    <t>galleta marilu vainilla</t>
  </si>
  <si>
    <t>00094</t>
  </si>
  <si>
    <t xml:space="preserve">GALLETA RADICAL </t>
  </si>
  <si>
    <t>00072</t>
  </si>
  <si>
    <t xml:space="preserve">GALLETA RIO BRAWO </t>
  </si>
  <si>
    <t>00013</t>
  </si>
  <si>
    <t>galleta/maria/tradicional</t>
  </si>
  <si>
    <t>GALL20</t>
  </si>
  <si>
    <t>GALL21</t>
  </si>
  <si>
    <t>GALL22</t>
  </si>
  <si>
    <t>GALL23</t>
  </si>
  <si>
    <t xml:space="preserve">Galletas Marilu </t>
  </si>
  <si>
    <t>GAT1</t>
  </si>
  <si>
    <t>Gatorade</t>
  </si>
  <si>
    <t>GELF</t>
  </si>
  <si>
    <t>Gel fijador de cabello rolda 250g</t>
  </si>
  <si>
    <t>GEL1</t>
  </si>
  <si>
    <t>Gel roldax 250g</t>
  </si>
  <si>
    <t>GELAT1</t>
  </si>
  <si>
    <t>Gelatina  sonrissa fresa 66g</t>
  </si>
  <si>
    <t>DES3</t>
  </si>
  <si>
    <t>Gillette roll on desodorante</t>
  </si>
  <si>
    <t>00050</t>
  </si>
  <si>
    <t>HAR3</t>
  </si>
  <si>
    <t>Harina de trigo doña maria 1kg</t>
  </si>
  <si>
    <t>HAR2</t>
  </si>
  <si>
    <t>00026</t>
  </si>
  <si>
    <t>Harina de trigo mary leudante 1kg</t>
  </si>
  <si>
    <t>HP2</t>
  </si>
  <si>
    <t>Harina Pan Maiz amarilla 1kg</t>
  </si>
  <si>
    <t>HP3</t>
  </si>
  <si>
    <t>00091</t>
  </si>
  <si>
    <t>HELADO</t>
  </si>
  <si>
    <t>HOJI</t>
  </si>
  <si>
    <t>Hojillas</t>
  </si>
  <si>
    <t>HOJD</t>
  </si>
  <si>
    <t>Hojillas Dorco 1x5pzas</t>
  </si>
  <si>
    <t>HUEVO</t>
  </si>
  <si>
    <t>IBU1</t>
  </si>
  <si>
    <t>ibuprofeno 400mg</t>
  </si>
  <si>
    <t>IBU3</t>
  </si>
  <si>
    <t>Ibuprofeno 600gr</t>
  </si>
  <si>
    <t>IBU2</t>
  </si>
  <si>
    <t>Ibuprofeno 800gr</t>
  </si>
  <si>
    <t>IVER1</t>
  </si>
  <si>
    <t>Ivermectum</t>
  </si>
  <si>
    <t>JAB9</t>
  </si>
  <si>
    <t>Jabon Bentevi 500g</t>
  </si>
  <si>
    <t>JAB1</t>
  </si>
  <si>
    <t>Jabon Flamengo</t>
  </si>
  <si>
    <t>JAB2</t>
  </si>
  <si>
    <t>Jabon Las llaves (250gr)</t>
  </si>
  <si>
    <t>00029</t>
  </si>
  <si>
    <t>00065</t>
  </si>
  <si>
    <t>00038</t>
  </si>
  <si>
    <t>JABON OSO BLANCO ALOE (VERDE) 12X85GR</t>
  </si>
  <si>
    <t>JAB8</t>
  </si>
  <si>
    <t>Jabon Palmolive</t>
  </si>
  <si>
    <t>JAB7</t>
  </si>
  <si>
    <t>JAM1</t>
  </si>
  <si>
    <t>Jamón pechuga de pavo  charvenca</t>
  </si>
  <si>
    <t>00123</t>
  </si>
  <si>
    <t>JUGO JUSTY 1,5LT</t>
  </si>
  <si>
    <t>JUG2</t>
  </si>
  <si>
    <t>Jugo Natulac 1lt</t>
  </si>
  <si>
    <t>JUG3</t>
  </si>
  <si>
    <t>Jugo Yuky Pak 250ML</t>
  </si>
  <si>
    <t>KET1</t>
  </si>
  <si>
    <t>Ketazol crema 20mg</t>
  </si>
  <si>
    <t>KONG</t>
  </si>
  <si>
    <t>Kongas</t>
  </si>
  <si>
    <t>LVS1</t>
  </si>
  <si>
    <t>Lavan san lejia 500ml</t>
  </si>
  <si>
    <t>LAV1</t>
  </si>
  <si>
    <t>00095</t>
  </si>
  <si>
    <t>LECHE CAMPIÑA 200G</t>
  </si>
  <si>
    <t>LECH2</t>
  </si>
  <si>
    <t>Leche Campiña 400g</t>
  </si>
  <si>
    <t>LECH3</t>
  </si>
  <si>
    <t>Leche Campiña 900g</t>
  </si>
  <si>
    <t>LECH7</t>
  </si>
  <si>
    <t>00083</t>
  </si>
  <si>
    <t>LECH8</t>
  </si>
  <si>
    <t>Leche liquida</t>
  </si>
  <si>
    <t>00100</t>
  </si>
  <si>
    <t>00007</t>
  </si>
  <si>
    <t>leche parmal   12x400gr</t>
  </si>
  <si>
    <t>00059</t>
  </si>
  <si>
    <t>LECHE PARMALAT 750 G</t>
  </si>
  <si>
    <t>LECH9</t>
  </si>
  <si>
    <t>Leche San simon 900g</t>
  </si>
  <si>
    <t>LIBRT1</t>
  </si>
  <si>
    <t>Libreta Pointer</t>
  </si>
  <si>
    <t>LOP1</t>
  </si>
  <si>
    <t>Loperamida 2mg</t>
  </si>
  <si>
    <t>LORD1</t>
  </si>
  <si>
    <t>Loratadina 10mg</t>
  </si>
  <si>
    <t>LO10</t>
  </si>
  <si>
    <t>Loraval 10mg</t>
  </si>
  <si>
    <t>LUK1</t>
  </si>
  <si>
    <t>Lucky Strike</t>
  </si>
  <si>
    <t>MAI3</t>
  </si>
  <si>
    <t>Maiz para cotufa Pantera 500g</t>
  </si>
  <si>
    <t>MAL</t>
  </si>
  <si>
    <t>Malta lata</t>
  </si>
  <si>
    <t>MAL2</t>
  </si>
  <si>
    <t>Malta lata  regional</t>
  </si>
  <si>
    <t>MAL1</t>
  </si>
  <si>
    <t>00092</t>
  </si>
  <si>
    <t>MANTEQUILLA LA PAMPA 225G</t>
  </si>
  <si>
    <t>MARG1</t>
  </si>
  <si>
    <t>MARG2</t>
  </si>
  <si>
    <t>00104</t>
  </si>
  <si>
    <t>MASA FACIL DE 1KG</t>
  </si>
  <si>
    <t>00024</t>
  </si>
  <si>
    <t>Masa lista para pastelito</t>
  </si>
  <si>
    <t>MAS1</t>
  </si>
  <si>
    <t>Masa lista proalca</t>
  </si>
  <si>
    <t>00048</t>
  </si>
  <si>
    <t>MAVESA MARGARINA 525 G</t>
  </si>
  <si>
    <t>MAYO1</t>
  </si>
  <si>
    <t>MAYO2</t>
  </si>
  <si>
    <t>00118</t>
  </si>
  <si>
    <t>MIOV1</t>
  </si>
  <si>
    <t>Miovit</t>
  </si>
  <si>
    <t>MIS1</t>
  </si>
  <si>
    <t>Mistolin 828ml</t>
  </si>
  <si>
    <t>MOR3</t>
  </si>
  <si>
    <t>Mortadela del corral 1kg</t>
  </si>
  <si>
    <t>MOR1</t>
  </si>
  <si>
    <t>Mortadela plumrose 1kg</t>
  </si>
  <si>
    <t>MOR2</t>
  </si>
  <si>
    <t>00103</t>
  </si>
  <si>
    <t>MORTADELA PUNTA DEL MONTE 500GR</t>
  </si>
  <si>
    <t>DETR1</t>
  </si>
  <si>
    <t>Multi clean detergente 400gr</t>
  </si>
  <si>
    <t>NEST</t>
  </si>
  <si>
    <t>Nestea</t>
  </si>
  <si>
    <t>NESTUM</t>
  </si>
  <si>
    <t>Nestum 225g</t>
  </si>
  <si>
    <t>00064</t>
  </si>
  <si>
    <t>ONT1</t>
  </si>
  <si>
    <t>Onoto el sabroso condimentos</t>
  </si>
  <si>
    <t>ORE4</t>
  </si>
  <si>
    <t>Oreo Paquete 6s 216g</t>
  </si>
  <si>
    <t>ORE3</t>
  </si>
  <si>
    <t>Oreo tubo 108g</t>
  </si>
  <si>
    <t>OVOML</t>
  </si>
  <si>
    <t>Ovomaltina Tubo 35gr</t>
  </si>
  <si>
    <t>00090</t>
  </si>
  <si>
    <t>PALITO CHOCOLATE</t>
  </si>
  <si>
    <t>PAN1</t>
  </si>
  <si>
    <t>Pan campesino</t>
  </si>
  <si>
    <t>PAN5</t>
  </si>
  <si>
    <t>Pan canilla</t>
  </si>
  <si>
    <t>PAN3</t>
  </si>
  <si>
    <t>Pan colombiano</t>
  </si>
  <si>
    <t>PANJ1</t>
  </si>
  <si>
    <t>Pan de Jamón</t>
  </si>
  <si>
    <t>PAN2</t>
  </si>
  <si>
    <t>Pan fránces</t>
  </si>
  <si>
    <t>00067</t>
  </si>
  <si>
    <t>PAN REDONDO</t>
  </si>
  <si>
    <t>PAN4</t>
  </si>
  <si>
    <t>Pan sandwich</t>
  </si>
  <si>
    <t>PANEL</t>
  </si>
  <si>
    <t>PAÑ2</t>
  </si>
  <si>
    <t>PAÑL1</t>
  </si>
  <si>
    <t>00082</t>
  </si>
  <si>
    <t>00032</t>
  </si>
  <si>
    <t>PAÑO MICROFIBRA</t>
  </si>
  <si>
    <t>00097</t>
  </si>
  <si>
    <t>PAPH2</t>
  </si>
  <si>
    <t>Papel higienico Rosal 400h</t>
  </si>
  <si>
    <t>PARAC1</t>
  </si>
  <si>
    <t>Paracetamol 500mg</t>
  </si>
  <si>
    <t>PASTT</t>
  </si>
  <si>
    <t>Pasta de tomate Heinz 511g</t>
  </si>
  <si>
    <t>PAST3</t>
  </si>
  <si>
    <t>Pasta linguini capri 1kg</t>
  </si>
  <si>
    <t>00039</t>
  </si>
  <si>
    <t>PASTA MARY SUPERIOR LARGA</t>
  </si>
  <si>
    <t>PASC4</t>
  </si>
  <si>
    <t>Pasta pluma Mary 1kg</t>
  </si>
  <si>
    <t>PASTC2</t>
  </si>
  <si>
    <t>Pasta pluma Ronco 1kg</t>
  </si>
  <si>
    <t>PAST1</t>
  </si>
  <si>
    <t>Pasta Premium espagueti capri</t>
  </si>
  <si>
    <t>PAST2</t>
  </si>
  <si>
    <t>Pasta Premium espagueti Ronco</t>
  </si>
  <si>
    <t>PAST4</t>
  </si>
  <si>
    <t>Pasta premium tornillo Ronco 1kg</t>
  </si>
  <si>
    <t>PAST5</t>
  </si>
  <si>
    <t>Pasta Premium Vermicelli Ronco</t>
  </si>
  <si>
    <t>00099</t>
  </si>
  <si>
    <t>00113</t>
  </si>
  <si>
    <t>PASTA PRIMOR LARGA 1KG</t>
  </si>
  <si>
    <t>00034</t>
  </si>
  <si>
    <t>PASTA SINDONI VERMICELI (LARGA)</t>
  </si>
  <si>
    <t>00012</t>
  </si>
  <si>
    <t>pasta/capri  corta/pluma 12x1kg</t>
  </si>
  <si>
    <t>00015</t>
  </si>
  <si>
    <t>pasta/mary/tradicional pluma</t>
  </si>
  <si>
    <t>00016</t>
  </si>
  <si>
    <t>PEGA1</t>
  </si>
  <si>
    <t>PEGA LOKA</t>
  </si>
  <si>
    <t>PEPI1</t>
  </si>
  <si>
    <t>PEPITO ORIGINAL 25GR</t>
  </si>
  <si>
    <t>PERNL</t>
  </si>
  <si>
    <t>Pernil sin hueso kg</t>
  </si>
  <si>
    <t>00023</t>
  </si>
  <si>
    <t>perraharina de saco 20kg</t>
  </si>
  <si>
    <t>00025</t>
  </si>
  <si>
    <t>piñata</t>
  </si>
  <si>
    <t>PLA1</t>
  </si>
  <si>
    <t>Platanitos</t>
  </si>
  <si>
    <t>00069</t>
  </si>
  <si>
    <t xml:space="preserve">PROTECTOR DIARIO ALIVE </t>
  </si>
  <si>
    <t>QUES1</t>
  </si>
  <si>
    <t>00028</t>
  </si>
  <si>
    <t>00055</t>
  </si>
  <si>
    <t>RAQUETY PICANTE</t>
  </si>
  <si>
    <t>RASZ1</t>
  </si>
  <si>
    <t>Rassi zueco sencillo (Cross) 24-29</t>
  </si>
  <si>
    <t>RASZ2</t>
  </si>
  <si>
    <t>Rassi zueco sencillo (Cross) 38-43</t>
  </si>
  <si>
    <t>RASZ3</t>
  </si>
  <si>
    <t>Rassi zueco sencillo (Cross) 40-45</t>
  </si>
  <si>
    <t>RASZ5</t>
  </si>
  <si>
    <t>Rassi zueco sencillo (Cross) con tira 38-41</t>
  </si>
  <si>
    <t>RASZ4</t>
  </si>
  <si>
    <t>Rassi zueco sencillo (Cross) sin tira 36-41</t>
  </si>
  <si>
    <t>00020</t>
  </si>
  <si>
    <t xml:space="preserve">refresco de 2ltr  frescolita   </t>
  </si>
  <si>
    <t>00019</t>
  </si>
  <si>
    <t>refresco de 2ltr chinoto</t>
  </si>
  <si>
    <t>REF2</t>
  </si>
  <si>
    <t>REF3</t>
  </si>
  <si>
    <t>REF4</t>
  </si>
  <si>
    <t>REF5</t>
  </si>
  <si>
    <t>Refrescos lata</t>
  </si>
  <si>
    <t>RIK1</t>
  </si>
  <si>
    <t>Rikesa 200g</t>
  </si>
  <si>
    <t>RIK2</t>
  </si>
  <si>
    <t>Rikesa 300g</t>
  </si>
  <si>
    <t>00008</t>
  </si>
  <si>
    <t>sal fina optima  25x1kg</t>
  </si>
  <si>
    <t>SAL1</t>
  </si>
  <si>
    <t>Sal Meru 1kg</t>
  </si>
  <si>
    <t>00035</t>
  </si>
  <si>
    <t>00001</t>
  </si>
  <si>
    <t>sal/bahia 1kg (25unidades)</t>
  </si>
  <si>
    <t>SALA</t>
  </si>
  <si>
    <t>Salsa de ajo Iberia 300ml</t>
  </si>
  <si>
    <t>SATP1</t>
  </si>
  <si>
    <t>Salsa de Tomate ketchup Pampero 198gr</t>
  </si>
  <si>
    <t>KET2</t>
  </si>
  <si>
    <t>00006</t>
  </si>
  <si>
    <t>salsa de tomate tiquera 24x397gr</t>
  </si>
  <si>
    <t>SALI</t>
  </si>
  <si>
    <t>Salsa inglesa Iberia 300ml</t>
  </si>
  <si>
    <t>SAM1</t>
  </si>
  <si>
    <t>Samba</t>
  </si>
  <si>
    <t>SAND1</t>
  </si>
  <si>
    <t>Sandalia chica sexy raja dedo 36-41</t>
  </si>
  <si>
    <t>SAR1</t>
  </si>
  <si>
    <t>Sardina El morro 170g</t>
  </si>
  <si>
    <t>00054</t>
  </si>
  <si>
    <t>SARDINA EL PEÑERO EN TOMATE</t>
  </si>
  <si>
    <t>SAR2</t>
  </si>
  <si>
    <t>Sardina Marbonita 170g</t>
  </si>
  <si>
    <t>SAR3</t>
  </si>
  <si>
    <t>SERV1</t>
  </si>
  <si>
    <t>Serviletas ZZZ peq 250 und</t>
  </si>
  <si>
    <t>SHA1</t>
  </si>
  <si>
    <t>Shampoo Alive</t>
  </si>
  <si>
    <t>SHA3</t>
  </si>
  <si>
    <t>Shampoo drene cabello liso</t>
  </si>
  <si>
    <t>SHA2</t>
  </si>
  <si>
    <t>Shampoo Head &amp; Shoulders 375ml</t>
  </si>
  <si>
    <t>SHARP1</t>
  </si>
  <si>
    <t>Sharpie Marcador Perm Negro</t>
  </si>
  <si>
    <t>SOP</t>
  </si>
  <si>
    <t>ARIEL1</t>
  </si>
  <si>
    <t>Suavizante Ariel downy 750g</t>
  </si>
  <si>
    <t>SUSSY</t>
  </si>
  <si>
    <t>Sussy</t>
  </si>
  <si>
    <t>TACH1</t>
  </si>
  <si>
    <t>Tachiforte 650mg</t>
  </si>
  <si>
    <t>TAL1</t>
  </si>
  <si>
    <t>Talonario de facturas</t>
  </si>
  <si>
    <t>TANG1</t>
  </si>
  <si>
    <t>Tang</t>
  </si>
  <si>
    <t>00106</t>
  </si>
  <si>
    <t>TEQUEÑO ESCOLARES</t>
  </si>
  <si>
    <t>00105</t>
  </si>
  <si>
    <t>TIOC1</t>
  </si>
  <si>
    <t>Tiocolchicosido 4mg</t>
  </si>
  <si>
    <t>00074</t>
  </si>
  <si>
    <t xml:space="preserve">TOALLA WANITA DIA </t>
  </si>
  <si>
    <t>00075</t>
  </si>
  <si>
    <t>TOLL2</t>
  </si>
  <si>
    <t>Toallas Femenina alive noche</t>
  </si>
  <si>
    <t>TOA1</t>
  </si>
  <si>
    <t>Toallas sanitarias wanita uso diario</t>
  </si>
  <si>
    <t>TOA2</t>
  </si>
  <si>
    <t>Toallin</t>
  </si>
  <si>
    <t>TODDY2</t>
  </si>
  <si>
    <t>TODDY3</t>
  </si>
  <si>
    <t>Toddy 400gr</t>
  </si>
  <si>
    <t>TRIDN</t>
  </si>
  <si>
    <t>Trident Yerbabuena 8,5gr</t>
  </si>
  <si>
    <t>00073</t>
  </si>
  <si>
    <t xml:space="preserve">TRUENO POP </t>
  </si>
  <si>
    <t>UNI1</t>
  </si>
  <si>
    <t>Universal cigarro</t>
  </si>
  <si>
    <t>VELA1</t>
  </si>
  <si>
    <t>VIN1</t>
  </si>
  <si>
    <t>Vinagre Heinz 1lt</t>
  </si>
  <si>
    <t>VITC1</t>
  </si>
  <si>
    <t>Vitamina C</t>
  </si>
  <si>
    <t>VITE1</t>
  </si>
  <si>
    <t>Vitamina E</t>
  </si>
  <si>
    <t>YESQ</t>
  </si>
  <si>
    <t>ZUL1</t>
  </si>
  <si>
    <t>Zulia lata 500ml</t>
  </si>
  <si>
    <t>LECHE NAN 2 400GR</t>
  </si>
  <si>
    <t>BOMB2</t>
  </si>
  <si>
    <t>BOMBILLO NALY 15W</t>
  </si>
  <si>
    <t>MOR04</t>
  </si>
  <si>
    <t>CARM005</t>
  </si>
  <si>
    <t>GALL024</t>
  </si>
  <si>
    <t>HALL01</t>
  </si>
  <si>
    <t>CHOGA</t>
  </si>
  <si>
    <t>DIABLI</t>
  </si>
  <si>
    <t>FLIP</t>
  </si>
  <si>
    <t>MAX</t>
  </si>
  <si>
    <t>MAXCOCO 45G</t>
  </si>
  <si>
    <t>NUCI</t>
  </si>
  <si>
    <t>PIAZ</t>
  </si>
  <si>
    <t>PIRULIN</t>
  </si>
  <si>
    <t>MINSAM</t>
  </si>
  <si>
    <t>TORON</t>
  </si>
  <si>
    <t>PAN</t>
  </si>
  <si>
    <t>PRODUCTO COMP-VTAS</t>
  </si>
  <si>
    <t>MONTO $</t>
  </si>
  <si>
    <t>CANT TOTAL VENDIDO</t>
  </si>
  <si>
    <t>MTO TOTAL VENDIDO:</t>
  </si>
  <si>
    <t>CANT TOTAL COMPRADO</t>
  </si>
  <si>
    <t>MONTO TOTAL COMPRADO:</t>
  </si>
  <si>
    <t>UNIDADES POR BULTO</t>
  </si>
  <si>
    <t>PESO POR BULTO</t>
  </si>
  <si>
    <t>COSTO FLETE POR BULTO</t>
  </si>
  <si>
    <t>ACEITE LA PAMPA DE 700ML</t>
  </si>
  <si>
    <t>ACEITE VATEL 1LT</t>
  </si>
  <si>
    <t>ACEITE VATEL 500ML</t>
  </si>
  <si>
    <t>ADOBO LA COMADRE 200GR</t>
  </si>
  <si>
    <t>AFEITADORA DORCO</t>
  </si>
  <si>
    <t>AGUA MINALBA 1,5LT</t>
  </si>
  <si>
    <t>AGUA MINALBA 355ML</t>
  </si>
  <si>
    <t>ARROZ MARY TRADICIONAL 900GR</t>
  </si>
  <si>
    <t>ATUN EL PEÑERO NATURAL 170GR</t>
  </si>
  <si>
    <t>ATUN EL PEÑERO OLIVA 170GR</t>
  </si>
  <si>
    <t>ATUN WIENIGER 142GR</t>
  </si>
  <si>
    <t>AZUCAR KONFIT 1KG</t>
  </si>
  <si>
    <t>BOLSA 1KG SIN ASA</t>
  </si>
  <si>
    <t>BOLSAS DE 10KG</t>
  </si>
  <si>
    <t>CAFE AMANECER 100GR</t>
  </si>
  <si>
    <t>CAFE ARAUCA 200GR</t>
  </si>
  <si>
    <t>CARAMELOS BIANCHI 100UND</t>
  </si>
  <si>
    <t>CARAMELOS CHAO</t>
  </si>
  <si>
    <t>CEPILLO COLGATE 12X14</t>
  </si>
  <si>
    <t>CEREAL CRONCH FLAKES 300GR</t>
  </si>
  <si>
    <t>CHEESE TRIS 54G</t>
  </si>
  <si>
    <t>CHINOTO 2LT</t>
  </si>
  <si>
    <t>CIGARRO BELMONT</t>
  </si>
  <si>
    <t>COCA COLA 2LT</t>
  </si>
  <si>
    <t>CREMA DE ARROZ PRIMOR 450GR</t>
  </si>
  <si>
    <t>CUBITO MAGGI</t>
  </si>
  <si>
    <t>DIABLITOS 54GR</t>
  </si>
  <si>
    <t>ESPONJA DOBLE USO</t>
  </si>
  <si>
    <t>FREEGELS</t>
  </si>
  <si>
    <t>FRESCOLITA 2LT</t>
  </si>
  <si>
    <t>GALLETAS CLUB SOCIAL</t>
  </si>
  <si>
    <t xml:space="preserve">GALLETAS MARIA </t>
  </si>
  <si>
    <t>GATORADE</t>
  </si>
  <si>
    <t>GOLDEN 1LT</t>
  </si>
  <si>
    <t>HARINA DE TRIGO LA PAMPA 920GR</t>
  </si>
  <si>
    <t>HARINA PAN 1KG</t>
  </si>
  <si>
    <t>JABON LAS LLAVES 250GR</t>
  </si>
  <si>
    <t>JABON POPULAR</t>
  </si>
  <si>
    <t>JUGOS NATULAC 1LT</t>
  </si>
  <si>
    <t>LECHE CAMPIÑA 200GR</t>
  </si>
  <si>
    <t>LECHE DOBOM 200GR</t>
  </si>
  <si>
    <t>LECHE DOBOM 400GR</t>
  </si>
  <si>
    <t>MALTA REGIONAL 207ML</t>
  </si>
  <si>
    <t>MAYONESA MAVESA 175GR</t>
  </si>
  <si>
    <t>ONOTO SOBRE 6GR</t>
  </si>
  <si>
    <t>PALITO CHOCOLATES 30GR</t>
  </si>
  <si>
    <t>PANELADAS 29GR</t>
  </si>
  <si>
    <t>PAÑALES BABY FINGER G 12X18</t>
  </si>
  <si>
    <t>PAPEL HIGIENICO MARRON 12X4</t>
  </si>
  <si>
    <t>PASTA CORTA CAPRI 1KG</t>
  </si>
  <si>
    <t>PASTA DENTAL COLGATE 90GR</t>
  </si>
  <si>
    <t>PASTA LARGA MARY 1KG</t>
  </si>
  <si>
    <t xml:space="preserve">PEGA LOKA </t>
  </si>
  <si>
    <t>RIKESA 200GR</t>
  </si>
  <si>
    <t>RIKESA 300GR</t>
  </si>
  <si>
    <t>SALSA DE TOMATE PAMPERO 198GR</t>
  </si>
  <si>
    <t>SALSA DE TOMATE PAMPERO 397GR</t>
  </si>
  <si>
    <t>SARDINA BONITA EN SALSA DE TOMATE 170GR</t>
  </si>
  <si>
    <t>SARDINA OMEGA EN SALSA DE TOMATE 170GR</t>
  </si>
  <si>
    <t>SHAMPO ALIVE 350ML</t>
  </si>
  <si>
    <t>SHAMPO HEAD SHOULDER 180ML</t>
  </si>
  <si>
    <t>SOPA MAGGI</t>
  </si>
  <si>
    <t>TOALLA SANITARIAS ALIVE DIA</t>
  </si>
  <si>
    <t>VELAS 3M</t>
  </si>
  <si>
    <t>CHUPETAS BOMBOMBUM</t>
  </si>
  <si>
    <t>FANTA DE NARANJA 2LT</t>
  </si>
  <si>
    <t>FANTA DE NARANJA 1LT</t>
  </si>
  <si>
    <t>FANTA DE UVA DE 1LT</t>
  </si>
  <si>
    <t>DESINFECTANTE OSO BLANCO 1LT</t>
  </si>
  <si>
    <t>DETERGENTE ALIVE 1KG</t>
  </si>
  <si>
    <t>NUTTELINI 14GR</t>
  </si>
  <si>
    <t>GALLETAS MARILU</t>
  </si>
  <si>
    <t>TOALLA SANITARIAS WANITA DIA</t>
  </si>
  <si>
    <t>REVISA A LA DERECHA DEL CUADRO</t>
  </si>
  <si>
    <t xml:space="preserve">RELACION EGRESOS </t>
  </si>
  <si>
    <t>RESUMEN ENTRADAS - SALIDAS EN $</t>
  </si>
  <si>
    <t>Y ME DAS TU IMPRESION</t>
  </si>
  <si>
    <t>BENEFICIARIO</t>
  </si>
  <si>
    <t>MONTO Bs</t>
  </si>
  <si>
    <t>MES</t>
  </si>
  <si>
    <t>SALIDAS</t>
  </si>
  <si>
    <t>SALDO $</t>
  </si>
  <si>
    <t>SALDO$/MES</t>
  </si>
  <si>
    <t>compra de caja registradora para bodega</t>
  </si>
  <si>
    <t>CR</t>
  </si>
  <si>
    <t>compra/peso/estilo/romana/350kg  p/bodega</t>
  </si>
  <si>
    <t>P</t>
  </si>
  <si>
    <t>6-2024</t>
  </si>
  <si>
    <t>compra/kit de paneles solares 1era parte</t>
  </si>
  <si>
    <t>PN</t>
  </si>
  <si>
    <t>7-2024</t>
  </si>
  <si>
    <t xml:space="preserve">compra 2 freezer para bodega </t>
  </si>
  <si>
    <t>FR</t>
  </si>
  <si>
    <t>8-2024</t>
  </si>
  <si>
    <t>adelanto paneles solares  2da parte</t>
  </si>
  <si>
    <t>9-2024</t>
  </si>
  <si>
    <t>pago de paneles solares 3era parte</t>
  </si>
  <si>
    <t>10-2024</t>
  </si>
  <si>
    <t>compra de libreta y calculador</t>
  </si>
  <si>
    <t>AO</t>
  </si>
  <si>
    <t>11-2024</t>
  </si>
  <si>
    <t>compras varias productos para bodega</t>
  </si>
  <si>
    <t>PB</t>
  </si>
  <si>
    <t>12-2024</t>
  </si>
  <si>
    <t>compra de 600kg de pollo congelado</t>
  </si>
  <si>
    <t>CH</t>
  </si>
  <si>
    <t>1-2025</t>
  </si>
  <si>
    <t>pimpinas de agua sra,mary para enviar leche de cabra</t>
  </si>
  <si>
    <t>PI</t>
  </si>
  <si>
    <t>2-2025</t>
  </si>
  <si>
    <t>3-2025</t>
  </si>
  <si>
    <t>pago de fletes de avion (26,28,30/MAY/24)</t>
  </si>
  <si>
    <t>transmandu, c.a.</t>
  </si>
  <si>
    <t>FL</t>
  </si>
  <si>
    <t>4-2025</t>
  </si>
  <si>
    <t xml:space="preserve">asesoria de intalacion de paneles solares </t>
  </si>
  <si>
    <t>5-2025</t>
  </si>
  <si>
    <t xml:space="preserve">compra de libreta para llevar los gasto </t>
  </si>
  <si>
    <t xml:space="preserve">la compro karen solo tengo precio </t>
  </si>
  <si>
    <t>6-2025</t>
  </si>
  <si>
    <t>bolsas para combos</t>
  </si>
  <si>
    <t>todo en bolsas</t>
  </si>
  <si>
    <t>BO</t>
  </si>
  <si>
    <t>7-2025</t>
  </si>
  <si>
    <t>atlantico center c.a</t>
  </si>
  <si>
    <t>AC</t>
  </si>
  <si>
    <t>8-2025</t>
  </si>
  <si>
    <t>royal market s.a</t>
  </si>
  <si>
    <t>RM</t>
  </si>
  <si>
    <t>9-2025</t>
  </si>
  <si>
    <t>makitodo1 c.a.</t>
  </si>
  <si>
    <t>MK</t>
  </si>
  <si>
    <t>10-2025</t>
  </si>
  <si>
    <t>11-2025</t>
  </si>
  <si>
    <t xml:space="preserve">compra de 250kg pollo congelado </t>
  </si>
  <si>
    <t>importadora y comercializadora VDV, C.A.</t>
  </si>
  <si>
    <t>VD</t>
  </si>
  <si>
    <t>12-2025</t>
  </si>
  <si>
    <t>1-2026</t>
  </si>
  <si>
    <t>pago de quincena 26juni al 15julio</t>
  </si>
  <si>
    <t xml:space="preserve">tito </t>
  </si>
  <si>
    <t>NO</t>
  </si>
  <si>
    <t>boleto para ir hacer inventario a canaima</t>
  </si>
  <si>
    <t>GV</t>
  </si>
  <si>
    <t>compra de 400kg de pollo congelado</t>
  </si>
  <si>
    <t>casa parrila</t>
  </si>
  <si>
    <t>pago de quincena 16jun al 30jun</t>
  </si>
  <si>
    <t xml:space="preserve">pago fletes 13,15,22,30 de junio </t>
  </si>
  <si>
    <t xml:space="preserve">compra de 499kg de pollo congelado </t>
  </si>
  <si>
    <t>CP</t>
  </si>
  <si>
    <t>atlantico center pzo, c.a</t>
  </si>
  <si>
    <t xml:space="preserve">compra de 556kg de pollo congelado </t>
  </si>
  <si>
    <t>pago de quincena 1jul al 15jul</t>
  </si>
  <si>
    <t>compras de articulos varios para la bodega</t>
  </si>
  <si>
    <t xml:space="preserve">compra de saco 20kg de perraharina </t>
  </si>
  <si>
    <t>pariaguan</t>
  </si>
  <si>
    <t>PA</t>
  </si>
  <si>
    <t>compra de masa lista para pastelito</t>
  </si>
  <si>
    <t>DE-TRIGOS</t>
  </si>
  <si>
    <t>pago de fletes de avion (2,6,7,12,14,25/JUL/24)</t>
  </si>
  <si>
    <t>pago de quincena de tito 16-31/07/24</t>
  </si>
  <si>
    <t>compra varias productos para bodega</t>
  </si>
  <si>
    <t xml:space="preserve">atlantico center </t>
  </si>
  <si>
    <t>compra de 298kg de pollo congelado</t>
  </si>
  <si>
    <t>compra de queso a karen</t>
  </si>
  <si>
    <t>karen queso duro</t>
  </si>
  <si>
    <t>KQ</t>
  </si>
  <si>
    <t>RESUMEN EGRESOS</t>
  </si>
  <si>
    <t>BASE DE DATOS PROVEEDORES</t>
  </si>
  <si>
    <t>Atlantico Center</t>
  </si>
  <si>
    <t>central santo tome II, c,a</t>
  </si>
  <si>
    <t>CS</t>
  </si>
  <si>
    <t>AK</t>
  </si>
  <si>
    <t>AKITODO</t>
  </si>
  <si>
    <t>Articulos de oficina</t>
  </si>
  <si>
    <t xml:space="preserve">pago quincena de tito 1-15/08/24  </t>
  </si>
  <si>
    <t>Bolsas</t>
  </si>
  <si>
    <t>compra de queso a karen 19,4kg</t>
  </si>
  <si>
    <t>DEUDA BERKANA</t>
  </si>
  <si>
    <t>Pollo</t>
  </si>
  <si>
    <t>Caja registradora</t>
  </si>
  <si>
    <t>compra de 580kg de pollo congelado</t>
  </si>
  <si>
    <t>Casa Parrilla</t>
  </si>
  <si>
    <t>compra de 300kg de pollo congelado</t>
  </si>
  <si>
    <t>Flete</t>
  </si>
  <si>
    <t>pago de fletes de avion (2,4,7,14,20,22,23/08/2024)</t>
  </si>
  <si>
    <t>Freezeer</t>
  </si>
  <si>
    <t xml:space="preserve">compra de 120kg de pollo congelado </t>
  </si>
  <si>
    <t>DP</t>
  </si>
  <si>
    <t>Gastos de viaje Canaima</t>
  </si>
  <si>
    <t>quincena de tito 16/08/24/-31/08/24</t>
  </si>
  <si>
    <t>Makitodo1</t>
  </si>
  <si>
    <t>Nomina</t>
  </si>
  <si>
    <t>GC</t>
  </si>
  <si>
    <t>Peso 350 kg</t>
  </si>
  <si>
    <t xml:space="preserve">atlanico center </t>
  </si>
  <si>
    <t>Pariaguan</t>
  </si>
  <si>
    <t>compra de queso karen 19,1kg</t>
  </si>
  <si>
    <t>KG</t>
  </si>
  <si>
    <t>Productos bodega</t>
  </si>
  <si>
    <t>Pimpinas</t>
  </si>
  <si>
    <t>compra de 200kg de pollo congelado</t>
  </si>
  <si>
    <t>Paneles, instalacion</t>
  </si>
  <si>
    <t>quincena de tito 1/09/24/-15/09/24</t>
  </si>
  <si>
    <t>MU</t>
  </si>
  <si>
    <t>Royal Market. S.A.</t>
  </si>
  <si>
    <t>compra de 2 bultos de coca-cola</t>
  </si>
  <si>
    <t xml:space="preserve">karen </t>
  </si>
  <si>
    <t>Importadora y Comercializadora VDC</t>
  </si>
  <si>
    <t>Karen - Queso</t>
  </si>
  <si>
    <t xml:space="preserve">compra de 5kg carne molida </t>
  </si>
  <si>
    <t>mercado de unare</t>
  </si>
  <si>
    <t>Central Santo Tome II</t>
  </si>
  <si>
    <t>Mercado Unare</t>
  </si>
  <si>
    <t>Karen Garcia</t>
  </si>
  <si>
    <t>Pago carga mes de septiembre 12, 15, 23 Y 25</t>
  </si>
  <si>
    <t>inversiones unare 3, c.a</t>
  </si>
  <si>
    <t>UN</t>
  </si>
  <si>
    <t>quincena de tito 16/09/24/-30/09/24</t>
  </si>
  <si>
    <t xml:space="preserve">vendedor informal </t>
  </si>
  <si>
    <t>VI</t>
  </si>
  <si>
    <t>victor castro</t>
  </si>
  <si>
    <t>VC</t>
  </si>
  <si>
    <t>Akitodo, C.A</t>
  </si>
  <si>
    <t xml:space="preserve">Inversiones y Viveres Guayana </t>
  </si>
  <si>
    <t>VG</t>
  </si>
  <si>
    <t>Atlantico center, c.a</t>
  </si>
  <si>
    <t>TRANSMANDU</t>
  </si>
  <si>
    <t>TR</t>
  </si>
  <si>
    <t>NOMINA GENESIS CEDEÑO</t>
  </si>
  <si>
    <t xml:space="preserve">compra de pan para la bodega </t>
  </si>
  <si>
    <t>inversiones doble pica</t>
  </si>
  <si>
    <t>compra de 7,7 kg queso karen a 4,5$</t>
  </si>
  <si>
    <t>karen Garcia</t>
  </si>
  <si>
    <t>compras varias pedido</t>
  </si>
  <si>
    <t>quincena tito</t>
  </si>
  <si>
    <t>compra de 3 estantes para bodega</t>
  </si>
  <si>
    <t>compra licor para la bodega</t>
  </si>
  <si>
    <t>compra 250 kg pollo congelado</t>
  </si>
  <si>
    <t>pagos fletes del avion 4,10,16,23,25 Octubre</t>
  </si>
  <si>
    <t>pagos fletes del avion turbo 26 y 27 octubre</t>
  </si>
  <si>
    <t>Nomina mes de Octubre</t>
  </si>
  <si>
    <t>Genesis Cedeño</t>
  </si>
  <si>
    <t>nomina 2da Quincena tito</t>
  </si>
  <si>
    <t xml:space="preserve">nomina tito </t>
  </si>
  <si>
    <t>nomina octubre jonathan</t>
  </si>
  <si>
    <t>nomina jonathan</t>
  </si>
  <si>
    <t>nomina octubre coco</t>
  </si>
  <si>
    <t>nomina coco</t>
  </si>
  <si>
    <t>Compra queso Karen</t>
  </si>
  <si>
    <t>karen garcia</t>
  </si>
  <si>
    <t xml:space="preserve">COMPRA DE PANES </t>
  </si>
  <si>
    <t xml:space="preserve">COMPRA VIVERES GUAYANA </t>
  </si>
  <si>
    <t xml:space="preserve">COMPRA ATLANTICO CENTER </t>
  </si>
  <si>
    <t>COMPRA AKITODO</t>
  </si>
  <si>
    <t>IMPORT Y COMERC VDV, C.A.</t>
  </si>
  <si>
    <t>COMPRA MAYORISTAS CARONI</t>
  </si>
  <si>
    <t>COMPRA 200 KG POLLO</t>
  </si>
  <si>
    <t>COMPRA DE 100 HALLACAS A 1,6$/KG</t>
  </si>
  <si>
    <t xml:space="preserve">PAGO NOMINA GENESIS MES DE NOVIEMBRE </t>
  </si>
  <si>
    <t>NOMINA TITO 2DA QCNA NOVIEMBRE</t>
  </si>
  <si>
    <t>Fletes del avion dias 20/11, 22/11, 28/11</t>
  </si>
  <si>
    <t>PAGO FLETES TURBO</t>
  </si>
  <si>
    <t>Fletes del avion dia 12/11/24</t>
  </si>
  <si>
    <t>PAGO FLETE HELICOPTERO</t>
  </si>
  <si>
    <t>Fletes del avion dia 05/11, 06/11, 12/11, 23/11 y 29/11</t>
  </si>
  <si>
    <t>PAGO FLETES JETSTREAM</t>
  </si>
  <si>
    <t>COMPRA DE 300 KG POLLO</t>
  </si>
  <si>
    <t xml:space="preserve">COMPRA DE PAN </t>
  </si>
  <si>
    <t>COMPRA DE QUESO 18,2 KG</t>
  </si>
  <si>
    <t>COMPRA INVERSIONES UNARE 3</t>
  </si>
  <si>
    <t>COMPRA SANTO TOME</t>
  </si>
  <si>
    <t>COMPRA DE 200 KG POLLO</t>
  </si>
  <si>
    <t xml:space="preserve">COMPRA PAN </t>
  </si>
  <si>
    <t xml:space="preserve">NOMINA TITO 2DA QCNA DICIEMBRE </t>
  </si>
  <si>
    <t xml:space="preserve">COMPRA DE QUESO KAREN </t>
  </si>
  <si>
    <t xml:space="preserve">PAGO FLETES </t>
  </si>
  <si>
    <t xml:space="preserve">NOMINA GENESIS </t>
  </si>
  <si>
    <t>COMPRA 2.000 KG POLLO</t>
  </si>
  <si>
    <t xml:space="preserve">COMPRA COMERCIAL PROVISTO </t>
  </si>
  <si>
    <t>NOMINA TITO 1ERA QCNA ENERO 2025</t>
  </si>
  <si>
    <t>INVERSIONES UNARE 3, C.A</t>
  </si>
  <si>
    <t xml:space="preserve">COMPRA 6 KG QUESO KAREN </t>
  </si>
  <si>
    <t xml:space="preserve">COMPRA AKITODO </t>
  </si>
  <si>
    <t>COMPRA DE QUESO 9,5 KG</t>
  </si>
  <si>
    <t>tito nomina 2da quincena</t>
  </si>
  <si>
    <t>genesis nomina</t>
  </si>
  <si>
    <t>fletes  destream y caravan</t>
  </si>
  <si>
    <t xml:space="preserve">reparticion entre coko y jonathan </t>
  </si>
  <si>
    <t>INVERSIONES PROVISTO,C.A</t>
  </si>
  <si>
    <t>INVERSIONES DOBLE PICA, C.A</t>
  </si>
  <si>
    <t>NOMINA JENNIFER ROJAS 1RA QNCA FEBRERO 2025</t>
  </si>
  <si>
    <t>NOMINA VENDEDORA BODEGA 1RA QNCA FEBRERO 2025</t>
  </si>
  <si>
    <t>AKITODO, C.A</t>
  </si>
  <si>
    <t>QUESO</t>
  </si>
  <si>
    <t>compra pan 20 und</t>
  </si>
  <si>
    <t>compra de mercancia alas de pollo 19,5kg</t>
  </si>
  <si>
    <t xml:space="preserve">INVERSIONES VIVERES GUAYANA, C.A </t>
  </si>
  <si>
    <t>compra mercancia queso duro 14,1kg</t>
  </si>
  <si>
    <t>Compra de panes 20 unid</t>
  </si>
  <si>
    <t>nomina administracion 16 al 28 febrero</t>
  </si>
  <si>
    <t>nomina bodega del 16 al 28 de febrero</t>
  </si>
  <si>
    <t xml:space="preserve">fletes jetstream y turbo </t>
  </si>
  <si>
    <t xml:space="preserve">Abono a deuda berkana </t>
  </si>
  <si>
    <t>Nomina reparticion jonathan</t>
  </si>
  <si>
    <t>Nomina reparticion raul</t>
  </si>
  <si>
    <t>ABONO DEUDA A BERKANA</t>
  </si>
  <si>
    <t>COMPRA PIZARRA ADMINISTRACION</t>
  </si>
  <si>
    <t xml:space="preserve">MAKITODO </t>
  </si>
  <si>
    <t xml:space="preserve">QUESO 23,8 KG </t>
  </si>
  <si>
    <t>NOMINA JENNIFER ROJAS 1RA QNCA MARZO 2025</t>
  </si>
  <si>
    <t>NOMINA SR TITO 1RA QNCA MARZO 2025</t>
  </si>
  <si>
    <t>COMPRA POLLO PARA VENTA A WAKU #3451</t>
  </si>
  <si>
    <t>INVERSIONES DOBLE PICA, C.A #126806</t>
  </si>
  <si>
    <t>COMPRA POLLO PARA VENTA A KAREN #3460</t>
  </si>
  <si>
    <t>COMPRA DE POLLO PARA VENTA WAKU #3466</t>
  </si>
  <si>
    <t xml:space="preserve">COMPRA DE HELADOS 100UNID </t>
  </si>
  <si>
    <t>CARNICERIA LA CASA DEL PARRILERRO #25418</t>
  </si>
  <si>
    <t>INV VIVERES GUAYANA #245700</t>
  </si>
  <si>
    <t>AKITODO #3604</t>
  </si>
  <si>
    <t>NOMINA JENNIFER ROJAS ADM 2DA QNCA MAR 2025</t>
  </si>
  <si>
    <t>NOMINA SR TITO 2DA QNCA MARZO 2025</t>
  </si>
  <si>
    <t>REPARTICION JONATHAN MARZO 2025</t>
  </si>
  <si>
    <t>REPATICION RAUL MARZO 2025</t>
  </si>
  <si>
    <t>PAGO PASAJE JP CANAIMA 07-03-2025</t>
  </si>
  <si>
    <t xml:space="preserve">PAGO FLETES MARZO </t>
  </si>
  <si>
    <t>COMPRA POLLO WAKU #3506 300KG</t>
  </si>
  <si>
    <t>COMPRA POLLO TITO 200KG #3507</t>
  </si>
  <si>
    <t>COMPRA HUEVO SANTO TOME III #37229</t>
  </si>
  <si>
    <t>COMPRA DOBLE PICA #135711</t>
  </si>
  <si>
    <t xml:space="preserve">COMPRA DE QUESO </t>
  </si>
  <si>
    <t>COMPRA POLLO #3522 200KG</t>
  </si>
  <si>
    <t>NOMINA ADM 1RA QNCA ABRIL 2025</t>
  </si>
  <si>
    <t>NOMINA TITO 1RA QNCA ABRIL 2025</t>
  </si>
  <si>
    <t>COMPRA POLLO A BOD 1 VENTA 100KG</t>
  </si>
  <si>
    <t>COMPRA POLLO TITO 200KG 3,35$XKG</t>
  </si>
  <si>
    <t>COMPRA MERCANCIA INV DP #140809</t>
  </si>
  <si>
    <t>INVERSIONES FITO #20899</t>
  </si>
  <si>
    <t xml:space="preserve">QUESO </t>
  </si>
  <si>
    <t>INVERSIONES DOBLE PICA #142920</t>
  </si>
  <si>
    <t>POLLO 203,9KG A 2,2$</t>
  </si>
  <si>
    <t xml:space="preserve">NOMINA 2DA ABRIL ADMINISTRACION </t>
  </si>
  <si>
    <t>NOMINA TITO 2DA QNCA ABRIL 2025</t>
  </si>
  <si>
    <t>FLETES TURBO YV2632</t>
  </si>
  <si>
    <t xml:space="preserve">JETSTREAM Y CARAVAN </t>
  </si>
  <si>
    <t>REPATICION RAUL ABRIL 2025</t>
  </si>
  <si>
    <t>REPARTICION MAYO 2025</t>
  </si>
  <si>
    <t>INVERSIONES DOBLE PICA #146565</t>
  </si>
  <si>
    <t>COMPRA DE 195KG DE POLLO 2,3$</t>
  </si>
  <si>
    <t xml:space="preserve">COMPRAS DE DOS CAJAS DE HUEVO </t>
  </si>
  <si>
    <t>INVERSIONES DOBLE PICA #148977</t>
  </si>
  <si>
    <t>CARNICERIA LA CASA DEL PARRILERRO #29762</t>
  </si>
  <si>
    <t>NOMINA ADMINISTRACION 1RA QNCA MAY 2025</t>
  </si>
  <si>
    <t>NOMINA 1RA QNCA SR TITO MAY 2025</t>
  </si>
  <si>
    <t>INVERSIONES DOBLE PICA #151480</t>
  </si>
  <si>
    <t>QUESO OMAR MATOS 23,6KG 4$XKG</t>
  </si>
  <si>
    <t>BETY CANAIMA POLLO 191,4KG X 2,2KG/$</t>
  </si>
  <si>
    <t>BETY CANAIMA HUEVO 02 CAJAS DE HUEVO</t>
  </si>
  <si>
    <t>INVERSIONES DOBLE PICA #154851</t>
  </si>
  <si>
    <t>FLETES MES MAYO 2025</t>
  </si>
  <si>
    <t>REPARTICION RAUL MAYO 2025</t>
  </si>
  <si>
    <t>REPARTICION JONATHAN MAYO 2025</t>
  </si>
  <si>
    <t>NOMINA ADMINISTRACION 2DA QNCA MAYO 2025</t>
  </si>
  <si>
    <t xml:space="preserve">ADONO A DEUDA ANTERIOR BERKANA </t>
  </si>
  <si>
    <t>NOMINA TITO 2DA QNCA MAYO 2025</t>
  </si>
  <si>
    <t>INVERSIONES DOBLE PICA #159647</t>
  </si>
  <si>
    <t>TODO ALIMENTOS ORIENTE #3652</t>
  </si>
  <si>
    <t>NOMINA ADMINSTRACION 1RA QNCA JUNIO 2025</t>
  </si>
  <si>
    <t>NOMINA TITO 1RA QNCA JUNIO 2025</t>
  </si>
  <si>
    <t>INVERSIONES DOBLE PICA #161810</t>
  </si>
  <si>
    <t>INVERESIONES FITO #23423</t>
  </si>
  <si>
    <t>QUESO 18,5 A 3,2$XKG</t>
  </si>
  <si>
    <t>INVERSIONES DOBLE PICA. C.A</t>
  </si>
  <si>
    <t>NOMINA ADMINISTRADORA 2DA QNCA JUNIO 2025</t>
  </si>
  <si>
    <t>NOMINA SR TITO 2DA QNCA JUNIO 2025</t>
  </si>
  <si>
    <t>FLETES JUNIO 2025 TRASMANDU</t>
  </si>
  <si>
    <t>FLETES CAMION JUNIO 2025</t>
  </si>
  <si>
    <t xml:space="preserve">DOS CAJAS DE HUEVO </t>
  </si>
  <si>
    <t xml:space="preserve">MOTARRO ARTICULOS DE OFICINA </t>
  </si>
  <si>
    <t>INVERSIONES DOBLE PICA #169559</t>
  </si>
  <si>
    <t>QUESO 16KG X 3,5$XKG</t>
  </si>
  <si>
    <t>PANES #1681588</t>
  </si>
  <si>
    <t xml:space="preserve">11 CARTONES DE HUEVO DEL CAMPO A TITO 11-07-2025 </t>
  </si>
  <si>
    <t>AKITODO 1, C.A #00023591</t>
  </si>
  <si>
    <t>INVERSIONES DOBLE PICA #00051253</t>
  </si>
  <si>
    <t>INVERSIONES FITO #024461</t>
  </si>
  <si>
    <t xml:space="preserve">POLLO 196KG A 2,3$XKG </t>
  </si>
  <si>
    <t xml:space="preserve">100 UNIDADES DE HELADO </t>
  </si>
  <si>
    <t xml:space="preserve">NOMINA 1RA QNCA JULIO ADMINISTADORA </t>
  </si>
  <si>
    <t>NOMINA 1RA QNCA SR TITO JULIO 2025</t>
  </si>
  <si>
    <t>INVERSIONES DOBLE PICA #174780</t>
  </si>
  <si>
    <t xml:space="preserve">POLLO 203,1KG A 2,3$XKG </t>
  </si>
  <si>
    <t>QUESO 22,2KG A 3$XKG</t>
  </si>
  <si>
    <t>DOS CAJAS DE HUEVO</t>
  </si>
  <si>
    <t xml:space="preserve">INVERSIONES DOBLE PICA #00052023 </t>
  </si>
  <si>
    <t>NOMINA 2DA QNCA JULIO 2025</t>
  </si>
  <si>
    <t>FLETES MES TRASMANDU JETSTREAM Y CARAVAN JULIO 2025</t>
  </si>
  <si>
    <t>FLETES MES CAMION JULIO 2025</t>
  </si>
  <si>
    <t>FLETES TURBO JULIO 2025</t>
  </si>
  <si>
    <t>NOMINA SR TITO 2DA QUINCENA DE JULIO 2025</t>
  </si>
  <si>
    <t>REPARTICION RAUL JULIO 2025</t>
  </si>
  <si>
    <t>REPARTICION JONATHAN JULIO 2025</t>
  </si>
  <si>
    <t>ABONO BERKANA JULIO 2025</t>
  </si>
  <si>
    <t>INVERSIONES DOBLE PICA #0000179869</t>
  </si>
  <si>
    <t xml:space="preserve">01 CAJA DE HUEVO CAMPO COCO </t>
  </si>
  <si>
    <t>INVERSIONES FITO #025846</t>
  </si>
  <si>
    <t xml:space="preserve">INVERSIONES DOBLE PICA #0000182116 </t>
  </si>
  <si>
    <t xml:space="preserve">DOS CAJAS DE HUEVOS </t>
  </si>
  <si>
    <t>QUESO 23,2KG A 4$XKG</t>
  </si>
  <si>
    <t xml:space="preserve">MASAS FACIL Y TEQUEÑOS </t>
  </si>
  <si>
    <t>NOMINA 1RA QNCA AGOSTO ADMINISTRACION 2025</t>
  </si>
  <si>
    <t>NOMINA SR TITO 1RA QNCA AGOSTO 2025</t>
  </si>
  <si>
    <t xml:space="preserve">POLLO 200,5KG A 3,7$XKG TODO ALIMENTOS ORIENTE </t>
  </si>
  <si>
    <t>INVERSIONES DOBLE PICA #0000186490</t>
  </si>
  <si>
    <t>INVERSIONES VIVERES GUAYANA,C.A #274531</t>
  </si>
  <si>
    <t>INVERSIONES DOBLE PICA #187710</t>
  </si>
  <si>
    <t xml:space="preserve">CAJAS DE HUEVO </t>
  </si>
  <si>
    <t>QUESO 21,35KG A 5$XKG</t>
  </si>
  <si>
    <t>NOMINA ADMINISTRADORA 2DA QNCA DE AGOSTO 2025</t>
  </si>
  <si>
    <t>NOMINA 2DA QNCA SR TITO AGOSTO 2025</t>
  </si>
  <si>
    <t>FLETES TURBO MES AGOSTO 2025</t>
  </si>
  <si>
    <t>FLETES CARAVAN  Y JETSTREAM AGOSTO 2025</t>
  </si>
  <si>
    <t>FLETES CAMION MES AGOSTO 2025</t>
  </si>
  <si>
    <t>REPARTICION COKO MES AGOSTO 2025</t>
  </si>
  <si>
    <t>REPARTICION JONATHAN MES AGOSTO 2025</t>
  </si>
  <si>
    <t>INVERSIONES DOBLE PICA #190903</t>
  </si>
  <si>
    <t xml:space="preserve">CAJA DE HUEVO </t>
  </si>
  <si>
    <t>POLLO 205,10KG X 3,7$XKG</t>
  </si>
  <si>
    <t>INVERSIONES DOBLE PICA #193425</t>
  </si>
  <si>
    <t xml:space="preserve">POLLO 142,6KG X 3.7$XKG </t>
  </si>
  <si>
    <t>QUESO 13,7KG X 5$XKG</t>
  </si>
  <si>
    <t>NOMINA 1RA QNCA ADMINISTRACION SEPTIEMBRE 2025</t>
  </si>
  <si>
    <t>NOMINA 1RA QNCA SR TITO SEPTIEMBRE 2025</t>
  </si>
  <si>
    <t xml:space="preserve">INVERSIONES DOBLE PICA #195957 </t>
  </si>
  <si>
    <t>DOS CUÑETES DE PINTURA FERRETERIA EL SAMAN (PARA USO BODEGA)</t>
  </si>
  <si>
    <t>INVERSIONES DOBLE PICA #198851</t>
  </si>
  <si>
    <t>INVERSIONES DOBLE PICA #199348</t>
  </si>
  <si>
    <t>POLLO200KG A 3,80$XKG</t>
  </si>
  <si>
    <t>NOMINA 2DA QNCA ADMINISTRACION SEP 2025</t>
  </si>
  <si>
    <t>NOMINA 2DA QNCA TITO SEP 2025</t>
  </si>
  <si>
    <t>FLETES CAMION SEPTIEMBRE 2025</t>
  </si>
  <si>
    <t>FLETES TURBO MES SEPTIEMBRE 2025</t>
  </si>
  <si>
    <t>FLETES CESSNA SEPTIEMBRE 2025</t>
  </si>
  <si>
    <t>FLETES JETSTREAMS SEPTIEMBRE 2025</t>
  </si>
  <si>
    <t>INVERSIONES DOBLE PICA #204608</t>
  </si>
  <si>
    <t>QUESO 11,3KG A 6$XKG</t>
  </si>
  <si>
    <t>NOMINA 1RA QNCA ADMINISTRADORA OCTUBRE 2025</t>
  </si>
  <si>
    <t>NOMINA 1RA QNCA SR TITO OCTUBRE 2025</t>
  </si>
  <si>
    <t>ABRAS #48015</t>
  </si>
  <si>
    <t>INVERSIONES DOBLE PICA #207055</t>
  </si>
  <si>
    <t>POLLO 250KG A 3,6$XKG</t>
  </si>
  <si>
    <t xml:space="preserve">COMPRA DE STARLINK PARA TITO </t>
  </si>
  <si>
    <t xml:space="preserve">ATLANTICO CENTER #11362 </t>
  </si>
  <si>
    <t xml:space="preserve">INVERSIONES DOBLE PICA #211120 </t>
  </si>
  <si>
    <t>OMAR MATOS QUESO (18,91KG A 6$X KG)</t>
  </si>
  <si>
    <t xml:space="preserve">03 ESTANTES </t>
  </si>
  <si>
    <t>NOMINA 2DA QNCA ADMINISTRADORA OCTUBRE 2025</t>
  </si>
  <si>
    <t>NOMINA 2DA QNCA TITO OCTUBRE 2025</t>
  </si>
  <si>
    <t>GASTOS OPERATIVOS OCTUBRE 2025</t>
  </si>
  <si>
    <t xml:space="preserve">FECHA </t>
  </si>
  <si>
    <t>CONCEPTO</t>
  </si>
  <si>
    <t>N° FACT</t>
  </si>
  <si>
    <t xml:space="preserve">TASA DEL DIA </t>
  </si>
  <si>
    <t>FLETES POR PAGAR</t>
  </si>
  <si>
    <t>TOTAL PENDIENTE:</t>
  </si>
  <si>
    <t>N° DE GUIA</t>
  </si>
  <si>
    <t>STATUS</t>
  </si>
  <si>
    <t xml:space="preserve">OBSERVACIONES </t>
  </si>
  <si>
    <t>JETSTREAM YV2272</t>
  </si>
  <si>
    <t>JETSTREAM YV2456</t>
  </si>
  <si>
    <t>10-21</t>
  </si>
  <si>
    <t>CARAVAN YV1950</t>
  </si>
  <si>
    <t>10-54</t>
  </si>
  <si>
    <t>TURBO YV2632</t>
  </si>
  <si>
    <t>10-20</t>
  </si>
  <si>
    <t>TURBO YV2633</t>
  </si>
  <si>
    <t>11-15</t>
  </si>
  <si>
    <t>11-43</t>
  </si>
  <si>
    <t>HELICOPTERO YV1428</t>
  </si>
  <si>
    <t>11-16</t>
  </si>
  <si>
    <t>PENDIENTE POR CANCELAR 6,30 $</t>
  </si>
  <si>
    <t>11-33</t>
  </si>
  <si>
    <t>11-40</t>
  </si>
  <si>
    <t>11-92</t>
  </si>
  <si>
    <t>12-21</t>
  </si>
  <si>
    <t>12-17</t>
  </si>
  <si>
    <t>12-58</t>
  </si>
  <si>
    <t>12-40</t>
  </si>
  <si>
    <t>16-Dec</t>
  </si>
  <si>
    <t>12-22</t>
  </si>
  <si>
    <t>12-68</t>
  </si>
  <si>
    <t>12-76</t>
  </si>
  <si>
    <t>FLETE GRATIS</t>
  </si>
  <si>
    <t>12-154</t>
  </si>
  <si>
    <t>02-14</t>
  </si>
  <si>
    <t>YV2456</t>
  </si>
  <si>
    <t>02-68</t>
  </si>
  <si>
    <t>02-90</t>
  </si>
  <si>
    <t>YV2272</t>
  </si>
  <si>
    <t>02-51</t>
  </si>
  <si>
    <t>03-47</t>
  </si>
  <si>
    <t>03-31</t>
  </si>
  <si>
    <t>03-65</t>
  </si>
  <si>
    <t>03-42</t>
  </si>
  <si>
    <t>04-22</t>
  </si>
  <si>
    <t>04-36</t>
  </si>
  <si>
    <t>04-42</t>
  </si>
  <si>
    <t>04-52</t>
  </si>
  <si>
    <t>04-92</t>
  </si>
  <si>
    <t>05-13</t>
  </si>
  <si>
    <t>05-24</t>
  </si>
  <si>
    <t>05-18</t>
  </si>
  <si>
    <t>05-38</t>
  </si>
  <si>
    <t>05-55</t>
  </si>
  <si>
    <t>05-61</t>
  </si>
  <si>
    <t xml:space="preserve">CAMION </t>
  </si>
  <si>
    <t>06-21</t>
  </si>
  <si>
    <t>06-53</t>
  </si>
  <si>
    <t>06-20</t>
  </si>
  <si>
    <t>06-24</t>
  </si>
  <si>
    <t>06-36</t>
  </si>
  <si>
    <t>NA</t>
  </si>
  <si>
    <t>07-35</t>
  </si>
  <si>
    <t xml:space="preserve">PENDIENTE </t>
  </si>
  <si>
    <t>07-22</t>
  </si>
  <si>
    <t>07-59</t>
  </si>
  <si>
    <t>07-41</t>
  </si>
  <si>
    <t>07-53</t>
  </si>
  <si>
    <t>07-47</t>
  </si>
  <si>
    <t>08-17</t>
  </si>
  <si>
    <t>08-20</t>
  </si>
  <si>
    <t>08-24</t>
  </si>
  <si>
    <t>08-30</t>
  </si>
  <si>
    <t>08-101</t>
  </si>
  <si>
    <t>08-41</t>
  </si>
  <si>
    <t>08-76</t>
  </si>
  <si>
    <t>08-63</t>
  </si>
  <si>
    <t>09-15</t>
  </si>
  <si>
    <t>09-76</t>
  </si>
  <si>
    <t>09-81</t>
  </si>
  <si>
    <t>09-125</t>
  </si>
  <si>
    <t>25-Sep</t>
  </si>
  <si>
    <t>09-175</t>
  </si>
  <si>
    <t>09-91</t>
  </si>
  <si>
    <t>10-29</t>
  </si>
  <si>
    <t>10-35</t>
  </si>
  <si>
    <t>10-22</t>
  </si>
  <si>
    <t>10-31</t>
  </si>
  <si>
    <t>10-45</t>
  </si>
  <si>
    <t>cliente</t>
  </si>
  <si>
    <t xml:space="preserve">descripcion </t>
  </si>
  <si>
    <t>deuda</t>
  </si>
  <si>
    <t>item</t>
  </si>
  <si>
    <t>valor</t>
  </si>
  <si>
    <t>estado</t>
  </si>
  <si>
    <t>POR PAGAR</t>
  </si>
  <si>
    <t>*omar</t>
  </si>
  <si>
    <t>compra e pollo 88kg x 4,1$</t>
  </si>
  <si>
    <t>88kg</t>
  </si>
  <si>
    <t>pollo</t>
  </si>
  <si>
    <t>por pagar</t>
  </si>
  <si>
    <t>*cheo</t>
  </si>
  <si>
    <t>prestamos</t>
  </si>
  <si>
    <t>prestamo</t>
  </si>
  <si>
    <t>efectivo</t>
  </si>
  <si>
    <t>*diana</t>
  </si>
  <si>
    <t xml:space="preserve">prestamso para peaje del camion </t>
  </si>
  <si>
    <t>pagado</t>
  </si>
  <si>
    <t>*daniel</t>
  </si>
  <si>
    <t>*waku</t>
  </si>
  <si>
    <t>compra e pollo 200kg x5,20$</t>
  </si>
  <si>
    <t>200kg</t>
  </si>
  <si>
    <t>compra de pollo 62,22kg x 5,20$</t>
  </si>
  <si>
    <t>62,22kg</t>
  </si>
  <si>
    <t>*pablo</t>
  </si>
  <si>
    <t>compra de perraharina saco 20kg</t>
  </si>
  <si>
    <t>20kg</t>
  </si>
  <si>
    <t>perraharina</t>
  </si>
  <si>
    <t xml:space="preserve">compra de camas individuales </t>
  </si>
  <si>
    <t>2 camas individual</t>
  </si>
  <si>
    <t>compra de 2 colchones</t>
  </si>
  <si>
    <t>2 colchones individuales</t>
  </si>
  <si>
    <t>gasto de cena,desayuno y hospedaje de la gente de guarico</t>
  </si>
  <si>
    <t>gasto varios</t>
  </si>
  <si>
    <t>compra de 4 rolinera para motos de canaima</t>
  </si>
  <si>
    <t>4 rolineras</t>
  </si>
  <si>
    <t>compra de 30 tornillos de plasticos para las motos de canima</t>
  </si>
  <si>
    <t>30 tornillos de plasticos</t>
  </si>
  <si>
    <t>compra de 5 estopera de las motos de canaima</t>
  </si>
  <si>
    <t>5 estoperas</t>
  </si>
  <si>
    <t>*bodega</t>
  </si>
  <si>
    <t xml:space="preserve">puse 5$ de mi plata poque no tenia efectivo </t>
  </si>
  <si>
    <t>mercancia de bodega</t>
  </si>
  <si>
    <t>prestamo de pago de nomina</t>
  </si>
  <si>
    <t xml:space="preserve">prestamo </t>
  </si>
  <si>
    <t xml:space="preserve">nomina </t>
  </si>
  <si>
    <t xml:space="preserve">compra de cloro granulado 5kg y 1kg de sultato de cobre </t>
  </si>
  <si>
    <t xml:space="preserve">5kg cloro 1kg sulfato </t>
  </si>
  <si>
    <t>-</t>
  </si>
  <si>
    <t>compra lavadora,nevera,4jug de sabanas, 4 almuadas</t>
  </si>
  <si>
    <t xml:space="preserve">cosas para el campo </t>
  </si>
  <si>
    <t xml:space="preserve">compra de 2 machetes para el campo </t>
  </si>
  <si>
    <t xml:space="preserve">2 machetes </t>
  </si>
  <si>
    <t xml:space="preserve">compra de articulos de limpieza para el cmapo </t>
  </si>
  <si>
    <t>cloro,desifectante y j.liqui</t>
  </si>
  <si>
    <t xml:space="preserve">compra de desmalezadora y 2 palos y 2 cepillos de escob,4 botas,2 machetes,2 limas para amolar </t>
  </si>
  <si>
    <t>cosa para el campo</t>
  </si>
  <si>
    <t>compras de medicina para botiquin alcohol,agua oxigenada,algodon,curitas y acetaminofen</t>
  </si>
  <si>
    <t>compra de articulos personales para los del campo</t>
  </si>
  <si>
    <t xml:space="preserve">compra de bombillos para  el estacionamiento del campo </t>
  </si>
  <si>
    <t>compra de bombillos para  casa del campo</t>
  </si>
  <si>
    <t>compra de tobo exprimidor y juguetes para los monos</t>
  </si>
  <si>
    <t>compra de 4 hamacas para los monos</t>
  </si>
  <si>
    <t>crompra de item varios para muerte (ron,anis,chucherias,refresco y  cigarros)</t>
  </si>
  <si>
    <t>campo</t>
  </si>
  <si>
    <t>traslado</t>
  </si>
  <si>
    <t>comida de personal</t>
  </si>
  <si>
    <t>animales</t>
  </si>
  <si>
    <t>herramientas</t>
  </si>
  <si>
    <t>nomina d epersonal</t>
  </si>
  <si>
    <t>COMBOS WAKU</t>
  </si>
  <si>
    <t>ARTICULO</t>
  </si>
  <si>
    <t xml:space="preserve">CANTIDAD </t>
  </si>
  <si>
    <t xml:space="preserve">PESO </t>
  </si>
  <si>
    <t>PRECIO UND</t>
  </si>
  <si>
    <t>p/unit</t>
  </si>
  <si>
    <t>flete</t>
  </si>
  <si>
    <t>ganancia</t>
  </si>
  <si>
    <t>pvs</t>
  </si>
  <si>
    <t>BOLSA DE COMO</t>
  </si>
  <si>
    <t>H.PAN</t>
  </si>
  <si>
    <t>1KG/UND</t>
  </si>
  <si>
    <t>H.TRIGO</t>
  </si>
  <si>
    <t>ARROZ</t>
  </si>
  <si>
    <t>PASTA LARGA</t>
  </si>
  <si>
    <t>AZUCAR</t>
  </si>
  <si>
    <t>CAFE</t>
  </si>
  <si>
    <t>200GR</t>
  </si>
  <si>
    <t>SAL</t>
  </si>
  <si>
    <t>AVENA</t>
  </si>
  <si>
    <t>800GR/UND</t>
  </si>
  <si>
    <t>ATUN</t>
  </si>
  <si>
    <t>SARDINA</t>
  </si>
  <si>
    <t>PANELADA</t>
  </si>
  <si>
    <t>LECHE</t>
  </si>
  <si>
    <t>400GR</t>
  </si>
  <si>
    <t>MAYONESA</t>
  </si>
  <si>
    <t>445GR</t>
  </si>
  <si>
    <t>MANTEQUILLA</t>
  </si>
  <si>
    <t>500GR</t>
  </si>
  <si>
    <t>SALSA DE TOMATE</t>
  </si>
  <si>
    <t>PRODUCTOS:</t>
  </si>
  <si>
    <t>FLETE:</t>
  </si>
  <si>
    <t>LO QUE CUESTA PONERLO EN CANAIMA:       65,00</t>
  </si>
  <si>
    <t>GANACIA:</t>
  </si>
  <si>
    <t>PRECIO DEL COMBO:85$</t>
  </si>
  <si>
    <t xml:space="preserve">PEDIDOS CANAIMA </t>
  </si>
  <si>
    <t>monto/flete</t>
  </si>
  <si>
    <t>% utilidad</t>
  </si>
  <si>
    <t>TOTAL A PAGAR</t>
  </si>
  <si>
    <t>CANT/B</t>
  </si>
  <si>
    <t xml:space="preserve">PESO/unit </t>
  </si>
  <si>
    <t>peso/total</t>
  </si>
  <si>
    <t>flete/und</t>
  </si>
  <si>
    <t>pvs/unit</t>
  </si>
  <si>
    <t>P/TOTAL $</t>
  </si>
  <si>
    <t>agua mineral</t>
  </si>
  <si>
    <t xml:space="preserve"> </t>
  </si>
  <si>
    <t>golde kolita</t>
  </si>
  <si>
    <t>malta polar de lata</t>
  </si>
  <si>
    <t>gatorade mandarina</t>
  </si>
  <si>
    <t>platanito natu chip</t>
  </si>
  <si>
    <t>caja de samba</t>
  </si>
  <si>
    <t>AQUI ESTA EL TOTAL DE KG:</t>
  </si>
  <si>
    <t>PEDIDO EFRAIN</t>
  </si>
  <si>
    <t xml:space="preserve">     ARTICULO</t>
  </si>
  <si>
    <t>can/inv/actual</t>
  </si>
  <si>
    <t>02/08/</t>
  </si>
  <si>
    <t>27/08/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</si>
</sst>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dd/mm/yyyy"/>
    <numFmt numFmtId="165" formatCode="dd-mm-yyyy"/>
    <numFmt numFmtId="166" formatCode="dd/mm/yy"/>
    <numFmt numFmtId="167" formatCode="d/m/yy"/>
    <numFmt numFmtId="168" formatCode="[$Bs]#,##0.00"/>
    <numFmt numFmtId="169" formatCode="d/MM/yyyy"/>
    <numFmt numFmtId="170" formatCode="[$$]#,##0.00"/>
    <numFmt numFmtId="171" formatCode="d&quot;-&quot;mmm&quot;-&quot;yyyy"/>
    <numFmt numFmtId="172" formatCode="_-* #,##0.00\ [$€-1]_-;\-* #,##0.00\ [$€-1]_-;_-* &quot;-&quot;??\ [$€-1]_-;_-@"/>
    <numFmt numFmtId="173" formatCode="dd-mm"/>
    <numFmt numFmtId="174" formatCode="d-m"/>
    <numFmt numFmtId="175" formatCode="&quot;-&quot;mmm&quot;-&quot;yy"/>
    <numFmt numFmtId="176" formatCode="d-mmm"/>
    <numFmt numFmtId="177" formatCode="dd-mm-yy"/>
    <numFmt numFmtId="178" formatCode="D/M/YYYY"/>
    <numFmt numFmtId="179" formatCode="_-[$$-540A]* #,##0.00_ ;_-[$$-540A]* \-#,##0.00\ ;_-[$$-540A]* &quot;-&quot;??_ ;_-@_ "/>
    <numFmt numFmtId="180" formatCode="#,##0.0000"/>
    <numFmt numFmtId="181" formatCode="dd/mm"/>
  </numFmts>
  <fonts count="3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4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color theme="1"/>
      <name val="Arial"/>
      <scheme val="minor"/>
    </font>
    <font>
      <color theme="1"/>
      <name val="Roboto"/>
    </font>
    <font>
      <color rgb="FF434343"/>
      <name val="Roboto"/>
    </font>
    <font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  <font>
      <b/>
      <sz val="9.0"/>
      <color theme="1"/>
      <name val="Arial"/>
      <scheme val="minor"/>
    </font>
    <font>
      <b/>
      <color rgb="FFFFFF00"/>
      <name val="Arial"/>
      <scheme val="minor"/>
    </font>
    <font>
      <color rgb="FFFFFF00"/>
      <name val="Arial"/>
      <scheme val="minor"/>
    </font>
    <font>
      <b/>
      <sz val="8.0"/>
      <color theme="1"/>
      <name val="Arial"/>
      <scheme val="minor"/>
    </font>
    <font>
      <sz val="9.0"/>
      <color theme="1"/>
      <name val="Arial"/>
      <scheme val="minor"/>
    </font>
    <font>
      <b/>
      <sz val="10.0"/>
      <color theme="1"/>
      <name val="Arial"/>
      <scheme val="minor"/>
    </font>
    <font>
      <b/>
      <color rgb="FF0000FF"/>
      <name val="Arial"/>
      <scheme val="minor"/>
    </font>
    <font>
      <color rgb="FF000000"/>
      <name val="Verdana"/>
    </font>
    <font>
      <color rgb="FFFFFFFF"/>
      <name val="Arial"/>
      <scheme val="minor"/>
    </font>
    <font>
      <b/>
      <sz val="13.0"/>
      <color theme="1"/>
      <name val="Arial"/>
      <scheme val="minor"/>
    </font>
    <font>
      <sz val="11.0"/>
      <color rgb="FFFFFFFF"/>
      <name val="Roboto"/>
    </font>
    <font>
      <sz val="11.0"/>
      <color theme="1"/>
      <name val="Arial"/>
    </font>
    <font>
      <sz val="11.0"/>
      <color rgb="FF434343"/>
      <name val="Roboto"/>
    </font>
    <font>
      <sz val="9.0"/>
      <color rgb="FF1F1F1F"/>
      <name val="&quot;Google Sans&quot;"/>
    </font>
    <font>
      <color rgb="FFD9D9D9"/>
      <name val="Arial"/>
      <scheme val="minor"/>
    </font>
    <font>
      <sz val="14.0"/>
      <color theme="1"/>
      <name val="Arial Black"/>
    </font>
    <font>
      <b/>
      <sz val="12.0"/>
      <color rgb="FFFFFFFF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b/>
      <sz val="11.0"/>
      <color theme="1"/>
      <name val="Calibri"/>
    </font>
    <font>
      <b/>
      <i/>
      <color theme="1"/>
      <name val="Arial"/>
      <scheme val="minor"/>
    </font>
    <font>
      <b/>
      <sz val="25.0"/>
      <color theme="1"/>
      <name val="Arial"/>
      <scheme val="minor"/>
    </font>
    <font>
      <b/>
      <sz val="18.0"/>
      <color theme="1"/>
      <name val="Arial"/>
      <scheme val="minor"/>
    </font>
  </fonts>
  <fills count="3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6F8F9"/>
        <bgColor rgb="FFF6F8F9"/>
      </patternFill>
    </fill>
    <fill>
      <patternFill patternType="solid">
        <fgColor rgb="FFBF9000"/>
        <bgColor rgb="FFBF9000"/>
      </patternFill>
    </fill>
    <fill>
      <patternFill patternType="solid">
        <fgColor rgb="FF274E13"/>
        <bgColor rgb="FF274E13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3D85C6"/>
        <bgColor rgb="FF3D85C6"/>
      </patternFill>
    </fill>
    <fill>
      <patternFill patternType="solid">
        <fgColor rgb="FF356854"/>
        <bgColor rgb="FF356854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7"/>
        <bgColor theme="7"/>
      </patternFill>
    </fill>
    <fill>
      <patternFill patternType="solid">
        <fgColor rgb="FF3C78D8"/>
        <bgColor rgb="FF3C78D8"/>
      </patternFill>
    </fill>
  </fills>
  <borders count="5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5" fillId="0" fontId="3" numFmtId="0" xfId="0" applyBorder="1" applyFont="1"/>
    <xf borderId="6" fillId="2" fontId="4" numFmtId="0" xfId="0" applyAlignment="1" applyBorder="1" applyFill="1" applyFont="1">
      <alignment vertical="bottom"/>
    </xf>
    <xf borderId="7" fillId="2" fontId="1" numFmtId="0" xfId="0" applyAlignment="1" applyBorder="1" applyFont="1">
      <alignment vertical="bottom"/>
    </xf>
    <xf borderId="8" fillId="2" fontId="2" numFmtId="0" xfId="0" applyAlignment="1" applyBorder="1" applyFont="1">
      <alignment horizontal="center" vertical="bottom"/>
    </xf>
    <xf borderId="8" fillId="2" fontId="2" numFmtId="0" xfId="0" applyAlignment="1" applyBorder="1" applyFont="1">
      <alignment horizontal="center" readingOrder="0" vertical="bottom"/>
    </xf>
    <xf borderId="9" fillId="2" fontId="2" numFmtId="4" xfId="0" applyAlignment="1" applyBorder="1" applyFont="1" applyNumberFormat="1">
      <alignment horizontal="right" vertical="bottom"/>
    </xf>
    <xf borderId="10" fillId="2" fontId="2" numFmtId="4" xfId="0" applyAlignment="1" applyBorder="1" applyFont="1" applyNumberFormat="1">
      <alignment horizontal="right" vertical="bottom"/>
    </xf>
    <xf borderId="10" fillId="2" fontId="2" numFmtId="10" xfId="0" applyAlignment="1" applyBorder="1" applyFont="1" applyNumberFormat="1">
      <alignment horizontal="right" vertical="bottom"/>
    </xf>
    <xf borderId="11" fillId="2" fontId="2" numFmtId="14" xfId="0" applyAlignment="1" applyBorder="1" applyFont="1" applyNumberFormat="1">
      <alignment horizontal="right" vertical="bottom"/>
    </xf>
    <xf borderId="6" fillId="3" fontId="2" numFmtId="0" xfId="0" applyAlignment="1" applyBorder="1" applyFill="1" applyFont="1">
      <alignment horizontal="center" vertical="bottom"/>
    </xf>
    <xf borderId="12" fillId="0" fontId="3" numFmtId="0" xfId="0" applyBorder="1" applyFont="1"/>
    <xf borderId="7" fillId="0" fontId="3" numFmtId="0" xfId="0" applyBorder="1" applyFont="1"/>
    <xf borderId="6" fillId="0" fontId="2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vertical="bottom"/>
    </xf>
    <xf borderId="14" fillId="2" fontId="2" numFmtId="0" xfId="0" applyAlignment="1" applyBorder="1" applyFont="1">
      <alignment horizontal="center" vertical="bottom"/>
    </xf>
    <xf borderId="15" fillId="2" fontId="2" numFmtId="0" xfId="0" applyAlignment="1" applyBorder="1" applyFont="1">
      <alignment horizontal="center" vertical="bottom"/>
    </xf>
    <xf borderId="16" fillId="2" fontId="2" numFmtId="0" xfId="0" applyAlignment="1" applyBorder="1" applyFont="1">
      <alignment horizontal="center" vertical="bottom"/>
    </xf>
    <xf borderId="16" fillId="2" fontId="2" numFmtId="0" xfId="0" applyAlignment="1" applyBorder="1" applyFont="1">
      <alignment horizontal="center" readingOrder="0" vertical="bottom"/>
    </xf>
    <xf borderId="17" fillId="2" fontId="2" numFmtId="0" xfId="0" applyAlignment="1" applyBorder="1" applyFont="1">
      <alignment horizontal="center" vertical="bottom"/>
    </xf>
    <xf borderId="6" fillId="4" fontId="5" numFmtId="0" xfId="0" applyAlignment="1" applyBorder="1" applyFill="1" applyFont="1">
      <alignment horizontal="center" vertical="bottom"/>
    </xf>
    <xf borderId="6" fillId="4" fontId="5" numFmtId="4" xfId="0" applyAlignment="1" applyBorder="1" applyFont="1" applyNumberFormat="1">
      <alignment horizontal="center" vertical="bottom"/>
    </xf>
    <xf borderId="8" fillId="4" fontId="5" numFmtId="0" xfId="0" applyAlignment="1" applyBorder="1" applyFont="1">
      <alignment horizontal="center" vertical="bottom"/>
    </xf>
    <xf borderId="15" fillId="2" fontId="1" numFmtId="0" xfId="0" applyAlignment="1" applyBorder="1" applyFont="1">
      <alignment horizontal="center" vertical="bottom"/>
    </xf>
    <xf borderId="18" fillId="2" fontId="1" numFmtId="0" xfId="0" applyAlignment="1" applyBorder="1" applyFont="1">
      <alignment horizontal="center" vertical="bottom"/>
    </xf>
    <xf borderId="4" fillId="0" fontId="1" numFmtId="164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1" numFmtId="4" xfId="0" applyAlignment="1" applyFont="1" applyNumberFormat="1">
      <alignment readingOrder="0" vertical="bottom"/>
    </xf>
    <xf borderId="0" fillId="0" fontId="1" numFmtId="10" xfId="0" applyAlignment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19" fillId="5" fontId="1" numFmtId="0" xfId="0" applyAlignment="1" applyBorder="1" applyFill="1" applyFont="1">
      <alignment vertical="bottom"/>
    </xf>
    <xf borderId="19" fillId="5" fontId="1" numFmtId="4" xfId="0" applyAlignment="1" applyBorder="1" applyFont="1" applyNumberFormat="1">
      <alignment horizontal="center" vertical="bottom"/>
    </xf>
    <xf borderId="20" fillId="5" fontId="1" numFmtId="10" xfId="0" applyAlignment="1" applyBorder="1" applyFont="1" applyNumberFormat="1">
      <alignment vertical="bottom"/>
    </xf>
    <xf borderId="4" fillId="0" fontId="1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5" fillId="0" fontId="1" numFmtId="4" xfId="0" applyAlignment="1" applyBorder="1" applyFont="1" applyNumberFormat="1">
      <alignment horizontal="right" vertical="bottom"/>
    </xf>
    <xf borderId="21" fillId="5" fontId="1" numFmtId="0" xfId="0" applyAlignment="1" applyBorder="1" applyFont="1">
      <alignment vertical="bottom"/>
    </xf>
    <xf borderId="11" fillId="5" fontId="1" numFmtId="10" xfId="0" applyAlignment="1" applyBorder="1" applyFont="1" applyNumberFormat="1">
      <alignment vertical="bottom"/>
    </xf>
    <xf borderId="4" fillId="6" fontId="1" numFmtId="164" xfId="0" applyAlignment="1" applyBorder="1" applyFill="1" applyFont="1" applyNumberFormat="1">
      <alignment readingOrder="0" vertical="bottom"/>
    </xf>
    <xf borderId="0" fillId="6" fontId="1" numFmtId="0" xfId="0" applyAlignment="1" applyFont="1">
      <alignment readingOrder="0" vertical="bottom"/>
    </xf>
    <xf borderId="0" fillId="6" fontId="1" numFmtId="4" xfId="0" applyAlignment="1" applyFont="1" applyNumberFormat="1">
      <alignment vertical="bottom"/>
    </xf>
    <xf borderId="0" fillId="6" fontId="1" numFmtId="4" xfId="0" applyAlignment="1" applyFont="1" applyNumberFormat="1">
      <alignment readingOrder="0" vertical="bottom"/>
    </xf>
    <xf borderId="21" fillId="5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1" fillId="4" fontId="2" numFmtId="0" xfId="0" applyAlignment="1" applyBorder="1" applyFont="1">
      <alignment vertical="bottom"/>
    </xf>
    <xf borderId="10" fillId="4" fontId="2" numFmtId="4" xfId="0" applyAlignment="1" applyBorder="1" applyFont="1" applyNumberFormat="1">
      <alignment horizontal="center" vertical="bottom"/>
    </xf>
    <xf borderId="10" fillId="4" fontId="2" numFmtId="10" xfId="0" applyAlignment="1" applyBorder="1" applyFont="1" applyNumberFormat="1">
      <alignment horizontal="center" vertical="bottom"/>
    </xf>
    <xf borderId="22" fillId="0" fontId="1" numFmtId="0" xfId="0" applyAlignment="1" applyBorder="1" applyFont="1">
      <alignment vertical="bottom"/>
    </xf>
    <xf borderId="23" fillId="0" fontId="1" numFmtId="4" xfId="0" applyAlignment="1" applyBorder="1" applyFont="1" applyNumberFormat="1">
      <alignment horizontal="right" vertical="bottom"/>
    </xf>
    <xf borderId="24" fillId="0" fontId="1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12" fillId="2" fontId="2" numFmtId="4" xfId="0" applyAlignment="1" applyBorder="1" applyFont="1" applyNumberFormat="1">
      <alignment horizontal="right" vertical="bottom"/>
    </xf>
    <xf borderId="7" fillId="2" fontId="2" numFmtId="4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25" fillId="7" fontId="2" numFmtId="0" xfId="0" applyAlignment="1" applyBorder="1" applyFill="1" applyFont="1">
      <alignment vertical="bottom"/>
    </xf>
    <xf borderId="16" fillId="7" fontId="1" numFmtId="0" xfId="0" applyAlignment="1" applyBorder="1" applyFont="1">
      <alignment horizontal="center" vertical="bottom"/>
    </xf>
    <xf borderId="17" fillId="7" fontId="1" numFmtId="0" xfId="0" applyAlignment="1" applyBorder="1" applyFont="1">
      <alignment horizontal="center" vertical="bottom"/>
    </xf>
    <xf borderId="6" fillId="7" fontId="2" numFmtId="0" xfId="0" applyAlignment="1" applyBorder="1" applyFont="1">
      <alignment vertical="bottom"/>
    </xf>
    <xf borderId="12" fillId="7" fontId="2" numFmtId="4" xfId="0" applyAlignment="1" applyBorder="1" applyFont="1" applyNumberFormat="1">
      <alignment horizontal="right" vertical="bottom"/>
    </xf>
    <xf borderId="7" fillId="7" fontId="2" numFmtId="4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4" fillId="0" fontId="1" numFmtId="165" xfId="0" applyAlignment="1" applyBorder="1" applyFont="1" applyNumberFormat="1">
      <alignment readingOrder="0" vertical="bottom"/>
    </xf>
    <xf borderId="26" fillId="0" fontId="2" numFmtId="0" xfId="0" applyAlignment="1" applyBorder="1" applyFont="1">
      <alignment horizontal="center" vertical="bottom"/>
    </xf>
    <xf borderId="27" fillId="0" fontId="3" numFmtId="0" xfId="0" applyBorder="1" applyFont="1"/>
    <xf borderId="28" fillId="0" fontId="3" numFmtId="0" xfId="0" applyBorder="1" applyFont="1"/>
    <xf borderId="0" fillId="0" fontId="2" numFmtId="0" xfId="0" applyAlignment="1" applyFont="1">
      <alignment horizontal="center" vertical="bottom"/>
    </xf>
    <xf borderId="4" fillId="8" fontId="2" numFmtId="0" xfId="0" applyAlignment="1" applyBorder="1" applyFill="1" applyFont="1">
      <alignment vertical="bottom"/>
    </xf>
    <xf borderId="5" fillId="8" fontId="2" numFmtId="4" xfId="0" applyAlignment="1" applyBorder="1" applyFont="1" applyNumberFormat="1">
      <alignment horizontal="right" readingOrder="0" vertical="bottom"/>
    </xf>
    <xf borderId="14" fillId="0" fontId="1" numFmtId="0" xfId="0" applyAlignment="1" applyBorder="1" applyFont="1">
      <alignment vertical="bottom"/>
    </xf>
    <xf borderId="18" fillId="0" fontId="1" numFmtId="4" xfId="0" applyAlignment="1" applyBorder="1" applyFont="1" applyNumberFormat="1">
      <alignment horizontal="right" vertical="bottom"/>
    </xf>
    <xf borderId="4" fillId="0" fontId="1" numFmtId="164" xfId="0" applyAlignment="1" applyBorder="1" applyFont="1" applyNumberFormat="1">
      <alignment vertical="bottom"/>
    </xf>
    <xf borderId="22" fillId="8" fontId="2" numFmtId="0" xfId="0" applyAlignment="1" applyBorder="1" applyFont="1">
      <alignment vertical="bottom"/>
    </xf>
    <xf borderId="24" fillId="8" fontId="2" numFmtId="4" xfId="0" applyAlignment="1" applyBorder="1" applyFont="1" applyNumberFormat="1">
      <alignment horizontal="right" vertical="bottom"/>
    </xf>
    <xf borderId="25" fillId="0" fontId="5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5" numFmtId="4" xfId="0" applyAlignment="1" applyBorder="1" applyFont="1" applyNumberFormat="1">
      <alignment horizontal="right" vertical="bottom"/>
    </xf>
    <xf borderId="22" fillId="0" fontId="5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24" fillId="0" fontId="5" numFmtId="4" xfId="0" applyAlignment="1" applyBorder="1" applyFont="1" applyNumberFormat="1">
      <alignment horizontal="right" vertical="bottom"/>
    </xf>
    <xf borderId="29" fillId="9" fontId="2" numFmtId="0" xfId="0" applyAlignment="1" applyBorder="1" applyFill="1" applyFont="1">
      <alignment vertical="bottom"/>
    </xf>
    <xf borderId="30" fillId="9" fontId="1" numFmtId="0" xfId="0" applyAlignment="1" applyBorder="1" applyFont="1">
      <alignment vertical="bottom"/>
    </xf>
    <xf borderId="30" fillId="9" fontId="6" numFmtId="4" xfId="0" applyAlignment="1" applyBorder="1" applyFont="1" applyNumberFormat="1">
      <alignment horizontal="right" vertical="bottom"/>
    </xf>
    <xf borderId="30" fillId="9" fontId="6" numFmtId="10" xfId="0" applyAlignment="1" applyBorder="1" applyFont="1" applyNumberFormat="1">
      <alignment horizontal="right" vertical="bottom"/>
    </xf>
    <xf borderId="31" fillId="9" fontId="6" numFmtId="4" xfId="0" applyAlignment="1" applyBorder="1" applyFont="1" applyNumberFormat="1">
      <alignment horizontal="right" vertical="bottom"/>
    </xf>
    <xf borderId="4" fillId="7" fontId="4" numFmtId="0" xfId="0" applyAlignment="1" applyBorder="1" applyFont="1">
      <alignment vertical="bottom"/>
    </xf>
    <xf borderId="0" fillId="7" fontId="1" numFmtId="0" xfId="0" applyAlignment="1" applyFont="1">
      <alignment vertical="bottom"/>
    </xf>
    <xf borderId="5" fillId="7" fontId="1" numFmtId="0" xfId="0" applyAlignment="1" applyBorder="1" applyFont="1">
      <alignment vertical="bottom"/>
    </xf>
    <xf borderId="25" fillId="7" fontId="2" numFmtId="0" xfId="0" applyAlignment="1" applyBorder="1" applyFont="1">
      <alignment horizontal="center" vertical="bottom"/>
    </xf>
    <xf borderId="16" fillId="7" fontId="2" numFmtId="0" xfId="0" applyAlignment="1" applyBorder="1" applyFont="1">
      <alignment horizontal="center" vertical="bottom"/>
    </xf>
    <xf borderId="17" fillId="7" fontId="2" numFmtId="0" xfId="0" applyAlignment="1" applyBorder="1" applyFont="1">
      <alignment horizontal="center" vertical="bottom"/>
    </xf>
    <xf borderId="4" fillId="10" fontId="1" numFmtId="166" xfId="0" applyAlignment="1" applyBorder="1" applyFill="1" applyFont="1" applyNumberFormat="1">
      <alignment readingOrder="0" vertical="bottom"/>
    </xf>
    <xf borderId="0" fillId="10" fontId="1" numFmtId="0" xfId="0" applyAlignment="1" applyFont="1">
      <alignment readingOrder="0" vertical="bottom"/>
    </xf>
    <xf borderId="0" fillId="10" fontId="1" numFmtId="0" xfId="0" applyAlignment="1" applyFont="1">
      <alignment vertical="bottom"/>
    </xf>
    <xf borderId="0" fillId="10" fontId="1" numFmtId="2" xfId="0" applyAlignment="1" applyFont="1" applyNumberFormat="1">
      <alignment readingOrder="0" vertical="bottom"/>
    </xf>
    <xf borderId="0" fillId="0" fontId="7" numFmtId="0" xfId="0" applyAlignment="1" applyFont="1">
      <alignment readingOrder="0"/>
    </xf>
    <xf borderId="0" fillId="0" fontId="1" numFmtId="2" xfId="0" applyAlignment="1" applyFont="1" applyNumberFormat="1">
      <alignment readingOrder="0" vertical="bottom"/>
    </xf>
    <xf borderId="0" fillId="10" fontId="7" numFmtId="0" xfId="0" applyAlignment="1" applyFont="1">
      <alignment readingOrder="0"/>
    </xf>
    <xf borderId="0" fillId="0" fontId="7" numFmtId="4" xfId="0" applyAlignment="1" applyFont="1" applyNumberFormat="1">
      <alignment readingOrder="0"/>
    </xf>
    <xf borderId="4" fillId="10" fontId="1" numFmtId="167" xfId="0" applyAlignment="1" applyBorder="1" applyFont="1" applyNumberFormat="1">
      <alignment horizontal="right" vertical="bottom"/>
    </xf>
    <xf borderId="0" fillId="10" fontId="1" numFmtId="4" xfId="0" applyAlignment="1" applyFont="1" applyNumberFormat="1">
      <alignment horizontal="right" vertical="bottom"/>
    </xf>
    <xf borderId="0" fillId="10" fontId="1" numFmtId="4" xfId="0" applyAlignment="1" applyFont="1" applyNumberFormat="1">
      <alignment vertical="bottom"/>
    </xf>
    <xf borderId="0" fillId="10" fontId="1" numFmtId="0" xfId="0" applyAlignment="1" applyFont="1">
      <alignment vertical="bottom"/>
    </xf>
    <xf borderId="5" fillId="10" fontId="1" numFmtId="4" xfId="0" applyAlignment="1" applyBorder="1" applyFont="1" applyNumberFormat="1">
      <alignment vertical="bottom"/>
    </xf>
    <xf borderId="4" fillId="10" fontId="1" numFmtId="167" xfId="0" applyAlignment="1" applyBorder="1" applyFont="1" applyNumberFormat="1">
      <alignment readingOrder="0" vertical="bottom"/>
    </xf>
    <xf borderId="29" fillId="11" fontId="2" numFmtId="0" xfId="0" applyAlignment="1" applyBorder="1" applyFill="1" applyFont="1">
      <alignment vertical="bottom"/>
    </xf>
    <xf borderId="30" fillId="11" fontId="1" numFmtId="0" xfId="0" applyAlignment="1" applyBorder="1" applyFont="1">
      <alignment vertical="bottom"/>
    </xf>
    <xf borderId="30" fillId="11" fontId="6" numFmtId="4" xfId="0" applyAlignment="1" applyBorder="1" applyFont="1" applyNumberFormat="1">
      <alignment horizontal="right" vertical="bottom"/>
    </xf>
    <xf borderId="31" fillId="11" fontId="6" numFmtId="4" xfId="0" applyAlignment="1" applyBorder="1" applyFont="1" applyNumberFormat="1">
      <alignment horizontal="right" vertical="bottom"/>
    </xf>
    <xf borderId="6" fillId="12" fontId="6" numFmtId="0" xfId="0" applyAlignment="1" applyBorder="1" applyFill="1" applyFont="1">
      <alignment readingOrder="0" vertical="bottom"/>
    </xf>
    <xf borderId="12" fillId="12" fontId="6" numFmtId="0" xfId="0" applyAlignment="1" applyBorder="1" applyFont="1">
      <alignment vertical="bottom"/>
    </xf>
    <xf borderId="7" fillId="12" fontId="6" numFmtId="4" xfId="0" applyAlignment="1" applyBorder="1" applyFont="1" applyNumberFormat="1">
      <alignment vertical="bottom"/>
    </xf>
    <xf borderId="0" fillId="0" fontId="8" numFmtId="0" xfId="0" applyAlignment="1" applyFont="1">
      <alignment horizontal="center" readingOrder="0" shrinkToFit="0" vertical="center" wrapText="1"/>
    </xf>
    <xf borderId="0" fillId="0" fontId="8" numFmtId="168" xfId="0" applyAlignment="1" applyFont="1" applyNumberFormat="1">
      <alignment horizontal="center" readingOrder="0" shrinkToFit="0" vertical="center" wrapText="1"/>
    </xf>
    <xf borderId="0" fillId="0" fontId="8" numFmtId="168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32" fillId="10" fontId="9" numFmtId="169" xfId="0" applyAlignment="1" applyBorder="1" applyFont="1" applyNumberFormat="1">
      <alignment horizontal="right" shrinkToFit="0" vertical="center" wrapText="0"/>
    </xf>
    <xf borderId="33" fillId="10" fontId="9" numFmtId="0" xfId="0" applyAlignment="1" applyBorder="1" applyFont="1">
      <alignment shrinkToFit="0" vertical="center" wrapText="0"/>
    </xf>
    <xf borderId="33" fillId="10" fontId="9" numFmtId="168" xfId="0" applyAlignment="1" applyBorder="1" applyFont="1" applyNumberFormat="1">
      <alignment readingOrder="0" shrinkToFit="0" vertical="center" wrapText="0"/>
    </xf>
    <xf borderId="33" fillId="10" fontId="9" numFmtId="168" xfId="0" applyAlignment="1" applyBorder="1" applyFont="1" applyNumberFormat="1">
      <alignment horizontal="right" shrinkToFit="0" vertical="center" wrapText="0"/>
    </xf>
    <xf borderId="33" fillId="10" fontId="9" numFmtId="168" xfId="0" applyAlignment="1" applyBorder="1" applyFont="1" applyNumberFormat="1">
      <alignment horizontal="center" shrinkToFit="0" vertical="center" wrapText="0"/>
    </xf>
    <xf borderId="33" fillId="10" fontId="9" numFmtId="170" xfId="0" applyAlignment="1" applyBorder="1" applyFont="1" applyNumberFormat="1">
      <alignment horizontal="right" shrinkToFit="0" vertical="center" wrapText="0"/>
    </xf>
    <xf borderId="33" fillId="10" fontId="9" numFmtId="168" xfId="0" applyAlignment="1" applyBorder="1" applyFont="1" applyNumberFormat="1">
      <alignment horizontal="center" shrinkToFit="0" vertical="center" wrapText="0"/>
    </xf>
    <xf borderId="34" fillId="13" fontId="1" numFmtId="170" xfId="0" applyAlignment="1" applyBorder="1" applyFill="1" applyFont="1" applyNumberFormat="1">
      <alignment horizontal="center" shrinkToFit="0" vertical="center" wrapText="0"/>
    </xf>
    <xf borderId="0" fillId="0" fontId="1" numFmtId="170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35" fillId="13" fontId="1" numFmtId="169" xfId="0" applyAlignment="1" applyBorder="1" applyFont="1" applyNumberFormat="1">
      <alignment readingOrder="0" shrinkToFit="0" vertical="center" wrapText="0"/>
    </xf>
    <xf borderId="34" fillId="13" fontId="1" numFmtId="0" xfId="0" applyAlignment="1" applyBorder="1" applyFont="1">
      <alignment readingOrder="0" shrinkToFit="0" vertical="center" wrapText="0"/>
    </xf>
    <xf borderId="34" fillId="13" fontId="1" numFmtId="168" xfId="0" applyAlignment="1" applyBorder="1" applyFont="1" applyNumberFormat="1">
      <alignment readingOrder="0" shrinkToFit="0" vertical="center" wrapText="0"/>
    </xf>
    <xf borderId="34" fillId="13" fontId="1" numFmtId="168" xfId="0" applyAlignment="1" applyBorder="1" applyFont="1" applyNumberFormat="1">
      <alignment readingOrder="0" shrinkToFit="0" vertical="center" wrapText="0"/>
    </xf>
    <xf borderId="34" fillId="13" fontId="1" numFmtId="168" xfId="0" applyAlignment="1" applyBorder="1" applyFont="1" applyNumberFormat="1">
      <alignment horizontal="center" readingOrder="0" shrinkToFit="0" vertical="center" wrapText="0"/>
    </xf>
    <xf borderId="34" fillId="13" fontId="9" numFmtId="170" xfId="0" applyAlignment="1" applyBorder="1" applyFont="1" applyNumberFormat="1">
      <alignment horizontal="right" shrinkToFit="0" vertical="center" wrapText="0"/>
    </xf>
    <xf borderId="34" fillId="13" fontId="1" numFmtId="168" xfId="0" applyAlignment="1" applyBorder="1" applyFont="1" applyNumberFormat="1">
      <alignment horizontal="center" readingOrder="0" shrinkToFit="0" vertical="center" wrapText="0"/>
    </xf>
    <xf borderId="34" fillId="13" fontId="1" numFmtId="0" xfId="0" applyAlignment="1" applyBorder="1" applyFont="1">
      <alignment readingOrder="0" shrinkToFit="0" vertical="center" wrapText="0"/>
    </xf>
    <xf borderId="33" fillId="10" fontId="9" numFmtId="170" xfId="0" applyAlignment="1" applyBorder="1" applyFont="1" applyNumberFormat="1">
      <alignment horizontal="right" readingOrder="0" shrinkToFit="0" vertical="center" wrapText="0"/>
    </xf>
    <xf borderId="34" fillId="13" fontId="1" numFmtId="168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32" fillId="10" fontId="1" numFmtId="169" xfId="0" applyAlignment="1" applyBorder="1" applyFont="1" applyNumberFormat="1">
      <alignment readingOrder="0" shrinkToFit="0" vertical="center" wrapText="0"/>
    </xf>
    <xf borderId="33" fillId="10" fontId="1" numFmtId="0" xfId="0" applyAlignment="1" applyBorder="1" applyFont="1">
      <alignment readingOrder="0" shrinkToFit="0" vertical="center" wrapText="0"/>
    </xf>
    <xf borderId="33" fillId="10" fontId="1" numFmtId="0" xfId="0" applyAlignment="1" applyBorder="1" applyFont="1">
      <alignment readingOrder="0" shrinkToFit="0" vertical="center" wrapText="0"/>
    </xf>
    <xf borderId="33" fillId="10" fontId="1" numFmtId="168" xfId="0" applyAlignment="1" applyBorder="1" applyFont="1" applyNumberFormat="1">
      <alignment readingOrder="0" shrinkToFit="0" vertical="center" wrapText="0"/>
    </xf>
    <xf borderId="33" fillId="10" fontId="1" numFmtId="168" xfId="0" applyAlignment="1" applyBorder="1" applyFont="1" applyNumberFormat="1">
      <alignment horizontal="center" readingOrder="0" shrinkToFit="0" vertical="center" wrapText="0"/>
    </xf>
    <xf borderId="33" fillId="10" fontId="1" numFmtId="168" xfId="0" applyAlignment="1" applyBorder="1" applyFont="1" applyNumberFormat="1">
      <alignment horizontal="center" readingOrder="0" shrinkToFit="0" vertical="center" wrapText="0"/>
    </xf>
    <xf borderId="0" fillId="0" fontId="7" numFmtId="16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1" numFmtId="170" xfId="0" applyAlignment="1" applyFont="1" applyNumberFormat="1">
      <alignment horizontal="center" shrinkToFit="0" vertical="bottom" wrapText="0"/>
    </xf>
    <xf borderId="0" fillId="13" fontId="1" numFmtId="169" xfId="0" applyAlignment="1" applyFont="1" applyNumberFormat="1">
      <alignment shrinkToFit="0" vertical="center" wrapText="0"/>
    </xf>
    <xf borderId="0" fillId="13" fontId="1" numFmtId="0" xfId="0" applyAlignment="1" applyFont="1">
      <alignment shrinkToFit="0" vertical="center" wrapText="0"/>
    </xf>
    <xf borderId="0" fillId="13" fontId="1" numFmtId="0" xfId="0" applyAlignment="1" applyFont="1">
      <alignment shrinkToFit="0" vertical="center" wrapText="0"/>
    </xf>
    <xf borderId="0" fillId="13" fontId="1" numFmtId="168" xfId="0" applyAlignment="1" applyFont="1" applyNumberFormat="1">
      <alignment shrinkToFit="0" vertical="center" wrapText="0"/>
    </xf>
    <xf borderId="0" fillId="13" fontId="1" numFmtId="168" xfId="0" applyAlignment="1" applyFont="1" applyNumberFormat="1">
      <alignment horizontal="center" shrinkToFit="0" vertical="center" wrapText="0"/>
    </xf>
    <xf borderId="0" fillId="13" fontId="1" numFmtId="169" xfId="0" applyAlignment="1" applyFont="1" applyNumberFormat="1">
      <alignment readingOrder="0" shrinkToFit="0" vertical="center" wrapText="0"/>
    </xf>
    <xf borderId="0" fillId="13" fontId="1" numFmtId="0" xfId="0" applyAlignment="1" applyFont="1">
      <alignment readingOrder="0" shrinkToFit="0" vertical="center" wrapText="0"/>
    </xf>
    <xf borderId="0" fillId="13" fontId="1" numFmtId="0" xfId="0" applyAlignment="1" applyFont="1">
      <alignment readingOrder="0" shrinkToFit="0" vertical="center" wrapText="0"/>
    </xf>
    <xf borderId="0" fillId="13" fontId="1" numFmtId="168" xfId="0" applyAlignment="1" applyFont="1" applyNumberFormat="1">
      <alignment readingOrder="0" shrinkToFit="0" vertical="center" wrapText="0"/>
    </xf>
    <xf borderId="0" fillId="13" fontId="1" numFmtId="168" xfId="0" applyAlignment="1" applyFont="1" applyNumberFormat="1">
      <alignment horizontal="center" readingOrder="0" shrinkToFit="0" vertical="center" wrapText="0"/>
    </xf>
    <xf borderId="0" fillId="10" fontId="9" numFmtId="170" xfId="0" applyAlignment="1" applyFont="1" applyNumberFormat="1">
      <alignment horizontal="right" shrinkToFit="0" vertical="center" wrapText="0"/>
    </xf>
    <xf borderId="0" fillId="10" fontId="1" numFmtId="168" xfId="0" applyAlignment="1" applyFont="1" applyNumberFormat="1">
      <alignment horizontal="center" readingOrder="0" shrinkToFit="0" vertical="center" wrapText="0"/>
    </xf>
    <xf borderId="0" fillId="0" fontId="7" numFmtId="168" xfId="0" applyAlignment="1" applyFont="1" applyNumberFormat="1">
      <alignment shrinkToFit="0" vertical="center" wrapText="0"/>
    </xf>
    <xf borderId="0" fillId="0" fontId="7" numFmtId="168" xfId="0" applyAlignment="1" applyFont="1" applyNumberFormat="1">
      <alignment horizontal="center" shrinkToFit="0" vertical="center" wrapText="0"/>
    </xf>
    <xf borderId="0" fillId="10" fontId="9" numFmtId="170" xfId="0" applyAlignment="1" applyFont="1" applyNumberFormat="1">
      <alignment horizontal="right" readingOrder="0" shrinkToFit="0" vertical="center" wrapText="0"/>
    </xf>
    <xf borderId="0" fillId="0" fontId="7" numFmtId="168" xfId="0" applyAlignment="1" applyFont="1" applyNumberFormat="1">
      <alignment horizontal="center" shrinkToFit="0" vertical="center" wrapText="0"/>
    </xf>
    <xf borderId="34" fillId="13" fontId="1" numFmtId="170" xfId="0" applyAlignment="1" applyBorder="1" applyFont="1" applyNumberFormat="1">
      <alignment horizontal="center" readingOrder="0" shrinkToFit="0" vertical="center" wrapText="0"/>
    </xf>
    <xf borderId="0" fillId="0" fontId="7" numFmtId="168" xfId="0" applyAlignment="1" applyFont="1" applyNumberFormat="1">
      <alignment horizontal="center" readingOrder="0" shrinkToFit="0" vertical="center" wrapText="0"/>
    </xf>
    <xf borderId="0" fillId="0" fontId="7" numFmtId="168" xfId="0" applyAlignment="1" applyFont="1" applyNumberFormat="1">
      <alignment horizontal="center" readingOrder="0" shrinkToFit="0" vertical="center" wrapText="0"/>
    </xf>
    <xf borderId="0" fillId="0" fontId="7" numFmtId="169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7" numFmtId="168" xfId="0" applyAlignment="1" applyFont="1" applyNumberFormat="1">
      <alignment horizontal="center" readingOrder="0" shrinkToFit="0" vertical="center" wrapText="0"/>
    </xf>
    <xf borderId="0" fillId="0" fontId="7" numFmtId="168" xfId="0" applyAlignment="1" applyFont="1" applyNumberFormat="1">
      <alignment horizontal="center" readingOrder="0" shrinkToFit="0" vertical="center" wrapText="0"/>
    </xf>
    <xf borderId="0" fillId="0" fontId="1" numFmtId="170" xfId="0" applyAlignment="1" applyFont="1" applyNumberFormat="1">
      <alignment horizontal="center" shrinkToFit="0" vertical="bottom" wrapText="0"/>
    </xf>
    <xf borderId="0" fillId="0" fontId="7" numFmtId="169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8" xfId="0" applyAlignment="1" applyFont="1" applyNumberFormat="1">
      <alignment shrinkToFit="0" vertical="center" wrapText="0"/>
    </xf>
    <xf borderId="0" fillId="0" fontId="7" numFmtId="168" xfId="0" applyAlignment="1" applyFont="1" applyNumberFormat="1">
      <alignment horizontal="center" shrinkToFit="0" vertical="center" wrapText="0"/>
    </xf>
    <xf borderId="0" fillId="0" fontId="7" numFmtId="168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/>
    </xf>
    <xf borderId="0" fillId="0" fontId="7" numFmtId="168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10" numFmtId="0" xfId="0" applyAlignment="1" applyFont="1">
      <alignment readingOrder="0"/>
    </xf>
    <xf borderId="0" fillId="0" fontId="11" numFmtId="171" xfId="0" applyAlignment="1" applyFont="1" applyNumberFormat="1">
      <alignment readingOrder="0"/>
    </xf>
    <xf borderId="0" fillId="0" fontId="7" numFmtId="170" xfId="0" applyFont="1" applyNumberFormat="1"/>
    <xf borderId="0" fillId="0" fontId="7" numFmtId="4" xfId="0" applyFont="1" applyNumberFormat="1"/>
    <xf borderId="0" fillId="0" fontId="12" numFmtId="170" xfId="0" applyFont="1" applyNumberFormat="1"/>
    <xf borderId="0" fillId="0" fontId="11" numFmtId="0" xfId="0" applyAlignment="1" applyFont="1">
      <alignment readingOrder="0"/>
    </xf>
    <xf borderId="0" fillId="0" fontId="10" numFmtId="0" xfId="0" applyFont="1"/>
    <xf borderId="0" fillId="0" fontId="7" numFmtId="171" xfId="0" applyFont="1" applyNumberFormat="1"/>
    <xf borderId="21" fillId="0" fontId="12" numFmtId="0" xfId="0" applyAlignment="1" applyBorder="1" applyFont="1">
      <alignment horizontal="center" readingOrder="0"/>
    </xf>
    <xf borderId="16" fillId="0" fontId="3" numFmtId="0" xfId="0" applyBorder="1" applyFont="1"/>
    <xf borderId="9" fillId="0" fontId="3" numFmtId="0" xfId="0" applyBorder="1" applyFont="1"/>
    <xf borderId="21" fillId="0" fontId="13" numFmtId="4" xfId="0" applyAlignment="1" applyBorder="1" applyFont="1" applyNumberFormat="1">
      <alignment horizontal="center" readingOrder="0"/>
    </xf>
    <xf borderId="10" fillId="0" fontId="12" numFmtId="170" xfId="0" applyAlignment="1" applyBorder="1" applyFont="1" applyNumberFormat="1">
      <alignment horizontal="center" readingOrder="0"/>
    </xf>
    <xf borderId="21" fillId="0" fontId="12" numFmtId="0" xfId="0" applyAlignment="1" applyBorder="1" applyFont="1">
      <alignment horizontal="center"/>
    </xf>
    <xf borderId="16" fillId="0" fontId="12" numFmtId="0" xfId="0" applyAlignment="1" applyBorder="1" applyFont="1">
      <alignment horizontal="center"/>
    </xf>
    <xf borderId="9" fillId="0" fontId="12" numFmtId="170" xfId="0" applyAlignment="1" applyBorder="1" applyFont="1" applyNumberFormat="1">
      <alignment horizontal="center"/>
    </xf>
    <xf borderId="21" fillId="0" fontId="7" numFmtId="4" xfId="0" applyBorder="1" applyFont="1" applyNumberFormat="1"/>
    <xf borderId="16" fillId="0" fontId="7" numFmtId="4" xfId="0" applyAlignment="1" applyBorder="1" applyFont="1" applyNumberFormat="1">
      <alignment readingOrder="0"/>
    </xf>
    <xf borderId="9" fillId="0" fontId="7" numFmtId="4" xfId="0" applyAlignment="1" applyBorder="1" applyFont="1" applyNumberFormat="1">
      <alignment readingOrder="0"/>
    </xf>
    <xf borderId="10" fillId="0" fontId="12" numFmtId="170" xfId="0" applyAlignment="1" applyBorder="1" applyFont="1" applyNumberFormat="1">
      <alignment horizontal="right" readingOrder="0"/>
    </xf>
    <xf borderId="0" fillId="3" fontId="14" numFmtId="166" xfId="0" applyAlignment="1" applyFont="1" applyNumberFormat="1">
      <alignment readingOrder="0"/>
    </xf>
    <xf borderId="10" fillId="2" fontId="15" numFmtId="171" xfId="0" applyAlignment="1" applyBorder="1" applyFont="1" applyNumberFormat="1">
      <alignment horizontal="center" readingOrder="0" shrinkToFit="0" wrapText="1"/>
    </xf>
    <xf borderId="10" fillId="2" fontId="15" numFmtId="0" xfId="0" applyAlignment="1" applyBorder="1" applyFont="1">
      <alignment horizontal="center" readingOrder="0" shrinkToFit="0" wrapText="1"/>
    </xf>
    <xf borderId="10" fillId="2" fontId="5" numFmtId="0" xfId="0" applyAlignment="1" applyBorder="1" applyFont="1">
      <alignment horizontal="center" shrinkToFit="0" vertical="bottom" wrapText="1"/>
    </xf>
    <xf borderId="10" fillId="2" fontId="15" numFmtId="170" xfId="0" applyAlignment="1" applyBorder="1" applyFont="1" applyNumberFormat="1">
      <alignment horizontal="center" readingOrder="0" shrinkToFit="0" wrapText="1"/>
    </xf>
    <xf borderId="10" fillId="14" fontId="14" numFmtId="4" xfId="0" applyAlignment="1" applyBorder="1" applyFill="1" applyFont="1" applyNumberFormat="1">
      <alignment horizontal="center" readingOrder="0" shrinkToFit="0" wrapText="1"/>
    </xf>
    <xf borderId="0" fillId="15" fontId="16" numFmtId="170" xfId="0" applyAlignment="1" applyFill="1" applyFont="1" applyNumberFormat="1">
      <alignment horizontal="center" readingOrder="0" shrinkToFit="0" wrapText="1"/>
    </xf>
    <xf borderId="0" fillId="0" fontId="7" numFmtId="165" xfId="0" applyAlignment="1" applyFont="1" applyNumberFormat="1">
      <alignment readingOrder="0"/>
    </xf>
    <xf borderId="0" fillId="0" fontId="7" numFmtId="0" xfId="0" applyAlignment="1" applyFont="1">
      <alignment horizontal="center" readingOrder="0"/>
    </xf>
    <xf borderId="0" fillId="0" fontId="7" numFmtId="170" xfId="0" applyAlignment="1" applyFont="1" applyNumberFormat="1">
      <alignment readingOrder="0"/>
    </xf>
    <xf borderId="0" fillId="0" fontId="7" numFmtId="165" xfId="0" applyFont="1" applyNumberFormat="1"/>
    <xf borderId="0" fillId="0" fontId="7" numFmtId="0" xfId="0" applyFont="1"/>
    <xf borderId="0" fillId="0" fontId="1" numFmtId="49" xfId="0" applyAlignment="1" applyFont="1" applyNumberFormat="1">
      <alignment vertical="bottom"/>
    </xf>
    <xf borderId="0" fillId="0" fontId="7" numFmtId="49" xfId="0" applyFont="1" applyNumberFormat="1"/>
    <xf borderId="0" fillId="9" fontId="7" numFmtId="165" xfId="0" applyAlignment="1" applyFont="1" applyNumberFormat="1">
      <alignment readingOrder="0"/>
    </xf>
    <xf borderId="0" fillId="9" fontId="7" numFmtId="0" xfId="0" applyAlignment="1" applyFont="1">
      <alignment readingOrder="0"/>
    </xf>
    <xf borderId="0" fillId="5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7" numFmtId="0" xfId="0" applyAlignment="1" applyFont="1">
      <alignment readingOrder="0"/>
    </xf>
    <xf borderId="0" fillId="16" fontId="7" numFmtId="0" xfId="0" applyFill="1" applyFont="1"/>
    <xf borderId="0" fillId="0" fontId="1" numFmtId="170" xfId="0" applyAlignment="1" applyFont="1" applyNumberFormat="1">
      <alignment vertical="bottom"/>
    </xf>
    <xf borderId="0" fillId="14" fontId="7" numFmtId="0" xfId="0" applyFont="1"/>
    <xf borderId="0" fillId="0" fontId="12" numFmtId="0" xfId="0" applyAlignment="1" applyFont="1">
      <alignment readingOrder="0"/>
    </xf>
    <xf borderId="21" fillId="0" fontId="12" numFmtId="0" xfId="0" applyAlignment="1" applyBorder="1" applyFont="1">
      <alignment horizontal="left" readingOrder="0"/>
    </xf>
    <xf borderId="16" fillId="0" fontId="12" numFmtId="0" xfId="0" applyAlignment="1" applyBorder="1" applyFont="1">
      <alignment horizontal="center" readingOrder="0"/>
    </xf>
    <xf borderId="36" fillId="0" fontId="12" numFmtId="4" xfId="0" applyAlignment="1" applyBorder="1" applyFont="1" applyNumberFormat="1">
      <alignment horizontal="center" readingOrder="0"/>
    </xf>
    <xf borderId="36" fillId="0" fontId="7" numFmtId="0" xfId="0" applyBorder="1" applyFont="1"/>
    <xf borderId="36" fillId="0" fontId="12" numFmtId="0" xfId="0" applyAlignment="1" applyBorder="1" applyFont="1">
      <alignment horizontal="center" readingOrder="0"/>
    </xf>
    <xf borderId="36" fillId="0" fontId="12" numFmtId="170" xfId="0" applyAlignment="1" applyBorder="1" applyFont="1" applyNumberFormat="1">
      <alignment horizontal="center"/>
    </xf>
    <xf borderId="9" fillId="0" fontId="2" numFmtId="170" xfId="0" applyAlignment="1" applyBorder="1" applyFont="1" applyNumberFormat="1">
      <alignment horizontal="center" vertical="bottom"/>
    </xf>
    <xf borderId="37" fillId="4" fontId="12" numFmtId="0" xfId="0" applyAlignment="1" applyBorder="1" applyFont="1">
      <alignment horizontal="center" readingOrder="0"/>
    </xf>
    <xf borderId="37" fillId="17" fontId="12" numFmtId="0" xfId="0" applyAlignment="1" applyBorder="1" applyFill="1" applyFont="1">
      <alignment horizontal="center" readingOrder="0"/>
    </xf>
    <xf borderId="37" fillId="18" fontId="18" numFmtId="0" xfId="0" applyAlignment="1" applyBorder="1" applyFill="1" applyFont="1">
      <alignment horizontal="center" readingOrder="0"/>
    </xf>
    <xf borderId="36" fillId="0" fontId="7" numFmtId="4" xfId="0" applyBorder="1" applyFont="1" applyNumberFormat="1"/>
    <xf borderId="36" fillId="0" fontId="12" numFmtId="0" xfId="0" applyAlignment="1" applyBorder="1" applyFont="1">
      <alignment horizontal="center"/>
    </xf>
    <xf borderId="10" fillId="0" fontId="12" numFmtId="0" xfId="0" applyAlignment="1" applyBorder="1" applyFont="1">
      <alignment horizontal="center"/>
    </xf>
    <xf borderId="6" fillId="19" fontId="12" numFmtId="4" xfId="0" applyAlignment="1" applyBorder="1" applyFill="1" applyFont="1" applyNumberFormat="1">
      <alignment horizontal="center" readingOrder="0" vertical="center"/>
    </xf>
    <xf borderId="6" fillId="2" fontId="12" numFmtId="0" xfId="0" applyAlignment="1" applyBorder="1" applyFont="1">
      <alignment horizontal="center" readingOrder="0"/>
    </xf>
    <xf borderId="38" fillId="4" fontId="12" numFmtId="166" xfId="0" applyAlignment="1" applyBorder="1" applyFont="1" applyNumberFormat="1">
      <alignment readingOrder="0"/>
    </xf>
    <xf borderId="38" fillId="17" fontId="7" numFmtId="0" xfId="0" applyAlignment="1" applyBorder="1" applyFont="1">
      <alignment readingOrder="0"/>
    </xf>
    <xf borderId="38" fillId="18" fontId="12" numFmtId="0" xfId="0" applyAlignment="1" applyBorder="1" applyFont="1">
      <alignment readingOrder="0"/>
    </xf>
    <xf borderId="0" fillId="0" fontId="7" numFmtId="0" xfId="0" applyAlignment="1" applyFont="1">
      <alignment shrinkToFit="0" wrapText="1"/>
    </xf>
    <xf borderId="10" fillId="5" fontId="15" numFmtId="171" xfId="0" applyAlignment="1" applyBorder="1" applyFont="1" applyNumberFormat="1">
      <alignment horizontal="center" readingOrder="0" shrinkToFit="0" wrapText="1"/>
    </xf>
    <xf borderId="10" fillId="5" fontId="15" numFmtId="0" xfId="0" applyAlignment="1" applyBorder="1" applyFont="1">
      <alignment horizontal="center" readingOrder="0" shrinkToFit="0" wrapText="1"/>
    </xf>
    <xf borderId="21" fillId="5" fontId="15" numFmtId="0" xfId="0" applyAlignment="1" applyBorder="1" applyFont="1">
      <alignment horizontal="center" readingOrder="0" shrinkToFit="0" wrapText="1"/>
    </xf>
    <xf borderId="39" fillId="19" fontId="15" numFmtId="4" xfId="0" applyAlignment="1" applyBorder="1" applyFont="1" applyNumberFormat="1">
      <alignment horizontal="center" readingOrder="0" shrinkToFit="0" wrapText="1"/>
    </xf>
    <xf borderId="40" fillId="19" fontId="15" numFmtId="4" xfId="0" applyAlignment="1" applyBorder="1" applyFont="1" applyNumberFormat="1">
      <alignment horizontal="center" readingOrder="0" shrinkToFit="0" wrapText="1"/>
    </xf>
    <xf borderId="40" fillId="19" fontId="15" numFmtId="0" xfId="0" applyAlignment="1" applyBorder="1" applyFont="1">
      <alignment horizontal="center" readingOrder="0" shrinkToFit="0" wrapText="1"/>
    </xf>
    <xf borderId="41" fillId="19" fontId="15" numFmtId="170" xfId="0" applyAlignment="1" applyBorder="1" applyFont="1" applyNumberFormat="1">
      <alignment horizontal="center" readingOrder="0" shrinkToFit="0" wrapText="1"/>
    </xf>
    <xf borderId="42" fillId="2" fontId="15" numFmtId="170" xfId="0" applyAlignment="1" applyBorder="1" applyFont="1" applyNumberFormat="1">
      <alignment horizontal="center" readingOrder="0" shrinkToFit="0" wrapText="1"/>
    </xf>
    <xf borderId="43" fillId="2" fontId="15" numFmtId="0" xfId="0" applyAlignment="1" applyBorder="1" applyFont="1">
      <alignment horizontal="center" readingOrder="0" shrinkToFit="0" wrapText="1"/>
    </xf>
    <xf borderId="44" fillId="2" fontId="15" numFmtId="0" xfId="0" applyAlignment="1" applyBorder="1" applyFont="1">
      <alignment horizontal="center" readingOrder="0" shrinkToFit="0" wrapText="1"/>
    </xf>
    <xf borderId="9" fillId="5" fontId="5" numFmtId="170" xfId="0" applyAlignment="1" applyBorder="1" applyFont="1" applyNumberFormat="1">
      <alignment horizontal="center" shrinkToFit="0" vertical="bottom" wrapText="1"/>
    </xf>
    <xf borderId="0" fillId="0" fontId="7" numFmtId="0" xfId="0" applyAlignment="1" applyFont="1">
      <alignment readingOrder="0" shrinkToFit="0" wrapText="1"/>
    </xf>
    <xf borderId="0" fillId="14" fontId="7" numFmtId="0" xfId="0" applyAlignment="1" applyFont="1">
      <alignment shrinkToFit="0" wrapText="1"/>
    </xf>
    <xf borderId="9" fillId="5" fontId="15" numFmtId="170" xfId="0" applyAlignment="1" applyBorder="1" applyFont="1" applyNumberFormat="1">
      <alignment horizontal="center" readingOrder="0" shrinkToFit="0" wrapText="1"/>
    </xf>
    <xf borderId="0" fillId="5" fontId="15" numFmtId="0" xfId="0" applyAlignment="1" applyFont="1">
      <alignment horizontal="center" readingOrder="0" shrinkToFit="0" wrapText="1"/>
    </xf>
    <xf borderId="0" fillId="0" fontId="7" numFmtId="171" xfId="0" applyAlignment="1" applyFont="1" applyNumberFormat="1">
      <alignment readingOrder="0"/>
    </xf>
    <xf borderId="0" fillId="19" fontId="7" numFmtId="4" xfId="0" applyFont="1" applyNumberFormat="1"/>
    <xf borderId="0" fillId="19" fontId="7" numFmtId="4" xfId="0" applyAlignment="1" applyFont="1" applyNumberFormat="1">
      <alignment readingOrder="0"/>
    </xf>
    <xf borderId="0" fillId="19" fontId="7" numFmtId="0" xfId="0" applyAlignment="1" applyFont="1">
      <alignment readingOrder="0"/>
    </xf>
    <xf borderId="5" fillId="19" fontId="7" numFmtId="170" xfId="0" applyAlignment="1" applyBorder="1" applyFont="1" applyNumberFormat="1">
      <alignment readingOrder="0"/>
    </xf>
    <xf borderId="0" fillId="2" fontId="7" numFmtId="170" xfId="0" applyFont="1" applyNumberFormat="1"/>
    <xf borderId="0" fillId="2" fontId="7" numFmtId="0" xfId="0" applyFont="1"/>
    <xf borderId="5" fillId="2" fontId="7" numFmtId="170" xfId="0" applyBorder="1" applyFont="1" applyNumberFormat="1"/>
    <xf borderId="0" fillId="0" fontId="7" numFmtId="2" xfId="0" applyFont="1" applyNumberFormat="1"/>
    <xf borderId="0" fillId="0" fontId="1" numFmtId="170" xfId="0" applyAlignment="1" applyFont="1" applyNumberFormat="1">
      <alignment horizontal="right" vertical="bottom"/>
    </xf>
    <xf borderId="0" fillId="19" fontId="7" numFmtId="0" xfId="0" applyFont="1"/>
    <xf borderId="0" fillId="2" fontId="7" numFmtId="0" xfId="0" applyAlignment="1" applyFont="1">
      <alignment readingOrder="0"/>
    </xf>
    <xf borderId="5" fillId="2" fontId="7" numFmtId="0" xfId="0" applyBorder="1" applyFont="1"/>
    <xf borderId="0" fillId="19" fontId="7" numFmtId="170" xfId="0" applyAlignment="1" applyFont="1" applyNumberFormat="1">
      <alignment readingOrder="0"/>
    </xf>
    <xf borderId="10" fillId="20" fontId="7" numFmtId="0" xfId="0" applyAlignment="1" applyBorder="1" applyFill="1" applyFont="1">
      <alignment horizontal="center"/>
    </xf>
    <xf borderId="16" fillId="0" fontId="19" numFmtId="10" xfId="0" applyAlignment="1" applyBorder="1" applyFont="1" applyNumberFormat="1">
      <alignment readingOrder="0"/>
    </xf>
    <xf borderId="16" fillId="0" fontId="19" numFmtId="0" xfId="0" applyAlignment="1" applyBorder="1" applyFont="1">
      <alignment readingOrder="0"/>
    </xf>
    <xf borderId="16" fillId="0" fontId="7" numFmtId="0" xfId="0" applyBorder="1" applyFont="1"/>
    <xf borderId="9" fillId="0" fontId="7" numFmtId="0" xfId="0" applyBorder="1" applyFont="1"/>
    <xf borderId="0" fillId="0" fontId="7" numFmtId="14" xfId="0" applyFont="1" applyNumberFormat="1"/>
    <xf borderId="21" fillId="4" fontId="1" numFmtId="0" xfId="0" applyAlignment="1" applyBorder="1" applyFont="1">
      <alignment horizontal="center" vertical="bottom"/>
    </xf>
    <xf borderId="10" fillId="16" fontId="7" numFmtId="0" xfId="0" applyAlignment="1" applyBorder="1" applyFont="1">
      <alignment horizontal="center"/>
    </xf>
    <xf borderId="10" fillId="0" fontId="19" numFmtId="10" xfId="0" applyAlignment="1" applyBorder="1" applyFont="1" applyNumberFormat="1">
      <alignment readingOrder="0"/>
    </xf>
    <xf borderId="10" fillId="0" fontId="19" numFmtId="0" xfId="0" applyAlignment="1" applyBorder="1" applyFont="1">
      <alignment readingOrder="0"/>
    </xf>
    <xf borderId="10" fillId="0" fontId="7" numFmtId="0" xfId="0" applyBorder="1" applyFont="1"/>
    <xf borderId="21" fillId="0" fontId="7" numFmtId="0" xfId="0" applyBorder="1" applyFont="1"/>
    <xf borderId="6" fillId="21" fontId="19" numFmtId="0" xfId="0" applyAlignment="1" applyBorder="1" applyFill="1" applyFont="1">
      <alignment readingOrder="0"/>
    </xf>
    <xf borderId="7" fillId="21" fontId="7" numFmtId="0" xfId="0" applyBorder="1" applyFont="1"/>
    <xf borderId="21" fillId="4" fontId="2" numFmtId="10" xfId="0" applyAlignment="1" applyBorder="1" applyFont="1" applyNumberFormat="1">
      <alignment horizontal="center" vertical="bottom"/>
    </xf>
    <xf borderId="10" fillId="22" fontId="7" numFmtId="0" xfId="0" applyAlignment="1" applyBorder="1" applyFill="1" applyFont="1">
      <alignment horizontal="center"/>
    </xf>
    <xf borderId="10" fillId="22" fontId="7" numFmtId="9" xfId="0" applyAlignment="1" applyBorder="1" applyFont="1" applyNumberFormat="1">
      <alignment horizontal="center"/>
    </xf>
    <xf borderId="38" fillId="0" fontId="7" numFmtId="0" xfId="0" applyBorder="1" applyFont="1"/>
    <xf borderId="10" fillId="23" fontId="12" numFmtId="170" xfId="0" applyBorder="1" applyFill="1" applyFont="1" applyNumberFormat="1"/>
    <xf borderId="10" fillId="23" fontId="12" numFmtId="0" xfId="0" applyAlignment="1" applyBorder="1" applyFont="1">
      <alignment horizontal="center" readingOrder="0" shrinkToFit="0" vertical="center" wrapText="1"/>
    </xf>
    <xf borderId="10" fillId="23" fontId="20" numFmtId="0" xfId="0" applyAlignment="1" applyBorder="1" applyFont="1">
      <alignment horizontal="center" readingOrder="0" shrinkToFit="0" vertical="center" wrapText="1"/>
    </xf>
    <xf borderId="0" fillId="0" fontId="7" numFmtId="10" xfId="0" applyFont="1" applyNumberFormat="1"/>
    <xf borderId="0" fillId="0" fontId="7" numFmtId="49" xfId="0" applyAlignment="1" applyFont="1" applyNumberFormat="1">
      <alignment horizontal="center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24" fontId="7" numFmtId="169" xfId="0" applyAlignment="1" applyFill="1" applyFont="1" applyNumberFormat="1">
      <alignment shrinkToFit="0" vertical="center" wrapText="0"/>
    </xf>
    <xf borderId="0" fillId="24" fontId="7" numFmtId="0" xfId="0" applyAlignment="1" applyFont="1">
      <alignment shrinkToFit="0" vertical="center" wrapText="0"/>
    </xf>
    <xf borderId="0" fillId="24" fontId="7" numFmtId="0" xfId="0" applyAlignment="1" applyFont="1">
      <alignment readingOrder="0" shrinkToFit="0" vertical="center" wrapText="0"/>
    </xf>
    <xf borderId="0" fillId="24" fontId="7" numFmtId="170" xfId="0" applyAlignment="1" applyFont="1" applyNumberFormat="1">
      <alignment horizontal="center" shrinkToFit="0" vertical="center" wrapText="0"/>
    </xf>
    <xf borderId="0" fillId="24" fontId="7" numFmtId="4" xfId="0" applyAlignment="1" applyFont="1" applyNumberFormat="1">
      <alignment horizontal="center" shrinkToFit="0" vertical="center" wrapText="0"/>
    </xf>
    <xf borderId="0" fillId="24" fontId="7" numFmtId="170" xfId="0" applyAlignment="1" applyFont="1" applyNumberFormat="1">
      <alignment shrinkToFit="0" vertical="center" wrapText="0"/>
    </xf>
    <xf borderId="0" fillId="24" fontId="7" numFmtId="0" xfId="0" applyAlignment="1" applyFont="1">
      <alignment shrinkToFit="0" vertical="center" wrapText="0"/>
    </xf>
    <xf borderId="0" fillId="24" fontId="7" numFmtId="0" xfId="0" applyAlignment="1" applyFont="1">
      <alignment horizontal="center" shrinkToFit="0" vertical="center" wrapText="0"/>
    </xf>
    <xf borderId="0" fillId="24" fontId="7" numFmtId="170" xfId="0" applyAlignment="1" applyFont="1" applyNumberFormat="1">
      <alignment readingOrder="0" shrinkToFit="0" vertical="center" wrapText="0"/>
    </xf>
    <xf borderId="0" fillId="0" fontId="1" numFmtId="172" xfId="0" applyAlignment="1" applyFont="1" applyNumberFormat="1">
      <alignment vertical="bottom"/>
    </xf>
    <xf borderId="0" fillId="24" fontId="7" numFmtId="169" xfId="0" applyAlignment="1" applyFont="1" applyNumberFormat="1">
      <alignment readingOrder="0" shrinkToFit="0" vertical="center" wrapText="0"/>
    </xf>
    <xf borderId="0" fillId="24" fontId="7" numFmtId="173" xfId="0" applyAlignment="1" applyFont="1" applyNumberFormat="1">
      <alignment horizontal="center" readingOrder="0" shrinkToFit="0" vertical="center" wrapText="0"/>
    </xf>
    <xf borderId="0" fillId="24" fontId="7" numFmtId="4" xfId="0" applyAlignment="1" applyFont="1" applyNumberFormat="1">
      <alignment horizontal="center" readingOrder="0" shrinkToFit="0" vertical="center" wrapText="0"/>
    </xf>
    <xf borderId="0" fillId="24" fontId="7" numFmtId="170" xfId="0" applyAlignment="1" applyFont="1" applyNumberFormat="1">
      <alignment horizontal="center" readingOrder="0" shrinkToFit="0" vertical="center" wrapText="0"/>
    </xf>
    <xf borderId="0" fillId="0" fontId="7" numFmtId="174" xfId="0" applyAlignment="1" applyFont="1" applyNumberFormat="1">
      <alignment horizontal="center" readingOrder="0" shrinkToFit="0" vertical="center" wrapText="0"/>
    </xf>
    <xf borderId="0" fillId="0" fontId="7" numFmtId="4" xfId="0" applyAlignment="1" applyFont="1" applyNumberFormat="1">
      <alignment horizontal="center" readingOrder="0" shrinkToFit="0" vertical="center" wrapText="0"/>
    </xf>
    <xf borderId="0" fillId="0" fontId="7" numFmtId="170" xfId="0" applyAlignment="1" applyFont="1" applyNumberFormat="1">
      <alignment readingOrder="0" shrinkToFit="0" vertical="center" wrapText="0"/>
    </xf>
    <xf borderId="0" fillId="0" fontId="7" numFmtId="170" xfId="0" applyAlignment="1" applyFont="1" applyNumberFormat="1">
      <alignment shrinkToFit="0" vertical="center" wrapText="0"/>
    </xf>
    <xf borderId="0" fillId="0" fontId="7" numFmtId="173" xfId="0" applyAlignment="1" applyFont="1" applyNumberFormat="1">
      <alignment horizontal="center" readingOrder="0" shrinkToFit="0" vertical="center" wrapText="0"/>
    </xf>
    <xf borderId="0" fillId="0" fontId="7" numFmtId="170" xfId="0" applyAlignment="1" applyFont="1" applyNumberFormat="1">
      <alignment horizontal="center" readingOrder="0" shrinkToFit="0" vertical="center" wrapText="0"/>
    </xf>
    <xf borderId="0" fillId="0" fontId="7" numFmtId="170" xfId="0" applyAlignment="1" applyFont="1" applyNumberFormat="1">
      <alignment horizontal="center" shrinkToFit="0" vertical="center" wrapText="0"/>
    </xf>
    <xf borderId="0" fillId="0" fontId="7" numFmtId="4" xfId="0" applyAlignment="1" applyFont="1" applyNumberFormat="1">
      <alignment horizontal="center" shrinkToFit="0" vertical="center" wrapText="0"/>
    </xf>
    <xf borderId="0" fillId="0" fontId="7" numFmtId="169" xfId="0" applyAlignment="1" applyFont="1" applyNumberForma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4" xfId="0" applyAlignment="1" applyFont="1" applyNumberFormat="1">
      <alignment shrinkToFit="0" vertical="center" wrapText="0"/>
    </xf>
    <xf borderId="0" fillId="0" fontId="7" numFmtId="170" xfId="0" applyAlignment="1" applyFont="1" applyNumberFormat="1">
      <alignment shrinkToFit="0" vertical="center" wrapText="0"/>
    </xf>
    <xf borderId="0" fillId="0" fontId="7" numFmtId="169" xfId="0" applyAlignment="1" applyFont="1" applyNumberForma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170" xfId="0" applyAlignment="1" applyFont="1" applyNumberFormat="1">
      <alignment horizontal="center" readingOrder="0" shrinkToFit="0" vertical="center" wrapText="1"/>
    </xf>
    <xf borderId="0" fillId="0" fontId="1" numFmtId="170" xfId="0" applyAlignment="1" applyFont="1" applyNumberFormat="1">
      <alignment vertical="bottom"/>
    </xf>
    <xf borderId="0" fillId="0" fontId="7" numFmtId="0" xfId="0" applyAlignment="1" applyFont="1">
      <alignment horizontal="center" readingOrder="0" shrinkToFit="0" vertical="center" wrapText="0"/>
    </xf>
    <xf borderId="0" fillId="0" fontId="7" numFmtId="170" xfId="0" applyAlignment="1" applyFont="1" applyNumberFormat="1">
      <alignment horizontal="center" readingOrder="0" shrinkToFit="0" vertical="center" wrapText="0"/>
    </xf>
    <xf borderId="0" fillId="0" fontId="7" numFmtId="170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left" readingOrder="0" shrinkToFit="0" vertical="center" wrapText="1"/>
    </xf>
    <xf borderId="0" fillId="0" fontId="7" numFmtId="170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8" fontId="7" numFmtId="175" xfId="0" applyAlignment="1" applyFont="1" applyNumberFormat="1">
      <alignment readingOrder="0"/>
    </xf>
    <xf borderId="0" fillId="25" fontId="21" numFmtId="0" xfId="0" applyAlignment="1" applyFill="1" applyFont="1">
      <alignment readingOrder="0"/>
    </xf>
    <xf borderId="0" fillId="25" fontId="21" numFmtId="0" xfId="0" applyFont="1"/>
    <xf borderId="10" fillId="0" fontId="12" numFmtId="0" xfId="0" applyAlignment="1" applyBorder="1" applyFont="1">
      <alignment horizontal="center" readingOrder="0"/>
    </xf>
    <xf borderId="0" fillId="0" fontId="7" numFmtId="169" xfId="0" applyFont="1" applyNumberFormat="1"/>
    <xf borderId="0" fillId="0" fontId="7" numFmtId="170" xfId="0" applyFont="1" applyNumberFormat="1"/>
    <xf borderId="0" fillId="0" fontId="12" numFmtId="0" xfId="0" applyAlignment="1" applyFont="1">
      <alignment horizontal="left" readingOrder="0"/>
    </xf>
    <xf borderId="15" fillId="0" fontId="7" numFmtId="170" xfId="0" applyBorder="1" applyFont="1" applyNumberFormat="1"/>
    <xf borderId="10" fillId="0" fontId="12" numFmtId="0" xfId="0" applyAlignment="1" applyBorder="1" applyFont="1">
      <alignment readingOrder="0"/>
    </xf>
    <xf borderId="10" fillId="0" fontId="12" numFmtId="170" xfId="0" applyBorder="1" applyFont="1" applyNumberFormat="1"/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readingOrder="0" shrinkToFit="0" vertical="center" wrapText="0"/>
    </xf>
    <xf borderId="0" fillId="10" fontId="22" numFmtId="0" xfId="0" applyAlignment="1" applyFont="1">
      <alignment readingOrder="0" shrinkToFit="0" vertical="center" wrapText="0"/>
    </xf>
    <xf borderId="45" fillId="26" fontId="23" numFmtId="0" xfId="0" applyAlignment="1" applyBorder="1" applyFill="1" applyFont="1">
      <alignment readingOrder="0"/>
    </xf>
    <xf borderId="45" fillId="26" fontId="23" numFmtId="0" xfId="0" applyAlignment="1" applyBorder="1" applyFont="1">
      <alignment horizontal="center" readingOrder="0"/>
    </xf>
    <xf borderId="45" fillId="26" fontId="23" numFmtId="0" xfId="0" applyBorder="1" applyFont="1"/>
    <xf borderId="45" fillId="26" fontId="23" numFmtId="0" xfId="0" applyAlignment="1" applyBorder="1" applyFont="1">
      <alignment horizontal="center"/>
    </xf>
    <xf borderId="45" fillId="26" fontId="23" numFmtId="170" xfId="0" applyAlignment="1" applyBorder="1" applyFont="1" applyNumberFormat="1">
      <alignment horizontal="center"/>
    </xf>
    <xf borderId="45" fillId="27" fontId="23" numFmtId="0" xfId="0" applyAlignment="1" applyBorder="1" applyFill="1" applyFont="1">
      <alignment readingOrder="0"/>
    </xf>
    <xf borderId="0" fillId="0" fontId="24" numFmtId="0" xfId="0" applyAlignment="1" applyFont="1">
      <alignment horizontal="center" readingOrder="0" vertical="center"/>
    </xf>
    <xf borderId="46" fillId="8" fontId="7" numFmtId="0" xfId="0" applyAlignment="1" applyBorder="1" applyFont="1">
      <alignment horizontal="center" readingOrder="0" shrinkToFit="0" wrapText="1"/>
    </xf>
    <xf borderId="47" fillId="8" fontId="7" numFmtId="0" xfId="0" applyAlignment="1" applyBorder="1" applyFont="1">
      <alignment horizontal="center"/>
    </xf>
    <xf borderId="48" fillId="4" fontId="7" numFmtId="0" xfId="0" applyAlignment="1" applyBorder="1" applyFont="1">
      <alignment horizontal="center" readingOrder="0" shrinkToFit="0" wrapText="1"/>
    </xf>
    <xf borderId="47" fillId="4" fontId="7" numFmtId="170" xfId="0" applyBorder="1" applyFont="1" applyNumberFormat="1"/>
    <xf borderId="46" fillId="28" fontId="14" numFmtId="0" xfId="0" applyAlignment="1" applyBorder="1" applyFill="1" applyFont="1">
      <alignment horizontal="center" readingOrder="0" shrinkToFit="0" wrapText="1"/>
    </xf>
    <xf borderId="47" fillId="28" fontId="14" numFmtId="0" xfId="0" applyAlignment="1" applyBorder="1" applyFont="1">
      <alignment horizontal="center"/>
    </xf>
    <xf borderId="46" fillId="14" fontId="14" numFmtId="0" xfId="0" applyAlignment="1" applyBorder="1" applyFont="1">
      <alignment horizontal="right" readingOrder="0" shrinkToFit="0" vertical="center" wrapText="1"/>
    </xf>
    <xf borderId="48" fillId="0" fontId="3" numFmtId="0" xfId="0" applyBorder="1" applyFont="1"/>
    <xf borderId="47" fillId="14" fontId="14" numFmtId="0" xfId="0" applyBorder="1" applyFont="1"/>
    <xf borderId="38" fillId="2" fontId="15" numFmtId="0" xfId="0" applyAlignment="1" applyBorder="1" applyFont="1">
      <alignment horizontal="center" readingOrder="0" shrinkToFit="0" wrapText="1"/>
    </xf>
    <xf borderId="38" fillId="2" fontId="15" numFmtId="170" xfId="0" applyAlignment="1" applyBorder="1" applyFont="1" applyNumberFormat="1">
      <alignment horizontal="center" readingOrder="0" shrinkToFit="0" wrapText="1"/>
    </xf>
    <xf borderId="0" fillId="10" fontId="7" numFmtId="0" xfId="0" applyFont="1"/>
    <xf borderId="0" fillId="10" fontId="7" numFmtId="0" xfId="0" applyAlignment="1" applyFont="1">
      <alignment horizontal="center"/>
    </xf>
    <xf borderId="49" fillId="29" fontId="25" numFmtId="0" xfId="0" applyAlignment="1" applyBorder="1" applyFill="1" applyFont="1">
      <alignment horizontal="left" readingOrder="0" shrinkToFit="0" vertical="center" wrapText="1"/>
    </xf>
    <xf borderId="50" fillId="29" fontId="25" numFmtId="0" xfId="0" applyAlignment="1" applyBorder="1" applyFont="1">
      <alignment horizontal="left" readingOrder="0" shrinkToFit="0" vertical="center" wrapText="1"/>
    </xf>
    <xf borderId="50" fillId="29" fontId="25" numFmtId="0" xfId="0" applyAlignment="1" applyBorder="1" applyFont="1">
      <alignment horizontal="center" readingOrder="0" shrinkToFit="0" vertical="center" wrapText="1"/>
    </xf>
    <xf borderId="51" fillId="29" fontId="25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vertical="bottom"/>
    </xf>
    <xf borderId="32" fillId="10" fontId="26" numFmtId="0" xfId="0" applyAlignment="1" applyBorder="1" applyFont="1">
      <alignment shrinkToFit="0" vertical="center" wrapText="0"/>
    </xf>
    <xf borderId="33" fillId="10" fontId="27" numFmtId="0" xfId="0" applyAlignment="1" applyBorder="1" applyFont="1">
      <alignment shrinkToFit="0" vertical="center" wrapText="0"/>
    </xf>
    <xf borderId="33" fillId="10" fontId="27" numFmtId="0" xfId="0" applyAlignment="1" applyBorder="1" applyFont="1">
      <alignment horizontal="center" shrinkToFit="0" vertical="center" wrapText="0"/>
    </xf>
    <xf borderId="52" fillId="10" fontId="27" numFmtId="170" xfId="0" applyAlignment="1" applyBorder="1" applyFont="1" applyNumberFormat="1">
      <alignment shrinkToFit="0" vertical="center" wrapText="0"/>
    </xf>
    <xf borderId="35" fillId="13" fontId="26" numFmtId="0" xfId="0" applyAlignment="1" applyBorder="1" applyFont="1">
      <alignment shrinkToFit="0" vertical="center" wrapText="0"/>
    </xf>
    <xf borderId="34" fillId="13" fontId="27" numFmtId="0" xfId="0" applyAlignment="1" applyBorder="1" applyFont="1">
      <alignment shrinkToFit="0" vertical="center" wrapText="0"/>
    </xf>
    <xf borderId="34" fillId="13" fontId="27" numFmtId="0" xfId="0" applyAlignment="1" applyBorder="1" applyFont="1">
      <alignment horizontal="center" shrinkToFit="0" vertical="center" wrapText="0"/>
    </xf>
    <xf borderId="53" fillId="13" fontId="27" numFmtId="170" xfId="0" applyAlignment="1" applyBorder="1" applyFont="1" applyNumberFormat="1">
      <alignment shrinkToFit="0" vertical="center" wrapText="0"/>
    </xf>
    <xf borderId="33" fillId="10" fontId="26" numFmtId="0" xfId="0" applyAlignment="1" applyBorder="1" applyFont="1">
      <alignment shrinkToFit="0" vertical="center" wrapText="0"/>
    </xf>
    <xf borderId="34" fillId="13" fontId="26" numFmtId="0" xfId="0" applyAlignment="1" applyBorder="1" applyFont="1">
      <alignment shrinkToFit="0" vertical="center" wrapText="0"/>
    </xf>
    <xf borderId="54" fillId="13" fontId="26" numFmtId="0" xfId="0" applyAlignment="1" applyBorder="1" applyFont="1">
      <alignment shrinkToFit="0" vertical="center" wrapText="0"/>
    </xf>
    <xf borderId="55" fillId="13" fontId="26" numFmtId="0" xfId="0" applyAlignment="1" applyBorder="1" applyFont="1">
      <alignment shrinkToFit="0" vertical="center" wrapText="0"/>
    </xf>
    <xf borderId="56" fillId="13" fontId="27" numFmtId="170" xfId="0" applyAlignment="1" applyBorder="1" applyFont="1" applyNumberFormat="1">
      <alignment shrinkToFit="0" vertical="center" wrapText="0"/>
    </xf>
    <xf borderId="0" fillId="0" fontId="24" numFmtId="171" xfId="0" applyAlignment="1" applyFont="1" applyNumberFormat="1">
      <alignment horizontal="center" readingOrder="0"/>
    </xf>
    <xf borderId="0" fillId="14" fontId="12" numFmtId="0" xfId="0" applyAlignment="1" applyFont="1">
      <alignment readingOrder="0"/>
    </xf>
    <xf borderId="0" fillId="0" fontId="11" numFmtId="171" xfId="0" applyAlignment="1" applyFont="1" applyNumberFormat="1">
      <alignment horizontal="center" readingOrder="0"/>
    </xf>
    <xf borderId="0" fillId="0" fontId="12" numFmtId="0" xfId="0" applyAlignment="1" applyFont="1">
      <alignment horizontal="center" readingOrder="0"/>
    </xf>
    <xf borderId="10" fillId="0" fontId="7" numFmtId="4" xfId="0" applyBorder="1" applyFont="1" applyNumberFormat="1"/>
    <xf borderId="10" fillId="0" fontId="12" numFmtId="171" xfId="0" applyAlignment="1" applyBorder="1" applyFont="1" applyNumberFormat="1">
      <alignment horizontal="center" readingOrder="0"/>
    </xf>
    <xf borderId="10" fillId="0" fontId="12" numFmtId="4" xfId="0" applyAlignment="1" applyBorder="1" applyFont="1" applyNumberFormat="1">
      <alignment horizontal="center" readingOrder="0"/>
    </xf>
    <xf borderId="9" fillId="0" fontId="12" numFmtId="2" xfId="0" applyAlignment="1" applyBorder="1" applyFont="1" applyNumberFormat="1">
      <alignment horizontal="center" readingOrder="0"/>
    </xf>
    <xf borderId="0" fillId="0" fontId="7" numFmtId="164" xfId="0" applyAlignment="1" applyFont="1" applyNumberFormat="1">
      <alignment readingOrder="0"/>
    </xf>
    <xf borderId="0" fillId="10" fontId="28" numFmtId="0" xfId="0" applyAlignment="1" applyFont="1">
      <alignment readingOrder="0"/>
    </xf>
    <xf borderId="0" fillId="0" fontId="7" numFmtId="164" xfId="0" applyFont="1" applyNumberFormat="1"/>
    <xf borderId="0" fillId="5" fontId="7" numFmtId="4" xfId="0" applyAlignment="1" applyFont="1" applyNumberFormat="1">
      <alignment readingOrder="0"/>
    </xf>
    <xf borderId="10" fillId="0" fontId="7" numFmtId="0" xfId="0" applyAlignment="1" applyBorder="1" applyFont="1">
      <alignment horizontal="center" readingOrder="0"/>
    </xf>
    <xf borderId="21" fillId="0" fontId="12" numFmtId="0" xfId="0" applyAlignment="1" applyBorder="1" applyFont="1">
      <alignment readingOrder="0"/>
    </xf>
    <xf borderId="16" fillId="0" fontId="12" numFmtId="0" xfId="0" applyBorder="1" applyFont="1"/>
    <xf borderId="16" fillId="0" fontId="12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0" fillId="0" fontId="29" numFmtId="0" xfId="0" applyAlignment="1" applyFont="1">
      <alignment horizontal="right"/>
    </xf>
    <xf borderId="0" fillId="10" fontId="7" numFmtId="171" xfId="0" applyAlignment="1" applyFont="1" applyNumberFormat="1">
      <alignment readingOrder="0"/>
    </xf>
    <xf borderId="0" fillId="0" fontId="24" numFmtId="0" xfId="0" applyAlignment="1" applyFont="1">
      <alignment horizontal="center" readingOrder="0"/>
    </xf>
    <xf borderId="0" fillId="0" fontId="1" numFmtId="171" xfId="0" applyAlignment="1" applyFont="1" applyNumberFormat="1">
      <alignment readingOrder="0" vertical="bottom"/>
    </xf>
    <xf borderId="0" fillId="10" fontId="1" numFmtId="171" xfId="0" applyAlignment="1" applyFont="1" applyNumberFormat="1">
      <alignment readingOrder="0" vertical="bottom"/>
    </xf>
    <xf borderId="0" fillId="10" fontId="7" numFmtId="4" xfId="0" applyFont="1" applyNumberFormat="1"/>
    <xf borderId="0" fillId="10" fontId="7" numFmtId="4" xfId="0" applyAlignment="1" applyFont="1" applyNumberFormat="1">
      <alignment readingOrder="0"/>
    </xf>
    <xf borderId="0" fillId="30" fontId="1" numFmtId="171" xfId="0" applyAlignment="1" applyFill="1" applyFont="1" applyNumberFormat="1">
      <alignment readingOrder="0" vertical="bottom"/>
    </xf>
    <xf borderId="0" fillId="9" fontId="7" numFmtId="4" xfId="0" applyFont="1" applyNumberFormat="1"/>
    <xf borderId="0" fillId="0" fontId="7" numFmtId="2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21" fillId="31" fontId="12" numFmtId="0" xfId="0" applyAlignment="1" applyBorder="1" applyFill="1" applyFont="1">
      <alignment horizontal="center" readingOrder="0"/>
    </xf>
    <xf borderId="0" fillId="0" fontId="12" numFmtId="0" xfId="0" applyAlignment="1" applyFont="1">
      <alignment horizontal="center"/>
    </xf>
    <xf borderId="10" fillId="0" fontId="7" numFmtId="165" xfId="0" applyAlignment="1" applyBorder="1" applyFont="1" applyNumberFormat="1">
      <alignment readingOrder="0"/>
    </xf>
    <xf borderId="10" fillId="0" fontId="7" numFmtId="0" xfId="0" applyAlignment="1" applyBorder="1" applyFont="1">
      <alignment readingOrder="0"/>
    </xf>
    <xf borderId="10" fillId="0" fontId="7" numFmtId="2" xfId="0" applyAlignment="1" applyBorder="1" applyFont="1" applyNumberFormat="1">
      <alignment readingOrder="0"/>
    </xf>
    <xf borderId="0" fillId="19" fontId="30" numFmtId="0" xfId="0" applyAlignment="1" applyFont="1">
      <alignment horizontal="center" readingOrder="0" vertical="bottom"/>
    </xf>
    <xf borderId="0" fillId="10" fontId="30" numFmtId="0" xfId="0" applyAlignment="1" applyFont="1">
      <alignment horizontal="center" readingOrder="0" vertical="bottom"/>
    </xf>
    <xf borderId="21" fillId="18" fontId="31" numFmtId="0" xfId="0" applyAlignment="1" applyBorder="1" applyFont="1">
      <alignment horizontal="center" readingOrder="0" vertical="bottom"/>
    </xf>
    <xf borderId="10" fillId="18" fontId="31" numFmtId="4" xfId="0" applyAlignment="1" applyBorder="1" applyFont="1" applyNumberFormat="1">
      <alignment horizontal="right" readingOrder="0" vertical="bottom"/>
    </xf>
    <xf borderId="0" fillId="10" fontId="32" numFmtId="0" xfId="0" applyAlignment="1" applyFont="1">
      <alignment horizontal="center" readingOrder="0" vertical="bottom"/>
    </xf>
    <xf borderId="0" fillId="10" fontId="32" numFmtId="0" xfId="0" applyAlignment="1" applyFont="1">
      <alignment horizontal="center" vertical="bottom"/>
    </xf>
    <xf borderId="10" fillId="32" fontId="32" numFmtId="0" xfId="0" applyAlignment="1" applyBorder="1" applyFill="1" applyFont="1">
      <alignment horizontal="center" vertical="bottom"/>
    </xf>
    <xf borderId="9" fillId="32" fontId="32" numFmtId="0" xfId="0" applyAlignment="1" applyBorder="1" applyFont="1">
      <alignment horizontal="center" readingOrder="0" vertical="bottom"/>
    </xf>
    <xf borderId="9" fillId="32" fontId="32" numFmtId="0" xfId="0" applyAlignment="1" applyBorder="1" applyFont="1">
      <alignment horizontal="center" vertical="bottom"/>
    </xf>
    <xf borderId="10" fillId="18" fontId="31" numFmtId="0" xfId="0" applyAlignment="1" applyBorder="1" applyFont="1">
      <alignment horizontal="center" vertical="bottom"/>
    </xf>
    <xf borderId="38" fillId="2" fontId="33" numFmtId="176" xfId="0" applyAlignment="1" applyBorder="1" applyFont="1" applyNumberFormat="1">
      <alignment horizontal="center" readingOrder="0" vertical="bottom"/>
    </xf>
    <xf borderId="57" fillId="2" fontId="33" numFmtId="0" xfId="0" applyAlignment="1" applyBorder="1" applyFont="1">
      <alignment horizontal="center" readingOrder="0" vertical="bottom"/>
    </xf>
    <xf borderId="57" fillId="2" fontId="33" numFmtId="173" xfId="0" applyAlignment="1" applyBorder="1" applyFont="1" applyNumberFormat="1">
      <alignment horizontal="center" readingOrder="0" vertical="bottom"/>
    </xf>
    <xf borderId="57" fillId="2" fontId="33" numFmtId="44" xfId="0" applyAlignment="1" applyBorder="1" applyFont="1" applyNumberFormat="1">
      <alignment horizontal="center" readingOrder="0" vertical="bottom"/>
    </xf>
    <xf borderId="10" fillId="2" fontId="1" numFmtId="0" xfId="0" applyAlignment="1" applyBorder="1" applyFont="1">
      <alignment readingOrder="0" vertical="bottom"/>
    </xf>
    <xf borderId="10" fillId="10" fontId="33" numFmtId="176" xfId="0" applyAlignment="1" applyBorder="1" applyFont="1" applyNumberFormat="1">
      <alignment horizontal="center" readingOrder="0" vertical="bottom"/>
    </xf>
    <xf borderId="10" fillId="10" fontId="33" numFmtId="0" xfId="0" applyAlignment="1" applyBorder="1" applyFont="1">
      <alignment horizontal="center" readingOrder="0" vertical="bottom"/>
    </xf>
    <xf borderId="0" fillId="10" fontId="33" numFmtId="44" xfId="0" applyAlignment="1" applyFont="1" applyNumberFormat="1">
      <alignment horizontal="center" readingOrder="0" vertical="bottom"/>
    </xf>
    <xf borderId="57" fillId="2" fontId="33" numFmtId="174" xfId="0" applyAlignment="1" applyBorder="1" applyFont="1" applyNumberFormat="1">
      <alignment horizontal="center" readingOrder="0" vertical="bottom"/>
    </xf>
    <xf borderId="0" fillId="10" fontId="33" numFmtId="0" xfId="0" applyAlignment="1" applyFont="1">
      <alignment horizontal="center" readingOrder="0" vertical="bottom"/>
    </xf>
    <xf borderId="10" fillId="5" fontId="34" numFmtId="0" xfId="0" applyAlignment="1" applyBorder="1" applyFont="1">
      <alignment readingOrder="0" shrinkToFit="0" vertical="bottom" wrapText="1"/>
    </xf>
    <xf borderId="10" fillId="10" fontId="7" numFmtId="0" xfId="0" applyBorder="1" applyFont="1"/>
    <xf borderId="0" fillId="10" fontId="12" numFmtId="0" xfId="0" applyAlignment="1" applyFont="1">
      <alignment horizontal="right" readingOrder="0"/>
    </xf>
    <xf borderId="0" fillId="10" fontId="12" numFmtId="0" xfId="0" applyFont="1"/>
    <xf borderId="10" fillId="2" fontId="7" numFmtId="0" xfId="0" applyBorder="1" applyFont="1"/>
    <xf borderId="10" fillId="4" fontId="1" numFmtId="0" xfId="0" applyAlignment="1" applyBorder="1" applyFont="1">
      <alignment readingOrder="0" vertical="bottom"/>
    </xf>
    <xf borderId="10" fillId="4" fontId="7" numFmtId="0" xfId="0" applyBorder="1" applyFont="1"/>
    <xf borderId="38" fillId="2" fontId="33" numFmtId="177" xfId="0" applyAlignment="1" applyBorder="1" applyFont="1" applyNumberFormat="1">
      <alignment horizontal="center" readingOrder="0" vertical="bottom"/>
    </xf>
    <xf borderId="10" fillId="2" fontId="7" numFmtId="0" xfId="0" applyAlignment="1" applyBorder="1" applyFont="1">
      <alignment readingOrder="0"/>
    </xf>
    <xf borderId="0" fillId="0" fontId="12" numFmtId="0" xfId="0" applyFont="1"/>
    <xf borderId="38" fillId="2" fontId="33" numFmtId="178" xfId="0" applyAlignment="1" applyBorder="1" applyFont="1" applyNumberFormat="1">
      <alignment horizontal="center" vertical="bottom"/>
    </xf>
    <xf borderId="57" fillId="2" fontId="33" numFmtId="179" xfId="0" applyAlignment="1" applyBorder="1" applyFont="1" applyNumberFormat="1">
      <alignment horizontal="center" vertical="bottom"/>
    </xf>
    <xf borderId="15" fillId="0" fontId="12" numFmtId="0" xfId="0" applyAlignment="1" applyBorder="1" applyFont="1">
      <alignment readingOrder="0"/>
    </xf>
    <xf borderId="15" fillId="0" fontId="12" numFmtId="0" xfId="0" applyBorder="1" applyFont="1"/>
    <xf borderId="10" fillId="2" fontId="1" numFmtId="0" xfId="0" applyAlignment="1" applyBorder="1" applyFont="1">
      <alignment vertical="bottom"/>
    </xf>
    <xf borderId="57" fillId="2" fontId="33" numFmtId="44" xfId="0" applyAlignment="1" applyBorder="1" applyFont="1" applyNumberFormat="1">
      <alignment horizontal="right" readingOrder="0" vertical="bottom"/>
    </xf>
    <xf borderId="21" fillId="19" fontId="35" numFmtId="0" xfId="0" applyAlignment="1" applyBorder="1" applyFont="1">
      <alignment horizontal="center" readingOrder="0" vertical="bottom"/>
    </xf>
    <xf borderId="57" fillId="19" fontId="35" numFmtId="44" xfId="0" applyAlignment="1" applyBorder="1" applyFont="1" applyNumberFormat="1">
      <alignment horizontal="center" vertical="bottom"/>
    </xf>
    <xf borderId="57" fillId="19" fontId="35" numFmtId="44" xfId="0" applyAlignment="1" applyBorder="1" applyFont="1" applyNumberFormat="1">
      <alignment horizontal="center" readingOrder="0" vertical="bottom"/>
    </xf>
    <xf borderId="0" fillId="0" fontId="36" numFmtId="0" xfId="0" applyAlignment="1" applyFont="1">
      <alignment readingOrder="0"/>
    </xf>
    <xf borderId="0" fillId="8" fontId="7" numFmtId="0" xfId="0" applyAlignment="1" applyFont="1">
      <alignment readingOrder="0"/>
    </xf>
    <xf borderId="0" fillId="8" fontId="7" numFmtId="0" xfId="0" applyFont="1"/>
    <xf borderId="10" fillId="5" fontId="12" numFmtId="0" xfId="0" applyAlignment="1" applyBorder="1" applyFont="1">
      <alignment horizontal="center" readingOrder="0"/>
    </xf>
    <xf borderId="0" fillId="4" fontId="7" numFmtId="0" xfId="0" applyAlignment="1" applyFont="1">
      <alignment readingOrder="0"/>
    </xf>
    <xf borderId="10" fillId="5" fontId="12" numFmtId="0" xfId="0" applyAlignment="1" applyBorder="1" applyFont="1">
      <alignment readingOrder="0"/>
    </xf>
    <xf borderId="10" fillId="5" fontId="12" numFmtId="4" xfId="0" applyBorder="1" applyFont="1" applyNumberFormat="1"/>
    <xf borderId="0" fillId="4" fontId="7" numFmtId="0" xfId="0" applyFont="1"/>
    <xf borderId="0" fillId="4" fontId="7" numFmtId="4" xfId="0" applyFont="1" applyNumberFormat="1"/>
    <xf borderId="10" fillId="18" fontId="15" numFmtId="4" xfId="0" applyAlignment="1" applyBorder="1" applyFont="1" applyNumberFormat="1">
      <alignment readingOrder="0" shrinkToFit="0" wrapText="1"/>
    </xf>
    <xf borderId="10" fillId="33" fontId="15" numFmtId="0" xfId="0" applyAlignment="1" applyBorder="1" applyFill="1" applyFont="1">
      <alignment readingOrder="0"/>
    </xf>
    <xf borderId="37" fillId="0" fontId="19" numFmtId="4" xfId="0" applyAlignment="1" applyBorder="1" applyFont="1" applyNumberFormat="1">
      <alignment readingOrder="0"/>
    </xf>
    <xf borderId="10" fillId="18" fontId="15" numFmtId="4" xfId="0" applyAlignment="1" applyBorder="1" applyFont="1" applyNumberFormat="1">
      <alignment horizontal="center" readingOrder="0"/>
    </xf>
    <xf borderId="38" fillId="33" fontId="15" numFmtId="9" xfId="0" applyAlignment="1" applyBorder="1" applyFont="1" applyNumberFormat="1">
      <alignment readingOrder="0"/>
    </xf>
    <xf borderId="38" fillId="0" fontId="7" numFmtId="4" xfId="0" applyBorder="1" applyFont="1" applyNumberFormat="1"/>
    <xf borderId="0" fillId="4" fontId="7" numFmtId="4" xfId="0" applyAlignment="1" applyFont="1" applyNumberFormat="1">
      <alignment horizontal="center" readingOrder="0"/>
    </xf>
    <xf borderId="0" fillId="0" fontId="7" numFmtId="180" xfId="0" applyFont="1" applyNumberFormat="1"/>
    <xf borderId="0" fillId="18" fontId="7" numFmtId="0" xfId="0" applyFont="1"/>
    <xf borderId="0" fillId="18" fontId="7" numFmtId="0" xfId="0" applyAlignment="1" applyFont="1">
      <alignment horizontal="right" readingOrder="0"/>
    </xf>
    <xf borderId="0" fillId="18" fontId="7" numFmtId="4" xfId="0" applyFont="1" applyNumberFormat="1"/>
    <xf borderId="0" fillId="34" fontId="37" numFmtId="0" xfId="0" applyAlignment="1" applyFill="1" applyFont="1">
      <alignment readingOrder="0"/>
    </xf>
    <xf borderId="0" fillId="34" fontId="38" numFmtId="0" xfId="0" applyAlignment="1" applyFont="1">
      <alignment readingOrder="0"/>
    </xf>
    <xf borderId="0" fillId="34" fontId="7" numFmtId="181" xfId="0" applyAlignment="1" applyFont="1" applyNumberFormat="1">
      <alignment readingOrder="0"/>
    </xf>
    <xf borderId="0" fillId="34" fontId="7" numFmtId="0" xfId="0" applyAlignment="1" applyFont="1">
      <alignment readingOrder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</dxfs>
  <tableStyles count="8">
    <tableStyle count="4" pivot="0" name="CAMBIO DIVI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LETES-style">
      <tableStyleElement dxfId="12" type="headerRow"/>
      <tableStyleElement dxfId="2" type="firstRowStripe"/>
      <tableStyleElement dxfId="3" type="secondRowStripe"/>
      <tableStyleElement dxfId="4" size="0" type="wholeTable"/>
    </tableStyle>
    <tableStyle count="4" pivot="0" name="WA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OS-style">
      <tableStyleElement dxfId="1" type="headerRow"/>
      <tableStyleElement dxfId="2" type="firstRowStripe"/>
      <tableStyleElement dxfId="13" type="secondRowStripe"/>
      <tableStyleElement dxfId="4" size="0" type="wholeTable"/>
    </tableStyle>
    <tableStyle count="4" pivot="0" name="DATOS-style 2">
      <tableStyleElement dxfId="1" type="headerRow"/>
      <tableStyleElement dxfId="2" type="firstRowStripe"/>
      <tableStyleElement dxfId="13" type="secondRowStripe"/>
      <tableStyleElement dxfId="4" size="0" type="wholeTable"/>
    </tableStyle>
    <tableStyle count="4" pivot="0" name="DATOS-style 3">
      <tableStyleElement dxfId="1" type="headerRow"/>
      <tableStyleElement dxfId="2" type="firstRowStripe"/>
      <tableStyleElement dxfId="13" type="secondRowStripe"/>
      <tableStyleElement dxfId="4" size="0" type="wholeTable"/>
    </tableStyle>
    <tableStyle count="4" pivot="0" name="PESOS-style">
      <tableStyleElement dxfId="14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RESUMEN POR MES - SALDO INGRESOS Y EGRESOS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'RELACION INGEGR'!$Q$5:$Q$24</c:f>
            </c:strRef>
          </c:cat>
          <c:val>
            <c:numRef>
              <c:f>'RELACION INGEGR'!$R$5:$R$24</c:f>
              <c:numCache/>
            </c:numRef>
          </c:val>
          <c:smooth val="0"/>
        </c:ser>
        <c:axId val="2081079467"/>
        <c:axId val="105835183"/>
      </c:lineChart>
      <c:catAx>
        <c:axId val="2081079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35183"/>
      </c:catAx>
      <c:valAx>
        <c:axId val="105835183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MONTO $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079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342900</xdr:colOff>
      <xdr:row>0</xdr:row>
      <xdr:rowOff>0</xdr:rowOff>
    </xdr:from>
    <xdr:ext cx="8524875" cy="5353050"/>
    <xdr:pic>
      <xdr:nvPicPr>
        <xdr:cNvPr id="2314842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342900</xdr:colOff>
      <xdr:row>31</xdr:row>
      <xdr:rowOff>104775</xdr:rowOff>
    </xdr:from>
    <xdr:ext cx="8601075" cy="34004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8" displayName="CAMBIO_DIVISAS" name="CAMBIO_DIVISAS" id="1">
  <autoFilter ref="$A$1:$J$38"/>
  <tableColumns count="10">
    <tableColumn name="FECHA" id="1"/>
    <tableColumn name="DESCRIPCION" id="2"/>
    <tableColumn name="PROVEEDOR" id="3"/>
    <tableColumn name="MONTO BS" id="4"/>
    <tableColumn name="BCV" id="5"/>
    <tableColumn name="MONTO " id="6"/>
    <tableColumn name="TASA" id="7"/>
    <tableColumn name="CAMBIO" id="8"/>
    <tableColumn name="GANANCIA" id="9"/>
    <tableColumn name="ESTATUS DEL CAMBIO" id="10"/>
  </tableColumns>
  <tableStyleInfo name="CAMBIO DIVISAS-style" showColumnStripes="0" showFirstColumn="1" showLastColumn="1" showRowStripes="1"/>
</table>
</file>

<file path=xl/tables/table2.xml><?xml version="1.0" encoding="utf-8"?>
<table xmlns="http://schemas.openxmlformats.org/spreadsheetml/2006/main" ref="A1:J41" displayName="BODEGA_TITO" name="BODEGA_TITO" id="2">
  <autoFilter ref="$A$1:$J$41"/>
  <tableColumns count="10">
    <tableColumn name="FECHA" id="1"/>
    <tableColumn name="AERONAVE" id="2"/>
    <tableColumn name="MATRICULA" id="3"/>
    <tableColumn name="MANIFIESTO" id="4"/>
    <tableColumn name="PESO" id="5"/>
    <tableColumn name="FLETE" id="6"/>
    <tableColumn name="MONTO" id="7"/>
    <tableColumn name="TOTAL " id="8"/>
    <tableColumn name="ESTATUS DE LA DEUDA" id="9"/>
    <tableColumn name="OBSERVACION" id="10"/>
  </tableColumns>
  <tableStyleInfo name="FLETES-style" showColumnStripes="0" showFirstColumn="1" showLastColumn="1" showRowStripes="1"/>
</table>
</file>

<file path=xl/tables/table3.xml><?xml version="1.0" encoding="utf-8"?>
<table xmlns="http://schemas.openxmlformats.org/spreadsheetml/2006/main" ref="A1:E11" displayName="CXC_WAKU" name="CXC_WAKU" id="3">
  <tableColumns count="5">
    <tableColumn name="FECHA" id="1"/>
    <tableColumn name="DESCRIPCION" id="2"/>
    <tableColumn name="CANTIDAD" id="3"/>
    <tableColumn name="MONTO UNITARIO" id="4"/>
    <tableColumn name="PRECIO TOTAL" id="5"/>
  </tableColumns>
  <tableStyleInfo name="WAKU-style" showColumnStripes="0" showFirstColumn="1" showLastColumn="1" showRowStripes="1"/>
</table>
</file>

<file path=xl/tables/table4.xml><?xml version="1.0" encoding="utf-8"?>
<table xmlns="http://schemas.openxmlformats.org/spreadsheetml/2006/main" ref="A1:E15" displayName="Tabla_4" name="Tabla_4" id="4">
  <tableColumns count="5">
    <tableColumn name="FECHA" id="1"/>
    <tableColumn name="DESCRIPCION" id="2"/>
    <tableColumn name="CANTIDAD" id="3"/>
    <tableColumn name="MONTO" id="4"/>
    <tableColumn name="OBSERVACION" id="5"/>
  </tableColumns>
  <tableStyleInfo name="GASTOS-style" showColumnStripes="0" showFirstColumn="1" showLastColumn="1" showRowStripes="1"/>
</table>
</file>

<file path=xl/tables/table5.xml><?xml version="1.0" encoding="utf-8"?>
<table xmlns="http://schemas.openxmlformats.org/spreadsheetml/2006/main" ref="C5:F359" displayName="Tabla_1" name="Tabla_1" id="5">
  <autoFilter ref="$C$5:$F$359"/>
  <tableColumns count="4">
    <tableColumn name="CODIGO" id="1"/>
    <tableColumn name="RUBRO" id="2"/>
    <tableColumn name="CANT/BTO" id="3"/>
    <tableColumn name="UND" id="4"/>
  </tableColumns>
  <tableStyleInfo name="DATOS-style" showColumnStripes="0" showFirstColumn="1" showLastColumn="1" showRowStripes="1"/>
</table>
</file>

<file path=xl/tables/table6.xml><?xml version="1.0" encoding="utf-8"?>
<table xmlns="http://schemas.openxmlformats.org/spreadsheetml/2006/main" ref="H5:H41" displayName="Tabla_2" name="Tabla_2" id="6">
  <tableColumns count="1">
    <tableColumn name="PROVEEDOR" id="1"/>
  </tableColumns>
  <tableStyleInfo name="DATOS-style 2" showColumnStripes="0" showFirstColumn="1" showLastColumn="1" showRowStripes="1"/>
</table>
</file>

<file path=xl/tables/table7.xml><?xml version="1.0" encoding="utf-8"?>
<table xmlns="http://schemas.openxmlformats.org/spreadsheetml/2006/main" ref="J5:J15" displayName="Tabla_3" name="Tabla_3" id="7">
  <tableColumns count="1">
    <tableColumn name="CLIENTES" id="1"/>
  </tableColumns>
  <tableStyleInfo name="DATOS-style 3" showColumnStripes="0" showFirstColumn="1" showLastColumn="1" showRowStripes="1"/>
</table>
</file>

<file path=xl/tables/table8.xml><?xml version="1.0" encoding="utf-8"?>
<table xmlns="http://schemas.openxmlformats.org/spreadsheetml/2006/main" ref="A1:F1015" displayName="LISTA_DE_PESOS" name="LISTA_DE_PESOS" id="8">
  <tableColumns count="6">
    <tableColumn name="ITEM" id="1"/>
    <tableColumn name="DESCRIPCION" id="2"/>
    <tableColumn name="UNIDADES POR BULTO" id="3"/>
    <tableColumn name="PESO POR BULTO" id="4"/>
    <tableColumn name="FLETE" id="5"/>
    <tableColumn name="COSTO FLETE POR BULTO" id="6"/>
  </tableColumns>
  <tableStyleInfo name="PES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91.0"/>
    <col customWidth="1" min="5" max="5" width="18.63"/>
    <col customWidth="1" min="8" max="8" width="9.63"/>
    <col customWidth="1" min="9" max="9" width="14.63"/>
    <col customWidth="1" hidden="1" min="10" max="10" width="8.88"/>
    <col customWidth="1" min="11" max="11" width="13.13"/>
    <col customWidth="1" min="12" max="12" width="14.75"/>
    <col customWidth="1" min="13" max="15" width="14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/>
      <c r="B2" s="7" t="s">
        <v>1</v>
      </c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/>
      <c r="B3" s="9" t="s">
        <v>2</v>
      </c>
      <c r="C3" s="10"/>
      <c r="D3" s="11" t="s">
        <v>3</v>
      </c>
      <c r="E3" s="12">
        <v>86.0</v>
      </c>
      <c r="F3" s="13">
        <f t="shared" ref="F3:H3" si="1">SUM(F5:F35)</f>
        <v>2657</v>
      </c>
      <c r="G3" s="14">
        <f t="shared" si="1"/>
        <v>0</v>
      </c>
      <c r="H3" s="15" t="str">
        <f t="shared" si="1"/>
        <v>#DIV/0!</v>
      </c>
      <c r="I3" s="16">
        <f>TODAY()</f>
        <v>46177</v>
      </c>
      <c r="J3" s="5"/>
      <c r="K3" s="17" t="s">
        <v>4</v>
      </c>
      <c r="L3" s="18"/>
      <c r="M3" s="19"/>
      <c r="N3" s="20" t="s">
        <v>5</v>
      </c>
      <c r="O3" s="18"/>
      <c r="P3" s="19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21" t="s">
        <v>6</v>
      </c>
      <c r="B4" s="22" t="s">
        <v>7</v>
      </c>
      <c r="C4" s="23" t="s">
        <v>8</v>
      </c>
      <c r="D4" s="23" t="s">
        <v>9</v>
      </c>
      <c r="E4" s="23" t="s">
        <v>10</v>
      </c>
      <c r="F4" s="24" t="s">
        <v>11</v>
      </c>
      <c r="G4" s="24" t="s">
        <v>12</v>
      </c>
      <c r="H4" s="25" t="s">
        <v>13</v>
      </c>
      <c r="I4" s="26" t="s">
        <v>14</v>
      </c>
      <c r="J4" s="5"/>
      <c r="K4" s="27" t="s">
        <v>8</v>
      </c>
      <c r="L4" s="28" t="s">
        <v>15</v>
      </c>
      <c r="M4" s="29" t="s">
        <v>16</v>
      </c>
      <c r="N4" s="22" t="s">
        <v>2</v>
      </c>
      <c r="O4" s="30" t="s">
        <v>17</v>
      </c>
      <c r="P4" s="31" t="s">
        <v>18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>
        <f>IF(B5="","",1)</f>
        <v>1</v>
      </c>
      <c r="B5" s="32">
        <v>46027.0</v>
      </c>
      <c r="C5" s="33" t="s">
        <v>19</v>
      </c>
      <c r="D5" s="34"/>
      <c r="E5" s="34"/>
      <c r="F5" s="35">
        <v>885.0</v>
      </c>
      <c r="G5" s="34"/>
      <c r="H5" s="36">
        <f>IF(B5="","",F5/$L$9)</f>
        <v>0.3330824238</v>
      </c>
      <c r="I5" s="37">
        <f t="shared" ref="I5:I19" si="2">IF(C5="","",(SUM(D5:E5)/$E$3)+SUM(F5:G5))</f>
        <v>885</v>
      </c>
      <c r="J5" s="5" t="str">
        <f t="shared" ref="J5:J35" si="3">MID(C5,1,8)</f>
        <v>INGRESO </v>
      </c>
      <c r="K5" s="38" t="str">
        <f t="array" ref="K5:K7">UNIQUE($J$5:$J$35,0,0)</f>
        <v>INGRESO </v>
      </c>
      <c r="L5" s="39">
        <f t="shared" ref="L5:L7" si="4">SUMIFS($I$5:$I$35,$J$5:$J$35,K5)</f>
        <v>2657</v>
      </c>
      <c r="M5" s="40">
        <f t="shared" ref="M5:M7" si="5">IF(L5=0,"",L5/$L$9)</f>
        <v>1</v>
      </c>
      <c r="N5" s="41" t="str">
        <f t="array" ref="N5:N8">TRANSPOSE(D4:G4)</f>
        <v>EFECTIVO</v>
      </c>
      <c r="O5" s="42">
        <f>D36/$E$3</f>
        <v>0</v>
      </c>
      <c r="P5" s="43">
        <f>D36</f>
        <v>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>
        <f t="shared" ref="A6:A35" si="6">IF(B6="","",A5+1)</f>
        <v>2</v>
      </c>
      <c r="B6" s="32">
        <v>46034.0</v>
      </c>
      <c r="C6" s="33" t="s">
        <v>20</v>
      </c>
      <c r="D6" s="34"/>
      <c r="E6" s="34"/>
      <c r="F6" s="35">
        <v>625.0</v>
      </c>
      <c r="G6" s="34"/>
      <c r="H6" s="36" t="str">
        <f t="shared" ref="H6:H19" si="7">IF(B6="","",F6/$L$7)</f>
        <v>#DIV/0!</v>
      </c>
      <c r="I6" s="37">
        <f t="shared" si="2"/>
        <v>625</v>
      </c>
      <c r="J6" s="5" t="str">
        <f t="shared" si="3"/>
        <v>INGRESO </v>
      </c>
      <c r="K6" s="44" t="s">
        <v>21</v>
      </c>
      <c r="L6" s="39">
        <f t="shared" si="4"/>
        <v>0</v>
      </c>
      <c r="M6" s="45" t="str">
        <f t="shared" si="5"/>
        <v/>
      </c>
      <c r="N6" s="41" t="s">
        <v>10</v>
      </c>
      <c r="O6" s="42">
        <f>E36/$E$3</f>
        <v>0</v>
      </c>
      <c r="P6" s="43">
        <f>E36</f>
        <v>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>
        <f t="shared" si="6"/>
        <v>3</v>
      </c>
      <c r="B7" s="46">
        <v>46028.0</v>
      </c>
      <c r="C7" s="47" t="s">
        <v>22</v>
      </c>
      <c r="D7" s="48"/>
      <c r="E7" s="48"/>
      <c r="F7" s="49"/>
      <c r="G7" s="48"/>
      <c r="H7" s="36" t="str">
        <f t="shared" si="7"/>
        <v>#DIV/0!</v>
      </c>
      <c r="I7" s="37">
        <f t="shared" si="2"/>
        <v>0</v>
      </c>
      <c r="J7" s="5" t="str">
        <f t="shared" si="3"/>
        <v>GANANCIA</v>
      </c>
      <c r="K7" s="50" t="s">
        <v>23</v>
      </c>
      <c r="L7" s="39">
        <f t="shared" si="4"/>
        <v>0</v>
      </c>
      <c r="M7" s="45" t="str">
        <f t="shared" si="5"/>
        <v/>
      </c>
      <c r="N7" s="41" t="s">
        <v>11</v>
      </c>
      <c r="O7" s="42">
        <f>F36</f>
        <v>2657</v>
      </c>
      <c r="P7" s="51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tr">
        <f t="shared" si="6"/>
        <v/>
      </c>
      <c r="B8" s="32"/>
      <c r="C8" s="33"/>
      <c r="D8" s="34"/>
      <c r="E8" s="34"/>
      <c r="F8" s="35"/>
      <c r="G8" s="34"/>
      <c r="H8" s="36" t="str">
        <f t="shared" si="7"/>
        <v/>
      </c>
      <c r="I8" s="37" t="str">
        <f t="shared" si="2"/>
        <v/>
      </c>
      <c r="J8" s="5" t="str">
        <f t="shared" si="3"/>
        <v/>
      </c>
      <c r="K8" s="5"/>
      <c r="L8" s="5"/>
      <c r="M8" s="36"/>
      <c r="N8" s="41" t="s">
        <v>12</v>
      </c>
      <c r="O8" s="42">
        <f>G36</f>
        <v>0</v>
      </c>
      <c r="P8" s="51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 t="str">
        <f t="shared" si="6"/>
        <v/>
      </c>
      <c r="B9" s="32"/>
      <c r="C9" s="33"/>
      <c r="D9" s="34"/>
      <c r="E9" s="34"/>
      <c r="F9" s="35"/>
      <c r="G9" s="34"/>
      <c r="H9" s="36" t="str">
        <f t="shared" si="7"/>
        <v/>
      </c>
      <c r="I9" s="37" t="str">
        <f t="shared" si="2"/>
        <v/>
      </c>
      <c r="J9" s="5" t="str">
        <f t="shared" si="3"/>
        <v/>
      </c>
      <c r="K9" s="52" t="s">
        <v>24</v>
      </c>
      <c r="L9" s="53">
        <f t="shared" ref="L9:M9" si="8">SUM(L5:L6)</f>
        <v>2657</v>
      </c>
      <c r="M9" s="54">
        <f t="shared" si="8"/>
        <v>1</v>
      </c>
      <c r="N9" s="55"/>
      <c r="O9" s="56"/>
      <c r="P9" s="57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 t="str">
        <f t="shared" si="6"/>
        <v/>
      </c>
      <c r="B10" s="32"/>
      <c r="C10" s="33"/>
      <c r="D10" s="34"/>
      <c r="E10" s="34"/>
      <c r="F10" s="35"/>
      <c r="G10" s="34"/>
      <c r="H10" s="36" t="str">
        <f t="shared" si="7"/>
        <v/>
      </c>
      <c r="I10" s="37" t="str">
        <f t="shared" si="2"/>
        <v/>
      </c>
      <c r="J10" s="5" t="str">
        <f t="shared" si="3"/>
        <v/>
      </c>
      <c r="K10" s="5"/>
      <c r="L10" s="5"/>
      <c r="M10" s="5"/>
      <c r="N10" s="58"/>
      <c r="O10" s="59">
        <f t="shared" ref="O10:P10" si="9">SUM(O5:O9)</f>
        <v>2657</v>
      </c>
      <c r="P10" s="60">
        <f t="shared" si="9"/>
        <v>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>
        <f t="shared" si="6"/>
        <v>1</v>
      </c>
      <c r="B11" s="32">
        <v>46037.0</v>
      </c>
      <c r="C11" s="33" t="s">
        <v>25</v>
      </c>
      <c r="D11" s="34"/>
      <c r="E11" s="34"/>
      <c r="F11" s="35">
        <v>1147.0</v>
      </c>
      <c r="G11" s="34"/>
      <c r="H11" s="36" t="str">
        <f t="shared" si="7"/>
        <v>#DIV/0!</v>
      </c>
      <c r="I11" s="37">
        <f t="shared" si="2"/>
        <v>1147</v>
      </c>
      <c r="J11" s="5" t="str">
        <f t="shared" si="3"/>
        <v>INGRESO </v>
      </c>
      <c r="K11" s="5"/>
      <c r="L11" s="5"/>
      <c r="M11" s="61"/>
      <c r="N11" s="62" t="s">
        <v>26</v>
      </c>
      <c r="O11" s="63" t="s">
        <v>17</v>
      </c>
      <c r="P11" s="64" t="s">
        <v>18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tr">
        <f t="shared" si="6"/>
        <v/>
      </c>
      <c r="B12" s="32"/>
      <c r="C12" s="33"/>
      <c r="D12" s="34"/>
      <c r="E12" s="34"/>
      <c r="F12" s="35"/>
      <c r="G12" s="34"/>
      <c r="H12" s="36" t="str">
        <f t="shared" si="7"/>
        <v/>
      </c>
      <c r="I12" s="37" t="str">
        <f t="shared" si="2"/>
        <v/>
      </c>
      <c r="J12" s="5" t="str">
        <f t="shared" si="3"/>
        <v/>
      </c>
      <c r="K12" s="33"/>
      <c r="L12" s="5"/>
      <c r="M12" s="61"/>
      <c r="N12" s="41" t="str">
        <f t="array" ref="N12:N15">TRANSPOSE(D4:G4)</f>
        <v>EFECTIVO</v>
      </c>
      <c r="O12" s="42">
        <f>D66/$E$3</f>
        <v>0</v>
      </c>
      <c r="P12" s="43">
        <f>D66</f>
        <v>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tr">
        <f t="shared" si="6"/>
        <v/>
      </c>
      <c r="B13" s="32"/>
      <c r="C13" s="33"/>
      <c r="D13" s="35"/>
      <c r="E13" s="34"/>
      <c r="F13" s="35"/>
      <c r="G13" s="34"/>
      <c r="H13" s="36" t="str">
        <f t="shared" si="7"/>
        <v/>
      </c>
      <c r="I13" s="37" t="str">
        <f t="shared" si="2"/>
        <v/>
      </c>
      <c r="J13" s="5" t="str">
        <f t="shared" si="3"/>
        <v/>
      </c>
      <c r="K13" s="33"/>
      <c r="L13" s="5"/>
      <c r="M13" s="5"/>
      <c r="N13" s="41" t="s">
        <v>10</v>
      </c>
      <c r="O13" s="42">
        <f>E66/$E$3</f>
        <v>0</v>
      </c>
      <c r="P13" s="43">
        <f>E66</f>
        <v>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tr">
        <f t="shared" si="6"/>
        <v/>
      </c>
      <c r="B14" s="32"/>
      <c r="C14" s="33"/>
      <c r="D14" s="34"/>
      <c r="E14" s="34"/>
      <c r="F14" s="35"/>
      <c r="G14" s="34"/>
      <c r="H14" s="36" t="str">
        <f t="shared" si="7"/>
        <v/>
      </c>
      <c r="I14" s="37" t="str">
        <f t="shared" si="2"/>
        <v/>
      </c>
      <c r="J14" s="5" t="str">
        <f t="shared" si="3"/>
        <v/>
      </c>
      <c r="K14" s="33"/>
      <c r="L14" s="5"/>
      <c r="M14" s="5"/>
      <c r="N14" s="41" t="s">
        <v>11</v>
      </c>
      <c r="O14" s="42">
        <f>F66</f>
        <v>1003.4</v>
      </c>
      <c r="P14" s="51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tr">
        <f t="shared" si="6"/>
        <v/>
      </c>
      <c r="B15" s="32"/>
      <c r="C15" s="33"/>
      <c r="D15" s="34"/>
      <c r="E15" s="34"/>
      <c r="F15" s="35"/>
      <c r="G15" s="34"/>
      <c r="H15" s="36" t="str">
        <f t="shared" si="7"/>
        <v/>
      </c>
      <c r="I15" s="37" t="str">
        <f t="shared" si="2"/>
        <v/>
      </c>
      <c r="J15" s="5" t="str">
        <f t="shared" si="3"/>
        <v/>
      </c>
      <c r="K15" s="33"/>
      <c r="L15" s="5"/>
      <c r="M15" s="5"/>
      <c r="N15" s="41" t="s">
        <v>12</v>
      </c>
      <c r="O15" s="42">
        <f>G66</f>
        <v>0</v>
      </c>
      <c r="P15" s="51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 t="str">
        <f t="shared" si="6"/>
        <v/>
      </c>
      <c r="B16" s="32"/>
      <c r="C16" s="33"/>
      <c r="D16" s="34"/>
      <c r="E16" s="34"/>
      <c r="F16" s="35"/>
      <c r="G16" s="34"/>
      <c r="H16" s="36" t="str">
        <f t="shared" si="7"/>
        <v/>
      </c>
      <c r="I16" s="37" t="str">
        <f t="shared" si="2"/>
        <v/>
      </c>
      <c r="J16" s="5" t="str">
        <f t="shared" si="3"/>
        <v/>
      </c>
      <c r="K16" s="33"/>
      <c r="L16" s="5"/>
      <c r="M16" s="5"/>
      <c r="N16" s="41"/>
      <c r="O16" s="42"/>
      <c r="P16" s="51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tr">
        <f t="shared" si="6"/>
        <v/>
      </c>
      <c r="B17" s="32"/>
      <c r="C17" s="33"/>
      <c r="D17" s="34"/>
      <c r="E17" s="34"/>
      <c r="F17" s="35"/>
      <c r="G17" s="34"/>
      <c r="H17" s="36" t="str">
        <f t="shared" si="7"/>
        <v/>
      </c>
      <c r="I17" s="37" t="str">
        <f t="shared" si="2"/>
        <v/>
      </c>
      <c r="J17" s="5" t="str">
        <f t="shared" si="3"/>
        <v/>
      </c>
      <c r="K17" s="33"/>
      <c r="L17" s="5"/>
      <c r="M17" s="5"/>
      <c r="N17" s="65"/>
      <c r="O17" s="66">
        <f t="shared" ref="O17:P17" si="10">SUM(O12:O16)</f>
        <v>1003.4</v>
      </c>
      <c r="P17" s="67">
        <f t="shared" si="10"/>
        <v>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 t="str">
        <f t="shared" si="6"/>
        <v/>
      </c>
      <c r="B18" s="32"/>
      <c r="C18" s="33"/>
      <c r="D18" s="34"/>
      <c r="E18" s="34"/>
      <c r="F18" s="35"/>
      <c r="G18" s="34"/>
      <c r="H18" s="36" t="str">
        <f t="shared" si="7"/>
        <v/>
      </c>
      <c r="I18" s="37" t="str">
        <f t="shared" si="2"/>
        <v/>
      </c>
      <c r="J18" s="5" t="str">
        <f t="shared" si="3"/>
        <v/>
      </c>
      <c r="K18" s="33"/>
      <c r="L18" s="5"/>
      <c r="M18" s="6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 t="str">
        <f t="shared" si="6"/>
        <v/>
      </c>
      <c r="B19" s="32"/>
      <c r="C19" s="33"/>
      <c r="D19" s="34"/>
      <c r="E19" s="34"/>
      <c r="F19" s="35"/>
      <c r="G19" s="34"/>
      <c r="H19" s="36" t="str">
        <f t="shared" si="7"/>
        <v/>
      </c>
      <c r="I19" s="37" t="str">
        <f t="shared" si="2"/>
        <v/>
      </c>
      <c r="J19" s="5" t="str">
        <f t="shared" si="3"/>
        <v/>
      </c>
      <c r="K19" s="3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 t="str">
        <f t="shared" si="6"/>
        <v/>
      </c>
      <c r="B20" s="68"/>
      <c r="C20" s="69"/>
      <c r="D20" s="34"/>
      <c r="E20" s="34"/>
      <c r="F20" s="42"/>
      <c r="G20" s="34"/>
      <c r="H20" s="34"/>
      <c r="I20" s="43" t="str">
        <f>IF(C20="","",(SUM(D20:E20)/$E$3)+SUM(F20:H20))</f>
        <v/>
      </c>
      <c r="J20" s="5" t="str">
        <f t="shared" si="3"/>
        <v/>
      </c>
      <c r="K20" s="33"/>
      <c r="L20" s="33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 t="str">
        <f t="shared" si="6"/>
        <v/>
      </c>
      <c r="B21" s="70"/>
      <c r="C21" s="33"/>
      <c r="D21" s="34"/>
      <c r="E21" s="34"/>
      <c r="F21" s="35"/>
      <c r="G21" s="34"/>
      <c r="H21" s="36" t="str">
        <f t="shared" ref="H21:H35" si="11">IF(B21="","",F21/$L$7)</f>
        <v/>
      </c>
      <c r="I21" s="37" t="str">
        <f t="shared" ref="I21:I35" si="12">IF(C21="","",(SUM(D21:E21)/$E$3)+SUM(F21:G21))</f>
        <v/>
      </c>
      <c r="J21" s="5" t="str">
        <f t="shared" si="3"/>
        <v/>
      </c>
      <c r="K21" s="33"/>
      <c r="L21" s="5"/>
      <c r="M21" s="5"/>
      <c r="N21" s="20" t="s">
        <v>27</v>
      </c>
      <c r="O21" s="19"/>
      <c r="P21" s="5"/>
      <c r="Q21" s="71" t="s">
        <v>28</v>
      </c>
      <c r="R21" s="72"/>
      <c r="S21" s="73"/>
      <c r="T21" s="5"/>
      <c r="U21" s="5"/>
      <c r="V21" s="5"/>
      <c r="W21" s="5"/>
      <c r="X21" s="5"/>
      <c r="Y21" s="5"/>
      <c r="Z21" s="5"/>
      <c r="AA21" s="5"/>
    </row>
    <row r="22">
      <c r="A22" s="6" t="str">
        <f t="shared" si="6"/>
        <v/>
      </c>
      <c r="B22" s="32"/>
      <c r="C22" s="33"/>
      <c r="D22" s="34"/>
      <c r="E22" s="34"/>
      <c r="F22" s="35"/>
      <c r="G22" s="34"/>
      <c r="H22" s="36" t="str">
        <f t="shared" si="11"/>
        <v/>
      </c>
      <c r="I22" s="37" t="str">
        <f t="shared" si="12"/>
        <v/>
      </c>
      <c r="J22" s="5" t="str">
        <f t="shared" si="3"/>
        <v/>
      </c>
      <c r="K22" s="33"/>
      <c r="L22" s="5"/>
      <c r="M22" s="74"/>
      <c r="N22" s="75" t="s">
        <v>29</v>
      </c>
      <c r="O22" s="76">
        <v>0.0</v>
      </c>
      <c r="P22" s="5"/>
      <c r="Q22" s="41"/>
      <c r="R22" s="6">
        <v>100.0</v>
      </c>
      <c r="S22" s="43">
        <f t="shared" ref="S22:S27" si="13">Q22*R22</f>
        <v>0</v>
      </c>
      <c r="T22" s="5"/>
      <c r="U22" s="5"/>
      <c r="V22" s="5"/>
      <c r="W22" s="5"/>
      <c r="X22" s="5"/>
      <c r="Y22" s="5"/>
      <c r="Z22" s="5"/>
      <c r="AA22" s="5"/>
    </row>
    <row r="23">
      <c r="A23" s="6" t="str">
        <f t="shared" si="6"/>
        <v/>
      </c>
      <c r="B23" s="32"/>
      <c r="C23" s="33"/>
      <c r="D23" s="34"/>
      <c r="E23" s="34"/>
      <c r="F23" s="35"/>
      <c r="G23" s="34"/>
      <c r="H23" s="36" t="str">
        <f t="shared" si="11"/>
        <v/>
      </c>
      <c r="I23" s="37" t="str">
        <f t="shared" si="12"/>
        <v/>
      </c>
      <c r="J23" s="5" t="str">
        <f t="shared" si="3"/>
        <v/>
      </c>
      <c r="K23" s="33"/>
      <c r="L23" s="5"/>
      <c r="M23" s="61"/>
      <c r="N23" s="41" t="s">
        <v>9</v>
      </c>
      <c r="O23" s="43">
        <f t="shared" ref="O23:O27" si="14">O5-O12</f>
        <v>0</v>
      </c>
      <c r="P23" s="5"/>
      <c r="Q23" s="41"/>
      <c r="R23" s="6">
        <v>50.0</v>
      </c>
      <c r="S23" s="43">
        <f t="shared" si="13"/>
        <v>0</v>
      </c>
      <c r="T23" s="5"/>
      <c r="U23" s="5"/>
      <c r="V23" s="5"/>
      <c r="W23" s="5"/>
      <c r="X23" s="5"/>
      <c r="Y23" s="5"/>
      <c r="Z23" s="5"/>
      <c r="AA23" s="5"/>
    </row>
    <row r="24">
      <c r="A24" s="6" t="str">
        <f t="shared" si="6"/>
        <v/>
      </c>
      <c r="B24" s="32"/>
      <c r="C24" s="33"/>
      <c r="D24" s="34"/>
      <c r="E24" s="34"/>
      <c r="F24" s="35"/>
      <c r="G24" s="34"/>
      <c r="H24" s="36" t="str">
        <f t="shared" si="11"/>
        <v/>
      </c>
      <c r="I24" s="37" t="str">
        <f t="shared" si="12"/>
        <v/>
      </c>
      <c r="J24" s="5" t="str">
        <f t="shared" si="3"/>
        <v/>
      </c>
      <c r="K24" s="33"/>
      <c r="L24" s="5"/>
      <c r="M24" s="5"/>
      <c r="N24" s="41" t="s">
        <v>10</v>
      </c>
      <c r="O24" s="43">
        <f t="shared" si="14"/>
        <v>0</v>
      </c>
      <c r="P24" s="5"/>
      <c r="Q24" s="41"/>
      <c r="R24" s="6">
        <v>20.0</v>
      </c>
      <c r="S24" s="43">
        <f t="shared" si="13"/>
        <v>0</v>
      </c>
      <c r="T24" s="5"/>
      <c r="U24" s="5"/>
      <c r="V24" s="5"/>
      <c r="W24" s="5"/>
      <c r="X24" s="5"/>
      <c r="Y24" s="5"/>
      <c r="Z24" s="5"/>
      <c r="AA24" s="5"/>
    </row>
    <row r="25">
      <c r="A25" s="6" t="str">
        <f t="shared" si="6"/>
        <v/>
      </c>
      <c r="B25" s="32"/>
      <c r="C25" s="33"/>
      <c r="D25" s="34"/>
      <c r="E25" s="34"/>
      <c r="F25" s="35"/>
      <c r="G25" s="34"/>
      <c r="H25" s="36" t="str">
        <f t="shared" si="11"/>
        <v/>
      </c>
      <c r="I25" s="37" t="str">
        <f t="shared" si="12"/>
        <v/>
      </c>
      <c r="J25" s="5" t="str">
        <f t="shared" si="3"/>
        <v/>
      </c>
      <c r="K25" s="33"/>
      <c r="L25" s="5"/>
      <c r="M25" s="5"/>
      <c r="N25" s="41" t="s">
        <v>11</v>
      </c>
      <c r="O25" s="43">
        <f t="shared" si="14"/>
        <v>1653.6</v>
      </c>
      <c r="P25" s="5"/>
      <c r="Q25" s="41"/>
      <c r="R25" s="6">
        <v>10.0</v>
      </c>
      <c r="S25" s="43">
        <f t="shared" si="13"/>
        <v>0</v>
      </c>
      <c r="T25" s="5"/>
      <c r="U25" s="5"/>
      <c r="V25" s="5"/>
      <c r="W25" s="5"/>
      <c r="X25" s="5"/>
      <c r="Y25" s="5"/>
      <c r="Z25" s="5"/>
      <c r="AA25" s="5"/>
    </row>
    <row r="26">
      <c r="A26" s="6" t="str">
        <f t="shared" si="6"/>
        <v/>
      </c>
      <c r="B26" s="32"/>
      <c r="C26" s="33"/>
      <c r="D26" s="34"/>
      <c r="E26" s="34"/>
      <c r="F26" s="35"/>
      <c r="G26" s="34"/>
      <c r="H26" s="36" t="str">
        <f t="shared" si="11"/>
        <v/>
      </c>
      <c r="I26" s="37" t="str">
        <f t="shared" si="12"/>
        <v/>
      </c>
      <c r="J26" s="5" t="str">
        <f t="shared" si="3"/>
        <v/>
      </c>
      <c r="K26" s="33"/>
      <c r="L26" s="5"/>
      <c r="M26" s="5"/>
      <c r="N26" s="41" t="s">
        <v>12</v>
      </c>
      <c r="O26" s="43">
        <f t="shared" si="14"/>
        <v>0</v>
      </c>
      <c r="P26" s="5"/>
      <c r="Q26" s="41"/>
      <c r="R26" s="6">
        <v>5.0</v>
      </c>
      <c r="S26" s="43">
        <f t="shared" si="13"/>
        <v>0</v>
      </c>
      <c r="T26" s="5"/>
      <c r="U26" s="5"/>
      <c r="V26" s="5"/>
      <c r="W26" s="5"/>
      <c r="X26" s="5"/>
      <c r="Y26" s="5"/>
      <c r="Z26" s="5"/>
      <c r="AA26" s="5"/>
    </row>
    <row r="27">
      <c r="A27" s="6" t="str">
        <f t="shared" si="6"/>
        <v/>
      </c>
      <c r="B27" s="32"/>
      <c r="C27" s="33"/>
      <c r="D27" s="34"/>
      <c r="E27" s="34"/>
      <c r="F27" s="35"/>
      <c r="G27" s="34"/>
      <c r="H27" s="36" t="str">
        <f t="shared" si="11"/>
        <v/>
      </c>
      <c r="I27" s="37" t="str">
        <f t="shared" si="12"/>
        <v/>
      </c>
      <c r="J27" s="5" t="str">
        <f t="shared" si="3"/>
        <v/>
      </c>
      <c r="K27" s="5"/>
      <c r="L27" s="5"/>
      <c r="M27" s="5"/>
      <c r="N27" s="77" t="s">
        <v>30</v>
      </c>
      <c r="O27" s="78">
        <f t="shared" si="14"/>
        <v>0</v>
      </c>
      <c r="P27" s="5"/>
      <c r="Q27" s="41"/>
      <c r="R27" s="6">
        <v>1.0</v>
      </c>
      <c r="S27" s="43">
        <f t="shared" si="13"/>
        <v>0</v>
      </c>
      <c r="T27" s="5"/>
      <c r="U27" s="5"/>
      <c r="V27" s="5"/>
      <c r="W27" s="5"/>
      <c r="X27" s="5"/>
      <c r="Y27" s="5"/>
      <c r="Z27" s="5"/>
      <c r="AA27" s="5"/>
    </row>
    <row r="28">
      <c r="A28" s="6" t="str">
        <f t="shared" si="6"/>
        <v/>
      </c>
      <c r="B28" s="79"/>
      <c r="C28" s="33"/>
      <c r="D28" s="34"/>
      <c r="E28" s="34"/>
      <c r="F28" s="34"/>
      <c r="G28" s="34"/>
      <c r="H28" s="36" t="str">
        <f t="shared" si="11"/>
        <v/>
      </c>
      <c r="I28" s="37" t="str">
        <f t="shared" si="12"/>
        <v/>
      </c>
      <c r="J28" s="5" t="str">
        <f t="shared" si="3"/>
        <v/>
      </c>
      <c r="K28" s="5"/>
      <c r="L28" s="5"/>
      <c r="M28" s="5"/>
      <c r="N28" s="80" t="s">
        <v>31</v>
      </c>
      <c r="O28" s="81">
        <f>SUM(O22:O27)</f>
        <v>1653.6</v>
      </c>
      <c r="P28" s="5"/>
      <c r="Q28" s="82" t="s">
        <v>31</v>
      </c>
      <c r="R28" s="83"/>
      <c r="S28" s="84">
        <f>SUM(S22:S27)</f>
        <v>0</v>
      </c>
      <c r="T28" s="5"/>
      <c r="U28" s="5"/>
      <c r="V28" s="5"/>
      <c r="W28" s="5"/>
      <c r="X28" s="5"/>
      <c r="Y28" s="5"/>
      <c r="Z28" s="5"/>
      <c r="AA28" s="5"/>
    </row>
    <row r="29">
      <c r="A29" s="6" t="str">
        <f t="shared" si="6"/>
        <v/>
      </c>
      <c r="B29" s="79"/>
      <c r="C29" s="33"/>
      <c r="D29" s="34"/>
      <c r="E29" s="34"/>
      <c r="F29" s="34"/>
      <c r="G29" s="34"/>
      <c r="H29" s="36" t="str">
        <f t="shared" si="11"/>
        <v/>
      </c>
      <c r="I29" s="37" t="str">
        <f t="shared" si="12"/>
        <v/>
      </c>
      <c r="J29" s="5" t="str">
        <f t="shared" si="3"/>
        <v/>
      </c>
      <c r="K29" s="5"/>
      <c r="L29" s="5"/>
      <c r="M29" s="61"/>
      <c r="N29" s="5"/>
      <c r="O29" s="33"/>
      <c r="P29" s="5"/>
      <c r="Q29" s="85" t="s">
        <v>32</v>
      </c>
      <c r="R29" s="86"/>
      <c r="S29" s="87">
        <f>S28-O25</f>
        <v>-1653.6</v>
      </c>
      <c r="T29" s="5"/>
      <c r="U29" s="5"/>
      <c r="V29" s="5"/>
      <c r="W29" s="5"/>
      <c r="X29" s="5"/>
      <c r="Y29" s="5"/>
      <c r="Z29" s="5"/>
      <c r="AA29" s="5"/>
    </row>
    <row r="30">
      <c r="A30" s="6" t="str">
        <f t="shared" si="6"/>
        <v/>
      </c>
      <c r="B30" s="79"/>
      <c r="C30" s="33"/>
      <c r="D30" s="34"/>
      <c r="E30" s="34"/>
      <c r="F30" s="34"/>
      <c r="G30" s="34"/>
      <c r="H30" s="36" t="str">
        <f t="shared" si="11"/>
        <v/>
      </c>
      <c r="I30" s="37" t="str">
        <f t="shared" si="12"/>
        <v/>
      </c>
      <c r="J30" s="5" t="str">
        <f t="shared" si="3"/>
        <v/>
      </c>
      <c r="K30" s="5"/>
      <c r="L30" s="5"/>
      <c r="M30" s="5"/>
      <c r="T30" s="5"/>
      <c r="U30" s="5"/>
      <c r="V30" s="5"/>
      <c r="W30" s="5"/>
      <c r="X30" s="5"/>
      <c r="Y30" s="5"/>
      <c r="Z30" s="5"/>
      <c r="AA30" s="5"/>
    </row>
    <row r="31">
      <c r="A31" s="6" t="str">
        <f t="shared" si="6"/>
        <v/>
      </c>
      <c r="B31" s="79"/>
      <c r="C31" s="33"/>
      <c r="D31" s="34"/>
      <c r="E31" s="34"/>
      <c r="F31" s="34"/>
      <c r="G31" s="34"/>
      <c r="H31" s="36" t="str">
        <f t="shared" si="11"/>
        <v/>
      </c>
      <c r="I31" s="37" t="str">
        <f t="shared" si="12"/>
        <v/>
      </c>
      <c r="J31" s="5" t="str">
        <f t="shared" si="3"/>
        <v/>
      </c>
      <c r="K31" s="5"/>
      <c r="L31" s="5"/>
      <c r="M31" s="5"/>
      <c r="N31" s="5"/>
      <c r="O31" s="33"/>
      <c r="P31" s="5"/>
      <c r="Q31" s="5"/>
      <c r="R31" s="5"/>
      <c r="S31" s="34"/>
      <c r="T31" s="5"/>
      <c r="U31" s="5"/>
      <c r="V31" s="5"/>
      <c r="W31" s="5"/>
      <c r="X31" s="5"/>
      <c r="Y31" s="5"/>
      <c r="Z31" s="5"/>
      <c r="AA31" s="5"/>
    </row>
    <row r="32">
      <c r="A32" s="6" t="str">
        <f t="shared" si="6"/>
        <v/>
      </c>
      <c r="B32" s="79"/>
      <c r="C32" s="33"/>
      <c r="D32" s="34"/>
      <c r="E32" s="34"/>
      <c r="F32" s="34"/>
      <c r="G32" s="34"/>
      <c r="H32" s="36" t="str">
        <f t="shared" si="11"/>
        <v/>
      </c>
      <c r="I32" s="37" t="str">
        <f t="shared" si="12"/>
        <v/>
      </c>
      <c r="J32" s="5" t="str">
        <f t="shared" si="3"/>
        <v/>
      </c>
      <c r="K32" s="5"/>
      <c r="L32" s="5"/>
      <c r="M32" s="5"/>
      <c r="N32" s="5"/>
      <c r="O32" s="33"/>
      <c r="P32" s="5"/>
      <c r="Q32" s="5"/>
      <c r="R32" s="5"/>
      <c r="S32" s="34"/>
      <c r="T32" s="5"/>
      <c r="U32" s="5"/>
      <c r="V32" s="5"/>
      <c r="W32" s="5"/>
      <c r="X32" s="5"/>
      <c r="Y32" s="5"/>
      <c r="Z32" s="5"/>
      <c r="AA32" s="5"/>
    </row>
    <row r="33">
      <c r="A33" s="6" t="str">
        <f t="shared" si="6"/>
        <v/>
      </c>
      <c r="B33" s="79"/>
      <c r="C33" s="33"/>
      <c r="D33" s="34"/>
      <c r="E33" s="34"/>
      <c r="F33" s="34"/>
      <c r="G33" s="34"/>
      <c r="H33" s="36" t="str">
        <f t="shared" si="11"/>
        <v/>
      </c>
      <c r="I33" s="37" t="str">
        <f t="shared" si="12"/>
        <v/>
      </c>
      <c r="J33" s="5" t="str">
        <f t="shared" si="3"/>
        <v/>
      </c>
      <c r="K33" s="5"/>
      <c r="L33" s="5"/>
      <c r="M33" s="5"/>
      <c r="N33" s="5"/>
      <c r="O33" s="5"/>
      <c r="P33" s="5"/>
      <c r="Q33" s="5"/>
      <c r="R33" s="5"/>
      <c r="S33" s="34"/>
      <c r="T33" s="5"/>
      <c r="U33" s="5"/>
      <c r="V33" s="5"/>
      <c r="W33" s="5"/>
      <c r="X33" s="5"/>
      <c r="Y33" s="5"/>
      <c r="Z33" s="5"/>
      <c r="AA33" s="5"/>
    </row>
    <row r="34">
      <c r="A34" s="6" t="str">
        <f t="shared" si="6"/>
        <v/>
      </c>
      <c r="B34" s="79"/>
      <c r="C34" s="5"/>
      <c r="D34" s="34"/>
      <c r="E34" s="34"/>
      <c r="F34" s="34"/>
      <c r="G34" s="34"/>
      <c r="H34" s="36" t="str">
        <f t="shared" si="11"/>
        <v/>
      </c>
      <c r="I34" s="37" t="str">
        <f t="shared" si="12"/>
        <v/>
      </c>
      <c r="J34" s="5" t="str">
        <f t="shared" si="3"/>
        <v/>
      </c>
      <c r="K34" s="5"/>
      <c r="L34" s="5"/>
      <c r="M34" s="5"/>
      <c r="N34" s="5"/>
      <c r="O34" s="5"/>
      <c r="P34" s="5"/>
      <c r="Q34" s="5"/>
      <c r="R34" s="5"/>
      <c r="S34" s="34"/>
      <c r="T34" s="5"/>
      <c r="U34" s="5"/>
      <c r="V34" s="5"/>
      <c r="W34" s="5"/>
      <c r="X34" s="5"/>
      <c r="Y34" s="5"/>
      <c r="Z34" s="5"/>
      <c r="AA34" s="5"/>
    </row>
    <row r="35">
      <c r="A35" s="6" t="str">
        <f t="shared" si="6"/>
        <v/>
      </c>
      <c r="B35" s="79"/>
      <c r="C35" s="5"/>
      <c r="D35" s="34"/>
      <c r="E35" s="34"/>
      <c r="F35" s="34"/>
      <c r="G35" s="34"/>
      <c r="H35" s="36" t="str">
        <f t="shared" si="11"/>
        <v/>
      </c>
      <c r="I35" s="37" t="str">
        <f t="shared" si="12"/>
        <v/>
      </c>
      <c r="J35" s="5" t="str">
        <f t="shared" si="3"/>
        <v/>
      </c>
      <c r="K35" s="5"/>
      <c r="L35" s="5"/>
      <c r="M35" s="5"/>
      <c r="N35" s="5"/>
      <c r="O35" s="5"/>
      <c r="P35" s="5"/>
      <c r="Q35" s="5"/>
      <c r="R35" s="5"/>
      <c r="S35" s="34"/>
      <c r="T35" s="5"/>
      <c r="U35" s="5"/>
      <c r="V35" s="5"/>
      <c r="W35" s="5"/>
      <c r="X35" s="5"/>
      <c r="Y35" s="5"/>
      <c r="Z35" s="5"/>
      <c r="AA35" s="5"/>
    </row>
    <row r="36">
      <c r="A36" s="6"/>
      <c r="B36" s="88" t="s">
        <v>33</v>
      </c>
      <c r="C36" s="89"/>
      <c r="D36" s="90">
        <f t="shared" ref="D36:I36" si="15">SUM(D5:D35)</f>
        <v>0</v>
      </c>
      <c r="E36" s="90">
        <f t="shared" si="15"/>
        <v>0</v>
      </c>
      <c r="F36" s="90">
        <f t="shared" si="15"/>
        <v>2657</v>
      </c>
      <c r="G36" s="90">
        <f t="shared" si="15"/>
        <v>0</v>
      </c>
      <c r="H36" s="91" t="str">
        <f t="shared" si="15"/>
        <v>#DIV/0!</v>
      </c>
      <c r="I36" s="92">
        <f t="shared" si="15"/>
        <v>2657</v>
      </c>
      <c r="J36" s="5"/>
      <c r="K36" s="5"/>
      <c r="L36" s="5"/>
      <c r="M36" s="5"/>
      <c r="N36" s="5"/>
      <c r="O36" s="33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/>
      <c r="B37" s="93" t="s">
        <v>26</v>
      </c>
      <c r="C37" s="94"/>
      <c r="D37" s="94"/>
      <c r="E37" s="94"/>
      <c r="F37" s="94"/>
      <c r="G37" s="94"/>
      <c r="H37" s="94"/>
      <c r="I37" s="9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/>
      <c r="B38" s="96" t="s">
        <v>7</v>
      </c>
      <c r="C38" s="97" t="s">
        <v>8</v>
      </c>
      <c r="D38" s="97" t="s">
        <v>9</v>
      </c>
      <c r="E38" s="97" t="s">
        <v>10</v>
      </c>
      <c r="F38" s="97" t="s">
        <v>11</v>
      </c>
      <c r="G38" s="97" t="s">
        <v>12</v>
      </c>
      <c r="H38" s="97" t="s">
        <v>30</v>
      </c>
      <c r="I38" s="98" t="s">
        <v>14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>
        <f>IF(B39="","",1)</f>
        <v>1</v>
      </c>
      <c r="B39" s="99">
        <v>46028.0</v>
      </c>
      <c r="C39" s="100" t="s">
        <v>34</v>
      </c>
      <c r="D39" s="100"/>
      <c r="E39" s="100"/>
      <c r="F39" s="100">
        <v>753.4</v>
      </c>
      <c r="G39" s="100"/>
      <c r="H39" s="101"/>
      <c r="I39" s="37">
        <f t="shared" ref="I39:I65" si="16">F39</f>
        <v>753.4</v>
      </c>
      <c r="J39" s="100" t="s">
        <v>35</v>
      </c>
      <c r="K39" s="100"/>
      <c r="L39" s="101"/>
      <c r="M39" s="5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>
      <c r="A40" s="6" t="str">
        <f t="shared" ref="A40:A65" si="17">IF(B40="","",A39+1)</f>
        <v/>
      </c>
      <c r="B40" s="99"/>
      <c r="C40" s="100"/>
      <c r="D40" s="101"/>
      <c r="E40" s="100"/>
      <c r="F40" s="100"/>
      <c r="G40" s="100"/>
      <c r="H40" s="101"/>
      <c r="I40" s="37" t="str">
        <f t="shared" si="16"/>
        <v/>
      </c>
      <c r="J40" s="100" t="s">
        <v>36</v>
      </c>
      <c r="K40" s="100"/>
      <c r="L40" s="101"/>
      <c r="M40" s="5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</row>
    <row r="41">
      <c r="A41" s="6" t="str">
        <f t="shared" si="17"/>
        <v/>
      </c>
      <c r="B41" s="99"/>
      <c r="C41" s="100"/>
      <c r="D41" s="101"/>
      <c r="E41" s="100"/>
      <c r="F41" s="100"/>
      <c r="G41" s="100"/>
      <c r="H41" s="101"/>
      <c r="I41" s="37" t="str">
        <f t="shared" si="16"/>
        <v/>
      </c>
      <c r="J41" s="100" t="s">
        <v>36</v>
      </c>
      <c r="K41" s="100"/>
      <c r="L41" s="100"/>
      <c r="M41" s="5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</row>
    <row r="42">
      <c r="A42" s="6" t="str">
        <f t="shared" si="17"/>
        <v/>
      </c>
      <c r="B42" s="99"/>
      <c r="C42" s="100"/>
      <c r="D42" s="101"/>
      <c r="E42" s="101"/>
      <c r="F42" s="102"/>
      <c r="G42" s="100"/>
      <c r="H42" s="101"/>
      <c r="I42" s="37" t="str">
        <f t="shared" si="16"/>
        <v/>
      </c>
      <c r="J42" s="100" t="s">
        <v>36</v>
      </c>
      <c r="K42" s="100"/>
      <c r="L42" s="101"/>
      <c r="M42" s="5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</row>
    <row r="43">
      <c r="A43" s="6" t="str">
        <f t="shared" si="17"/>
        <v/>
      </c>
      <c r="B43" s="99"/>
      <c r="C43" s="100"/>
      <c r="D43" s="101"/>
      <c r="E43" s="101"/>
      <c r="F43" s="102"/>
      <c r="G43" s="100"/>
      <c r="H43" s="101"/>
      <c r="I43" s="37" t="str">
        <f t="shared" si="16"/>
        <v/>
      </c>
      <c r="J43" s="100" t="s">
        <v>36</v>
      </c>
      <c r="K43" s="100"/>
      <c r="L43" s="101"/>
      <c r="M43" s="5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</row>
    <row r="44">
      <c r="A44" s="6">
        <f t="shared" si="17"/>
        <v>1</v>
      </c>
      <c r="B44" s="99">
        <v>46037.0</v>
      </c>
      <c r="C44" s="103" t="s">
        <v>37</v>
      </c>
      <c r="D44" s="101"/>
      <c r="E44" s="101"/>
      <c r="F44" s="35">
        <v>200.0</v>
      </c>
      <c r="G44" s="33"/>
      <c r="H44" s="5"/>
      <c r="I44" s="37">
        <f t="shared" si="16"/>
        <v>200</v>
      </c>
      <c r="J44" s="100" t="s">
        <v>36</v>
      </c>
      <c r="K44" s="100"/>
      <c r="L44" s="101"/>
      <c r="M44" s="5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</row>
    <row r="45">
      <c r="A45" s="6">
        <f t="shared" si="17"/>
        <v>2</v>
      </c>
      <c r="B45" s="99">
        <v>46037.0</v>
      </c>
      <c r="C45" s="103" t="s">
        <v>38</v>
      </c>
      <c r="D45" s="101"/>
      <c r="E45" s="101"/>
      <c r="F45" s="35">
        <v>50.0</v>
      </c>
      <c r="G45" s="33"/>
      <c r="H45" s="5"/>
      <c r="I45" s="37">
        <f t="shared" si="16"/>
        <v>50</v>
      </c>
      <c r="J45" s="100" t="s">
        <v>36</v>
      </c>
      <c r="K45" s="100"/>
      <c r="L45" s="100"/>
      <c r="M45" s="5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</row>
    <row r="46">
      <c r="A46" s="6" t="str">
        <f t="shared" si="17"/>
        <v/>
      </c>
      <c r="B46" s="99"/>
      <c r="C46" s="100"/>
      <c r="D46" s="101"/>
      <c r="E46" s="101"/>
      <c r="F46" s="33"/>
      <c r="G46" s="33"/>
      <c r="H46" s="5"/>
      <c r="I46" s="37" t="str">
        <f t="shared" si="16"/>
        <v/>
      </c>
      <c r="J46" s="100" t="s">
        <v>36</v>
      </c>
      <c r="K46" s="100"/>
      <c r="L46" s="101"/>
      <c r="M46" s="5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</row>
    <row r="47">
      <c r="A47" s="6" t="str">
        <f t="shared" si="17"/>
        <v/>
      </c>
      <c r="B47" s="99"/>
      <c r="C47" s="100"/>
      <c r="D47" s="101"/>
      <c r="E47" s="101"/>
      <c r="F47" s="33"/>
      <c r="G47" s="33"/>
      <c r="H47" s="5"/>
      <c r="I47" s="37" t="str">
        <f t="shared" si="16"/>
        <v/>
      </c>
      <c r="J47" s="100"/>
      <c r="K47" s="100"/>
      <c r="L47" s="101"/>
      <c r="M47" s="5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</row>
    <row r="48">
      <c r="A48" s="6" t="str">
        <f t="shared" si="17"/>
        <v/>
      </c>
      <c r="B48" s="99"/>
      <c r="C48" s="100"/>
      <c r="D48" s="101"/>
      <c r="E48" s="101"/>
      <c r="F48" s="33"/>
      <c r="G48" s="33"/>
      <c r="H48" s="5"/>
      <c r="I48" s="37" t="str">
        <f t="shared" si="16"/>
        <v/>
      </c>
      <c r="J48" s="100" t="s">
        <v>36</v>
      </c>
      <c r="K48" s="100"/>
      <c r="L48" s="101"/>
      <c r="M48" s="5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</row>
    <row r="49">
      <c r="A49" s="6" t="str">
        <f t="shared" si="17"/>
        <v/>
      </c>
      <c r="B49" s="99"/>
      <c r="C49" s="100"/>
      <c r="D49" s="101"/>
      <c r="E49" s="101"/>
      <c r="F49" s="104"/>
      <c r="G49" s="33"/>
      <c r="H49" s="5"/>
      <c r="I49" s="37" t="str">
        <f t="shared" si="16"/>
        <v/>
      </c>
      <c r="J49" s="100" t="s">
        <v>36</v>
      </c>
      <c r="K49" s="100"/>
      <c r="L49" s="101"/>
      <c r="M49" s="5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</row>
    <row r="50">
      <c r="A50" s="6" t="str">
        <f t="shared" si="17"/>
        <v/>
      </c>
      <c r="B50" s="99"/>
      <c r="C50" s="105"/>
      <c r="D50" s="101"/>
      <c r="E50" s="101"/>
      <c r="F50" s="106"/>
      <c r="G50" s="33"/>
      <c r="H50" s="5"/>
      <c r="I50" s="37" t="str">
        <f t="shared" si="16"/>
        <v/>
      </c>
      <c r="J50" s="100" t="s">
        <v>36</v>
      </c>
      <c r="K50" s="100"/>
      <c r="M50" s="5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</row>
    <row r="51">
      <c r="A51" s="6" t="str">
        <f t="shared" si="17"/>
        <v/>
      </c>
      <c r="B51" s="99"/>
      <c r="C51" s="105"/>
      <c r="D51" s="101"/>
      <c r="E51" s="101"/>
      <c r="F51" s="106"/>
      <c r="G51" s="33"/>
      <c r="H51" s="5"/>
      <c r="I51" s="37" t="str">
        <f t="shared" si="16"/>
        <v/>
      </c>
      <c r="J51" s="100" t="s">
        <v>36</v>
      </c>
      <c r="K51" s="100"/>
      <c r="L51" s="100"/>
      <c r="M51" s="5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</row>
    <row r="52">
      <c r="A52" s="6" t="str">
        <f t="shared" si="17"/>
        <v/>
      </c>
      <c r="B52" s="99"/>
      <c r="C52" s="100"/>
      <c r="D52" s="101"/>
      <c r="E52" s="101"/>
      <c r="F52" s="33"/>
      <c r="G52" s="33"/>
      <c r="H52" s="5"/>
      <c r="I52" s="37" t="str">
        <f t="shared" si="16"/>
        <v/>
      </c>
      <c r="J52" s="100"/>
      <c r="K52" s="100"/>
      <c r="L52" s="101"/>
      <c r="M52" s="5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</row>
    <row r="53">
      <c r="A53" s="6" t="str">
        <f t="shared" si="17"/>
        <v/>
      </c>
      <c r="B53" s="99"/>
      <c r="C53" s="100"/>
      <c r="D53" s="100"/>
      <c r="E53" s="101"/>
      <c r="F53" s="100"/>
      <c r="G53" s="100"/>
      <c r="H53" s="101"/>
      <c r="I53" s="37" t="str">
        <f t="shared" si="16"/>
        <v/>
      </c>
      <c r="J53" s="100"/>
      <c r="K53" s="100"/>
      <c r="L53" s="101"/>
      <c r="M53" s="5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</row>
    <row r="54">
      <c r="A54" s="6" t="str">
        <f t="shared" si="17"/>
        <v/>
      </c>
      <c r="B54" s="107"/>
      <c r="C54" s="101"/>
      <c r="D54" s="101"/>
      <c r="E54" s="101"/>
      <c r="F54" s="108"/>
      <c r="G54" s="109"/>
      <c r="H54" s="101"/>
      <c r="I54" s="43" t="str">
        <f t="shared" si="16"/>
        <v/>
      </c>
      <c r="J54" s="100"/>
      <c r="K54" s="100"/>
      <c r="L54" s="101"/>
      <c r="M54" s="5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</row>
    <row r="55">
      <c r="A55" s="6" t="str">
        <f t="shared" si="17"/>
        <v/>
      </c>
      <c r="B55" s="107"/>
      <c r="C55" s="110"/>
      <c r="D55" s="101"/>
      <c r="E55" s="101"/>
      <c r="F55" s="108"/>
      <c r="G55" s="109"/>
      <c r="H55" s="101"/>
      <c r="I55" s="43" t="str">
        <f t="shared" si="16"/>
        <v/>
      </c>
      <c r="J55" s="100"/>
      <c r="K55" s="100"/>
      <c r="L55" s="101"/>
      <c r="M55" s="5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</row>
    <row r="56">
      <c r="A56" s="6" t="str">
        <f t="shared" si="17"/>
        <v/>
      </c>
      <c r="B56" s="99"/>
      <c r="C56" s="100"/>
      <c r="D56" s="101"/>
      <c r="E56" s="101"/>
      <c r="F56" s="100"/>
      <c r="G56" s="100"/>
      <c r="H56" s="101"/>
      <c r="I56" s="37" t="str">
        <f t="shared" si="16"/>
        <v/>
      </c>
      <c r="J56" s="100"/>
      <c r="K56" s="100"/>
      <c r="L56" s="101"/>
      <c r="M56" s="5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</row>
    <row r="57">
      <c r="A57" s="6" t="str">
        <f t="shared" si="17"/>
        <v/>
      </c>
      <c r="B57" s="99"/>
      <c r="C57" s="100"/>
      <c r="D57" s="101"/>
      <c r="E57" s="101"/>
      <c r="F57" s="100"/>
      <c r="G57" s="100"/>
      <c r="H57" s="101"/>
      <c r="I57" s="37" t="str">
        <f t="shared" si="16"/>
        <v/>
      </c>
      <c r="J57" s="100"/>
      <c r="K57" s="100"/>
      <c r="L57" s="101"/>
      <c r="M57" s="5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</row>
    <row r="58">
      <c r="A58" s="6" t="str">
        <f t="shared" si="17"/>
        <v/>
      </c>
      <c r="B58" s="99"/>
      <c r="C58" s="100"/>
      <c r="D58" s="34"/>
      <c r="E58" s="34"/>
      <c r="F58" s="35"/>
      <c r="G58" s="100"/>
      <c r="H58" s="101"/>
      <c r="I58" s="111" t="str">
        <f t="shared" si="16"/>
        <v/>
      </c>
      <c r="J58" s="100"/>
      <c r="K58" s="101"/>
      <c r="L58" s="101"/>
      <c r="M58" s="5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</row>
    <row r="59">
      <c r="A59" s="6" t="str">
        <f t="shared" si="17"/>
        <v/>
      </c>
      <c r="B59" s="99"/>
      <c r="C59" s="100"/>
      <c r="D59" s="101"/>
      <c r="E59" s="101"/>
      <c r="F59" s="100"/>
      <c r="G59" s="100"/>
      <c r="H59" s="101"/>
      <c r="I59" s="111" t="str">
        <f t="shared" si="16"/>
        <v/>
      </c>
      <c r="J59" s="100"/>
      <c r="K59" s="101"/>
      <c r="L59" s="101"/>
      <c r="M59" s="5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</row>
    <row r="60">
      <c r="A60" s="6" t="str">
        <f t="shared" si="17"/>
        <v/>
      </c>
      <c r="B60" s="99"/>
      <c r="C60" s="100"/>
      <c r="D60" s="101"/>
      <c r="E60" s="101"/>
      <c r="F60" s="100"/>
      <c r="G60" s="100"/>
      <c r="H60" s="101"/>
      <c r="I60" s="111" t="str">
        <f t="shared" si="16"/>
        <v/>
      </c>
      <c r="J60" s="100"/>
      <c r="K60" s="101"/>
      <c r="L60" s="101"/>
      <c r="M60" s="5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</row>
    <row r="61">
      <c r="A61" s="6" t="str">
        <f t="shared" si="17"/>
        <v/>
      </c>
      <c r="B61" s="112"/>
      <c r="C61" s="100"/>
      <c r="D61" s="101"/>
      <c r="E61" s="101"/>
      <c r="F61" s="100"/>
      <c r="G61" s="100"/>
      <c r="H61" s="101"/>
      <c r="I61" s="111" t="str">
        <f t="shared" si="16"/>
        <v/>
      </c>
      <c r="J61" s="100"/>
      <c r="K61" s="101"/>
      <c r="L61" s="101"/>
      <c r="M61" s="5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</row>
    <row r="62">
      <c r="A62" s="6" t="str">
        <f t="shared" si="17"/>
        <v/>
      </c>
      <c r="B62" s="112"/>
      <c r="C62" s="100"/>
      <c r="D62" s="101"/>
      <c r="E62" s="101"/>
      <c r="F62" s="100"/>
      <c r="G62" s="100"/>
      <c r="H62" s="101"/>
      <c r="I62" s="111" t="str">
        <f t="shared" si="16"/>
        <v/>
      </c>
      <c r="J62" s="100"/>
      <c r="K62" s="101"/>
      <c r="L62" s="101"/>
      <c r="M62" s="5"/>
      <c r="N62" s="101"/>
      <c r="O62" s="100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</row>
    <row r="63">
      <c r="A63" s="6" t="str">
        <f t="shared" si="17"/>
        <v/>
      </c>
      <c r="B63" s="112"/>
      <c r="C63" s="100"/>
      <c r="D63" s="101"/>
      <c r="E63" s="101"/>
      <c r="F63" s="100"/>
      <c r="G63" s="101"/>
      <c r="H63" s="101"/>
      <c r="I63" s="111" t="str">
        <f t="shared" si="16"/>
        <v/>
      </c>
      <c r="J63" s="101"/>
      <c r="K63" s="101"/>
      <c r="L63" s="101"/>
      <c r="M63" s="5"/>
      <c r="N63" s="101"/>
      <c r="O63" s="100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</row>
    <row r="64">
      <c r="A64" s="6" t="str">
        <f t="shared" si="17"/>
        <v/>
      </c>
      <c r="B64" s="112"/>
      <c r="C64" s="100"/>
      <c r="D64" s="101"/>
      <c r="E64" s="101"/>
      <c r="F64" s="100"/>
      <c r="G64" s="101"/>
      <c r="H64" s="101"/>
      <c r="I64" s="111" t="str">
        <f t="shared" si="16"/>
        <v/>
      </c>
      <c r="J64" s="101"/>
      <c r="K64" s="101"/>
      <c r="L64" s="101"/>
      <c r="M64" s="5"/>
      <c r="N64" s="101"/>
      <c r="O64" s="100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</row>
    <row r="65">
      <c r="A65" s="6" t="str">
        <f t="shared" si="17"/>
        <v/>
      </c>
      <c r="B65" s="99"/>
      <c r="C65" s="100"/>
      <c r="D65" s="101"/>
      <c r="E65" s="101"/>
      <c r="F65" s="100"/>
      <c r="G65" s="101"/>
      <c r="H65" s="101"/>
      <c r="I65" s="111" t="str">
        <f t="shared" si="16"/>
        <v/>
      </c>
      <c r="J65" s="101"/>
      <c r="K65" s="101"/>
      <c r="L65" s="101"/>
      <c r="M65" s="5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</row>
    <row r="66">
      <c r="A66" s="6"/>
      <c r="B66" s="113" t="s">
        <v>39</v>
      </c>
      <c r="C66" s="114"/>
      <c r="D66" s="115">
        <f t="shared" ref="D66:I66" si="18">SUM(D39:D65)</f>
        <v>0</v>
      </c>
      <c r="E66" s="115">
        <f t="shared" si="18"/>
        <v>0</v>
      </c>
      <c r="F66" s="115">
        <f t="shared" si="18"/>
        <v>1003.4</v>
      </c>
      <c r="G66" s="115">
        <f t="shared" si="18"/>
        <v>0</v>
      </c>
      <c r="H66" s="115">
        <f t="shared" si="18"/>
        <v>0</v>
      </c>
      <c r="I66" s="116">
        <f t="shared" si="18"/>
        <v>1003.4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6" t="str">
        <f>IF(B67="","",A66+1)</f>
        <v/>
      </c>
      <c r="B67" s="5"/>
      <c r="C67" s="5"/>
      <c r="D67" s="5"/>
      <c r="E67" s="5"/>
      <c r="F67" s="5"/>
      <c r="G67" s="117" t="s">
        <v>40</v>
      </c>
      <c r="H67" s="118"/>
      <c r="I67" s="119">
        <f>I36-I66</f>
        <v>1653.6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6"/>
      <c r="B71" s="5"/>
      <c r="C71" s="5"/>
      <c r="D71" s="5"/>
      <c r="E71" s="5"/>
      <c r="F71" s="5"/>
      <c r="G71" s="33"/>
      <c r="H71" s="5"/>
      <c r="I71" s="3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6"/>
      <c r="B72" s="5"/>
      <c r="C72" s="5"/>
      <c r="D72" s="5"/>
      <c r="E72" s="5"/>
      <c r="F72" s="5"/>
      <c r="G72" s="33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6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6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6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6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6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6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6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6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6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6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6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6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6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6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6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6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6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6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6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6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6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6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6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6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6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6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6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6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6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6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6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6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6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6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6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6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6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6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6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6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6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6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6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6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6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6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6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6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6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6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6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6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6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6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6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6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6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6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6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6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6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6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6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6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6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6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6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6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6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6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6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6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6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6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6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6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6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6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6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6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6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6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6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6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6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6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6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6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6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6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6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6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6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6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6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6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6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6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6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6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6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6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6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6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6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6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6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6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6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6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6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6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6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6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6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6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6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6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6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6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6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6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6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6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6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6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6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6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6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6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6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6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6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6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6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6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6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6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6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6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6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6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6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6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6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6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6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6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6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6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6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6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6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6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6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6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6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6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6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6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6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6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6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6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6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6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6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6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6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6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6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6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6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6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6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6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6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6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6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6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6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6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6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6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6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6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6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6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6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6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6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6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6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6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6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6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6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6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6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6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6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6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6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6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6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6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6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6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6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6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6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6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6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6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6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6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6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6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6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6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6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6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6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6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6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6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6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6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6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6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6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6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6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6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6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6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6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6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6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6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6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6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6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6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6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6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6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6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6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6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6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6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6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6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6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6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6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6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6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6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6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6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6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6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6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6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6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6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6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6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6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6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6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6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6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6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6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6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6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6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6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6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6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6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6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6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6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6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6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6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6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6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6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6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6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6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6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6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6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6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6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6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6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6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6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6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6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6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6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6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6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6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6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6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6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6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6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6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6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6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6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6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6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6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6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6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6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6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6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6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6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6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6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6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6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6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6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6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6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6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6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6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6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6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6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6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6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6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6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6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6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6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6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6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6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6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6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6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6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6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6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6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6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6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6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6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6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6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6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6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6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6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6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6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6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6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6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6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6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6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6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6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6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6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6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6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6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6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6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6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6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6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6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6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6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6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6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6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6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6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6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6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6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6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6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6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6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6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6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6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6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6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6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6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6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6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6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6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6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6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6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6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6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6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6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6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6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6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6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6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6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6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6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6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6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6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6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6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6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6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6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6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6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6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6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6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6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6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6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6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6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6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6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6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6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6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6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6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6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6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6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6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6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6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6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6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6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6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6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6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6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6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6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6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6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6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6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6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6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6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6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6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6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6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6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6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6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6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6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6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6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6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6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6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6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6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6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6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6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6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6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6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6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6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6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6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6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6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6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6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6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6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6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6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6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6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6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6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6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6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6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6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6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6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6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6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6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6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6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6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6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6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6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6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6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6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6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6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6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6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6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6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6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6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6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6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6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6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6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6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6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6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6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6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6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6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6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6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6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6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6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6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6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6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6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6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6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6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6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6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6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6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6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6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6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6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6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6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6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6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6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6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6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6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6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6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6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6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6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6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6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6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6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6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6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6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6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6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6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6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6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6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6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6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6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6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6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6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6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6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6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6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6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6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6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6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6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6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6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6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6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6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6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6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6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6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6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6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6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6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6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6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6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6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6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6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6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6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6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6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6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6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6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6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6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6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6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6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6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6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6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6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6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6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6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6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6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6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6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6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6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6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6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6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6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6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6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6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6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6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6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6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6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6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6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6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6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6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6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6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6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6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6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6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6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6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6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6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6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6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6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6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6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6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6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6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6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6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6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6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6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6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6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6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6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6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6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6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6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6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6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6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6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6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6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6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6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6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6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6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6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6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6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6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6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6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6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6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6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6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6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6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6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6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6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6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6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6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6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6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6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6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6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6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6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6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6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6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6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6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6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6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6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6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6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6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6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6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6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6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6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6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6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6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6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6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6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6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6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6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6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6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6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6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6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6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6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6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6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6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6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6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6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6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6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6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6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6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6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6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6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6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6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6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6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6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6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6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6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6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6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6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6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6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6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6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6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6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6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6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6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6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6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6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6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6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6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6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6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6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6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6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6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6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6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6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6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6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6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6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6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6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6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6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6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6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6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6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6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6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6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6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6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6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6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6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6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6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6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6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6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6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6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6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6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6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6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6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6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6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6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6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6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6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6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6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6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6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6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6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6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6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6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6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6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6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6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6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6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6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6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6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6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6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6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6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6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6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6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6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6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6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6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6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6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6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6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6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6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6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6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6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6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6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6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6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6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6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6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6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6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6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6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6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6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6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6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6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6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6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6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6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6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6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6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6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6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6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6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6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6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6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6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6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6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6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6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</sheetData>
  <mergeCells count="6">
    <mergeCell ref="B1:I1"/>
    <mergeCell ref="B2:I2"/>
    <mergeCell ref="K3:M3"/>
    <mergeCell ref="N3:P3"/>
    <mergeCell ref="N21:O21"/>
    <mergeCell ref="Q21:S21"/>
  </mergeCells>
  <dataValidations>
    <dataValidation type="custom" allowBlank="1" showDropDown="1" sqref="B44:B45">
      <formula1>OR(NOT(ISERROR(DATEVALUE(B44))), AND(ISNUMBER(B44), LEFT(CELL("format", B44))="D"))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25"/>
    <col customWidth="1" min="3" max="4" width="20.38"/>
    <col customWidth="1" min="5" max="5" width="15.88"/>
    <col customWidth="1" min="9" max="9" width="20.13"/>
    <col customWidth="1" min="10" max="10" width="26.88"/>
  </cols>
  <sheetData>
    <row r="1" ht="33.0" customHeight="1">
      <c r="A1" s="120" t="s">
        <v>7</v>
      </c>
      <c r="B1" s="120" t="s">
        <v>8</v>
      </c>
      <c r="C1" s="120" t="s">
        <v>41</v>
      </c>
      <c r="D1" s="120" t="s">
        <v>42</v>
      </c>
      <c r="E1" s="121" t="s">
        <v>43</v>
      </c>
      <c r="F1" s="120" t="s">
        <v>44</v>
      </c>
      <c r="G1" s="122" t="s">
        <v>45</v>
      </c>
      <c r="H1" s="120" t="s">
        <v>46</v>
      </c>
      <c r="I1" s="123" t="s">
        <v>21</v>
      </c>
      <c r="J1" s="123" t="s">
        <v>47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22.5" customHeight="1">
      <c r="A2" s="124">
        <v>45992.0</v>
      </c>
      <c r="B2" s="125" t="s">
        <v>48</v>
      </c>
      <c r="C2" s="126" t="s">
        <v>49</v>
      </c>
      <c r="D2" s="127">
        <v>82276.71</v>
      </c>
      <c r="E2" s="128">
        <v>247.3</v>
      </c>
      <c r="F2" s="129">
        <f t="shared" ref="F2:F3" si="1">D2/E2</f>
        <v>332.7</v>
      </c>
      <c r="G2" s="130">
        <v>370.0</v>
      </c>
      <c r="H2" s="131">
        <f t="shared" ref="H2:H3" si="2">D2/G2</f>
        <v>222.3694865</v>
      </c>
      <c r="I2" s="132">
        <f t="shared" ref="I2:I3" si="3">F2-H2</f>
        <v>110.3305135</v>
      </c>
      <c r="J2" s="133" t="s">
        <v>50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22.5" customHeight="1">
      <c r="A3" s="134">
        <v>45992.0</v>
      </c>
      <c r="B3" s="135" t="s">
        <v>51</v>
      </c>
      <c r="C3" s="136" t="s">
        <v>49</v>
      </c>
      <c r="D3" s="137">
        <v>230235.39</v>
      </c>
      <c r="E3" s="138">
        <v>247.4</v>
      </c>
      <c r="F3" s="139">
        <f t="shared" si="1"/>
        <v>930.6200081</v>
      </c>
      <c r="G3" s="140">
        <v>370.0</v>
      </c>
      <c r="H3" s="131">
        <f t="shared" si="2"/>
        <v>622.2578108</v>
      </c>
      <c r="I3" s="132">
        <f t="shared" si="3"/>
        <v>308.3621973</v>
      </c>
      <c r="J3" s="133" t="s">
        <v>50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22.5" customHeight="1">
      <c r="A4" s="134">
        <v>45993.0</v>
      </c>
      <c r="B4" s="135" t="s">
        <v>52</v>
      </c>
      <c r="C4" s="141" t="s">
        <v>53</v>
      </c>
      <c r="D4" s="137">
        <v>0.0</v>
      </c>
      <c r="E4" s="138">
        <v>0.0</v>
      </c>
      <c r="F4" s="142">
        <v>0.0</v>
      </c>
      <c r="G4" s="143"/>
      <c r="H4" s="131">
        <v>150.0</v>
      </c>
      <c r="I4" s="144">
        <v>0.0</v>
      </c>
      <c r="J4" s="133" t="s">
        <v>50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22.5" customHeight="1">
      <c r="A5" s="145">
        <v>45995.0</v>
      </c>
      <c r="B5" s="146" t="s">
        <v>54</v>
      </c>
      <c r="C5" s="147" t="s">
        <v>49</v>
      </c>
      <c r="D5" s="148">
        <v>66776.0</v>
      </c>
      <c r="E5" s="149">
        <v>257.93</v>
      </c>
      <c r="F5" s="129">
        <f t="shared" ref="F5:F18" si="4">D5/E5</f>
        <v>258.8919474</v>
      </c>
      <c r="G5" s="150">
        <v>411.0</v>
      </c>
      <c r="H5" s="131">
        <v>161.0</v>
      </c>
      <c r="I5" s="132">
        <f t="shared" ref="I5:I18" si="5">F5-H5</f>
        <v>97.89194743</v>
      </c>
      <c r="J5" s="133" t="s">
        <v>50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2.5" customHeight="1">
      <c r="A6" s="151">
        <v>45995.0</v>
      </c>
      <c r="B6" s="152" t="s">
        <v>55</v>
      </c>
      <c r="C6" s="153" t="s">
        <v>56</v>
      </c>
      <c r="D6" s="154">
        <v>16824.0</v>
      </c>
      <c r="E6" s="149">
        <v>254.92</v>
      </c>
      <c r="F6" s="129">
        <f t="shared" si="4"/>
        <v>65.99717558</v>
      </c>
      <c r="G6" s="150">
        <v>390.0</v>
      </c>
      <c r="H6" s="131">
        <f t="shared" ref="H6:H18" si="6">D6/G6</f>
        <v>43.13846154</v>
      </c>
      <c r="I6" s="132">
        <f t="shared" si="5"/>
        <v>22.85871405</v>
      </c>
      <c r="J6" s="153" t="s">
        <v>50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2.5" customHeight="1">
      <c r="A7" s="134">
        <v>45999.0</v>
      </c>
      <c r="B7" s="135" t="s">
        <v>57</v>
      </c>
      <c r="C7" s="141" t="s">
        <v>53</v>
      </c>
      <c r="D7" s="137">
        <v>5313.16</v>
      </c>
      <c r="E7" s="149">
        <v>257.92</v>
      </c>
      <c r="F7" s="129">
        <f t="shared" si="4"/>
        <v>20.60003102</v>
      </c>
      <c r="G7" s="150">
        <v>390.0</v>
      </c>
      <c r="H7" s="131">
        <f t="shared" si="6"/>
        <v>13.62348718</v>
      </c>
      <c r="I7" s="132">
        <f t="shared" si="5"/>
        <v>6.976543838</v>
      </c>
      <c r="J7" s="133" t="s">
        <v>50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22.5" customHeight="1">
      <c r="A8" s="145">
        <v>45999.0</v>
      </c>
      <c r="B8" s="146" t="s">
        <v>58</v>
      </c>
      <c r="C8" s="147" t="s">
        <v>53</v>
      </c>
      <c r="D8" s="148">
        <v>16765.5</v>
      </c>
      <c r="E8" s="149">
        <v>257.92</v>
      </c>
      <c r="F8" s="129">
        <f t="shared" si="4"/>
        <v>65.00271402</v>
      </c>
      <c r="G8" s="150">
        <v>390.0</v>
      </c>
      <c r="H8" s="131">
        <f t="shared" si="6"/>
        <v>42.98846154</v>
      </c>
      <c r="I8" s="132">
        <f t="shared" si="5"/>
        <v>22.01425248</v>
      </c>
      <c r="J8" s="133" t="s">
        <v>50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22.5" customHeight="1">
      <c r="A9" s="134">
        <v>46001.0</v>
      </c>
      <c r="B9" s="135" t="s">
        <v>55</v>
      </c>
      <c r="C9" s="141" t="s">
        <v>56</v>
      </c>
      <c r="D9" s="137">
        <v>34600.0</v>
      </c>
      <c r="E9" s="149">
        <v>262.1</v>
      </c>
      <c r="F9" s="129">
        <f t="shared" si="4"/>
        <v>132.0106829</v>
      </c>
      <c r="G9" s="150">
        <v>420.0</v>
      </c>
      <c r="H9" s="131">
        <f t="shared" si="6"/>
        <v>82.38095238</v>
      </c>
      <c r="I9" s="155">
        <f t="shared" si="5"/>
        <v>49.62973056</v>
      </c>
      <c r="J9" s="133" t="s">
        <v>50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22.5" customHeight="1">
      <c r="A10" s="145">
        <v>46003.0</v>
      </c>
      <c r="B10" s="146" t="s">
        <v>48</v>
      </c>
      <c r="C10" s="147" t="s">
        <v>49</v>
      </c>
      <c r="D10" s="148">
        <v>135197.69</v>
      </c>
      <c r="E10" s="149">
        <v>267.75</v>
      </c>
      <c r="F10" s="129">
        <f t="shared" si="4"/>
        <v>504.9400187</v>
      </c>
      <c r="G10" s="150">
        <v>400.0</v>
      </c>
      <c r="H10" s="131">
        <f t="shared" si="6"/>
        <v>337.994225</v>
      </c>
      <c r="I10" s="155">
        <f t="shared" si="5"/>
        <v>166.9457937</v>
      </c>
      <c r="J10" s="133" t="s">
        <v>50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22.5" customHeight="1">
      <c r="A11" s="134">
        <v>46006.0</v>
      </c>
      <c r="B11" s="135" t="s">
        <v>55</v>
      </c>
      <c r="C11" s="141" t="s">
        <v>56</v>
      </c>
      <c r="D11" s="137">
        <v>18254.28</v>
      </c>
      <c r="E11" s="149">
        <v>276.58</v>
      </c>
      <c r="F11" s="129">
        <f t="shared" si="4"/>
        <v>66</v>
      </c>
      <c r="G11" s="150">
        <v>420.0</v>
      </c>
      <c r="H11" s="131">
        <f t="shared" si="6"/>
        <v>43.46257143</v>
      </c>
      <c r="I11" s="155">
        <f t="shared" si="5"/>
        <v>22.53742857</v>
      </c>
      <c r="J11" s="133" t="s">
        <v>50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22.5" customHeight="1">
      <c r="A12" s="145">
        <v>46009.0</v>
      </c>
      <c r="B12" s="146" t="s">
        <v>59</v>
      </c>
      <c r="C12" s="147" t="s">
        <v>60</v>
      </c>
      <c r="D12" s="148">
        <v>36342.8</v>
      </c>
      <c r="E12" s="149">
        <v>279.56</v>
      </c>
      <c r="F12" s="129">
        <f t="shared" si="4"/>
        <v>130</v>
      </c>
      <c r="G12" s="150">
        <v>420.0</v>
      </c>
      <c r="H12" s="131">
        <f t="shared" si="6"/>
        <v>86.53047619</v>
      </c>
      <c r="I12" s="155">
        <f t="shared" si="5"/>
        <v>43.46952381</v>
      </c>
      <c r="J12" s="133" t="s">
        <v>50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2.5" customHeight="1">
      <c r="A13" s="134">
        <v>46009.0</v>
      </c>
      <c r="B13" s="135" t="s">
        <v>58</v>
      </c>
      <c r="C13" s="141" t="s">
        <v>53</v>
      </c>
      <c r="D13" s="137">
        <v>17977.7</v>
      </c>
      <c r="E13" s="149">
        <v>276.58</v>
      </c>
      <c r="F13" s="129">
        <f t="shared" si="4"/>
        <v>65</v>
      </c>
      <c r="G13" s="150">
        <v>420.0</v>
      </c>
      <c r="H13" s="131">
        <f t="shared" si="6"/>
        <v>42.80404762</v>
      </c>
      <c r="I13" s="155">
        <f t="shared" si="5"/>
        <v>22.19595238</v>
      </c>
      <c r="J13" s="133" t="s">
        <v>50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2.5" customHeight="1">
      <c r="A14" s="145">
        <v>46013.0</v>
      </c>
      <c r="B14" s="146" t="s">
        <v>55</v>
      </c>
      <c r="C14" s="147" t="s">
        <v>53</v>
      </c>
      <c r="D14" s="148">
        <v>18265.85</v>
      </c>
      <c r="E14" s="149">
        <v>285.4</v>
      </c>
      <c r="F14" s="129">
        <f t="shared" si="4"/>
        <v>64.00087596</v>
      </c>
      <c r="G14" s="150">
        <v>450.0</v>
      </c>
      <c r="H14" s="131">
        <f t="shared" si="6"/>
        <v>40.59077778</v>
      </c>
      <c r="I14" s="155">
        <f t="shared" si="5"/>
        <v>23.41009819</v>
      </c>
      <c r="J14" s="133" t="s">
        <v>50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22.5" customHeight="1">
      <c r="A15" s="156">
        <v>46014.0</v>
      </c>
      <c r="B15" s="157" t="s">
        <v>61</v>
      </c>
      <c r="C15" s="158" t="s">
        <v>53</v>
      </c>
      <c r="D15" s="159">
        <v>2307.6</v>
      </c>
      <c r="E15" s="160">
        <v>288.45</v>
      </c>
      <c r="F15" s="129">
        <f t="shared" si="4"/>
        <v>8</v>
      </c>
      <c r="G15" s="150">
        <v>450.0</v>
      </c>
      <c r="H15" s="131">
        <f t="shared" si="6"/>
        <v>5.128</v>
      </c>
      <c r="I15" s="155">
        <f t="shared" si="5"/>
        <v>2.872</v>
      </c>
      <c r="J15" s="133" t="s">
        <v>50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22.5" customHeight="1">
      <c r="A16" s="156">
        <v>46014.0</v>
      </c>
      <c r="B16" s="157" t="s">
        <v>62</v>
      </c>
      <c r="C16" s="158" t="s">
        <v>49</v>
      </c>
      <c r="D16" s="159">
        <v>19107.3333</v>
      </c>
      <c r="E16" s="160">
        <v>288.45</v>
      </c>
      <c r="F16" s="129">
        <f t="shared" si="4"/>
        <v>66.2414051</v>
      </c>
      <c r="G16" s="150">
        <v>450.0</v>
      </c>
      <c r="H16" s="131">
        <f t="shared" si="6"/>
        <v>42.46074067</v>
      </c>
      <c r="I16" s="155">
        <f t="shared" si="5"/>
        <v>23.78066443</v>
      </c>
      <c r="J16" s="133" t="s">
        <v>50</v>
      </c>
    </row>
    <row r="17" ht="22.5" customHeight="1">
      <c r="A17" s="161">
        <v>46014.0</v>
      </c>
      <c r="B17" s="162" t="s">
        <v>63</v>
      </c>
      <c r="C17" s="163" t="s">
        <v>53</v>
      </c>
      <c r="D17" s="164">
        <v>4182.53</v>
      </c>
      <c r="E17" s="165">
        <v>288.45</v>
      </c>
      <c r="F17" s="166">
        <f t="shared" si="4"/>
        <v>14.50001733</v>
      </c>
      <c r="G17" s="167">
        <v>450.0</v>
      </c>
      <c r="H17" s="131">
        <f t="shared" si="6"/>
        <v>9.294511111</v>
      </c>
      <c r="I17" s="155">
        <f t="shared" si="5"/>
        <v>5.205506223</v>
      </c>
      <c r="J17" s="133" t="s">
        <v>50</v>
      </c>
    </row>
    <row r="18" ht="22.5" customHeight="1">
      <c r="A18" s="161">
        <v>46014.0</v>
      </c>
      <c r="B18" s="162" t="s">
        <v>64</v>
      </c>
      <c r="C18" s="163" t="s">
        <v>53</v>
      </c>
      <c r="D18" s="164">
        <v>447.0</v>
      </c>
      <c r="E18" s="165">
        <v>288.45</v>
      </c>
      <c r="F18" s="166">
        <f t="shared" si="4"/>
        <v>1.549661986</v>
      </c>
      <c r="G18" s="167">
        <v>450.0</v>
      </c>
      <c r="H18" s="131">
        <f t="shared" si="6"/>
        <v>0.9933333333</v>
      </c>
      <c r="I18" s="155">
        <f t="shared" si="5"/>
        <v>0.5563286531</v>
      </c>
      <c r="J18" s="133" t="s">
        <v>50</v>
      </c>
    </row>
    <row r="19" ht="22.5" customHeight="1">
      <c r="A19" s="151">
        <v>46015.0</v>
      </c>
      <c r="B19" s="152" t="s">
        <v>65</v>
      </c>
      <c r="C19" s="153" t="s">
        <v>66</v>
      </c>
      <c r="D19" s="168"/>
      <c r="E19" s="169"/>
      <c r="F19" s="170">
        <v>135.0</v>
      </c>
      <c r="G19" s="171"/>
      <c r="H19" s="172">
        <v>0.0</v>
      </c>
      <c r="I19" s="144">
        <v>0.0</v>
      </c>
      <c r="J19" s="153" t="s">
        <v>50</v>
      </c>
    </row>
    <row r="20" ht="22.5" customHeight="1">
      <c r="A20" s="151">
        <v>46015.0</v>
      </c>
      <c r="B20" s="152" t="s">
        <v>59</v>
      </c>
      <c r="C20" s="153" t="s">
        <v>60</v>
      </c>
      <c r="D20" s="154">
        <v>37875.5</v>
      </c>
      <c r="E20" s="173">
        <v>291.35</v>
      </c>
      <c r="F20" s="166">
        <f t="shared" ref="F20:F38" si="7">D20/E20</f>
        <v>130</v>
      </c>
      <c r="G20" s="174">
        <v>450.0</v>
      </c>
      <c r="H20" s="131">
        <f t="shared" ref="H20:H38" si="8">D20/G20</f>
        <v>84.16777778</v>
      </c>
      <c r="I20" s="155">
        <f t="shared" ref="I20:I38" si="9">F20-H20</f>
        <v>45.83222222</v>
      </c>
      <c r="J20" s="153" t="s">
        <v>50</v>
      </c>
    </row>
    <row r="21" ht="22.5" customHeight="1">
      <c r="A21" s="151">
        <v>46017.0</v>
      </c>
      <c r="B21" s="152" t="s">
        <v>67</v>
      </c>
      <c r="C21" s="153" t="s">
        <v>68</v>
      </c>
      <c r="D21" s="154">
        <v>257949.38</v>
      </c>
      <c r="E21" s="173">
        <v>291.35</v>
      </c>
      <c r="F21" s="166">
        <f t="shared" si="7"/>
        <v>885.3591213</v>
      </c>
      <c r="G21" s="174">
        <v>470.0</v>
      </c>
      <c r="H21" s="131">
        <f t="shared" si="8"/>
        <v>548.8284681</v>
      </c>
      <c r="I21" s="155">
        <f t="shared" si="9"/>
        <v>336.5306532</v>
      </c>
      <c r="J21" s="153" t="s">
        <v>50</v>
      </c>
    </row>
    <row r="22" ht="22.5" customHeight="1">
      <c r="A22" s="151">
        <v>46017.0</v>
      </c>
      <c r="B22" s="152" t="s">
        <v>69</v>
      </c>
      <c r="C22" s="153" t="s">
        <v>68</v>
      </c>
      <c r="D22" s="154">
        <f>11263.59+16641.92</f>
        <v>27905.51</v>
      </c>
      <c r="E22" s="173">
        <v>291.35</v>
      </c>
      <c r="F22" s="166">
        <f t="shared" si="7"/>
        <v>95.78002403</v>
      </c>
      <c r="G22" s="174">
        <v>470.0</v>
      </c>
      <c r="H22" s="131">
        <f t="shared" si="8"/>
        <v>59.37342553</v>
      </c>
      <c r="I22" s="155">
        <f t="shared" si="9"/>
        <v>36.40659849</v>
      </c>
      <c r="J22" s="153" t="s">
        <v>50</v>
      </c>
    </row>
    <row r="23" ht="22.5" customHeight="1">
      <c r="A23" s="151">
        <v>46020.0</v>
      </c>
      <c r="B23" s="152" t="s">
        <v>55</v>
      </c>
      <c r="C23" s="153" t="s">
        <v>53</v>
      </c>
      <c r="D23" s="154">
        <v>28317.84</v>
      </c>
      <c r="E23" s="173">
        <v>294.963</v>
      </c>
      <c r="F23" s="166">
        <f t="shared" si="7"/>
        <v>96.00471924</v>
      </c>
      <c r="G23" s="174">
        <v>485.0</v>
      </c>
      <c r="H23" s="131">
        <f t="shared" si="8"/>
        <v>58.38729897</v>
      </c>
      <c r="I23" s="155">
        <f t="shared" si="9"/>
        <v>37.61742027</v>
      </c>
      <c r="J23" s="153" t="s">
        <v>50</v>
      </c>
    </row>
    <row r="24" ht="22.5" customHeight="1">
      <c r="A24" s="151">
        <v>46386.0</v>
      </c>
      <c r="B24" s="152" t="s">
        <v>55</v>
      </c>
      <c r="C24" s="153" t="s">
        <v>49</v>
      </c>
      <c r="D24" s="154">
        <v>29814.3</v>
      </c>
      <c r="E24" s="173">
        <v>298.14</v>
      </c>
      <c r="F24" s="166">
        <f t="shared" si="7"/>
        <v>100.0010062</v>
      </c>
      <c r="G24" s="174">
        <v>505.0</v>
      </c>
      <c r="H24" s="131">
        <f t="shared" si="8"/>
        <v>59.03821782</v>
      </c>
      <c r="I24" s="155">
        <f t="shared" si="9"/>
        <v>40.96278842</v>
      </c>
      <c r="J24" s="153" t="s">
        <v>50</v>
      </c>
    </row>
    <row r="25" ht="22.5" customHeight="1">
      <c r="A25" s="175">
        <v>46386.0</v>
      </c>
      <c r="B25" s="176" t="s">
        <v>58</v>
      </c>
      <c r="C25" s="177" t="s">
        <v>49</v>
      </c>
      <c r="D25" s="178">
        <v>29497.0</v>
      </c>
      <c r="E25" s="179">
        <v>294.969</v>
      </c>
      <c r="F25" s="166">
        <f t="shared" si="7"/>
        <v>100.000339</v>
      </c>
      <c r="G25" s="180">
        <v>500.0</v>
      </c>
      <c r="H25" s="131">
        <f t="shared" si="8"/>
        <v>58.994</v>
      </c>
      <c r="I25" s="181">
        <f t="shared" si="9"/>
        <v>41.00633902</v>
      </c>
      <c r="J25" s="177" t="s">
        <v>50</v>
      </c>
    </row>
    <row r="26" ht="22.5" customHeight="1">
      <c r="A26" s="175">
        <v>46028.0</v>
      </c>
      <c r="B26" s="176" t="s">
        <v>67</v>
      </c>
      <c r="C26" s="177" t="s">
        <v>49</v>
      </c>
      <c r="D26" s="178">
        <v>232160.89</v>
      </c>
      <c r="E26" s="179">
        <v>308.15</v>
      </c>
      <c r="F26" s="166">
        <f t="shared" si="7"/>
        <v>753.4022067</v>
      </c>
      <c r="G26" s="180">
        <v>550.0</v>
      </c>
      <c r="H26" s="131">
        <f t="shared" si="8"/>
        <v>422.1107091</v>
      </c>
      <c r="I26" s="181">
        <f t="shared" si="9"/>
        <v>331.2914976</v>
      </c>
      <c r="J26" s="177" t="s">
        <v>50</v>
      </c>
    </row>
    <row r="27" ht="22.5" customHeight="1">
      <c r="A27" s="175">
        <v>46028.0</v>
      </c>
      <c r="B27" s="176" t="s">
        <v>69</v>
      </c>
      <c r="C27" s="177" t="s">
        <v>49</v>
      </c>
      <c r="D27" s="178">
        <v>13537.03</v>
      </c>
      <c r="E27" s="179">
        <v>308.15</v>
      </c>
      <c r="F27" s="166">
        <f t="shared" si="7"/>
        <v>43.93000162</v>
      </c>
      <c r="G27" s="180">
        <v>550.0</v>
      </c>
      <c r="H27" s="131">
        <f t="shared" si="8"/>
        <v>24.61278182</v>
      </c>
      <c r="I27" s="181">
        <f t="shared" si="9"/>
        <v>19.3172198</v>
      </c>
      <c r="J27" s="177" t="s">
        <v>50</v>
      </c>
    </row>
    <row r="28" ht="22.5" customHeight="1">
      <c r="A28" s="175">
        <v>46035.0</v>
      </c>
      <c r="B28" s="176" t="s">
        <v>67</v>
      </c>
      <c r="C28" s="177" t="s">
        <v>53</v>
      </c>
      <c r="D28" s="178">
        <v>190252.62</v>
      </c>
      <c r="E28" s="179">
        <v>330.38</v>
      </c>
      <c r="F28" s="166">
        <f t="shared" si="7"/>
        <v>575.8599794</v>
      </c>
      <c r="G28" s="180">
        <v>520.0</v>
      </c>
      <c r="H28" s="131">
        <f t="shared" si="8"/>
        <v>365.8704231</v>
      </c>
      <c r="I28" s="181">
        <f t="shared" si="9"/>
        <v>209.9895563</v>
      </c>
      <c r="J28" s="177" t="s">
        <v>70</v>
      </c>
    </row>
    <row r="29" ht="22.5" customHeight="1">
      <c r="A29" s="175">
        <v>46035.0</v>
      </c>
      <c r="B29" s="176" t="s">
        <v>71</v>
      </c>
      <c r="C29" s="177" t="s">
        <v>49</v>
      </c>
      <c r="D29" s="178">
        <v>61570.26</v>
      </c>
      <c r="E29" s="179">
        <v>330.38</v>
      </c>
      <c r="F29" s="166">
        <f t="shared" si="7"/>
        <v>186.3619468</v>
      </c>
      <c r="G29" s="180">
        <v>520.0</v>
      </c>
      <c r="H29" s="131">
        <f t="shared" si="8"/>
        <v>118.4043462</v>
      </c>
      <c r="I29" s="181">
        <f t="shared" si="9"/>
        <v>67.9576007</v>
      </c>
      <c r="J29" s="177" t="s">
        <v>70</v>
      </c>
    </row>
    <row r="30" ht="22.5" customHeight="1">
      <c r="A30" s="175">
        <v>46035.0</v>
      </c>
      <c r="B30" s="176" t="s">
        <v>72</v>
      </c>
      <c r="C30" s="177" t="s">
        <v>49</v>
      </c>
      <c r="D30" s="178">
        <v>9795.77</v>
      </c>
      <c r="E30" s="179">
        <v>330.38</v>
      </c>
      <c r="F30" s="166">
        <f t="shared" si="7"/>
        <v>29.65000908</v>
      </c>
      <c r="G30" s="180">
        <v>520.0</v>
      </c>
      <c r="H30" s="131">
        <f t="shared" si="8"/>
        <v>18.83801923</v>
      </c>
      <c r="I30" s="181">
        <f t="shared" si="9"/>
        <v>10.81198985</v>
      </c>
      <c r="J30" s="177" t="s">
        <v>70</v>
      </c>
    </row>
    <row r="31" ht="22.5" customHeight="1">
      <c r="A31" s="182"/>
      <c r="B31" s="183"/>
      <c r="C31" s="184"/>
      <c r="D31" s="185"/>
      <c r="E31" s="186"/>
      <c r="F31" s="166" t="str">
        <f t="shared" si="7"/>
        <v>#DIV/0!</v>
      </c>
      <c r="G31" s="187"/>
      <c r="H31" s="131" t="str">
        <f t="shared" si="8"/>
        <v>#DIV/0!</v>
      </c>
      <c r="I31" s="188" t="str">
        <f t="shared" si="9"/>
        <v>#DIV/0!</v>
      </c>
      <c r="J31" s="184"/>
    </row>
    <row r="32" ht="22.5" customHeight="1">
      <c r="A32" s="182"/>
      <c r="B32" s="183"/>
      <c r="C32" s="184"/>
      <c r="D32" s="185"/>
      <c r="E32" s="186"/>
      <c r="F32" s="166" t="str">
        <f t="shared" si="7"/>
        <v>#DIV/0!</v>
      </c>
      <c r="G32" s="187"/>
      <c r="H32" s="131" t="str">
        <f t="shared" si="8"/>
        <v>#DIV/0!</v>
      </c>
      <c r="I32" s="188" t="str">
        <f t="shared" si="9"/>
        <v>#DIV/0!</v>
      </c>
      <c r="J32" s="184"/>
    </row>
    <row r="33" ht="22.5" customHeight="1">
      <c r="A33" s="182"/>
      <c r="B33" s="183"/>
      <c r="C33" s="184"/>
      <c r="D33" s="185"/>
      <c r="E33" s="186"/>
      <c r="F33" s="166" t="str">
        <f t="shared" si="7"/>
        <v>#DIV/0!</v>
      </c>
      <c r="G33" s="187"/>
      <c r="H33" s="131" t="str">
        <f t="shared" si="8"/>
        <v>#DIV/0!</v>
      </c>
      <c r="I33" s="188" t="str">
        <f t="shared" si="9"/>
        <v>#DIV/0!</v>
      </c>
      <c r="J33" s="184"/>
    </row>
    <row r="34" ht="22.5" customHeight="1">
      <c r="A34" s="182"/>
      <c r="B34" s="183"/>
      <c r="C34" s="184"/>
      <c r="D34" s="185"/>
      <c r="E34" s="186"/>
      <c r="F34" s="166" t="str">
        <f t="shared" si="7"/>
        <v>#DIV/0!</v>
      </c>
      <c r="G34" s="187"/>
      <c r="H34" s="131" t="str">
        <f t="shared" si="8"/>
        <v>#DIV/0!</v>
      </c>
      <c r="I34" s="188" t="str">
        <f t="shared" si="9"/>
        <v>#DIV/0!</v>
      </c>
      <c r="J34" s="184"/>
    </row>
    <row r="35" ht="22.5" customHeight="1">
      <c r="A35" s="182"/>
      <c r="B35" s="183"/>
      <c r="C35" s="184"/>
      <c r="D35" s="185"/>
      <c r="E35" s="186"/>
      <c r="F35" s="166" t="str">
        <f t="shared" si="7"/>
        <v>#DIV/0!</v>
      </c>
      <c r="G35" s="187"/>
      <c r="H35" s="131" t="str">
        <f t="shared" si="8"/>
        <v>#DIV/0!</v>
      </c>
      <c r="I35" s="188" t="str">
        <f t="shared" si="9"/>
        <v>#DIV/0!</v>
      </c>
      <c r="J35" s="184"/>
    </row>
    <row r="36" ht="22.5" customHeight="1">
      <c r="A36" s="182"/>
      <c r="B36" s="183"/>
      <c r="C36" s="184"/>
      <c r="D36" s="185"/>
      <c r="E36" s="186"/>
      <c r="F36" s="166" t="str">
        <f t="shared" si="7"/>
        <v>#DIV/0!</v>
      </c>
      <c r="G36" s="187"/>
      <c r="H36" s="131" t="str">
        <f t="shared" si="8"/>
        <v>#DIV/0!</v>
      </c>
      <c r="I36" s="188" t="str">
        <f t="shared" si="9"/>
        <v>#DIV/0!</v>
      </c>
      <c r="J36" s="184"/>
    </row>
    <row r="37" ht="22.5" customHeight="1">
      <c r="A37" s="182"/>
      <c r="B37" s="183"/>
      <c r="C37" s="184"/>
      <c r="D37" s="185"/>
      <c r="E37" s="186"/>
      <c r="F37" s="166" t="str">
        <f t="shared" si="7"/>
        <v>#DIV/0!</v>
      </c>
      <c r="G37" s="187"/>
      <c r="H37" s="131" t="str">
        <f t="shared" si="8"/>
        <v>#DIV/0!</v>
      </c>
      <c r="I37" s="188" t="str">
        <f t="shared" si="9"/>
        <v>#DIV/0!</v>
      </c>
      <c r="J37" s="184"/>
    </row>
    <row r="38" ht="22.5" customHeight="1">
      <c r="A38" s="182"/>
      <c r="B38" s="183"/>
      <c r="C38" s="184"/>
      <c r="D38" s="185"/>
      <c r="E38" s="186"/>
      <c r="F38" s="166" t="str">
        <f t="shared" si="7"/>
        <v>#DIV/0!</v>
      </c>
      <c r="G38" s="187"/>
      <c r="H38" s="131" t="str">
        <f t="shared" si="8"/>
        <v>#DIV/0!</v>
      </c>
      <c r="I38" s="188" t="str">
        <f t="shared" si="9"/>
        <v>#DIV/0!</v>
      </c>
      <c r="J38" s="184"/>
    </row>
    <row r="39">
      <c r="C39" s="189"/>
      <c r="E39" s="190"/>
      <c r="G39" s="191"/>
      <c r="I39" s="189"/>
    </row>
    <row r="40">
      <c r="C40" s="189"/>
      <c r="E40" s="190"/>
      <c r="G40" s="191"/>
      <c r="I40" s="189"/>
    </row>
    <row r="41">
      <c r="C41" s="189"/>
      <c r="E41" s="190"/>
      <c r="G41" s="191"/>
      <c r="I41" s="189"/>
    </row>
    <row r="42">
      <c r="C42" s="189"/>
      <c r="E42" s="190"/>
      <c r="G42" s="191"/>
      <c r="I42" s="189"/>
    </row>
    <row r="43">
      <c r="C43" s="189"/>
      <c r="E43" s="190"/>
      <c r="G43" s="191"/>
      <c r="I43" s="189"/>
    </row>
    <row r="44">
      <c r="C44" s="189"/>
      <c r="E44" s="190"/>
      <c r="G44" s="191"/>
      <c r="I44" s="189"/>
    </row>
    <row r="45">
      <c r="C45" s="189"/>
      <c r="E45" s="190"/>
      <c r="G45" s="191"/>
      <c r="I45" s="189"/>
    </row>
    <row r="46">
      <c r="C46" s="189"/>
      <c r="E46" s="190"/>
      <c r="G46" s="191"/>
      <c r="I46" s="189"/>
    </row>
    <row r="47">
      <c r="C47" s="189"/>
      <c r="E47" s="190"/>
      <c r="G47" s="191"/>
      <c r="I47" s="189"/>
    </row>
    <row r="48">
      <c r="C48" s="189"/>
      <c r="E48" s="190"/>
      <c r="G48" s="191"/>
      <c r="I48" s="189"/>
    </row>
    <row r="49">
      <c r="C49" s="189"/>
      <c r="E49" s="190"/>
      <c r="G49" s="191"/>
      <c r="I49" s="189"/>
    </row>
    <row r="50">
      <c r="C50" s="189"/>
      <c r="E50" s="190"/>
      <c r="G50" s="191"/>
      <c r="I50" s="189"/>
    </row>
    <row r="51">
      <c r="C51" s="189"/>
      <c r="E51" s="190"/>
      <c r="G51" s="191"/>
      <c r="I51" s="189"/>
    </row>
    <row r="52">
      <c r="C52" s="189"/>
      <c r="E52" s="190"/>
      <c r="G52" s="191"/>
      <c r="I52" s="189"/>
    </row>
    <row r="53">
      <c r="C53" s="189"/>
      <c r="E53" s="190"/>
      <c r="G53" s="191"/>
      <c r="I53" s="189"/>
    </row>
    <row r="54">
      <c r="C54" s="189"/>
      <c r="E54" s="190"/>
      <c r="G54" s="191"/>
      <c r="I54" s="189"/>
    </row>
    <row r="55">
      <c r="C55" s="189"/>
      <c r="E55" s="190"/>
      <c r="G55" s="191"/>
      <c r="I55" s="189"/>
    </row>
    <row r="56">
      <c r="C56" s="189"/>
      <c r="E56" s="190"/>
      <c r="G56" s="191"/>
      <c r="I56" s="189"/>
    </row>
    <row r="57">
      <c r="C57" s="189"/>
      <c r="E57" s="190"/>
      <c r="G57" s="191"/>
      <c r="I57" s="189"/>
    </row>
    <row r="58">
      <c r="C58" s="189"/>
      <c r="E58" s="190"/>
      <c r="G58" s="191"/>
      <c r="I58" s="189"/>
    </row>
    <row r="59">
      <c r="C59" s="189"/>
      <c r="E59" s="190"/>
      <c r="G59" s="191"/>
      <c r="I59" s="189"/>
    </row>
    <row r="60">
      <c r="C60" s="189"/>
      <c r="E60" s="190"/>
      <c r="G60" s="191"/>
      <c r="I60" s="189"/>
    </row>
    <row r="61">
      <c r="C61" s="189"/>
      <c r="E61" s="190"/>
      <c r="G61" s="191"/>
      <c r="I61" s="189"/>
    </row>
    <row r="62">
      <c r="C62" s="189"/>
      <c r="E62" s="190"/>
      <c r="G62" s="191"/>
      <c r="I62" s="189"/>
    </row>
    <row r="63">
      <c r="C63" s="189"/>
      <c r="E63" s="190"/>
      <c r="G63" s="191"/>
      <c r="I63" s="189"/>
    </row>
    <row r="64">
      <c r="C64" s="189"/>
      <c r="E64" s="190"/>
      <c r="G64" s="191"/>
      <c r="I64" s="189"/>
    </row>
    <row r="65">
      <c r="C65" s="189"/>
      <c r="E65" s="190"/>
      <c r="G65" s="191"/>
      <c r="I65" s="189"/>
    </row>
    <row r="66">
      <c r="C66" s="189"/>
      <c r="E66" s="190"/>
      <c r="G66" s="191"/>
      <c r="I66" s="189"/>
    </row>
    <row r="67">
      <c r="C67" s="189"/>
      <c r="E67" s="190"/>
      <c r="G67" s="191"/>
      <c r="I67" s="189"/>
    </row>
    <row r="68">
      <c r="C68" s="189"/>
      <c r="E68" s="190"/>
      <c r="G68" s="191"/>
      <c r="I68" s="189"/>
    </row>
    <row r="69">
      <c r="C69" s="189"/>
      <c r="E69" s="190"/>
      <c r="G69" s="191"/>
      <c r="I69" s="189"/>
    </row>
    <row r="70">
      <c r="C70" s="189"/>
      <c r="E70" s="190"/>
      <c r="G70" s="191"/>
      <c r="I70" s="189"/>
    </row>
    <row r="71">
      <c r="C71" s="189"/>
      <c r="E71" s="190"/>
      <c r="G71" s="191"/>
      <c r="I71" s="189"/>
    </row>
    <row r="72">
      <c r="C72" s="189"/>
      <c r="E72" s="190"/>
      <c r="G72" s="191"/>
      <c r="I72" s="189"/>
    </row>
    <row r="73">
      <c r="C73" s="189"/>
      <c r="E73" s="190"/>
      <c r="G73" s="191"/>
      <c r="I73" s="189"/>
    </row>
    <row r="74">
      <c r="C74" s="189"/>
      <c r="E74" s="190"/>
      <c r="G74" s="191"/>
      <c r="I74" s="189"/>
    </row>
    <row r="75">
      <c r="C75" s="189"/>
      <c r="E75" s="190"/>
      <c r="G75" s="191"/>
      <c r="I75" s="189"/>
    </row>
    <row r="76">
      <c r="C76" s="189"/>
      <c r="E76" s="190"/>
      <c r="G76" s="191"/>
      <c r="I76" s="189"/>
    </row>
    <row r="77">
      <c r="C77" s="189"/>
      <c r="E77" s="190"/>
      <c r="G77" s="191"/>
      <c r="I77" s="189"/>
    </row>
    <row r="78">
      <c r="C78" s="189"/>
      <c r="E78" s="190"/>
      <c r="G78" s="191"/>
      <c r="I78" s="189"/>
    </row>
    <row r="79">
      <c r="C79" s="189"/>
      <c r="E79" s="190"/>
      <c r="G79" s="191"/>
      <c r="I79" s="189"/>
    </row>
    <row r="80">
      <c r="C80" s="189"/>
      <c r="E80" s="190"/>
      <c r="G80" s="191"/>
      <c r="I80" s="189"/>
    </row>
    <row r="81">
      <c r="C81" s="189"/>
      <c r="E81" s="190"/>
      <c r="G81" s="191"/>
      <c r="I81" s="189"/>
    </row>
    <row r="82">
      <c r="C82" s="189"/>
      <c r="E82" s="190"/>
      <c r="G82" s="191"/>
      <c r="I82" s="189"/>
    </row>
    <row r="83">
      <c r="C83" s="189"/>
      <c r="E83" s="190"/>
      <c r="G83" s="191"/>
      <c r="I83" s="189"/>
    </row>
    <row r="84">
      <c r="C84" s="189"/>
      <c r="E84" s="190"/>
      <c r="G84" s="191"/>
      <c r="I84" s="189"/>
    </row>
    <row r="85">
      <c r="C85" s="189"/>
      <c r="E85" s="190"/>
      <c r="G85" s="191"/>
      <c r="I85" s="189"/>
    </row>
    <row r="86">
      <c r="C86" s="189"/>
      <c r="E86" s="190"/>
      <c r="G86" s="191"/>
      <c r="I86" s="189"/>
    </row>
    <row r="87">
      <c r="C87" s="189"/>
      <c r="E87" s="190"/>
      <c r="G87" s="191"/>
      <c r="I87" s="189"/>
    </row>
    <row r="88">
      <c r="C88" s="189"/>
      <c r="E88" s="190"/>
      <c r="G88" s="191"/>
      <c r="I88" s="189"/>
    </row>
    <row r="89">
      <c r="C89" s="189"/>
      <c r="E89" s="190"/>
      <c r="G89" s="191"/>
      <c r="I89" s="189"/>
    </row>
    <row r="90">
      <c r="C90" s="189"/>
      <c r="E90" s="190"/>
      <c r="G90" s="191"/>
      <c r="I90" s="189"/>
    </row>
    <row r="91">
      <c r="C91" s="189"/>
      <c r="E91" s="190"/>
      <c r="G91" s="191"/>
      <c r="I91" s="189"/>
    </row>
    <row r="92">
      <c r="C92" s="189"/>
      <c r="E92" s="190"/>
      <c r="G92" s="191"/>
      <c r="I92" s="189"/>
    </row>
    <row r="93">
      <c r="C93" s="189"/>
      <c r="E93" s="190"/>
      <c r="G93" s="191"/>
      <c r="I93" s="189"/>
    </row>
    <row r="94">
      <c r="C94" s="189"/>
      <c r="E94" s="190"/>
      <c r="G94" s="191"/>
      <c r="I94" s="189"/>
    </row>
    <row r="95">
      <c r="C95" s="189"/>
      <c r="E95" s="190"/>
      <c r="G95" s="191"/>
      <c r="I95" s="189"/>
    </row>
    <row r="96">
      <c r="C96" s="189"/>
      <c r="E96" s="190"/>
      <c r="G96" s="191"/>
      <c r="I96" s="189"/>
    </row>
    <row r="97">
      <c r="C97" s="189"/>
      <c r="E97" s="190"/>
      <c r="G97" s="191"/>
      <c r="I97" s="189"/>
    </row>
    <row r="98">
      <c r="C98" s="189"/>
      <c r="E98" s="190"/>
      <c r="G98" s="191"/>
      <c r="I98" s="189"/>
    </row>
    <row r="99">
      <c r="C99" s="189"/>
      <c r="E99" s="190"/>
      <c r="G99" s="191"/>
      <c r="I99" s="189"/>
    </row>
    <row r="100">
      <c r="C100" s="189"/>
      <c r="E100" s="190"/>
      <c r="G100" s="191"/>
      <c r="I100" s="189"/>
    </row>
    <row r="101">
      <c r="C101" s="189"/>
      <c r="E101" s="190"/>
      <c r="G101" s="191"/>
      <c r="I101" s="189"/>
    </row>
    <row r="102">
      <c r="C102" s="189"/>
      <c r="E102" s="190"/>
      <c r="G102" s="191"/>
      <c r="I102" s="189"/>
    </row>
    <row r="103">
      <c r="C103" s="189"/>
      <c r="E103" s="190"/>
      <c r="G103" s="191"/>
      <c r="I103" s="189"/>
    </row>
    <row r="104">
      <c r="C104" s="189"/>
      <c r="E104" s="190"/>
      <c r="G104" s="191"/>
      <c r="I104" s="189"/>
    </row>
    <row r="105">
      <c r="C105" s="189"/>
      <c r="E105" s="190"/>
      <c r="G105" s="191"/>
      <c r="I105" s="189"/>
    </row>
    <row r="106">
      <c r="C106" s="189"/>
      <c r="E106" s="190"/>
      <c r="G106" s="191"/>
      <c r="I106" s="189"/>
    </row>
    <row r="107">
      <c r="C107" s="189"/>
      <c r="E107" s="190"/>
      <c r="G107" s="191"/>
      <c r="I107" s="189"/>
    </row>
    <row r="108">
      <c r="C108" s="189"/>
      <c r="E108" s="190"/>
      <c r="G108" s="191"/>
      <c r="I108" s="189"/>
    </row>
    <row r="109">
      <c r="C109" s="189"/>
      <c r="E109" s="190"/>
      <c r="G109" s="191"/>
      <c r="I109" s="189"/>
    </row>
    <row r="110">
      <c r="C110" s="189"/>
      <c r="E110" s="190"/>
      <c r="G110" s="191"/>
      <c r="I110" s="189"/>
    </row>
    <row r="111">
      <c r="C111" s="189"/>
      <c r="E111" s="190"/>
      <c r="G111" s="191"/>
      <c r="I111" s="189"/>
    </row>
    <row r="112">
      <c r="C112" s="189"/>
      <c r="E112" s="190"/>
      <c r="G112" s="191"/>
      <c r="I112" s="189"/>
    </row>
    <row r="113">
      <c r="C113" s="189"/>
      <c r="E113" s="190"/>
      <c r="G113" s="191"/>
      <c r="I113" s="189"/>
    </row>
    <row r="114">
      <c r="C114" s="189"/>
      <c r="E114" s="190"/>
      <c r="G114" s="191"/>
      <c r="I114" s="189"/>
    </row>
    <row r="115">
      <c r="C115" s="189"/>
      <c r="E115" s="190"/>
      <c r="G115" s="191"/>
      <c r="I115" s="189"/>
    </row>
    <row r="116">
      <c r="C116" s="189"/>
      <c r="E116" s="190"/>
      <c r="G116" s="191"/>
      <c r="I116" s="189"/>
    </row>
    <row r="117">
      <c r="C117" s="189"/>
      <c r="E117" s="190"/>
      <c r="G117" s="191"/>
      <c r="I117" s="189"/>
    </row>
    <row r="118">
      <c r="C118" s="189"/>
      <c r="E118" s="190"/>
      <c r="G118" s="191"/>
      <c r="I118" s="189"/>
    </row>
    <row r="119">
      <c r="C119" s="189"/>
      <c r="E119" s="190"/>
      <c r="G119" s="191"/>
      <c r="I119" s="189"/>
    </row>
    <row r="120">
      <c r="C120" s="189"/>
      <c r="E120" s="190"/>
      <c r="G120" s="191"/>
      <c r="I120" s="189"/>
    </row>
    <row r="121">
      <c r="C121" s="189"/>
      <c r="E121" s="190"/>
      <c r="G121" s="191"/>
      <c r="I121" s="189"/>
    </row>
    <row r="122">
      <c r="C122" s="189"/>
      <c r="E122" s="190"/>
      <c r="G122" s="191"/>
      <c r="I122" s="189"/>
    </row>
    <row r="123">
      <c r="C123" s="189"/>
      <c r="E123" s="190"/>
      <c r="G123" s="191"/>
      <c r="I123" s="189"/>
    </row>
    <row r="124">
      <c r="C124" s="189"/>
      <c r="E124" s="190"/>
      <c r="G124" s="191"/>
      <c r="I124" s="189"/>
    </row>
    <row r="125">
      <c r="C125" s="189"/>
      <c r="E125" s="190"/>
      <c r="G125" s="191"/>
      <c r="I125" s="189"/>
    </row>
    <row r="126">
      <c r="C126" s="189"/>
      <c r="E126" s="190"/>
      <c r="G126" s="191"/>
      <c r="I126" s="189"/>
    </row>
    <row r="127">
      <c r="C127" s="189"/>
      <c r="E127" s="190"/>
      <c r="G127" s="191"/>
      <c r="I127" s="189"/>
    </row>
    <row r="128">
      <c r="C128" s="189"/>
      <c r="E128" s="190"/>
      <c r="G128" s="191"/>
      <c r="I128" s="189"/>
    </row>
    <row r="129">
      <c r="C129" s="189"/>
      <c r="E129" s="190"/>
      <c r="G129" s="191"/>
      <c r="I129" s="189"/>
    </row>
    <row r="130">
      <c r="C130" s="189"/>
      <c r="E130" s="190"/>
      <c r="G130" s="191"/>
      <c r="I130" s="189"/>
    </row>
    <row r="131">
      <c r="C131" s="189"/>
      <c r="E131" s="190"/>
      <c r="G131" s="191"/>
      <c r="I131" s="189"/>
    </row>
    <row r="132">
      <c r="C132" s="189"/>
      <c r="E132" s="190"/>
      <c r="G132" s="191"/>
      <c r="I132" s="189"/>
    </row>
    <row r="133">
      <c r="C133" s="189"/>
      <c r="E133" s="190"/>
      <c r="G133" s="191"/>
      <c r="I133" s="189"/>
    </row>
    <row r="134">
      <c r="C134" s="189"/>
      <c r="E134" s="190"/>
      <c r="G134" s="191"/>
      <c r="I134" s="189"/>
    </row>
    <row r="135">
      <c r="C135" s="189"/>
      <c r="E135" s="190"/>
      <c r="G135" s="191"/>
      <c r="I135" s="189"/>
    </row>
    <row r="136">
      <c r="C136" s="189"/>
      <c r="E136" s="190"/>
      <c r="G136" s="191"/>
      <c r="I136" s="189"/>
    </row>
    <row r="137">
      <c r="C137" s="189"/>
      <c r="E137" s="190"/>
      <c r="G137" s="191"/>
      <c r="I137" s="189"/>
    </row>
    <row r="138">
      <c r="C138" s="189"/>
      <c r="E138" s="190"/>
      <c r="G138" s="191"/>
      <c r="I138" s="189"/>
    </row>
    <row r="139">
      <c r="C139" s="189"/>
      <c r="E139" s="190"/>
      <c r="G139" s="191"/>
      <c r="I139" s="189"/>
    </row>
    <row r="140">
      <c r="C140" s="189"/>
      <c r="E140" s="190"/>
      <c r="G140" s="191"/>
      <c r="I140" s="189"/>
    </row>
    <row r="141">
      <c r="C141" s="189"/>
      <c r="E141" s="190"/>
      <c r="G141" s="191"/>
      <c r="I141" s="189"/>
    </row>
    <row r="142">
      <c r="C142" s="189"/>
      <c r="E142" s="190"/>
      <c r="G142" s="191"/>
      <c r="I142" s="189"/>
    </row>
    <row r="143">
      <c r="C143" s="189"/>
      <c r="E143" s="190"/>
      <c r="G143" s="191"/>
      <c r="I143" s="189"/>
    </row>
    <row r="144">
      <c r="C144" s="189"/>
      <c r="E144" s="190"/>
      <c r="G144" s="191"/>
      <c r="I144" s="189"/>
    </row>
    <row r="145">
      <c r="C145" s="189"/>
      <c r="E145" s="190"/>
      <c r="G145" s="191"/>
      <c r="I145" s="189"/>
    </row>
    <row r="146">
      <c r="C146" s="189"/>
      <c r="E146" s="190"/>
      <c r="G146" s="191"/>
      <c r="I146" s="189"/>
    </row>
    <row r="147">
      <c r="C147" s="189"/>
      <c r="E147" s="190"/>
      <c r="G147" s="191"/>
      <c r="I147" s="189"/>
    </row>
    <row r="148">
      <c r="C148" s="189"/>
      <c r="E148" s="190"/>
      <c r="G148" s="191"/>
      <c r="I148" s="189"/>
    </row>
    <row r="149">
      <c r="C149" s="189"/>
      <c r="E149" s="190"/>
      <c r="G149" s="191"/>
      <c r="I149" s="189"/>
    </row>
    <row r="150">
      <c r="C150" s="189"/>
      <c r="E150" s="190"/>
      <c r="G150" s="191"/>
      <c r="I150" s="189"/>
    </row>
    <row r="151">
      <c r="C151" s="189"/>
      <c r="E151" s="190"/>
      <c r="G151" s="191"/>
      <c r="I151" s="189"/>
    </row>
    <row r="152">
      <c r="C152" s="189"/>
      <c r="E152" s="190"/>
      <c r="G152" s="191"/>
      <c r="I152" s="189"/>
    </row>
    <row r="153">
      <c r="C153" s="189"/>
      <c r="E153" s="190"/>
      <c r="G153" s="191"/>
      <c r="I153" s="189"/>
    </row>
    <row r="154">
      <c r="C154" s="189"/>
      <c r="E154" s="190"/>
      <c r="G154" s="191"/>
      <c r="I154" s="189"/>
    </row>
    <row r="155">
      <c r="C155" s="189"/>
      <c r="E155" s="190"/>
      <c r="G155" s="191"/>
      <c r="I155" s="189"/>
    </row>
    <row r="156">
      <c r="C156" s="189"/>
      <c r="E156" s="190"/>
      <c r="G156" s="191"/>
      <c r="I156" s="189"/>
    </row>
    <row r="157">
      <c r="C157" s="189"/>
      <c r="E157" s="190"/>
      <c r="G157" s="191"/>
      <c r="I157" s="189"/>
    </row>
    <row r="158">
      <c r="C158" s="189"/>
      <c r="E158" s="190"/>
      <c r="G158" s="191"/>
      <c r="I158" s="189"/>
    </row>
    <row r="159">
      <c r="C159" s="189"/>
      <c r="E159" s="190"/>
      <c r="G159" s="191"/>
      <c r="I159" s="189"/>
    </row>
    <row r="160">
      <c r="C160" s="189"/>
      <c r="E160" s="190"/>
      <c r="G160" s="191"/>
      <c r="I160" s="189"/>
    </row>
    <row r="161">
      <c r="C161" s="189"/>
      <c r="E161" s="190"/>
      <c r="G161" s="191"/>
      <c r="I161" s="189"/>
    </row>
    <row r="162">
      <c r="C162" s="189"/>
      <c r="E162" s="190"/>
      <c r="G162" s="191"/>
      <c r="I162" s="189"/>
    </row>
    <row r="163">
      <c r="C163" s="189"/>
      <c r="E163" s="190"/>
      <c r="G163" s="191"/>
      <c r="I163" s="189"/>
    </row>
    <row r="164">
      <c r="C164" s="189"/>
      <c r="E164" s="190"/>
      <c r="G164" s="191"/>
      <c r="I164" s="189"/>
    </row>
    <row r="165">
      <c r="C165" s="189"/>
      <c r="E165" s="190"/>
      <c r="G165" s="191"/>
      <c r="I165" s="189"/>
    </row>
    <row r="166">
      <c r="C166" s="189"/>
      <c r="E166" s="190"/>
      <c r="G166" s="191"/>
      <c r="I166" s="189"/>
    </row>
    <row r="167">
      <c r="C167" s="189"/>
      <c r="E167" s="190"/>
      <c r="G167" s="191"/>
      <c r="I167" s="189"/>
    </row>
    <row r="168">
      <c r="C168" s="189"/>
      <c r="E168" s="190"/>
      <c r="G168" s="191"/>
      <c r="I168" s="189"/>
    </row>
    <row r="169">
      <c r="C169" s="189"/>
      <c r="E169" s="190"/>
      <c r="G169" s="191"/>
      <c r="I169" s="189"/>
    </row>
    <row r="170">
      <c r="C170" s="189"/>
      <c r="E170" s="190"/>
      <c r="G170" s="191"/>
      <c r="I170" s="189"/>
    </row>
    <row r="171">
      <c r="C171" s="189"/>
      <c r="E171" s="190"/>
      <c r="G171" s="191"/>
      <c r="I171" s="189"/>
    </row>
    <row r="172">
      <c r="C172" s="189"/>
      <c r="E172" s="190"/>
      <c r="G172" s="191"/>
      <c r="I172" s="189"/>
    </row>
    <row r="173">
      <c r="C173" s="189"/>
      <c r="E173" s="190"/>
      <c r="G173" s="191"/>
      <c r="I173" s="189"/>
    </row>
    <row r="174">
      <c r="C174" s="189"/>
      <c r="E174" s="190"/>
      <c r="G174" s="191"/>
      <c r="I174" s="189"/>
    </row>
    <row r="175">
      <c r="C175" s="189"/>
      <c r="E175" s="190"/>
      <c r="G175" s="191"/>
      <c r="I175" s="189"/>
    </row>
    <row r="176">
      <c r="C176" s="189"/>
      <c r="E176" s="190"/>
      <c r="G176" s="191"/>
      <c r="I176" s="189"/>
    </row>
    <row r="177">
      <c r="C177" s="189"/>
      <c r="E177" s="190"/>
      <c r="G177" s="191"/>
      <c r="I177" s="189"/>
    </row>
    <row r="178">
      <c r="C178" s="189"/>
      <c r="E178" s="190"/>
      <c r="G178" s="191"/>
      <c r="I178" s="189"/>
    </row>
    <row r="179">
      <c r="C179" s="189"/>
      <c r="E179" s="190"/>
      <c r="G179" s="191"/>
      <c r="I179" s="189"/>
    </row>
    <row r="180">
      <c r="C180" s="189"/>
      <c r="E180" s="190"/>
      <c r="G180" s="191"/>
      <c r="I180" s="189"/>
    </row>
    <row r="181">
      <c r="C181" s="189"/>
      <c r="E181" s="190"/>
      <c r="G181" s="191"/>
      <c r="I181" s="189"/>
    </row>
    <row r="182">
      <c r="C182" s="189"/>
      <c r="E182" s="190"/>
      <c r="G182" s="191"/>
      <c r="I182" s="189"/>
    </row>
    <row r="183">
      <c r="C183" s="189"/>
      <c r="E183" s="190"/>
      <c r="G183" s="191"/>
      <c r="I183" s="189"/>
    </row>
    <row r="184">
      <c r="C184" s="189"/>
      <c r="E184" s="190"/>
      <c r="G184" s="191"/>
      <c r="I184" s="189"/>
    </row>
    <row r="185">
      <c r="C185" s="189"/>
      <c r="E185" s="190"/>
      <c r="G185" s="191"/>
      <c r="I185" s="189"/>
    </row>
    <row r="186">
      <c r="C186" s="189"/>
      <c r="E186" s="190"/>
      <c r="G186" s="191"/>
      <c r="I186" s="189"/>
    </row>
    <row r="187">
      <c r="C187" s="189"/>
      <c r="E187" s="190"/>
      <c r="G187" s="191"/>
      <c r="I187" s="189"/>
    </row>
    <row r="188">
      <c r="C188" s="189"/>
      <c r="E188" s="190"/>
      <c r="G188" s="191"/>
      <c r="I188" s="189"/>
    </row>
    <row r="189">
      <c r="C189" s="189"/>
      <c r="E189" s="190"/>
      <c r="G189" s="191"/>
      <c r="I189" s="189"/>
    </row>
    <row r="190">
      <c r="C190" s="189"/>
      <c r="E190" s="190"/>
      <c r="G190" s="191"/>
      <c r="I190" s="189"/>
    </row>
    <row r="191">
      <c r="C191" s="189"/>
      <c r="E191" s="190"/>
      <c r="G191" s="191"/>
      <c r="I191" s="189"/>
    </row>
    <row r="192">
      <c r="C192" s="189"/>
      <c r="E192" s="190"/>
      <c r="G192" s="191"/>
      <c r="I192" s="189"/>
    </row>
    <row r="193">
      <c r="C193" s="189"/>
      <c r="E193" s="190"/>
      <c r="G193" s="191"/>
      <c r="I193" s="189"/>
    </row>
    <row r="194">
      <c r="C194" s="189"/>
      <c r="E194" s="190"/>
      <c r="G194" s="191"/>
      <c r="I194" s="189"/>
    </row>
    <row r="195">
      <c r="C195" s="189"/>
      <c r="E195" s="190"/>
      <c r="G195" s="191"/>
      <c r="I195" s="189"/>
    </row>
    <row r="196">
      <c r="C196" s="189"/>
      <c r="E196" s="190"/>
      <c r="G196" s="191"/>
      <c r="I196" s="189"/>
    </row>
    <row r="197">
      <c r="C197" s="189"/>
      <c r="E197" s="190"/>
      <c r="G197" s="191"/>
      <c r="I197" s="189"/>
    </row>
    <row r="198">
      <c r="C198" s="189"/>
      <c r="E198" s="190"/>
      <c r="G198" s="191"/>
      <c r="I198" s="189"/>
    </row>
    <row r="199">
      <c r="C199" s="189"/>
      <c r="E199" s="190"/>
      <c r="G199" s="191"/>
      <c r="I199" s="189"/>
    </row>
    <row r="200">
      <c r="C200" s="189"/>
      <c r="E200" s="190"/>
      <c r="G200" s="191"/>
      <c r="I200" s="189"/>
    </row>
    <row r="201">
      <c r="C201" s="189"/>
      <c r="E201" s="190"/>
      <c r="G201" s="191"/>
      <c r="I201" s="189"/>
    </row>
    <row r="202">
      <c r="C202" s="189"/>
      <c r="E202" s="190"/>
      <c r="G202" s="191"/>
      <c r="I202" s="189"/>
    </row>
    <row r="203">
      <c r="C203" s="189"/>
      <c r="E203" s="190"/>
      <c r="G203" s="191"/>
      <c r="I203" s="189"/>
    </row>
    <row r="204">
      <c r="C204" s="189"/>
      <c r="E204" s="190"/>
      <c r="G204" s="191"/>
      <c r="I204" s="189"/>
    </row>
    <row r="205">
      <c r="C205" s="189"/>
      <c r="E205" s="190"/>
      <c r="G205" s="191"/>
      <c r="I205" s="189"/>
    </row>
    <row r="206">
      <c r="C206" s="189"/>
      <c r="E206" s="190"/>
      <c r="G206" s="191"/>
      <c r="I206" s="189"/>
    </row>
    <row r="207">
      <c r="C207" s="189"/>
      <c r="E207" s="190"/>
      <c r="G207" s="191"/>
      <c r="I207" s="189"/>
    </row>
    <row r="208">
      <c r="C208" s="189"/>
      <c r="E208" s="190"/>
      <c r="G208" s="191"/>
      <c r="I208" s="189"/>
    </row>
    <row r="209">
      <c r="C209" s="189"/>
      <c r="E209" s="190"/>
      <c r="G209" s="191"/>
      <c r="I209" s="189"/>
    </row>
    <row r="210">
      <c r="C210" s="189"/>
      <c r="E210" s="190"/>
      <c r="G210" s="191"/>
      <c r="I210" s="189"/>
    </row>
    <row r="211">
      <c r="C211" s="189"/>
      <c r="E211" s="190"/>
      <c r="G211" s="191"/>
      <c r="I211" s="189"/>
    </row>
    <row r="212">
      <c r="C212" s="189"/>
      <c r="E212" s="190"/>
      <c r="G212" s="191"/>
      <c r="I212" s="189"/>
    </row>
    <row r="213">
      <c r="C213" s="189"/>
      <c r="E213" s="190"/>
      <c r="G213" s="191"/>
      <c r="I213" s="189"/>
    </row>
    <row r="214">
      <c r="C214" s="189"/>
      <c r="E214" s="190"/>
      <c r="G214" s="191"/>
      <c r="I214" s="189"/>
    </row>
    <row r="215">
      <c r="C215" s="189"/>
      <c r="E215" s="190"/>
      <c r="G215" s="191"/>
      <c r="I215" s="189"/>
    </row>
    <row r="216">
      <c r="C216" s="189"/>
      <c r="E216" s="190"/>
      <c r="G216" s="191"/>
      <c r="I216" s="189"/>
    </row>
    <row r="217">
      <c r="C217" s="189"/>
      <c r="E217" s="190"/>
      <c r="G217" s="191"/>
      <c r="I217" s="189"/>
    </row>
    <row r="218">
      <c r="C218" s="189"/>
      <c r="E218" s="190"/>
      <c r="G218" s="191"/>
      <c r="I218" s="189"/>
    </row>
    <row r="219">
      <c r="C219" s="189"/>
      <c r="E219" s="190"/>
      <c r="G219" s="191"/>
      <c r="I219" s="189"/>
    </row>
    <row r="220">
      <c r="C220" s="189"/>
      <c r="E220" s="190"/>
      <c r="G220" s="191"/>
      <c r="I220" s="189"/>
    </row>
    <row r="221">
      <c r="C221" s="189"/>
      <c r="E221" s="190"/>
      <c r="G221" s="191"/>
      <c r="I221" s="189"/>
    </row>
    <row r="222">
      <c r="C222" s="189"/>
      <c r="E222" s="190"/>
      <c r="G222" s="191"/>
      <c r="I222" s="189"/>
    </row>
    <row r="223">
      <c r="C223" s="189"/>
      <c r="E223" s="190"/>
      <c r="G223" s="191"/>
      <c r="I223" s="189"/>
    </row>
    <row r="224">
      <c r="C224" s="189"/>
      <c r="E224" s="190"/>
      <c r="G224" s="191"/>
      <c r="I224" s="189"/>
    </row>
    <row r="225">
      <c r="C225" s="189"/>
      <c r="E225" s="190"/>
      <c r="G225" s="191"/>
      <c r="I225" s="189"/>
    </row>
    <row r="226">
      <c r="C226" s="189"/>
      <c r="E226" s="190"/>
      <c r="G226" s="191"/>
      <c r="I226" s="189"/>
    </row>
    <row r="227">
      <c r="C227" s="189"/>
      <c r="E227" s="190"/>
      <c r="G227" s="191"/>
      <c r="I227" s="189"/>
    </row>
    <row r="228">
      <c r="C228" s="189"/>
      <c r="E228" s="190"/>
      <c r="G228" s="191"/>
      <c r="I228" s="189"/>
    </row>
    <row r="229">
      <c r="C229" s="189"/>
      <c r="E229" s="190"/>
      <c r="G229" s="191"/>
      <c r="I229" s="189"/>
    </row>
    <row r="230">
      <c r="C230" s="189"/>
      <c r="E230" s="190"/>
      <c r="G230" s="191"/>
      <c r="I230" s="189"/>
    </row>
    <row r="231">
      <c r="C231" s="189"/>
      <c r="E231" s="190"/>
      <c r="G231" s="191"/>
      <c r="I231" s="189"/>
    </row>
    <row r="232">
      <c r="C232" s="189"/>
      <c r="E232" s="190"/>
      <c r="G232" s="191"/>
      <c r="I232" s="189"/>
    </row>
    <row r="233">
      <c r="C233" s="189"/>
      <c r="E233" s="190"/>
      <c r="G233" s="191"/>
      <c r="I233" s="189"/>
    </row>
    <row r="234">
      <c r="C234" s="189"/>
      <c r="E234" s="190"/>
      <c r="G234" s="191"/>
      <c r="I234" s="189"/>
    </row>
    <row r="235">
      <c r="C235" s="189"/>
      <c r="E235" s="190"/>
      <c r="G235" s="191"/>
      <c r="I235" s="189"/>
    </row>
    <row r="236">
      <c r="C236" s="189"/>
      <c r="E236" s="190"/>
      <c r="G236" s="191"/>
      <c r="I236" s="189"/>
    </row>
    <row r="237">
      <c r="C237" s="189"/>
      <c r="E237" s="190"/>
      <c r="G237" s="191"/>
      <c r="I237" s="189"/>
    </row>
    <row r="238">
      <c r="C238" s="189"/>
      <c r="E238" s="190"/>
      <c r="G238" s="191"/>
      <c r="I238" s="189"/>
    </row>
    <row r="239">
      <c r="C239" s="189"/>
      <c r="E239" s="190"/>
      <c r="G239" s="191"/>
      <c r="I239" s="189"/>
    </row>
    <row r="240">
      <c r="C240" s="189"/>
      <c r="E240" s="190"/>
      <c r="G240" s="191"/>
      <c r="I240" s="189"/>
    </row>
    <row r="241">
      <c r="C241" s="189"/>
      <c r="E241" s="190"/>
      <c r="G241" s="191"/>
      <c r="I241" s="189"/>
    </row>
    <row r="242">
      <c r="C242" s="189"/>
      <c r="E242" s="190"/>
      <c r="G242" s="191"/>
      <c r="I242" s="189"/>
    </row>
    <row r="243">
      <c r="C243" s="189"/>
      <c r="E243" s="190"/>
      <c r="G243" s="191"/>
      <c r="I243" s="189"/>
    </row>
    <row r="244">
      <c r="C244" s="189"/>
      <c r="E244" s="190"/>
      <c r="G244" s="191"/>
      <c r="I244" s="189"/>
    </row>
    <row r="245">
      <c r="C245" s="189"/>
      <c r="E245" s="190"/>
      <c r="G245" s="191"/>
      <c r="I245" s="189"/>
    </row>
    <row r="246">
      <c r="C246" s="189"/>
      <c r="E246" s="190"/>
      <c r="G246" s="191"/>
      <c r="I246" s="189"/>
    </row>
    <row r="247">
      <c r="C247" s="189"/>
      <c r="E247" s="190"/>
      <c r="G247" s="191"/>
      <c r="I247" s="189"/>
    </row>
    <row r="248">
      <c r="C248" s="189"/>
      <c r="E248" s="190"/>
      <c r="G248" s="191"/>
      <c r="I248" s="189"/>
    </row>
    <row r="249">
      <c r="C249" s="189"/>
      <c r="E249" s="190"/>
      <c r="G249" s="191"/>
      <c r="I249" s="189"/>
    </row>
    <row r="250">
      <c r="C250" s="189"/>
      <c r="E250" s="190"/>
      <c r="G250" s="191"/>
      <c r="I250" s="189"/>
    </row>
    <row r="251">
      <c r="C251" s="189"/>
      <c r="E251" s="190"/>
      <c r="G251" s="191"/>
      <c r="I251" s="189"/>
    </row>
    <row r="252">
      <c r="C252" s="189"/>
      <c r="E252" s="190"/>
      <c r="G252" s="191"/>
      <c r="I252" s="189"/>
    </row>
    <row r="253">
      <c r="C253" s="189"/>
      <c r="E253" s="190"/>
      <c r="G253" s="191"/>
      <c r="I253" s="189"/>
    </row>
    <row r="254">
      <c r="C254" s="189"/>
      <c r="E254" s="190"/>
      <c r="G254" s="191"/>
      <c r="I254" s="189"/>
    </row>
    <row r="255">
      <c r="C255" s="189"/>
      <c r="E255" s="190"/>
      <c r="G255" s="191"/>
      <c r="I255" s="189"/>
    </row>
    <row r="256">
      <c r="C256" s="189"/>
      <c r="E256" s="190"/>
      <c r="G256" s="191"/>
      <c r="I256" s="189"/>
    </row>
    <row r="257">
      <c r="C257" s="189"/>
      <c r="E257" s="190"/>
      <c r="G257" s="191"/>
      <c r="I257" s="189"/>
    </row>
    <row r="258">
      <c r="C258" s="189"/>
      <c r="E258" s="190"/>
      <c r="G258" s="191"/>
      <c r="I258" s="189"/>
    </row>
    <row r="259">
      <c r="C259" s="189"/>
      <c r="E259" s="190"/>
      <c r="G259" s="191"/>
      <c r="I259" s="189"/>
    </row>
    <row r="260">
      <c r="C260" s="189"/>
      <c r="E260" s="190"/>
      <c r="G260" s="191"/>
      <c r="I260" s="189"/>
    </row>
    <row r="261">
      <c r="C261" s="189"/>
      <c r="E261" s="190"/>
      <c r="G261" s="191"/>
      <c r="I261" s="189"/>
    </row>
    <row r="262">
      <c r="C262" s="189"/>
      <c r="E262" s="190"/>
      <c r="G262" s="191"/>
      <c r="I262" s="189"/>
    </row>
    <row r="263">
      <c r="C263" s="189"/>
      <c r="E263" s="190"/>
      <c r="G263" s="191"/>
      <c r="I263" s="189"/>
    </row>
    <row r="264">
      <c r="C264" s="189"/>
      <c r="E264" s="190"/>
      <c r="G264" s="191"/>
      <c r="I264" s="189"/>
    </row>
    <row r="265">
      <c r="C265" s="189"/>
      <c r="E265" s="190"/>
      <c r="G265" s="191"/>
      <c r="I265" s="189"/>
    </row>
    <row r="266">
      <c r="C266" s="189"/>
      <c r="E266" s="190"/>
      <c r="G266" s="191"/>
      <c r="I266" s="189"/>
    </row>
    <row r="267">
      <c r="C267" s="189"/>
      <c r="E267" s="190"/>
      <c r="G267" s="191"/>
      <c r="I267" s="189"/>
    </row>
    <row r="268">
      <c r="C268" s="189"/>
      <c r="E268" s="190"/>
      <c r="G268" s="191"/>
      <c r="I268" s="189"/>
    </row>
    <row r="269">
      <c r="C269" s="189"/>
      <c r="E269" s="190"/>
      <c r="G269" s="191"/>
      <c r="I269" s="189"/>
    </row>
    <row r="270">
      <c r="C270" s="189"/>
      <c r="E270" s="190"/>
      <c r="G270" s="191"/>
      <c r="I270" s="189"/>
    </row>
    <row r="271">
      <c r="C271" s="189"/>
      <c r="E271" s="190"/>
      <c r="G271" s="191"/>
      <c r="I271" s="189"/>
    </row>
    <row r="272">
      <c r="C272" s="189"/>
      <c r="E272" s="190"/>
      <c r="G272" s="191"/>
      <c r="I272" s="189"/>
    </row>
    <row r="273">
      <c r="C273" s="189"/>
      <c r="E273" s="190"/>
      <c r="G273" s="191"/>
      <c r="I273" s="189"/>
    </row>
    <row r="274">
      <c r="C274" s="189"/>
      <c r="E274" s="190"/>
      <c r="G274" s="191"/>
      <c r="I274" s="189"/>
    </row>
    <row r="275">
      <c r="C275" s="189"/>
      <c r="E275" s="190"/>
      <c r="G275" s="191"/>
      <c r="I275" s="189"/>
    </row>
    <row r="276">
      <c r="C276" s="189"/>
      <c r="E276" s="190"/>
      <c r="G276" s="191"/>
      <c r="I276" s="189"/>
    </row>
    <row r="277">
      <c r="C277" s="189"/>
      <c r="E277" s="190"/>
      <c r="G277" s="191"/>
      <c r="I277" s="189"/>
    </row>
    <row r="278">
      <c r="C278" s="189"/>
      <c r="E278" s="190"/>
      <c r="G278" s="191"/>
      <c r="I278" s="189"/>
    </row>
    <row r="279">
      <c r="C279" s="189"/>
      <c r="E279" s="190"/>
      <c r="G279" s="191"/>
      <c r="I279" s="189"/>
    </row>
    <row r="280">
      <c r="C280" s="189"/>
      <c r="E280" s="190"/>
      <c r="G280" s="191"/>
      <c r="I280" s="189"/>
    </row>
    <row r="281">
      <c r="C281" s="189"/>
      <c r="E281" s="190"/>
      <c r="G281" s="191"/>
      <c r="I281" s="189"/>
    </row>
    <row r="282">
      <c r="C282" s="189"/>
      <c r="E282" s="190"/>
      <c r="G282" s="191"/>
      <c r="I282" s="189"/>
    </row>
    <row r="283">
      <c r="C283" s="189"/>
      <c r="E283" s="190"/>
      <c r="G283" s="191"/>
      <c r="I283" s="189"/>
    </row>
    <row r="284">
      <c r="C284" s="189"/>
      <c r="E284" s="190"/>
      <c r="G284" s="191"/>
      <c r="I284" s="189"/>
    </row>
    <row r="285">
      <c r="C285" s="189"/>
      <c r="E285" s="190"/>
      <c r="G285" s="191"/>
      <c r="I285" s="189"/>
    </row>
    <row r="286">
      <c r="C286" s="189"/>
      <c r="E286" s="190"/>
      <c r="G286" s="191"/>
      <c r="I286" s="189"/>
    </row>
    <row r="287">
      <c r="C287" s="189"/>
      <c r="E287" s="190"/>
      <c r="G287" s="191"/>
      <c r="I287" s="189"/>
    </row>
    <row r="288">
      <c r="C288" s="189"/>
      <c r="E288" s="190"/>
      <c r="G288" s="191"/>
      <c r="I288" s="189"/>
    </row>
    <row r="289">
      <c r="C289" s="189"/>
      <c r="E289" s="190"/>
      <c r="G289" s="191"/>
      <c r="I289" s="189"/>
    </row>
    <row r="290">
      <c r="C290" s="189"/>
      <c r="E290" s="190"/>
      <c r="G290" s="191"/>
      <c r="I290" s="189"/>
    </row>
    <row r="291">
      <c r="C291" s="189"/>
      <c r="E291" s="190"/>
      <c r="G291" s="191"/>
      <c r="I291" s="189"/>
    </row>
    <row r="292">
      <c r="C292" s="189"/>
      <c r="E292" s="190"/>
      <c r="G292" s="191"/>
      <c r="I292" s="189"/>
    </row>
    <row r="293">
      <c r="C293" s="189"/>
      <c r="E293" s="190"/>
      <c r="G293" s="191"/>
      <c r="I293" s="189"/>
    </row>
    <row r="294">
      <c r="C294" s="189"/>
      <c r="E294" s="190"/>
      <c r="G294" s="191"/>
      <c r="I294" s="189"/>
    </row>
    <row r="295">
      <c r="C295" s="189"/>
      <c r="E295" s="190"/>
      <c r="G295" s="191"/>
      <c r="I295" s="189"/>
    </row>
    <row r="296">
      <c r="C296" s="189"/>
      <c r="E296" s="190"/>
      <c r="G296" s="191"/>
      <c r="I296" s="189"/>
    </row>
    <row r="297">
      <c r="C297" s="189"/>
      <c r="E297" s="190"/>
      <c r="G297" s="191"/>
      <c r="I297" s="189"/>
    </row>
    <row r="298">
      <c r="C298" s="189"/>
      <c r="E298" s="190"/>
      <c r="G298" s="191"/>
      <c r="I298" s="189"/>
    </row>
    <row r="299">
      <c r="C299" s="189"/>
      <c r="E299" s="190"/>
      <c r="G299" s="191"/>
      <c r="I299" s="189"/>
    </row>
    <row r="300">
      <c r="C300" s="189"/>
      <c r="E300" s="190"/>
      <c r="G300" s="191"/>
      <c r="I300" s="189"/>
    </row>
    <row r="301">
      <c r="C301" s="189"/>
      <c r="E301" s="190"/>
      <c r="G301" s="191"/>
      <c r="I301" s="189"/>
    </row>
    <row r="302">
      <c r="C302" s="189"/>
      <c r="E302" s="190"/>
      <c r="G302" s="191"/>
      <c r="I302" s="189"/>
    </row>
    <row r="303">
      <c r="C303" s="189"/>
      <c r="E303" s="190"/>
      <c r="G303" s="191"/>
      <c r="I303" s="189"/>
    </row>
    <row r="304">
      <c r="C304" s="189"/>
      <c r="E304" s="190"/>
      <c r="G304" s="191"/>
      <c r="I304" s="189"/>
    </row>
    <row r="305">
      <c r="C305" s="189"/>
      <c r="E305" s="190"/>
      <c r="G305" s="191"/>
      <c r="I305" s="189"/>
    </row>
    <row r="306">
      <c r="C306" s="189"/>
      <c r="E306" s="190"/>
      <c r="G306" s="191"/>
      <c r="I306" s="189"/>
    </row>
    <row r="307">
      <c r="C307" s="189"/>
      <c r="E307" s="190"/>
      <c r="G307" s="191"/>
      <c r="I307" s="189"/>
    </row>
    <row r="308">
      <c r="C308" s="189"/>
      <c r="E308" s="190"/>
      <c r="G308" s="191"/>
      <c r="I308" s="189"/>
    </row>
    <row r="309">
      <c r="C309" s="189"/>
      <c r="E309" s="190"/>
      <c r="G309" s="191"/>
      <c r="I309" s="189"/>
    </row>
    <row r="310">
      <c r="C310" s="189"/>
      <c r="E310" s="190"/>
      <c r="G310" s="191"/>
      <c r="I310" s="189"/>
    </row>
    <row r="311">
      <c r="C311" s="189"/>
      <c r="E311" s="190"/>
      <c r="G311" s="191"/>
      <c r="I311" s="189"/>
    </row>
    <row r="312">
      <c r="C312" s="189"/>
      <c r="E312" s="190"/>
      <c r="G312" s="191"/>
      <c r="I312" s="189"/>
    </row>
    <row r="313">
      <c r="C313" s="189"/>
      <c r="E313" s="190"/>
      <c r="G313" s="191"/>
      <c r="I313" s="189"/>
    </row>
    <row r="314">
      <c r="C314" s="189"/>
      <c r="E314" s="190"/>
      <c r="G314" s="191"/>
      <c r="I314" s="189"/>
    </row>
    <row r="315">
      <c r="C315" s="189"/>
      <c r="E315" s="190"/>
      <c r="G315" s="191"/>
      <c r="I315" s="189"/>
    </row>
    <row r="316">
      <c r="C316" s="189"/>
      <c r="E316" s="190"/>
      <c r="G316" s="191"/>
      <c r="I316" s="189"/>
    </row>
    <row r="317">
      <c r="C317" s="189"/>
      <c r="E317" s="190"/>
      <c r="G317" s="191"/>
      <c r="I317" s="189"/>
    </row>
    <row r="318">
      <c r="C318" s="189"/>
      <c r="E318" s="190"/>
      <c r="G318" s="191"/>
      <c r="I318" s="189"/>
    </row>
    <row r="319">
      <c r="C319" s="189"/>
      <c r="E319" s="190"/>
      <c r="G319" s="191"/>
      <c r="I319" s="189"/>
    </row>
    <row r="320">
      <c r="C320" s="189"/>
      <c r="E320" s="190"/>
      <c r="G320" s="191"/>
      <c r="I320" s="189"/>
    </row>
    <row r="321">
      <c r="C321" s="189"/>
      <c r="E321" s="190"/>
      <c r="G321" s="191"/>
      <c r="I321" s="189"/>
    </row>
    <row r="322">
      <c r="C322" s="189"/>
      <c r="E322" s="190"/>
      <c r="G322" s="191"/>
      <c r="I322" s="189"/>
    </row>
    <row r="323">
      <c r="C323" s="189"/>
      <c r="E323" s="190"/>
      <c r="G323" s="191"/>
      <c r="I323" s="189"/>
    </row>
    <row r="324">
      <c r="C324" s="189"/>
      <c r="E324" s="190"/>
      <c r="G324" s="191"/>
      <c r="I324" s="189"/>
    </row>
    <row r="325">
      <c r="C325" s="189"/>
      <c r="E325" s="190"/>
      <c r="G325" s="191"/>
      <c r="I325" s="189"/>
    </row>
    <row r="326">
      <c r="C326" s="189"/>
      <c r="E326" s="190"/>
      <c r="G326" s="191"/>
      <c r="I326" s="189"/>
    </row>
    <row r="327">
      <c r="C327" s="189"/>
      <c r="E327" s="190"/>
      <c r="G327" s="191"/>
      <c r="I327" s="189"/>
    </row>
    <row r="328">
      <c r="C328" s="189"/>
      <c r="E328" s="190"/>
      <c r="G328" s="191"/>
      <c r="I328" s="189"/>
    </row>
    <row r="329">
      <c r="C329" s="189"/>
      <c r="E329" s="190"/>
      <c r="G329" s="191"/>
      <c r="I329" s="189"/>
    </row>
    <row r="330">
      <c r="C330" s="189"/>
      <c r="E330" s="190"/>
      <c r="G330" s="191"/>
      <c r="I330" s="189"/>
    </row>
    <row r="331">
      <c r="C331" s="189"/>
      <c r="E331" s="190"/>
      <c r="G331" s="191"/>
      <c r="I331" s="189"/>
    </row>
    <row r="332">
      <c r="C332" s="189"/>
      <c r="E332" s="190"/>
      <c r="G332" s="191"/>
      <c r="I332" s="189"/>
    </row>
    <row r="333">
      <c r="C333" s="189"/>
      <c r="E333" s="190"/>
      <c r="G333" s="191"/>
      <c r="I333" s="189"/>
    </row>
    <row r="334">
      <c r="C334" s="189"/>
      <c r="E334" s="190"/>
      <c r="G334" s="191"/>
      <c r="I334" s="189"/>
    </row>
    <row r="335">
      <c r="C335" s="189"/>
      <c r="E335" s="190"/>
      <c r="G335" s="191"/>
      <c r="I335" s="189"/>
    </row>
    <row r="336">
      <c r="C336" s="189"/>
      <c r="E336" s="190"/>
      <c r="G336" s="191"/>
      <c r="I336" s="189"/>
    </row>
    <row r="337">
      <c r="C337" s="189"/>
      <c r="E337" s="190"/>
      <c r="G337" s="191"/>
      <c r="I337" s="189"/>
    </row>
    <row r="338">
      <c r="C338" s="189"/>
      <c r="E338" s="190"/>
      <c r="G338" s="191"/>
      <c r="I338" s="189"/>
    </row>
    <row r="339">
      <c r="C339" s="189"/>
      <c r="E339" s="190"/>
      <c r="G339" s="191"/>
      <c r="I339" s="189"/>
    </row>
    <row r="340">
      <c r="C340" s="189"/>
      <c r="E340" s="190"/>
      <c r="G340" s="191"/>
      <c r="I340" s="189"/>
    </row>
    <row r="341">
      <c r="C341" s="189"/>
      <c r="E341" s="190"/>
      <c r="G341" s="191"/>
      <c r="I341" s="189"/>
    </row>
    <row r="342">
      <c r="C342" s="189"/>
      <c r="E342" s="190"/>
      <c r="G342" s="191"/>
      <c r="I342" s="189"/>
    </row>
    <row r="343">
      <c r="C343" s="189"/>
      <c r="E343" s="190"/>
      <c r="G343" s="191"/>
      <c r="I343" s="189"/>
    </row>
    <row r="344">
      <c r="C344" s="189"/>
      <c r="E344" s="190"/>
      <c r="G344" s="191"/>
      <c r="I344" s="189"/>
    </row>
    <row r="345">
      <c r="C345" s="189"/>
      <c r="E345" s="190"/>
      <c r="G345" s="191"/>
      <c r="I345" s="189"/>
    </row>
    <row r="346">
      <c r="C346" s="189"/>
      <c r="E346" s="190"/>
      <c r="G346" s="191"/>
      <c r="I346" s="189"/>
    </row>
    <row r="347">
      <c r="C347" s="189"/>
      <c r="E347" s="190"/>
      <c r="G347" s="191"/>
      <c r="I347" s="189"/>
    </row>
    <row r="348">
      <c r="C348" s="189"/>
      <c r="E348" s="190"/>
      <c r="G348" s="191"/>
      <c r="I348" s="189"/>
    </row>
    <row r="349">
      <c r="C349" s="189"/>
      <c r="E349" s="190"/>
      <c r="G349" s="191"/>
      <c r="I349" s="189"/>
    </row>
    <row r="350">
      <c r="C350" s="189"/>
      <c r="E350" s="190"/>
      <c r="G350" s="191"/>
      <c r="I350" s="189"/>
    </row>
    <row r="351">
      <c r="C351" s="189"/>
      <c r="E351" s="190"/>
      <c r="G351" s="191"/>
      <c r="I351" s="189"/>
    </row>
    <row r="352">
      <c r="C352" s="189"/>
      <c r="E352" s="190"/>
      <c r="G352" s="191"/>
      <c r="I352" s="189"/>
    </row>
    <row r="353">
      <c r="C353" s="189"/>
      <c r="E353" s="190"/>
      <c r="G353" s="191"/>
      <c r="I353" s="189"/>
    </row>
    <row r="354">
      <c r="C354" s="189"/>
      <c r="E354" s="190"/>
      <c r="G354" s="191"/>
      <c r="I354" s="189"/>
    </row>
    <row r="355">
      <c r="C355" s="189"/>
      <c r="E355" s="190"/>
      <c r="G355" s="191"/>
      <c r="I355" s="189"/>
    </row>
    <row r="356">
      <c r="C356" s="189"/>
      <c r="E356" s="190"/>
      <c r="G356" s="191"/>
      <c r="I356" s="189"/>
    </row>
    <row r="357">
      <c r="C357" s="189"/>
      <c r="E357" s="190"/>
      <c r="G357" s="191"/>
      <c r="I357" s="189"/>
    </row>
    <row r="358">
      <c r="C358" s="189"/>
      <c r="E358" s="190"/>
      <c r="G358" s="191"/>
      <c r="I358" s="189"/>
    </row>
    <row r="359">
      <c r="C359" s="189"/>
      <c r="E359" s="190"/>
      <c r="G359" s="191"/>
      <c r="I359" s="189"/>
    </row>
    <row r="360">
      <c r="C360" s="189"/>
      <c r="E360" s="190"/>
      <c r="G360" s="191"/>
      <c r="I360" s="189"/>
    </row>
    <row r="361">
      <c r="C361" s="189"/>
      <c r="E361" s="190"/>
      <c r="G361" s="191"/>
      <c r="I361" s="189"/>
    </row>
    <row r="362">
      <c r="C362" s="189"/>
      <c r="E362" s="190"/>
      <c r="G362" s="191"/>
      <c r="I362" s="189"/>
    </row>
    <row r="363">
      <c r="C363" s="189"/>
      <c r="E363" s="190"/>
      <c r="G363" s="191"/>
      <c r="I363" s="189"/>
    </row>
    <row r="364">
      <c r="C364" s="189"/>
      <c r="E364" s="190"/>
      <c r="G364" s="191"/>
      <c r="I364" s="189"/>
    </row>
    <row r="365">
      <c r="C365" s="189"/>
      <c r="E365" s="190"/>
      <c r="G365" s="191"/>
      <c r="I365" s="189"/>
    </row>
    <row r="366">
      <c r="C366" s="189"/>
      <c r="E366" s="190"/>
      <c r="G366" s="191"/>
      <c r="I366" s="189"/>
    </row>
    <row r="367">
      <c r="C367" s="189"/>
      <c r="E367" s="190"/>
      <c r="G367" s="191"/>
      <c r="I367" s="189"/>
    </row>
    <row r="368">
      <c r="C368" s="189"/>
      <c r="E368" s="190"/>
      <c r="G368" s="191"/>
      <c r="I368" s="189"/>
    </row>
    <row r="369">
      <c r="C369" s="189"/>
      <c r="E369" s="190"/>
      <c r="G369" s="191"/>
      <c r="I369" s="189"/>
    </row>
    <row r="370">
      <c r="C370" s="189"/>
      <c r="E370" s="190"/>
      <c r="G370" s="191"/>
      <c r="I370" s="189"/>
    </row>
    <row r="371">
      <c r="C371" s="189"/>
      <c r="E371" s="190"/>
      <c r="G371" s="191"/>
      <c r="I371" s="189"/>
    </row>
    <row r="372">
      <c r="C372" s="189"/>
      <c r="E372" s="190"/>
      <c r="G372" s="191"/>
      <c r="I372" s="189"/>
    </row>
    <row r="373">
      <c r="C373" s="189"/>
      <c r="E373" s="190"/>
      <c r="G373" s="191"/>
      <c r="I373" s="189"/>
    </row>
    <row r="374">
      <c r="C374" s="189"/>
      <c r="E374" s="190"/>
      <c r="G374" s="191"/>
      <c r="I374" s="189"/>
    </row>
    <row r="375">
      <c r="C375" s="189"/>
      <c r="E375" s="190"/>
      <c r="G375" s="191"/>
      <c r="I375" s="189"/>
    </row>
    <row r="376">
      <c r="C376" s="189"/>
      <c r="E376" s="190"/>
      <c r="G376" s="191"/>
      <c r="I376" s="189"/>
    </row>
    <row r="377">
      <c r="C377" s="189"/>
      <c r="E377" s="190"/>
      <c r="G377" s="191"/>
      <c r="I377" s="189"/>
    </row>
    <row r="378">
      <c r="C378" s="189"/>
      <c r="E378" s="190"/>
      <c r="G378" s="191"/>
      <c r="I378" s="189"/>
    </row>
    <row r="379">
      <c r="C379" s="189"/>
      <c r="E379" s="190"/>
      <c r="G379" s="191"/>
      <c r="I379" s="189"/>
    </row>
    <row r="380">
      <c r="C380" s="189"/>
      <c r="E380" s="190"/>
      <c r="G380" s="191"/>
      <c r="I380" s="189"/>
    </row>
    <row r="381">
      <c r="C381" s="189"/>
      <c r="E381" s="190"/>
      <c r="G381" s="191"/>
      <c r="I381" s="189"/>
    </row>
    <row r="382">
      <c r="C382" s="189"/>
      <c r="E382" s="190"/>
      <c r="G382" s="191"/>
      <c r="I382" s="189"/>
    </row>
    <row r="383">
      <c r="C383" s="189"/>
      <c r="E383" s="190"/>
      <c r="G383" s="191"/>
      <c r="I383" s="189"/>
    </row>
    <row r="384">
      <c r="C384" s="189"/>
      <c r="E384" s="190"/>
      <c r="G384" s="191"/>
      <c r="I384" s="189"/>
    </row>
    <row r="385">
      <c r="C385" s="189"/>
      <c r="E385" s="190"/>
      <c r="G385" s="191"/>
      <c r="I385" s="189"/>
    </row>
    <row r="386">
      <c r="C386" s="189"/>
      <c r="E386" s="190"/>
      <c r="G386" s="191"/>
      <c r="I386" s="189"/>
    </row>
    <row r="387">
      <c r="C387" s="189"/>
      <c r="E387" s="190"/>
      <c r="G387" s="191"/>
      <c r="I387" s="189"/>
    </row>
    <row r="388">
      <c r="C388" s="189"/>
      <c r="E388" s="190"/>
      <c r="G388" s="191"/>
      <c r="I388" s="189"/>
    </row>
    <row r="389">
      <c r="C389" s="189"/>
      <c r="E389" s="190"/>
      <c r="G389" s="191"/>
      <c r="I389" s="189"/>
    </row>
    <row r="390">
      <c r="C390" s="189"/>
      <c r="E390" s="190"/>
      <c r="G390" s="191"/>
      <c r="I390" s="189"/>
    </row>
    <row r="391">
      <c r="C391" s="189"/>
      <c r="E391" s="190"/>
      <c r="G391" s="191"/>
      <c r="I391" s="189"/>
    </row>
    <row r="392">
      <c r="C392" s="189"/>
      <c r="E392" s="190"/>
      <c r="G392" s="191"/>
      <c r="I392" s="189"/>
    </row>
    <row r="393">
      <c r="C393" s="189"/>
      <c r="E393" s="190"/>
      <c r="G393" s="191"/>
      <c r="I393" s="189"/>
    </row>
    <row r="394">
      <c r="C394" s="189"/>
      <c r="E394" s="190"/>
      <c r="G394" s="191"/>
      <c r="I394" s="189"/>
    </row>
    <row r="395">
      <c r="C395" s="189"/>
      <c r="E395" s="190"/>
      <c r="G395" s="191"/>
      <c r="I395" s="189"/>
    </row>
    <row r="396">
      <c r="C396" s="189"/>
      <c r="E396" s="190"/>
      <c r="G396" s="191"/>
      <c r="I396" s="189"/>
    </row>
    <row r="397">
      <c r="C397" s="189"/>
      <c r="E397" s="190"/>
      <c r="G397" s="191"/>
      <c r="I397" s="189"/>
    </row>
    <row r="398">
      <c r="C398" s="189"/>
      <c r="E398" s="190"/>
      <c r="G398" s="191"/>
      <c r="I398" s="189"/>
    </row>
    <row r="399">
      <c r="C399" s="189"/>
      <c r="E399" s="190"/>
      <c r="G399" s="191"/>
      <c r="I399" s="189"/>
    </row>
    <row r="400">
      <c r="C400" s="189"/>
      <c r="E400" s="190"/>
      <c r="G400" s="191"/>
      <c r="I400" s="189"/>
    </row>
    <row r="401">
      <c r="C401" s="189"/>
      <c r="E401" s="190"/>
      <c r="G401" s="191"/>
      <c r="I401" s="189"/>
    </row>
    <row r="402">
      <c r="C402" s="189"/>
      <c r="E402" s="190"/>
      <c r="G402" s="191"/>
      <c r="I402" s="189"/>
    </row>
    <row r="403">
      <c r="C403" s="189"/>
      <c r="E403" s="190"/>
      <c r="G403" s="191"/>
      <c r="I403" s="189"/>
    </row>
    <row r="404">
      <c r="C404" s="189"/>
      <c r="E404" s="190"/>
      <c r="G404" s="191"/>
      <c r="I404" s="189"/>
    </row>
    <row r="405">
      <c r="C405" s="189"/>
      <c r="E405" s="190"/>
      <c r="G405" s="191"/>
      <c r="I405" s="189"/>
    </row>
    <row r="406">
      <c r="C406" s="189"/>
      <c r="E406" s="190"/>
      <c r="G406" s="191"/>
      <c r="I406" s="189"/>
    </row>
    <row r="407">
      <c r="C407" s="189"/>
      <c r="E407" s="190"/>
      <c r="G407" s="191"/>
      <c r="I407" s="189"/>
    </row>
    <row r="408">
      <c r="C408" s="189"/>
      <c r="E408" s="190"/>
      <c r="G408" s="191"/>
      <c r="I408" s="189"/>
    </row>
    <row r="409">
      <c r="C409" s="189"/>
      <c r="E409" s="190"/>
      <c r="G409" s="191"/>
      <c r="I409" s="189"/>
    </row>
    <row r="410">
      <c r="C410" s="189"/>
      <c r="E410" s="190"/>
      <c r="G410" s="191"/>
      <c r="I410" s="189"/>
    </row>
    <row r="411">
      <c r="C411" s="189"/>
      <c r="E411" s="190"/>
      <c r="G411" s="191"/>
      <c r="I411" s="189"/>
    </row>
    <row r="412">
      <c r="C412" s="189"/>
      <c r="E412" s="190"/>
      <c r="G412" s="191"/>
      <c r="I412" s="189"/>
    </row>
    <row r="413">
      <c r="C413" s="189"/>
      <c r="E413" s="190"/>
      <c r="G413" s="191"/>
      <c r="I413" s="189"/>
    </row>
    <row r="414">
      <c r="C414" s="189"/>
      <c r="E414" s="190"/>
      <c r="G414" s="191"/>
      <c r="I414" s="189"/>
    </row>
    <row r="415">
      <c r="C415" s="189"/>
      <c r="E415" s="190"/>
      <c r="G415" s="191"/>
      <c r="I415" s="189"/>
    </row>
    <row r="416">
      <c r="C416" s="189"/>
      <c r="E416" s="190"/>
      <c r="G416" s="191"/>
      <c r="I416" s="189"/>
    </row>
    <row r="417">
      <c r="C417" s="189"/>
      <c r="E417" s="190"/>
      <c r="G417" s="191"/>
      <c r="I417" s="189"/>
    </row>
    <row r="418">
      <c r="C418" s="189"/>
      <c r="E418" s="190"/>
      <c r="G418" s="191"/>
      <c r="I418" s="189"/>
    </row>
    <row r="419">
      <c r="C419" s="189"/>
      <c r="E419" s="190"/>
      <c r="G419" s="191"/>
      <c r="I419" s="189"/>
    </row>
    <row r="420">
      <c r="C420" s="189"/>
      <c r="E420" s="190"/>
      <c r="G420" s="191"/>
      <c r="I420" s="189"/>
    </row>
    <row r="421">
      <c r="C421" s="189"/>
      <c r="E421" s="190"/>
      <c r="G421" s="191"/>
      <c r="I421" s="189"/>
    </row>
    <row r="422">
      <c r="C422" s="189"/>
      <c r="E422" s="190"/>
      <c r="G422" s="191"/>
      <c r="I422" s="189"/>
    </row>
    <row r="423">
      <c r="C423" s="189"/>
      <c r="E423" s="190"/>
      <c r="G423" s="191"/>
      <c r="I423" s="189"/>
    </row>
    <row r="424">
      <c r="C424" s="189"/>
      <c r="E424" s="190"/>
      <c r="G424" s="191"/>
      <c r="I424" s="189"/>
    </row>
    <row r="425">
      <c r="C425" s="189"/>
      <c r="E425" s="190"/>
      <c r="G425" s="191"/>
      <c r="I425" s="189"/>
    </row>
    <row r="426">
      <c r="C426" s="189"/>
      <c r="E426" s="190"/>
      <c r="G426" s="191"/>
      <c r="I426" s="189"/>
    </row>
    <row r="427">
      <c r="C427" s="189"/>
      <c r="E427" s="190"/>
      <c r="G427" s="191"/>
      <c r="I427" s="189"/>
    </row>
    <row r="428">
      <c r="C428" s="189"/>
      <c r="E428" s="190"/>
      <c r="G428" s="191"/>
      <c r="I428" s="189"/>
    </row>
    <row r="429">
      <c r="C429" s="189"/>
      <c r="E429" s="190"/>
      <c r="G429" s="191"/>
      <c r="I429" s="189"/>
    </row>
    <row r="430">
      <c r="C430" s="189"/>
      <c r="E430" s="190"/>
      <c r="G430" s="191"/>
      <c r="I430" s="189"/>
    </row>
    <row r="431">
      <c r="C431" s="189"/>
      <c r="E431" s="190"/>
      <c r="G431" s="191"/>
      <c r="I431" s="189"/>
    </row>
    <row r="432">
      <c r="C432" s="189"/>
      <c r="E432" s="190"/>
      <c r="G432" s="191"/>
      <c r="I432" s="189"/>
    </row>
    <row r="433">
      <c r="C433" s="189"/>
      <c r="E433" s="190"/>
      <c r="G433" s="191"/>
      <c r="I433" s="189"/>
    </row>
    <row r="434">
      <c r="C434" s="189"/>
      <c r="E434" s="190"/>
      <c r="G434" s="191"/>
      <c r="I434" s="189"/>
    </row>
    <row r="435">
      <c r="C435" s="189"/>
      <c r="E435" s="190"/>
      <c r="G435" s="191"/>
      <c r="I435" s="189"/>
    </row>
    <row r="436">
      <c r="C436" s="189"/>
      <c r="E436" s="190"/>
      <c r="G436" s="191"/>
      <c r="I436" s="189"/>
    </row>
    <row r="437">
      <c r="C437" s="189"/>
      <c r="E437" s="190"/>
      <c r="G437" s="191"/>
      <c r="I437" s="189"/>
    </row>
    <row r="438">
      <c r="C438" s="189"/>
      <c r="E438" s="190"/>
      <c r="G438" s="191"/>
      <c r="I438" s="189"/>
    </row>
    <row r="439">
      <c r="C439" s="189"/>
      <c r="E439" s="190"/>
      <c r="G439" s="191"/>
      <c r="I439" s="189"/>
    </row>
    <row r="440">
      <c r="C440" s="189"/>
      <c r="E440" s="190"/>
      <c r="G440" s="191"/>
      <c r="I440" s="189"/>
    </row>
    <row r="441">
      <c r="C441" s="189"/>
      <c r="E441" s="190"/>
      <c r="G441" s="191"/>
      <c r="I441" s="189"/>
    </row>
    <row r="442">
      <c r="C442" s="189"/>
      <c r="E442" s="190"/>
      <c r="G442" s="191"/>
      <c r="I442" s="189"/>
    </row>
    <row r="443">
      <c r="C443" s="189"/>
      <c r="E443" s="190"/>
      <c r="G443" s="191"/>
      <c r="I443" s="189"/>
    </row>
    <row r="444">
      <c r="C444" s="189"/>
      <c r="E444" s="190"/>
      <c r="G444" s="191"/>
      <c r="I444" s="189"/>
    </row>
    <row r="445">
      <c r="C445" s="189"/>
      <c r="E445" s="190"/>
      <c r="G445" s="191"/>
      <c r="I445" s="189"/>
    </row>
    <row r="446">
      <c r="C446" s="189"/>
      <c r="E446" s="190"/>
      <c r="G446" s="191"/>
      <c r="I446" s="189"/>
    </row>
    <row r="447">
      <c r="C447" s="189"/>
      <c r="E447" s="190"/>
      <c r="G447" s="191"/>
      <c r="I447" s="189"/>
    </row>
    <row r="448">
      <c r="C448" s="189"/>
      <c r="E448" s="190"/>
      <c r="G448" s="191"/>
      <c r="I448" s="189"/>
    </row>
    <row r="449">
      <c r="C449" s="189"/>
      <c r="E449" s="190"/>
      <c r="G449" s="191"/>
      <c r="I449" s="189"/>
    </row>
    <row r="450">
      <c r="C450" s="189"/>
      <c r="E450" s="190"/>
      <c r="G450" s="191"/>
      <c r="I450" s="189"/>
    </row>
    <row r="451">
      <c r="C451" s="189"/>
      <c r="E451" s="190"/>
      <c r="G451" s="191"/>
      <c r="I451" s="189"/>
    </row>
    <row r="452">
      <c r="C452" s="189"/>
      <c r="E452" s="190"/>
      <c r="G452" s="191"/>
      <c r="I452" s="189"/>
    </row>
    <row r="453">
      <c r="C453" s="189"/>
      <c r="E453" s="190"/>
      <c r="G453" s="191"/>
      <c r="I453" s="189"/>
    </row>
    <row r="454">
      <c r="C454" s="189"/>
      <c r="E454" s="190"/>
      <c r="G454" s="191"/>
      <c r="I454" s="189"/>
    </row>
    <row r="455">
      <c r="C455" s="189"/>
      <c r="E455" s="190"/>
      <c r="G455" s="191"/>
      <c r="I455" s="189"/>
    </row>
    <row r="456">
      <c r="C456" s="189"/>
      <c r="E456" s="190"/>
      <c r="G456" s="191"/>
      <c r="I456" s="189"/>
    </row>
    <row r="457">
      <c r="C457" s="189"/>
      <c r="E457" s="190"/>
      <c r="G457" s="191"/>
      <c r="I457" s="189"/>
    </row>
    <row r="458">
      <c r="C458" s="189"/>
      <c r="E458" s="190"/>
      <c r="G458" s="191"/>
      <c r="I458" s="189"/>
    </row>
    <row r="459">
      <c r="C459" s="189"/>
      <c r="E459" s="190"/>
      <c r="G459" s="191"/>
      <c r="I459" s="189"/>
    </row>
    <row r="460">
      <c r="C460" s="189"/>
      <c r="E460" s="190"/>
      <c r="G460" s="191"/>
      <c r="I460" s="189"/>
    </row>
    <row r="461">
      <c r="C461" s="189"/>
      <c r="E461" s="190"/>
      <c r="G461" s="191"/>
      <c r="I461" s="189"/>
    </row>
    <row r="462">
      <c r="C462" s="189"/>
      <c r="E462" s="190"/>
      <c r="G462" s="191"/>
      <c r="I462" s="189"/>
    </row>
    <row r="463">
      <c r="C463" s="189"/>
      <c r="E463" s="190"/>
      <c r="G463" s="191"/>
      <c r="I463" s="189"/>
    </row>
    <row r="464">
      <c r="C464" s="189"/>
      <c r="E464" s="190"/>
      <c r="G464" s="191"/>
      <c r="I464" s="189"/>
    </row>
    <row r="465">
      <c r="C465" s="189"/>
      <c r="E465" s="190"/>
      <c r="G465" s="191"/>
      <c r="I465" s="189"/>
    </row>
    <row r="466">
      <c r="C466" s="189"/>
      <c r="E466" s="190"/>
      <c r="G466" s="191"/>
      <c r="I466" s="189"/>
    </row>
    <row r="467">
      <c r="C467" s="189"/>
      <c r="E467" s="190"/>
      <c r="G467" s="191"/>
      <c r="I467" s="189"/>
    </row>
    <row r="468">
      <c r="C468" s="189"/>
      <c r="E468" s="190"/>
      <c r="G468" s="191"/>
      <c r="I468" s="189"/>
    </row>
    <row r="469">
      <c r="C469" s="189"/>
      <c r="E469" s="190"/>
      <c r="G469" s="191"/>
      <c r="I469" s="189"/>
    </row>
    <row r="470">
      <c r="C470" s="189"/>
      <c r="E470" s="190"/>
      <c r="G470" s="191"/>
      <c r="I470" s="189"/>
    </row>
    <row r="471">
      <c r="C471" s="189"/>
      <c r="E471" s="190"/>
      <c r="G471" s="191"/>
      <c r="I471" s="189"/>
    </row>
    <row r="472">
      <c r="C472" s="189"/>
      <c r="E472" s="190"/>
      <c r="G472" s="191"/>
      <c r="I472" s="189"/>
    </row>
    <row r="473">
      <c r="C473" s="189"/>
      <c r="E473" s="190"/>
      <c r="G473" s="191"/>
      <c r="I473" s="189"/>
    </row>
    <row r="474">
      <c r="C474" s="189"/>
      <c r="E474" s="190"/>
      <c r="G474" s="191"/>
      <c r="I474" s="189"/>
    </row>
    <row r="475">
      <c r="C475" s="189"/>
      <c r="E475" s="190"/>
      <c r="G475" s="191"/>
      <c r="I475" s="189"/>
    </row>
    <row r="476">
      <c r="C476" s="189"/>
      <c r="E476" s="190"/>
      <c r="G476" s="191"/>
      <c r="I476" s="189"/>
    </row>
    <row r="477">
      <c r="C477" s="189"/>
      <c r="E477" s="190"/>
      <c r="G477" s="191"/>
      <c r="I477" s="189"/>
    </row>
    <row r="478">
      <c r="C478" s="189"/>
      <c r="E478" s="190"/>
      <c r="G478" s="191"/>
      <c r="I478" s="189"/>
    </row>
    <row r="479">
      <c r="C479" s="189"/>
      <c r="E479" s="190"/>
      <c r="G479" s="191"/>
      <c r="I479" s="189"/>
    </row>
    <row r="480">
      <c r="C480" s="189"/>
      <c r="E480" s="190"/>
      <c r="G480" s="191"/>
      <c r="I480" s="189"/>
    </row>
    <row r="481">
      <c r="C481" s="189"/>
      <c r="E481" s="190"/>
      <c r="G481" s="191"/>
      <c r="I481" s="189"/>
    </row>
    <row r="482">
      <c r="C482" s="189"/>
      <c r="E482" s="190"/>
      <c r="G482" s="191"/>
      <c r="I482" s="189"/>
    </row>
    <row r="483">
      <c r="C483" s="189"/>
      <c r="E483" s="190"/>
      <c r="G483" s="191"/>
      <c r="I483" s="189"/>
    </row>
    <row r="484">
      <c r="C484" s="189"/>
      <c r="E484" s="190"/>
      <c r="G484" s="191"/>
      <c r="I484" s="189"/>
    </row>
    <row r="485">
      <c r="C485" s="189"/>
      <c r="E485" s="190"/>
      <c r="G485" s="191"/>
      <c r="I485" s="189"/>
    </row>
    <row r="486">
      <c r="C486" s="189"/>
      <c r="E486" s="190"/>
      <c r="G486" s="191"/>
      <c r="I486" s="189"/>
    </row>
    <row r="487">
      <c r="C487" s="189"/>
      <c r="E487" s="190"/>
      <c r="G487" s="191"/>
      <c r="I487" s="189"/>
    </row>
    <row r="488">
      <c r="C488" s="189"/>
      <c r="E488" s="190"/>
      <c r="G488" s="191"/>
      <c r="I488" s="189"/>
    </row>
    <row r="489">
      <c r="C489" s="189"/>
      <c r="E489" s="190"/>
      <c r="G489" s="191"/>
      <c r="I489" s="189"/>
    </row>
    <row r="490">
      <c r="C490" s="189"/>
      <c r="E490" s="190"/>
      <c r="G490" s="191"/>
      <c r="I490" s="189"/>
    </row>
    <row r="491">
      <c r="C491" s="189"/>
      <c r="E491" s="190"/>
      <c r="G491" s="191"/>
      <c r="I491" s="189"/>
    </row>
    <row r="492">
      <c r="C492" s="189"/>
      <c r="E492" s="190"/>
      <c r="G492" s="191"/>
      <c r="I492" s="189"/>
    </row>
    <row r="493">
      <c r="C493" s="189"/>
      <c r="E493" s="190"/>
      <c r="G493" s="191"/>
      <c r="I493" s="189"/>
    </row>
    <row r="494">
      <c r="C494" s="189"/>
      <c r="E494" s="190"/>
      <c r="G494" s="191"/>
      <c r="I494" s="189"/>
    </row>
    <row r="495">
      <c r="C495" s="189"/>
      <c r="E495" s="190"/>
      <c r="G495" s="191"/>
      <c r="I495" s="189"/>
    </row>
    <row r="496">
      <c r="C496" s="189"/>
      <c r="E496" s="190"/>
      <c r="G496" s="191"/>
      <c r="I496" s="189"/>
    </row>
    <row r="497">
      <c r="C497" s="189"/>
      <c r="E497" s="190"/>
      <c r="G497" s="191"/>
      <c r="I497" s="189"/>
    </row>
    <row r="498">
      <c r="C498" s="189"/>
      <c r="E498" s="190"/>
      <c r="G498" s="191"/>
      <c r="I498" s="189"/>
    </row>
    <row r="499">
      <c r="C499" s="189"/>
      <c r="E499" s="190"/>
      <c r="G499" s="191"/>
      <c r="I499" s="189"/>
    </row>
    <row r="500">
      <c r="C500" s="189"/>
      <c r="E500" s="190"/>
      <c r="G500" s="191"/>
      <c r="I500" s="189"/>
    </row>
    <row r="501">
      <c r="C501" s="189"/>
      <c r="E501" s="190"/>
      <c r="G501" s="191"/>
      <c r="I501" s="189"/>
    </row>
    <row r="502">
      <c r="C502" s="189"/>
      <c r="E502" s="190"/>
      <c r="G502" s="191"/>
      <c r="I502" s="189"/>
    </row>
    <row r="503">
      <c r="C503" s="189"/>
      <c r="E503" s="190"/>
      <c r="G503" s="191"/>
      <c r="I503" s="189"/>
    </row>
    <row r="504">
      <c r="C504" s="189"/>
      <c r="E504" s="190"/>
      <c r="G504" s="191"/>
      <c r="I504" s="189"/>
    </row>
    <row r="505">
      <c r="C505" s="189"/>
      <c r="E505" s="190"/>
      <c r="G505" s="191"/>
      <c r="I505" s="189"/>
    </row>
    <row r="506">
      <c r="C506" s="189"/>
      <c r="E506" s="190"/>
      <c r="G506" s="191"/>
      <c r="I506" s="189"/>
    </row>
    <row r="507">
      <c r="C507" s="189"/>
      <c r="E507" s="190"/>
      <c r="G507" s="191"/>
      <c r="I507" s="189"/>
    </row>
    <row r="508">
      <c r="C508" s="189"/>
      <c r="E508" s="190"/>
      <c r="G508" s="191"/>
      <c r="I508" s="189"/>
    </row>
    <row r="509">
      <c r="C509" s="189"/>
      <c r="E509" s="190"/>
      <c r="G509" s="191"/>
      <c r="I509" s="189"/>
    </row>
    <row r="510">
      <c r="C510" s="189"/>
      <c r="E510" s="190"/>
      <c r="G510" s="191"/>
      <c r="I510" s="189"/>
    </row>
    <row r="511">
      <c r="C511" s="189"/>
      <c r="E511" s="190"/>
      <c r="G511" s="191"/>
      <c r="I511" s="189"/>
    </row>
    <row r="512">
      <c r="C512" s="189"/>
      <c r="E512" s="190"/>
      <c r="G512" s="191"/>
      <c r="I512" s="189"/>
    </row>
    <row r="513">
      <c r="C513" s="189"/>
      <c r="E513" s="190"/>
      <c r="G513" s="191"/>
      <c r="I513" s="189"/>
    </row>
    <row r="514">
      <c r="C514" s="189"/>
      <c r="E514" s="190"/>
      <c r="G514" s="191"/>
      <c r="I514" s="189"/>
    </row>
    <row r="515">
      <c r="C515" s="189"/>
      <c r="E515" s="190"/>
      <c r="G515" s="191"/>
      <c r="I515" s="189"/>
    </row>
    <row r="516">
      <c r="C516" s="189"/>
      <c r="E516" s="190"/>
      <c r="G516" s="191"/>
      <c r="I516" s="189"/>
    </row>
    <row r="517">
      <c r="C517" s="189"/>
      <c r="E517" s="190"/>
      <c r="G517" s="191"/>
      <c r="I517" s="189"/>
    </row>
    <row r="518">
      <c r="C518" s="189"/>
      <c r="E518" s="190"/>
      <c r="G518" s="191"/>
      <c r="I518" s="189"/>
    </row>
    <row r="519">
      <c r="C519" s="189"/>
      <c r="E519" s="190"/>
      <c r="G519" s="191"/>
      <c r="I519" s="189"/>
    </row>
    <row r="520">
      <c r="C520" s="189"/>
      <c r="E520" s="190"/>
      <c r="G520" s="191"/>
      <c r="I520" s="189"/>
    </row>
    <row r="521">
      <c r="C521" s="189"/>
      <c r="E521" s="190"/>
      <c r="G521" s="191"/>
      <c r="I521" s="189"/>
    </row>
    <row r="522">
      <c r="C522" s="189"/>
      <c r="E522" s="190"/>
      <c r="G522" s="191"/>
      <c r="I522" s="189"/>
    </row>
    <row r="523">
      <c r="C523" s="189"/>
      <c r="E523" s="190"/>
      <c r="G523" s="191"/>
      <c r="I523" s="189"/>
    </row>
    <row r="524">
      <c r="C524" s="189"/>
      <c r="E524" s="190"/>
      <c r="G524" s="191"/>
      <c r="I524" s="189"/>
    </row>
    <row r="525">
      <c r="C525" s="189"/>
      <c r="E525" s="190"/>
      <c r="G525" s="191"/>
      <c r="I525" s="189"/>
    </row>
    <row r="526">
      <c r="C526" s="189"/>
      <c r="E526" s="190"/>
      <c r="G526" s="191"/>
      <c r="I526" s="189"/>
    </row>
    <row r="527">
      <c r="C527" s="189"/>
      <c r="E527" s="190"/>
      <c r="G527" s="191"/>
      <c r="I527" s="189"/>
    </row>
    <row r="528">
      <c r="C528" s="189"/>
      <c r="E528" s="190"/>
      <c r="G528" s="191"/>
      <c r="I528" s="189"/>
    </row>
    <row r="529">
      <c r="C529" s="189"/>
      <c r="E529" s="190"/>
      <c r="G529" s="191"/>
      <c r="I529" s="189"/>
    </row>
    <row r="530">
      <c r="C530" s="189"/>
      <c r="E530" s="190"/>
      <c r="G530" s="191"/>
      <c r="I530" s="189"/>
    </row>
    <row r="531">
      <c r="C531" s="189"/>
      <c r="E531" s="190"/>
      <c r="G531" s="191"/>
      <c r="I531" s="189"/>
    </row>
    <row r="532">
      <c r="C532" s="189"/>
      <c r="E532" s="190"/>
      <c r="G532" s="191"/>
      <c r="I532" s="189"/>
    </row>
    <row r="533">
      <c r="C533" s="189"/>
      <c r="E533" s="190"/>
      <c r="G533" s="191"/>
      <c r="I533" s="189"/>
    </row>
    <row r="534">
      <c r="C534" s="189"/>
      <c r="E534" s="190"/>
      <c r="G534" s="191"/>
      <c r="I534" s="189"/>
    </row>
    <row r="535">
      <c r="C535" s="189"/>
      <c r="E535" s="190"/>
      <c r="G535" s="191"/>
      <c r="I535" s="189"/>
    </row>
    <row r="536">
      <c r="C536" s="189"/>
      <c r="E536" s="190"/>
      <c r="G536" s="191"/>
      <c r="I536" s="189"/>
    </row>
    <row r="537">
      <c r="C537" s="189"/>
      <c r="E537" s="190"/>
      <c r="G537" s="191"/>
      <c r="I537" s="189"/>
    </row>
    <row r="538">
      <c r="C538" s="189"/>
      <c r="E538" s="190"/>
      <c r="G538" s="191"/>
      <c r="I538" s="189"/>
    </row>
    <row r="539">
      <c r="C539" s="189"/>
      <c r="E539" s="190"/>
      <c r="G539" s="191"/>
      <c r="I539" s="189"/>
    </row>
    <row r="540">
      <c r="C540" s="189"/>
      <c r="E540" s="190"/>
      <c r="G540" s="191"/>
      <c r="I540" s="189"/>
    </row>
    <row r="541">
      <c r="C541" s="189"/>
      <c r="E541" s="190"/>
      <c r="G541" s="191"/>
      <c r="I541" s="189"/>
    </row>
    <row r="542">
      <c r="C542" s="189"/>
      <c r="E542" s="190"/>
      <c r="G542" s="191"/>
      <c r="I542" s="189"/>
    </row>
    <row r="543">
      <c r="C543" s="189"/>
      <c r="E543" s="190"/>
      <c r="G543" s="191"/>
      <c r="I543" s="189"/>
    </row>
    <row r="544">
      <c r="C544" s="189"/>
      <c r="E544" s="190"/>
      <c r="G544" s="191"/>
      <c r="I544" s="189"/>
    </row>
    <row r="545">
      <c r="C545" s="189"/>
      <c r="E545" s="190"/>
      <c r="G545" s="191"/>
      <c r="I545" s="189"/>
    </row>
    <row r="546">
      <c r="C546" s="189"/>
      <c r="E546" s="190"/>
      <c r="G546" s="191"/>
      <c r="I546" s="189"/>
    </row>
    <row r="547">
      <c r="C547" s="189"/>
      <c r="E547" s="190"/>
      <c r="G547" s="191"/>
      <c r="I547" s="189"/>
    </row>
    <row r="548">
      <c r="C548" s="189"/>
      <c r="E548" s="190"/>
      <c r="G548" s="191"/>
      <c r="I548" s="189"/>
    </row>
    <row r="549">
      <c r="C549" s="189"/>
      <c r="E549" s="190"/>
      <c r="G549" s="191"/>
      <c r="I549" s="189"/>
    </row>
    <row r="550">
      <c r="C550" s="189"/>
      <c r="E550" s="190"/>
      <c r="G550" s="191"/>
      <c r="I550" s="189"/>
    </row>
    <row r="551">
      <c r="C551" s="189"/>
      <c r="E551" s="190"/>
      <c r="G551" s="191"/>
      <c r="I551" s="189"/>
    </row>
    <row r="552">
      <c r="C552" s="189"/>
      <c r="E552" s="190"/>
      <c r="G552" s="191"/>
      <c r="I552" s="189"/>
    </row>
    <row r="553">
      <c r="C553" s="189"/>
      <c r="E553" s="190"/>
      <c r="G553" s="191"/>
      <c r="I553" s="189"/>
    </row>
    <row r="554">
      <c r="C554" s="189"/>
      <c r="E554" s="190"/>
      <c r="G554" s="191"/>
      <c r="I554" s="189"/>
    </row>
    <row r="555">
      <c r="C555" s="189"/>
      <c r="E555" s="190"/>
      <c r="G555" s="191"/>
      <c r="I555" s="189"/>
    </row>
    <row r="556">
      <c r="C556" s="189"/>
      <c r="E556" s="190"/>
      <c r="G556" s="191"/>
      <c r="I556" s="189"/>
    </row>
    <row r="557">
      <c r="C557" s="189"/>
      <c r="E557" s="190"/>
      <c r="G557" s="191"/>
      <c r="I557" s="189"/>
    </row>
    <row r="558">
      <c r="C558" s="189"/>
      <c r="E558" s="190"/>
      <c r="G558" s="191"/>
      <c r="I558" s="189"/>
    </row>
    <row r="559">
      <c r="C559" s="189"/>
      <c r="E559" s="190"/>
      <c r="G559" s="191"/>
      <c r="I559" s="189"/>
    </row>
    <row r="560">
      <c r="C560" s="189"/>
      <c r="E560" s="190"/>
      <c r="G560" s="191"/>
      <c r="I560" s="189"/>
    </row>
    <row r="561">
      <c r="C561" s="189"/>
      <c r="E561" s="190"/>
      <c r="G561" s="191"/>
      <c r="I561" s="189"/>
    </row>
    <row r="562">
      <c r="C562" s="189"/>
      <c r="E562" s="190"/>
      <c r="G562" s="191"/>
      <c r="I562" s="189"/>
    </row>
    <row r="563">
      <c r="C563" s="189"/>
      <c r="E563" s="190"/>
      <c r="G563" s="191"/>
      <c r="I563" s="189"/>
    </row>
    <row r="564">
      <c r="C564" s="189"/>
      <c r="E564" s="190"/>
      <c r="G564" s="191"/>
      <c r="I564" s="189"/>
    </row>
    <row r="565">
      <c r="C565" s="189"/>
      <c r="E565" s="190"/>
      <c r="G565" s="191"/>
      <c r="I565" s="189"/>
    </row>
    <row r="566">
      <c r="C566" s="189"/>
      <c r="E566" s="190"/>
      <c r="G566" s="191"/>
      <c r="I566" s="189"/>
    </row>
    <row r="567">
      <c r="C567" s="189"/>
      <c r="E567" s="190"/>
      <c r="G567" s="191"/>
      <c r="I567" s="189"/>
    </row>
    <row r="568">
      <c r="C568" s="189"/>
      <c r="E568" s="190"/>
      <c r="G568" s="191"/>
      <c r="I568" s="189"/>
    </row>
    <row r="569">
      <c r="C569" s="189"/>
      <c r="E569" s="190"/>
      <c r="G569" s="191"/>
      <c r="I569" s="189"/>
    </row>
    <row r="570">
      <c r="C570" s="189"/>
      <c r="E570" s="190"/>
      <c r="G570" s="191"/>
      <c r="I570" s="189"/>
    </row>
    <row r="571">
      <c r="C571" s="189"/>
      <c r="E571" s="190"/>
      <c r="G571" s="191"/>
      <c r="I571" s="189"/>
    </row>
    <row r="572">
      <c r="C572" s="189"/>
      <c r="E572" s="190"/>
      <c r="G572" s="191"/>
      <c r="I572" s="189"/>
    </row>
    <row r="573">
      <c r="C573" s="189"/>
      <c r="E573" s="190"/>
      <c r="G573" s="191"/>
      <c r="I573" s="189"/>
    </row>
    <row r="574">
      <c r="C574" s="189"/>
      <c r="E574" s="190"/>
      <c r="G574" s="191"/>
      <c r="I574" s="189"/>
    </row>
    <row r="575">
      <c r="C575" s="189"/>
      <c r="E575" s="190"/>
      <c r="G575" s="191"/>
      <c r="I575" s="189"/>
    </row>
    <row r="576">
      <c r="C576" s="189"/>
      <c r="E576" s="190"/>
      <c r="G576" s="191"/>
      <c r="I576" s="189"/>
    </row>
    <row r="577">
      <c r="C577" s="189"/>
      <c r="E577" s="190"/>
      <c r="G577" s="191"/>
      <c r="I577" s="189"/>
    </row>
    <row r="578">
      <c r="C578" s="189"/>
      <c r="E578" s="190"/>
      <c r="G578" s="191"/>
      <c r="I578" s="189"/>
    </row>
    <row r="579">
      <c r="C579" s="189"/>
      <c r="E579" s="190"/>
      <c r="G579" s="191"/>
      <c r="I579" s="189"/>
    </row>
    <row r="580">
      <c r="C580" s="189"/>
      <c r="E580" s="190"/>
      <c r="G580" s="191"/>
      <c r="I580" s="189"/>
    </row>
    <row r="581">
      <c r="C581" s="189"/>
      <c r="E581" s="190"/>
      <c r="G581" s="191"/>
      <c r="I581" s="189"/>
    </row>
    <row r="582">
      <c r="C582" s="189"/>
      <c r="E582" s="190"/>
      <c r="G582" s="191"/>
      <c r="I582" s="189"/>
    </row>
    <row r="583">
      <c r="C583" s="189"/>
      <c r="E583" s="190"/>
      <c r="G583" s="191"/>
      <c r="I583" s="189"/>
    </row>
    <row r="584">
      <c r="C584" s="189"/>
      <c r="E584" s="190"/>
      <c r="G584" s="191"/>
      <c r="I584" s="189"/>
    </row>
    <row r="585">
      <c r="C585" s="189"/>
      <c r="E585" s="190"/>
      <c r="G585" s="191"/>
      <c r="I585" s="189"/>
    </row>
    <row r="586">
      <c r="C586" s="189"/>
      <c r="E586" s="190"/>
      <c r="G586" s="191"/>
      <c r="I586" s="189"/>
    </row>
    <row r="587">
      <c r="C587" s="189"/>
      <c r="E587" s="190"/>
      <c r="G587" s="191"/>
      <c r="I587" s="189"/>
    </row>
    <row r="588">
      <c r="C588" s="189"/>
      <c r="E588" s="190"/>
      <c r="G588" s="191"/>
      <c r="I588" s="189"/>
    </row>
    <row r="589">
      <c r="C589" s="189"/>
      <c r="E589" s="190"/>
      <c r="G589" s="191"/>
      <c r="I589" s="189"/>
    </row>
    <row r="590">
      <c r="C590" s="189"/>
      <c r="E590" s="190"/>
      <c r="G590" s="191"/>
      <c r="I590" s="189"/>
    </row>
    <row r="591">
      <c r="C591" s="189"/>
      <c r="E591" s="190"/>
      <c r="G591" s="191"/>
      <c r="I591" s="189"/>
    </row>
    <row r="592">
      <c r="C592" s="189"/>
      <c r="E592" s="190"/>
      <c r="G592" s="191"/>
      <c r="I592" s="189"/>
    </row>
    <row r="593">
      <c r="C593" s="189"/>
      <c r="E593" s="190"/>
      <c r="G593" s="191"/>
      <c r="I593" s="189"/>
    </row>
    <row r="594">
      <c r="C594" s="189"/>
      <c r="E594" s="190"/>
      <c r="G594" s="191"/>
      <c r="I594" s="189"/>
    </row>
    <row r="595">
      <c r="C595" s="189"/>
      <c r="E595" s="190"/>
      <c r="G595" s="191"/>
      <c r="I595" s="189"/>
    </row>
    <row r="596">
      <c r="C596" s="189"/>
      <c r="E596" s="190"/>
      <c r="G596" s="191"/>
      <c r="I596" s="189"/>
    </row>
    <row r="597">
      <c r="C597" s="189"/>
      <c r="E597" s="190"/>
      <c r="G597" s="191"/>
      <c r="I597" s="189"/>
    </row>
    <row r="598">
      <c r="C598" s="189"/>
      <c r="E598" s="190"/>
      <c r="G598" s="191"/>
      <c r="I598" s="189"/>
    </row>
    <row r="599">
      <c r="C599" s="189"/>
      <c r="E599" s="190"/>
      <c r="G599" s="191"/>
      <c r="I599" s="189"/>
    </row>
    <row r="600">
      <c r="C600" s="189"/>
      <c r="E600" s="190"/>
      <c r="G600" s="191"/>
      <c r="I600" s="189"/>
    </row>
    <row r="601">
      <c r="C601" s="189"/>
      <c r="E601" s="190"/>
      <c r="G601" s="191"/>
      <c r="I601" s="189"/>
    </row>
    <row r="602">
      <c r="C602" s="189"/>
      <c r="E602" s="190"/>
      <c r="G602" s="191"/>
      <c r="I602" s="189"/>
    </row>
    <row r="603">
      <c r="C603" s="189"/>
      <c r="E603" s="190"/>
      <c r="G603" s="191"/>
      <c r="I603" s="189"/>
    </row>
    <row r="604">
      <c r="C604" s="189"/>
      <c r="E604" s="190"/>
      <c r="G604" s="191"/>
      <c r="I604" s="189"/>
    </row>
    <row r="605">
      <c r="C605" s="189"/>
      <c r="E605" s="190"/>
      <c r="G605" s="191"/>
      <c r="I605" s="189"/>
    </row>
    <row r="606">
      <c r="C606" s="189"/>
      <c r="E606" s="190"/>
      <c r="G606" s="191"/>
      <c r="I606" s="189"/>
    </row>
    <row r="607">
      <c r="C607" s="189"/>
      <c r="E607" s="190"/>
      <c r="G607" s="191"/>
      <c r="I607" s="189"/>
    </row>
    <row r="608">
      <c r="C608" s="189"/>
      <c r="E608" s="190"/>
      <c r="G608" s="191"/>
      <c r="I608" s="189"/>
    </row>
    <row r="609">
      <c r="C609" s="189"/>
      <c r="E609" s="190"/>
      <c r="G609" s="191"/>
      <c r="I609" s="189"/>
    </row>
    <row r="610">
      <c r="C610" s="189"/>
      <c r="E610" s="190"/>
      <c r="G610" s="191"/>
      <c r="I610" s="189"/>
    </row>
    <row r="611">
      <c r="C611" s="189"/>
      <c r="E611" s="190"/>
      <c r="G611" s="191"/>
      <c r="I611" s="189"/>
    </row>
    <row r="612">
      <c r="C612" s="189"/>
      <c r="E612" s="190"/>
      <c r="G612" s="191"/>
      <c r="I612" s="189"/>
    </row>
    <row r="613">
      <c r="C613" s="189"/>
      <c r="E613" s="190"/>
      <c r="G613" s="191"/>
      <c r="I613" s="189"/>
    </row>
    <row r="614">
      <c r="C614" s="189"/>
      <c r="E614" s="190"/>
      <c r="G614" s="191"/>
      <c r="I614" s="189"/>
    </row>
    <row r="615">
      <c r="C615" s="189"/>
      <c r="E615" s="190"/>
      <c r="G615" s="191"/>
      <c r="I615" s="189"/>
    </row>
    <row r="616">
      <c r="C616" s="189"/>
      <c r="E616" s="190"/>
      <c r="G616" s="191"/>
      <c r="I616" s="189"/>
    </row>
    <row r="617">
      <c r="C617" s="189"/>
      <c r="E617" s="190"/>
      <c r="G617" s="191"/>
      <c r="I617" s="189"/>
    </row>
    <row r="618">
      <c r="C618" s="189"/>
      <c r="E618" s="190"/>
      <c r="G618" s="191"/>
      <c r="I618" s="189"/>
    </row>
    <row r="619">
      <c r="C619" s="189"/>
      <c r="E619" s="190"/>
      <c r="G619" s="191"/>
      <c r="I619" s="189"/>
    </row>
    <row r="620">
      <c r="C620" s="189"/>
      <c r="E620" s="190"/>
      <c r="G620" s="191"/>
      <c r="I620" s="189"/>
    </row>
    <row r="621">
      <c r="C621" s="189"/>
      <c r="E621" s="190"/>
      <c r="G621" s="191"/>
      <c r="I621" s="189"/>
    </row>
    <row r="622">
      <c r="C622" s="189"/>
      <c r="E622" s="190"/>
      <c r="G622" s="191"/>
      <c r="I622" s="189"/>
    </row>
    <row r="623">
      <c r="C623" s="189"/>
      <c r="E623" s="190"/>
      <c r="G623" s="191"/>
      <c r="I623" s="189"/>
    </row>
    <row r="624">
      <c r="C624" s="189"/>
      <c r="E624" s="190"/>
      <c r="G624" s="191"/>
      <c r="I624" s="189"/>
    </row>
    <row r="625">
      <c r="C625" s="189"/>
      <c r="E625" s="190"/>
      <c r="G625" s="191"/>
      <c r="I625" s="189"/>
    </row>
    <row r="626">
      <c r="C626" s="189"/>
      <c r="E626" s="190"/>
      <c r="G626" s="191"/>
      <c r="I626" s="189"/>
    </row>
    <row r="627">
      <c r="C627" s="189"/>
      <c r="E627" s="190"/>
      <c r="G627" s="191"/>
      <c r="I627" s="189"/>
    </row>
    <row r="628">
      <c r="C628" s="189"/>
      <c r="E628" s="190"/>
      <c r="G628" s="191"/>
      <c r="I628" s="189"/>
    </row>
    <row r="629">
      <c r="C629" s="189"/>
      <c r="E629" s="190"/>
      <c r="G629" s="191"/>
      <c r="I629" s="189"/>
    </row>
    <row r="630">
      <c r="C630" s="189"/>
      <c r="E630" s="190"/>
      <c r="G630" s="191"/>
      <c r="I630" s="189"/>
    </row>
    <row r="631">
      <c r="C631" s="189"/>
      <c r="E631" s="190"/>
      <c r="G631" s="191"/>
      <c r="I631" s="189"/>
    </row>
    <row r="632">
      <c r="C632" s="189"/>
      <c r="E632" s="190"/>
      <c r="G632" s="191"/>
      <c r="I632" s="189"/>
    </row>
    <row r="633">
      <c r="C633" s="189"/>
      <c r="E633" s="190"/>
      <c r="G633" s="191"/>
      <c r="I633" s="189"/>
    </row>
    <row r="634">
      <c r="C634" s="189"/>
      <c r="E634" s="190"/>
      <c r="G634" s="191"/>
      <c r="I634" s="189"/>
    </row>
    <row r="635">
      <c r="C635" s="189"/>
      <c r="E635" s="190"/>
      <c r="G635" s="191"/>
      <c r="I635" s="189"/>
    </row>
    <row r="636">
      <c r="C636" s="189"/>
      <c r="E636" s="190"/>
      <c r="G636" s="191"/>
      <c r="I636" s="189"/>
    </row>
    <row r="637">
      <c r="C637" s="189"/>
      <c r="E637" s="190"/>
      <c r="G637" s="191"/>
      <c r="I637" s="189"/>
    </row>
    <row r="638">
      <c r="C638" s="189"/>
      <c r="E638" s="190"/>
      <c r="G638" s="191"/>
      <c r="I638" s="189"/>
    </row>
    <row r="639">
      <c r="C639" s="189"/>
      <c r="E639" s="190"/>
      <c r="G639" s="191"/>
      <c r="I639" s="189"/>
    </row>
    <row r="640">
      <c r="C640" s="189"/>
      <c r="E640" s="190"/>
      <c r="G640" s="191"/>
      <c r="I640" s="189"/>
    </row>
    <row r="641">
      <c r="C641" s="189"/>
      <c r="E641" s="190"/>
      <c r="G641" s="191"/>
      <c r="I641" s="189"/>
    </row>
    <row r="642">
      <c r="C642" s="189"/>
      <c r="E642" s="190"/>
      <c r="G642" s="191"/>
      <c r="I642" s="189"/>
    </row>
    <row r="643">
      <c r="C643" s="189"/>
      <c r="E643" s="190"/>
      <c r="G643" s="191"/>
      <c r="I643" s="189"/>
    </row>
    <row r="644">
      <c r="C644" s="189"/>
      <c r="E644" s="190"/>
      <c r="G644" s="191"/>
      <c r="I644" s="189"/>
    </row>
    <row r="645">
      <c r="C645" s="189"/>
      <c r="E645" s="190"/>
      <c r="G645" s="191"/>
      <c r="I645" s="189"/>
    </row>
    <row r="646">
      <c r="C646" s="189"/>
      <c r="E646" s="190"/>
      <c r="G646" s="191"/>
      <c r="I646" s="189"/>
    </row>
    <row r="647">
      <c r="C647" s="189"/>
      <c r="E647" s="190"/>
      <c r="G647" s="191"/>
      <c r="I647" s="189"/>
    </row>
    <row r="648">
      <c r="C648" s="189"/>
      <c r="E648" s="190"/>
      <c r="G648" s="191"/>
      <c r="I648" s="189"/>
    </row>
    <row r="649">
      <c r="C649" s="189"/>
      <c r="E649" s="190"/>
      <c r="G649" s="191"/>
      <c r="I649" s="189"/>
    </row>
    <row r="650">
      <c r="C650" s="189"/>
      <c r="E650" s="190"/>
      <c r="G650" s="191"/>
      <c r="I650" s="189"/>
    </row>
    <row r="651">
      <c r="C651" s="189"/>
      <c r="E651" s="190"/>
      <c r="G651" s="191"/>
      <c r="I651" s="189"/>
    </row>
    <row r="652">
      <c r="C652" s="189"/>
      <c r="E652" s="190"/>
      <c r="G652" s="191"/>
      <c r="I652" s="189"/>
    </row>
    <row r="653">
      <c r="C653" s="189"/>
      <c r="E653" s="190"/>
      <c r="G653" s="191"/>
      <c r="I653" s="189"/>
    </row>
    <row r="654">
      <c r="C654" s="189"/>
      <c r="E654" s="190"/>
      <c r="G654" s="191"/>
      <c r="I654" s="189"/>
    </row>
    <row r="655">
      <c r="C655" s="189"/>
      <c r="E655" s="190"/>
      <c r="G655" s="191"/>
      <c r="I655" s="189"/>
    </row>
    <row r="656">
      <c r="C656" s="189"/>
      <c r="E656" s="190"/>
      <c r="G656" s="191"/>
      <c r="I656" s="189"/>
    </row>
    <row r="657">
      <c r="C657" s="189"/>
      <c r="E657" s="190"/>
      <c r="G657" s="191"/>
      <c r="I657" s="189"/>
    </row>
    <row r="658">
      <c r="C658" s="189"/>
      <c r="E658" s="190"/>
      <c r="G658" s="191"/>
      <c r="I658" s="189"/>
    </row>
    <row r="659">
      <c r="C659" s="189"/>
      <c r="E659" s="190"/>
      <c r="G659" s="191"/>
      <c r="I659" s="189"/>
    </row>
    <row r="660">
      <c r="C660" s="189"/>
      <c r="E660" s="190"/>
      <c r="G660" s="191"/>
      <c r="I660" s="189"/>
    </row>
    <row r="661">
      <c r="C661" s="189"/>
      <c r="E661" s="190"/>
      <c r="G661" s="191"/>
      <c r="I661" s="189"/>
    </row>
    <row r="662">
      <c r="C662" s="189"/>
      <c r="E662" s="190"/>
      <c r="G662" s="191"/>
      <c r="I662" s="189"/>
    </row>
    <row r="663">
      <c r="C663" s="189"/>
      <c r="E663" s="190"/>
      <c r="G663" s="191"/>
      <c r="I663" s="189"/>
    </row>
    <row r="664">
      <c r="C664" s="189"/>
      <c r="E664" s="190"/>
      <c r="G664" s="191"/>
      <c r="I664" s="189"/>
    </row>
    <row r="665">
      <c r="C665" s="189"/>
      <c r="E665" s="190"/>
      <c r="G665" s="191"/>
      <c r="I665" s="189"/>
    </row>
    <row r="666">
      <c r="C666" s="189"/>
      <c r="E666" s="190"/>
      <c r="G666" s="191"/>
      <c r="I666" s="189"/>
    </row>
    <row r="667">
      <c r="C667" s="189"/>
      <c r="E667" s="190"/>
      <c r="G667" s="191"/>
      <c r="I667" s="189"/>
    </row>
    <row r="668">
      <c r="C668" s="189"/>
      <c r="E668" s="190"/>
      <c r="G668" s="191"/>
      <c r="I668" s="189"/>
    </row>
    <row r="669">
      <c r="C669" s="189"/>
      <c r="E669" s="190"/>
      <c r="G669" s="191"/>
      <c r="I669" s="189"/>
    </row>
    <row r="670">
      <c r="C670" s="189"/>
      <c r="E670" s="190"/>
      <c r="G670" s="191"/>
      <c r="I670" s="189"/>
    </row>
    <row r="671">
      <c r="C671" s="189"/>
      <c r="E671" s="190"/>
      <c r="G671" s="191"/>
      <c r="I671" s="189"/>
    </row>
    <row r="672">
      <c r="C672" s="189"/>
      <c r="E672" s="190"/>
      <c r="G672" s="191"/>
      <c r="I672" s="189"/>
    </row>
    <row r="673">
      <c r="C673" s="189"/>
      <c r="E673" s="190"/>
      <c r="G673" s="191"/>
      <c r="I673" s="189"/>
    </row>
    <row r="674">
      <c r="C674" s="189"/>
      <c r="E674" s="190"/>
      <c r="G674" s="191"/>
      <c r="I674" s="189"/>
    </row>
    <row r="675">
      <c r="C675" s="189"/>
      <c r="E675" s="190"/>
      <c r="G675" s="191"/>
      <c r="I675" s="189"/>
    </row>
    <row r="676">
      <c r="C676" s="189"/>
      <c r="E676" s="190"/>
      <c r="G676" s="191"/>
      <c r="I676" s="189"/>
    </row>
    <row r="677">
      <c r="C677" s="189"/>
      <c r="E677" s="190"/>
      <c r="G677" s="191"/>
      <c r="I677" s="189"/>
    </row>
    <row r="678">
      <c r="C678" s="189"/>
      <c r="E678" s="190"/>
      <c r="G678" s="191"/>
      <c r="I678" s="189"/>
    </row>
    <row r="679">
      <c r="C679" s="189"/>
      <c r="E679" s="190"/>
      <c r="G679" s="191"/>
      <c r="I679" s="189"/>
    </row>
    <row r="680">
      <c r="C680" s="189"/>
      <c r="E680" s="190"/>
      <c r="G680" s="191"/>
      <c r="I680" s="189"/>
    </row>
    <row r="681">
      <c r="C681" s="189"/>
      <c r="E681" s="190"/>
      <c r="G681" s="191"/>
      <c r="I681" s="189"/>
    </row>
    <row r="682">
      <c r="C682" s="189"/>
      <c r="E682" s="190"/>
      <c r="G682" s="191"/>
      <c r="I682" s="189"/>
    </row>
    <row r="683">
      <c r="C683" s="189"/>
      <c r="E683" s="190"/>
      <c r="G683" s="191"/>
      <c r="I683" s="189"/>
    </row>
    <row r="684">
      <c r="C684" s="189"/>
      <c r="E684" s="190"/>
      <c r="G684" s="191"/>
      <c r="I684" s="189"/>
    </row>
    <row r="685">
      <c r="C685" s="189"/>
      <c r="E685" s="190"/>
      <c r="G685" s="191"/>
      <c r="I685" s="189"/>
    </row>
    <row r="686">
      <c r="C686" s="189"/>
      <c r="E686" s="190"/>
      <c r="G686" s="191"/>
      <c r="I686" s="189"/>
    </row>
    <row r="687">
      <c r="C687" s="189"/>
      <c r="E687" s="190"/>
      <c r="G687" s="191"/>
      <c r="I687" s="189"/>
    </row>
    <row r="688">
      <c r="C688" s="189"/>
      <c r="E688" s="190"/>
      <c r="G688" s="191"/>
      <c r="I688" s="189"/>
    </row>
    <row r="689">
      <c r="C689" s="189"/>
      <c r="E689" s="190"/>
      <c r="G689" s="191"/>
      <c r="I689" s="189"/>
    </row>
    <row r="690">
      <c r="C690" s="189"/>
      <c r="E690" s="190"/>
      <c r="G690" s="191"/>
      <c r="I690" s="189"/>
    </row>
    <row r="691">
      <c r="C691" s="189"/>
      <c r="E691" s="190"/>
      <c r="G691" s="191"/>
      <c r="I691" s="189"/>
    </row>
    <row r="692">
      <c r="C692" s="189"/>
      <c r="E692" s="190"/>
      <c r="G692" s="191"/>
      <c r="I692" s="189"/>
    </row>
    <row r="693">
      <c r="C693" s="189"/>
      <c r="E693" s="190"/>
      <c r="G693" s="191"/>
      <c r="I693" s="189"/>
    </row>
    <row r="694">
      <c r="C694" s="189"/>
      <c r="E694" s="190"/>
      <c r="G694" s="191"/>
      <c r="I694" s="189"/>
    </row>
    <row r="695">
      <c r="C695" s="189"/>
      <c r="E695" s="190"/>
      <c r="G695" s="191"/>
      <c r="I695" s="189"/>
    </row>
    <row r="696">
      <c r="C696" s="189"/>
      <c r="E696" s="190"/>
      <c r="G696" s="191"/>
      <c r="I696" s="189"/>
    </row>
    <row r="697">
      <c r="C697" s="189"/>
      <c r="E697" s="190"/>
      <c r="G697" s="191"/>
      <c r="I697" s="189"/>
    </row>
    <row r="698">
      <c r="C698" s="189"/>
      <c r="E698" s="190"/>
      <c r="G698" s="191"/>
      <c r="I698" s="189"/>
    </row>
    <row r="699">
      <c r="C699" s="189"/>
      <c r="E699" s="190"/>
      <c r="G699" s="191"/>
      <c r="I699" s="189"/>
    </row>
    <row r="700">
      <c r="C700" s="189"/>
      <c r="E700" s="190"/>
      <c r="G700" s="191"/>
      <c r="I700" s="189"/>
    </row>
    <row r="701">
      <c r="C701" s="189"/>
      <c r="E701" s="190"/>
      <c r="G701" s="191"/>
      <c r="I701" s="189"/>
    </row>
    <row r="702">
      <c r="C702" s="189"/>
      <c r="E702" s="190"/>
      <c r="G702" s="191"/>
      <c r="I702" s="189"/>
    </row>
    <row r="703">
      <c r="C703" s="189"/>
      <c r="E703" s="190"/>
      <c r="G703" s="191"/>
      <c r="I703" s="189"/>
    </row>
    <row r="704">
      <c r="C704" s="189"/>
      <c r="E704" s="190"/>
      <c r="G704" s="191"/>
      <c r="I704" s="189"/>
    </row>
    <row r="705">
      <c r="C705" s="189"/>
      <c r="E705" s="190"/>
      <c r="G705" s="191"/>
      <c r="I705" s="189"/>
    </row>
    <row r="706">
      <c r="C706" s="189"/>
      <c r="E706" s="190"/>
      <c r="G706" s="191"/>
      <c r="I706" s="189"/>
    </row>
    <row r="707">
      <c r="C707" s="189"/>
      <c r="E707" s="190"/>
      <c r="G707" s="191"/>
      <c r="I707" s="189"/>
    </row>
    <row r="708">
      <c r="C708" s="189"/>
      <c r="E708" s="190"/>
      <c r="G708" s="191"/>
      <c r="I708" s="189"/>
    </row>
    <row r="709">
      <c r="C709" s="189"/>
      <c r="E709" s="190"/>
      <c r="G709" s="191"/>
      <c r="I709" s="189"/>
    </row>
    <row r="710">
      <c r="C710" s="189"/>
      <c r="E710" s="190"/>
      <c r="G710" s="191"/>
      <c r="I710" s="189"/>
    </row>
    <row r="711">
      <c r="C711" s="189"/>
      <c r="E711" s="190"/>
      <c r="G711" s="191"/>
      <c r="I711" s="189"/>
    </row>
    <row r="712">
      <c r="C712" s="189"/>
      <c r="E712" s="190"/>
      <c r="G712" s="191"/>
      <c r="I712" s="189"/>
    </row>
    <row r="713">
      <c r="C713" s="189"/>
      <c r="E713" s="190"/>
      <c r="G713" s="191"/>
      <c r="I713" s="189"/>
    </row>
    <row r="714">
      <c r="C714" s="189"/>
      <c r="E714" s="190"/>
      <c r="G714" s="191"/>
      <c r="I714" s="189"/>
    </row>
    <row r="715">
      <c r="C715" s="189"/>
      <c r="E715" s="190"/>
      <c r="G715" s="191"/>
      <c r="I715" s="189"/>
    </row>
    <row r="716">
      <c r="C716" s="189"/>
      <c r="E716" s="190"/>
      <c r="G716" s="191"/>
      <c r="I716" s="189"/>
    </row>
    <row r="717">
      <c r="C717" s="189"/>
      <c r="E717" s="190"/>
      <c r="G717" s="191"/>
      <c r="I717" s="189"/>
    </row>
    <row r="718">
      <c r="C718" s="189"/>
      <c r="E718" s="190"/>
      <c r="G718" s="191"/>
      <c r="I718" s="189"/>
    </row>
    <row r="719">
      <c r="C719" s="189"/>
      <c r="E719" s="190"/>
      <c r="G719" s="191"/>
      <c r="I719" s="189"/>
    </row>
    <row r="720">
      <c r="C720" s="189"/>
      <c r="E720" s="190"/>
      <c r="G720" s="191"/>
      <c r="I720" s="189"/>
    </row>
    <row r="721">
      <c r="C721" s="189"/>
      <c r="E721" s="190"/>
      <c r="G721" s="191"/>
      <c r="I721" s="189"/>
    </row>
    <row r="722">
      <c r="C722" s="189"/>
      <c r="E722" s="190"/>
      <c r="G722" s="191"/>
      <c r="I722" s="189"/>
    </row>
    <row r="723">
      <c r="C723" s="189"/>
      <c r="E723" s="190"/>
      <c r="G723" s="191"/>
      <c r="I723" s="189"/>
    </row>
    <row r="724">
      <c r="C724" s="189"/>
      <c r="E724" s="190"/>
      <c r="G724" s="191"/>
      <c r="I724" s="189"/>
    </row>
    <row r="725">
      <c r="C725" s="189"/>
      <c r="E725" s="190"/>
      <c r="G725" s="191"/>
      <c r="I725" s="189"/>
    </row>
    <row r="726">
      <c r="C726" s="189"/>
      <c r="E726" s="190"/>
      <c r="G726" s="191"/>
      <c r="I726" s="189"/>
    </row>
    <row r="727">
      <c r="C727" s="189"/>
      <c r="E727" s="190"/>
      <c r="G727" s="191"/>
      <c r="I727" s="189"/>
    </row>
    <row r="728">
      <c r="C728" s="189"/>
      <c r="E728" s="190"/>
      <c r="G728" s="191"/>
      <c r="I728" s="189"/>
    </row>
    <row r="729">
      <c r="C729" s="189"/>
      <c r="E729" s="190"/>
      <c r="G729" s="191"/>
      <c r="I729" s="189"/>
    </row>
    <row r="730">
      <c r="C730" s="189"/>
      <c r="E730" s="190"/>
      <c r="G730" s="191"/>
      <c r="I730" s="189"/>
    </row>
    <row r="731">
      <c r="C731" s="189"/>
      <c r="E731" s="190"/>
      <c r="G731" s="191"/>
      <c r="I731" s="189"/>
    </row>
    <row r="732">
      <c r="C732" s="189"/>
      <c r="E732" s="190"/>
      <c r="G732" s="191"/>
      <c r="I732" s="189"/>
    </row>
    <row r="733">
      <c r="C733" s="189"/>
      <c r="E733" s="190"/>
      <c r="G733" s="191"/>
      <c r="I733" s="189"/>
    </row>
    <row r="734">
      <c r="C734" s="189"/>
      <c r="E734" s="190"/>
      <c r="G734" s="191"/>
      <c r="I734" s="189"/>
    </row>
    <row r="735">
      <c r="C735" s="189"/>
      <c r="E735" s="190"/>
      <c r="G735" s="191"/>
      <c r="I735" s="189"/>
    </row>
    <row r="736">
      <c r="C736" s="189"/>
      <c r="E736" s="190"/>
      <c r="G736" s="191"/>
      <c r="I736" s="189"/>
    </row>
    <row r="737">
      <c r="C737" s="189"/>
      <c r="E737" s="190"/>
      <c r="G737" s="191"/>
      <c r="I737" s="189"/>
    </row>
    <row r="738">
      <c r="C738" s="189"/>
      <c r="E738" s="190"/>
      <c r="G738" s="191"/>
      <c r="I738" s="189"/>
    </row>
    <row r="739">
      <c r="C739" s="189"/>
      <c r="E739" s="190"/>
      <c r="G739" s="191"/>
      <c r="I739" s="189"/>
    </row>
    <row r="740">
      <c r="C740" s="189"/>
      <c r="E740" s="190"/>
      <c r="G740" s="191"/>
      <c r="I740" s="189"/>
    </row>
    <row r="741">
      <c r="C741" s="189"/>
      <c r="E741" s="190"/>
      <c r="G741" s="191"/>
      <c r="I741" s="189"/>
    </row>
    <row r="742">
      <c r="C742" s="189"/>
      <c r="E742" s="190"/>
      <c r="G742" s="191"/>
      <c r="I742" s="189"/>
    </row>
    <row r="743">
      <c r="C743" s="189"/>
      <c r="E743" s="190"/>
      <c r="G743" s="191"/>
      <c r="I743" s="189"/>
    </row>
    <row r="744">
      <c r="C744" s="189"/>
      <c r="E744" s="190"/>
      <c r="G744" s="191"/>
      <c r="I744" s="189"/>
    </row>
    <row r="745">
      <c r="C745" s="189"/>
      <c r="E745" s="190"/>
      <c r="G745" s="191"/>
      <c r="I745" s="189"/>
    </row>
    <row r="746">
      <c r="C746" s="189"/>
      <c r="E746" s="190"/>
      <c r="G746" s="191"/>
      <c r="I746" s="189"/>
    </row>
    <row r="747">
      <c r="C747" s="189"/>
      <c r="E747" s="190"/>
      <c r="G747" s="191"/>
      <c r="I747" s="189"/>
    </row>
    <row r="748">
      <c r="C748" s="189"/>
      <c r="E748" s="190"/>
      <c r="G748" s="191"/>
      <c r="I748" s="189"/>
    </row>
    <row r="749">
      <c r="C749" s="189"/>
      <c r="E749" s="190"/>
      <c r="G749" s="191"/>
      <c r="I749" s="189"/>
    </row>
    <row r="750">
      <c r="C750" s="189"/>
      <c r="E750" s="190"/>
      <c r="G750" s="191"/>
      <c r="I750" s="189"/>
    </row>
    <row r="751">
      <c r="C751" s="189"/>
      <c r="E751" s="190"/>
      <c r="G751" s="191"/>
      <c r="I751" s="189"/>
    </row>
    <row r="752">
      <c r="C752" s="189"/>
      <c r="E752" s="190"/>
      <c r="G752" s="191"/>
      <c r="I752" s="189"/>
    </row>
    <row r="753">
      <c r="C753" s="189"/>
      <c r="E753" s="190"/>
      <c r="G753" s="191"/>
      <c r="I753" s="189"/>
    </row>
    <row r="754">
      <c r="C754" s="189"/>
      <c r="E754" s="190"/>
      <c r="G754" s="191"/>
      <c r="I754" s="189"/>
    </row>
    <row r="755">
      <c r="C755" s="189"/>
      <c r="E755" s="190"/>
      <c r="G755" s="191"/>
      <c r="I755" s="189"/>
    </row>
    <row r="756">
      <c r="C756" s="189"/>
      <c r="E756" s="190"/>
      <c r="G756" s="191"/>
      <c r="I756" s="189"/>
    </row>
    <row r="757">
      <c r="C757" s="189"/>
      <c r="E757" s="190"/>
      <c r="G757" s="191"/>
      <c r="I757" s="189"/>
    </row>
    <row r="758">
      <c r="C758" s="189"/>
      <c r="E758" s="190"/>
      <c r="G758" s="191"/>
      <c r="I758" s="189"/>
    </row>
    <row r="759">
      <c r="C759" s="189"/>
      <c r="E759" s="190"/>
      <c r="G759" s="191"/>
      <c r="I759" s="189"/>
    </row>
    <row r="760">
      <c r="C760" s="189"/>
      <c r="E760" s="190"/>
      <c r="G760" s="191"/>
      <c r="I760" s="189"/>
    </row>
    <row r="761">
      <c r="C761" s="189"/>
      <c r="E761" s="190"/>
      <c r="G761" s="191"/>
      <c r="I761" s="189"/>
    </row>
    <row r="762">
      <c r="C762" s="189"/>
      <c r="E762" s="190"/>
      <c r="G762" s="191"/>
      <c r="I762" s="189"/>
    </row>
    <row r="763">
      <c r="C763" s="189"/>
      <c r="E763" s="190"/>
      <c r="G763" s="191"/>
      <c r="I763" s="189"/>
    </row>
    <row r="764">
      <c r="C764" s="189"/>
      <c r="E764" s="190"/>
      <c r="G764" s="191"/>
      <c r="I764" s="189"/>
    </row>
    <row r="765">
      <c r="C765" s="189"/>
      <c r="E765" s="190"/>
      <c r="G765" s="191"/>
      <c r="I765" s="189"/>
    </row>
    <row r="766">
      <c r="C766" s="189"/>
      <c r="E766" s="190"/>
      <c r="G766" s="191"/>
      <c r="I766" s="189"/>
    </row>
    <row r="767">
      <c r="C767" s="189"/>
      <c r="E767" s="190"/>
      <c r="G767" s="191"/>
      <c r="I767" s="189"/>
    </row>
    <row r="768">
      <c r="C768" s="189"/>
      <c r="E768" s="190"/>
      <c r="G768" s="191"/>
      <c r="I768" s="189"/>
    </row>
    <row r="769">
      <c r="C769" s="189"/>
      <c r="E769" s="190"/>
      <c r="G769" s="191"/>
      <c r="I769" s="189"/>
    </row>
    <row r="770">
      <c r="C770" s="189"/>
      <c r="E770" s="190"/>
      <c r="G770" s="191"/>
      <c r="I770" s="189"/>
    </row>
    <row r="771">
      <c r="C771" s="189"/>
      <c r="E771" s="190"/>
      <c r="G771" s="191"/>
      <c r="I771" s="189"/>
    </row>
    <row r="772">
      <c r="C772" s="189"/>
      <c r="E772" s="190"/>
      <c r="G772" s="191"/>
      <c r="I772" s="189"/>
    </row>
    <row r="773">
      <c r="C773" s="189"/>
      <c r="E773" s="190"/>
      <c r="G773" s="191"/>
      <c r="I773" s="189"/>
    </row>
    <row r="774">
      <c r="C774" s="189"/>
      <c r="E774" s="190"/>
      <c r="G774" s="191"/>
      <c r="I774" s="189"/>
    </row>
    <row r="775">
      <c r="C775" s="189"/>
      <c r="E775" s="190"/>
      <c r="G775" s="191"/>
      <c r="I775" s="189"/>
    </row>
    <row r="776">
      <c r="C776" s="189"/>
      <c r="E776" s="190"/>
      <c r="G776" s="191"/>
      <c r="I776" s="189"/>
    </row>
    <row r="777">
      <c r="C777" s="189"/>
      <c r="E777" s="190"/>
      <c r="G777" s="191"/>
      <c r="I777" s="189"/>
    </row>
    <row r="778">
      <c r="C778" s="189"/>
      <c r="E778" s="190"/>
      <c r="G778" s="191"/>
      <c r="I778" s="189"/>
    </row>
    <row r="779">
      <c r="C779" s="189"/>
      <c r="E779" s="190"/>
      <c r="G779" s="191"/>
      <c r="I779" s="189"/>
    </row>
    <row r="780">
      <c r="C780" s="189"/>
      <c r="E780" s="190"/>
      <c r="G780" s="191"/>
      <c r="I780" s="189"/>
    </row>
    <row r="781">
      <c r="C781" s="189"/>
      <c r="E781" s="190"/>
      <c r="G781" s="191"/>
      <c r="I781" s="189"/>
    </row>
    <row r="782">
      <c r="C782" s="189"/>
      <c r="E782" s="190"/>
      <c r="G782" s="191"/>
      <c r="I782" s="189"/>
    </row>
    <row r="783">
      <c r="C783" s="189"/>
      <c r="E783" s="190"/>
      <c r="G783" s="191"/>
      <c r="I783" s="189"/>
    </row>
    <row r="784">
      <c r="C784" s="189"/>
      <c r="E784" s="190"/>
      <c r="G784" s="191"/>
      <c r="I784" s="189"/>
    </row>
    <row r="785">
      <c r="C785" s="189"/>
      <c r="E785" s="190"/>
      <c r="G785" s="191"/>
      <c r="I785" s="189"/>
    </row>
    <row r="786">
      <c r="C786" s="189"/>
      <c r="E786" s="190"/>
      <c r="G786" s="191"/>
      <c r="I786" s="189"/>
    </row>
    <row r="787">
      <c r="C787" s="189"/>
      <c r="E787" s="190"/>
      <c r="G787" s="191"/>
      <c r="I787" s="189"/>
    </row>
    <row r="788">
      <c r="C788" s="189"/>
      <c r="E788" s="190"/>
      <c r="G788" s="191"/>
      <c r="I788" s="189"/>
    </row>
    <row r="789">
      <c r="C789" s="189"/>
      <c r="E789" s="190"/>
      <c r="G789" s="191"/>
      <c r="I789" s="189"/>
    </row>
    <row r="790">
      <c r="C790" s="189"/>
      <c r="E790" s="190"/>
      <c r="G790" s="191"/>
      <c r="I790" s="189"/>
    </row>
    <row r="791">
      <c r="C791" s="189"/>
      <c r="E791" s="190"/>
      <c r="G791" s="191"/>
      <c r="I791" s="189"/>
    </row>
    <row r="792">
      <c r="C792" s="189"/>
      <c r="E792" s="190"/>
      <c r="G792" s="191"/>
      <c r="I792" s="189"/>
    </row>
    <row r="793">
      <c r="C793" s="189"/>
      <c r="E793" s="190"/>
      <c r="G793" s="191"/>
      <c r="I793" s="189"/>
    </row>
    <row r="794">
      <c r="C794" s="189"/>
      <c r="E794" s="190"/>
      <c r="G794" s="191"/>
      <c r="I794" s="189"/>
    </row>
    <row r="795">
      <c r="C795" s="189"/>
      <c r="E795" s="190"/>
      <c r="G795" s="191"/>
      <c r="I795" s="189"/>
    </row>
    <row r="796">
      <c r="C796" s="189"/>
      <c r="E796" s="190"/>
      <c r="G796" s="191"/>
      <c r="I796" s="189"/>
    </row>
    <row r="797">
      <c r="C797" s="189"/>
      <c r="E797" s="190"/>
      <c r="G797" s="191"/>
      <c r="I797" s="189"/>
    </row>
    <row r="798">
      <c r="C798" s="189"/>
      <c r="E798" s="190"/>
      <c r="G798" s="191"/>
      <c r="I798" s="189"/>
    </row>
    <row r="799">
      <c r="C799" s="189"/>
      <c r="E799" s="190"/>
      <c r="G799" s="191"/>
      <c r="I799" s="189"/>
    </row>
    <row r="800">
      <c r="C800" s="189"/>
      <c r="E800" s="190"/>
      <c r="G800" s="191"/>
      <c r="I800" s="189"/>
    </row>
    <row r="801">
      <c r="C801" s="189"/>
      <c r="E801" s="190"/>
      <c r="G801" s="191"/>
      <c r="I801" s="189"/>
    </row>
    <row r="802">
      <c r="C802" s="189"/>
      <c r="E802" s="190"/>
      <c r="G802" s="191"/>
      <c r="I802" s="189"/>
    </row>
    <row r="803">
      <c r="C803" s="189"/>
      <c r="E803" s="190"/>
      <c r="G803" s="191"/>
      <c r="I803" s="189"/>
    </row>
    <row r="804">
      <c r="C804" s="189"/>
      <c r="E804" s="190"/>
      <c r="G804" s="191"/>
      <c r="I804" s="189"/>
    </row>
    <row r="805">
      <c r="C805" s="189"/>
      <c r="E805" s="190"/>
      <c r="G805" s="191"/>
      <c r="I805" s="189"/>
    </row>
    <row r="806">
      <c r="C806" s="189"/>
      <c r="E806" s="190"/>
      <c r="G806" s="191"/>
      <c r="I806" s="189"/>
    </row>
    <row r="807">
      <c r="C807" s="189"/>
      <c r="E807" s="190"/>
      <c r="G807" s="191"/>
      <c r="I807" s="189"/>
    </row>
    <row r="808">
      <c r="C808" s="189"/>
      <c r="E808" s="190"/>
      <c r="G808" s="191"/>
      <c r="I808" s="189"/>
    </row>
    <row r="809">
      <c r="C809" s="189"/>
      <c r="E809" s="190"/>
      <c r="G809" s="191"/>
      <c r="I809" s="189"/>
    </row>
    <row r="810">
      <c r="C810" s="189"/>
      <c r="E810" s="190"/>
      <c r="G810" s="191"/>
      <c r="I810" s="189"/>
    </row>
    <row r="811">
      <c r="C811" s="189"/>
      <c r="E811" s="190"/>
      <c r="G811" s="191"/>
      <c r="I811" s="189"/>
    </row>
    <row r="812">
      <c r="C812" s="189"/>
      <c r="E812" s="190"/>
      <c r="G812" s="191"/>
      <c r="I812" s="189"/>
    </row>
    <row r="813">
      <c r="C813" s="189"/>
      <c r="E813" s="190"/>
      <c r="G813" s="191"/>
      <c r="I813" s="189"/>
    </row>
    <row r="814">
      <c r="C814" s="189"/>
      <c r="E814" s="190"/>
      <c r="G814" s="191"/>
      <c r="I814" s="189"/>
    </row>
    <row r="815">
      <c r="C815" s="189"/>
      <c r="E815" s="190"/>
      <c r="G815" s="191"/>
      <c r="I815" s="189"/>
    </row>
    <row r="816">
      <c r="C816" s="189"/>
      <c r="E816" s="190"/>
      <c r="G816" s="191"/>
      <c r="I816" s="189"/>
    </row>
    <row r="817">
      <c r="C817" s="189"/>
      <c r="E817" s="190"/>
      <c r="G817" s="191"/>
      <c r="I817" s="189"/>
    </row>
    <row r="818">
      <c r="C818" s="189"/>
      <c r="E818" s="190"/>
      <c r="G818" s="191"/>
      <c r="I818" s="189"/>
    </row>
    <row r="819">
      <c r="C819" s="189"/>
      <c r="E819" s="190"/>
      <c r="G819" s="191"/>
      <c r="I819" s="189"/>
    </row>
    <row r="820">
      <c r="C820" s="189"/>
      <c r="E820" s="190"/>
      <c r="G820" s="191"/>
      <c r="I820" s="189"/>
    </row>
    <row r="821">
      <c r="C821" s="189"/>
      <c r="E821" s="190"/>
      <c r="G821" s="191"/>
      <c r="I821" s="189"/>
    </row>
    <row r="822">
      <c r="C822" s="189"/>
      <c r="E822" s="190"/>
      <c r="G822" s="191"/>
      <c r="I822" s="189"/>
    </row>
    <row r="823">
      <c r="C823" s="189"/>
      <c r="E823" s="190"/>
      <c r="G823" s="191"/>
      <c r="I823" s="189"/>
    </row>
    <row r="824">
      <c r="C824" s="189"/>
      <c r="E824" s="190"/>
      <c r="G824" s="191"/>
      <c r="I824" s="189"/>
    </row>
    <row r="825">
      <c r="C825" s="189"/>
      <c r="E825" s="190"/>
      <c r="G825" s="191"/>
      <c r="I825" s="189"/>
    </row>
    <row r="826">
      <c r="C826" s="189"/>
      <c r="E826" s="190"/>
      <c r="G826" s="191"/>
      <c r="I826" s="189"/>
    </row>
    <row r="827">
      <c r="C827" s="189"/>
      <c r="E827" s="190"/>
      <c r="G827" s="191"/>
      <c r="I827" s="189"/>
    </row>
    <row r="828">
      <c r="C828" s="189"/>
      <c r="E828" s="190"/>
      <c r="G828" s="191"/>
      <c r="I828" s="189"/>
    </row>
    <row r="829">
      <c r="C829" s="189"/>
      <c r="E829" s="190"/>
      <c r="G829" s="191"/>
      <c r="I829" s="189"/>
    </row>
    <row r="830">
      <c r="C830" s="189"/>
      <c r="E830" s="190"/>
      <c r="G830" s="191"/>
      <c r="I830" s="189"/>
    </row>
    <row r="831">
      <c r="C831" s="189"/>
      <c r="E831" s="190"/>
      <c r="G831" s="191"/>
      <c r="I831" s="189"/>
    </row>
    <row r="832">
      <c r="C832" s="189"/>
      <c r="E832" s="190"/>
      <c r="G832" s="191"/>
      <c r="I832" s="189"/>
    </row>
    <row r="833">
      <c r="C833" s="189"/>
      <c r="E833" s="190"/>
      <c r="G833" s="191"/>
      <c r="I833" s="189"/>
    </row>
    <row r="834">
      <c r="C834" s="189"/>
      <c r="E834" s="190"/>
      <c r="G834" s="191"/>
      <c r="I834" s="189"/>
    </row>
    <row r="835">
      <c r="C835" s="189"/>
      <c r="E835" s="190"/>
      <c r="G835" s="191"/>
      <c r="I835" s="189"/>
    </row>
    <row r="836">
      <c r="C836" s="189"/>
      <c r="E836" s="190"/>
      <c r="G836" s="191"/>
      <c r="I836" s="189"/>
    </row>
    <row r="837">
      <c r="C837" s="189"/>
      <c r="E837" s="190"/>
      <c r="G837" s="191"/>
      <c r="I837" s="189"/>
    </row>
    <row r="838">
      <c r="C838" s="189"/>
      <c r="E838" s="190"/>
      <c r="G838" s="191"/>
      <c r="I838" s="189"/>
    </row>
    <row r="839">
      <c r="C839" s="189"/>
      <c r="E839" s="190"/>
      <c r="G839" s="191"/>
      <c r="I839" s="189"/>
    </row>
    <row r="840">
      <c r="C840" s="189"/>
      <c r="E840" s="190"/>
      <c r="G840" s="191"/>
      <c r="I840" s="189"/>
    </row>
    <row r="841">
      <c r="C841" s="189"/>
      <c r="E841" s="190"/>
      <c r="G841" s="191"/>
      <c r="I841" s="189"/>
    </row>
    <row r="842">
      <c r="C842" s="189"/>
      <c r="E842" s="190"/>
      <c r="G842" s="191"/>
      <c r="I842" s="189"/>
    </row>
    <row r="843">
      <c r="C843" s="189"/>
      <c r="E843" s="190"/>
      <c r="G843" s="191"/>
      <c r="I843" s="189"/>
    </row>
    <row r="844">
      <c r="C844" s="189"/>
      <c r="E844" s="190"/>
      <c r="G844" s="191"/>
      <c r="I844" s="189"/>
    </row>
    <row r="845">
      <c r="C845" s="189"/>
      <c r="E845" s="190"/>
      <c r="G845" s="191"/>
      <c r="I845" s="189"/>
    </row>
    <row r="846">
      <c r="C846" s="189"/>
      <c r="E846" s="190"/>
      <c r="G846" s="191"/>
      <c r="I846" s="189"/>
    </row>
    <row r="847">
      <c r="C847" s="189"/>
      <c r="E847" s="190"/>
      <c r="G847" s="191"/>
      <c r="I847" s="189"/>
    </row>
    <row r="848">
      <c r="C848" s="189"/>
      <c r="E848" s="190"/>
      <c r="G848" s="191"/>
      <c r="I848" s="189"/>
    </row>
    <row r="849">
      <c r="C849" s="189"/>
      <c r="E849" s="190"/>
      <c r="G849" s="191"/>
      <c r="I849" s="189"/>
    </row>
    <row r="850">
      <c r="C850" s="189"/>
      <c r="E850" s="190"/>
      <c r="G850" s="191"/>
      <c r="I850" s="189"/>
    </row>
    <row r="851">
      <c r="C851" s="189"/>
      <c r="E851" s="190"/>
      <c r="G851" s="191"/>
      <c r="I851" s="189"/>
    </row>
    <row r="852">
      <c r="C852" s="189"/>
      <c r="E852" s="190"/>
      <c r="G852" s="191"/>
      <c r="I852" s="189"/>
    </row>
    <row r="853">
      <c r="C853" s="189"/>
      <c r="E853" s="190"/>
      <c r="G853" s="191"/>
      <c r="I853" s="189"/>
    </row>
    <row r="854">
      <c r="C854" s="189"/>
      <c r="E854" s="190"/>
      <c r="G854" s="191"/>
      <c r="I854" s="189"/>
    </row>
    <row r="855">
      <c r="C855" s="189"/>
      <c r="E855" s="190"/>
      <c r="G855" s="191"/>
      <c r="I855" s="189"/>
    </row>
    <row r="856">
      <c r="C856" s="189"/>
      <c r="E856" s="190"/>
      <c r="G856" s="191"/>
      <c r="I856" s="189"/>
    </row>
    <row r="857">
      <c r="C857" s="189"/>
      <c r="E857" s="190"/>
      <c r="G857" s="191"/>
      <c r="I857" s="189"/>
    </row>
    <row r="858">
      <c r="C858" s="189"/>
      <c r="E858" s="190"/>
      <c r="G858" s="191"/>
      <c r="I858" s="189"/>
    </row>
    <row r="859">
      <c r="C859" s="189"/>
      <c r="E859" s="190"/>
      <c r="G859" s="191"/>
      <c r="I859" s="189"/>
    </row>
    <row r="860">
      <c r="C860" s="189"/>
      <c r="E860" s="190"/>
      <c r="G860" s="191"/>
      <c r="I860" s="189"/>
    </row>
    <row r="861">
      <c r="C861" s="189"/>
      <c r="E861" s="190"/>
      <c r="G861" s="191"/>
      <c r="I861" s="189"/>
    </row>
    <row r="862">
      <c r="C862" s="189"/>
      <c r="E862" s="190"/>
      <c r="G862" s="191"/>
      <c r="I862" s="189"/>
    </row>
    <row r="863">
      <c r="C863" s="189"/>
      <c r="E863" s="190"/>
      <c r="G863" s="191"/>
      <c r="I863" s="189"/>
    </row>
    <row r="864">
      <c r="C864" s="189"/>
      <c r="E864" s="190"/>
      <c r="G864" s="191"/>
      <c r="I864" s="189"/>
    </row>
    <row r="865">
      <c r="C865" s="189"/>
      <c r="E865" s="190"/>
      <c r="G865" s="191"/>
      <c r="I865" s="189"/>
    </row>
    <row r="866">
      <c r="C866" s="189"/>
      <c r="E866" s="190"/>
      <c r="G866" s="191"/>
      <c r="I866" s="189"/>
    </row>
    <row r="867">
      <c r="C867" s="189"/>
      <c r="E867" s="190"/>
      <c r="G867" s="191"/>
      <c r="I867" s="189"/>
    </row>
    <row r="868">
      <c r="C868" s="189"/>
      <c r="E868" s="190"/>
      <c r="G868" s="191"/>
      <c r="I868" s="189"/>
    </row>
    <row r="869">
      <c r="C869" s="189"/>
      <c r="E869" s="190"/>
      <c r="G869" s="191"/>
      <c r="I869" s="189"/>
    </row>
    <row r="870">
      <c r="C870" s="189"/>
      <c r="E870" s="190"/>
      <c r="G870" s="191"/>
      <c r="I870" s="189"/>
    </row>
    <row r="871">
      <c r="C871" s="189"/>
      <c r="E871" s="190"/>
      <c r="G871" s="191"/>
      <c r="I871" s="189"/>
    </row>
    <row r="872">
      <c r="C872" s="189"/>
      <c r="E872" s="190"/>
      <c r="G872" s="191"/>
      <c r="I872" s="189"/>
    </row>
    <row r="873">
      <c r="C873" s="189"/>
      <c r="E873" s="190"/>
      <c r="G873" s="191"/>
      <c r="I873" s="189"/>
    </row>
    <row r="874">
      <c r="C874" s="189"/>
      <c r="E874" s="190"/>
      <c r="G874" s="191"/>
      <c r="I874" s="189"/>
    </row>
    <row r="875">
      <c r="C875" s="189"/>
      <c r="E875" s="190"/>
      <c r="G875" s="191"/>
      <c r="I875" s="189"/>
    </row>
    <row r="876">
      <c r="C876" s="189"/>
      <c r="E876" s="190"/>
      <c r="G876" s="191"/>
      <c r="I876" s="189"/>
    </row>
    <row r="877">
      <c r="C877" s="189"/>
      <c r="E877" s="190"/>
      <c r="G877" s="191"/>
      <c r="I877" s="189"/>
    </row>
    <row r="878">
      <c r="C878" s="189"/>
      <c r="E878" s="190"/>
      <c r="G878" s="191"/>
      <c r="I878" s="189"/>
    </row>
    <row r="879">
      <c r="C879" s="189"/>
      <c r="E879" s="190"/>
      <c r="G879" s="191"/>
      <c r="I879" s="189"/>
    </row>
    <row r="880">
      <c r="C880" s="189"/>
      <c r="E880" s="190"/>
      <c r="G880" s="191"/>
      <c r="I880" s="189"/>
    </row>
    <row r="881">
      <c r="C881" s="189"/>
      <c r="E881" s="190"/>
      <c r="G881" s="191"/>
      <c r="I881" s="189"/>
    </row>
    <row r="882">
      <c r="C882" s="189"/>
      <c r="E882" s="190"/>
      <c r="G882" s="191"/>
      <c r="I882" s="189"/>
    </row>
    <row r="883">
      <c r="C883" s="189"/>
      <c r="E883" s="190"/>
      <c r="G883" s="191"/>
      <c r="I883" s="189"/>
    </row>
    <row r="884">
      <c r="C884" s="189"/>
      <c r="E884" s="190"/>
      <c r="G884" s="191"/>
      <c r="I884" s="189"/>
    </row>
    <row r="885">
      <c r="C885" s="189"/>
      <c r="E885" s="190"/>
      <c r="G885" s="191"/>
      <c r="I885" s="189"/>
    </row>
    <row r="886">
      <c r="C886" s="189"/>
      <c r="E886" s="190"/>
      <c r="G886" s="191"/>
      <c r="I886" s="189"/>
    </row>
    <row r="887">
      <c r="C887" s="189"/>
      <c r="E887" s="190"/>
      <c r="G887" s="191"/>
      <c r="I887" s="189"/>
    </row>
    <row r="888">
      <c r="C888" s="189"/>
      <c r="E888" s="190"/>
      <c r="G888" s="191"/>
      <c r="I888" s="189"/>
    </row>
    <row r="889">
      <c r="C889" s="189"/>
      <c r="E889" s="190"/>
      <c r="G889" s="191"/>
      <c r="I889" s="189"/>
    </row>
    <row r="890">
      <c r="C890" s="189"/>
      <c r="E890" s="190"/>
      <c r="G890" s="191"/>
      <c r="I890" s="189"/>
    </row>
    <row r="891">
      <c r="C891" s="189"/>
      <c r="E891" s="190"/>
      <c r="G891" s="191"/>
      <c r="I891" s="189"/>
    </row>
    <row r="892">
      <c r="C892" s="189"/>
      <c r="E892" s="190"/>
      <c r="G892" s="191"/>
      <c r="I892" s="189"/>
    </row>
    <row r="893">
      <c r="C893" s="189"/>
      <c r="E893" s="190"/>
      <c r="G893" s="191"/>
      <c r="I893" s="189"/>
    </row>
    <row r="894">
      <c r="C894" s="189"/>
      <c r="E894" s="190"/>
      <c r="G894" s="191"/>
      <c r="I894" s="189"/>
    </row>
    <row r="895">
      <c r="C895" s="189"/>
      <c r="E895" s="190"/>
      <c r="G895" s="191"/>
      <c r="I895" s="189"/>
    </row>
    <row r="896">
      <c r="C896" s="189"/>
      <c r="E896" s="190"/>
      <c r="G896" s="191"/>
      <c r="I896" s="189"/>
    </row>
    <row r="897">
      <c r="C897" s="189"/>
      <c r="E897" s="190"/>
      <c r="G897" s="191"/>
      <c r="I897" s="189"/>
    </row>
    <row r="898">
      <c r="C898" s="189"/>
      <c r="E898" s="190"/>
      <c r="G898" s="191"/>
      <c r="I898" s="189"/>
    </row>
    <row r="899">
      <c r="C899" s="189"/>
      <c r="E899" s="190"/>
      <c r="G899" s="191"/>
      <c r="I899" s="189"/>
    </row>
    <row r="900">
      <c r="C900" s="189"/>
      <c r="E900" s="190"/>
      <c r="G900" s="191"/>
      <c r="I900" s="189"/>
    </row>
    <row r="901">
      <c r="C901" s="189"/>
      <c r="E901" s="190"/>
      <c r="G901" s="191"/>
      <c r="I901" s="189"/>
    </row>
    <row r="902">
      <c r="C902" s="189"/>
      <c r="E902" s="190"/>
      <c r="G902" s="191"/>
      <c r="I902" s="189"/>
    </row>
    <row r="903">
      <c r="C903" s="189"/>
      <c r="E903" s="190"/>
      <c r="G903" s="191"/>
      <c r="I903" s="189"/>
    </row>
    <row r="904">
      <c r="C904" s="189"/>
      <c r="E904" s="190"/>
      <c r="G904" s="191"/>
      <c r="I904" s="189"/>
    </row>
    <row r="905">
      <c r="C905" s="189"/>
      <c r="E905" s="190"/>
      <c r="G905" s="191"/>
      <c r="I905" s="189"/>
    </row>
    <row r="906">
      <c r="C906" s="189"/>
      <c r="E906" s="190"/>
      <c r="G906" s="191"/>
      <c r="I906" s="189"/>
    </row>
    <row r="907">
      <c r="C907" s="189"/>
      <c r="E907" s="190"/>
      <c r="G907" s="191"/>
      <c r="I907" s="189"/>
    </row>
    <row r="908">
      <c r="C908" s="189"/>
      <c r="E908" s="190"/>
      <c r="G908" s="191"/>
      <c r="I908" s="189"/>
    </row>
    <row r="909">
      <c r="C909" s="189"/>
      <c r="E909" s="190"/>
      <c r="G909" s="191"/>
      <c r="I909" s="189"/>
    </row>
    <row r="910">
      <c r="C910" s="189"/>
      <c r="E910" s="190"/>
      <c r="G910" s="191"/>
      <c r="I910" s="189"/>
    </row>
    <row r="911">
      <c r="C911" s="189"/>
      <c r="E911" s="190"/>
      <c r="G911" s="191"/>
      <c r="I911" s="189"/>
    </row>
    <row r="912">
      <c r="C912" s="189"/>
      <c r="E912" s="190"/>
      <c r="G912" s="191"/>
      <c r="I912" s="189"/>
    </row>
    <row r="913">
      <c r="C913" s="189"/>
      <c r="E913" s="190"/>
      <c r="G913" s="191"/>
      <c r="I913" s="189"/>
    </row>
    <row r="914">
      <c r="C914" s="189"/>
      <c r="E914" s="190"/>
      <c r="G914" s="191"/>
      <c r="I914" s="189"/>
    </row>
    <row r="915">
      <c r="C915" s="189"/>
      <c r="E915" s="190"/>
      <c r="G915" s="191"/>
      <c r="I915" s="189"/>
    </row>
    <row r="916">
      <c r="C916" s="189"/>
      <c r="E916" s="190"/>
      <c r="G916" s="191"/>
      <c r="I916" s="189"/>
    </row>
    <row r="917">
      <c r="C917" s="189"/>
      <c r="E917" s="190"/>
      <c r="G917" s="191"/>
      <c r="I917" s="189"/>
    </row>
    <row r="918">
      <c r="C918" s="189"/>
      <c r="E918" s="190"/>
      <c r="G918" s="191"/>
      <c r="I918" s="189"/>
    </row>
    <row r="919">
      <c r="C919" s="189"/>
      <c r="E919" s="190"/>
      <c r="G919" s="191"/>
      <c r="I919" s="189"/>
    </row>
    <row r="920">
      <c r="C920" s="189"/>
      <c r="E920" s="190"/>
      <c r="G920" s="191"/>
      <c r="I920" s="189"/>
    </row>
    <row r="921">
      <c r="C921" s="189"/>
      <c r="E921" s="190"/>
      <c r="G921" s="191"/>
      <c r="I921" s="189"/>
    </row>
    <row r="922">
      <c r="C922" s="189"/>
      <c r="E922" s="190"/>
      <c r="G922" s="191"/>
      <c r="I922" s="189"/>
    </row>
    <row r="923">
      <c r="C923" s="189"/>
      <c r="E923" s="190"/>
      <c r="G923" s="191"/>
      <c r="I923" s="189"/>
    </row>
    <row r="924">
      <c r="C924" s="189"/>
      <c r="E924" s="190"/>
      <c r="G924" s="191"/>
      <c r="I924" s="189"/>
    </row>
    <row r="925">
      <c r="C925" s="189"/>
      <c r="E925" s="190"/>
      <c r="G925" s="191"/>
      <c r="I925" s="189"/>
    </row>
    <row r="926">
      <c r="C926" s="189"/>
      <c r="E926" s="190"/>
      <c r="G926" s="191"/>
      <c r="I926" s="189"/>
    </row>
    <row r="927">
      <c r="C927" s="189"/>
      <c r="E927" s="190"/>
      <c r="G927" s="191"/>
      <c r="I927" s="189"/>
    </row>
    <row r="928">
      <c r="C928" s="189"/>
      <c r="E928" s="190"/>
      <c r="G928" s="191"/>
      <c r="I928" s="189"/>
    </row>
    <row r="929">
      <c r="C929" s="189"/>
      <c r="E929" s="190"/>
      <c r="G929" s="191"/>
      <c r="I929" s="189"/>
    </row>
    <row r="930">
      <c r="C930" s="189"/>
      <c r="E930" s="190"/>
      <c r="G930" s="191"/>
      <c r="I930" s="189"/>
    </row>
    <row r="931">
      <c r="C931" s="189"/>
      <c r="E931" s="190"/>
      <c r="G931" s="191"/>
      <c r="I931" s="189"/>
    </row>
    <row r="932">
      <c r="C932" s="189"/>
      <c r="E932" s="190"/>
      <c r="G932" s="191"/>
      <c r="I932" s="189"/>
    </row>
    <row r="933">
      <c r="C933" s="189"/>
      <c r="E933" s="190"/>
      <c r="G933" s="191"/>
      <c r="I933" s="189"/>
    </row>
    <row r="934">
      <c r="C934" s="189"/>
      <c r="E934" s="190"/>
      <c r="G934" s="191"/>
      <c r="I934" s="189"/>
    </row>
    <row r="935">
      <c r="C935" s="189"/>
      <c r="E935" s="190"/>
      <c r="G935" s="191"/>
      <c r="I935" s="189"/>
    </row>
    <row r="936">
      <c r="C936" s="189"/>
      <c r="E936" s="190"/>
      <c r="G936" s="191"/>
      <c r="I936" s="189"/>
    </row>
    <row r="937">
      <c r="C937" s="189"/>
      <c r="E937" s="190"/>
      <c r="G937" s="191"/>
      <c r="I937" s="189"/>
    </row>
    <row r="938">
      <c r="C938" s="189"/>
      <c r="E938" s="190"/>
      <c r="G938" s="191"/>
      <c r="I938" s="189"/>
    </row>
    <row r="939">
      <c r="C939" s="189"/>
      <c r="E939" s="190"/>
      <c r="G939" s="191"/>
      <c r="I939" s="189"/>
    </row>
    <row r="940">
      <c r="C940" s="189"/>
      <c r="E940" s="190"/>
      <c r="G940" s="191"/>
      <c r="I940" s="189"/>
    </row>
    <row r="941">
      <c r="C941" s="189"/>
      <c r="E941" s="190"/>
      <c r="G941" s="191"/>
      <c r="I941" s="189"/>
    </row>
    <row r="942">
      <c r="C942" s="189"/>
      <c r="E942" s="190"/>
      <c r="G942" s="191"/>
      <c r="I942" s="189"/>
    </row>
    <row r="943">
      <c r="C943" s="189"/>
      <c r="E943" s="190"/>
      <c r="G943" s="191"/>
      <c r="I943" s="189"/>
    </row>
    <row r="944">
      <c r="C944" s="189"/>
      <c r="E944" s="190"/>
      <c r="G944" s="191"/>
      <c r="I944" s="189"/>
    </row>
    <row r="945">
      <c r="C945" s="189"/>
      <c r="E945" s="190"/>
      <c r="G945" s="191"/>
      <c r="I945" s="189"/>
    </row>
    <row r="946">
      <c r="C946" s="189"/>
      <c r="E946" s="190"/>
      <c r="G946" s="191"/>
      <c r="I946" s="189"/>
    </row>
    <row r="947">
      <c r="C947" s="189"/>
      <c r="E947" s="190"/>
      <c r="G947" s="191"/>
      <c r="I947" s="189"/>
    </row>
    <row r="948">
      <c r="C948" s="189"/>
      <c r="E948" s="190"/>
      <c r="G948" s="191"/>
      <c r="I948" s="189"/>
    </row>
    <row r="949">
      <c r="C949" s="189"/>
      <c r="E949" s="190"/>
      <c r="G949" s="191"/>
      <c r="I949" s="189"/>
    </row>
    <row r="950">
      <c r="C950" s="189"/>
      <c r="E950" s="190"/>
      <c r="G950" s="191"/>
      <c r="I950" s="189"/>
    </row>
    <row r="951">
      <c r="C951" s="189"/>
      <c r="E951" s="190"/>
      <c r="G951" s="191"/>
      <c r="I951" s="189"/>
    </row>
    <row r="952">
      <c r="C952" s="189"/>
      <c r="E952" s="190"/>
      <c r="G952" s="191"/>
      <c r="I952" s="189"/>
    </row>
    <row r="953">
      <c r="C953" s="189"/>
      <c r="E953" s="190"/>
      <c r="G953" s="191"/>
      <c r="I953" s="189"/>
    </row>
    <row r="954">
      <c r="C954" s="189"/>
      <c r="E954" s="190"/>
      <c r="G954" s="191"/>
      <c r="I954" s="189"/>
    </row>
    <row r="955">
      <c r="C955" s="189"/>
      <c r="E955" s="190"/>
      <c r="G955" s="191"/>
      <c r="I955" s="189"/>
    </row>
    <row r="956">
      <c r="C956" s="189"/>
      <c r="E956" s="190"/>
      <c r="G956" s="191"/>
      <c r="I956" s="189"/>
    </row>
    <row r="957">
      <c r="C957" s="189"/>
      <c r="E957" s="190"/>
      <c r="G957" s="191"/>
      <c r="I957" s="189"/>
    </row>
    <row r="958">
      <c r="C958" s="189"/>
      <c r="E958" s="190"/>
      <c r="G958" s="191"/>
      <c r="I958" s="189"/>
    </row>
    <row r="959">
      <c r="C959" s="189"/>
      <c r="E959" s="190"/>
      <c r="G959" s="191"/>
      <c r="I959" s="189"/>
    </row>
    <row r="960">
      <c r="C960" s="189"/>
      <c r="E960" s="190"/>
      <c r="G960" s="191"/>
      <c r="I960" s="189"/>
    </row>
    <row r="961">
      <c r="C961" s="189"/>
      <c r="E961" s="190"/>
      <c r="G961" s="191"/>
      <c r="I961" s="189"/>
    </row>
    <row r="962">
      <c r="C962" s="189"/>
      <c r="E962" s="190"/>
      <c r="G962" s="191"/>
      <c r="I962" s="189"/>
    </row>
    <row r="963">
      <c r="C963" s="189"/>
      <c r="E963" s="190"/>
      <c r="G963" s="191"/>
      <c r="I963" s="189"/>
    </row>
    <row r="964">
      <c r="C964" s="189"/>
      <c r="E964" s="190"/>
      <c r="G964" s="191"/>
      <c r="I964" s="189"/>
    </row>
    <row r="965">
      <c r="C965" s="189"/>
      <c r="E965" s="190"/>
      <c r="G965" s="191"/>
      <c r="I965" s="189"/>
    </row>
    <row r="966">
      <c r="C966" s="189"/>
      <c r="E966" s="190"/>
      <c r="G966" s="191"/>
      <c r="I966" s="189"/>
    </row>
    <row r="967">
      <c r="C967" s="189"/>
      <c r="E967" s="190"/>
      <c r="G967" s="191"/>
      <c r="I967" s="189"/>
    </row>
    <row r="968">
      <c r="C968" s="189"/>
      <c r="E968" s="190"/>
      <c r="G968" s="191"/>
      <c r="I968" s="189"/>
    </row>
    <row r="969">
      <c r="C969" s="189"/>
      <c r="E969" s="190"/>
      <c r="G969" s="191"/>
      <c r="I969" s="189"/>
    </row>
    <row r="970">
      <c r="C970" s="189"/>
      <c r="E970" s="190"/>
      <c r="G970" s="191"/>
      <c r="I970" s="189"/>
    </row>
    <row r="971">
      <c r="C971" s="189"/>
      <c r="E971" s="190"/>
      <c r="G971" s="191"/>
      <c r="I971" s="189"/>
    </row>
    <row r="972">
      <c r="C972" s="189"/>
      <c r="E972" s="190"/>
      <c r="G972" s="191"/>
      <c r="I972" s="189"/>
    </row>
    <row r="973">
      <c r="C973" s="189"/>
      <c r="E973" s="190"/>
      <c r="G973" s="191"/>
      <c r="I973" s="189"/>
    </row>
    <row r="974">
      <c r="C974" s="189"/>
      <c r="E974" s="190"/>
      <c r="G974" s="191"/>
      <c r="I974" s="189"/>
    </row>
    <row r="975">
      <c r="C975" s="189"/>
      <c r="E975" s="190"/>
      <c r="G975" s="191"/>
      <c r="I975" s="189"/>
    </row>
    <row r="976">
      <c r="C976" s="189"/>
      <c r="E976" s="190"/>
      <c r="G976" s="191"/>
      <c r="I976" s="189"/>
    </row>
    <row r="977">
      <c r="C977" s="189"/>
      <c r="E977" s="190"/>
      <c r="G977" s="191"/>
      <c r="I977" s="189"/>
    </row>
    <row r="978">
      <c r="C978" s="189"/>
      <c r="E978" s="190"/>
      <c r="G978" s="191"/>
      <c r="I978" s="189"/>
    </row>
    <row r="979">
      <c r="C979" s="189"/>
      <c r="E979" s="190"/>
      <c r="G979" s="191"/>
      <c r="I979" s="189"/>
    </row>
    <row r="980">
      <c r="C980" s="189"/>
      <c r="E980" s="190"/>
      <c r="G980" s="191"/>
      <c r="I980" s="189"/>
    </row>
    <row r="981">
      <c r="C981" s="189"/>
      <c r="E981" s="190"/>
      <c r="G981" s="191"/>
      <c r="I981" s="189"/>
    </row>
    <row r="982">
      <c r="C982" s="189"/>
      <c r="E982" s="190"/>
      <c r="G982" s="191"/>
      <c r="I982" s="189"/>
    </row>
    <row r="983">
      <c r="C983" s="189"/>
      <c r="E983" s="190"/>
      <c r="G983" s="191"/>
      <c r="I983" s="189"/>
    </row>
    <row r="984">
      <c r="C984" s="189"/>
      <c r="E984" s="190"/>
      <c r="G984" s="191"/>
      <c r="I984" s="189"/>
    </row>
    <row r="985">
      <c r="C985" s="189"/>
      <c r="E985" s="190"/>
      <c r="G985" s="191"/>
      <c r="I985" s="189"/>
    </row>
    <row r="986">
      <c r="C986" s="189"/>
      <c r="E986" s="190"/>
      <c r="G986" s="191"/>
      <c r="I986" s="189"/>
    </row>
    <row r="987">
      <c r="C987" s="189"/>
      <c r="E987" s="190"/>
      <c r="G987" s="191"/>
      <c r="I987" s="189"/>
    </row>
    <row r="988">
      <c r="C988" s="189"/>
      <c r="E988" s="190"/>
      <c r="G988" s="191"/>
      <c r="I988" s="189"/>
    </row>
    <row r="989">
      <c r="C989" s="189"/>
      <c r="E989" s="190"/>
      <c r="G989" s="191"/>
      <c r="I989" s="189"/>
    </row>
    <row r="990">
      <c r="C990" s="189"/>
      <c r="E990" s="190"/>
      <c r="G990" s="191"/>
      <c r="I990" s="189"/>
    </row>
    <row r="991">
      <c r="C991" s="189"/>
      <c r="E991" s="190"/>
      <c r="G991" s="191"/>
      <c r="I991" s="189"/>
    </row>
    <row r="992">
      <c r="C992" s="189"/>
      <c r="E992" s="190"/>
      <c r="G992" s="191"/>
      <c r="I992" s="189"/>
    </row>
    <row r="993">
      <c r="C993" s="189"/>
      <c r="E993" s="190"/>
      <c r="G993" s="191"/>
      <c r="I993" s="189"/>
    </row>
    <row r="994">
      <c r="C994" s="189"/>
      <c r="E994" s="190"/>
      <c r="G994" s="191"/>
      <c r="I994" s="189"/>
    </row>
    <row r="995">
      <c r="C995" s="189"/>
      <c r="E995" s="190"/>
      <c r="G995" s="191"/>
      <c r="I995" s="189"/>
    </row>
    <row r="996">
      <c r="C996" s="189"/>
      <c r="E996" s="190"/>
      <c r="G996" s="191"/>
      <c r="I996" s="189"/>
    </row>
    <row r="997">
      <c r="C997" s="189"/>
      <c r="E997" s="190"/>
      <c r="G997" s="191"/>
      <c r="I997" s="189"/>
    </row>
    <row r="998">
      <c r="C998" s="189"/>
      <c r="E998" s="190"/>
      <c r="G998" s="191"/>
      <c r="I998" s="189"/>
    </row>
    <row r="999">
      <c r="C999" s="189"/>
      <c r="E999" s="190"/>
      <c r="G999" s="191"/>
      <c r="I999" s="189"/>
    </row>
    <row r="1000">
      <c r="C1000" s="189"/>
      <c r="E1000" s="190"/>
      <c r="G1000" s="191"/>
      <c r="I1000" s="189"/>
    </row>
    <row r="1001">
      <c r="C1001" s="189"/>
      <c r="E1001" s="190"/>
      <c r="G1001" s="191"/>
      <c r="I1001" s="189"/>
    </row>
    <row r="1002">
      <c r="C1002" s="189"/>
      <c r="E1002" s="190"/>
      <c r="G1002" s="191"/>
      <c r="I1002" s="189"/>
    </row>
    <row r="1003">
      <c r="C1003" s="189"/>
      <c r="E1003" s="190"/>
      <c r="G1003" s="191"/>
      <c r="I1003" s="189"/>
    </row>
    <row r="1004">
      <c r="C1004" s="189"/>
      <c r="E1004" s="190"/>
      <c r="G1004" s="191"/>
      <c r="I1004" s="189"/>
    </row>
    <row r="1005">
      <c r="C1005" s="189"/>
      <c r="E1005" s="190"/>
      <c r="G1005" s="191"/>
      <c r="I1005" s="189"/>
    </row>
    <row r="1006">
      <c r="C1006" s="189"/>
      <c r="E1006" s="190"/>
      <c r="G1006" s="191"/>
      <c r="I1006" s="189"/>
    </row>
    <row r="1007">
      <c r="C1007" s="189"/>
      <c r="E1007" s="190"/>
      <c r="G1007" s="191"/>
      <c r="I1007" s="189"/>
    </row>
  </sheetData>
  <dataValidations>
    <dataValidation type="custom" allowBlank="1" showDropDown="1" sqref="A2:A38">
      <formula1>OR(NOT(ISERROR(DATEVALUE(A2))), AND(ISNUMBER(A2), LEFT(CELL("format", A2))="D"))</formula1>
    </dataValidation>
    <dataValidation type="list" allowBlank="1" sqref="C2:C38">
      <formula1>"EXTERNO,BERKANA,BERKANA CALLAO,OMAR,JONATHAN,DANIEL"</formula1>
    </dataValidation>
    <dataValidation type="custom" allowBlank="1" showDropDown="1" sqref="D2:D38 F2:F38 H2:H38">
      <formula1>AND(ISNUMBER(D2),(NOT(OR(NOT(ISERROR(DATEVALUE(D2))), AND(ISNUMBER(D2), LEFT(CELL("format", D2))="D")))))</formula1>
    </dataValidation>
    <dataValidation type="list" allowBlank="1" sqref="J2:J38">
      <formula1>"PAGADO,PENDIENTE"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0.88"/>
    <col customWidth="1" min="3" max="3" width="20.25"/>
    <col customWidth="1" min="4" max="4" width="38.13"/>
    <col customWidth="1" min="5" max="5" width="5.38"/>
    <col customWidth="1" min="6" max="6" width="8.63"/>
    <col customWidth="1" min="7" max="7" width="8.0"/>
    <col customWidth="1" min="8" max="8" width="10.13"/>
    <col customWidth="1" min="9" max="9" width="7.88"/>
    <col customWidth="1" min="10" max="10" width="6.13"/>
    <col customWidth="1" min="11" max="11" width="9.0"/>
    <col customWidth="1" min="12" max="12" width="10.13"/>
    <col customWidth="1" min="13" max="14" width="4.63"/>
    <col customWidth="1" min="15" max="15" width="9.88"/>
    <col customWidth="1" min="17" max="17" width="24.75"/>
    <col customWidth="1" min="18" max="18" width="8.25"/>
    <col customWidth="1" min="19" max="19" width="8.63"/>
    <col customWidth="1" min="20" max="20" width="10.63"/>
    <col customWidth="1" min="21" max="21" width="11.88"/>
  </cols>
  <sheetData>
    <row r="1">
      <c r="A1" s="192" t="s">
        <v>73</v>
      </c>
      <c r="B1" s="193" t="s">
        <v>74</v>
      </c>
      <c r="E1" s="5"/>
      <c r="F1" s="189"/>
      <c r="G1" s="194"/>
      <c r="H1" s="194"/>
      <c r="I1" s="195"/>
      <c r="J1" s="195"/>
      <c r="K1" s="195"/>
      <c r="L1" s="196"/>
      <c r="O1" s="197" t="s">
        <v>74</v>
      </c>
      <c r="S1" s="189"/>
      <c r="T1" s="194"/>
      <c r="U1" s="194"/>
    </row>
    <row r="2">
      <c r="A2" s="198"/>
      <c r="B2" s="199"/>
      <c r="E2" s="5"/>
      <c r="F2" s="200" t="s">
        <v>75</v>
      </c>
      <c r="G2" s="201"/>
      <c r="H2" s="202"/>
      <c r="I2" s="203" t="s">
        <v>76</v>
      </c>
      <c r="J2" s="201"/>
      <c r="K2" s="202"/>
      <c r="L2" s="204" t="s">
        <v>77</v>
      </c>
      <c r="S2" s="200" t="s">
        <v>78</v>
      </c>
      <c r="T2" s="201"/>
      <c r="U2" s="202"/>
    </row>
    <row r="3">
      <c r="A3" s="198"/>
      <c r="B3" s="199"/>
      <c r="E3" s="5"/>
      <c r="F3" s="205">
        <f>SUM(F5:F14000)</f>
        <v>2485.1</v>
      </c>
      <c r="G3" s="206"/>
      <c r="H3" s="207">
        <f>SUM(H5:H14000)</f>
        <v>3066.237395</v>
      </c>
      <c r="I3" s="208"/>
      <c r="J3" s="209"/>
      <c r="K3" s="210">
        <f t="shared" ref="K3:L3" si="1">SUM(K5:K14000)</f>
        <v>0</v>
      </c>
      <c r="L3" s="211">
        <f t="shared" si="1"/>
        <v>3066.237395</v>
      </c>
      <c r="O3" s="212">
        <v>46024.0</v>
      </c>
      <c r="S3" s="205">
        <f>SUM(S5:S14000)</f>
        <v>237.85</v>
      </c>
      <c r="T3" s="206"/>
      <c r="U3" s="207">
        <f>SUM(U5:U14000)</f>
        <v>361.498703</v>
      </c>
    </row>
    <row r="4">
      <c r="A4" s="198"/>
      <c r="B4" s="213" t="s">
        <v>7</v>
      </c>
      <c r="C4" s="214" t="s">
        <v>79</v>
      </c>
      <c r="D4" s="214" t="s">
        <v>80</v>
      </c>
      <c r="E4" s="215" t="s">
        <v>81</v>
      </c>
      <c r="F4" s="214" t="s">
        <v>82</v>
      </c>
      <c r="G4" s="216" t="s">
        <v>83</v>
      </c>
      <c r="H4" s="216" t="s">
        <v>84</v>
      </c>
      <c r="I4" s="217" t="s">
        <v>85</v>
      </c>
      <c r="J4" s="217" t="s">
        <v>45</v>
      </c>
      <c r="K4" s="217" t="s">
        <v>86</v>
      </c>
      <c r="L4" s="218" t="s">
        <v>87</v>
      </c>
      <c r="O4" s="214" t="s">
        <v>7</v>
      </c>
      <c r="P4" s="214" t="s">
        <v>79</v>
      </c>
      <c r="Q4" s="214" t="s">
        <v>80</v>
      </c>
      <c r="R4" s="214" t="s">
        <v>81</v>
      </c>
      <c r="S4" s="214" t="s">
        <v>82</v>
      </c>
      <c r="T4" s="216" t="s">
        <v>88</v>
      </c>
      <c r="U4" s="216" t="s">
        <v>84</v>
      </c>
    </row>
    <row r="5">
      <c r="A5" s="198"/>
      <c r="B5" s="219">
        <v>46023.0</v>
      </c>
      <c r="C5" s="103" t="s">
        <v>89</v>
      </c>
      <c r="D5" s="103" t="s">
        <v>90</v>
      </c>
      <c r="E5" s="5" t="str">
        <f t="array" ref="E5">IF(D5="","",XLOOKUP(D5,DATOS!$D$6:D14000,DATOS!$C$6:C14000,0,0,1))</f>
        <v>BELM</v>
      </c>
      <c r="F5" s="220">
        <v>8.0</v>
      </c>
      <c r="G5" s="221">
        <v>0.25</v>
      </c>
      <c r="H5" s="194">
        <f t="shared" ref="H5:H1195" si="2">IF(F5="","",(F5*G5))</f>
        <v>2</v>
      </c>
      <c r="I5" s="106"/>
      <c r="J5" s="195"/>
      <c r="K5" s="195" t="str">
        <f t="shared" ref="K5:K1195" si="3">IF(I5="","",(F5*I5))</f>
        <v/>
      </c>
      <c r="L5" s="196">
        <f t="shared" ref="L5:L1195" si="4">IF(I5="",H5,H5+(K5/J5))</f>
        <v>2</v>
      </c>
      <c r="O5" s="222">
        <f>IFERROR(__xludf.DUMMYFUNCTION("FILTER(B5:J14000,B5:B14000=O3)"),46024.0)</f>
        <v>46024</v>
      </c>
      <c r="P5" s="223" t="str">
        <f>IFERROR(__xludf.DUMMYFUNCTION("""COMPUTED_VALUE"""),"CONSUMIDOR FINAL")</f>
        <v>CONSUMIDOR FINAL</v>
      </c>
      <c r="Q5" s="223" t="str">
        <f>IFERROR(__xludf.DUMMYFUNCTION("""COMPUTED_VALUE"""),"Huevo")</f>
        <v>Huevo</v>
      </c>
      <c r="R5" s="223" t="str">
        <f>IFERROR(__xludf.DUMMYFUNCTION("""COMPUTED_VALUE"""),"HUEVO")</f>
        <v>HUEVO</v>
      </c>
      <c r="S5" s="223">
        <f>IFERROR(__xludf.DUMMYFUNCTION("""COMPUTED_VALUE"""),15.0)</f>
        <v>15</v>
      </c>
      <c r="T5" s="194">
        <f>IFERROR(__xludf.DUMMYFUNCTION("""COMPUTED_VALUE"""),0.3333)</f>
        <v>0.3333</v>
      </c>
      <c r="U5" s="194">
        <f>IFERROR(__xludf.DUMMYFUNCTION("""COMPUTED_VALUE"""),4.999499999999999)</f>
        <v>4.9995</v>
      </c>
      <c r="V5" s="195"/>
      <c r="W5" s="195"/>
    </row>
    <row r="6">
      <c r="A6" s="198"/>
      <c r="B6" s="219">
        <v>46023.0</v>
      </c>
      <c r="C6" s="103" t="s">
        <v>89</v>
      </c>
      <c r="D6" s="103" t="s">
        <v>55</v>
      </c>
      <c r="E6" s="5" t="str">
        <f t="array" ref="E6">IF(D6="","",XLOOKUP(D6,DATOS!$D$6:D14000,DATOS!$C$6:C14000,0,0,1))</f>
        <v>00050</v>
      </c>
      <c r="F6" s="220">
        <v>2.0</v>
      </c>
      <c r="G6" s="221">
        <v>4.5</v>
      </c>
      <c r="H6" s="194">
        <f t="shared" si="2"/>
        <v>9</v>
      </c>
      <c r="I6" s="106"/>
      <c r="J6" s="195"/>
      <c r="K6" s="195" t="str">
        <f t="shared" si="3"/>
        <v/>
      </c>
      <c r="L6" s="196">
        <f t="shared" si="4"/>
        <v>9</v>
      </c>
      <c r="O6" s="222">
        <f>IFERROR(__xludf.DUMMYFUNCTION("""COMPUTED_VALUE"""),46024.0)</f>
        <v>46024</v>
      </c>
      <c r="P6" s="223" t="str">
        <f>IFERROR(__xludf.DUMMYFUNCTION("""COMPUTED_VALUE"""),"CONSUMIDOR FINAL")</f>
        <v>CONSUMIDOR FINAL</v>
      </c>
      <c r="Q6" s="223" t="str">
        <f>IFERROR(__xludf.DUMMYFUNCTION("""COMPUTED_VALUE"""),"Caramelos Bianchi")</f>
        <v>Caramelos Bianchi</v>
      </c>
      <c r="R6" s="223" t="str">
        <f>IFERROR(__xludf.DUMMYFUNCTION("""COMPUTED_VALUE"""),"CARM2")</f>
        <v>CARM2</v>
      </c>
      <c r="S6" s="223">
        <f>IFERROR(__xludf.DUMMYFUNCTION("""COMPUTED_VALUE"""),5.0)</f>
        <v>5</v>
      </c>
      <c r="T6" s="194">
        <f>IFERROR(__xludf.DUMMYFUNCTION("""COMPUTED_VALUE"""),0.1)</f>
        <v>0.1</v>
      </c>
      <c r="U6" s="194">
        <f>IFERROR(__xludf.DUMMYFUNCTION("""COMPUTED_VALUE"""),0.5)</f>
        <v>0.5</v>
      </c>
      <c r="V6" s="195"/>
      <c r="W6" s="195"/>
    </row>
    <row r="7">
      <c r="A7" s="198"/>
      <c r="B7" s="219">
        <v>46023.0</v>
      </c>
      <c r="C7" s="103" t="s">
        <v>89</v>
      </c>
      <c r="D7" s="103" t="s">
        <v>91</v>
      </c>
      <c r="E7" s="5" t="str">
        <f t="array" ref="E7">IF(D7="","",XLOOKUP(D7,DATOS!$D$6:D14000,DATOS!$C$6:C14000,0,0,1))</f>
        <v>REF3</v>
      </c>
      <c r="F7" s="220">
        <v>1.0</v>
      </c>
      <c r="G7" s="221">
        <v>3.0</v>
      </c>
      <c r="H7" s="194">
        <f t="shared" si="2"/>
        <v>3</v>
      </c>
      <c r="I7" s="106"/>
      <c r="J7" s="195"/>
      <c r="K7" s="195" t="str">
        <f t="shared" si="3"/>
        <v/>
      </c>
      <c r="L7" s="196">
        <f t="shared" si="4"/>
        <v>3</v>
      </c>
      <c r="O7" s="222">
        <f>IFERROR(__xludf.DUMMYFUNCTION("""COMPUTED_VALUE"""),46024.0)</f>
        <v>46024</v>
      </c>
      <c r="P7" s="223" t="str">
        <f>IFERROR(__xludf.DUMMYFUNCTION("""COMPUTED_VALUE"""),"CONSUMIDOR FINAL")</f>
        <v>CONSUMIDOR FINAL</v>
      </c>
      <c r="Q7" s="223" t="str">
        <f>IFERROR(__xludf.DUMMYFUNCTION("""COMPUTED_VALUE"""),"CARAMELOS FRUTICAS 100UND")</f>
        <v>CARAMELOS FRUTICAS 100UND</v>
      </c>
      <c r="R7" s="223" t="str">
        <f>IFERROR(__xludf.DUMMYFUNCTION("""COMPUTED_VALUE"""),"CARM005")</f>
        <v>CARM005</v>
      </c>
      <c r="S7" s="223">
        <f>IFERROR(__xludf.DUMMYFUNCTION("""COMPUTED_VALUE"""),5.0)</f>
        <v>5</v>
      </c>
      <c r="T7" s="194">
        <f>IFERROR(__xludf.DUMMYFUNCTION("""COMPUTED_VALUE"""),0.1)</f>
        <v>0.1</v>
      </c>
      <c r="U7" s="194">
        <f>IFERROR(__xludf.DUMMYFUNCTION("""COMPUTED_VALUE"""),0.5)</f>
        <v>0.5</v>
      </c>
      <c r="V7" s="195"/>
      <c r="W7" s="195"/>
    </row>
    <row r="8">
      <c r="A8" s="198"/>
      <c r="B8" s="219">
        <v>46023.0</v>
      </c>
      <c r="C8" s="103" t="s">
        <v>89</v>
      </c>
      <c r="D8" s="103" t="s">
        <v>92</v>
      </c>
      <c r="E8" s="224" t="str">
        <f t="array" ref="E8">IF(D8="","",XLOOKUP(D8,DATOS!$D$6:D14000,DATOS!$C$6:C14000,0,0,1))</f>
        <v>00017</v>
      </c>
      <c r="F8" s="220">
        <v>2.0</v>
      </c>
      <c r="G8" s="221">
        <v>0.5</v>
      </c>
      <c r="H8" s="194">
        <f t="shared" si="2"/>
        <v>1</v>
      </c>
      <c r="I8" s="106"/>
      <c r="J8" s="195"/>
      <c r="K8" s="195" t="str">
        <f t="shared" si="3"/>
        <v/>
      </c>
      <c r="L8" s="196">
        <f t="shared" si="4"/>
        <v>1</v>
      </c>
      <c r="O8" s="222">
        <f>IFERROR(__xludf.DUMMYFUNCTION("""COMPUTED_VALUE"""),46024.0)</f>
        <v>46024</v>
      </c>
      <c r="P8" s="223" t="str">
        <f>IFERROR(__xludf.DUMMYFUNCTION("""COMPUTED_VALUE"""),"CONSUMIDOR FINAL")</f>
        <v>CONSUMIDOR FINAL</v>
      </c>
      <c r="Q8" s="223" t="str">
        <f>IFERROR(__xludf.DUMMYFUNCTION("""COMPUTED_VALUE"""),"Huevo")</f>
        <v>Huevo</v>
      </c>
      <c r="R8" s="223" t="str">
        <f>IFERROR(__xludf.DUMMYFUNCTION("""COMPUTED_VALUE"""),"HUEVO")</f>
        <v>HUEVO</v>
      </c>
      <c r="S8" s="223">
        <f>IFERROR(__xludf.DUMMYFUNCTION("""COMPUTED_VALUE"""),12.0)</f>
        <v>12</v>
      </c>
      <c r="T8" s="194">
        <f>IFERROR(__xludf.DUMMYFUNCTION("""COMPUTED_VALUE"""),0.3333)</f>
        <v>0.3333</v>
      </c>
      <c r="U8" s="194">
        <f>IFERROR(__xludf.DUMMYFUNCTION("""COMPUTED_VALUE"""),3.9996)</f>
        <v>3.9996</v>
      </c>
      <c r="V8" s="195"/>
      <c r="W8" s="195"/>
    </row>
    <row r="9">
      <c r="A9" s="198"/>
      <c r="B9" s="219">
        <v>46023.0</v>
      </c>
      <c r="C9" s="103" t="s">
        <v>89</v>
      </c>
      <c r="D9" s="103" t="s">
        <v>93</v>
      </c>
      <c r="E9" s="5" t="str">
        <f t="array" ref="E9">IF(D9="","",XLOOKUP(D9,DATOS!$D$6:D14000,DATOS!$C$6:C14000,0,0,1))</f>
        <v>POLLO</v>
      </c>
      <c r="F9" s="220">
        <v>3.25</v>
      </c>
      <c r="G9" s="221">
        <v>5.0</v>
      </c>
      <c r="H9" s="194">
        <f t="shared" si="2"/>
        <v>16.25</v>
      </c>
      <c r="I9" s="106"/>
      <c r="J9" s="195"/>
      <c r="K9" s="195" t="str">
        <f t="shared" si="3"/>
        <v/>
      </c>
      <c r="L9" s="196">
        <f t="shared" si="4"/>
        <v>16.25</v>
      </c>
      <c r="O9" s="222">
        <f>IFERROR(__xludf.DUMMYFUNCTION("""COMPUTED_VALUE"""),46024.0)</f>
        <v>46024</v>
      </c>
      <c r="P9" s="223" t="str">
        <f>IFERROR(__xludf.DUMMYFUNCTION("""COMPUTED_VALUE"""),"CONSUMIDOR FINAL")</f>
        <v>CONSUMIDOR FINAL</v>
      </c>
      <c r="Q9" s="223" t="str">
        <f>IFERROR(__xludf.DUMMYFUNCTION("""COMPUTED_VALUE"""),"GALLETA MARILU CHOCOVAINILLA")</f>
        <v>GALLETA MARILU CHOCOVAINILLA</v>
      </c>
      <c r="R9" s="223" t="str">
        <f>IFERROR(__xludf.DUMMYFUNCTION("""COMPUTED_VALUE"""),"GALL024")</f>
        <v>GALL024</v>
      </c>
      <c r="S9" s="223">
        <f>IFERROR(__xludf.DUMMYFUNCTION("""COMPUTED_VALUE"""),2.0)</f>
        <v>2</v>
      </c>
      <c r="T9" s="194">
        <f>IFERROR(__xludf.DUMMYFUNCTION("""COMPUTED_VALUE"""),0.5)</f>
        <v>0.5</v>
      </c>
      <c r="U9" s="194">
        <f>IFERROR(__xludf.DUMMYFUNCTION("""COMPUTED_VALUE"""),1.0)</f>
        <v>1</v>
      </c>
      <c r="V9" s="195"/>
      <c r="W9" s="195"/>
    </row>
    <row r="10">
      <c r="A10" s="198"/>
      <c r="B10" s="219">
        <v>46023.0</v>
      </c>
      <c r="C10" s="103" t="s">
        <v>89</v>
      </c>
      <c r="D10" s="103" t="s">
        <v>94</v>
      </c>
      <c r="E10" s="5" t="str">
        <f t="array" ref="E10">IF(D10="","",XLOOKUP(D10,DATOS!$D$6:D14000,DATOS!$C$6:C14000,0,0,1))</f>
        <v>00081</v>
      </c>
      <c r="F10" s="220">
        <v>2.0</v>
      </c>
      <c r="G10" s="221">
        <v>0.5</v>
      </c>
      <c r="H10" s="194">
        <f t="shared" si="2"/>
        <v>1</v>
      </c>
      <c r="I10" s="106"/>
      <c r="J10" s="195"/>
      <c r="K10" s="195" t="str">
        <f t="shared" si="3"/>
        <v/>
      </c>
      <c r="L10" s="196">
        <f t="shared" si="4"/>
        <v>1</v>
      </c>
      <c r="O10" s="222">
        <f>IFERROR(__xludf.DUMMYFUNCTION("""COMPUTED_VALUE"""),46024.0)</f>
        <v>46024</v>
      </c>
      <c r="P10" s="223" t="str">
        <f>IFERROR(__xludf.DUMMYFUNCTION("""COMPUTED_VALUE"""),"CONSUMIDOR FINAL")</f>
        <v>CONSUMIDOR FINAL</v>
      </c>
      <c r="Q10" s="223" t="str">
        <f>IFERROR(__xludf.DUMMYFUNCTION("""COMPUTED_VALUE"""),"Huevo")</f>
        <v>Huevo</v>
      </c>
      <c r="R10" s="223" t="str">
        <f>IFERROR(__xludf.DUMMYFUNCTION("""COMPUTED_VALUE"""),"HUEVO")</f>
        <v>HUEVO</v>
      </c>
      <c r="S10" s="223">
        <f>IFERROR(__xludf.DUMMYFUNCTION("""COMPUTED_VALUE"""),6.0)</f>
        <v>6</v>
      </c>
      <c r="T10" s="194">
        <f>IFERROR(__xludf.DUMMYFUNCTION("""COMPUTED_VALUE"""),0.333333)</f>
        <v>0.333333</v>
      </c>
      <c r="U10" s="194">
        <f>IFERROR(__xludf.DUMMYFUNCTION("""COMPUTED_VALUE"""),1.999998)</f>
        <v>1.999998</v>
      </c>
      <c r="V10" s="195"/>
      <c r="W10" s="195"/>
    </row>
    <row r="11">
      <c r="A11" s="198"/>
      <c r="B11" s="219">
        <v>46023.0</v>
      </c>
      <c r="C11" s="103" t="s">
        <v>89</v>
      </c>
      <c r="D11" s="103" t="s">
        <v>95</v>
      </c>
      <c r="E11" s="5" t="str">
        <f t="array" ref="E11">IF(D11="","",XLOOKUP(D11,DATOS!$D$6:D14000,DATOS!$C$6:C14000,0,0,1))</f>
        <v>CARM005</v>
      </c>
      <c r="F11" s="220">
        <v>10.0</v>
      </c>
      <c r="G11" s="221">
        <v>0.1</v>
      </c>
      <c r="H11" s="194">
        <f t="shared" si="2"/>
        <v>1</v>
      </c>
      <c r="I11" s="106"/>
      <c r="J11" s="195"/>
      <c r="K11" s="195" t="str">
        <f t="shared" si="3"/>
        <v/>
      </c>
      <c r="L11" s="196">
        <f t="shared" si="4"/>
        <v>1</v>
      </c>
      <c r="O11" s="222">
        <f>IFERROR(__xludf.DUMMYFUNCTION("""COMPUTED_VALUE"""),46024.0)</f>
        <v>46024</v>
      </c>
      <c r="P11" s="223" t="str">
        <f>IFERROR(__xludf.DUMMYFUNCTION("""COMPUTED_VALUE"""),"CONSUMIDOR FINAL")</f>
        <v>CONSUMIDOR FINAL</v>
      </c>
      <c r="Q11" s="223" t="str">
        <f>IFERROR(__xludf.DUMMYFUNCTION("""COMPUTED_VALUE"""),"Arroz Mary tradicional tipo 1  900g")</f>
        <v>Arroz Mary tradicional tipo 1  900g</v>
      </c>
      <c r="R11" s="223" t="str">
        <f>IFERROR(__xludf.DUMMYFUNCTION("""COMPUTED_VALUE"""),"AR1")</f>
        <v>AR1</v>
      </c>
      <c r="S11" s="223">
        <f>IFERROR(__xludf.DUMMYFUNCTION("""COMPUTED_VALUE"""),1.0)</f>
        <v>1</v>
      </c>
      <c r="T11" s="194">
        <f>IFERROR(__xludf.DUMMYFUNCTION("""COMPUTED_VALUE"""),2.5)</f>
        <v>2.5</v>
      </c>
      <c r="U11" s="194">
        <f>IFERROR(__xludf.DUMMYFUNCTION("""COMPUTED_VALUE"""),2.5)</f>
        <v>2.5</v>
      </c>
      <c r="V11" s="195"/>
      <c r="W11" s="195"/>
    </row>
    <row r="12">
      <c r="A12" s="198"/>
      <c r="B12" s="219">
        <v>46023.0</v>
      </c>
      <c r="C12" s="103" t="s">
        <v>89</v>
      </c>
      <c r="D12" s="103" t="s">
        <v>96</v>
      </c>
      <c r="E12" s="5" t="str">
        <f t="array" ref="E12">IF(D12="","",XLOOKUP(D12,DATOS!$D$6:D14000,DATOS!$C$6:C14000,0,0,1))</f>
        <v>CARM2</v>
      </c>
      <c r="F12" s="220">
        <v>10.0</v>
      </c>
      <c r="G12" s="221">
        <v>0.1</v>
      </c>
      <c r="H12" s="194">
        <f t="shared" si="2"/>
        <v>1</v>
      </c>
      <c r="I12" s="106"/>
      <c r="J12" s="195"/>
      <c r="K12" s="195" t="str">
        <f t="shared" si="3"/>
        <v/>
      </c>
      <c r="L12" s="196">
        <f t="shared" si="4"/>
        <v>1</v>
      </c>
      <c r="O12" s="222">
        <f>IFERROR(__xludf.DUMMYFUNCTION("""COMPUTED_VALUE"""),46024.0)</f>
        <v>46024</v>
      </c>
      <c r="P12" s="223" t="str">
        <f>IFERROR(__xludf.DUMMYFUNCTION("""COMPUTED_VALUE"""),"CONSUMIDOR FINAL")</f>
        <v>CONSUMIDOR FINAL</v>
      </c>
      <c r="Q12" s="223" t="str">
        <f>IFERROR(__xludf.DUMMYFUNCTION("""COMPUTED_VALUE"""),"Cubitos")</f>
        <v>Cubitos</v>
      </c>
      <c r="R12" s="223" t="str">
        <f>IFERROR(__xludf.DUMMYFUNCTION("""COMPUTED_VALUE"""),"CUBITO1")</f>
        <v>CUBITO1</v>
      </c>
      <c r="S12" s="223">
        <f>IFERROR(__xludf.DUMMYFUNCTION("""COMPUTED_VALUE"""),3.0)</f>
        <v>3</v>
      </c>
      <c r="T12" s="194">
        <f>IFERROR(__xludf.DUMMYFUNCTION("""COMPUTED_VALUE"""),0.5)</f>
        <v>0.5</v>
      </c>
      <c r="U12" s="194">
        <f>IFERROR(__xludf.DUMMYFUNCTION("""COMPUTED_VALUE"""),1.5)</f>
        <v>1.5</v>
      </c>
      <c r="V12" s="195"/>
      <c r="W12" s="195"/>
    </row>
    <row r="13">
      <c r="A13" s="198"/>
      <c r="B13" s="219">
        <v>46023.0</v>
      </c>
      <c r="C13" s="103" t="s">
        <v>89</v>
      </c>
      <c r="D13" s="103" t="s">
        <v>97</v>
      </c>
      <c r="E13" s="5" t="str">
        <f t="array" ref="E13">IF(D13="","",XLOOKUP(D13,DATOS!$D$6:D14000,DATOS!$C$6:C14000,0,0,1))</f>
        <v>CARM4</v>
      </c>
      <c r="F13" s="220">
        <v>10.0</v>
      </c>
      <c r="G13" s="221">
        <v>0.1</v>
      </c>
      <c r="H13" s="194">
        <f t="shared" si="2"/>
        <v>1</v>
      </c>
      <c r="I13" s="106"/>
      <c r="J13" s="195"/>
      <c r="K13" s="195" t="str">
        <f t="shared" si="3"/>
        <v/>
      </c>
      <c r="L13" s="196">
        <f t="shared" si="4"/>
        <v>1</v>
      </c>
      <c r="O13" s="222">
        <f>IFERROR(__xludf.DUMMYFUNCTION("""COMPUTED_VALUE"""),46024.0)</f>
        <v>46024</v>
      </c>
      <c r="P13" s="223" t="str">
        <f>IFERROR(__xludf.DUMMYFUNCTION("""COMPUTED_VALUE"""),"CONSUMIDOR FINAL")</f>
        <v>CONSUMIDOR FINAL</v>
      </c>
      <c r="Q13" s="223" t="str">
        <f>IFERROR(__xludf.DUMMYFUNCTION("""COMPUTED_VALUE"""),"PAPEL HIGIENICO MARRON ")</f>
        <v>PAPEL HIGIENICO MARRON </v>
      </c>
      <c r="R13" s="223" t="str">
        <f>IFERROR(__xludf.DUMMYFUNCTION("""COMPUTED_VALUE"""),"00097")</f>
        <v>00097</v>
      </c>
      <c r="S13" s="223">
        <f>IFERROR(__xludf.DUMMYFUNCTION("""COMPUTED_VALUE"""),1.0)</f>
        <v>1</v>
      </c>
      <c r="T13" s="194">
        <f>IFERROR(__xludf.DUMMYFUNCTION("""COMPUTED_VALUE"""),2.0)</f>
        <v>2</v>
      </c>
      <c r="U13" s="194">
        <f>IFERROR(__xludf.DUMMYFUNCTION("""COMPUTED_VALUE"""),2.0)</f>
        <v>2</v>
      </c>
      <c r="V13" s="195"/>
      <c r="W13" s="195"/>
    </row>
    <row r="14">
      <c r="A14" s="198"/>
      <c r="B14" s="219">
        <v>46023.0</v>
      </c>
      <c r="C14" s="103" t="s">
        <v>89</v>
      </c>
      <c r="D14" s="103" t="s">
        <v>90</v>
      </c>
      <c r="E14" s="5" t="str">
        <f t="array" ref="E14">IF(D14="","",XLOOKUP(D14,DATOS!$D$6:D14000,DATOS!$C$6:C14000,0,0,1))</f>
        <v>BELM</v>
      </c>
      <c r="F14" s="220">
        <v>20.0</v>
      </c>
      <c r="G14" s="221">
        <v>0.25</v>
      </c>
      <c r="H14" s="194">
        <f t="shared" si="2"/>
        <v>5</v>
      </c>
      <c r="I14" s="106"/>
      <c r="J14" s="195"/>
      <c r="K14" s="195" t="str">
        <f t="shared" si="3"/>
        <v/>
      </c>
      <c r="L14" s="196">
        <f t="shared" si="4"/>
        <v>5</v>
      </c>
      <c r="O14" s="222">
        <f>IFERROR(__xludf.DUMMYFUNCTION("""COMPUTED_VALUE"""),46024.0)</f>
        <v>46024</v>
      </c>
      <c r="P14" s="223" t="str">
        <f>IFERROR(__xludf.DUMMYFUNCTION("""COMPUTED_VALUE"""),"CONSUMIDOR FINAL")</f>
        <v>CONSUMIDOR FINAL</v>
      </c>
      <c r="Q14" s="223" t="str">
        <f>IFERROR(__xludf.DUMMYFUNCTION("""COMPUTED_VALUE"""),"Jabon las llaves floral (200gr)")</f>
        <v>Jabon las llaves floral (200gr)</v>
      </c>
      <c r="R14" s="223" t="str">
        <f>IFERROR(__xludf.DUMMYFUNCTION("""COMPUTED_VALUE"""),"00029")</f>
        <v>00029</v>
      </c>
      <c r="S14" s="223">
        <f>IFERROR(__xludf.DUMMYFUNCTION("""COMPUTED_VALUE"""),1.0)</f>
        <v>1</v>
      </c>
      <c r="T14" s="194">
        <f>IFERROR(__xludf.DUMMYFUNCTION("""COMPUTED_VALUE"""),2.0)</f>
        <v>2</v>
      </c>
      <c r="U14" s="194">
        <f>IFERROR(__xludf.DUMMYFUNCTION("""COMPUTED_VALUE"""),2.0)</f>
        <v>2</v>
      </c>
      <c r="V14" s="195"/>
      <c r="W14" s="195"/>
    </row>
    <row r="15">
      <c r="A15" s="198"/>
      <c r="B15" s="219">
        <v>46023.0</v>
      </c>
      <c r="C15" s="103" t="s">
        <v>89</v>
      </c>
      <c r="D15" s="103" t="s">
        <v>95</v>
      </c>
      <c r="E15" s="5" t="str">
        <f t="array" ref="E15">IF(D15="","",XLOOKUP(D15,DATOS!$D$6:D14000,DATOS!$C$6:C14000,0,0,1))</f>
        <v>CARM005</v>
      </c>
      <c r="F15" s="220">
        <v>10.0</v>
      </c>
      <c r="G15" s="221">
        <v>0.1</v>
      </c>
      <c r="H15" s="194">
        <f t="shared" si="2"/>
        <v>1</v>
      </c>
      <c r="I15" s="106"/>
      <c r="J15" s="195"/>
      <c r="K15" s="195" t="str">
        <f t="shared" si="3"/>
        <v/>
      </c>
      <c r="L15" s="196">
        <f t="shared" si="4"/>
        <v>1</v>
      </c>
      <c r="O15" s="222">
        <f>IFERROR(__xludf.DUMMYFUNCTION("""COMPUTED_VALUE"""),46024.0)</f>
        <v>46024</v>
      </c>
      <c r="P15" s="223" t="str">
        <f>IFERROR(__xludf.DUMMYFUNCTION("""COMPUTED_VALUE"""),"CONSUMIDOR FINAL")</f>
        <v>CONSUMIDOR FINAL</v>
      </c>
      <c r="Q15" s="223" t="str">
        <f>IFERROR(__xludf.DUMMYFUNCTION("""COMPUTED_VALUE"""),"MARGARINA MAVESA 250GR")</f>
        <v>MARGARINA MAVESA 250GR</v>
      </c>
      <c r="R15" s="223" t="str">
        <f>IFERROR(__xludf.DUMMYFUNCTION("""COMPUTED_VALUE"""),"MARG1")</f>
        <v>MARG1</v>
      </c>
      <c r="S15" s="223">
        <f>IFERROR(__xludf.DUMMYFUNCTION("""COMPUTED_VALUE"""),1.0)</f>
        <v>1</v>
      </c>
      <c r="T15" s="194">
        <f>IFERROR(__xludf.DUMMYFUNCTION("""COMPUTED_VALUE"""),3.0)</f>
        <v>3</v>
      </c>
      <c r="U15" s="194">
        <f>IFERROR(__xludf.DUMMYFUNCTION("""COMPUTED_VALUE"""),3.0)</f>
        <v>3</v>
      </c>
      <c r="V15" s="195"/>
      <c r="W15" s="195"/>
    </row>
    <row r="16">
      <c r="A16" s="198"/>
      <c r="B16" s="219">
        <v>46023.0</v>
      </c>
      <c r="C16" s="103" t="s">
        <v>89</v>
      </c>
      <c r="D16" s="103" t="s">
        <v>98</v>
      </c>
      <c r="E16" s="5" t="str">
        <f t="array" ref="E16">IF(D16="","",XLOOKUP(D16,DATOS!$D$6:D14000,DATOS!$C$6:C14000,0,0,1))</f>
        <v>QUES1</v>
      </c>
      <c r="F16" s="220">
        <v>0.2</v>
      </c>
      <c r="G16" s="221">
        <v>10.0</v>
      </c>
      <c r="H16" s="194">
        <f t="shared" si="2"/>
        <v>2</v>
      </c>
      <c r="I16" s="106"/>
      <c r="J16" s="195"/>
      <c r="K16" s="195" t="str">
        <f t="shared" si="3"/>
        <v/>
      </c>
      <c r="L16" s="196">
        <f t="shared" si="4"/>
        <v>2</v>
      </c>
      <c r="O16" s="222">
        <f>IFERROR(__xludf.DUMMYFUNCTION("""COMPUTED_VALUE"""),46024.0)</f>
        <v>46024</v>
      </c>
      <c r="P16" s="223" t="str">
        <f>IFERROR(__xludf.DUMMYFUNCTION("""COMPUTED_VALUE"""),"CONSUMIDOR FINAL")</f>
        <v>CONSUMIDOR FINAL</v>
      </c>
      <c r="Q16" s="223" t="str">
        <f>IFERROR(__xludf.DUMMYFUNCTION("""COMPUTED_VALUE"""),"Queso duro")</f>
        <v>Queso duro</v>
      </c>
      <c r="R16" s="223" t="str">
        <f>IFERROR(__xludf.DUMMYFUNCTION("""COMPUTED_VALUE"""),"QUES1")</f>
        <v>QUES1</v>
      </c>
      <c r="S16" s="223">
        <f>IFERROR(__xludf.DUMMYFUNCTION("""COMPUTED_VALUE"""),0.2)</f>
        <v>0.2</v>
      </c>
      <c r="T16" s="194">
        <f>IFERROR(__xludf.DUMMYFUNCTION("""COMPUTED_VALUE"""),10.0)</f>
        <v>10</v>
      </c>
      <c r="U16" s="194">
        <f>IFERROR(__xludf.DUMMYFUNCTION("""COMPUTED_VALUE"""),2.0)</f>
        <v>2</v>
      </c>
      <c r="V16" s="195"/>
      <c r="W16" s="195"/>
    </row>
    <row r="17">
      <c r="A17" s="198"/>
      <c r="B17" s="219">
        <v>46023.0</v>
      </c>
      <c r="C17" s="103" t="s">
        <v>89</v>
      </c>
      <c r="D17" s="103" t="s">
        <v>93</v>
      </c>
      <c r="E17" s="5" t="str">
        <f t="array" ref="E17">IF(D17="","",XLOOKUP(D17,DATOS!$D$6:D14000,DATOS!$C$6:C14000,0,0,1))</f>
        <v>POLLO</v>
      </c>
      <c r="F17" s="220">
        <v>2.75</v>
      </c>
      <c r="G17" s="221">
        <v>5.0</v>
      </c>
      <c r="H17" s="194">
        <f t="shared" si="2"/>
        <v>13.75</v>
      </c>
      <c r="I17" s="106"/>
      <c r="J17" s="195"/>
      <c r="K17" s="195" t="str">
        <f t="shared" si="3"/>
        <v/>
      </c>
      <c r="L17" s="196">
        <f t="shared" si="4"/>
        <v>13.75</v>
      </c>
      <c r="O17" s="222">
        <f>IFERROR(__xludf.DUMMYFUNCTION("""COMPUTED_VALUE"""),46024.0)</f>
        <v>46024</v>
      </c>
      <c r="P17" s="223" t="str">
        <f>IFERROR(__xludf.DUMMYFUNCTION("""COMPUTED_VALUE"""),"CONSUMIDOR FINAL")</f>
        <v>CONSUMIDOR FINAL</v>
      </c>
      <c r="Q17" s="223" t="str">
        <f>IFERROR(__xludf.DUMMYFUNCTION("""COMPUTED_VALUE"""),"Huevo")</f>
        <v>Huevo</v>
      </c>
      <c r="R17" s="223" t="str">
        <f>IFERROR(__xludf.DUMMYFUNCTION("""COMPUTED_VALUE"""),"HUEVO")</f>
        <v>HUEVO</v>
      </c>
      <c r="S17" s="223">
        <f>IFERROR(__xludf.DUMMYFUNCTION("""COMPUTED_VALUE"""),6.0)</f>
        <v>6</v>
      </c>
      <c r="T17" s="194">
        <f>IFERROR(__xludf.DUMMYFUNCTION("""COMPUTED_VALUE"""),0.3333)</f>
        <v>0.3333</v>
      </c>
      <c r="U17" s="194">
        <f>IFERROR(__xludf.DUMMYFUNCTION("""COMPUTED_VALUE"""),1.9998)</f>
        <v>1.9998</v>
      </c>
      <c r="V17" s="195"/>
      <c r="W17" s="195"/>
    </row>
    <row r="18">
      <c r="A18" s="198"/>
      <c r="B18" s="219">
        <v>46023.0</v>
      </c>
      <c r="C18" s="103" t="s">
        <v>89</v>
      </c>
      <c r="D18" s="103" t="s">
        <v>99</v>
      </c>
      <c r="E18" s="5" t="str">
        <f t="array" ref="E18">IF(D18="","",XLOOKUP(D18,DATOS!$D$6:D14000,DATOS!$C$6:C14000,0,0,1))</f>
        <v>00116</v>
      </c>
      <c r="F18" s="220">
        <v>1.0</v>
      </c>
      <c r="G18" s="221">
        <v>3.5</v>
      </c>
      <c r="H18" s="194">
        <f t="shared" si="2"/>
        <v>3.5</v>
      </c>
      <c r="I18" s="106"/>
      <c r="J18" s="195"/>
      <c r="K18" s="195" t="str">
        <f t="shared" si="3"/>
        <v/>
      </c>
      <c r="L18" s="196">
        <f t="shared" si="4"/>
        <v>3.5</v>
      </c>
      <c r="O18" s="222">
        <f>IFERROR(__xludf.DUMMYFUNCTION("""COMPUTED_VALUE"""),46024.0)</f>
        <v>46024</v>
      </c>
      <c r="P18" s="223" t="str">
        <f>IFERROR(__xludf.DUMMYFUNCTION("""COMPUTED_VALUE"""),"CONSUMIDOR FINAL")</f>
        <v>CONSUMIDOR FINAL</v>
      </c>
      <c r="Q18" s="223" t="str">
        <f>IFERROR(__xludf.DUMMYFUNCTION("""COMPUTED_VALUE"""),"GALLETA MARILU CHOCOVAINILLA")</f>
        <v>GALLETA MARILU CHOCOVAINILLA</v>
      </c>
      <c r="R18" s="223" t="str">
        <f>IFERROR(__xludf.DUMMYFUNCTION("""COMPUTED_VALUE"""),"GALL024")</f>
        <v>GALL024</v>
      </c>
      <c r="S18" s="223">
        <f>IFERROR(__xludf.DUMMYFUNCTION("""COMPUTED_VALUE"""),2.0)</f>
        <v>2</v>
      </c>
      <c r="T18" s="194">
        <f>IFERROR(__xludf.DUMMYFUNCTION("""COMPUTED_VALUE"""),0.5)</f>
        <v>0.5</v>
      </c>
      <c r="U18" s="194">
        <f>IFERROR(__xludf.DUMMYFUNCTION("""COMPUTED_VALUE"""),1.0)</f>
        <v>1</v>
      </c>
      <c r="V18" s="195"/>
      <c r="W18" s="195"/>
    </row>
    <row r="19">
      <c r="A19" s="198"/>
      <c r="B19" s="219">
        <v>46023.0</v>
      </c>
      <c r="C19" s="103" t="s">
        <v>89</v>
      </c>
      <c r="D19" s="103" t="s">
        <v>95</v>
      </c>
      <c r="E19" s="5" t="str">
        <f t="array" ref="E19">IF(D19="","",XLOOKUP(D19,DATOS!$D$6:D14000,DATOS!$C$6:C14000,0,0,1))</f>
        <v>CARM005</v>
      </c>
      <c r="F19" s="220">
        <v>5.0</v>
      </c>
      <c r="G19" s="221">
        <v>0.1</v>
      </c>
      <c r="H19" s="194">
        <f t="shared" si="2"/>
        <v>0.5</v>
      </c>
      <c r="I19" s="106"/>
      <c r="J19" s="195"/>
      <c r="K19" s="195" t="str">
        <f t="shared" si="3"/>
        <v/>
      </c>
      <c r="L19" s="196">
        <f t="shared" si="4"/>
        <v>0.5</v>
      </c>
      <c r="O19" s="222">
        <f>IFERROR(__xludf.DUMMYFUNCTION("""COMPUTED_VALUE"""),46024.0)</f>
        <v>46024</v>
      </c>
      <c r="P19" s="223" t="str">
        <f>IFERROR(__xludf.DUMMYFUNCTION("""COMPUTED_VALUE"""),"CONSUMIDOR FINAL")</f>
        <v>CONSUMIDOR FINAL</v>
      </c>
      <c r="Q19" s="223" t="str">
        <f>IFERROR(__xludf.DUMMYFUNCTION("""COMPUTED_VALUE"""),"Huevo")</f>
        <v>Huevo</v>
      </c>
      <c r="R19" s="223" t="str">
        <f>IFERROR(__xludf.DUMMYFUNCTION("""COMPUTED_VALUE"""),"HUEVO")</f>
        <v>HUEVO</v>
      </c>
      <c r="S19" s="223">
        <f>IFERROR(__xludf.DUMMYFUNCTION("""COMPUTED_VALUE"""),18.0)</f>
        <v>18</v>
      </c>
      <c r="T19" s="194">
        <f>IFERROR(__xludf.DUMMYFUNCTION("""COMPUTED_VALUE"""),0.33333)</f>
        <v>0.33333</v>
      </c>
      <c r="U19" s="194">
        <f>IFERROR(__xludf.DUMMYFUNCTION("""COMPUTED_VALUE"""),5.9999400000000005)</f>
        <v>5.99994</v>
      </c>
      <c r="V19" s="195"/>
      <c r="W19" s="195"/>
    </row>
    <row r="20">
      <c r="A20" s="198"/>
      <c r="B20" s="219">
        <v>46023.0</v>
      </c>
      <c r="C20" s="103" t="s">
        <v>89</v>
      </c>
      <c r="D20" s="103" t="s">
        <v>100</v>
      </c>
      <c r="E20" s="5" t="str">
        <f t="array" ref="E20">IF(D20="","",XLOOKUP(D20,DATOS!$D$6:D14000,DATOS!$C$6:C14000,0,0,1))</f>
        <v>HUEVO</v>
      </c>
      <c r="F20" s="220">
        <v>3.0</v>
      </c>
      <c r="G20" s="221">
        <v>0.3333</v>
      </c>
      <c r="H20" s="194">
        <f t="shared" si="2"/>
        <v>0.9999</v>
      </c>
      <c r="I20" s="106"/>
      <c r="J20" s="195"/>
      <c r="K20" s="195" t="str">
        <f t="shared" si="3"/>
        <v/>
      </c>
      <c r="L20" s="196">
        <f t="shared" si="4"/>
        <v>0.9999</v>
      </c>
      <c r="O20" s="222">
        <f>IFERROR(__xludf.DUMMYFUNCTION("""COMPUTED_VALUE"""),46024.0)</f>
        <v>46024</v>
      </c>
      <c r="P20" s="223" t="str">
        <f>IFERROR(__xludf.DUMMYFUNCTION("""COMPUTED_VALUE"""),"CONSUMIDOR FINAL")</f>
        <v>CONSUMIDOR FINAL</v>
      </c>
      <c r="Q20" s="223" t="str">
        <f>IFERROR(__xludf.DUMMYFUNCTION("""COMPUTED_VALUE"""),"Queso duro")</f>
        <v>Queso duro</v>
      </c>
      <c r="R20" s="223" t="str">
        <f>IFERROR(__xludf.DUMMYFUNCTION("""COMPUTED_VALUE"""),"QUES1")</f>
        <v>QUES1</v>
      </c>
      <c r="S20" s="223">
        <f>IFERROR(__xludf.DUMMYFUNCTION("""COMPUTED_VALUE"""),0.25)</f>
        <v>0.25</v>
      </c>
      <c r="T20" s="194">
        <f>IFERROR(__xludf.DUMMYFUNCTION("""COMPUTED_VALUE"""),10.0)</f>
        <v>10</v>
      </c>
      <c r="U20" s="194">
        <f>IFERROR(__xludf.DUMMYFUNCTION("""COMPUTED_VALUE"""),2.5)</f>
        <v>2.5</v>
      </c>
      <c r="V20" s="195"/>
      <c r="W20" s="195"/>
    </row>
    <row r="21">
      <c r="A21" s="198"/>
      <c r="B21" s="219">
        <v>46023.0</v>
      </c>
      <c r="C21" s="103" t="s">
        <v>89</v>
      </c>
      <c r="D21" s="103" t="s">
        <v>101</v>
      </c>
      <c r="E21" s="5" t="str">
        <f t="array" ref="E21">IF(D21="","",XLOOKUP(D21,DATOS!$D$6:D14000,DATOS!$C$6:C14000,0,0,1))</f>
        <v>PANEL</v>
      </c>
      <c r="F21" s="220">
        <v>1.0</v>
      </c>
      <c r="G21" s="221">
        <v>1.0</v>
      </c>
      <c r="H21" s="194">
        <f t="shared" si="2"/>
        <v>1</v>
      </c>
      <c r="I21" s="106"/>
      <c r="J21" s="195"/>
      <c r="K21" s="195" t="str">
        <f t="shared" si="3"/>
        <v/>
      </c>
      <c r="L21" s="196">
        <f t="shared" si="4"/>
        <v>1</v>
      </c>
      <c r="O21" s="222">
        <f>IFERROR(__xludf.DUMMYFUNCTION("""COMPUTED_VALUE"""),46024.0)</f>
        <v>46024</v>
      </c>
      <c r="P21" s="223" t="str">
        <f>IFERROR(__xludf.DUMMYFUNCTION("""COMPUTED_VALUE"""),"CONSUMIDOR FINAL")</f>
        <v>CONSUMIDOR FINAL</v>
      </c>
      <c r="Q21" s="223" t="str">
        <f>IFERROR(__xludf.DUMMYFUNCTION("""COMPUTED_VALUE"""),"BIG BOG SABORES VARIADOS")</f>
        <v>BIG BOG SABORES VARIADOS</v>
      </c>
      <c r="R21" s="223" t="str">
        <f>IFERROR(__xludf.DUMMYFUNCTION("""COMPUTED_VALUE"""),"00081")</f>
        <v>00081</v>
      </c>
      <c r="S21" s="223">
        <f>IFERROR(__xludf.DUMMYFUNCTION("""COMPUTED_VALUE"""),1.0)</f>
        <v>1</v>
      </c>
      <c r="T21" s="194">
        <f>IFERROR(__xludf.DUMMYFUNCTION("""COMPUTED_VALUE"""),0.5)</f>
        <v>0.5</v>
      </c>
      <c r="U21" s="194">
        <f>IFERROR(__xludf.DUMMYFUNCTION("""COMPUTED_VALUE"""),0.5)</f>
        <v>0.5</v>
      </c>
      <c r="V21" s="195"/>
      <c r="W21" s="195"/>
    </row>
    <row r="22">
      <c r="A22" s="198"/>
      <c r="B22" s="219">
        <v>46023.0</v>
      </c>
      <c r="C22" s="103" t="s">
        <v>89</v>
      </c>
      <c r="D22" s="103" t="s">
        <v>102</v>
      </c>
      <c r="E22" s="5" t="str">
        <f t="array" ref="E22">IF(D22="","",XLOOKUP(D22,DATOS!$D$6:D14000,DATOS!$C$6:C14000,0,0,1))</f>
        <v>REF4</v>
      </c>
      <c r="F22" s="220">
        <v>1.0</v>
      </c>
      <c r="G22" s="221">
        <v>6.0</v>
      </c>
      <c r="H22" s="194">
        <f t="shared" si="2"/>
        <v>6</v>
      </c>
      <c r="I22" s="106"/>
      <c r="J22" s="195"/>
      <c r="K22" s="195" t="str">
        <f t="shared" si="3"/>
        <v/>
      </c>
      <c r="L22" s="196">
        <f t="shared" si="4"/>
        <v>6</v>
      </c>
      <c r="O22" s="222">
        <f>IFERROR(__xludf.DUMMYFUNCTION("""COMPUTED_VALUE"""),46024.0)</f>
        <v>46024</v>
      </c>
      <c r="P22" s="223" t="str">
        <f>IFERROR(__xludf.DUMMYFUNCTION("""COMPUTED_VALUE"""),"CONSUMIDOR FINAL")</f>
        <v>CONSUMIDOR FINAL</v>
      </c>
      <c r="Q22" s="223" t="str">
        <f>IFERROR(__xludf.DUMMYFUNCTION("""COMPUTED_VALUE"""),"Huevo")</f>
        <v>Huevo</v>
      </c>
      <c r="R22" s="223" t="str">
        <f>IFERROR(__xludf.DUMMYFUNCTION("""COMPUTED_VALUE"""),"HUEVO")</f>
        <v>HUEVO</v>
      </c>
      <c r="S22" s="223">
        <f>IFERROR(__xludf.DUMMYFUNCTION("""COMPUTED_VALUE"""),9.0)</f>
        <v>9</v>
      </c>
      <c r="T22" s="194">
        <f>IFERROR(__xludf.DUMMYFUNCTION("""COMPUTED_VALUE"""),0.33333333)</f>
        <v>0.33333333</v>
      </c>
      <c r="U22" s="194">
        <f>IFERROR(__xludf.DUMMYFUNCTION("""COMPUTED_VALUE"""),2.9999999699999997)</f>
        <v>2.99999997</v>
      </c>
      <c r="V22" s="195"/>
      <c r="W22" s="195"/>
    </row>
    <row r="23">
      <c r="A23" s="198"/>
      <c r="B23" s="219">
        <v>46023.0</v>
      </c>
      <c r="C23" s="103" t="s">
        <v>89</v>
      </c>
      <c r="D23" s="103" t="s">
        <v>103</v>
      </c>
      <c r="E23" s="224" t="str">
        <f t="array" ref="E23">IF(D23="","",XLOOKUP(D23,DATOS!$D$6:D14000,DATOS!$C$6:C14000,0,0,1))</f>
        <v>00010</v>
      </c>
      <c r="F23" s="220">
        <v>10.0</v>
      </c>
      <c r="G23" s="221">
        <v>0.1</v>
      </c>
      <c r="H23" s="194">
        <f t="shared" si="2"/>
        <v>1</v>
      </c>
      <c r="I23" s="106"/>
      <c r="J23" s="195"/>
      <c r="K23" s="195" t="str">
        <f t="shared" si="3"/>
        <v/>
      </c>
      <c r="L23" s="196">
        <f t="shared" si="4"/>
        <v>1</v>
      </c>
      <c r="O23" s="222">
        <f>IFERROR(__xludf.DUMMYFUNCTION("""COMPUTED_VALUE"""),46024.0)</f>
        <v>46024</v>
      </c>
      <c r="P23" s="223" t="str">
        <f>IFERROR(__xludf.DUMMYFUNCTION("""COMPUTED_VALUE"""),"CONSUMIDOR FINAL")</f>
        <v>CONSUMIDOR FINAL</v>
      </c>
      <c r="Q23" s="223" t="str">
        <f>IFERROR(__xludf.DUMMYFUNCTION("""COMPUTED_VALUE"""),"BIG BOG SABORES VARIADOS")</f>
        <v>BIG BOG SABORES VARIADOS</v>
      </c>
      <c r="R23" s="223" t="str">
        <f>IFERROR(__xludf.DUMMYFUNCTION("""COMPUTED_VALUE"""),"00081")</f>
        <v>00081</v>
      </c>
      <c r="S23" s="223">
        <f>IFERROR(__xludf.DUMMYFUNCTION("""COMPUTED_VALUE"""),2.0)</f>
        <v>2</v>
      </c>
      <c r="T23" s="194">
        <f>IFERROR(__xludf.DUMMYFUNCTION("""COMPUTED_VALUE"""),0.5)</f>
        <v>0.5</v>
      </c>
      <c r="U23" s="194">
        <f>IFERROR(__xludf.DUMMYFUNCTION("""COMPUTED_VALUE"""),1.0)</f>
        <v>1</v>
      </c>
      <c r="V23" s="195"/>
      <c r="W23" s="195"/>
    </row>
    <row r="24">
      <c r="A24" s="198"/>
      <c r="B24" s="219">
        <v>46023.0</v>
      </c>
      <c r="C24" s="103" t="s">
        <v>89</v>
      </c>
      <c r="D24" s="103" t="s">
        <v>104</v>
      </c>
      <c r="E24" s="5" t="str">
        <f t="array" ref="E24">IF(D24="","",XLOOKUP(D24,DATOS!$D$6:D14000,DATOS!$C$6:C14000,0,0,1))</f>
        <v>00097</v>
      </c>
      <c r="F24" s="220">
        <v>2.0</v>
      </c>
      <c r="G24" s="221">
        <v>2.0</v>
      </c>
      <c r="H24" s="194">
        <f t="shared" si="2"/>
        <v>4</v>
      </c>
      <c r="I24" s="106"/>
      <c r="J24" s="195"/>
      <c r="K24" s="195" t="str">
        <f t="shared" si="3"/>
        <v/>
      </c>
      <c r="L24" s="196">
        <f t="shared" si="4"/>
        <v>4</v>
      </c>
      <c r="O24" s="222">
        <f>IFERROR(__xludf.DUMMYFUNCTION("""COMPUTED_VALUE"""),46024.0)</f>
        <v>46024</v>
      </c>
      <c r="P24" s="223" t="str">
        <f>IFERROR(__xludf.DUMMYFUNCTION("""COMPUTED_VALUE"""),"CONSUMIDOR FINAL")</f>
        <v>CONSUMIDOR FINAL</v>
      </c>
      <c r="Q24" s="223" t="str">
        <f>IFERROR(__xludf.DUMMYFUNCTION("""COMPUTED_VALUE"""),"Queso duro")</f>
        <v>Queso duro</v>
      </c>
      <c r="R24" s="223" t="str">
        <f>IFERROR(__xludf.DUMMYFUNCTION("""COMPUTED_VALUE"""),"QUES1")</f>
        <v>QUES1</v>
      </c>
      <c r="S24" s="223">
        <f>IFERROR(__xludf.DUMMYFUNCTION("""COMPUTED_VALUE"""),0.2)</f>
        <v>0.2</v>
      </c>
      <c r="T24" s="194">
        <f>IFERROR(__xludf.DUMMYFUNCTION("""COMPUTED_VALUE"""),10.0)</f>
        <v>10</v>
      </c>
      <c r="U24" s="194">
        <f>IFERROR(__xludf.DUMMYFUNCTION("""COMPUTED_VALUE"""),2.0)</f>
        <v>2</v>
      </c>
      <c r="V24" s="195"/>
      <c r="W24" s="195"/>
    </row>
    <row r="25">
      <c r="A25" s="198"/>
      <c r="B25" s="219">
        <v>46023.0</v>
      </c>
      <c r="C25" s="103" t="s">
        <v>89</v>
      </c>
      <c r="D25" s="103" t="s">
        <v>92</v>
      </c>
      <c r="E25" s="224" t="str">
        <f t="array" ref="E25">IF(D25="","",XLOOKUP(D25,DATOS!$D$6:D14000,DATOS!$C$6:C14000,0,0,1))</f>
        <v>00017</v>
      </c>
      <c r="F25" s="220">
        <v>2.0</v>
      </c>
      <c r="G25" s="221">
        <v>0.5</v>
      </c>
      <c r="H25" s="194">
        <f t="shared" si="2"/>
        <v>1</v>
      </c>
      <c r="I25" s="106"/>
      <c r="J25" s="195"/>
      <c r="K25" s="195" t="str">
        <f t="shared" si="3"/>
        <v/>
      </c>
      <c r="L25" s="196">
        <f t="shared" si="4"/>
        <v>1</v>
      </c>
      <c r="O25" s="222">
        <f>IFERROR(__xludf.DUMMYFUNCTION("""COMPUTED_VALUE"""),46024.0)</f>
        <v>46024</v>
      </c>
      <c r="P25" s="223" t="str">
        <f>IFERROR(__xludf.DUMMYFUNCTION("""COMPUTED_VALUE"""),"CONSUMIDOR FINAL")</f>
        <v>CONSUMIDOR FINAL</v>
      </c>
      <c r="Q25" s="223" t="str">
        <f>IFERROR(__xludf.DUMMYFUNCTION("""COMPUTED_VALUE"""),"MARGARINA MAVESA 500GR")</f>
        <v>MARGARINA MAVESA 500GR</v>
      </c>
      <c r="R25" s="223" t="str">
        <f>IFERROR(__xludf.DUMMYFUNCTION("""COMPUTED_VALUE"""),"MARG2")</f>
        <v>MARG2</v>
      </c>
      <c r="S25" s="223">
        <f>IFERROR(__xludf.DUMMYFUNCTION("""COMPUTED_VALUE"""),1.0)</f>
        <v>1</v>
      </c>
      <c r="T25" s="194">
        <f>IFERROR(__xludf.DUMMYFUNCTION("""COMPUTED_VALUE"""),4.0)</f>
        <v>4</v>
      </c>
      <c r="U25" s="194">
        <f>IFERROR(__xludf.DUMMYFUNCTION("""COMPUTED_VALUE"""),4.0)</f>
        <v>4</v>
      </c>
      <c r="V25" s="195"/>
      <c r="W25" s="195"/>
    </row>
    <row r="26">
      <c r="A26" s="198"/>
      <c r="B26" s="219">
        <v>46023.0</v>
      </c>
      <c r="C26" s="103" t="s">
        <v>89</v>
      </c>
      <c r="D26" s="103" t="s">
        <v>96</v>
      </c>
      <c r="E26" s="5" t="str">
        <f t="array" ref="E26">IF(D26="","",XLOOKUP(D26,DATOS!$D$6:D14000,DATOS!$C$6:C14000,0,0,1))</f>
        <v>CARM2</v>
      </c>
      <c r="F26" s="220">
        <v>10.0</v>
      </c>
      <c r="G26" s="221">
        <v>0.1</v>
      </c>
      <c r="H26" s="194">
        <f t="shared" si="2"/>
        <v>1</v>
      </c>
      <c r="I26" s="106"/>
      <c r="J26" s="195"/>
      <c r="K26" s="195" t="str">
        <f t="shared" si="3"/>
        <v/>
      </c>
      <c r="L26" s="196">
        <f t="shared" si="4"/>
        <v>1</v>
      </c>
      <c r="O26" s="222">
        <f>IFERROR(__xludf.DUMMYFUNCTION("""COMPUTED_VALUE"""),46024.0)</f>
        <v>46024</v>
      </c>
      <c r="P26" s="223" t="str">
        <f>IFERROR(__xludf.DUMMYFUNCTION("""COMPUTED_VALUE"""),"CONSUMIDOR FINAL")</f>
        <v>CONSUMIDOR FINAL</v>
      </c>
      <c r="Q26" s="223" t="str">
        <f>IFERROR(__xludf.DUMMYFUNCTION("""COMPUTED_VALUE"""),"Panelada 29gr")</f>
        <v>Panelada 29gr</v>
      </c>
      <c r="R26" s="223" t="str">
        <f>IFERROR(__xludf.DUMMYFUNCTION("""COMPUTED_VALUE"""),"PANEL")</f>
        <v>PANEL</v>
      </c>
      <c r="S26" s="223">
        <f>IFERROR(__xludf.DUMMYFUNCTION("""COMPUTED_VALUE"""),2.0)</f>
        <v>2</v>
      </c>
      <c r="T26" s="194">
        <f>IFERROR(__xludf.DUMMYFUNCTION("""COMPUTED_VALUE"""),1.0)</f>
        <v>1</v>
      </c>
      <c r="U26" s="194">
        <f>IFERROR(__xludf.DUMMYFUNCTION("""COMPUTED_VALUE"""),2.0)</f>
        <v>2</v>
      </c>
      <c r="V26" s="195"/>
      <c r="W26" s="195"/>
    </row>
    <row r="27">
      <c r="A27" s="198"/>
      <c r="B27" s="219">
        <v>46023.0</v>
      </c>
      <c r="C27" s="103" t="s">
        <v>89</v>
      </c>
      <c r="D27" s="103" t="s">
        <v>105</v>
      </c>
      <c r="E27" s="5" t="str">
        <f t="array" ref="E27">IF(D27="","",XLOOKUP(D27,DATOS!$D$6:D14000,DATOS!$C$6:C14000,0,0,1))</f>
        <v>FLIP</v>
      </c>
      <c r="F27" s="220">
        <v>2.0</v>
      </c>
      <c r="G27" s="221">
        <v>1.0</v>
      </c>
      <c r="H27" s="194">
        <f t="shared" si="2"/>
        <v>2</v>
      </c>
      <c r="I27" s="106"/>
      <c r="J27" s="195"/>
      <c r="K27" s="195" t="str">
        <f t="shared" si="3"/>
        <v/>
      </c>
      <c r="L27" s="196">
        <f t="shared" si="4"/>
        <v>2</v>
      </c>
      <c r="O27" s="222">
        <f>IFERROR(__xludf.DUMMYFUNCTION("""COMPUTED_VALUE"""),46024.0)</f>
        <v>46024</v>
      </c>
      <c r="P27" s="223" t="str">
        <f>IFERROR(__xludf.DUMMYFUNCTION("""COMPUTED_VALUE"""),"CONSUMIDOR FINAL")</f>
        <v>CONSUMIDOR FINAL</v>
      </c>
      <c r="Q27" s="223" t="str">
        <f>IFERROR(__xludf.DUMMYFUNCTION("""COMPUTED_VALUE"""),"galleta marilu chocolate")</f>
        <v>galleta marilu chocolate</v>
      </c>
      <c r="R27" s="225" t="str">
        <f>IFERROR(__xludf.DUMMYFUNCTION("""COMPUTED_VALUE"""),"00017")</f>
        <v>00017</v>
      </c>
      <c r="S27" s="223">
        <f>IFERROR(__xludf.DUMMYFUNCTION("""COMPUTED_VALUE"""),2.0)</f>
        <v>2</v>
      </c>
      <c r="T27" s="194">
        <f>IFERROR(__xludf.DUMMYFUNCTION("""COMPUTED_VALUE"""),0.5)</f>
        <v>0.5</v>
      </c>
      <c r="U27" s="194">
        <f>IFERROR(__xludf.DUMMYFUNCTION("""COMPUTED_VALUE"""),1.0)</f>
        <v>1</v>
      </c>
      <c r="V27" s="195"/>
      <c r="W27" s="195"/>
    </row>
    <row r="28">
      <c r="A28" s="198"/>
      <c r="B28" s="219">
        <v>46023.0</v>
      </c>
      <c r="C28" s="103" t="s">
        <v>89</v>
      </c>
      <c r="D28" s="103" t="s">
        <v>96</v>
      </c>
      <c r="E28" s="5" t="str">
        <f t="array" ref="E28">IF(D28="","",XLOOKUP(D28,DATOS!$D$6:D14000,DATOS!$C$6:C14000,0,0,1))</f>
        <v>CARM2</v>
      </c>
      <c r="F28" s="220">
        <v>10.0</v>
      </c>
      <c r="G28" s="221">
        <v>0.1</v>
      </c>
      <c r="H28" s="194">
        <f t="shared" si="2"/>
        <v>1</v>
      </c>
      <c r="I28" s="106"/>
      <c r="J28" s="195"/>
      <c r="K28" s="195" t="str">
        <f t="shared" si="3"/>
        <v/>
      </c>
      <c r="L28" s="196">
        <f t="shared" si="4"/>
        <v>1</v>
      </c>
      <c r="O28" s="222">
        <f>IFERROR(__xludf.DUMMYFUNCTION("""COMPUTED_VALUE"""),46024.0)</f>
        <v>46024</v>
      </c>
      <c r="P28" s="223" t="str">
        <f>IFERROR(__xludf.DUMMYFUNCTION("""COMPUTED_VALUE"""),"CONSUMIDOR FINAL")</f>
        <v>CONSUMIDOR FINAL</v>
      </c>
      <c r="Q28" s="223" t="str">
        <f>IFERROR(__xludf.DUMMYFUNCTION("""COMPUTED_VALUE"""),"PAÑALES TALLA G BABY FINGER 18UND")</f>
        <v>PAÑALES TALLA G BABY FINGER 18UND</v>
      </c>
      <c r="R28" s="223" t="str">
        <f>IFERROR(__xludf.DUMMYFUNCTION("""COMPUTED_VALUE"""),"00082")</f>
        <v>00082</v>
      </c>
      <c r="S28" s="223">
        <f>IFERROR(__xludf.DUMMYFUNCTION("""COMPUTED_VALUE"""),2.0)</f>
        <v>2</v>
      </c>
      <c r="T28" s="194">
        <f>IFERROR(__xludf.DUMMYFUNCTION("""COMPUTED_VALUE"""),0.5)</f>
        <v>0.5</v>
      </c>
      <c r="U28" s="194">
        <f>IFERROR(__xludf.DUMMYFUNCTION("""COMPUTED_VALUE"""),1.0)</f>
        <v>1</v>
      </c>
      <c r="V28" s="195"/>
      <c r="W28" s="195"/>
    </row>
    <row r="29">
      <c r="A29" s="198"/>
      <c r="B29" s="219">
        <v>46023.0</v>
      </c>
      <c r="C29" s="103" t="s">
        <v>89</v>
      </c>
      <c r="D29" s="103" t="s">
        <v>106</v>
      </c>
      <c r="E29" s="5" t="str">
        <f t="array" ref="E29">IF(D29="","",XLOOKUP(D29,DATOS!$D$6:D14000,DATOS!$C$6:C14000,0,0,1))</f>
        <v>00087</v>
      </c>
      <c r="F29" s="220">
        <v>2.0</v>
      </c>
      <c r="G29" s="221">
        <v>1.0</v>
      </c>
      <c r="H29" s="194">
        <f t="shared" si="2"/>
        <v>2</v>
      </c>
      <c r="I29" s="106"/>
      <c r="J29" s="195"/>
      <c r="K29" s="195" t="str">
        <f t="shared" si="3"/>
        <v/>
      </c>
      <c r="L29" s="196">
        <f t="shared" si="4"/>
        <v>2</v>
      </c>
      <c r="O29" s="222">
        <f>IFERROR(__xludf.DUMMYFUNCTION("""COMPUTED_VALUE"""),46024.0)</f>
        <v>46024</v>
      </c>
      <c r="P29" s="223" t="str">
        <f>IFERROR(__xludf.DUMMYFUNCTION("""COMPUTED_VALUE"""),"CONSUMIDOR FINAL")</f>
        <v>CONSUMIDOR FINAL</v>
      </c>
      <c r="Q29" s="223" t="str">
        <f>IFERROR(__xludf.DUMMYFUNCTION("""COMPUTED_VALUE"""),"Refrescos 2lt ")</f>
        <v>Refrescos 2lt </v>
      </c>
      <c r="R29" s="223" t="str">
        <f>IFERROR(__xludf.DUMMYFUNCTION("""COMPUTED_VALUE"""),"REF4")</f>
        <v>REF4</v>
      </c>
      <c r="S29" s="223">
        <f>IFERROR(__xludf.DUMMYFUNCTION("""COMPUTED_VALUE"""),1.0)</f>
        <v>1</v>
      </c>
      <c r="T29" s="194">
        <f>IFERROR(__xludf.DUMMYFUNCTION("""COMPUTED_VALUE"""),6.0)</f>
        <v>6</v>
      </c>
      <c r="U29" s="194">
        <f>IFERROR(__xludf.DUMMYFUNCTION("""COMPUTED_VALUE"""),6.0)</f>
        <v>6</v>
      </c>
      <c r="V29" s="195"/>
      <c r="W29" s="195"/>
    </row>
    <row r="30">
      <c r="A30" s="198"/>
      <c r="B30" s="219">
        <v>46023.0</v>
      </c>
      <c r="C30" s="103" t="s">
        <v>89</v>
      </c>
      <c r="D30" s="103" t="s">
        <v>107</v>
      </c>
      <c r="E30" s="5" t="str">
        <f t="array" ref="E30">IF(D30="","",XLOOKUP(D30,DATOS!$D$6:D14000,DATOS!$C$6:C14000,0,0,1))</f>
        <v>PIAZ</v>
      </c>
      <c r="F30" s="220">
        <v>2.0</v>
      </c>
      <c r="G30" s="221">
        <v>0.5</v>
      </c>
      <c r="H30" s="194">
        <f t="shared" si="2"/>
        <v>1</v>
      </c>
      <c r="I30" s="106"/>
      <c r="J30" s="195"/>
      <c r="K30" s="195" t="str">
        <f t="shared" si="3"/>
        <v/>
      </c>
      <c r="L30" s="196">
        <f t="shared" si="4"/>
        <v>1</v>
      </c>
      <c r="O30" s="222">
        <f>IFERROR(__xludf.DUMMYFUNCTION("""COMPUTED_VALUE"""),46024.0)</f>
        <v>46024</v>
      </c>
      <c r="P30" s="223" t="str">
        <f>IFERROR(__xludf.DUMMYFUNCTION("""COMPUTED_VALUE"""),"CONSUMIDOR FINAL")</f>
        <v>CONSUMIDOR FINAL</v>
      </c>
      <c r="Q30" s="223" t="str">
        <f>IFERROR(__xludf.DUMMYFUNCTION("""COMPUTED_VALUE"""),"Jabon las llaves floral (200gr)")</f>
        <v>Jabon las llaves floral (200gr)</v>
      </c>
      <c r="R30" s="223" t="str">
        <f>IFERROR(__xludf.DUMMYFUNCTION("""COMPUTED_VALUE"""),"00029")</f>
        <v>00029</v>
      </c>
      <c r="S30" s="223">
        <f>IFERROR(__xludf.DUMMYFUNCTION("""COMPUTED_VALUE"""),2.0)</f>
        <v>2</v>
      </c>
      <c r="T30" s="194">
        <f>IFERROR(__xludf.DUMMYFUNCTION("""COMPUTED_VALUE"""),2.0)</f>
        <v>2</v>
      </c>
      <c r="U30" s="194">
        <f>IFERROR(__xludf.DUMMYFUNCTION("""COMPUTED_VALUE"""),4.0)</f>
        <v>4</v>
      </c>
      <c r="V30" s="195"/>
      <c r="W30" s="195"/>
    </row>
    <row r="31">
      <c r="A31" s="198"/>
      <c r="B31" s="219">
        <v>46023.0</v>
      </c>
      <c r="C31" s="103" t="s">
        <v>89</v>
      </c>
      <c r="D31" s="103" t="s">
        <v>108</v>
      </c>
      <c r="E31" s="5" t="str">
        <f t="array" ref="E31">IF(D31="","",XLOOKUP(D31,DATOS!$D$6:D14000,DATOS!$C$6:C14000,0,0,1))</f>
        <v>GALL024</v>
      </c>
      <c r="F31" s="220">
        <v>2.0</v>
      </c>
      <c r="G31" s="221">
        <v>0.5</v>
      </c>
      <c r="H31" s="194">
        <f t="shared" si="2"/>
        <v>1</v>
      </c>
      <c r="I31" s="106"/>
      <c r="J31" s="195"/>
      <c r="K31" s="195" t="str">
        <f t="shared" si="3"/>
        <v/>
      </c>
      <c r="L31" s="196">
        <f t="shared" si="4"/>
        <v>1</v>
      </c>
      <c r="O31" s="222">
        <f>IFERROR(__xludf.DUMMYFUNCTION("""COMPUTED_VALUE"""),46024.0)</f>
        <v>46024</v>
      </c>
      <c r="P31" s="223" t="str">
        <f>IFERROR(__xludf.DUMMYFUNCTION("""COMPUTED_VALUE"""),"CONSUMIDOR FINAL")</f>
        <v>CONSUMIDOR FINAL</v>
      </c>
      <c r="Q31" s="223" t="str">
        <f>IFERROR(__xludf.DUMMYFUNCTION("""COMPUTED_VALUE"""),"ACEITE LA PAMPA 700ML ")</f>
        <v>ACEITE LA PAMPA 700ML </v>
      </c>
      <c r="R31" s="223" t="str">
        <f>IFERROR(__xludf.DUMMYFUNCTION("""COMPUTED_VALUE"""),"00084")</f>
        <v>00084</v>
      </c>
      <c r="S31" s="223">
        <f>IFERROR(__xludf.DUMMYFUNCTION("""COMPUTED_VALUE"""),1.0)</f>
        <v>1</v>
      </c>
      <c r="T31" s="194">
        <f>IFERROR(__xludf.DUMMYFUNCTION("""COMPUTED_VALUE"""),4.0)</f>
        <v>4</v>
      </c>
      <c r="U31" s="194">
        <f>IFERROR(__xludf.DUMMYFUNCTION("""COMPUTED_VALUE"""),4.0)</f>
        <v>4</v>
      </c>
      <c r="V31" s="195"/>
      <c r="W31" s="195"/>
    </row>
    <row r="32">
      <c r="A32" s="198"/>
      <c r="B32" s="219">
        <v>46023.0</v>
      </c>
      <c r="C32" s="103" t="s">
        <v>89</v>
      </c>
      <c r="D32" s="103" t="s">
        <v>93</v>
      </c>
      <c r="E32" s="5" t="str">
        <f t="array" ref="E32">IF(D32="","",XLOOKUP(D32,DATOS!$D$6:D14000,DATOS!$C$6:C14000,0,0,1))</f>
        <v>POLLO</v>
      </c>
      <c r="F32" s="220">
        <v>3.05</v>
      </c>
      <c r="G32" s="221">
        <v>5.0</v>
      </c>
      <c r="H32" s="194">
        <f t="shared" si="2"/>
        <v>15.25</v>
      </c>
      <c r="I32" s="106"/>
      <c r="J32" s="195"/>
      <c r="K32" s="195" t="str">
        <f t="shared" si="3"/>
        <v/>
      </c>
      <c r="L32" s="196">
        <f t="shared" si="4"/>
        <v>15.25</v>
      </c>
      <c r="O32" s="222">
        <f>IFERROR(__xludf.DUMMYFUNCTION("""COMPUTED_VALUE"""),46024.0)</f>
        <v>46024</v>
      </c>
      <c r="P32" s="223" t="str">
        <f>IFERROR(__xludf.DUMMYFUNCTION("""COMPUTED_VALUE"""),"CONSUMIDOR FINAL")</f>
        <v>CONSUMIDOR FINAL</v>
      </c>
      <c r="Q32" s="223" t="str">
        <f>IFERROR(__xludf.DUMMYFUNCTION("""COMPUTED_VALUE"""),"Jabon Popular")</f>
        <v>Jabon Popular</v>
      </c>
      <c r="R32" s="223" t="str">
        <f>IFERROR(__xludf.DUMMYFUNCTION("""COMPUTED_VALUE"""),"JAB7")</f>
        <v>JAB7</v>
      </c>
      <c r="S32" s="223">
        <f>IFERROR(__xludf.DUMMYFUNCTION("""COMPUTED_VALUE"""),1.0)</f>
        <v>1</v>
      </c>
      <c r="T32" s="194">
        <f>IFERROR(__xludf.DUMMYFUNCTION("""COMPUTED_VALUE"""),1.5)</f>
        <v>1.5</v>
      </c>
      <c r="U32" s="194">
        <f>IFERROR(__xludf.DUMMYFUNCTION("""COMPUTED_VALUE"""),1.5)</f>
        <v>1.5</v>
      </c>
      <c r="V32" s="195"/>
      <c r="W32" s="195"/>
    </row>
    <row r="33">
      <c r="A33" s="198"/>
      <c r="B33" s="219">
        <v>46023.0</v>
      </c>
      <c r="C33" s="103" t="s">
        <v>89</v>
      </c>
      <c r="D33" s="103" t="s">
        <v>99</v>
      </c>
      <c r="E33" s="5" t="str">
        <f t="array" ref="E33">IF(D33="","",XLOOKUP(D33,DATOS!$D$6:D14000,DATOS!$C$6:C14000,0,0,1))</f>
        <v>00116</v>
      </c>
      <c r="F33" s="220">
        <v>1.0</v>
      </c>
      <c r="G33" s="221">
        <v>3.5</v>
      </c>
      <c r="H33" s="194">
        <f t="shared" si="2"/>
        <v>3.5</v>
      </c>
      <c r="I33" s="106"/>
      <c r="J33" s="195"/>
      <c r="K33" s="195" t="str">
        <f t="shared" si="3"/>
        <v/>
      </c>
      <c r="L33" s="196">
        <f t="shared" si="4"/>
        <v>3.5</v>
      </c>
      <c r="O33" s="222">
        <f>IFERROR(__xludf.DUMMYFUNCTION("""COMPUTED_VALUE"""),46024.0)</f>
        <v>46024</v>
      </c>
      <c r="P33" s="223" t="str">
        <f>IFERROR(__xludf.DUMMYFUNCTION("""COMPUTED_VALUE"""),"CONSUMIDOR FINAL")</f>
        <v>CONSUMIDOR FINAL</v>
      </c>
      <c r="Q33" s="223" t="str">
        <f>IFERROR(__xludf.DUMMYFUNCTION("""COMPUTED_VALUE"""),"Galletas Maria")</f>
        <v>Galletas Maria</v>
      </c>
      <c r="R33" s="223" t="str">
        <f>IFERROR(__xludf.DUMMYFUNCTION("""COMPUTED_VALUE"""),"GALL22")</f>
        <v>GALL22</v>
      </c>
      <c r="S33" s="223">
        <f>IFERROR(__xludf.DUMMYFUNCTION("""COMPUTED_VALUE"""),1.0)</f>
        <v>1</v>
      </c>
      <c r="T33" s="194">
        <f>IFERROR(__xludf.DUMMYFUNCTION("""COMPUTED_VALUE"""),0.5)</f>
        <v>0.5</v>
      </c>
      <c r="U33" s="194">
        <f>IFERROR(__xludf.DUMMYFUNCTION("""COMPUTED_VALUE"""),0.5)</f>
        <v>0.5</v>
      </c>
      <c r="V33" s="195"/>
      <c r="W33" s="195"/>
    </row>
    <row r="34">
      <c r="A34" s="198"/>
      <c r="B34" s="219">
        <v>46023.0</v>
      </c>
      <c r="C34" s="103" t="s">
        <v>89</v>
      </c>
      <c r="D34" s="103" t="s">
        <v>92</v>
      </c>
      <c r="E34" s="224" t="str">
        <f t="array" ref="E34">IF(D34="","",XLOOKUP(D34,DATOS!$D$6:D14000,DATOS!$C$6:C14000,0,0,1))</f>
        <v>00017</v>
      </c>
      <c r="F34" s="220">
        <v>1.0</v>
      </c>
      <c r="G34" s="221">
        <v>0.5</v>
      </c>
      <c r="H34" s="194">
        <f t="shared" si="2"/>
        <v>0.5</v>
      </c>
      <c r="I34" s="106"/>
      <c r="J34" s="195"/>
      <c r="K34" s="195" t="str">
        <f t="shared" si="3"/>
        <v/>
      </c>
      <c r="L34" s="196">
        <f t="shared" si="4"/>
        <v>0.5</v>
      </c>
      <c r="O34" s="222">
        <f>IFERROR(__xludf.DUMMYFUNCTION("""COMPUTED_VALUE"""),46024.0)</f>
        <v>46024</v>
      </c>
      <c r="P34" s="223" t="str">
        <f>IFERROR(__xludf.DUMMYFUNCTION("""COMPUTED_VALUE"""),"CONSUMIDOR FINAL")</f>
        <v>CONSUMIDOR FINAL</v>
      </c>
      <c r="Q34" s="223" t="str">
        <f>IFERROR(__xludf.DUMMYFUNCTION("""COMPUTED_VALUE"""),"Huevo")</f>
        <v>Huevo</v>
      </c>
      <c r="R34" s="223" t="str">
        <f>IFERROR(__xludf.DUMMYFUNCTION("""COMPUTED_VALUE"""),"HUEVO")</f>
        <v>HUEVO</v>
      </c>
      <c r="S34" s="223">
        <f>IFERROR(__xludf.DUMMYFUNCTION("""COMPUTED_VALUE"""),9.0)</f>
        <v>9</v>
      </c>
      <c r="T34" s="194">
        <f>IFERROR(__xludf.DUMMYFUNCTION("""COMPUTED_VALUE"""),0.33333)</f>
        <v>0.33333</v>
      </c>
      <c r="U34" s="194">
        <f>IFERROR(__xludf.DUMMYFUNCTION("""COMPUTED_VALUE"""),2.9999700000000002)</f>
        <v>2.99997</v>
      </c>
      <c r="V34" s="195"/>
      <c r="W34" s="195"/>
    </row>
    <row r="35">
      <c r="A35" s="198"/>
      <c r="B35" s="219">
        <v>46023.0</v>
      </c>
      <c r="C35" s="103" t="s">
        <v>89</v>
      </c>
      <c r="D35" s="103" t="s">
        <v>90</v>
      </c>
      <c r="E35" s="5" t="str">
        <f t="array" ref="E35">IF(D35="","",XLOOKUP(D35,DATOS!$D$6:D14000,DATOS!$C$6:C14000,0,0,1))</f>
        <v>BELM</v>
      </c>
      <c r="F35" s="220">
        <v>40.0</v>
      </c>
      <c r="G35" s="221">
        <v>0.25</v>
      </c>
      <c r="H35" s="194">
        <f t="shared" si="2"/>
        <v>10</v>
      </c>
      <c r="I35" s="106"/>
      <c r="J35" s="195"/>
      <c r="K35" s="195" t="str">
        <f t="shared" si="3"/>
        <v/>
      </c>
      <c r="L35" s="196">
        <f t="shared" si="4"/>
        <v>10</v>
      </c>
      <c r="O35" s="222">
        <f>IFERROR(__xludf.DUMMYFUNCTION("""COMPUTED_VALUE"""),46024.0)</f>
        <v>46024</v>
      </c>
      <c r="P35" s="223" t="str">
        <f>IFERROR(__xludf.DUMMYFUNCTION("""COMPUTED_VALUE"""),"CONSUMIDOR FINAL")</f>
        <v>CONSUMIDOR FINAL</v>
      </c>
      <c r="Q35" s="223" t="str">
        <f>IFERROR(__xludf.DUMMYFUNCTION("""COMPUTED_VALUE"""),"TORONTO")</f>
        <v>TORONTO</v>
      </c>
      <c r="R35" s="223" t="str">
        <f>IFERROR(__xludf.DUMMYFUNCTION("""COMPUTED_VALUE"""),"TORON")</f>
        <v>TORON</v>
      </c>
      <c r="S35" s="223">
        <f>IFERROR(__xludf.DUMMYFUNCTION("""COMPUTED_VALUE"""),1.0)</f>
        <v>1</v>
      </c>
      <c r="T35" s="194">
        <f>IFERROR(__xludf.DUMMYFUNCTION("""COMPUTED_VALUE"""),1.0)</f>
        <v>1</v>
      </c>
      <c r="U35" s="194">
        <f>IFERROR(__xludf.DUMMYFUNCTION("""COMPUTED_VALUE"""),1.0)</f>
        <v>1</v>
      </c>
      <c r="V35" s="195"/>
      <c r="W35" s="195"/>
    </row>
    <row r="36">
      <c r="A36" s="198"/>
      <c r="B36" s="219">
        <v>46023.0</v>
      </c>
      <c r="C36" s="103" t="s">
        <v>89</v>
      </c>
      <c r="D36" s="103" t="s">
        <v>93</v>
      </c>
      <c r="E36" s="5" t="str">
        <f t="array" ref="E36">IF(D36="","",XLOOKUP(D36,DATOS!$D$6:D14000,DATOS!$C$6:C14000,0,0,1))</f>
        <v>POLLO</v>
      </c>
      <c r="F36" s="220">
        <v>2.45</v>
      </c>
      <c r="G36" s="221">
        <v>5.0</v>
      </c>
      <c r="H36" s="194">
        <f t="shared" si="2"/>
        <v>12.25</v>
      </c>
      <c r="I36" s="106"/>
      <c r="J36" s="195"/>
      <c r="K36" s="195" t="str">
        <f t="shared" si="3"/>
        <v/>
      </c>
      <c r="L36" s="196">
        <f t="shared" si="4"/>
        <v>12.25</v>
      </c>
      <c r="O36" s="222">
        <f>IFERROR(__xludf.DUMMYFUNCTION("""COMPUTED_VALUE"""),46024.0)</f>
        <v>46024</v>
      </c>
      <c r="P36" s="223" t="str">
        <f>IFERROR(__xludf.DUMMYFUNCTION("""COMPUTED_VALUE"""),"CONSUMIDOR FINAL")</f>
        <v>CONSUMIDOR FINAL</v>
      </c>
      <c r="Q36" s="223" t="str">
        <f>IFERROR(__xludf.DUMMYFUNCTION("""COMPUTED_VALUE"""),"Refrescos 1,5lt")</f>
        <v>Refrescos 1,5lt</v>
      </c>
      <c r="R36" s="223" t="str">
        <f>IFERROR(__xludf.DUMMYFUNCTION("""COMPUTED_VALUE"""),"REF2")</f>
        <v>REF2</v>
      </c>
      <c r="S36" s="223">
        <f>IFERROR(__xludf.DUMMYFUNCTION("""COMPUTED_VALUE"""),1.0)</f>
        <v>1</v>
      </c>
      <c r="T36" s="194">
        <f>IFERROR(__xludf.DUMMYFUNCTION("""COMPUTED_VALUE"""),4.0)</f>
        <v>4</v>
      </c>
      <c r="U36" s="194">
        <f>IFERROR(__xludf.DUMMYFUNCTION("""COMPUTED_VALUE"""),4.0)</f>
        <v>4</v>
      </c>
      <c r="V36" s="195"/>
      <c r="W36" s="195"/>
    </row>
    <row r="37">
      <c r="A37" s="198"/>
      <c r="B37" s="219">
        <v>46023.0</v>
      </c>
      <c r="C37" s="103" t="s">
        <v>89</v>
      </c>
      <c r="D37" s="103" t="s">
        <v>109</v>
      </c>
      <c r="E37" s="5" t="str">
        <f t="array" ref="E37">IF(D37="","",XLOOKUP(D37,DATOS!$D$6:D14000,DATOS!$C$6:C14000,0,0,1))</f>
        <v>00049</v>
      </c>
      <c r="F37" s="220">
        <v>4.0</v>
      </c>
      <c r="G37" s="221">
        <v>0.25</v>
      </c>
      <c r="H37" s="194">
        <f t="shared" si="2"/>
        <v>1</v>
      </c>
      <c r="I37" s="106"/>
      <c r="J37" s="195"/>
      <c r="K37" s="195" t="str">
        <f t="shared" si="3"/>
        <v/>
      </c>
      <c r="L37" s="196">
        <f t="shared" si="4"/>
        <v>1</v>
      </c>
      <c r="O37" s="222">
        <f>IFERROR(__xludf.DUMMYFUNCTION("""COMPUTED_VALUE"""),46024.0)</f>
        <v>46024</v>
      </c>
      <c r="P37" s="223" t="str">
        <f>IFERROR(__xludf.DUMMYFUNCTION("""COMPUTED_VALUE"""),"CONSUMIDOR FINAL")</f>
        <v>CONSUMIDOR FINAL</v>
      </c>
      <c r="Q37" s="223" t="str">
        <f>IFERROR(__xludf.DUMMYFUNCTION("""COMPUTED_VALUE"""),"Cubitos")</f>
        <v>Cubitos</v>
      </c>
      <c r="R37" s="223" t="str">
        <f>IFERROR(__xludf.DUMMYFUNCTION("""COMPUTED_VALUE"""),"CUBITO1")</f>
        <v>CUBITO1</v>
      </c>
      <c r="S37" s="223">
        <f>IFERROR(__xludf.DUMMYFUNCTION("""COMPUTED_VALUE"""),2.0)</f>
        <v>2</v>
      </c>
      <c r="T37" s="194">
        <f>IFERROR(__xludf.DUMMYFUNCTION("""COMPUTED_VALUE"""),0.5)</f>
        <v>0.5</v>
      </c>
      <c r="U37" s="194">
        <f>IFERROR(__xludf.DUMMYFUNCTION("""COMPUTED_VALUE"""),1.0)</f>
        <v>1</v>
      </c>
      <c r="V37" s="195"/>
      <c r="W37" s="195"/>
    </row>
    <row r="38">
      <c r="A38" s="198"/>
      <c r="B38" s="219">
        <v>46023.0</v>
      </c>
      <c r="C38" s="103" t="s">
        <v>89</v>
      </c>
      <c r="D38" s="103" t="s">
        <v>100</v>
      </c>
      <c r="E38" s="5" t="str">
        <f t="array" ref="E38">IF(D38="","",XLOOKUP(D38,DATOS!$D$6:D14000,DATOS!$C$6:C14000,0,0,1))</f>
        <v>HUEVO</v>
      </c>
      <c r="F38" s="220">
        <v>6.0</v>
      </c>
      <c r="G38" s="221">
        <v>0.333333</v>
      </c>
      <c r="H38" s="194">
        <f t="shared" si="2"/>
        <v>1.999998</v>
      </c>
      <c r="I38" s="106"/>
      <c r="J38" s="195"/>
      <c r="K38" s="195" t="str">
        <f t="shared" si="3"/>
        <v/>
      </c>
      <c r="L38" s="196">
        <f t="shared" si="4"/>
        <v>1.999998</v>
      </c>
      <c r="O38" s="222">
        <f>IFERROR(__xludf.DUMMYFUNCTION("""COMPUTED_VALUE"""),46024.0)</f>
        <v>46024</v>
      </c>
      <c r="P38" s="223" t="str">
        <f>IFERROR(__xludf.DUMMYFUNCTION("""COMPUTED_VALUE"""),"CONSUMIDOR FINAL")</f>
        <v>CONSUMIDOR FINAL</v>
      </c>
      <c r="Q38" s="223" t="str">
        <f>IFERROR(__xludf.DUMMYFUNCTION("""COMPUTED_VALUE"""),"CARAMELOS FRUTICAS 100UND")</f>
        <v>CARAMELOS FRUTICAS 100UND</v>
      </c>
      <c r="R38" s="223" t="str">
        <f>IFERROR(__xludf.DUMMYFUNCTION("""COMPUTED_VALUE"""),"CARM005")</f>
        <v>CARM005</v>
      </c>
      <c r="S38" s="223">
        <f>IFERROR(__xludf.DUMMYFUNCTION("""COMPUTED_VALUE"""),10.0)</f>
        <v>10</v>
      </c>
      <c r="T38" s="194">
        <f>IFERROR(__xludf.DUMMYFUNCTION("""COMPUTED_VALUE"""),0.1)</f>
        <v>0.1</v>
      </c>
      <c r="U38" s="194">
        <f>IFERROR(__xludf.DUMMYFUNCTION("""COMPUTED_VALUE"""),1.0)</f>
        <v>1</v>
      </c>
      <c r="V38" s="195"/>
      <c r="W38" s="195"/>
    </row>
    <row r="39">
      <c r="A39" s="198"/>
      <c r="B39" s="219">
        <v>46023.0</v>
      </c>
      <c r="C39" s="103" t="s">
        <v>89</v>
      </c>
      <c r="D39" s="103" t="s">
        <v>110</v>
      </c>
      <c r="E39" s="5" t="str">
        <f t="array" ref="E39">IF(D39="","",XLOOKUP(D39,DATOS!$D$6:D14000,DATOS!$C$6:C14000,0,0,1))</f>
        <v>GALL20</v>
      </c>
      <c r="F39" s="220">
        <v>12.0</v>
      </c>
      <c r="G39" s="221">
        <v>0.5</v>
      </c>
      <c r="H39" s="194">
        <f t="shared" si="2"/>
        <v>6</v>
      </c>
      <c r="I39" s="106"/>
      <c r="J39" s="195"/>
      <c r="K39" s="195" t="str">
        <f t="shared" si="3"/>
        <v/>
      </c>
      <c r="L39" s="196">
        <f t="shared" si="4"/>
        <v>6</v>
      </c>
      <c r="O39" s="222">
        <f>IFERROR(__xludf.DUMMYFUNCTION("""COMPUTED_VALUE"""),46024.0)</f>
        <v>46024</v>
      </c>
      <c r="P39" s="223" t="str">
        <f>IFERROR(__xludf.DUMMYFUNCTION("""COMPUTED_VALUE"""),"CONSUMIDOR FINAL")</f>
        <v>CONSUMIDOR FINAL</v>
      </c>
      <c r="Q39" s="223" t="str">
        <f>IFERROR(__xludf.DUMMYFUNCTION("""COMPUTED_VALUE"""),"Pañal Baby finger XG")</f>
        <v>Pañal Baby finger XG</v>
      </c>
      <c r="R39" s="223" t="str">
        <f>IFERROR(__xludf.DUMMYFUNCTION("""COMPUTED_VALUE"""),"PAÑL1")</f>
        <v>PAÑL1</v>
      </c>
      <c r="S39" s="223">
        <f>IFERROR(__xludf.DUMMYFUNCTION("""COMPUTED_VALUE"""),2.0)</f>
        <v>2</v>
      </c>
      <c r="T39" s="194">
        <f>IFERROR(__xludf.DUMMYFUNCTION("""COMPUTED_VALUE"""),0.5)</f>
        <v>0.5</v>
      </c>
      <c r="U39" s="194">
        <f>IFERROR(__xludf.DUMMYFUNCTION("""COMPUTED_VALUE"""),1.0)</f>
        <v>1</v>
      </c>
      <c r="V39" s="195"/>
      <c r="W39" s="195"/>
    </row>
    <row r="40">
      <c r="A40" s="198"/>
      <c r="B40" s="219">
        <v>46023.0</v>
      </c>
      <c r="C40" s="103" t="s">
        <v>89</v>
      </c>
      <c r="D40" s="103" t="s">
        <v>111</v>
      </c>
      <c r="E40" s="5" t="str">
        <f t="array" ref="E40">IF(D40="","",XLOOKUP(D40,DATOS!$D$6:D14000,DATOS!$C$6:C14000,0,0,1))</f>
        <v>DIABLI</v>
      </c>
      <c r="F40" s="220">
        <v>2.0</v>
      </c>
      <c r="G40" s="221">
        <v>2.0</v>
      </c>
      <c r="H40" s="194">
        <f t="shared" si="2"/>
        <v>4</v>
      </c>
      <c r="I40" s="106"/>
      <c r="J40" s="195"/>
      <c r="K40" s="195" t="str">
        <f t="shared" si="3"/>
        <v/>
      </c>
      <c r="L40" s="196">
        <f t="shared" si="4"/>
        <v>4</v>
      </c>
      <c r="O40" s="222">
        <f>IFERROR(__xludf.DUMMYFUNCTION("""COMPUTED_VALUE"""),46024.0)</f>
        <v>46024</v>
      </c>
      <c r="P40" s="223" t="str">
        <f>IFERROR(__xludf.DUMMYFUNCTION("""COMPUTED_VALUE"""),"CONSUMIDOR FINAL")</f>
        <v>CONSUMIDOR FINAL</v>
      </c>
      <c r="Q40" s="223" t="str">
        <f>IFERROR(__xludf.DUMMYFUNCTION("""COMPUTED_VALUE"""),"Refrescos 2lt ")</f>
        <v>Refrescos 2lt </v>
      </c>
      <c r="R40" s="223" t="str">
        <f>IFERROR(__xludf.DUMMYFUNCTION("""COMPUTED_VALUE"""),"REF4")</f>
        <v>REF4</v>
      </c>
      <c r="S40" s="223">
        <f>IFERROR(__xludf.DUMMYFUNCTION("""COMPUTED_VALUE"""),1.0)</f>
        <v>1</v>
      </c>
      <c r="T40" s="194">
        <f>IFERROR(__xludf.DUMMYFUNCTION("""COMPUTED_VALUE"""),6.0)</f>
        <v>6</v>
      </c>
      <c r="U40" s="194">
        <f>IFERROR(__xludf.DUMMYFUNCTION("""COMPUTED_VALUE"""),6.0)</f>
        <v>6</v>
      </c>
      <c r="V40" s="195"/>
      <c r="W40" s="195"/>
    </row>
    <row r="41">
      <c r="A41" s="198"/>
      <c r="B41" s="219">
        <v>46023.0</v>
      </c>
      <c r="C41" s="103" t="s">
        <v>89</v>
      </c>
      <c r="D41" s="103" t="s">
        <v>102</v>
      </c>
      <c r="E41" s="5" t="str">
        <f t="array" ref="E41">IF(D41="","",XLOOKUP(D41,DATOS!$D$6:D14000,DATOS!$C$6:C14000,0,0,1))</f>
        <v>REF4</v>
      </c>
      <c r="F41" s="220">
        <v>1.0</v>
      </c>
      <c r="G41" s="221">
        <v>6.0</v>
      </c>
      <c r="H41" s="194">
        <f t="shared" si="2"/>
        <v>6</v>
      </c>
      <c r="I41" s="106"/>
      <c r="J41" s="195"/>
      <c r="K41" s="195" t="str">
        <f t="shared" si="3"/>
        <v/>
      </c>
      <c r="L41" s="196">
        <f t="shared" si="4"/>
        <v>6</v>
      </c>
      <c r="O41" s="222">
        <f>IFERROR(__xludf.DUMMYFUNCTION("""COMPUTED_VALUE"""),46024.0)</f>
        <v>46024</v>
      </c>
      <c r="P41" s="223" t="str">
        <f>IFERROR(__xludf.DUMMYFUNCTION("""COMPUTED_VALUE"""),"CONSUMIDOR FINAL")</f>
        <v>CONSUMIDOR FINAL</v>
      </c>
      <c r="Q41" s="223" t="str">
        <f>IFERROR(__xludf.DUMMYFUNCTION("""COMPUTED_VALUE"""),"Refrescos 1,5lt")</f>
        <v>Refrescos 1,5lt</v>
      </c>
      <c r="R41" s="223" t="str">
        <f>IFERROR(__xludf.DUMMYFUNCTION("""COMPUTED_VALUE"""),"REF2")</f>
        <v>REF2</v>
      </c>
      <c r="S41" s="223">
        <f>IFERROR(__xludf.DUMMYFUNCTION("""COMPUTED_VALUE"""),1.0)</f>
        <v>1</v>
      </c>
      <c r="T41" s="194">
        <f>IFERROR(__xludf.DUMMYFUNCTION("""COMPUTED_VALUE"""),4.0)</f>
        <v>4</v>
      </c>
      <c r="U41" s="194">
        <f>IFERROR(__xludf.DUMMYFUNCTION("""COMPUTED_VALUE"""),4.0)</f>
        <v>4</v>
      </c>
      <c r="V41" s="195"/>
      <c r="W41" s="195"/>
    </row>
    <row r="42">
      <c r="A42" s="198"/>
      <c r="B42" s="219">
        <v>46023.0</v>
      </c>
      <c r="C42" s="103" t="s">
        <v>89</v>
      </c>
      <c r="D42" s="103" t="s">
        <v>101</v>
      </c>
      <c r="E42" s="5" t="str">
        <f t="array" ref="E42">IF(D42="","",XLOOKUP(D42,DATOS!$D$6:D14000,DATOS!$C$6:C14000,0,0,1))</f>
        <v>PANEL</v>
      </c>
      <c r="F42" s="220">
        <v>2.0</v>
      </c>
      <c r="G42" s="221">
        <v>1.0</v>
      </c>
      <c r="H42" s="194">
        <f t="shared" si="2"/>
        <v>2</v>
      </c>
      <c r="I42" s="106"/>
      <c r="J42" s="195"/>
      <c r="K42" s="195" t="str">
        <f t="shared" si="3"/>
        <v/>
      </c>
      <c r="L42" s="196">
        <f t="shared" si="4"/>
        <v>2</v>
      </c>
      <c r="O42" s="222">
        <f>IFERROR(__xludf.DUMMYFUNCTION("""COMPUTED_VALUE"""),46024.0)</f>
        <v>46024</v>
      </c>
      <c r="P42" s="223" t="str">
        <f>IFERROR(__xludf.DUMMYFUNCTION("""COMPUTED_VALUE"""),"CONSUMIDOR FINAL")</f>
        <v>CONSUMIDOR FINAL</v>
      </c>
      <c r="Q42" s="223" t="str">
        <f>IFERROR(__xludf.DUMMYFUNCTION("""COMPUTED_VALUE"""),"galleta marilu chocolate")</f>
        <v>galleta marilu chocolate</v>
      </c>
      <c r="R42" s="225" t="str">
        <f>IFERROR(__xludf.DUMMYFUNCTION("""COMPUTED_VALUE"""),"00017")</f>
        <v>00017</v>
      </c>
      <c r="S42" s="223">
        <f>IFERROR(__xludf.DUMMYFUNCTION("""COMPUTED_VALUE"""),2.0)</f>
        <v>2</v>
      </c>
      <c r="T42" s="194">
        <f>IFERROR(__xludf.DUMMYFUNCTION("""COMPUTED_VALUE"""),0.5)</f>
        <v>0.5</v>
      </c>
      <c r="U42" s="194">
        <f>IFERROR(__xludf.DUMMYFUNCTION("""COMPUTED_VALUE"""),1.0)</f>
        <v>1</v>
      </c>
      <c r="V42" s="195"/>
      <c r="W42" s="195"/>
    </row>
    <row r="43">
      <c r="A43" s="198"/>
      <c r="B43" s="219">
        <v>46023.0</v>
      </c>
      <c r="C43" s="103" t="s">
        <v>89</v>
      </c>
      <c r="D43" s="103" t="s">
        <v>102</v>
      </c>
      <c r="E43" s="5" t="str">
        <f t="array" ref="E43">IF(D43="","",XLOOKUP(D43,DATOS!$D$6:D14000,DATOS!$C$6:C14000,0,0,1))</f>
        <v>REF4</v>
      </c>
      <c r="F43" s="220">
        <v>2.0</v>
      </c>
      <c r="G43" s="221">
        <v>6.0</v>
      </c>
      <c r="H43" s="194">
        <f t="shared" si="2"/>
        <v>12</v>
      </c>
      <c r="I43" s="106"/>
      <c r="J43" s="195"/>
      <c r="K43" s="195" t="str">
        <f t="shared" si="3"/>
        <v/>
      </c>
      <c r="L43" s="196">
        <f t="shared" si="4"/>
        <v>12</v>
      </c>
      <c r="O43" s="222">
        <f>IFERROR(__xludf.DUMMYFUNCTION("""COMPUTED_VALUE"""),46024.0)</f>
        <v>46024</v>
      </c>
      <c r="P43" s="223" t="str">
        <f>IFERROR(__xludf.DUMMYFUNCTION("""COMPUTED_VALUE"""),"CONSUMIDOR FINAL")</f>
        <v>CONSUMIDOR FINAL</v>
      </c>
      <c r="Q43" s="223" t="str">
        <f>IFERROR(__xludf.DUMMYFUNCTION("""COMPUTED_VALUE"""),"Pollo 1kg")</f>
        <v>Pollo 1kg</v>
      </c>
      <c r="R43" s="223" t="str">
        <f>IFERROR(__xludf.DUMMYFUNCTION("""COMPUTED_VALUE"""),"POLLO")</f>
        <v>POLLO</v>
      </c>
      <c r="S43" s="223">
        <f>IFERROR(__xludf.DUMMYFUNCTION("""COMPUTED_VALUE"""),2.5)</f>
        <v>2.5</v>
      </c>
      <c r="T43" s="194">
        <f>IFERROR(__xludf.DUMMYFUNCTION("""COMPUTED_VALUE"""),5.0)</f>
        <v>5</v>
      </c>
      <c r="U43" s="194">
        <f>IFERROR(__xludf.DUMMYFUNCTION("""COMPUTED_VALUE"""),12.5)</f>
        <v>12.5</v>
      </c>
      <c r="V43" s="195"/>
      <c r="W43" s="195"/>
    </row>
    <row r="44">
      <c r="A44" s="198"/>
      <c r="B44" s="219">
        <v>46023.0</v>
      </c>
      <c r="C44" s="103" t="s">
        <v>89</v>
      </c>
      <c r="D44" s="103" t="s">
        <v>112</v>
      </c>
      <c r="E44" s="5" t="str">
        <f t="array" ref="E44">IF(D44="","",XLOOKUP(D44,DATOS!$D$6:D14000,DATOS!$C$6:C14000,0,0,1))</f>
        <v>SAR3</v>
      </c>
      <c r="F44" s="220">
        <v>1.0</v>
      </c>
      <c r="G44" s="221">
        <v>1.5</v>
      </c>
      <c r="H44" s="194">
        <f t="shared" si="2"/>
        <v>1.5</v>
      </c>
      <c r="I44" s="106"/>
      <c r="J44" s="195"/>
      <c r="K44" s="195" t="str">
        <f t="shared" si="3"/>
        <v/>
      </c>
      <c r="L44" s="196">
        <f t="shared" si="4"/>
        <v>1.5</v>
      </c>
      <c r="O44" s="222">
        <f>IFERROR(__xludf.DUMMYFUNCTION("""COMPUTED_VALUE"""),46024.0)</f>
        <v>46024</v>
      </c>
      <c r="P44" s="223" t="str">
        <f>IFERROR(__xludf.DUMMYFUNCTION("""COMPUTED_VALUE"""),"CONSUMIDOR FINAL")</f>
        <v>CONSUMIDOR FINAL</v>
      </c>
      <c r="Q44" s="223" t="str">
        <f>IFERROR(__xludf.DUMMYFUNCTION("""COMPUTED_VALUE"""),"Panelada 29gr")</f>
        <v>Panelada 29gr</v>
      </c>
      <c r="R44" s="223" t="str">
        <f>IFERROR(__xludf.DUMMYFUNCTION("""COMPUTED_VALUE"""),"PANEL")</f>
        <v>PANEL</v>
      </c>
      <c r="S44" s="223">
        <f>IFERROR(__xludf.DUMMYFUNCTION("""COMPUTED_VALUE"""),1.0)</f>
        <v>1</v>
      </c>
      <c r="T44" s="194">
        <f>IFERROR(__xludf.DUMMYFUNCTION("""COMPUTED_VALUE"""),1.0)</f>
        <v>1</v>
      </c>
      <c r="U44" s="194">
        <f>IFERROR(__xludf.DUMMYFUNCTION("""COMPUTED_VALUE"""),1.0)</f>
        <v>1</v>
      </c>
      <c r="V44" s="195"/>
      <c r="W44" s="195"/>
    </row>
    <row r="45">
      <c r="A45" s="198"/>
      <c r="B45" s="219">
        <v>46023.0</v>
      </c>
      <c r="C45" s="103" t="s">
        <v>89</v>
      </c>
      <c r="D45" s="103" t="s">
        <v>113</v>
      </c>
      <c r="E45" s="5" t="str">
        <f t="array" ref="E45">IF(D45="","",XLOOKUP(D45,DATOS!$D$6:D14000,DATOS!$C$6:C14000,0,0,1))</f>
        <v>CUBITO1</v>
      </c>
      <c r="F45" s="220">
        <v>1.0</v>
      </c>
      <c r="G45" s="221">
        <v>0.5</v>
      </c>
      <c r="H45" s="194">
        <f t="shared" si="2"/>
        <v>0.5</v>
      </c>
      <c r="I45" s="106"/>
      <c r="J45" s="195"/>
      <c r="K45" s="195" t="str">
        <f t="shared" si="3"/>
        <v/>
      </c>
      <c r="L45" s="196">
        <f t="shared" si="4"/>
        <v>0.5</v>
      </c>
      <c r="O45" s="222">
        <f>IFERROR(__xludf.DUMMYFUNCTION("""COMPUTED_VALUE"""),46024.0)</f>
        <v>46024</v>
      </c>
      <c r="P45" s="223" t="str">
        <f>IFERROR(__xludf.DUMMYFUNCTION("""COMPUTED_VALUE"""),"CONSUMIDOR FINAL")</f>
        <v>CONSUMIDOR FINAL</v>
      </c>
      <c r="Q45" s="223" t="str">
        <f>IFERROR(__xludf.DUMMYFUNCTION("""COMPUTED_VALUE"""),"Refrescos 2lt ")</f>
        <v>Refrescos 2lt </v>
      </c>
      <c r="R45" s="223" t="str">
        <f>IFERROR(__xludf.DUMMYFUNCTION("""COMPUTED_VALUE"""),"REF4")</f>
        <v>REF4</v>
      </c>
      <c r="S45" s="223">
        <f>IFERROR(__xludf.DUMMYFUNCTION("""COMPUTED_VALUE"""),1.0)</f>
        <v>1</v>
      </c>
      <c r="T45" s="194">
        <f>IFERROR(__xludf.DUMMYFUNCTION("""COMPUTED_VALUE"""),6.0)</f>
        <v>6</v>
      </c>
      <c r="U45" s="194">
        <f>IFERROR(__xludf.DUMMYFUNCTION("""COMPUTED_VALUE"""),6.0)</f>
        <v>6</v>
      </c>
      <c r="V45" s="195"/>
      <c r="W45" s="195"/>
    </row>
    <row r="46">
      <c r="A46" s="198"/>
      <c r="B46" s="219">
        <v>46023.0</v>
      </c>
      <c r="C46" s="103" t="s">
        <v>89</v>
      </c>
      <c r="D46" s="103" t="s">
        <v>102</v>
      </c>
      <c r="E46" s="5" t="str">
        <f t="array" ref="E46">IF(D46="","",XLOOKUP(D46,DATOS!$D$6:D14000,DATOS!$C$6:C14000,0,0,1))</f>
        <v>REF4</v>
      </c>
      <c r="F46" s="220">
        <v>1.0</v>
      </c>
      <c r="G46" s="221">
        <v>6.0</v>
      </c>
      <c r="H46" s="194">
        <f t="shared" si="2"/>
        <v>6</v>
      </c>
      <c r="I46" s="106"/>
      <c r="J46" s="195"/>
      <c r="K46" s="195" t="str">
        <f t="shared" si="3"/>
        <v/>
      </c>
      <c r="L46" s="196">
        <f t="shared" si="4"/>
        <v>6</v>
      </c>
      <c r="O46" s="222">
        <f>IFERROR(__xludf.DUMMYFUNCTION("""COMPUTED_VALUE"""),46024.0)</f>
        <v>46024</v>
      </c>
      <c r="P46" s="223" t="str">
        <f>IFERROR(__xludf.DUMMYFUNCTION("""COMPUTED_VALUE"""),"CONSUMIDOR FINAL")</f>
        <v>CONSUMIDOR FINAL</v>
      </c>
      <c r="Q46" s="223" t="str">
        <f>IFERROR(__xludf.DUMMYFUNCTION("""COMPUTED_VALUE"""),"Pollo 1kg")</f>
        <v>Pollo 1kg</v>
      </c>
      <c r="R46" s="223" t="str">
        <f>IFERROR(__xludf.DUMMYFUNCTION("""COMPUTED_VALUE"""),"POLLO")</f>
        <v>POLLO</v>
      </c>
      <c r="S46" s="223">
        <f>IFERROR(__xludf.DUMMYFUNCTION("""COMPUTED_VALUE"""),30.0)</f>
        <v>30</v>
      </c>
      <c r="T46" s="194">
        <f>IFERROR(__xludf.DUMMYFUNCTION("""COMPUTED_VALUE"""),5.0)</f>
        <v>5</v>
      </c>
      <c r="U46" s="194">
        <f>IFERROR(__xludf.DUMMYFUNCTION("""COMPUTED_VALUE"""),150.0)</f>
        <v>150</v>
      </c>
      <c r="V46" s="195"/>
      <c r="W46" s="195"/>
    </row>
    <row r="47">
      <c r="A47" s="198"/>
      <c r="B47" s="219">
        <v>46023.0</v>
      </c>
      <c r="C47" s="103" t="s">
        <v>89</v>
      </c>
      <c r="D47" s="103" t="s">
        <v>112</v>
      </c>
      <c r="E47" s="5" t="str">
        <f t="array" ref="E47">IF(D47="","",XLOOKUP(D47,DATOS!$D$6:D14000,DATOS!$C$6:C14000,0,0,1))</f>
        <v>SAR3</v>
      </c>
      <c r="F47" s="220">
        <v>1.0</v>
      </c>
      <c r="G47" s="221">
        <v>1.5</v>
      </c>
      <c r="H47" s="194">
        <f t="shared" si="2"/>
        <v>1.5</v>
      </c>
      <c r="I47" s="106"/>
      <c r="J47" s="195"/>
      <c r="K47" s="195" t="str">
        <f t="shared" si="3"/>
        <v/>
      </c>
      <c r="L47" s="196">
        <f t="shared" si="4"/>
        <v>1.5</v>
      </c>
      <c r="O47" s="222">
        <f>IFERROR(__xludf.DUMMYFUNCTION("""COMPUTED_VALUE"""),46024.0)</f>
        <v>46024</v>
      </c>
      <c r="P47" s="223" t="str">
        <f>IFERROR(__xludf.DUMMYFUNCTION("""COMPUTED_VALUE"""),"CONSUMIDOR FINAL")</f>
        <v>CONSUMIDOR FINAL</v>
      </c>
      <c r="Q47" s="223" t="str">
        <f>IFERROR(__xludf.DUMMYFUNCTION("""COMPUTED_VALUE"""),"Leche Do Bon 400g")</f>
        <v>Leche Do Bon 400g</v>
      </c>
      <c r="R47" s="223" t="str">
        <f>IFERROR(__xludf.DUMMYFUNCTION("""COMPUTED_VALUE"""),"LECH7")</f>
        <v>LECH7</v>
      </c>
      <c r="S47" s="223">
        <f>IFERROR(__xludf.DUMMYFUNCTION("""COMPUTED_VALUE"""),2.0)</f>
        <v>2</v>
      </c>
      <c r="T47" s="194">
        <f>IFERROR(__xludf.DUMMYFUNCTION("""COMPUTED_VALUE"""),5.0)</f>
        <v>5</v>
      </c>
      <c r="U47" s="194">
        <f>IFERROR(__xludf.DUMMYFUNCTION("""COMPUTED_VALUE"""),10.0)</f>
        <v>10</v>
      </c>
      <c r="V47" s="195"/>
      <c r="W47" s="195"/>
    </row>
    <row r="48">
      <c r="A48" s="198"/>
      <c r="B48" s="219">
        <v>46023.0</v>
      </c>
      <c r="C48" s="103" t="s">
        <v>89</v>
      </c>
      <c r="D48" s="103" t="s">
        <v>113</v>
      </c>
      <c r="E48" s="5" t="str">
        <f t="array" ref="E48">IF(D48="","",XLOOKUP(D48,DATOS!$D$6:D14000,DATOS!$C$6:C14000,0,0,1))</f>
        <v>CUBITO1</v>
      </c>
      <c r="F48" s="220">
        <v>1.0</v>
      </c>
      <c r="G48" s="221">
        <v>0.5</v>
      </c>
      <c r="H48" s="194">
        <f t="shared" si="2"/>
        <v>0.5</v>
      </c>
      <c r="I48" s="106"/>
      <c r="J48" s="195"/>
      <c r="K48" s="195" t="str">
        <f t="shared" si="3"/>
        <v/>
      </c>
      <c r="L48" s="196">
        <f t="shared" si="4"/>
        <v>0.5</v>
      </c>
      <c r="O48" s="222">
        <f>IFERROR(__xludf.DUMMYFUNCTION("""COMPUTED_VALUE"""),46024.0)</f>
        <v>46024</v>
      </c>
      <c r="P48" s="223" t="str">
        <f>IFERROR(__xludf.DUMMYFUNCTION("""COMPUTED_VALUE"""),"CONSUMIDOR FINAL")</f>
        <v>CONSUMIDOR FINAL</v>
      </c>
      <c r="Q48" s="223" t="str">
        <f>IFERROR(__xludf.DUMMYFUNCTION("""COMPUTED_VALUE"""),"MARGARINA MAVESA 500GR")</f>
        <v>MARGARINA MAVESA 500GR</v>
      </c>
      <c r="R48" s="223" t="str">
        <f>IFERROR(__xludf.DUMMYFUNCTION("""COMPUTED_VALUE"""),"MARG2")</f>
        <v>MARG2</v>
      </c>
      <c r="S48" s="223">
        <f>IFERROR(__xludf.DUMMYFUNCTION("""COMPUTED_VALUE"""),2.0)</f>
        <v>2</v>
      </c>
      <c r="T48" s="194">
        <f>IFERROR(__xludf.DUMMYFUNCTION("""COMPUTED_VALUE"""),4.0)</f>
        <v>4</v>
      </c>
      <c r="U48" s="194">
        <f>IFERROR(__xludf.DUMMYFUNCTION("""COMPUTED_VALUE"""),8.0)</f>
        <v>8</v>
      </c>
      <c r="V48" s="195"/>
      <c r="W48" s="195"/>
    </row>
    <row r="49">
      <c r="A49" s="198"/>
      <c r="B49" s="219">
        <v>46023.0</v>
      </c>
      <c r="C49" s="103" t="s">
        <v>89</v>
      </c>
      <c r="D49" s="103" t="s">
        <v>114</v>
      </c>
      <c r="E49" s="5" t="str">
        <f t="array" ref="E49">IF(D49="","",XLOOKUP(D49,DATOS!$D$6:D14000,DATOS!$C$6:C14000,0,0,1))</f>
        <v>MOR04</v>
      </c>
      <c r="F49" s="220">
        <v>1.0</v>
      </c>
      <c r="G49" s="221">
        <v>3.0</v>
      </c>
      <c r="H49" s="194">
        <f t="shared" si="2"/>
        <v>3</v>
      </c>
      <c r="I49" s="106"/>
      <c r="J49" s="195"/>
      <c r="K49" s="195" t="str">
        <f t="shared" si="3"/>
        <v/>
      </c>
      <c r="L49" s="196">
        <f t="shared" si="4"/>
        <v>3</v>
      </c>
      <c r="O49" s="222">
        <f>IFERROR(__xludf.DUMMYFUNCTION("""COMPUTED_VALUE"""),46024.0)</f>
        <v>46024</v>
      </c>
      <c r="P49" s="223" t="str">
        <f>IFERROR(__xludf.DUMMYFUNCTION("""COMPUTED_VALUE"""),"CONSUMIDOR FINAL")</f>
        <v>CONSUMIDOR FINAL</v>
      </c>
      <c r="Q49" s="223" t="str">
        <f>IFERROR(__xludf.DUMMYFUNCTION("""COMPUTED_VALUE"""),"Refrescos 1lt")</f>
        <v>Refrescos 1lt</v>
      </c>
      <c r="R49" s="223" t="str">
        <f>IFERROR(__xludf.DUMMYFUNCTION("""COMPUTED_VALUE"""),"REF3")</f>
        <v>REF3</v>
      </c>
      <c r="S49" s="223">
        <f>IFERROR(__xludf.DUMMYFUNCTION("""COMPUTED_VALUE"""),6.0)</f>
        <v>6</v>
      </c>
      <c r="T49" s="194">
        <f>IFERROR(__xludf.DUMMYFUNCTION("""COMPUTED_VALUE"""),3.0)</f>
        <v>3</v>
      </c>
      <c r="U49" s="194">
        <f>IFERROR(__xludf.DUMMYFUNCTION("""COMPUTED_VALUE"""),18.0)</f>
        <v>18</v>
      </c>
      <c r="V49" s="195"/>
      <c r="W49" s="195"/>
    </row>
    <row r="50">
      <c r="A50" s="198"/>
      <c r="B50" s="219">
        <v>46023.0</v>
      </c>
      <c r="C50" s="103" t="s">
        <v>89</v>
      </c>
      <c r="D50" s="103" t="s">
        <v>115</v>
      </c>
      <c r="E50" s="224" t="str">
        <f t="array" ref="E50">IF(D50="","",XLOOKUP(D50,DATOS!$D$6:D14000,DATOS!$C$6:C14000,0,0,1))</f>
        <v>00016</v>
      </c>
      <c r="F50" s="220">
        <v>1.0</v>
      </c>
      <c r="G50" s="221">
        <v>3.0</v>
      </c>
      <c r="H50" s="194">
        <f t="shared" si="2"/>
        <v>3</v>
      </c>
      <c r="I50" s="106"/>
      <c r="J50" s="195"/>
      <c r="K50" s="195" t="str">
        <f t="shared" si="3"/>
        <v/>
      </c>
      <c r="L50" s="196">
        <f t="shared" si="4"/>
        <v>3</v>
      </c>
      <c r="O50" s="222">
        <f>IFERROR(__xludf.DUMMYFUNCTION("""COMPUTED_VALUE"""),46024.0)</f>
        <v>46024</v>
      </c>
      <c r="P50" s="223" t="str">
        <f>IFERROR(__xludf.DUMMYFUNCTION("""COMPUTED_VALUE"""),"CONSUMIDOR FINAL")</f>
        <v>CONSUMIDOR FINAL</v>
      </c>
      <c r="Q50" s="223" t="str">
        <f>IFERROR(__xludf.DUMMYFUNCTION("""COMPUTED_VALUE"""),"MINI SAMBAS")</f>
        <v>MINI SAMBAS</v>
      </c>
      <c r="R50" s="223" t="str">
        <f>IFERROR(__xludf.DUMMYFUNCTION("""COMPUTED_VALUE"""),"MINSAM")</f>
        <v>MINSAM</v>
      </c>
      <c r="S50" s="223">
        <f>IFERROR(__xludf.DUMMYFUNCTION("""COMPUTED_VALUE"""),3.0)</f>
        <v>3</v>
      </c>
      <c r="T50" s="194">
        <f>IFERROR(__xludf.DUMMYFUNCTION("""COMPUTED_VALUE"""),1.0)</f>
        <v>1</v>
      </c>
      <c r="U50" s="194">
        <f>IFERROR(__xludf.DUMMYFUNCTION("""COMPUTED_VALUE"""),3.0)</f>
        <v>3</v>
      </c>
      <c r="V50" s="195"/>
      <c r="W50" s="195"/>
    </row>
    <row r="51">
      <c r="A51" s="198"/>
      <c r="B51" s="219">
        <v>46023.0</v>
      </c>
      <c r="C51" s="103" t="s">
        <v>89</v>
      </c>
      <c r="D51" s="103" t="s">
        <v>116</v>
      </c>
      <c r="E51" s="5" t="str">
        <f t="array" ref="E51">IF(D51="","",XLOOKUP(D51,DATOS!$D$6:D14000,DATOS!$C$6:C14000,0,0,1))</f>
        <v>00084</v>
      </c>
      <c r="F51" s="220">
        <v>1.0</v>
      </c>
      <c r="G51" s="221">
        <v>4.0</v>
      </c>
      <c r="H51" s="194">
        <f t="shared" si="2"/>
        <v>4</v>
      </c>
      <c r="I51" s="106"/>
      <c r="J51" s="195"/>
      <c r="K51" s="195" t="str">
        <f t="shared" si="3"/>
        <v/>
      </c>
      <c r="L51" s="196">
        <f t="shared" si="4"/>
        <v>4</v>
      </c>
      <c r="O51" s="222">
        <f>IFERROR(__xludf.DUMMYFUNCTION("""COMPUTED_VALUE"""),46024.0)</f>
        <v>46024</v>
      </c>
      <c r="P51" s="223" t="str">
        <f>IFERROR(__xludf.DUMMYFUNCTION("""COMPUTED_VALUE"""),"CONSUMIDOR FINAL")</f>
        <v>CONSUMIDOR FINAL</v>
      </c>
      <c r="Q51" s="223" t="str">
        <f>IFERROR(__xludf.DUMMYFUNCTION("""COMPUTED_VALUE"""),"Refrescos 2lt ")</f>
        <v>Refrescos 2lt </v>
      </c>
      <c r="R51" s="223" t="str">
        <f>IFERROR(__xludf.DUMMYFUNCTION("""COMPUTED_VALUE"""),"REF4")</f>
        <v>REF4</v>
      </c>
      <c r="S51" s="223">
        <f>IFERROR(__xludf.DUMMYFUNCTION("""COMPUTED_VALUE"""),1.0)</f>
        <v>1</v>
      </c>
      <c r="T51" s="194">
        <f>IFERROR(__xludf.DUMMYFUNCTION("""COMPUTED_VALUE"""),6.0)</f>
        <v>6</v>
      </c>
      <c r="U51" s="194">
        <f>IFERROR(__xludf.DUMMYFUNCTION("""COMPUTED_VALUE"""),6.0)</f>
        <v>6</v>
      </c>
      <c r="V51" s="195"/>
      <c r="W51" s="195"/>
    </row>
    <row r="52">
      <c r="A52" s="198"/>
      <c r="B52" s="219">
        <v>46023.0</v>
      </c>
      <c r="C52" s="103" t="s">
        <v>89</v>
      </c>
      <c r="D52" s="103" t="s">
        <v>117</v>
      </c>
      <c r="E52" s="5" t="str">
        <f t="array" ref="E52">IF(D52="","",XLOOKUP(D52,DATOS!$D$6:D14000,DATOS!$C$6:C14000,0,0,1))</f>
        <v>00100</v>
      </c>
      <c r="F52" s="220">
        <v>3.0</v>
      </c>
      <c r="G52" s="221">
        <v>20.0</v>
      </c>
      <c r="H52" s="194">
        <f t="shared" si="2"/>
        <v>60</v>
      </c>
      <c r="I52" s="106"/>
      <c r="J52" s="195"/>
      <c r="K52" s="195" t="str">
        <f t="shared" si="3"/>
        <v/>
      </c>
      <c r="L52" s="196">
        <f t="shared" si="4"/>
        <v>60</v>
      </c>
      <c r="O52" s="222">
        <f>IFERROR(__xludf.DUMMYFUNCTION("""COMPUTED_VALUE"""),46024.0)</f>
        <v>46024</v>
      </c>
      <c r="P52" s="223" t="str">
        <f>IFERROR(__xludf.DUMMYFUNCTION("""COMPUTED_VALUE"""),"CONSUMIDOR FINAL")</f>
        <v>CONSUMIDOR FINAL</v>
      </c>
      <c r="Q52" s="223" t="str">
        <f>IFERROR(__xludf.DUMMYFUNCTION("""COMPUTED_VALUE"""),"Azucar Montalban 1kg")</f>
        <v>Azucar Montalban 1kg</v>
      </c>
      <c r="R52" s="223" t="str">
        <f>IFERROR(__xludf.DUMMYFUNCTION("""COMPUTED_VALUE"""),"AZ6")</f>
        <v>AZ6</v>
      </c>
      <c r="S52" s="223">
        <f>IFERROR(__xludf.DUMMYFUNCTION("""COMPUTED_VALUE"""),1.0)</f>
        <v>1</v>
      </c>
      <c r="T52" s="194">
        <f>IFERROR(__xludf.DUMMYFUNCTION("""COMPUTED_VALUE"""),3.0)</f>
        <v>3</v>
      </c>
      <c r="U52" s="194">
        <f>IFERROR(__xludf.DUMMYFUNCTION("""COMPUTED_VALUE"""),3.0)</f>
        <v>3</v>
      </c>
      <c r="V52" s="195"/>
      <c r="W52" s="195"/>
    </row>
    <row r="53">
      <c r="A53" s="198"/>
      <c r="B53" s="219">
        <v>46023.0</v>
      </c>
      <c r="C53" s="103" t="s">
        <v>89</v>
      </c>
      <c r="D53" s="103" t="s">
        <v>101</v>
      </c>
      <c r="E53" s="5" t="str">
        <f t="array" ref="E53">IF(D53="","",XLOOKUP(D53,DATOS!$D$6:D14000,DATOS!$C$6:C14000,0,0,1))</f>
        <v>PANEL</v>
      </c>
      <c r="F53" s="220">
        <v>1.0</v>
      </c>
      <c r="G53" s="221">
        <v>1.0</v>
      </c>
      <c r="H53" s="194">
        <f t="shared" si="2"/>
        <v>1</v>
      </c>
      <c r="I53" s="106"/>
      <c r="J53" s="195"/>
      <c r="K53" s="195" t="str">
        <f t="shared" si="3"/>
        <v/>
      </c>
      <c r="L53" s="196">
        <f t="shared" si="4"/>
        <v>1</v>
      </c>
      <c r="O53" s="222">
        <f>IFERROR(__xludf.DUMMYFUNCTION("""COMPUTED_VALUE"""),46024.0)</f>
        <v>46024</v>
      </c>
      <c r="P53" s="223" t="str">
        <f>IFERROR(__xludf.DUMMYFUNCTION("""COMPUTED_VALUE"""),"CONSUMIDOR FINAL")</f>
        <v>CONSUMIDOR FINAL</v>
      </c>
      <c r="Q53" s="223" t="str">
        <f>IFERROR(__xludf.DUMMYFUNCTION("""COMPUTED_VALUE"""),"Sardina Omega")</f>
        <v>Sardina Omega</v>
      </c>
      <c r="R53" s="223" t="str">
        <f>IFERROR(__xludf.DUMMYFUNCTION("""COMPUTED_VALUE"""),"SAR3")</f>
        <v>SAR3</v>
      </c>
      <c r="S53" s="223">
        <f>IFERROR(__xludf.DUMMYFUNCTION("""COMPUTED_VALUE"""),2.0)</f>
        <v>2</v>
      </c>
      <c r="T53" s="194">
        <f>IFERROR(__xludf.DUMMYFUNCTION("""COMPUTED_VALUE"""),1.5)</f>
        <v>1.5</v>
      </c>
      <c r="U53" s="194">
        <f>IFERROR(__xludf.DUMMYFUNCTION("""COMPUTED_VALUE"""),3.0)</f>
        <v>3</v>
      </c>
      <c r="V53" s="195"/>
      <c r="W53" s="195"/>
    </row>
    <row r="54">
      <c r="A54" s="198"/>
      <c r="B54" s="219">
        <v>46023.0</v>
      </c>
      <c r="C54" s="103" t="s">
        <v>89</v>
      </c>
      <c r="D54" s="103" t="s">
        <v>118</v>
      </c>
      <c r="E54" s="5" t="str">
        <f t="array" ref="E54">IF(D54="","",XLOOKUP(D54,DATOS!$D$6:D14000,DATOS!$C$6:C14000,0,0,1))</f>
        <v>PAÑL1</v>
      </c>
      <c r="F54" s="220">
        <v>4.0</v>
      </c>
      <c r="G54" s="221">
        <v>0.5</v>
      </c>
      <c r="H54" s="194">
        <f t="shared" si="2"/>
        <v>2</v>
      </c>
      <c r="I54" s="106"/>
      <c r="J54" s="195"/>
      <c r="K54" s="195" t="str">
        <f t="shared" si="3"/>
        <v/>
      </c>
      <c r="L54" s="196">
        <f t="shared" si="4"/>
        <v>2</v>
      </c>
      <c r="O54" s="222">
        <f>IFERROR(__xludf.DUMMYFUNCTION("""COMPUTED_VALUE"""),46024.0)</f>
        <v>46024</v>
      </c>
      <c r="P54" s="223" t="str">
        <f>IFERROR(__xludf.DUMMYFUNCTION("""COMPUTED_VALUE"""),"CONSUMIDOR FINAL")</f>
        <v>CONSUMIDOR FINAL</v>
      </c>
      <c r="Q54" s="223" t="str">
        <f>IFERROR(__xludf.DUMMYFUNCTION("""COMPUTED_VALUE"""),"Queso duro")</f>
        <v>Queso duro</v>
      </c>
      <c r="R54" s="223" t="str">
        <f>IFERROR(__xludf.DUMMYFUNCTION("""COMPUTED_VALUE"""),"QUES1")</f>
        <v>QUES1</v>
      </c>
      <c r="S54" s="223">
        <f>IFERROR(__xludf.DUMMYFUNCTION("""COMPUTED_VALUE"""),0.2)</f>
        <v>0.2</v>
      </c>
      <c r="T54" s="194">
        <f>IFERROR(__xludf.DUMMYFUNCTION("""COMPUTED_VALUE"""),10.0)</f>
        <v>10</v>
      </c>
      <c r="U54" s="194">
        <f>IFERROR(__xludf.DUMMYFUNCTION("""COMPUTED_VALUE"""),2.0)</f>
        <v>2</v>
      </c>
      <c r="V54" s="195"/>
      <c r="W54" s="195"/>
    </row>
    <row r="55">
      <c r="A55" s="198"/>
      <c r="B55" s="219">
        <v>46023.0</v>
      </c>
      <c r="C55" s="103" t="s">
        <v>89</v>
      </c>
      <c r="D55" s="103" t="s">
        <v>119</v>
      </c>
      <c r="E55" s="5" t="str">
        <f t="array" ref="E55">IF(D55="","",XLOOKUP(D55,DATOS!$D$6:D14000,DATOS!$C$6:C14000,0,0,1))</f>
        <v>00029</v>
      </c>
      <c r="F55" s="220">
        <v>1.0</v>
      </c>
      <c r="G55" s="221">
        <v>2.0</v>
      </c>
      <c r="H55" s="194">
        <f t="shared" si="2"/>
        <v>2</v>
      </c>
      <c r="I55" s="106"/>
      <c r="J55" s="195"/>
      <c r="K55" s="195" t="str">
        <f t="shared" si="3"/>
        <v/>
      </c>
      <c r="L55" s="196">
        <f t="shared" si="4"/>
        <v>2</v>
      </c>
      <c r="O55" s="222">
        <f>IFERROR(__xludf.DUMMYFUNCTION("""COMPUTED_VALUE"""),46024.0)</f>
        <v>46024</v>
      </c>
      <c r="P55" s="223" t="str">
        <f>IFERROR(__xludf.DUMMYFUNCTION("""COMPUTED_VALUE"""),"CONSUMIDOR FINAL")</f>
        <v>CONSUMIDOR FINAL</v>
      </c>
      <c r="Q55" s="223" t="str">
        <f>IFERROR(__xludf.DUMMYFUNCTION("""COMPUTED_VALUE"""),"Azucar Montalban 1kg")</f>
        <v>Azucar Montalban 1kg</v>
      </c>
      <c r="R55" s="223" t="str">
        <f>IFERROR(__xludf.DUMMYFUNCTION("""COMPUTED_VALUE"""),"AZ6")</f>
        <v>AZ6</v>
      </c>
      <c r="S55" s="223">
        <f>IFERROR(__xludf.DUMMYFUNCTION("""COMPUTED_VALUE"""),1.0)</f>
        <v>1</v>
      </c>
      <c r="T55" s="194">
        <f>IFERROR(__xludf.DUMMYFUNCTION("""COMPUTED_VALUE"""),3.0)</f>
        <v>3</v>
      </c>
      <c r="U55" s="194">
        <f>IFERROR(__xludf.DUMMYFUNCTION("""COMPUTED_VALUE"""),3.0)</f>
        <v>3</v>
      </c>
      <c r="V55" s="195"/>
      <c r="W55" s="195"/>
    </row>
    <row r="56">
      <c r="A56" s="198"/>
      <c r="B56" s="219">
        <v>46023.0</v>
      </c>
      <c r="C56" s="103" t="s">
        <v>89</v>
      </c>
      <c r="D56" s="103" t="s">
        <v>102</v>
      </c>
      <c r="E56" s="5" t="str">
        <f t="array" ref="E56">IF(D56="","",XLOOKUP(D56,DATOS!$D$6:D14000,DATOS!$C$6:C14000,0,0,1))</f>
        <v>REF4</v>
      </c>
      <c r="F56" s="220">
        <v>1.0</v>
      </c>
      <c r="G56" s="221">
        <v>6.0</v>
      </c>
      <c r="H56" s="194">
        <f t="shared" si="2"/>
        <v>6</v>
      </c>
      <c r="I56" s="106"/>
      <c r="J56" s="195"/>
      <c r="K56" s="195" t="str">
        <f t="shared" si="3"/>
        <v/>
      </c>
      <c r="L56" s="196">
        <f t="shared" si="4"/>
        <v>6</v>
      </c>
      <c r="O56" s="222">
        <f>IFERROR(__xludf.DUMMYFUNCTION("""COMPUTED_VALUE"""),46024.0)</f>
        <v>46024</v>
      </c>
      <c r="P56" s="223" t="str">
        <f>IFERROR(__xludf.DUMMYFUNCTION("""COMPUTED_VALUE"""),"CONSUMIDOR FINAL")</f>
        <v>CONSUMIDOR FINAL</v>
      </c>
      <c r="Q56" s="223" t="str">
        <f>IFERROR(__xludf.DUMMYFUNCTION("""COMPUTED_VALUE"""),"MARGARINA MAVESA 500GR")</f>
        <v>MARGARINA MAVESA 500GR</v>
      </c>
      <c r="R56" s="223" t="str">
        <f>IFERROR(__xludf.DUMMYFUNCTION("""COMPUTED_VALUE"""),"MARG2")</f>
        <v>MARG2</v>
      </c>
      <c r="S56" s="223">
        <f>IFERROR(__xludf.DUMMYFUNCTION("""COMPUTED_VALUE"""),1.0)</f>
        <v>1</v>
      </c>
      <c r="T56" s="194">
        <f>IFERROR(__xludf.DUMMYFUNCTION("""COMPUTED_VALUE"""),4.0)</f>
        <v>4</v>
      </c>
      <c r="U56" s="194">
        <f>IFERROR(__xludf.DUMMYFUNCTION("""COMPUTED_VALUE"""),4.0)</f>
        <v>4</v>
      </c>
      <c r="V56" s="195"/>
      <c r="W56" s="195"/>
    </row>
    <row r="57">
      <c r="A57" s="198"/>
      <c r="B57" s="219">
        <v>46023.0</v>
      </c>
      <c r="C57" s="103" t="s">
        <v>89</v>
      </c>
      <c r="D57" s="103" t="s">
        <v>120</v>
      </c>
      <c r="E57" s="5" t="str">
        <f t="array" ref="E57">IF(D57="","",XLOOKUP(D57,DATOS!$D$6:D14000,DATOS!$C$6:C14000,0,0,1))</f>
        <v>REF2</v>
      </c>
      <c r="F57" s="220">
        <v>1.0</v>
      </c>
      <c r="G57" s="221">
        <v>4.0</v>
      </c>
      <c r="H57" s="194">
        <f t="shared" si="2"/>
        <v>4</v>
      </c>
      <c r="I57" s="106"/>
      <c r="J57" s="195"/>
      <c r="K57" s="195" t="str">
        <f t="shared" si="3"/>
        <v/>
      </c>
      <c r="L57" s="196">
        <f t="shared" si="4"/>
        <v>4</v>
      </c>
      <c r="O57" s="222">
        <f>IFERROR(__xludf.DUMMYFUNCTION("""COMPUTED_VALUE"""),46024.0)</f>
        <v>46024</v>
      </c>
      <c r="P57" s="223" t="str">
        <f>IFERROR(__xludf.DUMMYFUNCTION("""COMPUTED_VALUE"""),"CONSUMIDOR FINAL")</f>
        <v>CONSUMIDOR FINAL</v>
      </c>
      <c r="Q57" s="223" t="str">
        <f>IFERROR(__xludf.DUMMYFUNCTION("""COMPUTED_VALUE"""),"galleta marilu chocolate")</f>
        <v>galleta marilu chocolate</v>
      </c>
      <c r="R57" s="225" t="str">
        <f>IFERROR(__xludf.DUMMYFUNCTION("""COMPUTED_VALUE"""),"00017")</f>
        <v>00017</v>
      </c>
      <c r="S57" s="223">
        <f>IFERROR(__xludf.DUMMYFUNCTION("""COMPUTED_VALUE"""),2.0)</f>
        <v>2</v>
      </c>
      <c r="T57" s="194">
        <f>IFERROR(__xludf.DUMMYFUNCTION("""COMPUTED_VALUE"""),0.5)</f>
        <v>0.5</v>
      </c>
      <c r="U57" s="194">
        <f>IFERROR(__xludf.DUMMYFUNCTION("""COMPUTED_VALUE"""),1.0)</f>
        <v>1</v>
      </c>
      <c r="V57" s="195"/>
      <c r="W57" s="195"/>
    </row>
    <row r="58">
      <c r="A58" s="198"/>
      <c r="B58" s="219">
        <v>46023.0</v>
      </c>
      <c r="C58" s="103" t="s">
        <v>89</v>
      </c>
      <c r="D58" s="103" t="s">
        <v>95</v>
      </c>
      <c r="E58" s="5" t="str">
        <f t="array" ref="E58">IF(D58="","",XLOOKUP(D58,DATOS!$D$6:D14000,DATOS!$C$6:C14000,0,0,1))</f>
        <v>CARM005</v>
      </c>
      <c r="F58" s="220">
        <v>5.0</v>
      </c>
      <c r="G58" s="221">
        <v>0.1</v>
      </c>
      <c r="H58" s="194">
        <f t="shared" si="2"/>
        <v>0.5</v>
      </c>
      <c r="I58" s="106"/>
      <c r="J58" s="195"/>
      <c r="K58" s="195" t="str">
        <f t="shared" si="3"/>
        <v/>
      </c>
      <c r="L58" s="196">
        <f t="shared" si="4"/>
        <v>0.5</v>
      </c>
      <c r="O58" s="222">
        <f>IFERROR(__xludf.DUMMYFUNCTION("""COMPUTED_VALUE"""),46024.0)</f>
        <v>46024</v>
      </c>
      <c r="P58" s="223" t="str">
        <f>IFERROR(__xludf.DUMMYFUNCTION("""COMPUTED_VALUE"""),"CONSUMIDOR FINAL")</f>
        <v>CONSUMIDOR FINAL</v>
      </c>
      <c r="Q58" s="223" t="str">
        <f>IFERROR(__xludf.DUMMYFUNCTION("""COMPUTED_VALUE"""),"GALLETA MARILU CHOCOVAINILLA")</f>
        <v>GALLETA MARILU CHOCOVAINILLA</v>
      </c>
      <c r="R58" s="223" t="str">
        <f>IFERROR(__xludf.DUMMYFUNCTION("""COMPUTED_VALUE"""),"GALL024")</f>
        <v>GALL024</v>
      </c>
      <c r="S58" s="223">
        <f>IFERROR(__xludf.DUMMYFUNCTION("""COMPUTED_VALUE"""),2.0)</f>
        <v>2</v>
      </c>
      <c r="T58" s="194">
        <f>IFERROR(__xludf.DUMMYFUNCTION("""COMPUTED_VALUE"""),0.5)</f>
        <v>0.5</v>
      </c>
      <c r="U58" s="194">
        <f>IFERROR(__xludf.DUMMYFUNCTION("""COMPUTED_VALUE"""),1.0)</f>
        <v>1</v>
      </c>
      <c r="V58" s="195"/>
      <c r="W58" s="195"/>
    </row>
    <row r="59">
      <c r="A59" s="198"/>
      <c r="B59" s="219">
        <v>46023.0</v>
      </c>
      <c r="C59" s="103" t="s">
        <v>89</v>
      </c>
      <c r="D59" s="103" t="s">
        <v>96</v>
      </c>
      <c r="E59" s="5" t="str">
        <f t="array" ref="E59">IF(D59="","",XLOOKUP(D59,DATOS!$D$6:D14000,DATOS!$C$6:C14000,0,0,1))</f>
        <v>CARM2</v>
      </c>
      <c r="F59" s="220">
        <v>5.0</v>
      </c>
      <c r="G59" s="221">
        <v>0.1</v>
      </c>
      <c r="H59" s="194">
        <f t="shared" si="2"/>
        <v>0.5</v>
      </c>
      <c r="I59" s="106"/>
      <c r="J59" s="195"/>
      <c r="K59" s="195" t="str">
        <f t="shared" si="3"/>
        <v/>
      </c>
      <c r="L59" s="196">
        <f t="shared" si="4"/>
        <v>0.5</v>
      </c>
      <c r="O59" s="222">
        <f>IFERROR(__xludf.DUMMYFUNCTION("""COMPUTED_VALUE"""),46024.0)</f>
        <v>46024</v>
      </c>
      <c r="P59" s="223" t="str">
        <f>IFERROR(__xludf.DUMMYFUNCTION("""COMPUTED_VALUE"""),"CONSUMIDOR FINAL")</f>
        <v>CONSUMIDOR FINAL</v>
      </c>
      <c r="Q59" s="223" t="str">
        <f>IFERROR(__xludf.DUMMYFUNCTION("""COMPUTED_VALUE"""),"Queso duro")</f>
        <v>Queso duro</v>
      </c>
      <c r="R59" s="223" t="str">
        <f>IFERROR(__xludf.DUMMYFUNCTION("""COMPUTED_VALUE"""),"QUES1")</f>
        <v>QUES1</v>
      </c>
      <c r="S59" s="223">
        <f>IFERROR(__xludf.DUMMYFUNCTION("""COMPUTED_VALUE"""),0.2)</f>
        <v>0.2</v>
      </c>
      <c r="T59" s="194">
        <f>IFERROR(__xludf.DUMMYFUNCTION("""COMPUTED_VALUE"""),10.0)</f>
        <v>10</v>
      </c>
      <c r="U59" s="194">
        <f>IFERROR(__xludf.DUMMYFUNCTION("""COMPUTED_VALUE"""),2.0)</f>
        <v>2</v>
      </c>
      <c r="V59" s="195"/>
      <c r="W59" s="195"/>
    </row>
    <row r="60">
      <c r="A60" s="198"/>
      <c r="B60" s="219">
        <v>46023.0</v>
      </c>
      <c r="C60" s="103" t="s">
        <v>89</v>
      </c>
      <c r="D60" s="103" t="s">
        <v>55</v>
      </c>
      <c r="E60" s="5" t="str">
        <f t="array" ref="E60">IF(D60="","",XLOOKUP(D60,DATOS!$D$6:D14000,DATOS!$C$6:C14000,0,0,1))</f>
        <v>00050</v>
      </c>
      <c r="F60" s="220">
        <v>2.0</v>
      </c>
      <c r="G60" s="221">
        <v>3.5</v>
      </c>
      <c r="H60" s="194">
        <f t="shared" si="2"/>
        <v>7</v>
      </c>
      <c r="I60" s="106"/>
      <c r="J60" s="195"/>
      <c r="K60" s="195" t="str">
        <f t="shared" si="3"/>
        <v/>
      </c>
      <c r="L60" s="196">
        <f t="shared" si="4"/>
        <v>7</v>
      </c>
      <c r="O60" s="222">
        <f>IFERROR(__xludf.DUMMYFUNCTION("""COMPUTED_VALUE"""),46024.0)</f>
        <v>46024</v>
      </c>
      <c r="P60" s="223" t="str">
        <f>IFERROR(__xludf.DUMMYFUNCTION("""COMPUTED_VALUE"""),"CONSUMIDOR FINAL")</f>
        <v>CONSUMIDOR FINAL</v>
      </c>
      <c r="Q60" s="223" t="str">
        <f>IFERROR(__xludf.DUMMYFUNCTION("""COMPUTED_VALUE"""),"Huevo")</f>
        <v>Huevo</v>
      </c>
      <c r="R60" s="223" t="str">
        <f>IFERROR(__xludf.DUMMYFUNCTION("""COMPUTED_VALUE"""),"HUEVO")</f>
        <v>HUEVO</v>
      </c>
      <c r="S60" s="223">
        <f>IFERROR(__xludf.DUMMYFUNCTION("""COMPUTED_VALUE"""),3.0)</f>
        <v>3</v>
      </c>
      <c r="T60" s="194">
        <f>IFERROR(__xludf.DUMMYFUNCTION("""COMPUTED_VALUE"""),0.3333)</f>
        <v>0.3333</v>
      </c>
      <c r="U60" s="194">
        <f>IFERROR(__xludf.DUMMYFUNCTION("""COMPUTED_VALUE"""),0.9999)</f>
        <v>0.9999</v>
      </c>
      <c r="V60" s="195"/>
      <c r="W60" s="195"/>
    </row>
    <row r="61">
      <c r="A61" s="198"/>
      <c r="B61" s="219">
        <v>46023.0</v>
      </c>
      <c r="C61" s="103" t="s">
        <v>89</v>
      </c>
      <c r="D61" s="103" t="s">
        <v>91</v>
      </c>
      <c r="E61" s="5" t="str">
        <f t="array" ref="E61">IF(D61="","",XLOOKUP(D61,DATOS!$D$6:D14000,DATOS!$C$6:C14000,0,0,1))</f>
        <v>REF3</v>
      </c>
      <c r="F61" s="220">
        <v>1.0</v>
      </c>
      <c r="G61" s="221">
        <v>3.0</v>
      </c>
      <c r="H61" s="194">
        <f t="shared" si="2"/>
        <v>3</v>
      </c>
      <c r="I61" s="106"/>
      <c r="J61" s="195"/>
      <c r="K61" s="195" t="str">
        <f t="shared" si="3"/>
        <v/>
      </c>
      <c r="L61" s="196">
        <f t="shared" si="4"/>
        <v>3</v>
      </c>
      <c r="O61" s="222">
        <f>IFERROR(__xludf.DUMMYFUNCTION("""COMPUTED_VALUE"""),46024.0)</f>
        <v>46024</v>
      </c>
      <c r="P61" s="223" t="str">
        <f>IFERROR(__xludf.DUMMYFUNCTION("""COMPUTED_VALUE"""),"CONSUMIDOR FINAL")</f>
        <v>CONSUMIDOR FINAL</v>
      </c>
      <c r="Q61" s="223" t="str">
        <f>IFERROR(__xludf.DUMMYFUNCTION("""COMPUTED_VALUE"""),"Cubitos")</f>
        <v>Cubitos</v>
      </c>
      <c r="R61" s="223" t="str">
        <f>IFERROR(__xludf.DUMMYFUNCTION("""COMPUTED_VALUE"""),"CUBITO1")</f>
        <v>CUBITO1</v>
      </c>
      <c r="S61" s="223">
        <f>IFERROR(__xludf.DUMMYFUNCTION("""COMPUTED_VALUE"""),2.0)</f>
        <v>2</v>
      </c>
      <c r="T61" s="194">
        <f>IFERROR(__xludf.DUMMYFUNCTION("""COMPUTED_VALUE"""),0.5)</f>
        <v>0.5</v>
      </c>
      <c r="U61" s="194">
        <f>IFERROR(__xludf.DUMMYFUNCTION("""COMPUTED_VALUE"""),1.0)</f>
        <v>1</v>
      </c>
      <c r="V61" s="195"/>
      <c r="W61" s="195"/>
    </row>
    <row r="62">
      <c r="A62" s="198"/>
      <c r="B62" s="219">
        <v>46023.0</v>
      </c>
      <c r="C62" s="103" t="s">
        <v>89</v>
      </c>
      <c r="D62" s="103" t="s">
        <v>55</v>
      </c>
      <c r="E62" s="5" t="str">
        <f t="array" ref="E62">IF(D62="","",XLOOKUP(D62,DATOS!$D$6:D14000,DATOS!$C$6:C14000,0,0,1))</f>
        <v>00050</v>
      </c>
      <c r="F62" s="220">
        <v>2.0</v>
      </c>
      <c r="G62" s="221">
        <v>4.5</v>
      </c>
      <c r="H62" s="194">
        <f t="shared" si="2"/>
        <v>9</v>
      </c>
      <c r="I62" s="106"/>
      <c r="J62" s="195"/>
      <c r="K62" s="195" t="str">
        <f t="shared" si="3"/>
        <v/>
      </c>
      <c r="L62" s="196">
        <f t="shared" si="4"/>
        <v>9</v>
      </c>
      <c r="O62" s="222">
        <f>IFERROR(__xludf.DUMMYFUNCTION("""COMPUTED_VALUE"""),46024.0)</f>
        <v>46024</v>
      </c>
      <c r="P62" s="223" t="str">
        <f>IFERROR(__xludf.DUMMYFUNCTION("""COMPUTED_VALUE"""),"CONSUMIDOR FINAL")</f>
        <v>CONSUMIDOR FINAL</v>
      </c>
      <c r="Q62" s="223" t="str">
        <f>IFERROR(__xludf.DUMMYFUNCTION("""COMPUTED_VALUE"""),"Maltin polar 1,5lt")</f>
        <v>Maltin polar 1,5lt</v>
      </c>
      <c r="R62" s="223" t="str">
        <f>IFERROR(__xludf.DUMMYFUNCTION("""COMPUTED_VALUE"""),"MAL1")</f>
        <v>MAL1</v>
      </c>
      <c r="S62" s="223">
        <f>IFERROR(__xludf.DUMMYFUNCTION("""COMPUTED_VALUE"""),1.0)</f>
        <v>1</v>
      </c>
      <c r="T62" s="194">
        <f>IFERROR(__xludf.DUMMYFUNCTION("""COMPUTED_VALUE"""),5.0)</f>
        <v>5</v>
      </c>
      <c r="U62" s="194">
        <f>IFERROR(__xludf.DUMMYFUNCTION("""COMPUTED_VALUE"""),5.0)</f>
        <v>5</v>
      </c>
      <c r="V62" s="195"/>
      <c r="W62" s="195"/>
    </row>
    <row r="63">
      <c r="A63" s="198"/>
      <c r="B63" s="219">
        <v>46023.0</v>
      </c>
      <c r="C63" s="103" t="s">
        <v>89</v>
      </c>
      <c r="D63" s="103" t="s">
        <v>91</v>
      </c>
      <c r="E63" s="5" t="str">
        <f t="array" ref="E63">IF(D63="","",XLOOKUP(D63,DATOS!$D$6:D14000,DATOS!$C$6:C14000,0,0,1))</f>
        <v>REF3</v>
      </c>
      <c r="F63" s="220">
        <v>1.0</v>
      </c>
      <c r="G63" s="221">
        <v>3.0</v>
      </c>
      <c r="H63" s="194">
        <f t="shared" si="2"/>
        <v>3</v>
      </c>
      <c r="I63" s="106"/>
      <c r="J63" s="195"/>
      <c r="K63" s="195" t="str">
        <f t="shared" si="3"/>
        <v/>
      </c>
      <c r="L63" s="196">
        <f t="shared" si="4"/>
        <v>3</v>
      </c>
      <c r="O63" s="222">
        <f>IFERROR(__xludf.DUMMYFUNCTION("""COMPUTED_VALUE"""),46024.0)</f>
        <v>46024</v>
      </c>
      <c r="P63" s="223" t="str">
        <f>IFERROR(__xludf.DUMMYFUNCTION("""COMPUTED_VALUE"""),"CONSUMIDOR FINAL")</f>
        <v>CONSUMIDOR FINAL</v>
      </c>
      <c r="Q63" s="223" t="str">
        <f>IFERROR(__xludf.DUMMYFUNCTION("""COMPUTED_VALUE"""),"JABON MIMLOT 125 G")</f>
        <v>JABON MIMLOT 125 G</v>
      </c>
      <c r="R63" s="223" t="str">
        <f>IFERROR(__xludf.DUMMYFUNCTION("""COMPUTED_VALUE"""),"00065")</f>
        <v>00065</v>
      </c>
      <c r="S63" s="223">
        <f>IFERROR(__xludf.DUMMYFUNCTION("""COMPUTED_VALUE"""),1.0)</f>
        <v>1</v>
      </c>
      <c r="T63" s="194">
        <f>IFERROR(__xludf.DUMMYFUNCTION("""COMPUTED_VALUE"""),2.0)</f>
        <v>2</v>
      </c>
      <c r="U63" s="194">
        <f>IFERROR(__xludf.DUMMYFUNCTION("""COMPUTED_VALUE"""),2.0)</f>
        <v>2</v>
      </c>
      <c r="V63" s="195"/>
      <c r="W63" s="195"/>
    </row>
    <row r="64">
      <c r="A64" s="198"/>
      <c r="B64" s="219">
        <v>46023.0</v>
      </c>
      <c r="C64" s="103" t="s">
        <v>89</v>
      </c>
      <c r="D64" s="103" t="s">
        <v>112</v>
      </c>
      <c r="E64" s="5" t="str">
        <f t="array" ref="E64">IF(D64="","",XLOOKUP(D64,DATOS!$D$6:D14000,DATOS!$C$6:C14000,0,0,1))</f>
        <v>SAR3</v>
      </c>
      <c r="F64" s="220">
        <v>3.0</v>
      </c>
      <c r="G64" s="221">
        <v>1.5</v>
      </c>
      <c r="H64" s="194">
        <f t="shared" si="2"/>
        <v>4.5</v>
      </c>
      <c r="I64" s="106"/>
      <c r="J64" s="195"/>
      <c r="K64" s="195" t="str">
        <f t="shared" si="3"/>
        <v/>
      </c>
      <c r="L64" s="196">
        <f t="shared" si="4"/>
        <v>4.5</v>
      </c>
      <c r="O64" s="222">
        <f>IFERROR(__xludf.DUMMYFUNCTION("""COMPUTED_VALUE"""),46024.0)</f>
        <v>46024</v>
      </c>
      <c r="P64" s="223" t="str">
        <f>IFERROR(__xludf.DUMMYFUNCTION("""COMPUTED_VALUE"""),"CONSUMIDOR FINAL")</f>
        <v>CONSUMIDOR FINAL</v>
      </c>
      <c r="Q64" s="223" t="str">
        <f>IFERROR(__xludf.DUMMYFUNCTION("""COMPUTED_VALUE"""),"CAFE AMANECER 100 GR")</f>
        <v>CAFE AMANECER 100 GR</v>
      </c>
      <c r="R64" s="223" t="str">
        <f>IFERROR(__xludf.DUMMYFUNCTION("""COMPUTED_VALUE"""),"00058")</f>
        <v>00058</v>
      </c>
      <c r="S64" s="223">
        <f>IFERROR(__xludf.DUMMYFUNCTION("""COMPUTED_VALUE"""),1.0)</f>
        <v>1</v>
      </c>
      <c r="T64" s="194">
        <f>IFERROR(__xludf.DUMMYFUNCTION("""COMPUTED_VALUE"""),2.0)</f>
        <v>2</v>
      </c>
      <c r="U64" s="194">
        <f>IFERROR(__xludf.DUMMYFUNCTION("""COMPUTED_VALUE"""),2.0)</f>
        <v>2</v>
      </c>
      <c r="V64" s="195"/>
      <c r="W64" s="195"/>
    </row>
    <row r="65">
      <c r="A65" s="198"/>
      <c r="B65" s="219">
        <v>46023.0</v>
      </c>
      <c r="C65" s="103" t="s">
        <v>89</v>
      </c>
      <c r="D65" s="103" t="s">
        <v>113</v>
      </c>
      <c r="E65" s="5" t="str">
        <f t="array" ref="E65">IF(D65="","",XLOOKUP(D65,DATOS!$D$6:D14000,DATOS!$C$6:C14000,0,0,1))</f>
        <v>CUBITO1</v>
      </c>
      <c r="F65" s="220">
        <v>1.0</v>
      </c>
      <c r="G65" s="221">
        <v>0.5</v>
      </c>
      <c r="H65" s="194">
        <f t="shared" si="2"/>
        <v>0.5</v>
      </c>
      <c r="I65" s="106"/>
      <c r="J65" s="195"/>
      <c r="K65" s="195" t="str">
        <f t="shared" si="3"/>
        <v/>
      </c>
      <c r="L65" s="196">
        <f t="shared" si="4"/>
        <v>0.5</v>
      </c>
      <c r="O65" s="222">
        <f>IFERROR(__xludf.DUMMYFUNCTION("""COMPUTED_VALUE"""),46024.0)</f>
        <v>46024</v>
      </c>
      <c r="P65" s="223" t="str">
        <f>IFERROR(__xludf.DUMMYFUNCTION("""COMPUTED_VALUE"""),"CONSUMIDOR FINAL")</f>
        <v>CONSUMIDOR FINAL</v>
      </c>
      <c r="Q65" s="223" t="str">
        <f>IFERROR(__xludf.DUMMYFUNCTION("""COMPUTED_VALUE"""),"Harina Pan Maiz Blanca 1kg")</f>
        <v>Harina Pan Maiz Blanca 1kg</v>
      </c>
      <c r="R65" s="223" t="str">
        <f>IFERROR(__xludf.DUMMYFUNCTION("""COMPUTED_VALUE"""),"HP3")</f>
        <v>HP3</v>
      </c>
      <c r="S65" s="223">
        <f>IFERROR(__xludf.DUMMYFUNCTION("""COMPUTED_VALUE"""),1.0)</f>
        <v>1</v>
      </c>
      <c r="T65" s="194">
        <f>IFERROR(__xludf.DUMMYFUNCTION("""COMPUTED_VALUE"""),2.5)</f>
        <v>2.5</v>
      </c>
      <c r="U65" s="194">
        <f>IFERROR(__xludf.DUMMYFUNCTION("""COMPUTED_VALUE"""),2.5)</f>
        <v>2.5</v>
      </c>
      <c r="V65" s="195"/>
      <c r="W65" s="195"/>
    </row>
    <row r="66">
      <c r="A66" s="198"/>
      <c r="B66" s="219">
        <v>46023.0</v>
      </c>
      <c r="C66" s="103" t="s">
        <v>89</v>
      </c>
      <c r="D66" s="103" t="s">
        <v>121</v>
      </c>
      <c r="E66" s="5" t="str">
        <f t="array" ref="E66">IF(D66="","",XLOOKUP(D66,DATOS!$D$6:D14000,DATOS!$C$6:C14000,0,0,1))</f>
        <v>TODDY2</v>
      </c>
      <c r="F66" s="220">
        <v>1.0</v>
      </c>
      <c r="G66" s="221">
        <v>4.0</v>
      </c>
      <c r="H66" s="194">
        <f t="shared" si="2"/>
        <v>4</v>
      </c>
      <c r="I66" s="106"/>
      <c r="J66" s="195"/>
      <c r="K66" s="195" t="str">
        <f t="shared" si="3"/>
        <v/>
      </c>
      <c r="L66" s="196">
        <f t="shared" si="4"/>
        <v>4</v>
      </c>
      <c r="O66" s="222">
        <f>IFERROR(__xludf.DUMMYFUNCTION("""COMPUTED_VALUE"""),46024.0)</f>
        <v>46024</v>
      </c>
      <c r="P66" s="223" t="str">
        <f>IFERROR(__xludf.DUMMYFUNCTION("""COMPUTED_VALUE"""),"CONSUMIDOR FINAL")</f>
        <v>CONSUMIDOR FINAL</v>
      </c>
      <c r="Q66" s="223" t="str">
        <f>IFERROR(__xludf.DUMMYFUNCTION("""COMPUTED_VALUE"""),"CARAMELOS FRUTICAS 100UND")</f>
        <v>CARAMELOS FRUTICAS 100UND</v>
      </c>
      <c r="R66" s="223" t="str">
        <f>IFERROR(__xludf.DUMMYFUNCTION("""COMPUTED_VALUE"""),"CARM005")</f>
        <v>CARM005</v>
      </c>
      <c r="S66" s="223">
        <f>IFERROR(__xludf.DUMMYFUNCTION("""COMPUTED_VALUE"""),5.0)</f>
        <v>5</v>
      </c>
      <c r="T66" s="194">
        <f>IFERROR(__xludf.DUMMYFUNCTION("""COMPUTED_VALUE"""),0.1)</f>
        <v>0.1</v>
      </c>
      <c r="U66" s="194">
        <f>IFERROR(__xludf.DUMMYFUNCTION("""COMPUTED_VALUE"""),0.5)</f>
        <v>0.5</v>
      </c>
      <c r="V66" s="195"/>
      <c r="W66" s="195"/>
    </row>
    <row r="67">
      <c r="A67" s="198"/>
      <c r="B67" s="219">
        <v>46023.0</v>
      </c>
      <c r="C67" s="103" t="s">
        <v>89</v>
      </c>
      <c r="D67" s="103" t="s">
        <v>122</v>
      </c>
      <c r="E67" s="5" t="str">
        <f t="array" ref="E67">IF(D67="","",XLOOKUP(D67,DATOS!$D$6:D14000,DATOS!$C$6:C14000,0,0,1))</f>
        <v>00083</v>
      </c>
      <c r="F67" s="220">
        <v>1.0</v>
      </c>
      <c r="G67" s="221">
        <v>3.0</v>
      </c>
      <c r="H67" s="194">
        <f t="shared" si="2"/>
        <v>3</v>
      </c>
      <c r="I67" s="106"/>
      <c r="J67" s="195"/>
      <c r="K67" s="195" t="str">
        <f t="shared" si="3"/>
        <v/>
      </c>
      <c r="L67" s="196">
        <f t="shared" si="4"/>
        <v>3</v>
      </c>
      <c r="O67" s="222">
        <f>IFERROR(__xludf.DUMMYFUNCTION("""COMPUTED_VALUE"""),46024.0)</f>
        <v>46024</v>
      </c>
      <c r="P67" s="223" t="str">
        <f>IFERROR(__xludf.DUMMYFUNCTION("""COMPUTED_VALUE"""),"CONSUMIDOR FINAL")</f>
        <v>CONSUMIDOR FINAL</v>
      </c>
      <c r="Q67" s="223" t="str">
        <f>IFERROR(__xludf.DUMMYFUNCTION("""COMPUTED_VALUE"""),"Huevo")</f>
        <v>Huevo</v>
      </c>
      <c r="R67" s="223" t="str">
        <f>IFERROR(__xludf.DUMMYFUNCTION("""COMPUTED_VALUE"""),"HUEVO")</f>
        <v>HUEVO</v>
      </c>
      <c r="S67" s="223">
        <f>IFERROR(__xludf.DUMMYFUNCTION("""COMPUTED_VALUE"""),15.0)</f>
        <v>15</v>
      </c>
      <c r="T67" s="194">
        <f>IFERROR(__xludf.DUMMYFUNCTION("""COMPUTED_VALUE"""),0.333333)</f>
        <v>0.333333</v>
      </c>
      <c r="U67" s="194">
        <f>IFERROR(__xludf.DUMMYFUNCTION("""COMPUTED_VALUE"""),4.999995)</f>
        <v>4.999995</v>
      </c>
      <c r="V67" s="195"/>
      <c r="W67" s="195"/>
    </row>
    <row r="68">
      <c r="A68" s="198"/>
      <c r="B68" s="219">
        <v>46023.0</v>
      </c>
      <c r="C68" s="103" t="s">
        <v>89</v>
      </c>
      <c r="D68" s="103" t="s">
        <v>98</v>
      </c>
      <c r="E68" s="5" t="str">
        <f t="array" ref="E68">IF(D68="","",XLOOKUP(D68,DATOS!$D$6:D14000,DATOS!$C$6:C14000,0,0,1))</f>
        <v>QUES1</v>
      </c>
      <c r="F68" s="220">
        <v>0.2</v>
      </c>
      <c r="G68" s="221">
        <v>10.0</v>
      </c>
      <c r="H68" s="194">
        <f t="shared" si="2"/>
        <v>2</v>
      </c>
      <c r="I68" s="106"/>
      <c r="J68" s="195"/>
      <c r="K68" s="195" t="str">
        <f t="shared" si="3"/>
        <v/>
      </c>
      <c r="L68" s="196">
        <f t="shared" si="4"/>
        <v>2</v>
      </c>
      <c r="O68" s="222">
        <f>IFERROR(__xludf.DUMMYFUNCTION("""COMPUTED_VALUE"""),46024.0)</f>
        <v>46024</v>
      </c>
      <c r="P68" s="223" t="str">
        <f>IFERROR(__xludf.DUMMYFUNCTION("""COMPUTED_VALUE"""),"CONSUMIDOR FINAL")</f>
        <v>CONSUMIDOR FINAL</v>
      </c>
      <c r="Q68" s="223" t="str">
        <f>IFERROR(__xludf.DUMMYFUNCTION("""COMPUTED_VALUE"""),"Harina Pan Maiz Blanca 1kg")</f>
        <v>Harina Pan Maiz Blanca 1kg</v>
      </c>
      <c r="R68" s="223" t="str">
        <f>IFERROR(__xludf.DUMMYFUNCTION("""COMPUTED_VALUE"""),"HP3")</f>
        <v>HP3</v>
      </c>
      <c r="S68" s="223">
        <f>IFERROR(__xludf.DUMMYFUNCTION("""COMPUTED_VALUE"""),1.0)</f>
        <v>1</v>
      </c>
      <c r="T68" s="194">
        <f>IFERROR(__xludf.DUMMYFUNCTION("""COMPUTED_VALUE"""),2.5)</f>
        <v>2.5</v>
      </c>
      <c r="U68" s="194">
        <f>IFERROR(__xludf.DUMMYFUNCTION("""COMPUTED_VALUE"""),2.5)</f>
        <v>2.5</v>
      </c>
      <c r="V68" s="195"/>
      <c r="W68" s="195"/>
    </row>
    <row r="69">
      <c r="A69" s="198"/>
      <c r="B69" s="219">
        <v>46023.0</v>
      </c>
      <c r="C69" s="103" t="s">
        <v>89</v>
      </c>
      <c r="D69" s="103" t="s">
        <v>95</v>
      </c>
      <c r="E69" s="5" t="str">
        <f t="array" ref="E69">IF(D69="","",XLOOKUP(D69,DATOS!$D$6:D14000,DATOS!$C$6:C14000,0,0,1))</f>
        <v>CARM005</v>
      </c>
      <c r="F69" s="220">
        <v>5.0</v>
      </c>
      <c r="G69" s="221">
        <v>0.1</v>
      </c>
      <c r="H69" s="194">
        <f t="shared" si="2"/>
        <v>0.5</v>
      </c>
      <c r="I69" s="106"/>
      <c r="J69" s="195"/>
      <c r="K69" s="195" t="str">
        <f t="shared" si="3"/>
        <v/>
      </c>
      <c r="L69" s="196">
        <f t="shared" si="4"/>
        <v>0.5</v>
      </c>
      <c r="O69" s="222">
        <f>IFERROR(__xludf.DUMMYFUNCTION("""COMPUTED_VALUE"""),46024.0)</f>
        <v>46024</v>
      </c>
      <c r="P69" s="223" t="str">
        <f>IFERROR(__xludf.DUMMYFUNCTION("""COMPUTED_VALUE"""),"CONSUMIDOR FINAL")</f>
        <v>CONSUMIDOR FINAL</v>
      </c>
      <c r="Q69" s="223" t="str">
        <f>IFERROR(__xludf.DUMMYFUNCTION("""COMPUTED_VALUE"""),"CARAMELOS FRUTICAS 100UND")</f>
        <v>CARAMELOS FRUTICAS 100UND</v>
      </c>
      <c r="R69" s="223" t="str">
        <f>IFERROR(__xludf.DUMMYFUNCTION("""COMPUTED_VALUE"""),"CARM005")</f>
        <v>CARM005</v>
      </c>
      <c r="S69" s="223">
        <f>IFERROR(__xludf.DUMMYFUNCTION("""COMPUTED_VALUE"""),5.0)</f>
        <v>5</v>
      </c>
      <c r="T69" s="194">
        <f>IFERROR(__xludf.DUMMYFUNCTION("""COMPUTED_VALUE"""),0.1)</f>
        <v>0.1</v>
      </c>
      <c r="U69" s="194">
        <f>IFERROR(__xludf.DUMMYFUNCTION("""COMPUTED_VALUE"""),0.5)</f>
        <v>0.5</v>
      </c>
      <c r="V69" s="195"/>
      <c r="W69" s="195"/>
    </row>
    <row r="70">
      <c r="A70" s="198"/>
      <c r="B70" s="219">
        <v>46023.0</v>
      </c>
      <c r="C70" s="103" t="s">
        <v>89</v>
      </c>
      <c r="D70" s="103" t="s">
        <v>123</v>
      </c>
      <c r="E70" s="5" t="str">
        <f t="array" ref="E70">IF(D70="","",XLOOKUP(D70,DATOS!$D$6:D14000,DATOS!$C$6:C14000,0,0,1))</f>
        <v>AC6</v>
      </c>
      <c r="F70" s="220">
        <v>1.0</v>
      </c>
      <c r="G70" s="221">
        <v>3.5</v>
      </c>
      <c r="H70" s="194">
        <f t="shared" si="2"/>
        <v>3.5</v>
      </c>
      <c r="I70" s="106"/>
      <c r="J70" s="195"/>
      <c r="K70" s="195" t="str">
        <f t="shared" si="3"/>
        <v/>
      </c>
      <c r="L70" s="196">
        <f t="shared" si="4"/>
        <v>3.5</v>
      </c>
      <c r="O70" s="222">
        <f>IFERROR(__xludf.DUMMYFUNCTION("""COMPUTED_VALUE"""),46024.0)</f>
        <v>46024</v>
      </c>
      <c r="P70" s="223" t="str">
        <f>IFERROR(__xludf.DUMMYFUNCTION("""COMPUTED_VALUE"""),"CONSUMIDOR FINAL")</f>
        <v>CONSUMIDOR FINAL</v>
      </c>
      <c r="Q70" s="223" t="str">
        <f>IFERROR(__xludf.DUMMYFUNCTION("""COMPUTED_VALUE"""),"LECHE DOBON 200GR")</f>
        <v>LECHE DOBON 200GR</v>
      </c>
      <c r="R70" s="223" t="str">
        <f>IFERROR(__xludf.DUMMYFUNCTION("""COMPUTED_VALUE"""),"00083")</f>
        <v>00083</v>
      </c>
      <c r="S70" s="223">
        <f>IFERROR(__xludf.DUMMYFUNCTION("""COMPUTED_VALUE"""),1.0)</f>
        <v>1</v>
      </c>
      <c r="T70" s="194">
        <f>IFERROR(__xludf.DUMMYFUNCTION("""COMPUTED_VALUE"""),3.0)</f>
        <v>3</v>
      </c>
      <c r="U70" s="194">
        <f>IFERROR(__xludf.DUMMYFUNCTION("""COMPUTED_VALUE"""),3.0)</f>
        <v>3</v>
      </c>
      <c r="V70" s="195"/>
      <c r="W70" s="195"/>
    </row>
    <row r="71">
      <c r="A71" s="198"/>
      <c r="B71" s="219">
        <v>46023.0</v>
      </c>
      <c r="C71" s="103" t="s">
        <v>89</v>
      </c>
      <c r="D71" s="103" t="s">
        <v>124</v>
      </c>
      <c r="E71" s="5" t="str">
        <f t="array" ref="E71">IF(D71="","",XLOOKUP(D71,DATOS!$D$6:D14000,DATOS!$C$6:C14000,0,0,1))</f>
        <v>00058</v>
      </c>
      <c r="F71" s="220">
        <v>1.0</v>
      </c>
      <c r="G71" s="221">
        <v>2.0</v>
      </c>
      <c r="H71" s="194">
        <f t="shared" si="2"/>
        <v>2</v>
      </c>
      <c r="I71" s="106"/>
      <c r="J71" s="195"/>
      <c r="K71" s="195" t="str">
        <f t="shared" si="3"/>
        <v/>
      </c>
      <c r="L71" s="196">
        <f t="shared" si="4"/>
        <v>2</v>
      </c>
      <c r="O71" s="222">
        <f>IFERROR(__xludf.DUMMYFUNCTION("""COMPUTED_VALUE"""),46024.0)</f>
        <v>46024</v>
      </c>
      <c r="P71" s="223" t="str">
        <f>IFERROR(__xludf.DUMMYFUNCTION("""COMPUTED_VALUE"""),"CONSUMIDOR FINAL")</f>
        <v>CONSUMIDOR FINAL</v>
      </c>
      <c r="Q71" s="223" t="str">
        <f>IFERROR(__xludf.DUMMYFUNCTION("""COMPUTED_VALUE"""),"Belmont")</f>
        <v>Belmont</v>
      </c>
      <c r="R71" s="223" t="str">
        <f>IFERROR(__xludf.DUMMYFUNCTION("""COMPUTED_VALUE"""),"BELM")</f>
        <v>BELM</v>
      </c>
      <c r="S71" s="223">
        <f>IFERROR(__xludf.DUMMYFUNCTION("""COMPUTED_VALUE"""),4.0)</f>
        <v>4</v>
      </c>
      <c r="T71" s="194">
        <f>IFERROR(__xludf.DUMMYFUNCTION("""COMPUTED_VALUE"""),0.25)</f>
        <v>0.25</v>
      </c>
      <c r="U71" s="194">
        <f>IFERROR(__xludf.DUMMYFUNCTION("""COMPUTED_VALUE"""),1.0)</f>
        <v>1</v>
      </c>
      <c r="V71" s="195"/>
      <c r="W71" s="195"/>
    </row>
    <row r="72">
      <c r="A72" s="198"/>
      <c r="B72" s="219">
        <v>46023.0</v>
      </c>
      <c r="C72" s="103" t="s">
        <v>89</v>
      </c>
      <c r="D72" s="103" t="s">
        <v>100</v>
      </c>
      <c r="E72" s="5" t="str">
        <f t="array" ref="E72">IF(D72="","",XLOOKUP(D72,DATOS!$D$6:D14000,DATOS!$C$6:C14000,0,0,1))</f>
        <v>HUEVO</v>
      </c>
      <c r="F72" s="220">
        <v>6.0</v>
      </c>
      <c r="G72" s="221">
        <v>0.3333333</v>
      </c>
      <c r="H72" s="194">
        <f t="shared" si="2"/>
        <v>1.9999998</v>
      </c>
      <c r="I72" s="106"/>
      <c r="J72" s="195"/>
      <c r="K72" s="195" t="str">
        <f t="shared" si="3"/>
        <v/>
      </c>
      <c r="L72" s="196">
        <f t="shared" si="4"/>
        <v>1.9999998</v>
      </c>
      <c r="O72" s="222">
        <f>IFERROR(__xludf.DUMMYFUNCTION("""COMPUTED_VALUE"""),46024.0)</f>
        <v>46024</v>
      </c>
      <c r="P72" s="223" t="str">
        <f>IFERROR(__xludf.DUMMYFUNCTION("""COMPUTED_VALUE"""),"CONSUMIDOR FINAL")</f>
        <v>CONSUMIDOR FINAL</v>
      </c>
      <c r="Q72" s="223" t="str">
        <f>IFERROR(__xludf.DUMMYFUNCTION("""COMPUTED_VALUE"""),"Pollo 1kg")</f>
        <v>Pollo 1kg</v>
      </c>
      <c r="R72" s="223" t="str">
        <f>IFERROR(__xludf.DUMMYFUNCTION("""COMPUTED_VALUE"""),"POLLO")</f>
        <v>POLLO</v>
      </c>
      <c r="S72" s="223">
        <f>IFERROR(__xludf.DUMMYFUNCTION("""COMPUTED_VALUE"""),2.3)</f>
        <v>2.3</v>
      </c>
      <c r="T72" s="194">
        <f>IFERROR(__xludf.DUMMYFUNCTION("""COMPUTED_VALUE"""),5.0)</f>
        <v>5</v>
      </c>
      <c r="U72" s="194">
        <f>IFERROR(__xludf.DUMMYFUNCTION("""COMPUTED_VALUE"""),11.5)</f>
        <v>11.5</v>
      </c>
      <c r="V72" s="195"/>
      <c r="W72" s="195"/>
    </row>
    <row r="73">
      <c r="A73" s="198"/>
      <c r="B73" s="219">
        <v>46023.0</v>
      </c>
      <c r="C73" s="103" t="s">
        <v>89</v>
      </c>
      <c r="D73" s="103" t="s">
        <v>125</v>
      </c>
      <c r="E73" s="5" t="str">
        <f t="array" ref="E73">IF(D73="","",XLOOKUP(D73,DATOS!$D$6:D14000,DATOS!$C$6:C14000,0,0,1))</f>
        <v>GALL21</v>
      </c>
      <c r="F73" s="220">
        <v>6.0</v>
      </c>
      <c r="G73" s="221">
        <v>0.5</v>
      </c>
      <c r="H73" s="194">
        <f t="shared" si="2"/>
        <v>3</v>
      </c>
      <c r="I73" s="106"/>
      <c r="J73" s="195"/>
      <c r="K73" s="195" t="str">
        <f t="shared" si="3"/>
        <v/>
      </c>
      <c r="L73" s="196">
        <f t="shared" si="4"/>
        <v>3</v>
      </c>
      <c r="O73" s="222">
        <f>IFERROR(__xludf.DUMMYFUNCTION("""COMPUTED_VALUE"""),46024.0)</f>
        <v>46024</v>
      </c>
      <c r="P73" s="223" t="str">
        <f>IFERROR(__xludf.DUMMYFUNCTION("""COMPUTED_VALUE"""),"CONSUMIDOR FINAL")</f>
        <v>CONSUMIDOR FINAL</v>
      </c>
      <c r="Q73" s="223" t="str">
        <f>IFERROR(__xludf.DUMMYFUNCTION("""COMPUTED_VALUE"""),"CARAMELOS FRUTICAS 100UND")</f>
        <v>CARAMELOS FRUTICAS 100UND</v>
      </c>
      <c r="R73" s="223" t="str">
        <f>IFERROR(__xludf.DUMMYFUNCTION("""COMPUTED_VALUE"""),"CARM005")</f>
        <v>CARM005</v>
      </c>
      <c r="S73" s="223">
        <f>IFERROR(__xludf.DUMMYFUNCTION("""COMPUTED_VALUE"""),5.0)</f>
        <v>5</v>
      </c>
      <c r="T73" s="194">
        <f>IFERROR(__xludf.DUMMYFUNCTION("""COMPUTED_VALUE"""),0.1)</f>
        <v>0.1</v>
      </c>
      <c r="U73" s="194">
        <f>IFERROR(__xludf.DUMMYFUNCTION("""COMPUTED_VALUE"""),0.5)</f>
        <v>0.5</v>
      </c>
      <c r="V73" s="195"/>
      <c r="W73" s="195"/>
    </row>
    <row r="74">
      <c r="A74" s="198"/>
      <c r="B74" s="219">
        <v>46023.0</v>
      </c>
      <c r="C74" s="103" t="s">
        <v>89</v>
      </c>
      <c r="D74" s="103" t="s">
        <v>111</v>
      </c>
      <c r="E74" s="5" t="str">
        <f t="array" ref="E74">IF(D74="","",XLOOKUP(D74,DATOS!$D$6:D14000,DATOS!$C$6:C14000,0,0,1))</f>
        <v>DIABLI</v>
      </c>
      <c r="F74" s="220">
        <v>1.0</v>
      </c>
      <c r="G74" s="221">
        <v>2.0</v>
      </c>
      <c r="H74" s="194">
        <f t="shared" si="2"/>
        <v>2</v>
      </c>
      <c r="I74" s="106"/>
      <c r="J74" s="195"/>
      <c r="K74" s="195" t="str">
        <f t="shared" si="3"/>
        <v/>
      </c>
      <c r="L74" s="196">
        <f t="shared" si="4"/>
        <v>2</v>
      </c>
    </row>
    <row r="75">
      <c r="A75" s="198"/>
      <c r="B75" s="219">
        <v>46023.0</v>
      </c>
      <c r="C75" s="103" t="s">
        <v>89</v>
      </c>
      <c r="D75" s="103" t="s">
        <v>100</v>
      </c>
      <c r="E75" s="5" t="str">
        <f t="array" ref="E75">IF(D75="","",XLOOKUP(D75,DATOS!$D$6:D14000,DATOS!$C$6:C14000,0,0,1))</f>
        <v>HUEVO</v>
      </c>
      <c r="F75" s="220">
        <v>15.0</v>
      </c>
      <c r="G75" s="221">
        <v>0.3333</v>
      </c>
      <c r="H75" s="194">
        <f t="shared" si="2"/>
        <v>4.9995</v>
      </c>
      <c r="I75" s="106"/>
      <c r="J75" s="195"/>
      <c r="K75" s="195" t="str">
        <f t="shared" si="3"/>
        <v/>
      </c>
      <c r="L75" s="196">
        <f t="shared" si="4"/>
        <v>4.9995</v>
      </c>
    </row>
    <row r="76">
      <c r="A76" s="198"/>
      <c r="B76" s="219">
        <v>46023.0</v>
      </c>
      <c r="C76" s="103" t="s">
        <v>89</v>
      </c>
      <c r="D76" s="103" t="s">
        <v>126</v>
      </c>
      <c r="E76" s="5" t="str">
        <f t="array" ref="E76">IF(D76="","",XLOOKUP(D76,DATOS!$D$6:D14000,DATOS!$C$6:C14000,0,0,1))</f>
        <v>HP3</v>
      </c>
      <c r="F76" s="220">
        <v>1.0</v>
      </c>
      <c r="G76" s="221">
        <v>2.5</v>
      </c>
      <c r="H76" s="194">
        <f t="shared" si="2"/>
        <v>2.5</v>
      </c>
      <c r="I76" s="106"/>
      <c r="J76" s="195"/>
      <c r="K76" s="195" t="str">
        <f t="shared" si="3"/>
        <v/>
      </c>
      <c r="L76" s="196">
        <f t="shared" si="4"/>
        <v>2.5</v>
      </c>
    </row>
    <row r="77">
      <c r="A77" s="198"/>
      <c r="B77" s="219">
        <v>46023.0</v>
      </c>
      <c r="C77" s="103" t="s">
        <v>89</v>
      </c>
      <c r="D77" s="103" t="s">
        <v>98</v>
      </c>
      <c r="E77" s="5" t="str">
        <f t="array" ref="E77">IF(D77="","",XLOOKUP(D77,DATOS!$D$6:D14000,DATOS!$C$6:C14000,0,0,1))</f>
        <v>QUES1</v>
      </c>
      <c r="F77" s="220">
        <v>0.25</v>
      </c>
      <c r="G77" s="221">
        <v>10.0</v>
      </c>
      <c r="H77" s="194">
        <f t="shared" si="2"/>
        <v>2.5</v>
      </c>
      <c r="I77" s="106"/>
      <c r="J77" s="195"/>
      <c r="K77" s="195" t="str">
        <f t="shared" si="3"/>
        <v/>
      </c>
      <c r="L77" s="196">
        <f t="shared" si="4"/>
        <v>2.5</v>
      </c>
    </row>
    <row r="78">
      <c r="A78" s="198"/>
      <c r="B78" s="219">
        <v>46023.0</v>
      </c>
      <c r="C78" s="103" t="s">
        <v>89</v>
      </c>
      <c r="D78" s="103" t="s">
        <v>126</v>
      </c>
      <c r="E78" s="5" t="str">
        <f t="array" ref="E78">IF(D78="","",XLOOKUP(D78,DATOS!$D$6:D14000,DATOS!$C$6:C14000,0,0,1))</f>
        <v>HP3</v>
      </c>
      <c r="F78" s="220">
        <v>1.0</v>
      </c>
      <c r="G78" s="221">
        <v>2.5</v>
      </c>
      <c r="H78" s="194">
        <f t="shared" si="2"/>
        <v>2.5</v>
      </c>
      <c r="I78" s="106"/>
      <c r="J78" s="195"/>
      <c r="K78" s="195" t="str">
        <f t="shared" si="3"/>
        <v/>
      </c>
      <c r="L78" s="196">
        <f t="shared" si="4"/>
        <v>2.5</v>
      </c>
    </row>
    <row r="79">
      <c r="A79" s="198"/>
      <c r="B79" s="219">
        <v>46023.0</v>
      </c>
      <c r="C79" s="103" t="s">
        <v>89</v>
      </c>
      <c r="D79" s="103" t="s">
        <v>98</v>
      </c>
      <c r="E79" s="5" t="str">
        <f t="array" ref="E79">IF(D79="","",XLOOKUP(D79,DATOS!$D$6:D14000,DATOS!$C$6:C14000,0,0,1))</f>
        <v>QUES1</v>
      </c>
      <c r="F79" s="220">
        <v>0.25</v>
      </c>
      <c r="G79" s="221">
        <v>10.0</v>
      </c>
      <c r="H79" s="194">
        <f t="shared" si="2"/>
        <v>2.5</v>
      </c>
      <c r="I79" s="106"/>
      <c r="J79" s="195"/>
      <c r="K79" s="195" t="str">
        <f t="shared" si="3"/>
        <v/>
      </c>
      <c r="L79" s="196">
        <f t="shared" si="4"/>
        <v>2.5</v>
      </c>
    </row>
    <row r="80">
      <c r="A80" s="198"/>
      <c r="B80" s="219">
        <v>46023.0</v>
      </c>
      <c r="C80" s="103" t="s">
        <v>89</v>
      </c>
      <c r="D80" s="103" t="s">
        <v>111</v>
      </c>
      <c r="E80" s="5" t="str">
        <f t="array" ref="E80">IF(D80="","",XLOOKUP(D80,DATOS!$D$6:D14000,DATOS!$C$6:C14000,0,0,1))</f>
        <v>DIABLI</v>
      </c>
      <c r="F80" s="220">
        <v>2.0</v>
      </c>
      <c r="G80" s="221">
        <v>2.0</v>
      </c>
      <c r="H80" s="194">
        <f t="shared" si="2"/>
        <v>4</v>
      </c>
      <c r="I80" s="106"/>
      <c r="J80" s="195"/>
      <c r="K80" s="195" t="str">
        <f t="shared" si="3"/>
        <v/>
      </c>
      <c r="L80" s="196">
        <f t="shared" si="4"/>
        <v>4</v>
      </c>
    </row>
    <row r="81">
      <c r="A81" s="198"/>
      <c r="B81" s="219">
        <v>46023.0</v>
      </c>
      <c r="C81" s="103" t="s">
        <v>89</v>
      </c>
      <c r="D81" s="103" t="s">
        <v>100</v>
      </c>
      <c r="E81" s="5" t="str">
        <f t="array" ref="E81">IF(D81="","",XLOOKUP(D81,DATOS!$D$6:D14000,DATOS!$C$6:C14000,0,0,1))</f>
        <v>HUEVO</v>
      </c>
      <c r="F81" s="220">
        <v>9.0</v>
      </c>
      <c r="G81" s="221">
        <v>0.3333</v>
      </c>
      <c r="H81" s="194">
        <f t="shared" si="2"/>
        <v>2.9997</v>
      </c>
      <c r="I81" s="106"/>
      <c r="J81" s="195"/>
      <c r="K81" s="195" t="str">
        <f t="shared" si="3"/>
        <v/>
      </c>
      <c r="L81" s="196">
        <f t="shared" si="4"/>
        <v>2.9997</v>
      </c>
    </row>
    <row r="82">
      <c r="A82" s="198"/>
      <c r="B82" s="219">
        <v>46023.0</v>
      </c>
      <c r="C82" s="103" t="s">
        <v>89</v>
      </c>
      <c r="D82" s="103" t="s">
        <v>127</v>
      </c>
      <c r="E82" s="5" t="str">
        <f t="array" ref="E82">IF(D82="","",XLOOKUP(D82,DATOS!$D$6:D14000,DATOS!$C$6:C14000,0,0,1))</f>
        <v>CA3</v>
      </c>
      <c r="F82" s="220">
        <v>1.0</v>
      </c>
      <c r="G82" s="221">
        <v>3.5</v>
      </c>
      <c r="H82" s="194">
        <f t="shared" si="2"/>
        <v>3.5</v>
      </c>
      <c r="I82" s="106"/>
      <c r="J82" s="195"/>
      <c r="K82" s="195" t="str">
        <f t="shared" si="3"/>
        <v/>
      </c>
      <c r="L82" s="196">
        <f t="shared" si="4"/>
        <v>3.5</v>
      </c>
    </row>
    <row r="83">
      <c r="A83" s="198"/>
      <c r="B83" s="219">
        <v>46023.0</v>
      </c>
      <c r="C83" s="103" t="s">
        <v>89</v>
      </c>
      <c r="D83" s="103" t="s">
        <v>128</v>
      </c>
      <c r="E83" s="224" t="str">
        <f t="array" ref="E83">IF(D83="","",XLOOKUP(D83,DATOS!$D$6:D14000,DATOS!$C$6:C14000,0,0,1))</f>
        <v>00011</v>
      </c>
      <c r="F83" s="220">
        <v>1.0</v>
      </c>
      <c r="G83" s="221">
        <v>3.0</v>
      </c>
      <c r="H83" s="194">
        <f t="shared" si="2"/>
        <v>3</v>
      </c>
      <c r="I83" s="106"/>
      <c r="J83" s="195"/>
      <c r="K83" s="195" t="str">
        <f t="shared" si="3"/>
        <v/>
      </c>
      <c r="L83" s="196">
        <f t="shared" si="4"/>
        <v>3</v>
      </c>
    </row>
    <row r="84">
      <c r="A84" s="198"/>
      <c r="B84" s="219">
        <v>46023.0</v>
      </c>
      <c r="C84" s="103" t="s">
        <v>89</v>
      </c>
      <c r="D84" s="103" t="s">
        <v>129</v>
      </c>
      <c r="E84" s="5" t="str">
        <f t="array" ref="E84">IF(D84="","",XLOOKUP(D84,DATOS!$D$6:D14000,DATOS!$C$6:C14000,0,0,1))</f>
        <v>00035</v>
      </c>
      <c r="F84" s="220">
        <v>1.0</v>
      </c>
      <c r="G84" s="221">
        <v>2.0</v>
      </c>
      <c r="H84" s="194">
        <f t="shared" si="2"/>
        <v>2</v>
      </c>
      <c r="I84" s="106"/>
      <c r="J84" s="195"/>
      <c r="K84" s="195" t="str">
        <f t="shared" si="3"/>
        <v/>
      </c>
      <c r="L84" s="196">
        <f t="shared" si="4"/>
        <v>2</v>
      </c>
    </row>
    <row r="85">
      <c r="A85" s="198"/>
      <c r="B85" s="219">
        <v>46023.0</v>
      </c>
      <c r="C85" s="103" t="s">
        <v>89</v>
      </c>
      <c r="D85" s="103" t="s">
        <v>130</v>
      </c>
      <c r="E85" s="5" t="str">
        <f t="array" ref="E85">IF(D85="","",XLOOKUP(D85,DATOS!$D$6:D14000,DATOS!$C$6:C14000,0,0,1))</f>
        <v>AR1</v>
      </c>
      <c r="F85" s="220">
        <v>1.0</v>
      </c>
      <c r="G85" s="221">
        <v>2.5</v>
      </c>
      <c r="H85" s="194">
        <f t="shared" si="2"/>
        <v>2.5</v>
      </c>
      <c r="I85" s="106"/>
      <c r="J85" s="195"/>
      <c r="K85" s="195" t="str">
        <f t="shared" si="3"/>
        <v/>
      </c>
      <c r="L85" s="196">
        <f t="shared" si="4"/>
        <v>2.5</v>
      </c>
    </row>
    <row r="86">
      <c r="A86" s="198"/>
      <c r="B86" s="219">
        <v>46023.0</v>
      </c>
      <c r="C86" s="103" t="s">
        <v>89</v>
      </c>
      <c r="D86" s="103" t="s">
        <v>131</v>
      </c>
      <c r="E86" s="5" t="str">
        <f t="array" ref="E86">IF(D86="","",XLOOKUP(D86,DATOS!$D$6:D14000,DATOS!$C$6:C14000,0,0,1))</f>
        <v>00075</v>
      </c>
      <c r="F86" s="220">
        <v>1.0</v>
      </c>
      <c r="G86" s="221">
        <v>3.0</v>
      </c>
      <c r="H86" s="194">
        <f t="shared" si="2"/>
        <v>3</v>
      </c>
      <c r="I86" s="106"/>
      <c r="J86" s="195"/>
      <c r="K86" s="195" t="str">
        <f t="shared" si="3"/>
        <v/>
      </c>
      <c r="L86" s="196">
        <f t="shared" si="4"/>
        <v>3</v>
      </c>
    </row>
    <row r="87">
      <c r="A87" s="198"/>
      <c r="B87" s="219">
        <v>46023.0</v>
      </c>
      <c r="C87" s="103" t="s">
        <v>89</v>
      </c>
      <c r="D87" s="103" t="s">
        <v>132</v>
      </c>
      <c r="E87" s="5" t="str">
        <f t="array" ref="E87">IF(D87="","",XLOOKUP(D87,DATOS!$D$6:D14000,DATOS!$C$6:C14000,0,0,1))</f>
        <v>00030</v>
      </c>
      <c r="F87" s="220">
        <v>100.0</v>
      </c>
      <c r="G87" s="221">
        <v>0.06</v>
      </c>
      <c r="H87" s="194">
        <f t="shared" si="2"/>
        <v>6</v>
      </c>
      <c r="I87" s="106"/>
      <c r="J87" s="195"/>
      <c r="K87" s="195" t="str">
        <f t="shared" si="3"/>
        <v/>
      </c>
      <c r="L87" s="196">
        <f t="shared" si="4"/>
        <v>6</v>
      </c>
    </row>
    <row r="88">
      <c r="A88" s="198"/>
      <c r="B88" s="219">
        <v>46023.0</v>
      </c>
      <c r="C88" s="103" t="s">
        <v>89</v>
      </c>
      <c r="D88" s="103" t="s">
        <v>115</v>
      </c>
      <c r="E88" s="224" t="str">
        <f t="array" ref="E88">IF(D88="","",XLOOKUP(D88,DATOS!$D$6:D14000,DATOS!$C$6:C14000,0,0,1))</f>
        <v>00016</v>
      </c>
      <c r="F88" s="220">
        <v>1.0</v>
      </c>
      <c r="G88" s="221">
        <v>3.0</v>
      </c>
      <c r="H88" s="194">
        <f t="shared" si="2"/>
        <v>3</v>
      </c>
      <c r="I88" s="106"/>
      <c r="J88" s="195"/>
      <c r="K88" s="195" t="str">
        <f t="shared" si="3"/>
        <v/>
      </c>
      <c r="L88" s="196">
        <f t="shared" si="4"/>
        <v>3</v>
      </c>
    </row>
    <row r="89">
      <c r="A89" s="198"/>
      <c r="B89" s="219">
        <v>46023.0</v>
      </c>
      <c r="C89" s="103" t="s">
        <v>89</v>
      </c>
      <c r="D89" s="103" t="s">
        <v>102</v>
      </c>
      <c r="E89" s="5" t="str">
        <f t="array" ref="E89">IF(D89="","",XLOOKUP(D89,DATOS!$D$6:D14000,DATOS!$C$6:C14000,0,0,1))</f>
        <v>REF4</v>
      </c>
      <c r="F89" s="220">
        <v>1.0</v>
      </c>
      <c r="G89" s="221">
        <v>6.0</v>
      </c>
      <c r="H89" s="194">
        <f t="shared" si="2"/>
        <v>6</v>
      </c>
      <c r="I89" s="106"/>
      <c r="J89" s="195"/>
      <c r="K89" s="195" t="str">
        <f t="shared" si="3"/>
        <v/>
      </c>
      <c r="L89" s="196">
        <f t="shared" si="4"/>
        <v>6</v>
      </c>
    </row>
    <row r="90">
      <c r="A90" s="198"/>
      <c r="B90" s="219">
        <v>46023.0</v>
      </c>
      <c r="C90" s="103" t="s">
        <v>89</v>
      </c>
      <c r="D90" s="103" t="s">
        <v>133</v>
      </c>
      <c r="E90" s="5" t="str">
        <f t="array" ref="E90">IF(D90="","",XLOOKUP(D90,DATOS!$D$6:D14000,DATOS!$C$6:C14000,0,0,1))</f>
        <v>MARG1</v>
      </c>
      <c r="F90" s="220">
        <v>1.0</v>
      </c>
      <c r="G90" s="221">
        <v>3.0</v>
      </c>
      <c r="H90" s="194">
        <f t="shared" si="2"/>
        <v>3</v>
      </c>
      <c r="I90" s="106"/>
      <c r="J90" s="195"/>
      <c r="K90" s="195" t="str">
        <f t="shared" si="3"/>
        <v/>
      </c>
      <c r="L90" s="196">
        <f t="shared" si="4"/>
        <v>3</v>
      </c>
    </row>
    <row r="91">
      <c r="A91" s="198"/>
      <c r="B91" s="219">
        <v>46023.0</v>
      </c>
      <c r="C91" s="103" t="s">
        <v>89</v>
      </c>
      <c r="D91" s="103" t="s">
        <v>98</v>
      </c>
      <c r="E91" s="5" t="str">
        <f t="array" ref="E91">IF(D91="","",XLOOKUP(D91,DATOS!$D$6:D14000,DATOS!$C$6:C14000,0,0,1))</f>
        <v>QUES1</v>
      </c>
      <c r="F91" s="220">
        <v>0.25</v>
      </c>
      <c r="G91" s="221">
        <v>10.0</v>
      </c>
      <c r="H91" s="194">
        <f t="shared" si="2"/>
        <v>2.5</v>
      </c>
      <c r="I91" s="106"/>
      <c r="J91" s="195"/>
      <c r="K91" s="195" t="str">
        <f t="shared" si="3"/>
        <v/>
      </c>
      <c r="L91" s="196">
        <f t="shared" si="4"/>
        <v>2.5</v>
      </c>
    </row>
    <row r="92">
      <c r="A92" s="198"/>
      <c r="B92" s="219">
        <v>46023.0</v>
      </c>
      <c r="C92" s="103" t="s">
        <v>89</v>
      </c>
      <c r="D92" s="103" t="s">
        <v>103</v>
      </c>
      <c r="E92" s="224" t="str">
        <f t="array" ref="E92">IF(D92="","",XLOOKUP(D92,DATOS!$D$6:D14000,DATOS!$C$6:C14000,0,0,1))</f>
        <v>00010</v>
      </c>
      <c r="F92" s="220">
        <v>5.0</v>
      </c>
      <c r="G92" s="221">
        <v>0.1</v>
      </c>
      <c r="H92" s="194">
        <f t="shared" si="2"/>
        <v>0.5</v>
      </c>
      <c r="I92" s="106"/>
      <c r="J92" s="195"/>
      <c r="K92" s="195" t="str">
        <f t="shared" si="3"/>
        <v/>
      </c>
      <c r="L92" s="196">
        <f t="shared" si="4"/>
        <v>0.5</v>
      </c>
    </row>
    <row r="93">
      <c r="A93" s="198"/>
      <c r="B93" s="219">
        <v>46023.0</v>
      </c>
      <c r="C93" s="103" t="s">
        <v>89</v>
      </c>
      <c r="D93" s="103" t="s">
        <v>100</v>
      </c>
      <c r="E93" s="5" t="str">
        <f t="array" ref="E93">IF(D93="","",XLOOKUP(D93,DATOS!$D$6:D14000,DATOS!$C$6:C14000,0,0,1))</f>
        <v>HUEVO</v>
      </c>
      <c r="F93" s="220">
        <v>6.0</v>
      </c>
      <c r="G93" s="221">
        <v>0.3333</v>
      </c>
      <c r="H93" s="194">
        <f t="shared" si="2"/>
        <v>1.9998</v>
      </c>
      <c r="I93" s="106"/>
      <c r="J93" s="195"/>
      <c r="K93" s="195" t="str">
        <f t="shared" si="3"/>
        <v/>
      </c>
      <c r="L93" s="196">
        <f t="shared" si="4"/>
        <v>1.9998</v>
      </c>
    </row>
    <row r="94">
      <c r="A94" s="198"/>
      <c r="B94" s="219">
        <v>46023.0</v>
      </c>
      <c r="C94" s="103" t="s">
        <v>89</v>
      </c>
      <c r="D94" s="103" t="s">
        <v>101</v>
      </c>
      <c r="E94" s="5" t="str">
        <f t="array" ref="E94">IF(D94="","",XLOOKUP(D94,DATOS!$D$6:D14000,DATOS!$C$6:C14000,0,0,1))</f>
        <v>PANEL</v>
      </c>
      <c r="F94" s="220">
        <v>1.0</v>
      </c>
      <c r="G94" s="221">
        <v>1.0</v>
      </c>
      <c r="H94" s="194">
        <f t="shared" si="2"/>
        <v>1</v>
      </c>
      <c r="I94" s="106"/>
      <c r="J94" s="195"/>
      <c r="K94" s="195" t="str">
        <f t="shared" si="3"/>
        <v/>
      </c>
      <c r="L94" s="196">
        <f t="shared" si="4"/>
        <v>1</v>
      </c>
    </row>
    <row r="95">
      <c r="A95" s="198"/>
      <c r="B95" s="219">
        <v>46023.0</v>
      </c>
      <c r="C95" s="103" t="s">
        <v>89</v>
      </c>
      <c r="D95" s="103" t="s">
        <v>93</v>
      </c>
      <c r="E95" s="5" t="str">
        <f t="array" ref="E95">IF(D95="","",XLOOKUP(D95,DATOS!$D$6:D14000,DATOS!$C$6:C14000,0,0,1))</f>
        <v>POLLO</v>
      </c>
      <c r="F95" s="220">
        <v>2.35</v>
      </c>
      <c r="G95" s="221">
        <v>5.0</v>
      </c>
      <c r="H95" s="194">
        <f t="shared" si="2"/>
        <v>11.75</v>
      </c>
      <c r="I95" s="106"/>
      <c r="J95" s="195"/>
      <c r="K95" s="195" t="str">
        <f t="shared" si="3"/>
        <v/>
      </c>
      <c r="L95" s="196">
        <f t="shared" si="4"/>
        <v>11.75</v>
      </c>
    </row>
    <row r="96">
      <c r="A96" s="198"/>
      <c r="B96" s="219">
        <v>46023.0</v>
      </c>
      <c r="C96" s="103" t="s">
        <v>89</v>
      </c>
      <c r="D96" s="103" t="s">
        <v>100</v>
      </c>
      <c r="E96" s="5" t="str">
        <f t="array" ref="E96">IF(D96="","",XLOOKUP(D96,DATOS!$D$6:D14000,DATOS!$C$6:C14000,0,0,1))</f>
        <v>HUEVO</v>
      </c>
      <c r="F96" s="220">
        <v>9.0</v>
      </c>
      <c r="G96" s="221">
        <v>0.33333</v>
      </c>
      <c r="H96" s="194">
        <f t="shared" si="2"/>
        <v>2.99997</v>
      </c>
      <c r="I96" s="106"/>
      <c r="J96" s="195"/>
      <c r="K96" s="195" t="str">
        <f t="shared" si="3"/>
        <v/>
      </c>
      <c r="L96" s="196">
        <f t="shared" si="4"/>
        <v>2.99997</v>
      </c>
    </row>
    <row r="97">
      <c r="A97" s="198"/>
      <c r="B97" s="219">
        <v>46024.0</v>
      </c>
      <c r="C97" s="103" t="s">
        <v>89</v>
      </c>
      <c r="D97" s="103" t="s">
        <v>100</v>
      </c>
      <c r="E97" s="5" t="str">
        <f t="array" ref="E97">IF(D97="","",XLOOKUP(D97,DATOS!$D$6:D14000,DATOS!$C$6:C14000,0,0,1))</f>
        <v>HUEVO</v>
      </c>
      <c r="F97" s="220">
        <v>15.0</v>
      </c>
      <c r="G97" s="221">
        <v>0.3333</v>
      </c>
      <c r="H97" s="194">
        <f t="shared" si="2"/>
        <v>4.9995</v>
      </c>
      <c r="I97" s="106"/>
      <c r="J97" s="195"/>
      <c r="K97" s="195" t="str">
        <f t="shared" si="3"/>
        <v/>
      </c>
      <c r="L97" s="196">
        <f t="shared" si="4"/>
        <v>4.9995</v>
      </c>
    </row>
    <row r="98">
      <c r="A98" s="198"/>
      <c r="B98" s="219">
        <v>46024.0</v>
      </c>
      <c r="C98" s="103" t="s">
        <v>89</v>
      </c>
      <c r="D98" s="103" t="s">
        <v>96</v>
      </c>
      <c r="E98" s="5" t="str">
        <f t="array" ref="E98">IF(D98="","",XLOOKUP(D98,DATOS!$D$6:D14000,DATOS!$C$6:C14000,0,0,1))</f>
        <v>CARM2</v>
      </c>
      <c r="F98" s="220">
        <v>5.0</v>
      </c>
      <c r="G98" s="221">
        <v>0.1</v>
      </c>
      <c r="H98" s="194">
        <f t="shared" si="2"/>
        <v>0.5</v>
      </c>
      <c r="I98" s="106"/>
      <c r="J98" s="195"/>
      <c r="K98" s="195" t="str">
        <f t="shared" si="3"/>
        <v/>
      </c>
      <c r="L98" s="196">
        <f t="shared" si="4"/>
        <v>0.5</v>
      </c>
    </row>
    <row r="99">
      <c r="A99" s="198"/>
      <c r="B99" s="219">
        <v>46024.0</v>
      </c>
      <c r="C99" s="103" t="s">
        <v>89</v>
      </c>
      <c r="D99" s="103" t="s">
        <v>95</v>
      </c>
      <c r="E99" s="5" t="str">
        <f t="array" ref="E99">IF(D99="","",XLOOKUP(D99,DATOS!$D$6:D14000,DATOS!$C$6:C14000,0,0,1))</f>
        <v>CARM005</v>
      </c>
      <c r="F99" s="220">
        <v>5.0</v>
      </c>
      <c r="G99" s="221">
        <v>0.1</v>
      </c>
      <c r="H99" s="194">
        <f t="shared" si="2"/>
        <v>0.5</v>
      </c>
      <c r="I99" s="106"/>
      <c r="J99" s="195"/>
      <c r="K99" s="195" t="str">
        <f t="shared" si="3"/>
        <v/>
      </c>
      <c r="L99" s="196">
        <f t="shared" si="4"/>
        <v>0.5</v>
      </c>
    </row>
    <row r="100">
      <c r="A100" s="198"/>
      <c r="B100" s="219">
        <v>46024.0</v>
      </c>
      <c r="C100" s="103" t="s">
        <v>89</v>
      </c>
      <c r="D100" s="103" t="s">
        <v>100</v>
      </c>
      <c r="E100" s="5" t="str">
        <f t="array" ref="E100">IF(D100="","",XLOOKUP(D100,DATOS!$D$6:D14000,DATOS!$C$6:C14000,0,0,1))</f>
        <v>HUEVO</v>
      </c>
      <c r="F100" s="220">
        <v>12.0</v>
      </c>
      <c r="G100" s="221">
        <v>0.3333</v>
      </c>
      <c r="H100" s="194">
        <f t="shared" si="2"/>
        <v>3.9996</v>
      </c>
      <c r="I100" s="106"/>
      <c r="J100" s="195"/>
      <c r="K100" s="195" t="str">
        <f t="shared" si="3"/>
        <v/>
      </c>
      <c r="L100" s="196">
        <f t="shared" si="4"/>
        <v>3.9996</v>
      </c>
    </row>
    <row r="101">
      <c r="A101" s="198"/>
      <c r="B101" s="219">
        <v>46024.0</v>
      </c>
      <c r="C101" s="103" t="s">
        <v>89</v>
      </c>
      <c r="D101" s="103" t="s">
        <v>108</v>
      </c>
      <c r="E101" s="5" t="str">
        <f t="array" ref="E101">IF(D101="","",XLOOKUP(D101,DATOS!$D$6:D14000,DATOS!$C$6:C14000,0,0,1))</f>
        <v>GALL024</v>
      </c>
      <c r="F101" s="220">
        <v>2.0</v>
      </c>
      <c r="G101" s="221">
        <v>0.5</v>
      </c>
      <c r="H101" s="194">
        <f t="shared" si="2"/>
        <v>1</v>
      </c>
      <c r="I101" s="106"/>
      <c r="J101" s="195"/>
      <c r="K101" s="195" t="str">
        <f t="shared" si="3"/>
        <v/>
      </c>
      <c r="L101" s="196">
        <f t="shared" si="4"/>
        <v>1</v>
      </c>
    </row>
    <row r="102">
      <c r="A102" s="198"/>
      <c r="B102" s="219">
        <v>46024.0</v>
      </c>
      <c r="C102" s="103" t="s">
        <v>89</v>
      </c>
      <c r="D102" s="103" t="s">
        <v>100</v>
      </c>
      <c r="E102" s="5" t="str">
        <f t="array" ref="E102">IF(D102="","",XLOOKUP(D102,DATOS!$D$6:D14000,DATOS!$C$6:C14000,0,0,1))</f>
        <v>HUEVO</v>
      </c>
      <c r="F102" s="220">
        <v>6.0</v>
      </c>
      <c r="G102" s="221">
        <v>0.333333</v>
      </c>
      <c r="H102" s="194">
        <f t="shared" si="2"/>
        <v>1.999998</v>
      </c>
      <c r="I102" s="106"/>
      <c r="J102" s="195"/>
      <c r="K102" s="195" t="str">
        <f t="shared" si="3"/>
        <v/>
      </c>
      <c r="L102" s="196">
        <f t="shared" si="4"/>
        <v>1.999998</v>
      </c>
    </row>
    <row r="103">
      <c r="A103" s="198"/>
      <c r="B103" s="219">
        <v>46024.0</v>
      </c>
      <c r="C103" s="103" t="s">
        <v>89</v>
      </c>
      <c r="D103" s="103" t="s">
        <v>130</v>
      </c>
      <c r="E103" s="5" t="str">
        <f t="array" ref="E103">IF(D103="","",XLOOKUP(D103,DATOS!$D$6:D14000,DATOS!$C$6:C14000,0,0,1))</f>
        <v>AR1</v>
      </c>
      <c r="F103" s="220">
        <v>1.0</v>
      </c>
      <c r="G103" s="221">
        <v>2.5</v>
      </c>
      <c r="H103" s="194">
        <f t="shared" si="2"/>
        <v>2.5</v>
      </c>
      <c r="I103" s="106"/>
      <c r="J103" s="195"/>
      <c r="K103" s="195" t="str">
        <f t="shared" si="3"/>
        <v/>
      </c>
      <c r="L103" s="196">
        <f t="shared" si="4"/>
        <v>2.5</v>
      </c>
    </row>
    <row r="104">
      <c r="A104" s="198"/>
      <c r="B104" s="219">
        <v>46024.0</v>
      </c>
      <c r="C104" s="103" t="s">
        <v>89</v>
      </c>
      <c r="D104" s="103" t="s">
        <v>113</v>
      </c>
      <c r="E104" s="5" t="str">
        <f t="array" ref="E104">IF(D104="","",XLOOKUP(D104,DATOS!$D$6:D14000,DATOS!$C$6:C14000,0,0,1))</f>
        <v>CUBITO1</v>
      </c>
      <c r="F104" s="220">
        <v>3.0</v>
      </c>
      <c r="G104" s="221">
        <v>0.5</v>
      </c>
      <c r="H104" s="194">
        <f t="shared" si="2"/>
        <v>1.5</v>
      </c>
      <c r="I104" s="106"/>
      <c r="J104" s="195"/>
      <c r="K104" s="195" t="str">
        <f t="shared" si="3"/>
        <v/>
      </c>
      <c r="L104" s="196">
        <f t="shared" si="4"/>
        <v>1.5</v>
      </c>
    </row>
    <row r="105">
      <c r="A105" s="198"/>
      <c r="B105" s="219">
        <v>46024.0</v>
      </c>
      <c r="C105" s="103" t="s">
        <v>89</v>
      </c>
      <c r="D105" s="103" t="s">
        <v>104</v>
      </c>
      <c r="E105" s="5" t="str">
        <f t="array" ref="E105">IF(D105="","",XLOOKUP(D105,DATOS!$D$6:D14000,DATOS!$C$6:C14000,0,0,1))</f>
        <v>00097</v>
      </c>
      <c r="F105" s="220">
        <v>1.0</v>
      </c>
      <c r="G105" s="221">
        <v>2.0</v>
      </c>
      <c r="H105" s="194">
        <f t="shared" si="2"/>
        <v>2</v>
      </c>
      <c r="I105" s="106"/>
      <c r="J105" s="195"/>
      <c r="K105" s="195" t="str">
        <f t="shared" si="3"/>
        <v/>
      </c>
      <c r="L105" s="196">
        <f t="shared" si="4"/>
        <v>2</v>
      </c>
    </row>
    <row r="106">
      <c r="A106" s="198"/>
      <c r="B106" s="219">
        <v>46024.0</v>
      </c>
      <c r="C106" s="103" t="s">
        <v>89</v>
      </c>
      <c r="D106" s="103" t="s">
        <v>119</v>
      </c>
      <c r="E106" s="5" t="str">
        <f t="array" ref="E106">IF(D106="","",XLOOKUP(D106,DATOS!$D$6:D14000,DATOS!$C$6:C14000,0,0,1))</f>
        <v>00029</v>
      </c>
      <c r="F106" s="220">
        <v>1.0</v>
      </c>
      <c r="G106" s="221">
        <v>2.0</v>
      </c>
      <c r="H106" s="194">
        <f t="shared" si="2"/>
        <v>2</v>
      </c>
      <c r="I106" s="106"/>
      <c r="J106" s="195"/>
      <c r="K106" s="195" t="str">
        <f t="shared" si="3"/>
        <v/>
      </c>
      <c r="L106" s="196">
        <f t="shared" si="4"/>
        <v>2</v>
      </c>
    </row>
    <row r="107">
      <c r="A107" s="198"/>
      <c r="B107" s="219">
        <v>46024.0</v>
      </c>
      <c r="C107" s="103" t="s">
        <v>89</v>
      </c>
      <c r="D107" s="103" t="s">
        <v>133</v>
      </c>
      <c r="E107" s="5" t="str">
        <f t="array" ref="E107">IF(D107="","",XLOOKUP(D107,DATOS!$D$6:D14000,DATOS!$C$6:C14000,0,0,1))</f>
        <v>MARG1</v>
      </c>
      <c r="F107" s="220">
        <v>1.0</v>
      </c>
      <c r="G107" s="221">
        <v>3.0</v>
      </c>
      <c r="H107" s="194">
        <f t="shared" si="2"/>
        <v>3</v>
      </c>
      <c r="I107" s="106"/>
      <c r="J107" s="195"/>
      <c r="K107" s="195" t="str">
        <f t="shared" si="3"/>
        <v/>
      </c>
      <c r="L107" s="196">
        <f t="shared" si="4"/>
        <v>3</v>
      </c>
    </row>
    <row r="108">
      <c r="A108" s="198"/>
      <c r="B108" s="219">
        <v>46024.0</v>
      </c>
      <c r="C108" s="103" t="s">
        <v>89</v>
      </c>
      <c r="D108" s="103" t="s">
        <v>98</v>
      </c>
      <c r="E108" s="5" t="str">
        <f t="array" ref="E108">IF(D108="","",XLOOKUP(D108,DATOS!$D$6:D14000,DATOS!$C$6:C14000,0,0,1))</f>
        <v>QUES1</v>
      </c>
      <c r="F108" s="220">
        <v>0.2</v>
      </c>
      <c r="G108" s="221">
        <v>10.0</v>
      </c>
      <c r="H108" s="194">
        <f t="shared" si="2"/>
        <v>2</v>
      </c>
      <c r="I108" s="106"/>
      <c r="J108" s="195"/>
      <c r="K108" s="195" t="str">
        <f t="shared" si="3"/>
        <v/>
      </c>
      <c r="L108" s="196">
        <f t="shared" si="4"/>
        <v>2</v>
      </c>
    </row>
    <row r="109">
      <c r="A109" s="198"/>
      <c r="B109" s="219">
        <v>46024.0</v>
      </c>
      <c r="C109" s="103" t="s">
        <v>89</v>
      </c>
      <c r="D109" s="103" t="s">
        <v>100</v>
      </c>
      <c r="E109" s="5" t="str">
        <f t="array" ref="E109">IF(D109="","",XLOOKUP(D109,DATOS!$D$6:D14000,DATOS!$C$6:C14000,0,0,1))</f>
        <v>HUEVO</v>
      </c>
      <c r="F109" s="220">
        <v>6.0</v>
      </c>
      <c r="G109" s="221">
        <v>0.3333</v>
      </c>
      <c r="H109" s="194">
        <f t="shared" si="2"/>
        <v>1.9998</v>
      </c>
      <c r="I109" s="106"/>
      <c r="J109" s="195"/>
      <c r="K109" s="195" t="str">
        <f t="shared" si="3"/>
        <v/>
      </c>
      <c r="L109" s="196">
        <f t="shared" si="4"/>
        <v>1.9998</v>
      </c>
    </row>
    <row r="110">
      <c r="A110" s="198"/>
      <c r="B110" s="219">
        <v>46024.0</v>
      </c>
      <c r="C110" s="103" t="s">
        <v>89</v>
      </c>
      <c r="D110" s="103" t="s">
        <v>108</v>
      </c>
      <c r="E110" s="5" t="str">
        <f t="array" ref="E110">IF(D110="","",XLOOKUP(D110,DATOS!$D$6:D14000,DATOS!$C$6:C14000,0,0,1))</f>
        <v>GALL024</v>
      </c>
      <c r="F110" s="220">
        <v>2.0</v>
      </c>
      <c r="G110" s="221">
        <v>0.5</v>
      </c>
      <c r="H110" s="194">
        <f t="shared" si="2"/>
        <v>1</v>
      </c>
      <c r="I110" s="106"/>
      <c r="J110" s="195"/>
      <c r="K110" s="195" t="str">
        <f t="shared" si="3"/>
        <v/>
      </c>
      <c r="L110" s="196">
        <f t="shared" si="4"/>
        <v>1</v>
      </c>
    </row>
    <row r="111">
      <c r="A111" s="198"/>
      <c r="B111" s="219">
        <v>46024.0</v>
      </c>
      <c r="C111" s="103" t="s">
        <v>89</v>
      </c>
      <c r="D111" s="103" t="s">
        <v>100</v>
      </c>
      <c r="E111" s="5" t="str">
        <f t="array" ref="E111">IF(D111="","",XLOOKUP(D111,DATOS!$D$6:D14000,DATOS!$C$6:C14000,0,0,1))</f>
        <v>HUEVO</v>
      </c>
      <c r="F111" s="220">
        <v>18.0</v>
      </c>
      <c r="G111" s="221">
        <v>0.33333</v>
      </c>
      <c r="H111" s="194">
        <f t="shared" si="2"/>
        <v>5.99994</v>
      </c>
      <c r="I111" s="106"/>
      <c r="J111" s="195"/>
      <c r="K111" s="195" t="str">
        <f t="shared" si="3"/>
        <v/>
      </c>
      <c r="L111" s="196">
        <f t="shared" si="4"/>
        <v>5.99994</v>
      </c>
    </row>
    <row r="112">
      <c r="A112" s="198"/>
      <c r="B112" s="219">
        <v>46024.0</v>
      </c>
      <c r="C112" s="103" t="s">
        <v>89</v>
      </c>
      <c r="D112" s="103" t="s">
        <v>98</v>
      </c>
      <c r="E112" s="5" t="str">
        <f t="array" ref="E112">IF(D112="","",XLOOKUP(D112,DATOS!$D$6:D14000,DATOS!$C$6:C14000,0,0,1))</f>
        <v>QUES1</v>
      </c>
      <c r="F112" s="220">
        <v>0.25</v>
      </c>
      <c r="G112" s="221">
        <v>10.0</v>
      </c>
      <c r="H112" s="194">
        <f t="shared" si="2"/>
        <v>2.5</v>
      </c>
      <c r="I112" s="106"/>
      <c r="J112" s="195"/>
      <c r="K112" s="195" t="str">
        <f t="shared" si="3"/>
        <v/>
      </c>
      <c r="L112" s="196">
        <f t="shared" si="4"/>
        <v>2.5</v>
      </c>
    </row>
    <row r="113">
      <c r="A113" s="198"/>
      <c r="B113" s="219">
        <v>46024.0</v>
      </c>
      <c r="C113" s="103" t="s">
        <v>89</v>
      </c>
      <c r="D113" s="103" t="s">
        <v>94</v>
      </c>
      <c r="E113" s="5" t="str">
        <f t="array" ref="E113">IF(D113="","",XLOOKUP(D113,DATOS!$D$6:D14000,DATOS!$C$6:C14000,0,0,1))</f>
        <v>00081</v>
      </c>
      <c r="F113" s="220">
        <v>1.0</v>
      </c>
      <c r="G113" s="221">
        <v>0.5</v>
      </c>
      <c r="H113" s="194">
        <f t="shared" si="2"/>
        <v>0.5</v>
      </c>
      <c r="I113" s="106"/>
      <c r="J113" s="195"/>
      <c r="K113" s="195" t="str">
        <f t="shared" si="3"/>
        <v/>
      </c>
      <c r="L113" s="196">
        <f t="shared" si="4"/>
        <v>0.5</v>
      </c>
    </row>
    <row r="114">
      <c r="A114" s="198"/>
      <c r="B114" s="219">
        <v>46024.0</v>
      </c>
      <c r="C114" s="103" t="s">
        <v>89</v>
      </c>
      <c r="D114" s="103" t="s">
        <v>100</v>
      </c>
      <c r="E114" s="5" t="str">
        <f t="array" ref="E114">IF(D114="","",XLOOKUP(D114,DATOS!$D$6:D14000,DATOS!$C$6:C14000,0,0,1))</f>
        <v>HUEVO</v>
      </c>
      <c r="F114" s="220">
        <v>9.0</v>
      </c>
      <c r="G114" s="221">
        <v>0.33333333</v>
      </c>
      <c r="H114" s="194">
        <f t="shared" si="2"/>
        <v>2.99999997</v>
      </c>
      <c r="I114" s="106"/>
      <c r="J114" s="195"/>
      <c r="K114" s="195" t="str">
        <f t="shared" si="3"/>
        <v/>
      </c>
      <c r="L114" s="196">
        <f t="shared" si="4"/>
        <v>2.99999997</v>
      </c>
    </row>
    <row r="115">
      <c r="A115" s="198"/>
      <c r="B115" s="219">
        <v>46024.0</v>
      </c>
      <c r="C115" s="103" t="s">
        <v>89</v>
      </c>
      <c r="D115" s="103" t="s">
        <v>94</v>
      </c>
      <c r="E115" s="5" t="str">
        <f t="array" ref="E115">IF(D115="","",XLOOKUP(D115,DATOS!$D$6:D14000,DATOS!$C$6:C14000,0,0,1))</f>
        <v>00081</v>
      </c>
      <c r="F115" s="220">
        <v>2.0</v>
      </c>
      <c r="G115" s="221">
        <v>0.5</v>
      </c>
      <c r="H115" s="194">
        <f t="shared" si="2"/>
        <v>1</v>
      </c>
      <c r="I115" s="106"/>
      <c r="J115" s="195"/>
      <c r="K115" s="195" t="str">
        <f t="shared" si="3"/>
        <v/>
      </c>
      <c r="L115" s="196">
        <f t="shared" si="4"/>
        <v>1</v>
      </c>
    </row>
    <row r="116">
      <c r="A116" s="198"/>
      <c r="B116" s="219">
        <v>46024.0</v>
      </c>
      <c r="C116" s="103" t="s">
        <v>89</v>
      </c>
      <c r="D116" s="103" t="s">
        <v>98</v>
      </c>
      <c r="E116" s="5" t="str">
        <f t="array" ref="E116">IF(D116="","",XLOOKUP(D116,DATOS!$D$6:D14000,DATOS!$C$6:C14000,0,0,1))</f>
        <v>QUES1</v>
      </c>
      <c r="F116" s="220">
        <v>0.2</v>
      </c>
      <c r="G116" s="221">
        <v>10.0</v>
      </c>
      <c r="H116" s="194">
        <f t="shared" si="2"/>
        <v>2</v>
      </c>
      <c r="I116" s="106"/>
      <c r="J116" s="195"/>
      <c r="K116" s="195" t="str">
        <f t="shared" si="3"/>
        <v/>
      </c>
      <c r="L116" s="196">
        <f t="shared" si="4"/>
        <v>2</v>
      </c>
    </row>
    <row r="117">
      <c r="A117" s="198"/>
      <c r="B117" s="219">
        <v>46024.0</v>
      </c>
      <c r="C117" s="103" t="s">
        <v>89</v>
      </c>
      <c r="D117" s="103" t="s">
        <v>134</v>
      </c>
      <c r="E117" s="5" t="str">
        <f t="array" ref="E117">IF(D117="","",XLOOKUP(D117,DATOS!$D$6:D14000,DATOS!$C$6:C14000,0,0,1))</f>
        <v>MARG2</v>
      </c>
      <c r="F117" s="220">
        <v>1.0</v>
      </c>
      <c r="G117" s="221">
        <v>4.0</v>
      </c>
      <c r="H117" s="194">
        <f t="shared" si="2"/>
        <v>4</v>
      </c>
      <c r="I117" s="106"/>
      <c r="J117" s="195"/>
      <c r="K117" s="195" t="str">
        <f t="shared" si="3"/>
        <v/>
      </c>
      <c r="L117" s="196">
        <f t="shared" si="4"/>
        <v>4</v>
      </c>
    </row>
    <row r="118">
      <c r="A118" s="198"/>
      <c r="B118" s="219">
        <v>46024.0</v>
      </c>
      <c r="C118" s="103" t="s">
        <v>89</v>
      </c>
      <c r="D118" s="103" t="s">
        <v>101</v>
      </c>
      <c r="E118" s="5" t="str">
        <f t="array" ref="E118">IF(D118="","",XLOOKUP(D118,DATOS!$D$6:D14000,DATOS!$C$6:C14000,0,0,1))</f>
        <v>PANEL</v>
      </c>
      <c r="F118" s="220">
        <v>2.0</v>
      </c>
      <c r="G118" s="221">
        <v>1.0</v>
      </c>
      <c r="H118" s="194">
        <f t="shared" si="2"/>
        <v>2</v>
      </c>
      <c r="I118" s="106"/>
      <c r="J118" s="195"/>
      <c r="K118" s="195" t="str">
        <f t="shared" si="3"/>
        <v/>
      </c>
      <c r="L118" s="196">
        <f t="shared" si="4"/>
        <v>2</v>
      </c>
    </row>
    <row r="119">
      <c r="A119" s="198"/>
      <c r="B119" s="219">
        <v>46024.0</v>
      </c>
      <c r="C119" s="103" t="s">
        <v>89</v>
      </c>
      <c r="D119" s="103" t="s">
        <v>92</v>
      </c>
      <c r="E119" s="224" t="str">
        <f t="array" ref="E119">IF(D119="","",XLOOKUP(D119,DATOS!$D$6:D14000,DATOS!$C$6:C14000,0,0,1))</f>
        <v>00017</v>
      </c>
      <c r="F119" s="220">
        <v>2.0</v>
      </c>
      <c r="G119" s="221">
        <v>0.5</v>
      </c>
      <c r="H119" s="194">
        <f t="shared" si="2"/>
        <v>1</v>
      </c>
      <c r="I119" s="106"/>
      <c r="J119" s="195"/>
      <c r="K119" s="195" t="str">
        <f t="shared" si="3"/>
        <v/>
      </c>
      <c r="L119" s="196">
        <f t="shared" si="4"/>
        <v>1</v>
      </c>
    </row>
    <row r="120">
      <c r="A120" s="198"/>
      <c r="B120" s="219">
        <v>46024.0</v>
      </c>
      <c r="C120" s="103" t="s">
        <v>89</v>
      </c>
      <c r="D120" s="103" t="s">
        <v>135</v>
      </c>
      <c r="E120" s="5" t="str">
        <f t="array" ref="E120">IF(D120="","",XLOOKUP(D120,DATOS!$D$6:D14000,DATOS!$C$6:C14000,0,0,1))</f>
        <v>00082</v>
      </c>
      <c r="F120" s="220">
        <v>2.0</v>
      </c>
      <c r="G120" s="221">
        <v>0.5</v>
      </c>
      <c r="H120" s="194">
        <f t="shared" si="2"/>
        <v>1</v>
      </c>
      <c r="I120" s="106"/>
      <c r="J120" s="195"/>
      <c r="K120" s="195" t="str">
        <f t="shared" si="3"/>
        <v/>
      </c>
      <c r="L120" s="196">
        <f t="shared" si="4"/>
        <v>1</v>
      </c>
    </row>
    <row r="121">
      <c r="A121" s="198"/>
      <c r="B121" s="219">
        <v>46024.0</v>
      </c>
      <c r="C121" s="103" t="s">
        <v>89</v>
      </c>
      <c r="D121" s="103" t="s">
        <v>102</v>
      </c>
      <c r="E121" s="5" t="str">
        <f t="array" ref="E121">IF(D121="","",XLOOKUP(D121,DATOS!$D$6:D14000,DATOS!$C$6:C14000,0,0,1))</f>
        <v>REF4</v>
      </c>
      <c r="F121" s="220">
        <v>1.0</v>
      </c>
      <c r="G121" s="221">
        <v>6.0</v>
      </c>
      <c r="H121" s="194">
        <f t="shared" si="2"/>
        <v>6</v>
      </c>
      <c r="I121" s="106"/>
      <c r="J121" s="195"/>
      <c r="K121" s="195" t="str">
        <f t="shared" si="3"/>
        <v/>
      </c>
      <c r="L121" s="196">
        <f t="shared" si="4"/>
        <v>6</v>
      </c>
    </row>
    <row r="122">
      <c r="A122" s="198"/>
      <c r="B122" s="219">
        <v>46024.0</v>
      </c>
      <c r="C122" s="103" t="s">
        <v>89</v>
      </c>
      <c r="D122" s="103" t="s">
        <v>119</v>
      </c>
      <c r="E122" s="5" t="str">
        <f t="array" ref="E122">IF(D122="","",XLOOKUP(D122,DATOS!$D$6:D14000,DATOS!$C$6:C14000,0,0,1))</f>
        <v>00029</v>
      </c>
      <c r="F122" s="220">
        <v>2.0</v>
      </c>
      <c r="G122" s="221">
        <v>2.0</v>
      </c>
      <c r="H122" s="194">
        <f t="shared" si="2"/>
        <v>4</v>
      </c>
      <c r="I122" s="106"/>
      <c r="J122" s="195"/>
      <c r="K122" s="195" t="str">
        <f t="shared" si="3"/>
        <v/>
      </c>
      <c r="L122" s="196">
        <f t="shared" si="4"/>
        <v>4</v>
      </c>
    </row>
    <row r="123">
      <c r="A123" s="198"/>
      <c r="B123" s="219">
        <v>46024.0</v>
      </c>
      <c r="C123" s="103" t="s">
        <v>89</v>
      </c>
      <c r="D123" s="103" t="s">
        <v>116</v>
      </c>
      <c r="E123" s="5" t="str">
        <f t="array" ref="E123">IF(D123="","",XLOOKUP(D123,DATOS!$D$6:D14000,DATOS!$C$6:C14000,0,0,1))</f>
        <v>00084</v>
      </c>
      <c r="F123" s="220">
        <v>1.0</v>
      </c>
      <c r="G123" s="221">
        <v>4.0</v>
      </c>
      <c r="H123" s="194">
        <f t="shared" si="2"/>
        <v>4</v>
      </c>
      <c r="I123" s="106"/>
      <c r="J123" s="195"/>
      <c r="K123" s="195" t="str">
        <f t="shared" si="3"/>
        <v/>
      </c>
      <c r="L123" s="196">
        <f t="shared" si="4"/>
        <v>4</v>
      </c>
    </row>
    <row r="124">
      <c r="A124" s="198"/>
      <c r="B124" s="219">
        <v>46024.0</v>
      </c>
      <c r="C124" s="103" t="s">
        <v>89</v>
      </c>
      <c r="D124" s="103" t="s">
        <v>136</v>
      </c>
      <c r="E124" s="5" t="str">
        <f t="array" ref="E124">IF(D124="","",XLOOKUP(D124,DATOS!$D$6:D14000,DATOS!$C$6:C14000,0,0,1))</f>
        <v>JAB7</v>
      </c>
      <c r="F124" s="220">
        <v>1.0</v>
      </c>
      <c r="G124" s="221">
        <v>1.5</v>
      </c>
      <c r="H124" s="194">
        <f t="shared" si="2"/>
        <v>1.5</v>
      </c>
      <c r="I124" s="106"/>
      <c r="J124" s="195"/>
      <c r="K124" s="195" t="str">
        <f t="shared" si="3"/>
        <v/>
      </c>
      <c r="L124" s="196">
        <f t="shared" si="4"/>
        <v>1.5</v>
      </c>
    </row>
    <row r="125">
      <c r="A125" s="198"/>
      <c r="B125" s="219">
        <v>46024.0</v>
      </c>
      <c r="C125" s="103" t="s">
        <v>89</v>
      </c>
      <c r="D125" s="103" t="s">
        <v>137</v>
      </c>
      <c r="E125" s="5" t="str">
        <f t="array" ref="E125">IF(D125="","",XLOOKUP(D125,DATOS!$D$6:D14000,DATOS!$C$6:C14000,0,0,1))</f>
        <v>GALL22</v>
      </c>
      <c r="F125" s="220">
        <v>1.0</v>
      </c>
      <c r="G125" s="221">
        <v>0.5</v>
      </c>
      <c r="H125" s="194">
        <f t="shared" si="2"/>
        <v>0.5</v>
      </c>
      <c r="I125" s="106"/>
      <c r="J125" s="195"/>
      <c r="K125" s="195" t="str">
        <f t="shared" si="3"/>
        <v/>
      </c>
      <c r="L125" s="196">
        <f t="shared" si="4"/>
        <v>0.5</v>
      </c>
    </row>
    <row r="126">
      <c r="A126" s="198"/>
      <c r="B126" s="219">
        <v>46024.0</v>
      </c>
      <c r="C126" s="103" t="s">
        <v>89</v>
      </c>
      <c r="D126" s="103" t="s">
        <v>100</v>
      </c>
      <c r="E126" s="5" t="str">
        <f t="array" ref="E126">IF(D126="","",XLOOKUP(D126,DATOS!$D$6:D14000,DATOS!$C$6:C14000,0,0,1))</f>
        <v>HUEVO</v>
      </c>
      <c r="F126" s="220">
        <v>9.0</v>
      </c>
      <c r="G126" s="221">
        <v>0.33333</v>
      </c>
      <c r="H126" s="194">
        <f t="shared" si="2"/>
        <v>2.99997</v>
      </c>
      <c r="I126" s="106"/>
      <c r="J126" s="195"/>
      <c r="K126" s="195" t="str">
        <f t="shared" si="3"/>
        <v/>
      </c>
      <c r="L126" s="196">
        <f t="shared" si="4"/>
        <v>2.99997</v>
      </c>
    </row>
    <row r="127">
      <c r="A127" s="198"/>
      <c r="B127" s="219">
        <v>46024.0</v>
      </c>
      <c r="C127" s="103" t="s">
        <v>89</v>
      </c>
      <c r="D127" s="103" t="s">
        <v>138</v>
      </c>
      <c r="E127" s="5" t="str">
        <f t="array" ref="E127">IF(D127="","",XLOOKUP(D127,DATOS!$D$6:D14000,DATOS!$C$6:C14000,0,0,1))</f>
        <v>TORON</v>
      </c>
      <c r="F127" s="220">
        <v>1.0</v>
      </c>
      <c r="G127" s="221">
        <v>1.0</v>
      </c>
      <c r="H127" s="194">
        <f t="shared" si="2"/>
        <v>1</v>
      </c>
      <c r="I127" s="106"/>
      <c r="J127" s="195"/>
      <c r="K127" s="195" t="str">
        <f t="shared" si="3"/>
        <v/>
      </c>
      <c r="L127" s="196">
        <f t="shared" si="4"/>
        <v>1</v>
      </c>
    </row>
    <row r="128">
      <c r="A128" s="198"/>
      <c r="B128" s="219">
        <v>46024.0</v>
      </c>
      <c r="C128" s="103" t="s">
        <v>89</v>
      </c>
      <c r="D128" s="103" t="s">
        <v>120</v>
      </c>
      <c r="E128" s="5" t="str">
        <f t="array" ref="E128">IF(D128="","",XLOOKUP(D128,DATOS!$D$6:D14000,DATOS!$C$6:C14000,0,0,1))</f>
        <v>REF2</v>
      </c>
      <c r="F128" s="220">
        <v>1.0</v>
      </c>
      <c r="G128" s="221">
        <v>4.0</v>
      </c>
      <c r="H128" s="194">
        <f t="shared" si="2"/>
        <v>4</v>
      </c>
      <c r="I128" s="106"/>
      <c r="J128" s="195"/>
      <c r="K128" s="195" t="str">
        <f t="shared" si="3"/>
        <v/>
      </c>
      <c r="L128" s="196">
        <f t="shared" si="4"/>
        <v>4</v>
      </c>
    </row>
    <row r="129">
      <c r="A129" s="198"/>
      <c r="B129" s="219">
        <v>46024.0</v>
      </c>
      <c r="C129" s="103" t="s">
        <v>89</v>
      </c>
      <c r="D129" s="103" t="s">
        <v>113</v>
      </c>
      <c r="E129" s="5" t="str">
        <f t="array" ref="E129">IF(D129="","",XLOOKUP(D129,DATOS!$D$6:D14000,DATOS!$C$6:C14000,0,0,1))</f>
        <v>CUBITO1</v>
      </c>
      <c r="F129" s="220">
        <v>2.0</v>
      </c>
      <c r="G129" s="221">
        <v>0.5</v>
      </c>
      <c r="H129" s="194">
        <f t="shared" si="2"/>
        <v>1</v>
      </c>
      <c r="I129" s="106"/>
      <c r="J129" s="195"/>
      <c r="K129" s="195" t="str">
        <f t="shared" si="3"/>
        <v/>
      </c>
      <c r="L129" s="196">
        <f t="shared" si="4"/>
        <v>1</v>
      </c>
    </row>
    <row r="130">
      <c r="A130" s="198"/>
      <c r="B130" s="219">
        <v>46024.0</v>
      </c>
      <c r="C130" s="103" t="s">
        <v>89</v>
      </c>
      <c r="D130" s="103" t="s">
        <v>95</v>
      </c>
      <c r="E130" s="5" t="str">
        <f t="array" ref="E130">IF(D130="","",XLOOKUP(D130,DATOS!$D$6:D14000,DATOS!$C$6:C14000,0,0,1))</f>
        <v>CARM005</v>
      </c>
      <c r="F130" s="220">
        <v>10.0</v>
      </c>
      <c r="G130" s="221">
        <v>0.1</v>
      </c>
      <c r="H130" s="194">
        <f t="shared" si="2"/>
        <v>1</v>
      </c>
      <c r="I130" s="106"/>
      <c r="J130" s="195"/>
      <c r="K130" s="195" t="str">
        <f t="shared" si="3"/>
        <v/>
      </c>
      <c r="L130" s="196">
        <f t="shared" si="4"/>
        <v>1</v>
      </c>
    </row>
    <row r="131">
      <c r="A131" s="198"/>
      <c r="B131" s="219">
        <v>46024.0</v>
      </c>
      <c r="C131" s="103" t="s">
        <v>89</v>
      </c>
      <c r="D131" s="103" t="s">
        <v>118</v>
      </c>
      <c r="E131" s="5" t="str">
        <f t="array" ref="E131">IF(D131="","",XLOOKUP(D131,DATOS!$D$6:D14000,DATOS!$C$6:C14000,0,0,1))</f>
        <v>PAÑL1</v>
      </c>
      <c r="F131" s="220">
        <v>2.0</v>
      </c>
      <c r="G131" s="221">
        <v>0.5</v>
      </c>
      <c r="H131" s="194">
        <f t="shared" si="2"/>
        <v>1</v>
      </c>
      <c r="I131" s="106"/>
      <c r="J131" s="195"/>
      <c r="K131" s="195" t="str">
        <f t="shared" si="3"/>
        <v/>
      </c>
      <c r="L131" s="196">
        <f t="shared" si="4"/>
        <v>1</v>
      </c>
    </row>
    <row r="132">
      <c r="A132" s="198"/>
      <c r="B132" s="219">
        <v>46024.0</v>
      </c>
      <c r="C132" s="103" t="s">
        <v>89</v>
      </c>
      <c r="D132" s="103" t="s">
        <v>102</v>
      </c>
      <c r="E132" s="5" t="str">
        <f t="array" ref="E132">IF(D132="","",XLOOKUP(D132,DATOS!$D$6:D14000,DATOS!$C$6:C14000,0,0,1))</f>
        <v>REF4</v>
      </c>
      <c r="F132" s="220">
        <v>1.0</v>
      </c>
      <c r="G132" s="221">
        <v>6.0</v>
      </c>
      <c r="H132" s="194">
        <f t="shared" si="2"/>
        <v>6</v>
      </c>
      <c r="I132" s="106"/>
      <c r="J132" s="195"/>
      <c r="K132" s="195" t="str">
        <f t="shared" si="3"/>
        <v/>
      </c>
      <c r="L132" s="196">
        <f t="shared" si="4"/>
        <v>6</v>
      </c>
    </row>
    <row r="133">
      <c r="A133" s="198"/>
      <c r="B133" s="219">
        <v>46024.0</v>
      </c>
      <c r="C133" s="103" t="s">
        <v>89</v>
      </c>
      <c r="D133" s="103" t="s">
        <v>120</v>
      </c>
      <c r="E133" s="5" t="str">
        <f t="array" ref="E133">IF(D133="","",XLOOKUP(D133,DATOS!$D$6:D14000,DATOS!$C$6:C14000,0,0,1))</f>
        <v>REF2</v>
      </c>
      <c r="F133" s="220">
        <v>1.0</v>
      </c>
      <c r="G133" s="221">
        <v>4.0</v>
      </c>
      <c r="H133" s="194">
        <f t="shared" si="2"/>
        <v>4</v>
      </c>
      <c r="I133" s="106"/>
      <c r="J133" s="195"/>
      <c r="K133" s="195" t="str">
        <f t="shared" si="3"/>
        <v/>
      </c>
      <c r="L133" s="196">
        <f t="shared" si="4"/>
        <v>4</v>
      </c>
    </row>
    <row r="134">
      <c r="A134" s="198"/>
      <c r="B134" s="219">
        <v>46024.0</v>
      </c>
      <c r="C134" s="103" t="s">
        <v>89</v>
      </c>
      <c r="D134" s="103" t="s">
        <v>92</v>
      </c>
      <c r="E134" s="224" t="str">
        <f t="array" ref="E134">IF(D134="","",XLOOKUP(D134,DATOS!$D$6:D14000,DATOS!$C$6:C14000,0,0,1))</f>
        <v>00017</v>
      </c>
      <c r="F134" s="220">
        <v>2.0</v>
      </c>
      <c r="G134" s="221">
        <v>0.5</v>
      </c>
      <c r="H134" s="194">
        <f t="shared" si="2"/>
        <v>1</v>
      </c>
      <c r="I134" s="106"/>
      <c r="J134" s="195"/>
      <c r="K134" s="195" t="str">
        <f t="shared" si="3"/>
        <v/>
      </c>
      <c r="L134" s="196">
        <f t="shared" si="4"/>
        <v>1</v>
      </c>
    </row>
    <row r="135">
      <c r="A135" s="198"/>
      <c r="B135" s="219">
        <v>46024.0</v>
      </c>
      <c r="C135" s="103" t="s">
        <v>89</v>
      </c>
      <c r="D135" s="103" t="s">
        <v>93</v>
      </c>
      <c r="E135" s="5" t="str">
        <f t="array" ref="E135">IF(D135="","",XLOOKUP(D135,DATOS!$D$6:D14000,DATOS!$C$6:C14000,0,0,1))</f>
        <v>POLLO</v>
      </c>
      <c r="F135" s="220">
        <v>2.5</v>
      </c>
      <c r="G135" s="221">
        <v>5.0</v>
      </c>
      <c r="H135" s="194">
        <f t="shared" si="2"/>
        <v>12.5</v>
      </c>
      <c r="I135" s="106"/>
      <c r="J135" s="195"/>
      <c r="K135" s="195" t="str">
        <f t="shared" si="3"/>
        <v/>
      </c>
      <c r="L135" s="196">
        <f t="shared" si="4"/>
        <v>12.5</v>
      </c>
    </row>
    <row r="136">
      <c r="A136" s="198"/>
      <c r="B136" s="219">
        <v>46024.0</v>
      </c>
      <c r="C136" s="103" t="s">
        <v>89</v>
      </c>
      <c r="D136" s="103" t="s">
        <v>101</v>
      </c>
      <c r="E136" s="5" t="str">
        <f t="array" ref="E136">IF(D136="","",XLOOKUP(D136,DATOS!$D$6:D14000,DATOS!$C$6:C14000,0,0,1))</f>
        <v>PANEL</v>
      </c>
      <c r="F136" s="220">
        <v>1.0</v>
      </c>
      <c r="G136" s="221">
        <v>1.0</v>
      </c>
      <c r="H136" s="194">
        <f t="shared" si="2"/>
        <v>1</v>
      </c>
      <c r="I136" s="106"/>
      <c r="J136" s="195"/>
      <c r="K136" s="195" t="str">
        <f t="shared" si="3"/>
        <v/>
      </c>
      <c r="L136" s="196">
        <f t="shared" si="4"/>
        <v>1</v>
      </c>
    </row>
    <row r="137">
      <c r="A137" s="198"/>
      <c r="B137" s="219">
        <v>46024.0</v>
      </c>
      <c r="C137" s="103" t="s">
        <v>89</v>
      </c>
      <c r="D137" s="103" t="s">
        <v>102</v>
      </c>
      <c r="E137" s="5" t="str">
        <f t="array" ref="E137">IF(D137="","",XLOOKUP(D137,DATOS!$D$6:D14000,DATOS!$C$6:C14000,0,0,1))</f>
        <v>REF4</v>
      </c>
      <c r="F137" s="220">
        <v>1.0</v>
      </c>
      <c r="G137" s="221">
        <v>6.0</v>
      </c>
      <c r="H137" s="194">
        <f t="shared" si="2"/>
        <v>6</v>
      </c>
      <c r="I137" s="106"/>
      <c r="J137" s="195"/>
      <c r="K137" s="195" t="str">
        <f t="shared" si="3"/>
        <v/>
      </c>
      <c r="L137" s="196">
        <f t="shared" si="4"/>
        <v>6</v>
      </c>
    </row>
    <row r="138">
      <c r="A138" s="198"/>
      <c r="B138" s="219">
        <v>46024.0</v>
      </c>
      <c r="C138" s="103" t="s">
        <v>89</v>
      </c>
      <c r="D138" s="103" t="s">
        <v>93</v>
      </c>
      <c r="E138" s="5" t="str">
        <f t="array" ref="E138">IF(D138="","",XLOOKUP(D138,DATOS!$D$6:D14000,DATOS!$C$6:C14000,0,0,1))</f>
        <v>POLLO</v>
      </c>
      <c r="F138" s="220">
        <v>30.0</v>
      </c>
      <c r="G138" s="221">
        <v>5.0</v>
      </c>
      <c r="H138" s="194">
        <f t="shared" si="2"/>
        <v>150</v>
      </c>
      <c r="I138" s="106"/>
      <c r="J138" s="195"/>
      <c r="K138" s="195" t="str">
        <f t="shared" si="3"/>
        <v/>
      </c>
      <c r="L138" s="196">
        <f t="shared" si="4"/>
        <v>150</v>
      </c>
    </row>
    <row r="139">
      <c r="A139" s="198"/>
      <c r="B139" s="219">
        <v>46024.0</v>
      </c>
      <c r="C139" s="103" t="s">
        <v>89</v>
      </c>
      <c r="D139" s="103" t="s">
        <v>139</v>
      </c>
      <c r="E139" s="5" t="str">
        <f t="array" ref="E139">IF(D139="","",XLOOKUP(D139,DATOS!$D$6:D14000,DATOS!$C$6:C14000,0,0,1))</f>
        <v>LECH7</v>
      </c>
      <c r="F139" s="220">
        <v>2.0</v>
      </c>
      <c r="G139" s="221">
        <v>5.0</v>
      </c>
      <c r="H139" s="194">
        <f t="shared" si="2"/>
        <v>10</v>
      </c>
      <c r="I139" s="106"/>
      <c r="J139" s="195"/>
      <c r="K139" s="195" t="str">
        <f t="shared" si="3"/>
        <v/>
      </c>
      <c r="L139" s="196">
        <f t="shared" si="4"/>
        <v>10</v>
      </c>
    </row>
    <row r="140">
      <c r="A140" s="198"/>
      <c r="B140" s="219">
        <v>46024.0</v>
      </c>
      <c r="C140" s="103" t="s">
        <v>89</v>
      </c>
      <c r="D140" s="103" t="s">
        <v>134</v>
      </c>
      <c r="E140" s="5" t="str">
        <f t="array" ref="E140">IF(D140="","",XLOOKUP(D140,DATOS!$D$6:D14000,DATOS!$C$6:C14000,0,0,1))</f>
        <v>MARG2</v>
      </c>
      <c r="F140" s="220">
        <v>2.0</v>
      </c>
      <c r="G140" s="221">
        <v>4.0</v>
      </c>
      <c r="H140" s="194">
        <f t="shared" si="2"/>
        <v>8</v>
      </c>
      <c r="I140" s="106"/>
      <c r="J140" s="195"/>
      <c r="K140" s="195" t="str">
        <f t="shared" si="3"/>
        <v/>
      </c>
      <c r="L140" s="196">
        <f t="shared" si="4"/>
        <v>8</v>
      </c>
    </row>
    <row r="141">
      <c r="A141" s="198"/>
      <c r="B141" s="219">
        <v>46024.0</v>
      </c>
      <c r="C141" s="103" t="s">
        <v>89</v>
      </c>
      <c r="D141" s="103" t="s">
        <v>91</v>
      </c>
      <c r="E141" s="5" t="str">
        <f t="array" ref="E141">IF(D141="","",XLOOKUP(D141,DATOS!$D$6:D14000,DATOS!$C$6:C14000,0,0,1))</f>
        <v>REF3</v>
      </c>
      <c r="F141" s="220">
        <v>6.0</v>
      </c>
      <c r="G141" s="221">
        <v>3.0</v>
      </c>
      <c r="H141" s="194">
        <f t="shared" si="2"/>
        <v>18</v>
      </c>
      <c r="I141" s="106"/>
      <c r="J141" s="195"/>
      <c r="K141" s="195" t="str">
        <f t="shared" si="3"/>
        <v/>
      </c>
      <c r="L141" s="196">
        <f t="shared" si="4"/>
        <v>18</v>
      </c>
    </row>
    <row r="142">
      <c r="A142" s="198"/>
      <c r="B142" s="219">
        <v>46024.0</v>
      </c>
      <c r="C142" s="103" t="s">
        <v>89</v>
      </c>
      <c r="D142" s="103" t="s">
        <v>140</v>
      </c>
      <c r="E142" s="5" t="str">
        <f t="array" ref="E142">IF(D142="","",XLOOKUP(D142,DATOS!$D$6:D14000,DATOS!$C$6:C14000,0,0,1))</f>
        <v>MINSAM</v>
      </c>
      <c r="F142" s="220">
        <v>3.0</v>
      </c>
      <c r="G142" s="221">
        <v>1.0</v>
      </c>
      <c r="H142" s="194">
        <f t="shared" si="2"/>
        <v>3</v>
      </c>
      <c r="I142" s="106"/>
      <c r="J142" s="195"/>
      <c r="K142" s="195" t="str">
        <f t="shared" si="3"/>
        <v/>
      </c>
      <c r="L142" s="196">
        <f t="shared" si="4"/>
        <v>3</v>
      </c>
    </row>
    <row r="143">
      <c r="A143" s="198"/>
      <c r="B143" s="219">
        <v>46024.0</v>
      </c>
      <c r="C143" s="103" t="s">
        <v>89</v>
      </c>
      <c r="D143" s="103" t="s">
        <v>102</v>
      </c>
      <c r="E143" s="5" t="str">
        <f t="array" ref="E143">IF(D143="","",XLOOKUP(D143,DATOS!$D$6:D14000,DATOS!$C$6:C14000,0,0,1))</f>
        <v>REF4</v>
      </c>
      <c r="F143" s="220">
        <v>1.0</v>
      </c>
      <c r="G143" s="221">
        <v>6.0</v>
      </c>
      <c r="H143" s="194">
        <f t="shared" si="2"/>
        <v>6</v>
      </c>
      <c r="I143" s="106"/>
      <c r="J143" s="195"/>
      <c r="K143" s="195" t="str">
        <f t="shared" si="3"/>
        <v/>
      </c>
      <c r="L143" s="196">
        <f t="shared" si="4"/>
        <v>6</v>
      </c>
    </row>
    <row r="144">
      <c r="A144" s="198"/>
      <c r="B144" s="219">
        <v>46024.0</v>
      </c>
      <c r="C144" s="103" t="s">
        <v>89</v>
      </c>
      <c r="D144" s="103" t="s">
        <v>141</v>
      </c>
      <c r="E144" s="5" t="str">
        <f t="array" ref="E144">IF(D144="","",XLOOKUP(D144,DATOS!$D$6:D14000,DATOS!$C$6:C14000,0,0,1))</f>
        <v>AZ6</v>
      </c>
      <c r="F144" s="220">
        <v>1.0</v>
      </c>
      <c r="G144" s="221">
        <v>3.0</v>
      </c>
      <c r="H144" s="194">
        <f t="shared" si="2"/>
        <v>3</v>
      </c>
      <c r="I144" s="106"/>
      <c r="J144" s="195"/>
      <c r="K144" s="195" t="str">
        <f t="shared" si="3"/>
        <v/>
      </c>
      <c r="L144" s="196">
        <f t="shared" si="4"/>
        <v>3</v>
      </c>
    </row>
    <row r="145">
      <c r="A145" s="198"/>
      <c r="B145" s="219">
        <v>46024.0</v>
      </c>
      <c r="C145" s="103" t="s">
        <v>89</v>
      </c>
      <c r="D145" s="103" t="s">
        <v>112</v>
      </c>
      <c r="E145" s="5" t="str">
        <f t="array" ref="E145">IF(D145="","",XLOOKUP(D145,DATOS!$D$6:D14000,DATOS!$C$6:C14000,0,0,1))</f>
        <v>SAR3</v>
      </c>
      <c r="F145" s="220">
        <v>2.0</v>
      </c>
      <c r="G145" s="221">
        <v>1.5</v>
      </c>
      <c r="H145" s="194">
        <f t="shared" si="2"/>
        <v>3</v>
      </c>
      <c r="I145" s="106"/>
      <c r="J145" s="195"/>
      <c r="K145" s="195" t="str">
        <f t="shared" si="3"/>
        <v/>
      </c>
      <c r="L145" s="196">
        <f t="shared" si="4"/>
        <v>3</v>
      </c>
    </row>
    <row r="146">
      <c r="A146" s="198"/>
      <c r="B146" s="219">
        <v>46024.0</v>
      </c>
      <c r="C146" s="103" t="s">
        <v>89</v>
      </c>
      <c r="D146" s="103" t="s">
        <v>98</v>
      </c>
      <c r="E146" s="5" t="str">
        <f t="array" ref="E146">IF(D146="","",XLOOKUP(D146,DATOS!$D$6:D14000,DATOS!$C$6:C14000,0,0,1))</f>
        <v>QUES1</v>
      </c>
      <c r="F146" s="220">
        <v>0.2</v>
      </c>
      <c r="G146" s="221">
        <v>10.0</v>
      </c>
      <c r="H146" s="194">
        <f t="shared" si="2"/>
        <v>2</v>
      </c>
      <c r="I146" s="106"/>
      <c r="J146" s="195"/>
      <c r="K146" s="195" t="str">
        <f t="shared" si="3"/>
        <v/>
      </c>
      <c r="L146" s="196">
        <f t="shared" si="4"/>
        <v>2</v>
      </c>
    </row>
    <row r="147">
      <c r="A147" s="198"/>
      <c r="B147" s="219">
        <v>46024.0</v>
      </c>
      <c r="C147" s="103" t="s">
        <v>89</v>
      </c>
      <c r="D147" s="103" t="s">
        <v>141</v>
      </c>
      <c r="E147" s="5" t="str">
        <f t="array" ref="E147">IF(D147="","",XLOOKUP(D147,DATOS!$D$6:D14000,DATOS!$C$6:C14000,0,0,1))</f>
        <v>AZ6</v>
      </c>
      <c r="F147" s="220">
        <v>1.0</v>
      </c>
      <c r="G147" s="221">
        <v>3.0</v>
      </c>
      <c r="H147" s="194">
        <f t="shared" si="2"/>
        <v>3</v>
      </c>
      <c r="I147" s="106"/>
      <c r="J147" s="195"/>
      <c r="K147" s="195" t="str">
        <f t="shared" si="3"/>
        <v/>
      </c>
      <c r="L147" s="196">
        <f t="shared" si="4"/>
        <v>3</v>
      </c>
    </row>
    <row r="148">
      <c r="A148" s="198"/>
      <c r="B148" s="219">
        <v>46024.0</v>
      </c>
      <c r="C148" s="103" t="s">
        <v>89</v>
      </c>
      <c r="D148" s="103" t="s">
        <v>134</v>
      </c>
      <c r="E148" s="5" t="str">
        <f t="array" ref="E148">IF(D148="","",XLOOKUP(D148,DATOS!$D$6:D14000,DATOS!$C$6:C14000,0,0,1))</f>
        <v>MARG2</v>
      </c>
      <c r="F148" s="220">
        <v>1.0</v>
      </c>
      <c r="G148" s="221">
        <v>4.0</v>
      </c>
      <c r="H148" s="194">
        <f t="shared" si="2"/>
        <v>4</v>
      </c>
      <c r="I148" s="106"/>
      <c r="J148" s="195"/>
      <c r="K148" s="195" t="str">
        <f t="shared" si="3"/>
        <v/>
      </c>
      <c r="L148" s="196">
        <f t="shared" si="4"/>
        <v>4</v>
      </c>
    </row>
    <row r="149">
      <c r="A149" s="198"/>
      <c r="B149" s="219">
        <v>46024.0</v>
      </c>
      <c r="C149" s="103" t="s">
        <v>89</v>
      </c>
      <c r="D149" s="103" t="s">
        <v>92</v>
      </c>
      <c r="E149" s="224" t="str">
        <f t="array" ref="E149">IF(D149="","",XLOOKUP(D149,DATOS!$D$6:D14000,DATOS!$C$6:C14000,0,0,1))</f>
        <v>00017</v>
      </c>
      <c r="F149" s="220">
        <v>2.0</v>
      </c>
      <c r="G149" s="221">
        <v>0.5</v>
      </c>
      <c r="H149" s="194">
        <f t="shared" si="2"/>
        <v>1</v>
      </c>
      <c r="I149" s="106"/>
      <c r="J149" s="195"/>
      <c r="K149" s="195" t="str">
        <f t="shared" si="3"/>
        <v/>
      </c>
      <c r="L149" s="196">
        <f t="shared" si="4"/>
        <v>1</v>
      </c>
    </row>
    <row r="150">
      <c r="A150" s="198"/>
      <c r="B150" s="219">
        <v>46024.0</v>
      </c>
      <c r="C150" s="103" t="s">
        <v>89</v>
      </c>
      <c r="D150" s="103" t="s">
        <v>108</v>
      </c>
      <c r="E150" s="5" t="str">
        <f t="array" ref="E150">IF(D150="","",XLOOKUP(D150,DATOS!$D$6:D14000,DATOS!$C$6:C14000,0,0,1))</f>
        <v>GALL024</v>
      </c>
      <c r="F150" s="220">
        <v>2.0</v>
      </c>
      <c r="G150" s="221">
        <v>0.5</v>
      </c>
      <c r="H150" s="194">
        <f t="shared" si="2"/>
        <v>1</v>
      </c>
      <c r="I150" s="106"/>
      <c r="J150" s="195"/>
      <c r="K150" s="195" t="str">
        <f t="shared" si="3"/>
        <v/>
      </c>
      <c r="L150" s="196">
        <f t="shared" si="4"/>
        <v>1</v>
      </c>
    </row>
    <row r="151">
      <c r="A151" s="198"/>
      <c r="B151" s="219">
        <v>46024.0</v>
      </c>
      <c r="C151" s="103" t="s">
        <v>89</v>
      </c>
      <c r="D151" s="103" t="s">
        <v>98</v>
      </c>
      <c r="E151" s="5" t="str">
        <f t="array" ref="E151">IF(D151="","",XLOOKUP(D151,DATOS!$D$6:D14000,DATOS!$C$6:C14000,0,0,1))</f>
        <v>QUES1</v>
      </c>
      <c r="F151" s="220">
        <v>0.2</v>
      </c>
      <c r="G151" s="221">
        <v>10.0</v>
      </c>
      <c r="H151" s="194">
        <f t="shared" si="2"/>
        <v>2</v>
      </c>
      <c r="I151" s="106"/>
      <c r="J151" s="195"/>
      <c r="K151" s="195" t="str">
        <f t="shared" si="3"/>
        <v/>
      </c>
      <c r="L151" s="196">
        <f t="shared" si="4"/>
        <v>2</v>
      </c>
    </row>
    <row r="152">
      <c r="A152" s="198"/>
      <c r="B152" s="219">
        <v>46024.0</v>
      </c>
      <c r="C152" s="103" t="s">
        <v>89</v>
      </c>
      <c r="D152" s="103" t="s">
        <v>100</v>
      </c>
      <c r="E152" s="5" t="str">
        <f t="array" ref="E152">IF(D152="","",XLOOKUP(D152,DATOS!$D$6:D14000,DATOS!$C$6:C14000,0,0,1))</f>
        <v>HUEVO</v>
      </c>
      <c r="F152" s="220">
        <v>3.0</v>
      </c>
      <c r="G152" s="221">
        <v>0.3333</v>
      </c>
      <c r="H152" s="194">
        <f t="shared" si="2"/>
        <v>0.9999</v>
      </c>
      <c r="I152" s="106"/>
      <c r="J152" s="195"/>
      <c r="K152" s="195" t="str">
        <f t="shared" si="3"/>
        <v/>
      </c>
      <c r="L152" s="196">
        <f t="shared" si="4"/>
        <v>0.9999</v>
      </c>
    </row>
    <row r="153">
      <c r="A153" s="198"/>
      <c r="B153" s="219">
        <v>46024.0</v>
      </c>
      <c r="C153" s="103" t="s">
        <v>89</v>
      </c>
      <c r="D153" s="103" t="s">
        <v>113</v>
      </c>
      <c r="E153" s="5" t="str">
        <f t="array" ref="E153">IF(D153="","",XLOOKUP(D153,DATOS!$D$6:D14000,DATOS!$C$6:C14000,0,0,1))</f>
        <v>CUBITO1</v>
      </c>
      <c r="F153" s="220">
        <v>2.0</v>
      </c>
      <c r="G153" s="221">
        <v>0.5</v>
      </c>
      <c r="H153" s="194">
        <f t="shared" si="2"/>
        <v>1</v>
      </c>
      <c r="I153" s="106"/>
      <c r="J153" s="195"/>
      <c r="K153" s="195" t="str">
        <f t="shared" si="3"/>
        <v/>
      </c>
      <c r="L153" s="196">
        <f t="shared" si="4"/>
        <v>1</v>
      </c>
    </row>
    <row r="154">
      <c r="A154" s="198"/>
      <c r="B154" s="219">
        <v>46024.0</v>
      </c>
      <c r="C154" s="103" t="s">
        <v>89</v>
      </c>
      <c r="D154" s="103" t="s">
        <v>142</v>
      </c>
      <c r="E154" s="5" t="str">
        <f t="array" ref="E154">IF(D154="","",XLOOKUP(D154,DATOS!$D$6:D14000,DATOS!$C$6:C14000,0,0,1))</f>
        <v>MAL1</v>
      </c>
      <c r="F154" s="220">
        <v>1.0</v>
      </c>
      <c r="G154" s="221">
        <v>5.0</v>
      </c>
      <c r="H154" s="194">
        <f t="shared" si="2"/>
        <v>5</v>
      </c>
      <c r="I154" s="106"/>
      <c r="J154" s="195"/>
      <c r="K154" s="195" t="str">
        <f t="shared" si="3"/>
        <v/>
      </c>
      <c r="L154" s="196">
        <f t="shared" si="4"/>
        <v>5</v>
      </c>
    </row>
    <row r="155">
      <c r="A155" s="198"/>
      <c r="B155" s="219">
        <v>46024.0</v>
      </c>
      <c r="C155" s="103" t="s">
        <v>89</v>
      </c>
      <c r="D155" s="103" t="s">
        <v>143</v>
      </c>
      <c r="E155" s="5" t="str">
        <f t="array" ref="E155">IF(D155="","",XLOOKUP(D155,DATOS!$D$6:D14000,DATOS!$C$6:C14000,0,0,1))</f>
        <v>00065</v>
      </c>
      <c r="F155" s="220">
        <v>1.0</v>
      </c>
      <c r="G155" s="221">
        <v>2.0</v>
      </c>
      <c r="H155" s="194">
        <f t="shared" si="2"/>
        <v>2</v>
      </c>
      <c r="I155" s="106"/>
      <c r="J155" s="195"/>
      <c r="K155" s="195" t="str">
        <f t="shared" si="3"/>
        <v/>
      </c>
      <c r="L155" s="196">
        <f t="shared" si="4"/>
        <v>2</v>
      </c>
    </row>
    <row r="156">
      <c r="A156" s="198"/>
      <c r="B156" s="219">
        <v>46024.0</v>
      </c>
      <c r="C156" s="103" t="s">
        <v>89</v>
      </c>
      <c r="D156" s="103" t="s">
        <v>124</v>
      </c>
      <c r="E156" s="5" t="str">
        <f t="array" ref="E156">IF(D156="","",XLOOKUP(D156,DATOS!$D$6:D14000,DATOS!$C$6:C14000,0,0,1))</f>
        <v>00058</v>
      </c>
      <c r="F156" s="220">
        <v>1.0</v>
      </c>
      <c r="G156" s="221">
        <v>2.0</v>
      </c>
      <c r="H156" s="194">
        <f t="shared" si="2"/>
        <v>2</v>
      </c>
      <c r="I156" s="106"/>
      <c r="J156" s="195"/>
      <c r="K156" s="195" t="str">
        <f t="shared" si="3"/>
        <v/>
      </c>
      <c r="L156" s="196">
        <f t="shared" si="4"/>
        <v>2</v>
      </c>
    </row>
    <row r="157">
      <c r="A157" s="198"/>
      <c r="B157" s="219">
        <v>46024.0</v>
      </c>
      <c r="C157" s="103" t="s">
        <v>89</v>
      </c>
      <c r="D157" s="103" t="s">
        <v>126</v>
      </c>
      <c r="E157" s="5" t="str">
        <f t="array" ref="E157">IF(D157="","",XLOOKUP(D157,DATOS!$D$6:D14000,DATOS!$C$6:C14000,0,0,1))</f>
        <v>HP3</v>
      </c>
      <c r="F157" s="220">
        <v>1.0</v>
      </c>
      <c r="G157" s="221">
        <v>2.5</v>
      </c>
      <c r="H157" s="194">
        <f t="shared" si="2"/>
        <v>2.5</v>
      </c>
      <c r="I157" s="106"/>
      <c r="J157" s="195"/>
      <c r="K157" s="195" t="str">
        <f t="shared" si="3"/>
        <v/>
      </c>
      <c r="L157" s="196">
        <f t="shared" si="4"/>
        <v>2.5</v>
      </c>
    </row>
    <row r="158">
      <c r="A158" s="198"/>
      <c r="B158" s="219">
        <v>46024.0</v>
      </c>
      <c r="C158" s="103" t="s">
        <v>89</v>
      </c>
      <c r="D158" s="103" t="s">
        <v>95</v>
      </c>
      <c r="E158" s="5" t="str">
        <f t="array" ref="E158">IF(D158="","",XLOOKUP(D158,DATOS!$D$6:D14000,DATOS!$C$6:C14000,0,0,1))</f>
        <v>CARM005</v>
      </c>
      <c r="F158" s="220">
        <v>5.0</v>
      </c>
      <c r="G158" s="221">
        <v>0.1</v>
      </c>
      <c r="H158" s="194">
        <f t="shared" si="2"/>
        <v>0.5</v>
      </c>
      <c r="I158" s="106"/>
      <c r="J158" s="195"/>
      <c r="K158" s="195" t="str">
        <f t="shared" si="3"/>
        <v/>
      </c>
      <c r="L158" s="196">
        <f t="shared" si="4"/>
        <v>0.5</v>
      </c>
    </row>
    <row r="159">
      <c r="A159" s="198"/>
      <c r="B159" s="219">
        <v>46024.0</v>
      </c>
      <c r="C159" s="103" t="s">
        <v>89</v>
      </c>
      <c r="D159" s="103" t="s">
        <v>100</v>
      </c>
      <c r="E159" s="5" t="str">
        <f t="array" ref="E159">IF(D159="","",XLOOKUP(D159,DATOS!$D$6:D14000,DATOS!$C$6:C14000,0,0,1))</f>
        <v>HUEVO</v>
      </c>
      <c r="F159" s="220">
        <v>15.0</v>
      </c>
      <c r="G159" s="221">
        <v>0.333333</v>
      </c>
      <c r="H159" s="194">
        <f t="shared" si="2"/>
        <v>4.999995</v>
      </c>
      <c r="I159" s="106"/>
      <c r="J159" s="195"/>
      <c r="K159" s="195" t="str">
        <f t="shared" si="3"/>
        <v/>
      </c>
      <c r="L159" s="196">
        <f t="shared" si="4"/>
        <v>4.999995</v>
      </c>
    </row>
    <row r="160">
      <c r="A160" s="198"/>
      <c r="B160" s="219">
        <v>46024.0</v>
      </c>
      <c r="C160" s="103" t="s">
        <v>89</v>
      </c>
      <c r="D160" s="103" t="s">
        <v>126</v>
      </c>
      <c r="E160" s="5" t="str">
        <f t="array" ref="E160">IF(D160="","",XLOOKUP(D160,DATOS!$D$6:D14000,DATOS!$C$6:C14000,0,0,1))</f>
        <v>HP3</v>
      </c>
      <c r="F160" s="220">
        <v>1.0</v>
      </c>
      <c r="G160" s="221">
        <v>2.5</v>
      </c>
      <c r="H160" s="194">
        <f t="shared" si="2"/>
        <v>2.5</v>
      </c>
      <c r="I160" s="106"/>
      <c r="J160" s="195"/>
      <c r="K160" s="195" t="str">
        <f t="shared" si="3"/>
        <v/>
      </c>
      <c r="L160" s="196">
        <f t="shared" si="4"/>
        <v>2.5</v>
      </c>
    </row>
    <row r="161">
      <c r="A161" s="198"/>
      <c r="B161" s="219">
        <v>46024.0</v>
      </c>
      <c r="C161" s="103" t="s">
        <v>89</v>
      </c>
      <c r="D161" s="103" t="s">
        <v>95</v>
      </c>
      <c r="E161" s="5" t="str">
        <f t="array" ref="E161">IF(D161="","",XLOOKUP(D161,DATOS!$D$6:D14000,DATOS!$C$6:C14000,0,0,1))</f>
        <v>CARM005</v>
      </c>
      <c r="F161" s="220">
        <v>5.0</v>
      </c>
      <c r="G161" s="221">
        <v>0.1</v>
      </c>
      <c r="H161" s="194">
        <f t="shared" si="2"/>
        <v>0.5</v>
      </c>
      <c r="I161" s="106"/>
      <c r="J161" s="195"/>
      <c r="K161" s="195" t="str">
        <f t="shared" si="3"/>
        <v/>
      </c>
      <c r="L161" s="196">
        <f t="shared" si="4"/>
        <v>0.5</v>
      </c>
    </row>
    <row r="162">
      <c r="A162" s="198"/>
      <c r="B162" s="219">
        <v>46024.0</v>
      </c>
      <c r="C162" s="103" t="s">
        <v>89</v>
      </c>
      <c r="D162" s="103" t="s">
        <v>122</v>
      </c>
      <c r="E162" s="5" t="str">
        <f t="array" ref="E162">IF(D162="","",XLOOKUP(D162,DATOS!$D$6:D14000,DATOS!$C$6:C14000,0,0,1))</f>
        <v>00083</v>
      </c>
      <c r="F162" s="220">
        <v>1.0</v>
      </c>
      <c r="G162" s="221">
        <v>3.0</v>
      </c>
      <c r="H162" s="194">
        <f t="shared" si="2"/>
        <v>3</v>
      </c>
      <c r="I162" s="106"/>
      <c r="J162" s="195"/>
      <c r="K162" s="195" t="str">
        <f t="shared" si="3"/>
        <v/>
      </c>
      <c r="L162" s="196">
        <f t="shared" si="4"/>
        <v>3</v>
      </c>
    </row>
    <row r="163">
      <c r="A163" s="198"/>
      <c r="B163" s="219">
        <v>46024.0</v>
      </c>
      <c r="C163" s="103" t="s">
        <v>89</v>
      </c>
      <c r="D163" s="103" t="s">
        <v>90</v>
      </c>
      <c r="E163" s="5" t="str">
        <f t="array" ref="E163">IF(D163="","",XLOOKUP(D163,DATOS!$D$6:D14000,DATOS!$C$6:C14000,0,0,1))</f>
        <v>BELM</v>
      </c>
      <c r="F163" s="220">
        <v>4.0</v>
      </c>
      <c r="G163" s="221">
        <v>0.25</v>
      </c>
      <c r="H163" s="194">
        <f t="shared" si="2"/>
        <v>1</v>
      </c>
      <c r="I163" s="106"/>
      <c r="J163" s="195"/>
      <c r="K163" s="195" t="str">
        <f t="shared" si="3"/>
        <v/>
      </c>
      <c r="L163" s="196">
        <f t="shared" si="4"/>
        <v>1</v>
      </c>
    </row>
    <row r="164">
      <c r="A164" s="198"/>
      <c r="B164" s="219">
        <v>46024.0</v>
      </c>
      <c r="C164" s="103" t="s">
        <v>89</v>
      </c>
      <c r="D164" s="103" t="s">
        <v>93</v>
      </c>
      <c r="E164" s="5" t="str">
        <f t="array" ref="E164">IF(D164="","",XLOOKUP(D164,DATOS!$D$6:D14000,DATOS!$C$6:C14000,0,0,1))</f>
        <v>POLLO</v>
      </c>
      <c r="F164" s="220">
        <v>2.3</v>
      </c>
      <c r="G164" s="221">
        <v>5.0</v>
      </c>
      <c r="H164" s="194">
        <f t="shared" si="2"/>
        <v>11.5</v>
      </c>
      <c r="I164" s="106"/>
      <c r="J164" s="195"/>
      <c r="K164" s="195" t="str">
        <f t="shared" si="3"/>
        <v/>
      </c>
      <c r="L164" s="196">
        <f t="shared" si="4"/>
        <v>11.5</v>
      </c>
    </row>
    <row r="165">
      <c r="A165" s="198"/>
      <c r="B165" s="219">
        <v>46024.0</v>
      </c>
      <c r="C165" s="103" t="s">
        <v>89</v>
      </c>
      <c r="D165" s="103" t="s">
        <v>95</v>
      </c>
      <c r="E165" s="5" t="str">
        <f t="array" ref="E165">IF(D165="","",XLOOKUP(D165,DATOS!$D$6:D14000,DATOS!$C$6:C14000,0,0,1))</f>
        <v>CARM005</v>
      </c>
      <c r="F165" s="220">
        <v>5.0</v>
      </c>
      <c r="G165" s="221">
        <v>0.1</v>
      </c>
      <c r="H165" s="194">
        <f t="shared" si="2"/>
        <v>0.5</v>
      </c>
      <c r="I165" s="106"/>
      <c r="J165" s="195"/>
      <c r="K165" s="195" t="str">
        <f t="shared" si="3"/>
        <v/>
      </c>
      <c r="L165" s="196">
        <f t="shared" si="4"/>
        <v>0.5</v>
      </c>
    </row>
    <row r="166">
      <c r="A166" s="198"/>
      <c r="B166" s="226">
        <v>46025.0</v>
      </c>
      <c r="C166" s="227" t="s">
        <v>144</v>
      </c>
      <c r="D166" s="227" t="s">
        <v>112</v>
      </c>
      <c r="E166" s="5" t="str">
        <f t="array" ref="E166">IF(D166="","",XLOOKUP(D166,DATOS!$D$6:D14000,DATOS!$C$6:C14000,0,0,1))</f>
        <v>SAR3</v>
      </c>
      <c r="F166" s="220">
        <v>48.0</v>
      </c>
      <c r="G166" s="221">
        <v>1.5</v>
      </c>
      <c r="H166" s="194">
        <f t="shared" si="2"/>
        <v>72</v>
      </c>
      <c r="I166" s="106"/>
      <c r="J166" s="195"/>
      <c r="K166" s="195" t="str">
        <f t="shared" si="3"/>
        <v/>
      </c>
      <c r="L166" s="196">
        <f t="shared" si="4"/>
        <v>72</v>
      </c>
    </row>
    <row r="167">
      <c r="A167" s="198"/>
      <c r="B167" s="226">
        <v>46025.0</v>
      </c>
      <c r="C167" s="227" t="s">
        <v>144</v>
      </c>
      <c r="D167" s="227" t="s">
        <v>99</v>
      </c>
      <c r="E167" s="5" t="str">
        <f t="array" ref="E167">IF(D167="","",XLOOKUP(D167,DATOS!$D$6:D14000,DATOS!$C$6:C14000,0,0,1))</f>
        <v>00116</v>
      </c>
      <c r="F167" s="220">
        <v>12.0</v>
      </c>
      <c r="G167" s="221">
        <v>3.5</v>
      </c>
      <c r="H167" s="194">
        <f t="shared" si="2"/>
        <v>42</v>
      </c>
      <c r="I167" s="106"/>
      <c r="J167" s="195"/>
      <c r="K167" s="195" t="str">
        <f t="shared" si="3"/>
        <v/>
      </c>
      <c r="L167" s="196">
        <f t="shared" si="4"/>
        <v>42</v>
      </c>
    </row>
    <row r="168">
      <c r="A168" s="198"/>
      <c r="B168" s="226">
        <v>46025.0</v>
      </c>
      <c r="C168" s="227" t="s">
        <v>144</v>
      </c>
      <c r="D168" s="227" t="s">
        <v>134</v>
      </c>
      <c r="E168" s="5" t="str">
        <f t="array" ref="E168">IF(D168="","",XLOOKUP(D168,DATOS!$D$6:D14000,DATOS!$C$6:C14000,0,0,1))</f>
        <v>MARG2</v>
      </c>
      <c r="F168" s="220">
        <v>12.0</v>
      </c>
      <c r="G168" s="221">
        <v>4.0</v>
      </c>
      <c r="H168" s="194">
        <f t="shared" si="2"/>
        <v>48</v>
      </c>
      <c r="I168" s="106"/>
      <c r="J168" s="195"/>
      <c r="K168" s="195" t="str">
        <f t="shared" si="3"/>
        <v/>
      </c>
      <c r="L168" s="196">
        <f t="shared" si="4"/>
        <v>48</v>
      </c>
    </row>
    <row r="169">
      <c r="A169" s="198"/>
      <c r="B169" s="226">
        <v>46025.0</v>
      </c>
      <c r="C169" s="227" t="s">
        <v>144</v>
      </c>
      <c r="D169" s="227" t="s">
        <v>145</v>
      </c>
      <c r="E169" s="5" t="str">
        <f t="array" ref="E169">IF(D169="","",XLOOKUP(D169,DATOS!$D$6:D14000,DATOS!$C$6:C14000,0,0,1))</f>
        <v>CA1</v>
      </c>
      <c r="F169" s="220">
        <v>35.0</v>
      </c>
      <c r="G169" s="221">
        <v>3.5</v>
      </c>
      <c r="H169" s="194">
        <f t="shared" si="2"/>
        <v>122.5</v>
      </c>
      <c r="I169" s="106"/>
      <c r="J169" s="195"/>
      <c r="K169" s="195" t="str">
        <f t="shared" si="3"/>
        <v/>
      </c>
      <c r="L169" s="196">
        <f t="shared" si="4"/>
        <v>122.5</v>
      </c>
    </row>
    <row r="170">
      <c r="A170" s="198"/>
      <c r="B170" s="226">
        <v>46025.0</v>
      </c>
      <c r="C170" s="227" t="s">
        <v>144</v>
      </c>
      <c r="D170" s="227" t="s">
        <v>146</v>
      </c>
      <c r="E170" s="5" t="str">
        <f t="array" ref="E170">IF(D170="","",XLOOKUP(D170,DATOS!$D$6:D14000,DATOS!$C$6:C14000,0,0,1))</f>
        <v>00120</v>
      </c>
      <c r="F170" s="220">
        <v>4.0</v>
      </c>
      <c r="G170" s="221">
        <v>8.0</v>
      </c>
      <c r="H170" s="194">
        <f t="shared" si="2"/>
        <v>32</v>
      </c>
      <c r="I170" s="106"/>
      <c r="J170" s="195"/>
      <c r="K170" s="195" t="str">
        <f t="shared" si="3"/>
        <v/>
      </c>
      <c r="L170" s="196">
        <f t="shared" si="4"/>
        <v>32</v>
      </c>
    </row>
    <row r="171">
      <c r="A171" s="198"/>
      <c r="B171" s="226">
        <v>46025.0</v>
      </c>
      <c r="C171" s="227" t="s">
        <v>144</v>
      </c>
      <c r="D171" s="227" t="s">
        <v>147</v>
      </c>
      <c r="E171" s="224" t="str">
        <f t="array" ref="E171">IF(D171="","",XLOOKUP(D171,DATOS!$D$6:D14000,DATOS!$C$6:C14000,0,0,1))</f>
        <v>MAYO2</v>
      </c>
      <c r="F171" s="220">
        <v>8.0</v>
      </c>
      <c r="G171" s="221">
        <v>5.5</v>
      </c>
      <c r="H171" s="194">
        <f t="shared" si="2"/>
        <v>44</v>
      </c>
      <c r="I171" s="106"/>
      <c r="J171" s="195"/>
      <c r="K171" s="195" t="str">
        <f t="shared" si="3"/>
        <v/>
      </c>
      <c r="L171" s="196">
        <f t="shared" si="4"/>
        <v>44</v>
      </c>
    </row>
    <row r="172">
      <c r="A172" s="198"/>
      <c r="B172" s="226">
        <v>46025.0</v>
      </c>
      <c r="C172" s="227" t="s">
        <v>144</v>
      </c>
      <c r="D172" s="227" t="s">
        <v>148</v>
      </c>
      <c r="E172" s="5" t="str">
        <f t="array" ref="E172">IF(D172="","",XLOOKUP(D172,DATOS!$D$6:D14000,DATOS!$C$6:C14000,0,0,1))</f>
        <v>00118</v>
      </c>
      <c r="F172" s="220">
        <v>2.0</v>
      </c>
      <c r="G172" s="221">
        <v>10.0</v>
      </c>
      <c r="H172" s="194">
        <f t="shared" si="2"/>
        <v>20</v>
      </c>
      <c r="I172" s="106"/>
      <c r="J172" s="195"/>
      <c r="K172" s="195" t="str">
        <f t="shared" si="3"/>
        <v/>
      </c>
      <c r="L172" s="196">
        <f t="shared" si="4"/>
        <v>20</v>
      </c>
    </row>
    <row r="173">
      <c r="A173" s="198"/>
      <c r="B173" s="226">
        <v>46025.0</v>
      </c>
      <c r="C173" s="227" t="s">
        <v>144</v>
      </c>
      <c r="D173" s="227" t="s">
        <v>114</v>
      </c>
      <c r="E173" s="5" t="str">
        <f t="array" ref="E173">IF(D173="","",XLOOKUP(D173,DATOS!$D$6:D14000,DATOS!$C$6:C14000,0,0,1))</f>
        <v>MOR04</v>
      </c>
      <c r="F173" s="220">
        <v>10.0</v>
      </c>
      <c r="G173" s="221">
        <v>3.0</v>
      </c>
      <c r="H173" s="194">
        <f t="shared" si="2"/>
        <v>30</v>
      </c>
      <c r="I173" s="106"/>
      <c r="J173" s="195"/>
      <c r="K173" s="195" t="str">
        <f t="shared" si="3"/>
        <v/>
      </c>
      <c r="L173" s="196">
        <f t="shared" si="4"/>
        <v>30</v>
      </c>
    </row>
    <row r="174">
      <c r="A174" s="198"/>
      <c r="B174" s="219">
        <v>46025.0</v>
      </c>
      <c r="C174" s="103" t="s">
        <v>89</v>
      </c>
      <c r="D174" s="103" t="s">
        <v>99</v>
      </c>
      <c r="E174" s="5" t="str">
        <f t="array" ref="E174">IF(D174="","",XLOOKUP(D174,DATOS!$D$6:D14000,DATOS!$C$6:C14000,0,0,1))</f>
        <v>00116</v>
      </c>
      <c r="F174" s="220">
        <v>2.0</v>
      </c>
      <c r="G174" s="221">
        <v>3.5</v>
      </c>
      <c r="H174" s="194">
        <f t="shared" si="2"/>
        <v>7</v>
      </c>
      <c r="I174" s="106"/>
      <c r="J174" s="195"/>
      <c r="K174" s="195" t="str">
        <f t="shared" si="3"/>
        <v/>
      </c>
      <c r="L174" s="196">
        <f t="shared" si="4"/>
        <v>7</v>
      </c>
    </row>
    <row r="175">
      <c r="A175" s="198"/>
      <c r="B175" s="219">
        <v>46025.0</v>
      </c>
      <c r="C175" s="103" t="s">
        <v>89</v>
      </c>
      <c r="D175" s="103" t="s">
        <v>100</v>
      </c>
      <c r="E175" s="5" t="str">
        <f t="array" ref="E175">IF(D175="","",XLOOKUP(D175,DATOS!$D$6:D14000,DATOS!$C$6:C14000,0,0,1))</f>
        <v>HUEVO</v>
      </c>
      <c r="F175" s="220">
        <v>3.0</v>
      </c>
      <c r="G175" s="221">
        <v>0.33333333</v>
      </c>
      <c r="H175" s="194">
        <f t="shared" si="2"/>
        <v>0.99999999</v>
      </c>
      <c r="I175" s="106"/>
      <c r="J175" s="195"/>
      <c r="K175" s="195" t="str">
        <f t="shared" si="3"/>
        <v/>
      </c>
      <c r="L175" s="196">
        <f t="shared" si="4"/>
        <v>0.99999999</v>
      </c>
    </row>
    <row r="176">
      <c r="A176" s="198"/>
      <c r="B176" s="219">
        <v>46025.0</v>
      </c>
      <c r="C176" s="103" t="s">
        <v>89</v>
      </c>
      <c r="D176" s="103" t="s">
        <v>101</v>
      </c>
      <c r="E176" s="5" t="str">
        <f t="array" ref="E176">IF(D176="","",XLOOKUP(D176,DATOS!$D$6:D14000,DATOS!$C$6:C14000,0,0,1))</f>
        <v>PANEL</v>
      </c>
      <c r="F176" s="220">
        <v>1.0</v>
      </c>
      <c r="G176" s="221">
        <v>1.0</v>
      </c>
      <c r="H176" s="194">
        <f t="shared" si="2"/>
        <v>1</v>
      </c>
      <c r="I176" s="106"/>
      <c r="J176" s="195"/>
      <c r="K176" s="195" t="str">
        <f t="shared" si="3"/>
        <v/>
      </c>
      <c r="L176" s="196">
        <f t="shared" si="4"/>
        <v>1</v>
      </c>
    </row>
    <row r="177">
      <c r="A177" s="198"/>
      <c r="B177" s="219">
        <v>46025.0</v>
      </c>
      <c r="C177" s="103" t="s">
        <v>89</v>
      </c>
      <c r="D177" s="103" t="s">
        <v>100</v>
      </c>
      <c r="E177" s="5" t="str">
        <f t="array" ref="E177">IF(D177="","",XLOOKUP(D177,DATOS!$D$6:D14000,DATOS!$C$6:C14000,0,0,1))</f>
        <v>HUEVO</v>
      </c>
      <c r="F177" s="220">
        <v>3.0</v>
      </c>
      <c r="G177" s="221">
        <v>0.333333333333</v>
      </c>
      <c r="H177" s="194">
        <f t="shared" si="2"/>
        <v>1</v>
      </c>
      <c r="I177" s="106"/>
      <c r="J177" s="195"/>
      <c r="K177" s="195" t="str">
        <f t="shared" si="3"/>
        <v/>
      </c>
      <c r="L177" s="196">
        <f t="shared" si="4"/>
        <v>1</v>
      </c>
    </row>
    <row r="178">
      <c r="A178" s="198"/>
      <c r="B178" s="219">
        <v>46025.0</v>
      </c>
      <c r="C178" s="103" t="s">
        <v>89</v>
      </c>
      <c r="D178" s="103" t="s">
        <v>93</v>
      </c>
      <c r="E178" s="5" t="str">
        <f t="array" ref="E178">IF(D178="","",XLOOKUP(D178,DATOS!$D$6:D14000,DATOS!$C$6:C14000,0,0,1))</f>
        <v>POLLO</v>
      </c>
      <c r="F178" s="220">
        <v>6.2</v>
      </c>
      <c r="G178" s="221">
        <v>5.0</v>
      </c>
      <c r="H178" s="194">
        <f t="shared" si="2"/>
        <v>31</v>
      </c>
      <c r="I178" s="106"/>
      <c r="J178" s="195"/>
      <c r="K178" s="195" t="str">
        <f t="shared" si="3"/>
        <v/>
      </c>
      <c r="L178" s="196">
        <f t="shared" si="4"/>
        <v>31</v>
      </c>
    </row>
    <row r="179">
      <c r="A179" s="198"/>
      <c r="B179" s="219">
        <v>46025.0</v>
      </c>
      <c r="C179" s="103" t="s">
        <v>89</v>
      </c>
      <c r="D179" s="103" t="s">
        <v>100</v>
      </c>
      <c r="E179" s="5" t="str">
        <f t="array" ref="E179">IF(D179="","",XLOOKUP(D179,DATOS!$D$6:D14000,DATOS!$C$6:C14000,0,0,1))</f>
        <v>HUEVO</v>
      </c>
      <c r="F179" s="220">
        <v>36.0</v>
      </c>
      <c r="G179" s="221">
        <v>0.333333333333</v>
      </c>
      <c r="H179" s="194">
        <f t="shared" si="2"/>
        <v>12</v>
      </c>
      <c r="I179" s="106"/>
      <c r="J179" s="195"/>
      <c r="K179" s="195" t="str">
        <f t="shared" si="3"/>
        <v/>
      </c>
      <c r="L179" s="196">
        <f t="shared" si="4"/>
        <v>12</v>
      </c>
    </row>
    <row r="180">
      <c r="A180" s="198"/>
      <c r="B180" s="219">
        <v>46025.0</v>
      </c>
      <c r="C180" s="103" t="s">
        <v>89</v>
      </c>
      <c r="D180" s="103" t="s">
        <v>110</v>
      </c>
      <c r="E180" s="5" t="str">
        <f t="array" ref="E180">IF(D180="","",XLOOKUP(D180,DATOS!$D$6:D14000,DATOS!$C$6:C14000,0,0,1))</f>
        <v>GALL20</v>
      </c>
      <c r="F180" s="220">
        <v>6.0</v>
      </c>
      <c r="G180" s="221">
        <v>0.5</v>
      </c>
      <c r="H180" s="194">
        <f t="shared" si="2"/>
        <v>3</v>
      </c>
      <c r="I180" s="106"/>
      <c r="J180" s="195"/>
      <c r="K180" s="195" t="str">
        <f t="shared" si="3"/>
        <v/>
      </c>
      <c r="L180" s="196">
        <f t="shared" si="4"/>
        <v>3</v>
      </c>
    </row>
    <row r="181">
      <c r="A181" s="198"/>
      <c r="B181" s="219">
        <v>46025.0</v>
      </c>
      <c r="C181" s="103" t="s">
        <v>89</v>
      </c>
      <c r="D181" s="103" t="s">
        <v>99</v>
      </c>
      <c r="E181" s="5" t="str">
        <f t="array" ref="E181">IF(D181="","",XLOOKUP(D181,DATOS!$D$6:D14000,DATOS!$C$6:C14000,0,0,1))</f>
        <v>00116</v>
      </c>
      <c r="F181" s="220">
        <v>1.0</v>
      </c>
      <c r="G181" s="221">
        <v>3.5</v>
      </c>
      <c r="H181" s="194">
        <f t="shared" si="2"/>
        <v>3.5</v>
      </c>
      <c r="I181" s="106"/>
      <c r="J181" s="195"/>
      <c r="K181" s="195" t="str">
        <f t="shared" si="3"/>
        <v/>
      </c>
      <c r="L181" s="196">
        <f t="shared" si="4"/>
        <v>3.5</v>
      </c>
    </row>
    <row r="182">
      <c r="A182" s="198"/>
      <c r="B182" s="219">
        <v>46025.0</v>
      </c>
      <c r="C182" s="103" t="s">
        <v>89</v>
      </c>
      <c r="D182" s="103" t="s">
        <v>141</v>
      </c>
      <c r="E182" s="5" t="str">
        <f t="array" ref="E182">IF(D182="","",XLOOKUP(D182,DATOS!$D$6:D14000,DATOS!$C$6:C14000,0,0,1))</f>
        <v>AZ6</v>
      </c>
      <c r="F182" s="220">
        <v>1.0</v>
      </c>
      <c r="G182" s="221">
        <v>3.0</v>
      </c>
      <c r="H182" s="194">
        <f t="shared" si="2"/>
        <v>3</v>
      </c>
      <c r="I182" s="106"/>
      <c r="J182" s="195"/>
      <c r="K182" s="195" t="str">
        <f t="shared" si="3"/>
        <v/>
      </c>
      <c r="L182" s="196">
        <f t="shared" si="4"/>
        <v>3</v>
      </c>
    </row>
    <row r="183">
      <c r="A183" s="198"/>
      <c r="B183" s="219">
        <v>46025.0</v>
      </c>
      <c r="C183" s="103" t="s">
        <v>89</v>
      </c>
      <c r="D183" s="103" t="s">
        <v>98</v>
      </c>
      <c r="E183" s="5" t="str">
        <f t="array" ref="E183">IF(D183="","",XLOOKUP(D183,DATOS!$D$6:D14000,DATOS!$C$6:C14000,0,0,1))</f>
        <v>QUES1</v>
      </c>
      <c r="F183" s="220">
        <v>0.25</v>
      </c>
      <c r="G183" s="221">
        <v>10.0</v>
      </c>
      <c r="H183" s="194">
        <f t="shared" si="2"/>
        <v>2.5</v>
      </c>
      <c r="I183" s="106"/>
      <c r="J183" s="195"/>
      <c r="K183" s="195" t="str">
        <f t="shared" si="3"/>
        <v/>
      </c>
      <c r="L183" s="196">
        <f t="shared" si="4"/>
        <v>2.5</v>
      </c>
    </row>
    <row r="184">
      <c r="A184" s="198"/>
      <c r="B184" s="219">
        <v>46025.0</v>
      </c>
      <c r="C184" s="103" t="s">
        <v>89</v>
      </c>
      <c r="D184" s="103" t="s">
        <v>109</v>
      </c>
      <c r="E184" s="5" t="str">
        <f t="array" ref="E184">IF(D184="","",XLOOKUP(D184,DATOS!$D$6:D14000,DATOS!$C$6:C14000,0,0,1))</f>
        <v>00049</v>
      </c>
      <c r="F184" s="220">
        <v>2.0</v>
      </c>
      <c r="G184" s="221">
        <v>0.25</v>
      </c>
      <c r="H184" s="194">
        <f t="shared" si="2"/>
        <v>0.5</v>
      </c>
      <c r="I184" s="106"/>
      <c r="J184" s="195"/>
      <c r="K184" s="195" t="str">
        <f t="shared" si="3"/>
        <v/>
      </c>
      <c r="L184" s="196">
        <f t="shared" si="4"/>
        <v>0.5</v>
      </c>
    </row>
    <row r="185">
      <c r="A185" s="198"/>
      <c r="B185" s="219">
        <v>46025.0</v>
      </c>
      <c r="C185" s="103" t="s">
        <v>89</v>
      </c>
      <c r="D185" s="103" t="s">
        <v>100</v>
      </c>
      <c r="E185" s="5" t="str">
        <f t="array" ref="E185">IF(D185="","",XLOOKUP(D185,DATOS!$D$6:D14000,DATOS!$C$6:C14000,0,0,1))</f>
        <v>HUEVO</v>
      </c>
      <c r="F185" s="220">
        <v>6.0</v>
      </c>
      <c r="G185" s="221">
        <v>0.33333</v>
      </c>
      <c r="H185" s="194">
        <f t="shared" si="2"/>
        <v>1.99998</v>
      </c>
      <c r="I185" s="106"/>
      <c r="J185" s="195"/>
      <c r="K185" s="195" t="str">
        <f t="shared" si="3"/>
        <v/>
      </c>
      <c r="L185" s="196">
        <f t="shared" si="4"/>
        <v>1.99998</v>
      </c>
    </row>
    <row r="186">
      <c r="A186" s="198"/>
      <c r="B186" s="219">
        <v>46025.0</v>
      </c>
      <c r="C186" s="103" t="s">
        <v>89</v>
      </c>
      <c r="D186" s="103" t="s">
        <v>102</v>
      </c>
      <c r="E186" s="5" t="str">
        <f t="array" ref="E186">IF(D186="","",XLOOKUP(D186,DATOS!$D$6:D14000,DATOS!$C$6:C14000,0,0,1))</f>
        <v>REF4</v>
      </c>
      <c r="F186" s="220">
        <v>1.0</v>
      </c>
      <c r="G186" s="221">
        <v>6.0</v>
      </c>
      <c r="H186" s="194">
        <f t="shared" si="2"/>
        <v>6</v>
      </c>
      <c r="I186" s="106"/>
      <c r="J186" s="195"/>
      <c r="K186" s="195" t="str">
        <f t="shared" si="3"/>
        <v/>
      </c>
      <c r="L186" s="196">
        <f t="shared" si="4"/>
        <v>6</v>
      </c>
    </row>
    <row r="187">
      <c r="A187" s="198"/>
      <c r="B187" s="219">
        <v>46025.0</v>
      </c>
      <c r="C187" s="103" t="s">
        <v>89</v>
      </c>
      <c r="D187" s="103" t="s">
        <v>100</v>
      </c>
      <c r="E187" s="5" t="str">
        <f t="array" ref="E187">IF(D187="","",XLOOKUP(D187,DATOS!$D$6:D14000,DATOS!$C$6:C14000,0,0,1))</f>
        <v>HUEVO</v>
      </c>
      <c r="F187" s="220">
        <v>6.0</v>
      </c>
      <c r="G187" s="221">
        <v>0.3333333</v>
      </c>
      <c r="H187" s="194">
        <f t="shared" si="2"/>
        <v>1.9999998</v>
      </c>
      <c r="I187" s="106"/>
      <c r="J187" s="195"/>
      <c r="K187" s="195" t="str">
        <f t="shared" si="3"/>
        <v/>
      </c>
      <c r="L187" s="196">
        <f t="shared" si="4"/>
        <v>1.9999998</v>
      </c>
    </row>
    <row r="188">
      <c r="A188" s="198"/>
      <c r="B188" s="219">
        <v>46025.0</v>
      </c>
      <c r="C188" s="103" t="s">
        <v>89</v>
      </c>
      <c r="D188" s="103" t="s">
        <v>93</v>
      </c>
      <c r="E188" s="5" t="str">
        <f t="array" ref="E188">IF(D188="","",XLOOKUP(D188,DATOS!$D$6:D14000,DATOS!$C$6:C14000,0,0,1))</f>
        <v>POLLO</v>
      </c>
      <c r="F188" s="220">
        <v>3.1</v>
      </c>
      <c r="G188" s="221">
        <v>5.0</v>
      </c>
      <c r="H188" s="194">
        <f t="shared" si="2"/>
        <v>15.5</v>
      </c>
      <c r="I188" s="106"/>
      <c r="J188" s="195"/>
      <c r="K188" s="195" t="str">
        <f t="shared" si="3"/>
        <v/>
      </c>
      <c r="L188" s="196">
        <f t="shared" si="4"/>
        <v>15.5</v>
      </c>
    </row>
    <row r="189">
      <c r="A189" s="198"/>
      <c r="B189" s="219">
        <v>46025.0</v>
      </c>
      <c r="C189" s="103" t="s">
        <v>89</v>
      </c>
      <c r="D189" s="103" t="s">
        <v>95</v>
      </c>
      <c r="E189" s="5" t="str">
        <f t="array" ref="E189">IF(D189="","",XLOOKUP(D189,DATOS!$D$6:D14000,DATOS!$C$6:C14000,0,0,1))</f>
        <v>CARM005</v>
      </c>
      <c r="F189" s="220">
        <v>5.0</v>
      </c>
      <c r="G189" s="221">
        <v>0.1</v>
      </c>
      <c r="H189" s="194">
        <f t="shared" si="2"/>
        <v>0.5</v>
      </c>
      <c r="I189" s="106"/>
      <c r="J189" s="195"/>
      <c r="K189" s="195" t="str">
        <f t="shared" si="3"/>
        <v/>
      </c>
      <c r="L189" s="196">
        <f t="shared" si="4"/>
        <v>0.5</v>
      </c>
    </row>
    <row r="190">
      <c r="A190" s="198"/>
      <c r="B190" s="219">
        <v>46025.0</v>
      </c>
      <c r="C190" s="103" t="s">
        <v>89</v>
      </c>
      <c r="D190" s="103" t="s">
        <v>101</v>
      </c>
      <c r="E190" s="5" t="str">
        <f t="array" ref="E190">IF(D190="","",XLOOKUP(D190,DATOS!$D$6:D14000,DATOS!$C$6:C14000,0,0,1))</f>
        <v>PANEL</v>
      </c>
      <c r="F190" s="220">
        <v>1.0</v>
      </c>
      <c r="G190" s="221">
        <v>1.0</v>
      </c>
      <c r="H190" s="194">
        <f t="shared" si="2"/>
        <v>1</v>
      </c>
      <c r="I190" s="106"/>
      <c r="J190" s="195"/>
      <c r="K190" s="195" t="str">
        <f t="shared" si="3"/>
        <v/>
      </c>
      <c r="L190" s="196">
        <f t="shared" si="4"/>
        <v>1</v>
      </c>
    </row>
    <row r="191">
      <c r="A191" s="198"/>
      <c r="B191" s="219">
        <v>46025.0</v>
      </c>
      <c r="C191" s="103" t="s">
        <v>89</v>
      </c>
      <c r="D191" s="103" t="s">
        <v>125</v>
      </c>
      <c r="E191" s="5" t="str">
        <f t="array" ref="E191">IF(D191="","",XLOOKUP(D191,DATOS!$D$6:D14000,DATOS!$C$6:C14000,0,0,1))</f>
        <v>GALL21</v>
      </c>
      <c r="F191" s="220">
        <v>2.0</v>
      </c>
      <c r="G191" s="221">
        <v>0.5</v>
      </c>
      <c r="H191" s="194">
        <f t="shared" si="2"/>
        <v>1</v>
      </c>
      <c r="I191" s="106"/>
      <c r="J191" s="195"/>
      <c r="K191" s="195" t="str">
        <f t="shared" si="3"/>
        <v/>
      </c>
      <c r="L191" s="196">
        <f t="shared" si="4"/>
        <v>1</v>
      </c>
    </row>
    <row r="192">
      <c r="A192" s="198"/>
      <c r="B192" s="219">
        <v>46025.0</v>
      </c>
      <c r="C192" s="103" t="s">
        <v>89</v>
      </c>
      <c r="D192" s="103" t="s">
        <v>101</v>
      </c>
      <c r="E192" s="5" t="str">
        <f t="array" ref="E192">IF(D192="","",XLOOKUP(D192,DATOS!$D$6:D14000,DATOS!$C$6:C14000,0,0,1))</f>
        <v>PANEL</v>
      </c>
      <c r="F192" s="220">
        <v>1.0</v>
      </c>
      <c r="G192" s="221">
        <v>1.0</v>
      </c>
      <c r="H192" s="194">
        <f t="shared" si="2"/>
        <v>1</v>
      </c>
      <c r="I192" s="106"/>
      <c r="J192" s="195"/>
      <c r="K192" s="195" t="str">
        <f t="shared" si="3"/>
        <v/>
      </c>
      <c r="L192" s="196">
        <f t="shared" si="4"/>
        <v>1</v>
      </c>
    </row>
    <row r="193">
      <c r="A193" s="198"/>
      <c r="B193" s="219">
        <v>46025.0</v>
      </c>
      <c r="C193" s="103" t="s">
        <v>89</v>
      </c>
      <c r="D193" s="103" t="s">
        <v>149</v>
      </c>
      <c r="E193" s="5" t="str">
        <f t="array" ref="E193">IF(D193="","",XLOOKUP(D193,DATOS!$D$6:D14000,DATOS!$C$6:C14000,0,0,1))</f>
        <v>HAR2</v>
      </c>
      <c r="F193" s="220">
        <v>1.0</v>
      </c>
      <c r="G193" s="221">
        <v>2.5</v>
      </c>
      <c r="H193" s="194">
        <f t="shared" si="2"/>
        <v>2.5</v>
      </c>
      <c r="I193" s="106"/>
      <c r="J193" s="195"/>
      <c r="K193" s="195" t="str">
        <f t="shared" si="3"/>
        <v/>
      </c>
      <c r="L193" s="196">
        <f t="shared" si="4"/>
        <v>2.5</v>
      </c>
    </row>
    <row r="194">
      <c r="A194" s="198"/>
      <c r="B194" s="219">
        <v>46025.0</v>
      </c>
      <c r="C194" s="103" t="s">
        <v>89</v>
      </c>
      <c r="D194" s="103" t="s">
        <v>123</v>
      </c>
      <c r="E194" s="5" t="str">
        <f t="array" ref="E194">IF(D194="","",XLOOKUP(D194,DATOS!$D$6:D14000,DATOS!$C$6:C14000,0,0,1))</f>
        <v>AC6</v>
      </c>
      <c r="F194" s="220">
        <v>1.0</v>
      </c>
      <c r="G194" s="221">
        <v>3.5</v>
      </c>
      <c r="H194" s="194">
        <f t="shared" si="2"/>
        <v>3.5</v>
      </c>
      <c r="I194" s="106"/>
      <c r="J194" s="195"/>
      <c r="K194" s="195" t="str">
        <f t="shared" si="3"/>
        <v/>
      </c>
      <c r="L194" s="196">
        <f t="shared" si="4"/>
        <v>3.5</v>
      </c>
    </row>
    <row r="195">
      <c r="A195" s="198"/>
      <c r="B195" s="219">
        <v>46025.0</v>
      </c>
      <c r="C195" s="103" t="s">
        <v>89</v>
      </c>
      <c r="D195" s="103" t="s">
        <v>125</v>
      </c>
      <c r="E195" s="5" t="str">
        <f t="array" ref="E195">IF(D195="","",XLOOKUP(D195,DATOS!$D$6:D14000,DATOS!$C$6:C14000,0,0,1))</f>
        <v>GALL21</v>
      </c>
      <c r="F195" s="220">
        <v>2.0</v>
      </c>
      <c r="G195" s="221">
        <v>0.5</v>
      </c>
      <c r="H195" s="194">
        <f t="shared" si="2"/>
        <v>1</v>
      </c>
      <c r="I195" s="106"/>
      <c r="J195" s="195"/>
      <c r="K195" s="195" t="str">
        <f t="shared" si="3"/>
        <v/>
      </c>
      <c r="L195" s="196">
        <f t="shared" si="4"/>
        <v>1</v>
      </c>
    </row>
    <row r="196">
      <c r="A196" s="198"/>
      <c r="B196" s="219">
        <v>46025.0</v>
      </c>
      <c r="C196" s="103" t="s">
        <v>89</v>
      </c>
      <c r="D196" s="103" t="s">
        <v>138</v>
      </c>
      <c r="E196" s="5" t="str">
        <f t="array" ref="E196">IF(D196="","",XLOOKUP(D196,DATOS!$D$6:D14000,DATOS!$C$6:C14000,0,0,1))</f>
        <v>TORON</v>
      </c>
      <c r="F196" s="220">
        <v>1.0</v>
      </c>
      <c r="G196" s="221">
        <v>1.0</v>
      </c>
      <c r="H196" s="194">
        <f t="shared" si="2"/>
        <v>1</v>
      </c>
      <c r="I196" s="106"/>
      <c r="J196" s="195"/>
      <c r="K196" s="195" t="str">
        <f t="shared" si="3"/>
        <v/>
      </c>
      <c r="L196" s="196">
        <f t="shared" si="4"/>
        <v>1</v>
      </c>
    </row>
    <row r="197">
      <c r="A197" s="198"/>
      <c r="B197" s="219">
        <v>46025.0</v>
      </c>
      <c r="C197" s="103" t="s">
        <v>89</v>
      </c>
      <c r="D197" s="103" t="s">
        <v>92</v>
      </c>
      <c r="E197" s="224" t="str">
        <f t="array" ref="E197">IF(D197="","",XLOOKUP(D197,DATOS!$D$6:D14000,DATOS!$C$6:C14000,0,0,1))</f>
        <v>00017</v>
      </c>
      <c r="F197" s="220">
        <v>6.0</v>
      </c>
      <c r="G197" s="221">
        <v>0.5</v>
      </c>
      <c r="H197" s="194">
        <f t="shared" si="2"/>
        <v>3</v>
      </c>
      <c r="I197" s="106"/>
      <c r="J197" s="195"/>
      <c r="K197" s="195" t="str">
        <f t="shared" si="3"/>
        <v/>
      </c>
      <c r="L197" s="196">
        <f t="shared" si="4"/>
        <v>3</v>
      </c>
    </row>
    <row r="198">
      <c r="A198" s="198"/>
      <c r="B198" s="219">
        <v>46025.0</v>
      </c>
      <c r="C198" s="103" t="s">
        <v>89</v>
      </c>
      <c r="D198" s="103" t="s">
        <v>125</v>
      </c>
      <c r="E198" s="5" t="str">
        <f t="array" ref="E198">IF(D198="","",XLOOKUP(D198,DATOS!$D$6:D14000,DATOS!$C$6:C14000,0,0,1))</f>
        <v>GALL21</v>
      </c>
      <c r="F198" s="220">
        <v>4.0</v>
      </c>
      <c r="G198" s="221">
        <v>0.5</v>
      </c>
      <c r="H198" s="194">
        <f t="shared" si="2"/>
        <v>2</v>
      </c>
      <c r="I198" s="106"/>
      <c r="J198" s="195"/>
      <c r="K198" s="195" t="str">
        <f t="shared" si="3"/>
        <v/>
      </c>
      <c r="L198" s="196">
        <f t="shared" si="4"/>
        <v>2</v>
      </c>
    </row>
    <row r="199">
      <c r="A199" s="198"/>
      <c r="B199" s="219">
        <v>46025.0</v>
      </c>
      <c r="C199" s="103" t="s">
        <v>89</v>
      </c>
      <c r="D199" s="103" t="s">
        <v>130</v>
      </c>
      <c r="E199" s="5" t="str">
        <f t="array" ref="E199">IF(D199="","",XLOOKUP(D199,DATOS!$D$6:D14000,DATOS!$C$6:C14000,0,0,1))</f>
        <v>AR1</v>
      </c>
      <c r="F199" s="220">
        <v>1.0</v>
      </c>
      <c r="G199" s="221">
        <v>2.5</v>
      </c>
      <c r="H199" s="194">
        <f t="shared" si="2"/>
        <v>2.5</v>
      </c>
      <c r="I199" s="106"/>
      <c r="J199" s="195"/>
      <c r="K199" s="195" t="str">
        <f t="shared" si="3"/>
        <v/>
      </c>
      <c r="L199" s="196">
        <f t="shared" si="4"/>
        <v>2.5</v>
      </c>
    </row>
    <row r="200">
      <c r="A200" s="198"/>
      <c r="B200" s="219">
        <v>46025.0</v>
      </c>
      <c r="C200" s="103" t="s">
        <v>89</v>
      </c>
      <c r="D200" s="103" t="s">
        <v>95</v>
      </c>
      <c r="E200" s="5" t="str">
        <f t="array" ref="E200">IF(D200="","",XLOOKUP(D200,DATOS!$D$6:D14000,DATOS!$C$6:C14000,0,0,1))</f>
        <v>CARM005</v>
      </c>
      <c r="F200" s="220">
        <v>5.0</v>
      </c>
      <c r="G200" s="221">
        <v>0.1</v>
      </c>
      <c r="H200" s="194">
        <f t="shared" si="2"/>
        <v>0.5</v>
      </c>
      <c r="I200" s="106"/>
      <c r="J200" s="195"/>
      <c r="K200" s="195" t="str">
        <f t="shared" si="3"/>
        <v/>
      </c>
      <c r="L200" s="196">
        <f t="shared" si="4"/>
        <v>0.5</v>
      </c>
    </row>
    <row r="201">
      <c r="A201" s="198"/>
      <c r="B201" s="219">
        <v>46025.0</v>
      </c>
      <c r="C201" s="103" t="s">
        <v>89</v>
      </c>
      <c r="D201" s="103" t="s">
        <v>100</v>
      </c>
      <c r="E201" s="5" t="str">
        <f t="array" ref="E201">IF(D201="","",XLOOKUP(D201,DATOS!$D$6:D14000,DATOS!$C$6:C14000,0,0,1))</f>
        <v>HUEVO</v>
      </c>
      <c r="F201" s="220">
        <v>3.0</v>
      </c>
      <c r="G201" s="221">
        <v>0.33333</v>
      </c>
      <c r="H201" s="194">
        <f t="shared" si="2"/>
        <v>0.99999</v>
      </c>
      <c r="I201" s="106"/>
      <c r="J201" s="195"/>
      <c r="K201" s="195" t="str">
        <f t="shared" si="3"/>
        <v/>
      </c>
      <c r="L201" s="196">
        <f t="shared" si="4"/>
        <v>0.99999</v>
      </c>
    </row>
    <row r="202">
      <c r="A202" s="198"/>
      <c r="B202" s="219">
        <v>46025.0</v>
      </c>
      <c r="C202" s="103" t="s">
        <v>89</v>
      </c>
      <c r="D202" s="103" t="s">
        <v>98</v>
      </c>
      <c r="E202" s="5" t="str">
        <f t="array" ref="E202">IF(D202="","",XLOOKUP(D202,DATOS!$D$6:D14000,DATOS!$C$6:C14000,0,0,1))</f>
        <v>QUES1</v>
      </c>
      <c r="F202" s="220">
        <v>0.25</v>
      </c>
      <c r="G202" s="221">
        <v>10.0</v>
      </c>
      <c r="H202" s="194">
        <f t="shared" si="2"/>
        <v>2.5</v>
      </c>
      <c r="I202" s="106"/>
      <c r="J202" s="195"/>
      <c r="K202" s="195" t="str">
        <f t="shared" si="3"/>
        <v/>
      </c>
      <c r="L202" s="196">
        <f t="shared" si="4"/>
        <v>2.5</v>
      </c>
    </row>
    <row r="203">
      <c r="A203" s="198"/>
      <c r="B203" s="219">
        <v>46025.0</v>
      </c>
      <c r="C203" s="103" t="s">
        <v>89</v>
      </c>
      <c r="D203" s="103" t="s">
        <v>113</v>
      </c>
      <c r="E203" s="5" t="str">
        <f t="array" ref="E203">IF(D203="","",XLOOKUP(D203,DATOS!$D$6:D14000,DATOS!$C$6:C14000,0,0,1))</f>
        <v>CUBITO1</v>
      </c>
      <c r="F203" s="220">
        <v>1.0</v>
      </c>
      <c r="G203" s="221">
        <v>0.5</v>
      </c>
      <c r="H203" s="194">
        <f t="shared" si="2"/>
        <v>0.5</v>
      </c>
      <c r="I203" s="106"/>
      <c r="J203" s="195"/>
      <c r="K203" s="195" t="str">
        <f t="shared" si="3"/>
        <v/>
      </c>
      <c r="L203" s="196">
        <f t="shared" si="4"/>
        <v>0.5</v>
      </c>
    </row>
    <row r="204">
      <c r="A204" s="198"/>
      <c r="B204" s="219">
        <v>46025.0</v>
      </c>
      <c r="C204" s="103" t="s">
        <v>89</v>
      </c>
      <c r="D204" s="103" t="s">
        <v>141</v>
      </c>
      <c r="E204" s="5" t="str">
        <f t="array" ref="E204">IF(D204="","",XLOOKUP(D204,DATOS!$D$6:D14000,DATOS!$C$6:C14000,0,0,1))</f>
        <v>AZ6</v>
      </c>
      <c r="F204" s="220">
        <v>1.0</v>
      </c>
      <c r="G204" s="221">
        <v>3.0</v>
      </c>
      <c r="H204" s="194">
        <f t="shared" si="2"/>
        <v>3</v>
      </c>
      <c r="I204" s="106"/>
      <c r="J204" s="195"/>
      <c r="K204" s="195" t="str">
        <f t="shared" si="3"/>
        <v/>
      </c>
      <c r="L204" s="196">
        <f t="shared" si="4"/>
        <v>3</v>
      </c>
    </row>
    <row r="205">
      <c r="A205" s="198"/>
      <c r="B205" s="219">
        <v>46025.0</v>
      </c>
      <c r="C205" s="103" t="s">
        <v>89</v>
      </c>
      <c r="D205" s="103" t="s">
        <v>150</v>
      </c>
      <c r="E205" s="5" t="str">
        <f t="array" ref="E205">IF(D205="","",XLOOKUP(D205,DATOS!$D$6:D14000,DATOS!$C$6:C14000,0,0,1))</f>
        <v>PAÑ2</v>
      </c>
      <c r="F205" s="220">
        <v>8.0</v>
      </c>
      <c r="G205" s="221">
        <v>0.5</v>
      </c>
      <c r="H205" s="194">
        <f t="shared" si="2"/>
        <v>4</v>
      </c>
      <c r="I205" s="106"/>
      <c r="J205" s="195"/>
      <c r="K205" s="195" t="str">
        <f t="shared" si="3"/>
        <v/>
      </c>
      <c r="L205" s="196">
        <f t="shared" si="4"/>
        <v>4</v>
      </c>
    </row>
    <row r="206">
      <c r="A206" s="198"/>
      <c r="B206" s="219">
        <v>46025.0</v>
      </c>
      <c r="C206" s="103" t="s">
        <v>89</v>
      </c>
      <c r="D206" s="103" t="s">
        <v>151</v>
      </c>
      <c r="E206" s="5" t="str">
        <f t="array" ref="E206">IF(D206="","",XLOOKUP(D206,DATOS!$D$6:D14000,DATOS!$C$6:C14000,0,0,1))</f>
        <v>VELA1</v>
      </c>
      <c r="F206" s="220">
        <v>4.0</v>
      </c>
      <c r="G206" s="221">
        <v>0.5</v>
      </c>
      <c r="H206" s="194">
        <f t="shared" si="2"/>
        <v>2</v>
      </c>
      <c r="I206" s="106"/>
      <c r="J206" s="195"/>
      <c r="K206" s="195" t="str">
        <f t="shared" si="3"/>
        <v/>
      </c>
      <c r="L206" s="196">
        <f t="shared" si="4"/>
        <v>2</v>
      </c>
    </row>
    <row r="207">
      <c r="A207" s="198"/>
      <c r="B207" s="219">
        <v>46025.0</v>
      </c>
      <c r="C207" s="103" t="s">
        <v>89</v>
      </c>
      <c r="D207" s="103" t="s">
        <v>98</v>
      </c>
      <c r="E207" s="5" t="str">
        <f t="array" ref="E207">IF(D207="","",XLOOKUP(D207,DATOS!$D$6:D14000,DATOS!$C$6:C14000,0,0,1))</f>
        <v>QUES1</v>
      </c>
      <c r="F207" s="220">
        <v>0.25</v>
      </c>
      <c r="G207" s="221">
        <v>10.0</v>
      </c>
      <c r="H207" s="194">
        <f t="shared" si="2"/>
        <v>2.5</v>
      </c>
      <c r="I207" s="106"/>
      <c r="J207" s="195"/>
      <c r="K207" s="195" t="str">
        <f t="shared" si="3"/>
        <v/>
      </c>
      <c r="L207" s="196">
        <f t="shared" si="4"/>
        <v>2.5</v>
      </c>
    </row>
    <row r="208">
      <c r="A208" s="198"/>
      <c r="B208" s="219">
        <v>46025.0</v>
      </c>
      <c r="C208" s="103" t="s">
        <v>89</v>
      </c>
      <c r="D208" s="103" t="s">
        <v>113</v>
      </c>
      <c r="E208" s="5" t="str">
        <f t="array" ref="E208">IF(D208="","",XLOOKUP(D208,DATOS!$D$6:D14000,DATOS!$C$6:C14000,0,0,1))</f>
        <v>CUBITO1</v>
      </c>
      <c r="F208" s="220">
        <v>1.0</v>
      </c>
      <c r="G208" s="221">
        <v>0.5</v>
      </c>
      <c r="H208" s="194">
        <f t="shared" si="2"/>
        <v>0.5</v>
      </c>
      <c r="I208" s="106"/>
      <c r="J208" s="195"/>
      <c r="K208" s="195" t="str">
        <f t="shared" si="3"/>
        <v/>
      </c>
      <c r="L208" s="196">
        <f t="shared" si="4"/>
        <v>0.5</v>
      </c>
    </row>
    <row r="209">
      <c r="A209" s="198"/>
      <c r="B209" s="219">
        <v>46025.0</v>
      </c>
      <c r="C209" s="103" t="s">
        <v>89</v>
      </c>
      <c r="D209" s="103" t="s">
        <v>135</v>
      </c>
      <c r="E209" s="5" t="str">
        <f t="array" ref="E209">IF(D209="","",XLOOKUP(D209,DATOS!$D$6:D14000,DATOS!$C$6:C14000,0,0,1))</f>
        <v>00082</v>
      </c>
      <c r="F209" s="220">
        <v>4.0</v>
      </c>
      <c r="G209" s="221">
        <v>0.5</v>
      </c>
      <c r="H209" s="194">
        <f t="shared" si="2"/>
        <v>2</v>
      </c>
      <c r="I209" s="106"/>
      <c r="J209" s="195"/>
      <c r="K209" s="195" t="str">
        <f t="shared" si="3"/>
        <v/>
      </c>
      <c r="L209" s="196">
        <f t="shared" si="4"/>
        <v>2</v>
      </c>
    </row>
    <row r="210">
      <c r="A210" s="198"/>
      <c r="B210" s="219">
        <v>46025.0</v>
      </c>
      <c r="C210" s="103" t="s">
        <v>89</v>
      </c>
      <c r="D210" s="103" t="s">
        <v>118</v>
      </c>
      <c r="E210" s="5" t="str">
        <f t="array" ref="E210">IF(D210="","",XLOOKUP(D210,DATOS!$D$6:D14000,DATOS!$C$6:C14000,0,0,1))</f>
        <v>PAÑL1</v>
      </c>
      <c r="F210" s="220">
        <v>2.0</v>
      </c>
      <c r="G210" s="221">
        <v>0.5</v>
      </c>
      <c r="H210" s="194">
        <f t="shared" si="2"/>
        <v>1</v>
      </c>
      <c r="I210" s="106"/>
      <c r="J210" s="195"/>
      <c r="K210" s="195" t="str">
        <f t="shared" si="3"/>
        <v/>
      </c>
      <c r="L210" s="196">
        <f t="shared" si="4"/>
        <v>1</v>
      </c>
    </row>
    <row r="211">
      <c r="A211" s="198"/>
      <c r="B211" s="219">
        <v>46025.0</v>
      </c>
      <c r="C211" s="103" t="s">
        <v>89</v>
      </c>
      <c r="D211" s="103" t="s">
        <v>93</v>
      </c>
      <c r="E211" s="5" t="str">
        <f t="array" ref="E211">IF(D211="","",XLOOKUP(D211,DATOS!$D$6:D14000,DATOS!$C$6:C14000,0,0,1))</f>
        <v>POLLO</v>
      </c>
      <c r="F211" s="220">
        <v>2.15</v>
      </c>
      <c r="G211" s="221">
        <v>5.0</v>
      </c>
      <c r="H211" s="194">
        <f t="shared" si="2"/>
        <v>10.75</v>
      </c>
      <c r="I211" s="106"/>
      <c r="J211" s="195"/>
      <c r="K211" s="195" t="str">
        <f t="shared" si="3"/>
        <v/>
      </c>
      <c r="L211" s="196">
        <f t="shared" si="4"/>
        <v>10.75</v>
      </c>
    </row>
    <row r="212">
      <c r="A212" s="198"/>
      <c r="B212" s="219">
        <v>46025.0</v>
      </c>
      <c r="C212" s="103" t="s">
        <v>89</v>
      </c>
      <c r="D212" s="103" t="s">
        <v>100</v>
      </c>
      <c r="E212" s="5" t="str">
        <f t="array" ref="E212">IF(D212="","",XLOOKUP(D212,DATOS!$D$6:D14000,DATOS!$C$6:C14000,0,0,1))</f>
        <v>HUEVO</v>
      </c>
      <c r="F212" s="220">
        <v>6.0</v>
      </c>
      <c r="G212" s="221">
        <v>0.33333</v>
      </c>
      <c r="H212" s="194">
        <f t="shared" si="2"/>
        <v>1.99998</v>
      </c>
      <c r="I212" s="106"/>
      <c r="J212" s="195"/>
      <c r="K212" s="195" t="str">
        <f t="shared" si="3"/>
        <v/>
      </c>
      <c r="L212" s="196">
        <f t="shared" si="4"/>
        <v>1.99998</v>
      </c>
    </row>
    <row r="213">
      <c r="A213" s="198"/>
      <c r="B213" s="219">
        <v>46025.0</v>
      </c>
      <c r="C213" s="103" t="s">
        <v>89</v>
      </c>
      <c r="D213" s="103" t="s">
        <v>98</v>
      </c>
      <c r="E213" s="5" t="str">
        <f t="array" ref="E213">IF(D213="","",XLOOKUP(D213,DATOS!$D$6:D14000,DATOS!$C$6:C14000,0,0,1))</f>
        <v>QUES1</v>
      </c>
      <c r="F213" s="220">
        <v>0.2</v>
      </c>
      <c r="G213" s="221">
        <v>10.0</v>
      </c>
      <c r="H213" s="194">
        <f t="shared" si="2"/>
        <v>2</v>
      </c>
      <c r="I213" s="106"/>
      <c r="J213" s="195"/>
      <c r="K213" s="195" t="str">
        <f t="shared" si="3"/>
        <v/>
      </c>
      <c r="L213" s="196">
        <f t="shared" si="4"/>
        <v>2</v>
      </c>
    </row>
    <row r="214">
      <c r="A214" s="198"/>
      <c r="B214" s="219">
        <v>46025.0</v>
      </c>
      <c r="C214" s="103" t="s">
        <v>89</v>
      </c>
      <c r="D214" s="103" t="s">
        <v>152</v>
      </c>
      <c r="E214" s="5" t="str">
        <f t="array" ref="E214">IF(D214="","",XLOOKUP(D214,DATOS!$D$6:D14000,DATOS!$C$6:C14000,0,0,1))</f>
        <v>00096</v>
      </c>
      <c r="F214" s="220">
        <v>1.0</v>
      </c>
      <c r="G214" s="221">
        <v>2.0</v>
      </c>
      <c r="H214" s="194">
        <f t="shared" si="2"/>
        <v>2</v>
      </c>
      <c r="I214" s="106"/>
      <c r="J214" s="195"/>
      <c r="K214" s="195" t="str">
        <f t="shared" si="3"/>
        <v/>
      </c>
      <c r="L214" s="196">
        <f t="shared" si="4"/>
        <v>2</v>
      </c>
    </row>
    <row r="215">
      <c r="A215" s="198"/>
      <c r="B215" s="219">
        <v>46026.0</v>
      </c>
      <c r="C215" s="103" t="s">
        <v>89</v>
      </c>
      <c r="D215" s="103" t="s">
        <v>95</v>
      </c>
      <c r="E215" s="5" t="str">
        <f t="array" ref="E215">IF(D215="","",XLOOKUP(D215,DATOS!$D$6:D14000,DATOS!$C$6:C14000,0,0,1))</f>
        <v>CARM005</v>
      </c>
      <c r="F215" s="220">
        <v>5.0</v>
      </c>
      <c r="G215" s="221">
        <v>0.1</v>
      </c>
      <c r="H215" s="194">
        <f t="shared" si="2"/>
        <v>0.5</v>
      </c>
      <c r="I215" s="106"/>
      <c r="J215" s="195"/>
      <c r="K215" s="195" t="str">
        <f t="shared" si="3"/>
        <v/>
      </c>
      <c r="L215" s="196">
        <f t="shared" si="4"/>
        <v>0.5</v>
      </c>
    </row>
    <row r="216">
      <c r="A216" s="198"/>
      <c r="B216" s="219">
        <v>46026.0</v>
      </c>
      <c r="C216" s="103" t="s">
        <v>89</v>
      </c>
      <c r="D216" s="103" t="s">
        <v>145</v>
      </c>
      <c r="E216" s="5" t="str">
        <f t="array" ref="E216">IF(D216="","",XLOOKUP(D216,DATOS!$D$6:D14000,DATOS!$C$6:C14000,0,0,1))</f>
        <v>CA1</v>
      </c>
      <c r="F216" s="220">
        <v>1.0</v>
      </c>
      <c r="G216" s="221">
        <v>3.5</v>
      </c>
      <c r="H216" s="194">
        <f t="shared" si="2"/>
        <v>3.5</v>
      </c>
      <c r="I216" s="106"/>
      <c r="J216" s="195"/>
      <c r="K216" s="195" t="str">
        <f t="shared" si="3"/>
        <v/>
      </c>
      <c r="L216" s="196">
        <f t="shared" si="4"/>
        <v>3.5</v>
      </c>
    </row>
    <row r="217">
      <c r="A217" s="198"/>
      <c r="B217" s="219">
        <v>46026.0</v>
      </c>
      <c r="C217" s="103" t="s">
        <v>89</v>
      </c>
      <c r="D217" s="103" t="s">
        <v>130</v>
      </c>
      <c r="E217" s="5" t="str">
        <f t="array" ref="E217">IF(D217="","",XLOOKUP(D217,DATOS!$D$6:D14000,DATOS!$C$6:C14000,0,0,1))</f>
        <v>AR1</v>
      </c>
      <c r="F217" s="220">
        <v>1.0</v>
      </c>
      <c r="G217" s="221">
        <v>2.5</v>
      </c>
      <c r="H217" s="194">
        <f t="shared" si="2"/>
        <v>2.5</v>
      </c>
      <c r="I217" s="106"/>
      <c r="J217" s="195"/>
      <c r="K217" s="195" t="str">
        <f t="shared" si="3"/>
        <v/>
      </c>
      <c r="L217" s="196">
        <f t="shared" si="4"/>
        <v>2.5</v>
      </c>
    </row>
    <row r="218">
      <c r="A218" s="198"/>
      <c r="B218" s="219">
        <v>46026.0</v>
      </c>
      <c r="C218" s="103" t="s">
        <v>89</v>
      </c>
      <c r="D218" s="103" t="s">
        <v>137</v>
      </c>
      <c r="E218" s="5" t="str">
        <f t="array" ref="E218">IF(D218="","",XLOOKUP(D218,DATOS!$D$6:D14000,DATOS!$C$6:C14000,0,0,1))</f>
        <v>GALL22</v>
      </c>
      <c r="F218" s="220">
        <v>1.0</v>
      </c>
      <c r="G218" s="221">
        <v>0.5</v>
      </c>
      <c r="H218" s="194">
        <f t="shared" si="2"/>
        <v>0.5</v>
      </c>
      <c r="I218" s="106"/>
      <c r="J218" s="195"/>
      <c r="K218" s="195" t="str">
        <f t="shared" si="3"/>
        <v/>
      </c>
      <c r="L218" s="196">
        <f t="shared" si="4"/>
        <v>0.5</v>
      </c>
    </row>
    <row r="219">
      <c r="A219" s="198"/>
      <c r="B219" s="219">
        <v>46026.0</v>
      </c>
      <c r="C219" s="103" t="s">
        <v>89</v>
      </c>
      <c r="D219" s="103" t="s">
        <v>141</v>
      </c>
      <c r="E219" s="5" t="str">
        <f t="array" ref="E219">IF(D219="","",XLOOKUP(D219,DATOS!$D$6:D14000,DATOS!$C$6:C14000,0,0,1))</f>
        <v>AZ6</v>
      </c>
      <c r="F219" s="220">
        <v>1.0</v>
      </c>
      <c r="G219" s="221">
        <v>3.0</v>
      </c>
      <c r="H219" s="194">
        <f t="shared" si="2"/>
        <v>3</v>
      </c>
      <c r="I219" s="106"/>
      <c r="J219" s="195"/>
      <c r="K219" s="195" t="str">
        <f t="shared" si="3"/>
        <v/>
      </c>
      <c r="L219" s="196">
        <f t="shared" si="4"/>
        <v>3</v>
      </c>
    </row>
    <row r="220">
      <c r="A220" s="198"/>
      <c r="B220" s="219">
        <v>46026.0</v>
      </c>
      <c r="C220" s="103" t="s">
        <v>89</v>
      </c>
      <c r="D220" s="103" t="s">
        <v>126</v>
      </c>
      <c r="E220" s="5" t="str">
        <f t="array" ref="E220">IF(D220="","",XLOOKUP(D220,DATOS!$D$6:D14000,DATOS!$C$6:C14000,0,0,1))</f>
        <v>HP3</v>
      </c>
      <c r="F220" s="220">
        <v>1.0</v>
      </c>
      <c r="G220" s="221">
        <v>2.5</v>
      </c>
      <c r="H220" s="194">
        <f t="shared" si="2"/>
        <v>2.5</v>
      </c>
      <c r="I220" s="106"/>
      <c r="J220" s="195"/>
      <c r="K220" s="195" t="str">
        <f t="shared" si="3"/>
        <v/>
      </c>
      <c r="L220" s="196">
        <f t="shared" si="4"/>
        <v>2.5</v>
      </c>
    </row>
    <row r="221">
      <c r="A221" s="198"/>
      <c r="B221" s="219">
        <v>46026.0</v>
      </c>
      <c r="C221" s="103" t="s">
        <v>89</v>
      </c>
      <c r="D221" s="103" t="s">
        <v>113</v>
      </c>
      <c r="E221" s="5" t="str">
        <f t="array" ref="E221">IF(D221="","",XLOOKUP(D221,DATOS!$D$6:D14000,DATOS!$C$6:C14000,0,0,1))</f>
        <v>CUBITO1</v>
      </c>
      <c r="F221" s="220">
        <v>1.0</v>
      </c>
      <c r="G221" s="221">
        <v>0.5</v>
      </c>
      <c r="H221" s="194">
        <f t="shared" si="2"/>
        <v>0.5</v>
      </c>
      <c r="I221" s="106"/>
      <c r="J221" s="195"/>
      <c r="K221" s="195" t="str">
        <f t="shared" si="3"/>
        <v/>
      </c>
      <c r="L221" s="196">
        <f t="shared" si="4"/>
        <v>0.5</v>
      </c>
    </row>
    <row r="222">
      <c r="A222" s="198"/>
      <c r="B222" s="219">
        <v>46026.0</v>
      </c>
      <c r="C222" s="103" t="s">
        <v>89</v>
      </c>
      <c r="D222" s="103" t="s">
        <v>98</v>
      </c>
      <c r="E222" s="5" t="str">
        <f t="array" ref="E222">IF(D222="","",XLOOKUP(D222,DATOS!$D$6:D14000,DATOS!$C$6:C14000,0,0,1))</f>
        <v>QUES1</v>
      </c>
      <c r="F222" s="220">
        <v>0.2</v>
      </c>
      <c r="G222" s="221">
        <v>10.0</v>
      </c>
      <c r="H222" s="194">
        <f t="shared" si="2"/>
        <v>2</v>
      </c>
      <c r="I222" s="106"/>
      <c r="J222" s="195"/>
      <c r="K222" s="195" t="str">
        <f t="shared" si="3"/>
        <v/>
      </c>
      <c r="L222" s="196">
        <f t="shared" si="4"/>
        <v>2</v>
      </c>
    </row>
    <row r="223">
      <c r="A223" s="198"/>
      <c r="B223" s="219">
        <v>46026.0</v>
      </c>
      <c r="C223" s="103" t="s">
        <v>89</v>
      </c>
      <c r="D223" s="103" t="s">
        <v>100</v>
      </c>
      <c r="E223" s="5" t="str">
        <f t="array" ref="E223">IF(D223="","",XLOOKUP(D223,DATOS!$D$6:D14000,DATOS!$C$6:C14000,0,0,1))</f>
        <v>HUEVO</v>
      </c>
      <c r="F223" s="220">
        <v>6.0</v>
      </c>
      <c r="G223" s="221">
        <v>0.3333333</v>
      </c>
      <c r="H223" s="194">
        <f t="shared" si="2"/>
        <v>1.9999998</v>
      </c>
      <c r="I223" s="106"/>
      <c r="J223" s="195"/>
      <c r="K223" s="195" t="str">
        <f t="shared" si="3"/>
        <v/>
      </c>
      <c r="L223" s="196">
        <f t="shared" si="4"/>
        <v>1.9999998</v>
      </c>
    </row>
    <row r="224">
      <c r="A224" s="198"/>
      <c r="B224" s="219">
        <v>46026.0</v>
      </c>
      <c r="C224" s="103" t="s">
        <v>89</v>
      </c>
      <c r="D224" s="103" t="s">
        <v>92</v>
      </c>
      <c r="E224" s="224" t="str">
        <f t="array" ref="E224">IF(D224="","",XLOOKUP(D224,DATOS!$D$6:D14000,DATOS!$C$6:C14000,0,0,1))</f>
        <v>00017</v>
      </c>
      <c r="F224" s="220">
        <v>1.0</v>
      </c>
      <c r="G224" s="221">
        <v>0.5</v>
      </c>
      <c r="H224" s="194">
        <f t="shared" si="2"/>
        <v>0.5</v>
      </c>
      <c r="I224" s="106"/>
      <c r="J224" s="195"/>
      <c r="K224" s="195" t="str">
        <f t="shared" si="3"/>
        <v/>
      </c>
      <c r="L224" s="196">
        <f t="shared" si="4"/>
        <v>0.5</v>
      </c>
    </row>
    <row r="225">
      <c r="A225" s="198"/>
      <c r="B225" s="219">
        <v>46026.0</v>
      </c>
      <c r="C225" s="103" t="s">
        <v>89</v>
      </c>
      <c r="D225" s="103" t="s">
        <v>99</v>
      </c>
      <c r="E225" s="5" t="str">
        <f t="array" ref="E225">IF(D225="","",XLOOKUP(D225,DATOS!$D$6:D14000,DATOS!$C$6:C14000,0,0,1))</f>
        <v>00116</v>
      </c>
      <c r="F225" s="220">
        <v>1.0</v>
      </c>
      <c r="G225" s="221">
        <v>3.5</v>
      </c>
      <c r="H225" s="194">
        <f t="shared" si="2"/>
        <v>3.5</v>
      </c>
      <c r="I225" s="106"/>
      <c r="J225" s="195"/>
      <c r="K225" s="195" t="str">
        <f t="shared" si="3"/>
        <v/>
      </c>
      <c r="L225" s="196">
        <f t="shared" si="4"/>
        <v>3.5</v>
      </c>
    </row>
    <row r="226">
      <c r="A226" s="198"/>
      <c r="B226" s="219">
        <v>46026.0</v>
      </c>
      <c r="C226" s="103" t="s">
        <v>89</v>
      </c>
      <c r="D226" s="103" t="s">
        <v>92</v>
      </c>
      <c r="E226" s="224" t="str">
        <f t="array" ref="E226">IF(D226="","",XLOOKUP(D226,DATOS!$D$6:D14000,DATOS!$C$6:C14000,0,0,1))</f>
        <v>00017</v>
      </c>
      <c r="F226" s="220">
        <v>1.0</v>
      </c>
      <c r="G226" s="221">
        <v>0.5</v>
      </c>
      <c r="H226" s="194">
        <f t="shared" si="2"/>
        <v>0.5</v>
      </c>
      <c r="I226" s="106"/>
      <c r="J226" s="195"/>
      <c r="K226" s="195" t="str">
        <f t="shared" si="3"/>
        <v/>
      </c>
      <c r="L226" s="196">
        <f t="shared" si="4"/>
        <v>0.5</v>
      </c>
    </row>
    <row r="227">
      <c r="A227" s="198"/>
      <c r="B227" s="219">
        <v>46026.0</v>
      </c>
      <c r="C227" s="103" t="s">
        <v>89</v>
      </c>
      <c r="D227" s="103" t="s">
        <v>100</v>
      </c>
      <c r="E227" s="5" t="str">
        <f t="array" ref="E227">IF(D227="","",XLOOKUP(D227,DATOS!$D$6:D14000,DATOS!$C$6:C14000,0,0,1))</f>
        <v>HUEVO</v>
      </c>
      <c r="F227" s="220">
        <v>3.0</v>
      </c>
      <c r="G227" s="221">
        <v>0.3333333</v>
      </c>
      <c r="H227" s="194">
        <f t="shared" si="2"/>
        <v>0.9999999</v>
      </c>
      <c r="I227" s="106"/>
      <c r="J227" s="195"/>
      <c r="K227" s="195" t="str">
        <f t="shared" si="3"/>
        <v/>
      </c>
      <c r="L227" s="196">
        <f t="shared" si="4"/>
        <v>0.9999999</v>
      </c>
    </row>
    <row r="228">
      <c r="A228" s="198"/>
      <c r="B228" s="219">
        <v>46026.0</v>
      </c>
      <c r="C228" s="103" t="s">
        <v>89</v>
      </c>
      <c r="D228" s="103" t="s">
        <v>112</v>
      </c>
      <c r="E228" s="5" t="str">
        <f t="array" ref="E228">IF(D228="","",XLOOKUP(D228,DATOS!$D$6:D14000,DATOS!$C$6:C14000,0,0,1))</f>
        <v>SAR3</v>
      </c>
      <c r="F228" s="220">
        <v>1.0</v>
      </c>
      <c r="G228" s="221">
        <v>1.5</v>
      </c>
      <c r="H228" s="194">
        <f t="shared" si="2"/>
        <v>1.5</v>
      </c>
      <c r="I228" s="106"/>
      <c r="J228" s="195"/>
      <c r="K228" s="195" t="str">
        <f t="shared" si="3"/>
        <v/>
      </c>
      <c r="L228" s="196">
        <f t="shared" si="4"/>
        <v>1.5</v>
      </c>
    </row>
    <row r="229">
      <c r="A229" s="198"/>
      <c r="B229" s="219">
        <v>46026.0</v>
      </c>
      <c r="C229" s="103" t="s">
        <v>89</v>
      </c>
      <c r="D229" s="103" t="s">
        <v>113</v>
      </c>
      <c r="E229" s="5" t="str">
        <f t="array" ref="E229">IF(D229="","",XLOOKUP(D229,DATOS!$D$6:D14000,DATOS!$C$6:C14000,0,0,1))</f>
        <v>CUBITO1</v>
      </c>
      <c r="F229" s="220">
        <v>1.0</v>
      </c>
      <c r="G229" s="221">
        <v>0.5</v>
      </c>
      <c r="H229" s="194">
        <f t="shared" si="2"/>
        <v>0.5</v>
      </c>
      <c r="I229" s="106"/>
      <c r="J229" s="195"/>
      <c r="K229" s="195" t="str">
        <f t="shared" si="3"/>
        <v/>
      </c>
      <c r="L229" s="196">
        <f t="shared" si="4"/>
        <v>0.5</v>
      </c>
    </row>
    <row r="230">
      <c r="A230" s="198"/>
      <c r="B230" s="219">
        <v>46026.0</v>
      </c>
      <c r="C230" s="103" t="s">
        <v>89</v>
      </c>
      <c r="D230" s="103" t="s">
        <v>100</v>
      </c>
      <c r="E230" s="5" t="str">
        <f t="array" ref="E230">IF(D230="","",XLOOKUP(D230,DATOS!$D$6:D14000,DATOS!$C$6:C14000,0,0,1))</f>
        <v>HUEVO</v>
      </c>
      <c r="F230" s="220">
        <v>12.0</v>
      </c>
      <c r="G230" s="221">
        <v>0.3333333</v>
      </c>
      <c r="H230" s="194">
        <f t="shared" si="2"/>
        <v>3.9999996</v>
      </c>
      <c r="I230" s="106"/>
      <c r="J230" s="195"/>
      <c r="K230" s="195" t="str">
        <f t="shared" si="3"/>
        <v/>
      </c>
      <c r="L230" s="196">
        <f t="shared" si="4"/>
        <v>3.9999996</v>
      </c>
    </row>
    <row r="231">
      <c r="A231" s="198"/>
      <c r="B231" s="219">
        <v>46026.0</v>
      </c>
      <c r="C231" s="103" t="s">
        <v>89</v>
      </c>
      <c r="D231" s="103" t="s">
        <v>113</v>
      </c>
      <c r="E231" s="5" t="str">
        <f t="array" ref="E231">IF(D231="","",XLOOKUP(D231,DATOS!$D$6:D14000,DATOS!$C$6:C14000,0,0,1))</f>
        <v>CUBITO1</v>
      </c>
      <c r="F231" s="220">
        <v>1.0</v>
      </c>
      <c r="G231" s="221">
        <v>0.5</v>
      </c>
      <c r="H231" s="194">
        <f t="shared" si="2"/>
        <v>0.5</v>
      </c>
      <c r="I231" s="106"/>
      <c r="J231" s="195"/>
      <c r="K231" s="195" t="str">
        <f t="shared" si="3"/>
        <v/>
      </c>
      <c r="L231" s="196">
        <f t="shared" si="4"/>
        <v>0.5</v>
      </c>
    </row>
    <row r="232">
      <c r="A232" s="198"/>
      <c r="B232" s="219">
        <v>46026.0</v>
      </c>
      <c r="C232" s="103" t="s">
        <v>89</v>
      </c>
      <c r="D232" s="103" t="s">
        <v>98</v>
      </c>
      <c r="E232" s="5" t="str">
        <f t="array" ref="E232">IF(D232="","",XLOOKUP(D232,DATOS!$D$6:D14000,DATOS!$C$6:C14000,0,0,1))</f>
        <v>QUES1</v>
      </c>
      <c r="F232" s="220">
        <v>0.2</v>
      </c>
      <c r="G232" s="221">
        <v>10.0</v>
      </c>
      <c r="H232" s="194">
        <f t="shared" si="2"/>
        <v>2</v>
      </c>
      <c r="I232" s="106"/>
      <c r="J232" s="195"/>
      <c r="K232" s="195" t="str">
        <f t="shared" si="3"/>
        <v/>
      </c>
      <c r="L232" s="196">
        <f t="shared" si="4"/>
        <v>2</v>
      </c>
    </row>
    <row r="233">
      <c r="A233" s="198"/>
      <c r="B233" s="219">
        <v>46026.0</v>
      </c>
      <c r="C233" s="103" t="s">
        <v>89</v>
      </c>
      <c r="D233" s="103" t="s">
        <v>101</v>
      </c>
      <c r="E233" s="5" t="str">
        <f t="array" ref="E233">IF(D233="","",XLOOKUP(D233,DATOS!$D$6:D14000,DATOS!$C$6:C14000,0,0,1))</f>
        <v>PANEL</v>
      </c>
      <c r="F233" s="220">
        <v>1.0</v>
      </c>
      <c r="G233" s="221">
        <v>1.0</v>
      </c>
      <c r="H233" s="194">
        <f t="shared" si="2"/>
        <v>1</v>
      </c>
      <c r="I233" s="106"/>
      <c r="J233" s="195"/>
      <c r="K233" s="195" t="str">
        <f t="shared" si="3"/>
        <v/>
      </c>
      <c r="L233" s="196">
        <f t="shared" si="4"/>
        <v>1</v>
      </c>
    </row>
    <row r="234">
      <c r="A234" s="198"/>
      <c r="B234" s="219">
        <v>46026.0</v>
      </c>
      <c r="C234" s="103" t="s">
        <v>89</v>
      </c>
      <c r="D234" s="103" t="s">
        <v>100</v>
      </c>
      <c r="E234" s="5" t="str">
        <f t="array" ref="E234">IF(D234="","",XLOOKUP(D234,DATOS!$D$6:D14000,DATOS!$C$6:C14000,0,0,1))</f>
        <v>HUEVO</v>
      </c>
      <c r="F234" s="220">
        <v>3.0</v>
      </c>
      <c r="G234" s="221">
        <v>0.3333333333</v>
      </c>
      <c r="H234" s="194">
        <f t="shared" si="2"/>
        <v>0.9999999999</v>
      </c>
      <c r="I234" s="106"/>
      <c r="J234" s="195"/>
      <c r="K234" s="195" t="str">
        <f t="shared" si="3"/>
        <v/>
      </c>
      <c r="L234" s="196">
        <f t="shared" si="4"/>
        <v>0.9999999999</v>
      </c>
    </row>
    <row r="235">
      <c r="A235" s="198"/>
      <c r="B235" s="219">
        <v>46026.0</v>
      </c>
      <c r="C235" s="103" t="s">
        <v>89</v>
      </c>
      <c r="D235" s="103" t="s">
        <v>133</v>
      </c>
      <c r="E235" s="5" t="str">
        <f t="array" ref="E235">IF(D235="","",XLOOKUP(D235,DATOS!$D$6:D14000,DATOS!$C$6:C14000,0,0,1))</f>
        <v>MARG1</v>
      </c>
      <c r="F235" s="220">
        <v>1.0</v>
      </c>
      <c r="G235" s="221">
        <v>3.0</v>
      </c>
      <c r="H235" s="194">
        <f t="shared" si="2"/>
        <v>3</v>
      </c>
      <c r="I235" s="106"/>
      <c r="J235" s="195"/>
      <c r="K235" s="195" t="str">
        <f t="shared" si="3"/>
        <v/>
      </c>
      <c r="L235" s="196">
        <f t="shared" si="4"/>
        <v>3</v>
      </c>
    </row>
    <row r="236">
      <c r="A236" s="198"/>
      <c r="B236" s="219">
        <v>46026.0</v>
      </c>
      <c r="C236" s="103" t="s">
        <v>89</v>
      </c>
      <c r="D236" s="103" t="s">
        <v>100</v>
      </c>
      <c r="E236" s="5" t="str">
        <f t="array" ref="E236">IF(D236="","",XLOOKUP(D236,DATOS!$D$6:D14000,DATOS!$C$6:C14000,0,0,1))</f>
        <v>HUEVO</v>
      </c>
      <c r="F236" s="220">
        <v>15.0</v>
      </c>
      <c r="G236" s="221">
        <v>0.33333333333</v>
      </c>
      <c r="H236" s="194">
        <f t="shared" si="2"/>
        <v>5</v>
      </c>
      <c r="I236" s="106"/>
      <c r="J236" s="195"/>
      <c r="K236" s="195" t="str">
        <f t="shared" si="3"/>
        <v/>
      </c>
      <c r="L236" s="196">
        <f t="shared" si="4"/>
        <v>5</v>
      </c>
    </row>
    <row r="237">
      <c r="A237" s="198"/>
      <c r="B237" s="219">
        <v>46026.0</v>
      </c>
      <c r="C237" s="103" t="s">
        <v>89</v>
      </c>
      <c r="D237" s="103" t="s">
        <v>149</v>
      </c>
      <c r="E237" s="5" t="str">
        <f t="array" ref="E237">IF(D237="","",XLOOKUP(D237,DATOS!$D$6:D14000,DATOS!$C$6:C14000,0,0,1))</f>
        <v>HAR2</v>
      </c>
      <c r="F237" s="220">
        <v>1.0</v>
      </c>
      <c r="G237" s="221">
        <v>2.5</v>
      </c>
      <c r="H237" s="194">
        <f t="shared" si="2"/>
        <v>2.5</v>
      </c>
      <c r="I237" s="106"/>
      <c r="J237" s="195"/>
      <c r="K237" s="195" t="str">
        <f t="shared" si="3"/>
        <v/>
      </c>
      <c r="L237" s="196">
        <f t="shared" si="4"/>
        <v>2.5</v>
      </c>
    </row>
    <row r="238">
      <c r="A238" s="198"/>
      <c r="B238" s="219">
        <v>46026.0</v>
      </c>
      <c r="C238" s="103" t="s">
        <v>89</v>
      </c>
      <c r="D238" s="103" t="s">
        <v>100</v>
      </c>
      <c r="E238" s="5" t="str">
        <f t="array" ref="E238">IF(D238="","",XLOOKUP(D238,DATOS!$D$6:D14000,DATOS!$C$6:C14000,0,0,1))</f>
        <v>HUEVO</v>
      </c>
      <c r="F238" s="220">
        <v>6.0</v>
      </c>
      <c r="G238" s="221">
        <v>0.33333333</v>
      </c>
      <c r="H238" s="194">
        <f t="shared" si="2"/>
        <v>1.99999998</v>
      </c>
      <c r="I238" s="106"/>
      <c r="J238" s="195"/>
      <c r="K238" s="195" t="str">
        <f t="shared" si="3"/>
        <v/>
      </c>
      <c r="L238" s="196">
        <f t="shared" si="4"/>
        <v>1.99999998</v>
      </c>
    </row>
    <row r="239">
      <c r="A239" s="198"/>
      <c r="B239" s="219">
        <v>46026.0</v>
      </c>
      <c r="C239" s="103" t="s">
        <v>89</v>
      </c>
      <c r="D239" s="103" t="s">
        <v>98</v>
      </c>
      <c r="E239" s="5" t="str">
        <f t="array" ref="E239">IF(D239="","",XLOOKUP(D239,DATOS!$D$6:D14000,DATOS!$C$6:C14000,0,0,1))</f>
        <v>QUES1</v>
      </c>
      <c r="F239" s="220">
        <v>0.15</v>
      </c>
      <c r="G239" s="221">
        <v>10.0</v>
      </c>
      <c r="H239" s="194">
        <f t="shared" si="2"/>
        <v>1.5</v>
      </c>
      <c r="I239" s="106"/>
      <c r="J239" s="195"/>
      <c r="K239" s="195" t="str">
        <f t="shared" si="3"/>
        <v/>
      </c>
      <c r="L239" s="196">
        <f t="shared" si="4"/>
        <v>1.5</v>
      </c>
    </row>
    <row r="240">
      <c r="A240" s="198"/>
      <c r="B240" s="219">
        <v>46026.0</v>
      </c>
      <c r="C240" s="103" t="s">
        <v>89</v>
      </c>
      <c r="D240" s="103" t="s">
        <v>100</v>
      </c>
      <c r="E240" s="5" t="str">
        <f t="array" ref="E240">IF(D240="","",XLOOKUP(D240,DATOS!$D$6:D14000,DATOS!$C$6:C14000,0,0,1))</f>
        <v>HUEVO</v>
      </c>
      <c r="F240" s="220">
        <v>3.0</v>
      </c>
      <c r="G240" s="221">
        <v>0.33333</v>
      </c>
      <c r="H240" s="194">
        <f t="shared" si="2"/>
        <v>0.99999</v>
      </c>
      <c r="I240" s="106"/>
      <c r="J240" s="195"/>
      <c r="K240" s="195" t="str">
        <f t="shared" si="3"/>
        <v/>
      </c>
      <c r="L240" s="196">
        <f t="shared" si="4"/>
        <v>0.99999</v>
      </c>
    </row>
    <row r="241">
      <c r="A241" s="198"/>
      <c r="B241" s="219">
        <v>46026.0</v>
      </c>
      <c r="C241" s="103" t="s">
        <v>89</v>
      </c>
      <c r="D241" s="103" t="s">
        <v>98</v>
      </c>
      <c r="E241" s="5" t="str">
        <f t="array" ref="E241">IF(D241="","",XLOOKUP(D241,DATOS!$D$6:D14000,DATOS!$C$6:C14000,0,0,1))</f>
        <v>QUES1</v>
      </c>
      <c r="F241" s="220">
        <v>0.25</v>
      </c>
      <c r="G241" s="221">
        <v>10.0</v>
      </c>
      <c r="H241" s="194">
        <f t="shared" si="2"/>
        <v>2.5</v>
      </c>
      <c r="I241" s="106"/>
      <c r="J241" s="195"/>
      <c r="K241" s="195" t="str">
        <f t="shared" si="3"/>
        <v/>
      </c>
      <c r="L241" s="196">
        <f t="shared" si="4"/>
        <v>2.5</v>
      </c>
    </row>
    <row r="242">
      <c r="A242" s="198"/>
      <c r="B242" s="219">
        <v>46026.0</v>
      </c>
      <c r="C242" s="103" t="s">
        <v>89</v>
      </c>
      <c r="D242" s="103" t="s">
        <v>137</v>
      </c>
      <c r="E242" s="5" t="str">
        <f t="array" ref="E242">IF(D242="","",XLOOKUP(D242,DATOS!$D$6:D14000,DATOS!$C$6:C14000,0,0,1))</f>
        <v>GALL22</v>
      </c>
      <c r="F242" s="220">
        <v>1.0</v>
      </c>
      <c r="G242" s="221">
        <v>0.5</v>
      </c>
      <c r="H242" s="194">
        <f t="shared" si="2"/>
        <v>0.5</v>
      </c>
      <c r="I242" s="106"/>
      <c r="J242" s="195"/>
      <c r="K242" s="195" t="str">
        <f t="shared" si="3"/>
        <v/>
      </c>
      <c r="L242" s="196">
        <f t="shared" si="4"/>
        <v>0.5</v>
      </c>
    </row>
    <row r="243">
      <c r="A243" s="198"/>
      <c r="B243" s="219">
        <v>46026.0</v>
      </c>
      <c r="C243" s="103" t="s">
        <v>89</v>
      </c>
      <c r="D243" s="103" t="s">
        <v>100</v>
      </c>
      <c r="E243" s="5" t="str">
        <f t="array" ref="E243">IF(D243="","",XLOOKUP(D243,DATOS!$D$6:D14000,DATOS!$C$6:C14000,0,0,1))</f>
        <v>HUEVO</v>
      </c>
      <c r="F243" s="220">
        <v>6.0</v>
      </c>
      <c r="G243" s="221">
        <v>0.33333333</v>
      </c>
      <c r="H243" s="194">
        <f t="shared" si="2"/>
        <v>1.99999998</v>
      </c>
      <c r="I243" s="106"/>
      <c r="J243" s="195"/>
      <c r="K243" s="195" t="str">
        <f t="shared" si="3"/>
        <v/>
      </c>
      <c r="L243" s="196">
        <f t="shared" si="4"/>
        <v>1.99999998</v>
      </c>
    </row>
    <row r="244">
      <c r="A244" s="198"/>
      <c r="B244" s="219">
        <v>46026.0</v>
      </c>
      <c r="C244" s="103" t="s">
        <v>89</v>
      </c>
      <c r="D244" s="103" t="s">
        <v>102</v>
      </c>
      <c r="E244" s="5" t="str">
        <f t="array" ref="E244">IF(D244="","",XLOOKUP(D244,DATOS!$D$6:D14000,DATOS!$C$6:C14000,0,0,1))</f>
        <v>REF4</v>
      </c>
      <c r="F244" s="220">
        <v>1.0</v>
      </c>
      <c r="G244" s="221">
        <v>6.0</v>
      </c>
      <c r="H244" s="194">
        <f t="shared" si="2"/>
        <v>6</v>
      </c>
      <c r="I244" s="106"/>
      <c r="J244" s="195"/>
      <c r="K244" s="195" t="str">
        <f t="shared" si="3"/>
        <v/>
      </c>
      <c r="L244" s="196">
        <f t="shared" si="4"/>
        <v>6</v>
      </c>
    </row>
    <row r="245">
      <c r="A245" s="198"/>
      <c r="B245" s="219">
        <v>46026.0</v>
      </c>
      <c r="C245" s="103" t="s">
        <v>89</v>
      </c>
      <c r="D245" s="103" t="s">
        <v>100</v>
      </c>
      <c r="E245" s="5" t="str">
        <f t="array" ref="E245">IF(D245="","",XLOOKUP(D245,DATOS!$D$6:D14000,DATOS!$C$6:C14000,0,0,1))</f>
        <v>HUEVO</v>
      </c>
      <c r="F245" s="220">
        <v>6.0</v>
      </c>
      <c r="G245" s="221">
        <v>0.3333333</v>
      </c>
      <c r="H245" s="194">
        <f t="shared" si="2"/>
        <v>1.9999998</v>
      </c>
      <c r="I245" s="106"/>
      <c r="J245" s="195"/>
      <c r="K245" s="195" t="str">
        <f t="shared" si="3"/>
        <v/>
      </c>
      <c r="L245" s="196">
        <f t="shared" si="4"/>
        <v>1.9999998</v>
      </c>
    </row>
    <row r="246">
      <c r="A246" s="198"/>
      <c r="B246" s="219">
        <v>46026.0</v>
      </c>
      <c r="C246" s="103" t="s">
        <v>89</v>
      </c>
      <c r="D246" s="103" t="s">
        <v>138</v>
      </c>
      <c r="E246" s="5" t="str">
        <f t="array" ref="E246">IF(D246="","",XLOOKUP(D246,DATOS!$D$6:D14000,DATOS!$C$6:C14000,0,0,1))</f>
        <v>TORON</v>
      </c>
      <c r="F246" s="220">
        <v>1.0</v>
      </c>
      <c r="G246" s="221">
        <v>1.0</v>
      </c>
      <c r="H246" s="194">
        <f t="shared" si="2"/>
        <v>1</v>
      </c>
      <c r="I246" s="106"/>
      <c r="J246" s="195"/>
      <c r="K246" s="195" t="str">
        <f t="shared" si="3"/>
        <v/>
      </c>
      <c r="L246" s="196">
        <f t="shared" si="4"/>
        <v>1</v>
      </c>
    </row>
    <row r="247">
      <c r="A247" s="198"/>
      <c r="B247" s="219">
        <v>46026.0</v>
      </c>
      <c r="C247" s="103" t="s">
        <v>89</v>
      </c>
      <c r="D247" s="103" t="s">
        <v>153</v>
      </c>
      <c r="E247" s="5" t="str">
        <f t="array" ref="E247">IF(D247="","",XLOOKUP(D247,DATOS!$D$6:D14000,DATOS!$C$6:C14000,0,0,1))</f>
        <v>LAV1</v>
      </c>
      <c r="F247" s="220">
        <v>1.0</v>
      </c>
      <c r="G247" s="221">
        <v>3.0</v>
      </c>
      <c r="H247" s="194">
        <f t="shared" si="2"/>
        <v>3</v>
      </c>
      <c r="I247" s="106"/>
      <c r="J247" s="195"/>
      <c r="K247" s="195" t="str">
        <f t="shared" si="3"/>
        <v/>
      </c>
      <c r="L247" s="196">
        <f t="shared" si="4"/>
        <v>3</v>
      </c>
    </row>
    <row r="248">
      <c r="A248" s="198"/>
      <c r="B248" s="219">
        <v>46026.0</v>
      </c>
      <c r="C248" s="103" t="s">
        <v>89</v>
      </c>
      <c r="D248" s="103" t="s">
        <v>135</v>
      </c>
      <c r="E248" s="5" t="str">
        <f t="array" ref="E248">IF(D248="","",XLOOKUP(D248,DATOS!$D$6:D14000,DATOS!$C$6:C14000,0,0,1))</f>
        <v>00082</v>
      </c>
      <c r="F248" s="220">
        <v>2.0</v>
      </c>
      <c r="G248" s="221">
        <v>0.5</v>
      </c>
      <c r="H248" s="194">
        <f t="shared" si="2"/>
        <v>1</v>
      </c>
      <c r="I248" s="106"/>
      <c r="J248" s="195"/>
      <c r="K248" s="195" t="str">
        <f t="shared" si="3"/>
        <v/>
      </c>
      <c r="L248" s="196">
        <f t="shared" si="4"/>
        <v>1</v>
      </c>
    </row>
    <row r="249">
      <c r="A249" s="198"/>
      <c r="B249" s="219">
        <v>46026.0</v>
      </c>
      <c r="C249" s="103" t="s">
        <v>89</v>
      </c>
      <c r="D249" s="103" t="s">
        <v>115</v>
      </c>
      <c r="E249" s="224" t="str">
        <f t="array" ref="E249">IF(D249="","",XLOOKUP(D249,DATOS!$D$6:D14000,DATOS!$C$6:C14000,0,0,1))</f>
        <v>00016</v>
      </c>
      <c r="F249" s="220">
        <v>1.0</v>
      </c>
      <c r="G249" s="221">
        <v>3.0</v>
      </c>
      <c r="H249" s="194">
        <f t="shared" si="2"/>
        <v>3</v>
      </c>
      <c r="I249" s="106"/>
      <c r="J249" s="195"/>
      <c r="K249" s="195" t="str">
        <f t="shared" si="3"/>
        <v/>
      </c>
      <c r="L249" s="196">
        <f t="shared" si="4"/>
        <v>3</v>
      </c>
    </row>
    <row r="250">
      <c r="A250" s="198"/>
      <c r="B250" s="219">
        <v>46026.0</v>
      </c>
      <c r="C250" s="103" t="s">
        <v>89</v>
      </c>
      <c r="D250" s="103" t="s">
        <v>102</v>
      </c>
      <c r="E250" s="5" t="str">
        <f t="array" ref="E250">IF(D250="","",XLOOKUP(D250,DATOS!$D$6:D14000,DATOS!$C$6:C14000,0,0,1))</f>
        <v>REF4</v>
      </c>
      <c r="F250" s="220">
        <v>1.0</v>
      </c>
      <c r="G250" s="221">
        <v>6.0</v>
      </c>
      <c r="H250" s="194">
        <f t="shared" si="2"/>
        <v>6</v>
      </c>
      <c r="I250" s="106"/>
      <c r="J250" s="195"/>
      <c r="K250" s="195" t="str">
        <f t="shared" si="3"/>
        <v/>
      </c>
      <c r="L250" s="196">
        <f t="shared" si="4"/>
        <v>6</v>
      </c>
    </row>
    <row r="251">
      <c r="A251" s="198"/>
      <c r="B251" s="219">
        <v>46026.0</v>
      </c>
      <c r="C251" s="103" t="s">
        <v>89</v>
      </c>
      <c r="D251" s="103" t="s">
        <v>130</v>
      </c>
      <c r="E251" s="5" t="str">
        <f t="array" ref="E251">IF(D251="","",XLOOKUP(D251,DATOS!$D$6:D14000,DATOS!$C$6:C14000,0,0,1))</f>
        <v>AR1</v>
      </c>
      <c r="F251" s="220">
        <v>1.0</v>
      </c>
      <c r="G251" s="221">
        <v>2.5</v>
      </c>
      <c r="H251" s="194">
        <f t="shared" si="2"/>
        <v>2.5</v>
      </c>
      <c r="I251" s="106"/>
      <c r="J251" s="195"/>
      <c r="K251" s="195" t="str">
        <f t="shared" si="3"/>
        <v/>
      </c>
      <c r="L251" s="196">
        <f t="shared" si="4"/>
        <v>2.5</v>
      </c>
    </row>
    <row r="252">
      <c r="A252" s="198"/>
      <c r="B252" s="219">
        <v>46026.0</v>
      </c>
      <c r="C252" s="103" t="s">
        <v>89</v>
      </c>
      <c r="D252" s="103" t="s">
        <v>95</v>
      </c>
      <c r="E252" s="5" t="str">
        <f t="array" ref="E252">IF(D252="","",XLOOKUP(D252,DATOS!$D$6:D14000,DATOS!$C$6:C14000,0,0,1))</f>
        <v>CARM005</v>
      </c>
      <c r="F252" s="220">
        <v>5.0</v>
      </c>
      <c r="G252" s="221">
        <v>0.1</v>
      </c>
      <c r="H252" s="194">
        <f t="shared" si="2"/>
        <v>0.5</v>
      </c>
      <c r="I252" s="106"/>
      <c r="J252" s="195"/>
      <c r="K252" s="195" t="str">
        <f t="shared" si="3"/>
        <v/>
      </c>
      <c r="L252" s="196">
        <f t="shared" si="4"/>
        <v>0.5</v>
      </c>
    </row>
    <row r="253">
      <c r="A253" s="198"/>
      <c r="B253" s="219">
        <v>46026.0</v>
      </c>
      <c r="C253" s="103" t="s">
        <v>89</v>
      </c>
      <c r="D253" s="103" t="s">
        <v>116</v>
      </c>
      <c r="E253" s="5" t="str">
        <f t="array" ref="E253">IF(D253="","",XLOOKUP(D253,DATOS!$D$6:D14000,DATOS!$C$6:C14000,0,0,1))</f>
        <v>00084</v>
      </c>
      <c r="F253" s="220">
        <v>1.0</v>
      </c>
      <c r="G253" s="221">
        <v>4.0</v>
      </c>
      <c r="H253" s="194">
        <f t="shared" si="2"/>
        <v>4</v>
      </c>
      <c r="I253" s="106"/>
      <c r="J253" s="195"/>
      <c r="K253" s="195" t="str">
        <f t="shared" si="3"/>
        <v/>
      </c>
      <c r="L253" s="196">
        <f t="shared" si="4"/>
        <v>4</v>
      </c>
    </row>
    <row r="254">
      <c r="A254" s="198"/>
      <c r="B254" s="219">
        <v>46026.0</v>
      </c>
      <c r="C254" s="103" t="s">
        <v>89</v>
      </c>
      <c r="D254" s="103" t="s">
        <v>101</v>
      </c>
      <c r="E254" s="5" t="str">
        <f t="array" ref="E254">IF(D254="","",XLOOKUP(D254,DATOS!$D$6:D14000,DATOS!$C$6:C14000,0,0,1))</f>
        <v>PANEL</v>
      </c>
      <c r="F254" s="220">
        <v>1.0</v>
      </c>
      <c r="G254" s="221">
        <v>1.0</v>
      </c>
      <c r="H254" s="194">
        <f t="shared" si="2"/>
        <v>1</v>
      </c>
      <c r="I254" s="106"/>
      <c r="J254" s="195"/>
      <c r="K254" s="195" t="str">
        <f t="shared" si="3"/>
        <v/>
      </c>
      <c r="L254" s="196">
        <f t="shared" si="4"/>
        <v>1</v>
      </c>
    </row>
    <row r="255">
      <c r="A255" s="198"/>
      <c r="B255" s="219">
        <v>46026.0</v>
      </c>
      <c r="C255" s="103" t="s">
        <v>89</v>
      </c>
      <c r="D255" s="103" t="s">
        <v>131</v>
      </c>
      <c r="E255" s="5" t="str">
        <f t="array" ref="E255">IF(D255="","",XLOOKUP(D255,DATOS!$D$6:D14000,DATOS!$C$6:C14000,0,0,1))</f>
        <v>00075</v>
      </c>
      <c r="F255" s="220">
        <v>1.0</v>
      </c>
      <c r="G255" s="221">
        <v>3.0</v>
      </c>
      <c r="H255" s="194">
        <f t="shared" si="2"/>
        <v>3</v>
      </c>
      <c r="I255" s="106"/>
      <c r="J255" s="195"/>
      <c r="K255" s="195" t="str">
        <f t="shared" si="3"/>
        <v/>
      </c>
      <c r="L255" s="196">
        <f t="shared" si="4"/>
        <v>3</v>
      </c>
    </row>
    <row r="256">
      <c r="A256" s="198"/>
      <c r="B256" s="219">
        <v>46026.0</v>
      </c>
      <c r="C256" s="103" t="s">
        <v>89</v>
      </c>
      <c r="D256" s="103" t="s">
        <v>102</v>
      </c>
      <c r="E256" s="5" t="str">
        <f t="array" ref="E256">IF(D256="","",XLOOKUP(D256,DATOS!$D$6:D14000,DATOS!$C$6:C14000,0,0,1))</f>
        <v>REF4</v>
      </c>
      <c r="F256" s="220">
        <v>1.0</v>
      </c>
      <c r="G256" s="221">
        <v>6.0</v>
      </c>
      <c r="H256" s="194">
        <f t="shared" si="2"/>
        <v>6</v>
      </c>
      <c r="I256" s="106"/>
      <c r="J256" s="195"/>
      <c r="K256" s="195" t="str">
        <f t="shared" si="3"/>
        <v/>
      </c>
      <c r="L256" s="196">
        <f t="shared" si="4"/>
        <v>6</v>
      </c>
    </row>
    <row r="257">
      <c r="A257" s="198"/>
      <c r="B257" s="219">
        <v>46026.0</v>
      </c>
      <c r="C257" s="103" t="s">
        <v>89</v>
      </c>
      <c r="D257" s="103" t="s">
        <v>101</v>
      </c>
      <c r="E257" s="5" t="str">
        <f t="array" ref="E257">IF(D257="","",XLOOKUP(D257,DATOS!$D$6:D14000,DATOS!$C$6:C14000,0,0,1))</f>
        <v>PANEL</v>
      </c>
      <c r="F257" s="220">
        <v>1.0</v>
      </c>
      <c r="G257" s="221">
        <v>1.0</v>
      </c>
      <c r="H257" s="194">
        <f t="shared" si="2"/>
        <v>1</v>
      </c>
      <c r="I257" s="106"/>
      <c r="J257" s="195"/>
      <c r="K257" s="195" t="str">
        <f t="shared" si="3"/>
        <v/>
      </c>
      <c r="L257" s="196">
        <f t="shared" si="4"/>
        <v>1</v>
      </c>
    </row>
    <row r="258">
      <c r="A258" s="198"/>
      <c r="B258" s="219">
        <v>46026.0</v>
      </c>
      <c r="C258" s="103" t="s">
        <v>89</v>
      </c>
      <c r="D258" s="103" t="s">
        <v>93</v>
      </c>
      <c r="E258" s="5" t="str">
        <f t="array" ref="E258">IF(D258="","",XLOOKUP(D258,DATOS!$D$6:D14000,DATOS!$C$6:C14000,0,0,1))</f>
        <v>POLLO</v>
      </c>
      <c r="F258" s="220">
        <v>2.3</v>
      </c>
      <c r="G258" s="221">
        <v>5.0</v>
      </c>
      <c r="H258" s="194">
        <f t="shared" si="2"/>
        <v>11.5</v>
      </c>
      <c r="I258" s="106"/>
      <c r="J258" s="195"/>
      <c r="K258" s="195" t="str">
        <f t="shared" si="3"/>
        <v/>
      </c>
      <c r="L258" s="196">
        <f t="shared" si="4"/>
        <v>11.5</v>
      </c>
    </row>
    <row r="259">
      <c r="A259" s="198"/>
      <c r="B259" s="219">
        <v>46026.0</v>
      </c>
      <c r="C259" s="103" t="s">
        <v>89</v>
      </c>
      <c r="D259" s="103" t="s">
        <v>113</v>
      </c>
      <c r="E259" s="5" t="str">
        <f t="array" ref="E259">IF(D259="","",XLOOKUP(D259,DATOS!$D$6:D14000,DATOS!$C$6:C14000,0,0,1))</f>
        <v>CUBITO1</v>
      </c>
      <c r="F259" s="220">
        <v>1.0</v>
      </c>
      <c r="G259" s="221">
        <v>0.5</v>
      </c>
      <c r="H259" s="194">
        <f t="shared" si="2"/>
        <v>0.5</v>
      </c>
      <c r="I259" s="106"/>
      <c r="J259" s="195"/>
      <c r="K259" s="195" t="str">
        <f t="shared" si="3"/>
        <v/>
      </c>
      <c r="L259" s="196">
        <f t="shared" si="4"/>
        <v>0.5</v>
      </c>
    </row>
    <row r="260">
      <c r="A260" s="198"/>
      <c r="B260" s="219">
        <v>46026.0</v>
      </c>
      <c r="C260" s="103" t="s">
        <v>89</v>
      </c>
      <c r="D260" s="103" t="s">
        <v>99</v>
      </c>
      <c r="E260" s="5" t="str">
        <f t="array" ref="E260">IF(D260="","",XLOOKUP(D260,DATOS!$D$6:D14000,DATOS!$C$6:C14000,0,0,1))</f>
        <v>00116</v>
      </c>
      <c r="F260" s="220">
        <v>1.0</v>
      </c>
      <c r="G260" s="221">
        <v>3.5</v>
      </c>
      <c r="H260" s="194">
        <f t="shared" si="2"/>
        <v>3.5</v>
      </c>
      <c r="I260" s="106"/>
      <c r="J260" s="195"/>
      <c r="K260" s="195" t="str">
        <f t="shared" si="3"/>
        <v/>
      </c>
      <c r="L260" s="196">
        <f t="shared" si="4"/>
        <v>3.5</v>
      </c>
    </row>
    <row r="261">
      <c r="A261" s="198"/>
      <c r="B261" s="219">
        <v>46026.0</v>
      </c>
      <c r="C261" s="103" t="s">
        <v>89</v>
      </c>
      <c r="D261" s="103" t="s">
        <v>92</v>
      </c>
      <c r="E261" s="224" t="str">
        <f t="array" ref="E261">IF(D261="","",XLOOKUP(D261,DATOS!$D$6:D14000,DATOS!$C$6:C14000,0,0,1))</f>
        <v>00017</v>
      </c>
      <c r="F261" s="220">
        <v>1.0</v>
      </c>
      <c r="G261" s="221">
        <v>0.5</v>
      </c>
      <c r="H261" s="194">
        <f t="shared" si="2"/>
        <v>0.5</v>
      </c>
      <c r="I261" s="106"/>
      <c r="J261" s="195"/>
      <c r="K261" s="195" t="str">
        <f t="shared" si="3"/>
        <v/>
      </c>
      <c r="L261" s="196">
        <f t="shared" si="4"/>
        <v>0.5</v>
      </c>
    </row>
    <row r="262">
      <c r="A262" s="198"/>
      <c r="B262" s="219">
        <v>46026.0</v>
      </c>
      <c r="C262" s="103" t="s">
        <v>89</v>
      </c>
      <c r="D262" s="103" t="s">
        <v>100</v>
      </c>
      <c r="E262" s="5" t="str">
        <f t="array" ref="E262">IF(D262="","",XLOOKUP(D262,DATOS!$D$6:D14000,DATOS!$C$6:C14000,0,0,1))</f>
        <v>HUEVO</v>
      </c>
      <c r="F262" s="220">
        <v>3.0</v>
      </c>
      <c r="G262" s="221">
        <v>0.33333333333</v>
      </c>
      <c r="H262" s="194">
        <f t="shared" si="2"/>
        <v>1</v>
      </c>
      <c r="I262" s="106"/>
      <c r="J262" s="195"/>
      <c r="K262" s="195" t="str">
        <f t="shared" si="3"/>
        <v/>
      </c>
      <c r="L262" s="196">
        <f t="shared" si="4"/>
        <v>1</v>
      </c>
    </row>
    <row r="263">
      <c r="A263" s="198"/>
      <c r="B263" s="219">
        <v>46026.0</v>
      </c>
      <c r="C263" s="103" t="s">
        <v>89</v>
      </c>
      <c r="D263" s="103" t="s">
        <v>154</v>
      </c>
      <c r="E263" s="5" t="str">
        <f t="array" ref="E263">IF(D263="","",XLOOKUP(D263,DATOS!$D$6:D14000,DATOS!$C$6:C14000,0,0,1))</f>
        <v>00051</v>
      </c>
      <c r="F263" s="220">
        <v>4.0</v>
      </c>
      <c r="G263" s="221">
        <v>0.5</v>
      </c>
      <c r="H263" s="194">
        <f t="shared" si="2"/>
        <v>2</v>
      </c>
      <c r="I263" s="106"/>
      <c r="J263" s="195"/>
      <c r="K263" s="195" t="str">
        <f t="shared" si="3"/>
        <v/>
      </c>
      <c r="L263" s="196">
        <f t="shared" si="4"/>
        <v>2</v>
      </c>
    </row>
    <row r="264">
      <c r="A264" s="198"/>
      <c r="B264" s="219">
        <v>46026.0</v>
      </c>
      <c r="C264" s="103" t="s">
        <v>89</v>
      </c>
      <c r="D264" s="103" t="s">
        <v>112</v>
      </c>
      <c r="E264" s="5" t="str">
        <f t="array" ref="E264">IF(D264="","",XLOOKUP(D264,DATOS!$D$6:D14000,DATOS!$C$6:C14000,0,0,1))</f>
        <v>SAR3</v>
      </c>
      <c r="F264" s="220">
        <v>3.0</v>
      </c>
      <c r="G264" s="221">
        <v>1.5</v>
      </c>
      <c r="H264" s="194">
        <f t="shared" si="2"/>
        <v>4.5</v>
      </c>
      <c r="I264" s="106"/>
      <c r="J264" s="195"/>
      <c r="K264" s="195" t="str">
        <f t="shared" si="3"/>
        <v/>
      </c>
      <c r="L264" s="196">
        <f t="shared" si="4"/>
        <v>4.5</v>
      </c>
    </row>
    <row r="265">
      <c r="A265" s="198"/>
      <c r="B265" s="219">
        <v>46026.0</v>
      </c>
      <c r="C265" s="103" t="s">
        <v>89</v>
      </c>
      <c r="D265" s="103" t="s">
        <v>113</v>
      </c>
      <c r="E265" s="5" t="str">
        <f t="array" ref="E265">IF(D265="","",XLOOKUP(D265,DATOS!$D$6:D14000,DATOS!$C$6:C14000,0,0,1))</f>
        <v>CUBITO1</v>
      </c>
      <c r="F265" s="220">
        <v>1.0</v>
      </c>
      <c r="G265" s="221">
        <v>0.5</v>
      </c>
      <c r="H265" s="194">
        <f t="shared" si="2"/>
        <v>0.5</v>
      </c>
      <c r="I265" s="106"/>
      <c r="J265" s="195"/>
      <c r="K265" s="195" t="str">
        <f t="shared" si="3"/>
        <v/>
      </c>
      <c r="L265" s="196">
        <f t="shared" si="4"/>
        <v>0.5</v>
      </c>
    </row>
    <row r="266">
      <c r="A266" s="198"/>
      <c r="B266" s="219">
        <v>46026.0</v>
      </c>
      <c r="C266" s="103" t="s">
        <v>89</v>
      </c>
      <c r="D266" s="103" t="s">
        <v>155</v>
      </c>
      <c r="E266" s="5" t="str">
        <f t="array" ref="E266">IF(D266="","",XLOOKUP(D266,DATOS!$D$6:D14000,DATOS!$C$6:C14000,0,0,1))</f>
        <v>AV5</v>
      </c>
      <c r="F266" s="220">
        <v>1.0</v>
      </c>
      <c r="G266" s="221">
        <v>5.0</v>
      </c>
      <c r="H266" s="194">
        <f t="shared" si="2"/>
        <v>5</v>
      </c>
      <c r="I266" s="106"/>
      <c r="J266" s="195"/>
      <c r="K266" s="195" t="str">
        <f t="shared" si="3"/>
        <v/>
      </c>
      <c r="L266" s="196">
        <f t="shared" si="4"/>
        <v>5</v>
      </c>
    </row>
    <row r="267">
      <c r="A267" s="198"/>
      <c r="B267" s="219">
        <v>46026.0</v>
      </c>
      <c r="C267" s="103" t="s">
        <v>89</v>
      </c>
      <c r="D267" s="103" t="s">
        <v>122</v>
      </c>
      <c r="E267" s="5" t="str">
        <f t="array" ref="E267">IF(D267="","",XLOOKUP(D267,DATOS!$D$6:D14000,DATOS!$C$6:C14000,0,0,1))</f>
        <v>00083</v>
      </c>
      <c r="F267" s="220">
        <v>1.0</v>
      </c>
      <c r="G267" s="221">
        <v>3.0</v>
      </c>
      <c r="H267" s="194">
        <f t="shared" si="2"/>
        <v>3</v>
      </c>
      <c r="I267" s="106"/>
      <c r="J267" s="195"/>
      <c r="K267" s="195" t="str">
        <f t="shared" si="3"/>
        <v/>
      </c>
      <c r="L267" s="196">
        <f t="shared" si="4"/>
        <v>3</v>
      </c>
    </row>
    <row r="268">
      <c r="A268" s="198"/>
      <c r="B268" s="219">
        <v>46026.0</v>
      </c>
      <c r="C268" s="103" t="s">
        <v>89</v>
      </c>
      <c r="D268" s="103" t="s">
        <v>149</v>
      </c>
      <c r="E268" s="5" t="str">
        <f t="array" ref="E268">IF(D268="","",XLOOKUP(D268,DATOS!$D$6:D14000,DATOS!$C$6:C14000,0,0,1))</f>
        <v>HAR2</v>
      </c>
      <c r="F268" s="220">
        <v>1.0</v>
      </c>
      <c r="G268" s="221">
        <v>2.5</v>
      </c>
      <c r="H268" s="194">
        <f t="shared" si="2"/>
        <v>2.5</v>
      </c>
      <c r="I268" s="106"/>
      <c r="J268" s="195"/>
      <c r="K268" s="195" t="str">
        <f t="shared" si="3"/>
        <v/>
      </c>
      <c r="L268" s="196">
        <f t="shared" si="4"/>
        <v>2.5</v>
      </c>
    </row>
    <row r="269">
      <c r="A269" s="198"/>
      <c r="B269" s="219">
        <v>46026.0</v>
      </c>
      <c r="C269" s="103" t="s">
        <v>89</v>
      </c>
      <c r="D269" s="103" t="s">
        <v>126</v>
      </c>
      <c r="E269" s="5" t="str">
        <f t="array" ref="E269">IF(D269="","",XLOOKUP(D269,DATOS!$D$6:D14000,DATOS!$C$6:C14000,0,0,1))</f>
        <v>HP3</v>
      </c>
      <c r="F269" s="220">
        <v>1.0</v>
      </c>
      <c r="G269" s="221">
        <v>2.5</v>
      </c>
      <c r="H269" s="194">
        <f t="shared" si="2"/>
        <v>2.5</v>
      </c>
      <c r="I269" s="106"/>
      <c r="J269" s="195"/>
      <c r="K269" s="195" t="str">
        <f t="shared" si="3"/>
        <v/>
      </c>
      <c r="L269" s="196">
        <f t="shared" si="4"/>
        <v>2.5</v>
      </c>
    </row>
    <row r="270">
      <c r="A270" s="198"/>
      <c r="B270" s="219">
        <v>46026.0</v>
      </c>
      <c r="C270" s="103" t="s">
        <v>89</v>
      </c>
      <c r="D270" s="103" t="s">
        <v>111</v>
      </c>
      <c r="E270" s="5" t="str">
        <f t="array" ref="E270">IF(D270="","",XLOOKUP(D270,DATOS!$D$6:D14000,DATOS!$C$6:C14000,0,0,1))</f>
        <v>DIABLI</v>
      </c>
      <c r="F270" s="220">
        <v>1.0</v>
      </c>
      <c r="G270" s="221">
        <v>2.0</v>
      </c>
      <c r="H270" s="194">
        <f t="shared" si="2"/>
        <v>2</v>
      </c>
      <c r="I270" s="106"/>
      <c r="J270" s="195"/>
      <c r="K270" s="195" t="str">
        <f t="shared" si="3"/>
        <v/>
      </c>
      <c r="L270" s="196">
        <f t="shared" si="4"/>
        <v>2</v>
      </c>
    </row>
    <row r="271">
      <c r="A271" s="198"/>
      <c r="B271" s="219">
        <v>46026.0</v>
      </c>
      <c r="C271" s="103" t="s">
        <v>89</v>
      </c>
      <c r="D271" s="103" t="s">
        <v>98</v>
      </c>
      <c r="E271" s="5" t="str">
        <f t="array" ref="E271">IF(D271="","",XLOOKUP(D271,DATOS!$D$6:D14000,DATOS!$C$6:C14000,0,0,1))</f>
        <v>QUES1</v>
      </c>
      <c r="F271" s="220">
        <v>0.2</v>
      </c>
      <c r="G271" s="221">
        <v>10.0</v>
      </c>
      <c r="H271" s="194">
        <f t="shared" si="2"/>
        <v>2</v>
      </c>
      <c r="I271" s="106"/>
      <c r="J271" s="195"/>
      <c r="K271" s="195" t="str">
        <f t="shared" si="3"/>
        <v/>
      </c>
      <c r="L271" s="196">
        <f t="shared" si="4"/>
        <v>2</v>
      </c>
    </row>
    <row r="272">
      <c r="A272" s="198"/>
      <c r="B272" s="219">
        <v>46026.0</v>
      </c>
      <c r="C272" s="103" t="s">
        <v>89</v>
      </c>
      <c r="D272" s="103" t="s">
        <v>133</v>
      </c>
      <c r="E272" s="5" t="str">
        <f t="array" ref="E272">IF(D272="","",XLOOKUP(D272,DATOS!$D$6:D14000,DATOS!$C$6:C14000,0,0,1))</f>
        <v>MARG1</v>
      </c>
      <c r="F272" s="220">
        <v>1.0</v>
      </c>
      <c r="G272" s="221">
        <v>3.0</v>
      </c>
      <c r="H272" s="194">
        <f t="shared" si="2"/>
        <v>3</v>
      </c>
      <c r="I272" s="106"/>
      <c r="J272" s="195"/>
      <c r="K272" s="195" t="str">
        <f t="shared" si="3"/>
        <v/>
      </c>
      <c r="L272" s="196">
        <f t="shared" si="4"/>
        <v>3</v>
      </c>
    </row>
    <row r="273">
      <c r="A273" s="198"/>
      <c r="B273" s="219">
        <v>46026.0</v>
      </c>
      <c r="C273" s="103" t="s">
        <v>89</v>
      </c>
      <c r="D273" s="103" t="s">
        <v>124</v>
      </c>
      <c r="E273" s="5" t="str">
        <f t="array" ref="E273">IF(D273="","",XLOOKUP(D273,DATOS!$D$6:D14000,DATOS!$C$6:C14000,0,0,1))</f>
        <v>00058</v>
      </c>
      <c r="F273" s="220">
        <v>1.0</v>
      </c>
      <c r="G273" s="221">
        <v>2.0</v>
      </c>
      <c r="H273" s="194">
        <f t="shared" si="2"/>
        <v>2</v>
      </c>
      <c r="I273" s="106"/>
      <c r="J273" s="195"/>
      <c r="K273" s="195" t="str">
        <f t="shared" si="3"/>
        <v/>
      </c>
      <c r="L273" s="196">
        <f t="shared" si="4"/>
        <v>2</v>
      </c>
    </row>
    <row r="274">
      <c r="A274" s="198"/>
      <c r="B274" s="219">
        <v>46026.0</v>
      </c>
      <c r="C274" s="103" t="s">
        <v>89</v>
      </c>
      <c r="D274" s="103" t="s">
        <v>98</v>
      </c>
      <c r="E274" s="5" t="str">
        <f t="array" ref="E274">IF(D274="","",XLOOKUP(D274,DATOS!$D$6:D14000,DATOS!$C$6:C14000,0,0,1))</f>
        <v>QUES1</v>
      </c>
      <c r="F274" s="220">
        <v>0.2</v>
      </c>
      <c r="G274" s="221">
        <v>10.0</v>
      </c>
      <c r="H274" s="194">
        <f t="shared" si="2"/>
        <v>2</v>
      </c>
      <c r="I274" s="106"/>
      <c r="J274" s="195"/>
      <c r="K274" s="195" t="str">
        <f t="shared" si="3"/>
        <v/>
      </c>
      <c r="L274" s="196">
        <f t="shared" si="4"/>
        <v>2</v>
      </c>
    </row>
    <row r="275">
      <c r="A275" s="198"/>
      <c r="B275" s="219">
        <v>46026.0</v>
      </c>
      <c r="C275" s="103" t="s">
        <v>89</v>
      </c>
      <c r="D275" s="103" t="s">
        <v>93</v>
      </c>
      <c r="E275" s="5" t="str">
        <f t="array" ref="E275">IF(D275="","",XLOOKUP(D275,DATOS!$D$6:D14000,DATOS!$C$6:C14000,0,0,1))</f>
        <v>POLLO</v>
      </c>
      <c r="F275" s="220">
        <v>2.35</v>
      </c>
      <c r="G275" s="221">
        <v>5.0</v>
      </c>
      <c r="H275" s="194">
        <f t="shared" si="2"/>
        <v>11.75</v>
      </c>
      <c r="I275" s="106"/>
      <c r="J275" s="195"/>
      <c r="K275" s="195" t="str">
        <f t="shared" si="3"/>
        <v/>
      </c>
      <c r="L275" s="196">
        <f t="shared" si="4"/>
        <v>11.75</v>
      </c>
    </row>
    <row r="276">
      <c r="A276" s="198"/>
      <c r="B276" s="219">
        <v>46026.0</v>
      </c>
      <c r="C276" s="103" t="s">
        <v>89</v>
      </c>
      <c r="D276" s="103" t="s">
        <v>92</v>
      </c>
      <c r="E276" s="224" t="str">
        <f t="array" ref="E276">IF(D276="","",XLOOKUP(D276,DATOS!$D$6:D14000,DATOS!$C$6:C14000,0,0,1))</f>
        <v>00017</v>
      </c>
      <c r="F276" s="220">
        <v>2.0</v>
      </c>
      <c r="G276" s="221">
        <v>0.5</v>
      </c>
      <c r="H276" s="194">
        <f t="shared" si="2"/>
        <v>1</v>
      </c>
      <c r="I276" s="106"/>
      <c r="J276" s="195"/>
      <c r="K276" s="195" t="str">
        <f t="shared" si="3"/>
        <v/>
      </c>
      <c r="L276" s="196">
        <f t="shared" si="4"/>
        <v>1</v>
      </c>
    </row>
    <row r="277">
      <c r="A277" s="198"/>
      <c r="B277" s="219">
        <v>46026.0</v>
      </c>
      <c r="C277" s="103" t="s">
        <v>89</v>
      </c>
      <c r="D277" s="103" t="s">
        <v>150</v>
      </c>
      <c r="E277" s="5" t="str">
        <f t="array" ref="E277">IF(D277="","",XLOOKUP(D277,DATOS!$D$6:D14000,DATOS!$C$6:C14000,0,0,1))</f>
        <v>PAÑ2</v>
      </c>
      <c r="F277" s="220">
        <v>2.0</v>
      </c>
      <c r="G277" s="221">
        <v>0.5</v>
      </c>
      <c r="H277" s="194">
        <f t="shared" si="2"/>
        <v>1</v>
      </c>
      <c r="I277" s="106"/>
      <c r="J277" s="195"/>
      <c r="K277" s="195" t="str">
        <f t="shared" si="3"/>
        <v/>
      </c>
      <c r="L277" s="196">
        <f t="shared" si="4"/>
        <v>1</v>
      </c>
    </row>
    <row r="278">
      <c r="A278" s="198"/>
      <c r="B278" s="219">
        <v>46026.0</v>
      </c>
      <c r="C278" s="103" t="s">
        <v>89</v>
      </c>
      <c r="D278" s="103" t="s">
        <v>149</v>
      </c>
      <c r="E278" s="5" t="str">
        <f t="array" ref="E278">IF(D278="","",XLOOKUP(D278,DATOS!$D$6:D14000,DATOS!$C$6:C14000,0,0,1))</f>
        <v>HAR2</v>
      </c>
      <c r="F278" s="220">
        <v>1.0</v>
      </c>
      <c r="G278" s="221">
        <v>2.5</v>
      </c>
      <c r="H278" s="194">
        <f t="shared" si="2"/>
        <v>2.5</v>
      </c>
      <c r="I278" s="106"/>
      <c r="J278" s="195"/>
      <c r="K278" s="195" t="str">
        <f t="shared" si="3"/>
        <v/>
      </c>
      <c r="L278" s="196">
        <f t="shared" si="4"/>
        <v>2.5</v>
      </c>
    </row>
    <row r="279">
      <c r="A279" s="198"/>
      <c r="B279" s="219">
        <v>46026.0</v>
      </c>
      <c r="C279" s="103" t="s">
        <v>89</v>
      </c>
      <c r="D279" s="103" t="s">
        <v>92</v>
      </c>
      <c r="E279" s="224" t="str">
        <f t="array" ref="E279">IF(D279="","",XLOOKUP(D279,DATOS!$D$6:D14000,DATOS!$C$6:C14000,0,0,1))</f>
        <v>00017</v>
      </c>
      <c r="F279" s="220">
        <v>1.0</v>
      </c>
      <c r="G279" s="221">
        <v>0.5</v>
      </c>
      <c r="H279" s="194">
        <f t="shared" si="2"/>
        <v>0.5</v>
      </c>
      <c r="I279" s="106"/>
      <c r="J279" s="195"/>
      <c r="K279" s="195" t="str">
        <f t="shared" si="3"/>
        <v/>
      </c>
      <c r="L279" s="196">
        <f t="shared" si="4"/>
        <v>0.5</v>
      </c>
    </row>
    <row r="280">
      <c r="A280" s="198"/>
      <c r="B280" s="219">
        <v>46026.0</v>
      </c>
      <c r="C280" s="103" t="s">
        <v>89</v>
      </c>
      <c r="D280" s="103" t="s">
        <v>151</v>
      </c>
      <c r="E280" s="5" t="str">
        <f t="array" ref="E280">IF(D280="","",XLOOKUP(D280,DATOS!$D$6:D14000,DATOS!$C$6:C14000,0,0,1))</f>
        <v>VELA1</v>
      </c>
      <c r="F280" s="220">
        <v>2.0</v>
      </c>
      <c r="G280" s="221">
        <v>0.5</v>
      </c>
      <c r="H280" s="194">
        <f t="shared" si="2"/>
        <v>1</v>
      </c>
      <c r="I280" s="106"/>
      <c r="J280" s="195"/>
      <c r="K280" s="195" t="str">
        <f t="shared" si="3"/>
        <v/>
      </c>
      <c r="L280" s="196">
        <f t="shared" si="4"/>
        <v>1</v>
      </c>
    </row>
    <row r="281">
      <c r="A281" s="198"/>
      <c r="B281" s="219">
        <v>46026.0</v>
      </c>
      <c r="C281" s="103" t="s">
        <v>89</v>
      </c>
      <c r="D281" s="103" t="s">
        <v>96</v>
      </c>
      <c r="E281" s="5" t="str">
        <f t="array" ref="E281">IF(D281="","",XLOOKUP(D281,DATOS!$D$6:D14000,DATOS!$C$6:C14000,0,0,1))</f>
        <v>CARM2</v>
      </c>
      <c r="F281" s="220">
        <v>10.0</v>
      </c>
      <c r="G281" s="221">
        <v>0.1</v>
      </c>
      <c r="H281" s="194">
        <f t="shared" si="2"/>
        <v>1</v>
      </c>
      <c r="I281" s="106"/>
      <c r="J281" s="195"/>
      <c r="K281" s="195" t="str">
        <f t="shared" si="3"/>
        <v/>
      </c>
      <c r="L281" s="196">
        <f t="shared" si="4"/>
        <v>1</v>
      </c>
    </row>
    <row r="282">
      <c r="A282" s="198"/>
      <c r="B282" s="219">
        <v>46026.0</v>
      </c>
      <c r="C282" s="103" t="s">
        <v>89</v>
      </c>
      <c r="D282" s="103" t="s">
        <v>156</v>
      </c>
      <c r="E282" s="5" t="str">
        <f t="array" ref="E282">IF(D282="","",XLOOKUP(D282,DATOS!$D$6:D14000,DATOS!$C$6:C14000,0,0,1))</f>
        <v>00041</v>
      </c>
      <c r="F282" s="220">
        <v>4.0</v>
      </c>
      <c r="G282" s="221">
        <v>0.25</v>
      </c>
      <c r="H282" s="194">
        <f t="shared" si="2"/>
        <v>1</v>
      </c>
      <c r="I282" s="106"/>
      <c r="J282" s="195"/>
      <c r="K282" s="195" t="str">
        <f t="shared" si="3"/>
        <v/>
      </c>
      <c r="L282" s="196">
        <f t="shared" si="4"/>
        <v>1</v>
      </c>
    </row>
    <row r="283">
      <c r="A283" s="198"/>
      <c r="B283" s="219">
        <v>46027.0</v>
      </c>
      <c r="C283" s="103" t="s">
        <v>89</v>
      </c>
      <c r="D283" s="103" t="s">
        <v>93</v>
      </c>
      <c r="E283" s="5" t="str">
        <f t="array" ref="E283">IF(D283="","",XLOOKUP(D283,DATOS!$D$6:D14000,DATOS!$C$6:C14000,0,0,1))</f>
        <v>POLLO</v>
      </c>
      <c r="F283" s="220">
        <v>2.4</v>
      </c>
      <c r="G283" s="221">
        <v>5.0</v>
      </c>
      <c r="H283" s="194">
        <f t="shared" si="2"/>
        <v>12</v>
      </c>
      <c r="I283" s="106"/>
      <c r="J283" s="195"/>
      <c r="K283" s="195" t="str">
        <f t="shared" si="3"/>
        <v/>
      </c>
      <c r="L283" s="196">
        <f t="shared" si="4"/>
        <v>12</v>
      </c>
    </row>
    <row r="284">
      <c r="A284" s="198"/>
      <c r="B284" s="219">
        <v>46027.0</v>
      </c>
      <c r="C284" s="103" t="s">
        <v>89</v>
      </c>
      <c r="D284" s="103" t="s">
        <v>99</v>
      </c>
      <c r="E284" s="5" t="str">
        <f t="array" ref="E284">IF(D284="","",XLOOKUP(D284,DATOS!$D$6:D14000,DATOS!$C$6:C14000,0,0,1))</f>
        <v>00116</v>
      </c>
      <c r="F284" s="220">
        <v>1.0</v>
      </c>
      <c r="G284" s="221">
        <v>3.5</v>
      </c>
      <c r="H284" s="194">
        <f t="shared" si="2"/>
        <v>3.5</v>
      </c>
      <c r="I284" s="106"/>
      <c r="J284" s="195"/>
      <c r="K284" s="195" t="str">
        <f t="shared" si="3"/>
        <v/>
      </c>
      <c r="L284" s="196">
        <f t="shared" si="4"/>
        <v>3.5</v>
      </c>
    </row>
    <row r="285">
      <c r="A285" s="198"/>
      <c r="B285" s="219">
        <v>46027.0</v>
      </c>
      <c r="C285" s="103" t="s">
        <v>89</v>
      </c>
      <c r="D285" s="103" t="s">
        <v>108</v>
      </c>
      <c r="E285" s="5" t="str">
        <f t="array" ref="E285">IF(D285="","",XLOOKUP(D285,DATOS!$D$6:D14000,DATOS!$C$6:C14000,0,0,1))</f>
        <v>GALL024</v>
      </c>
      <c r="F285" s="220">
        <v>1.0</v>
      </c>
      <c r="G285" s="221">
        <v>0.5</v>
      </c>
      <c r="H285" s="194">
        <f t="shared" si="2"/>
        <v>0.5</v>
      </c>
      <c r="I285" s="106"/>
      <c r="J285" s="195"/>
      <c r="K285" s="195" t="str">
        <f t="shared" si="3"/>
        <v/>
      </c>
      <c r="L285" s="196">
        <f t="shared" si="4"/>
        <v>0.5</v>
      </c>
    </row>
    <row r="286">
      <c r="A286" s="198"/>
      <c r="B286" s="219">
        <v>46027.0</v>
      </c>
      <c r="C286" s="103" t="s">
        <v>89</v>
      </c>
      <c r="D286" s="103" t="s">
        <v>141</v>
      </c>
      <c r="E286" s="5" t="str">
        <f t="array" ref="E286">IF(D286="","",XLOOKUP(D286,DATOS!$D$6:D14000,DATOS!$C$6:C14000,0,0,1))</f>
        <v>AZ6</v>
      </c>
      <c r="F286" s="220">
        <v>1.0</v>
      </c>
      <c r="G286" s="221">
        <v>3.0</v>
      </c>
      <c r="H286" s="194">
        <f t="shared" si="2"/>
        <v>3</v>
      </c>
      <c r="I286" s="106"/>
      <c r="J286" s="195"/>
      <c r="K286" s="195" t="str">
        <f t="shared" si="3"/>
        <v/>
      </c>
      <c r="L286" s="196">
        <f t="shared" si="4"/>
        <v>3</v>
      </c>
    </row>
    <row r="287">
      <c r="A287" s="198"/>
      <c r="B287" s="219">
        <v>46027.0</v>
      </c>
      <c r="C287" s="103" t="s">
        <v>89</v>
      </c>
      <c r="D287" s="103" t="s">
        <v>133</v>
      </c>
      <c r="E287" s="5" t="str">
        <f t="array" ref="E287">IF(D287="","",XLOOKUP(D287,DATOS!$D$6:D14000,DATOS!$C$6:C14000,0,0,1))</f>
        <v>MARG1</v>
      </c>
      <c r="F287" s="220">
        <v>1.0</v>
      </c>
      <c r="G287" s="221">
        <v>3.0</v>
      </c>
      <c r="H287" s="194">
        <f t="shared" si="2"/>
        <v>3</v>
      </c>
      <c r="I287" s="106"/>
      <c r="J287" s="195"/>
      <c r="K287" s="195" t="str">
        <f t="shared" si="3"/>
        <v/>
      </c>
      <c r="L287" s="196">
        <f t="shared" si="4"/>
        <v>3</v>
      </c>
    </row>
    <row r="288">
      <c r="A288" s="198"/>
      <c r="B288" s="219">
        <v>46027.0</v>
      </c>
      <c r="C288" s="103" t="s">
        <v>89</v>
      </c>
      <c r="D288" s="103" t="s">
        <v>157</v>
      </c>
      <c r="E288" s="5" t="str">
        <f t="array" ref="E288">IF(D288="","",XLOOKUP(D288,DATOS!$D$6:D14000,DATOS!$C$6:C14000,0,0,1))</f>
        <v>KET2</v>
      </c>
      <c r="F288" s="220">
        <v>1.0</v>
      </c>
      <c r="G288" s="221">
        <v>3.0</v>
      </c>
      <c r="H288" s="194">
        <f t="shared" si="2"/>
        <v>3</v>
      </c>
      <c r="I288" s="106"/>
      <c r="J288" s="195"/>
      <c r="K288" s="195" t="str">
        <f t="shared" si="3"/>
        <v/>
      </c>
      <c r="L288" s="196">
        <f t="shared" si="4"/>
        <v>3</v>
      </c>
    </row>
    <row r="289">
      <c r="A289" s="198"/>
      <c r="B289" s="219">
        <v>46027.0</v>
      </c>
      <c r="C289" s="103" t="s">
        <v>89</v>
      </c>
      <c r="D289" s="103" t="s">
        <v>100</v>
      </c>
      <c r="E289" s="5" t="str">
        <f t="array" ref="E289">IF(D289="","",XLOOKUP(D289,DATOS!$D$6:D14000,DATOS!$C$6:C14000,0,0,1))</f>
        <v>HUEVO</v>
      </c>
      <c r="F289" s="220">
        <v>6.0</v>
      </c>
      <c r="G289" s="221">
        <v>0.333333</v>
      </c>
      <c r="H289" s="194">
        <f t="shared" si="2"/>
        <v>1.999998</v>
      </c>
      <c r="I289" s="106"/>
      <c r="J289" s="195"/>
      <c r="K289" s="195" t="str">
        <f t="shared" si="3"/>
        <v/>
      </c>
      <c r="L289" s="196">
        <f t="shared" si="4"/>
        <v>1.999998</v>
      </c>
    </row>
    <row r="290">
      <c r="A290" s="198"/>
      <c r="B290" s="219">
        <v>46027.0</v>
      </c>
      <c r="C290" s="103" t="s">
        <v>89</v>
      </c>
      <c r="D290" s="103" t="s">
        <v>97</v>
      </c>
      <c r="E290" s="5" t="str">
        <f t="array" ref="E290">IF(D290="","",XLOOKUP(D290,DATOS!$D$6:D14000,DATOS!$C$6:C14000,0,0,1))</f>
        <v>CARM4</v>
      </c>
      <c r="F290" s="220">
        <v>5.0</v>
      </c>
      <c r="G290" s="221">
        <v>0.1</v>
      </c>
      <c r="H290" s="194">
        <f t="shared" si="2"/>
        <v>0.5</v>
      </c>
      <c r="I290" s="106"/>
      <c r="J290" s="195"/>
      <c r="K290" s="195" t="str">
        <f t="shared" si="3"/>
        <v/>
      </c>
      <c r="L290" s="196">
        <f t="shared" si="4"/>
        <v>0.5</v>
      </c>
    </row>
    <row r="291">
      <c r="A291" s="198"/>
      <c r="B291" s="219">
        <v>46027.0</v>
      </c>
      <c r="C291" s="103" t="s">
        <v>89</v>
      </c>
      <c r="D291" s="103" t="s">
        <v>95</v>
      </c>
      <c r="E291" s="5" t="str">
        <f t="array" ref="E291">IF(D291="","",XLOOKUP(D291,DATOS!$D$6:D14000,DATOS!$C$6:C14000,0,0,1))</f>
        <v>CARM005</v>
      </c>
      <c r="F291" s="220">
        <v>5.0</v>
      </c>
      <c r="G291" s="221">
        <v>0.1</v>
      </c>
      <c r="H291" s="194">
        <f t="shared" si="2"/>
        <v>0.5</v>
      </c>
      <c r="I291" s="106"/>
      <c r="J291" s="195"/>
      <c r="K291" s="195" t="str">
        <f t="shared" si="3"/>
        <v/>
      </c>
      <c r="L291" s="196">
        <f t="shared" si="4"/>
        <v>0.5</v>
      </c>
    </row>
    <row r="292">
      <c r="A292" s="198"/>
      <c r="B292" s="219">
        <v>46027.0</v>
      </c>
      <c r="C292" s="103" t="s">
        <v>89</v>
      </c>
      <c r="D292" s="103" t="s">
        <v>130</v>
      </c>
      <c r="E292" s="5" t="str">
        <f t="array" ref="E292">IF(D292="","",XLOOKUP(D292,DATOS!$D$6:D14000,DATOS!$C$6:C14000,0,0,1))</f>
        <v>AR1</v>
      </c>
      <c r="F292" s="220">
        <v>2.0</v>
      </c>
      <c r="G292" s="221">
        <v>2.5</v>
      </c>
      <c r="H292" s="194">
        <f t="shared" si="2"/>
        <v>5</v>
      </c>
      <c r="I292" s="106"/>
      <c r="J292" s="195"/>
      <c r="K292" s="195" t="str">
        <f t="shared" si="3"/>
        <v/>
      </c>
      <c r="L292" s="196">
        <f t="shared" si="4"/>
        <v>5</v>
      </c>
    </row>
    <row r="293">
      <c r="A293" s="198"/>
      <c r="B293" s="219">
        <v>46027.0</v>
      </c>
      <c r="C293" s="103" t="s">
        <v>89</v>
      </c>
      <c r="D293" s="103" t="s">
        <v>114</v>
      </c>
      <c r="E293" s="5" t="str">
        <f t="array" ref="E293">IF(D293="","",XLOOKUP(D293,DATOS!$D$6:D14000,DATOS!$C$6:C14000,0,0,1))</f>
        <v>MOR04</v>
      </c>
      <c r="F293" s="220">
        <v>1.0</v>
      </c>
      <c r="G293" s="221">
        <v>3.0</v>
      </c>
      <c r="H293" s="194">
        <f t="shared" si="2"/>
        <v>3</v>
      </c>
      <c r="I293" s="106"/>
      <c r="J293" s="195"/>
      <c r="K293" s="195" t="str">
        <f t="shared" si="3"/>
        <v/>
      </c>
      <c r="L293" s="196">
        <f t="shared" si="4"/>
        <v>3</v>
      </c>
    </row>
    <row r="294">
      <c r="A294" s="198"/>
      <c r="B294" s="219">
        <v>46027.0</v>
      </c>
      <c r="C294" s="103" t="s">
        <v>89</v>
      </c>
      <c r="D294" s="103" t="s">
        <v>119</v>
      </c>
      <c r="E294" s="5" t="str">
        <f t="array" ref="E294">IF(D294="","",XLOOKUP(D294,DATOS!$D$6:D14000,DATOS!$C$6:C14000,0,0,1))</f>
        <v>00029</v>
      </c>
      <c r="F294" s="220">
        <v>1.0</v>
      </c>
      <c r="G294" s="221">
        <v>2.0</v>
      </c>
      <c r="H294" s="194">
        <f t="shared" si="2"/>
        <v>2</v>
      </c>
      <c r="I294" s="106"/>
      <c r="J294" s="195"/>
      <c r="K294" s="195" t="str">
        <f t="shared" si="3"/>
        <v/>
      </c>
      <c r="L294" s="196">
        <f t="shared" si="4"/>
        <v>2</v>
      </c>
    </row>
    <row r="295">
      <c r="A295" s="198"/>
      <c r="B295" s="219">
        <v>46027.0</v>
      </c>
      <c r="C295" s="103" t="s">
        <v>89</v>
      </c>
      <c r="D295" s="103" t="s">
        <v>93</v>
      </c>
      <c r="E295" s="5" t="str">
        <f t="array" ref="E295">IF(D295="","",XLOOKUP(D295,DATOS!$D$6:D14000,DATOS!$C$6:C14000,0,0,1))</f>
        <v>POLLO</v>
      </c>
      <c r="F295" s="220">
        <v>2.5</v>
      </c>
      <c r="G295" s="221">
        <v>5.0</v>
      </c>
      <c r="H295" s="194">
        <f t="shared" si="2"/>
        <v>12.5</v>
      </c>
      <c r="I295" s="106"/>
      <c r="J295" s="195"/>
      <c r="K295" s="195" t="str">
        <f t="shared" si="3"/>
        <v/>
      </c>
      <c r="L295" s="196">
        <f t="shared" si="4"/>
        <v>12.5</v>
      </c>
    </row>
    <row r="296">
      <c r="A296" s="198"/>
      <c r="B296" s="219">
        <v>46027.0</v>
      </c>
      <c r="C296" s="103" t="s">
        <v>89</v>
      </c>
      <c r="D296" s="103" t="s">
        <v>99</v>
      </c>
      <c r="E296" s="5" t="str">
        <f t="array" ref="E296">IF(D296="","",XLOOKUP(D296,DATOS!$D$6:D14000,DATOS!$C$6:C14000,0,0,1))</f>
        <v>00116</v>
      </c>
      <c r="F296" s="220">
        <v>2.0</v>
      </c>
      <c r="G296" s="221">
        <v>3.5</v>
      </c>
      <c r="H296" s="194">
        <f t="shared" si="2"/>
        <v>7</v>
      </c>
      <c r="I296" s="106"/>
      <c r="J296" s="195"/>
      <c r="K296" s="195" t="str">
        <f t="shared" si="3"/>
        <v/>
      </c>
      <c r="L296" s="196">
        <f t="shared" si="4"/>
        <v>7</v>
      </c>
    </row>
    <row r="297">
      <c r="A297" s="198"/>
      <c r="B297" s="219">
        <v>46027.0</v>
      </c>
      <c r="C297" s="103" t="s">
        <v>89</v>
      </c>
      <c r="D297" s="103" t="s">
        <v>98</v>
      </c>
      <c r="E297" s="5" t="str">
        <f t="array" ref="E297">IF(D297="","",XLOOKUP(D297,DATOS!$D$6:D14000,DATOS!$C$6:C14000,0,0,1))</f>
        <v>QUES1</v>
      </c>
      <c r="F297" s="220">
        <v>0.5</v>
      </c>
      <c r="G297" s="221">
        <v>10.0</v>
      </c>
      <c r="H297" s="194">
        <f t="shared" si="2"/>
        <v>5</v>
      </c>
      <c r="I297" s="106"/>
      <c r="J297" s="195"/>
      <c r="K297" s="195" t="str">
        <f t="shared" si="3"/>
        <v/>
      </c>
      <c r="L297" s="196">
        <f t="shared" si="4"/>
        <v>5</v>
      </c>
    </row>
    <row r="298">
      <c r="A298" s="198"/>
      <c r="B298" s="219">
        <v>46027.0</v>
      </c>
      <c r="C298" s="103" t="s">
        <v>89</v>
      </c>
      <c r="D298" s="103" t="s">
        <v>158</v>
      </c>
      <c r="E298" s="5" t="str">
        <f t="array" ref="E298">IF(D298="","",XLOOKUP(D298,DATOS!$D$6:D14000,DATOS!$C$6:C14000,0,0,1))</f>
        <v>00068</v>
      </c>
      <c r="F298" s="220">
        <v>1.0</v>
      </c>
      <c r="G298" s="221">
        <v>3.0</v>
      </c>
      <c r="H298" s="194">
        <f t="shared" si="2"/>
        <v>3</v>
      </c>
      <c r="I298" s="106"/>
      <c r="J298" s="195"/>
      <c r="K298" s="195" t="str">
        <f t="shared" si="3"/>
        <v/>
      </c>
      <c r="L298" s="196">
        <f t="shared" si="4"/>
        <v>3</v>
      </c>
    </row>
    <row r="299">
      <c r="A299" s="198"/>
      <c r="B299" s="219">
        <v>46027.0</v>
      </c>
      <c r="C299" s="103" t="s">
        <v>89</v>
      </c>
      <c r="D299" s="103" t="s">
        <v>112</v>
      </c>
      <c r="E299" s="5" t="str">
        <f t="array" ref="E299">IF(D299="","",XLOOKUP(D299,DATOS!$D$6:D14000,DATOS!$C$6:C14000,0,0,1))</f>
        <v>SAR3</v>
      </c>
      <c r="F299" s="220">
        <v>2.0</v>
      </c>
      <c r="G299" s="221">
        <v>1.5</v>
      </c>
      <c r="H299" s="194">
        <f t="shared" si="2"/>
        <v>3</v>
      </c>
      <c r="I299" s="106"/>
      <c r="J299" s="195"/>
      <c r="K299" s="195" t="str">
        <f t="shared" si="3"/>
        <v/>
      </c>
      <c r="L299" s="196">
        <f t="shared" si="4"/>
        <v>3</v>
      </c>
    </row>
    <row r="300">
      <c r="A300" s="198"/>
      <c r="B300" s="219">
        <v>46027.0</v>
      </c>
      <c r="C300" s="103" t="s">
        <v>89</v>
      </c>
      <c r="D300" s="103" t="s">
        <v>95</v>
      </c>
      <c r="E300" s="5" t="str">
        <f t="array" ref="E300">IF(D300="","",XLOOKUP(D300,DATOS!$D$6:D14000,DATOS!$C$6:C14000,0,0,1))</f>
        <v>CARM005</v>
      </c>
      <c r="F300" s="220">
        <v>10.0</v>
      </c>
      <c r="G300" s="221">
        <v>0.1</v>
      </c>
      <c r="H300" s="194">
        <f t="shared" si="2"/>
        <v>1</v>
      </c>
      <c r="I300" s="106"/>
      <c r="J300" s="195"/>
      <c r="K300" s="195" t="str">
        <f t="shared" si="3"/>
        <v/>
      </c>
      <c r="L300" s="196">
        <f t="shared" si="4"/>
        <v>1</v>
      </c>
    </row>
    <row r="301">
      <c r="A301" s="198"/>
      <c r="B301" s="219">
        <v>46027.0</v>
      </c>
      <c r="C301" s="103" t="s">
        <v>89</v>
      </c>
      <c r="D301" s="103" t="s">
        <v>159</v>
      </c>
      <c r="E301" s="5" t="str">
        <f t="array" ref="E301">IF(D301="","",XLOOKUP(D301,DATOS!$D$6:D14000,DATOS!$C$6:C14000,0,0,1))</f>
        <v>SOP</v>
      </c>
      <c r="F301" s="220">
        <v>1.0</v>
      </c>
      <c r="G301" s="221">
        <v>1.5</v>
      </c>
      <c r="H301" s="194">
        <f t="shared" si="2"/>
        <v>1.5</v>
      </c>
      <c r="I301" s="106"/>
      <c r="J301" s="195"/>
      <c r="K301" s="195" t="str">
        <f t="shared" si="3"/>
        <v/>
      </c>
      <c r="L301" s="196">
        <f t="shared" si="4"/>
        <v>1.5</v>
      </c>
    </row>
    <row r="302">
      <c r="A302" s="198"/>
      <c r="B302" s="219">
        <v>46027.0</v>
      </c>
      <c r="C302" s="103" t="s">
        <v>89</v>
      </c>
      <c r="D302" s="103" t="s">
        <v>113</v>
      </c>
      <c r="E302" s="5" t="str">
        <f t="array" ref="E302">IF(D302="","",XLOOKUP(D302,DATOS!$D$6:D14000,DATOS!$C$6:C14000,0,0,1))</f>
        <v>CUBITO1</v>
      </c>
      <c r="F302" s="220">
        <v>1.0</v>
      </c>
      <c r="G302" s="221">
        <v>0.5</v>
      </c>
      <c r="H302" s="194">
        <f t="shared" si="2"/>
        <v>0.5</v>
      </c>
      <c r="I302" s="106"/>
      <c r="J302" s="195"/>
      <c r="K302" s="195" t="str">
        <f t="shared" si="3"/>
        <v/>
      </c>
      <c r="L302" s="196">
        <f t="shared" si="4"/>
        <v>0.5</v>
      </c>
    </row>
    <row r="303">
      <c r="A303" s="198"/>
      <c r="B303" s="219">
        <v>46027.0</v>
      </c>
      <c r="C303" s="103" t="s">
        <v>89</v>
      </c>
      <c r="D303" s="103" t="s">
        <v>93</v>
      </c>
      <c r="E303" s="5" t="str">
        <f t="array" ref="E303">IF(D303="","",XLOOKUP(D303,DATOS!$D$6:D14000,DATOS!$C$6:C14000,0,0,1))</f>
        <v>POLLO</v>
      </c>
      <c r="F303" s="220">
        <v>2.3</v>
      </c>
      <c r="G303" s="221">
        <v>5.0</v>
      </c>
      <c r="H303" s="194">
        <f t="shared" si="2"/>
        <v>11.5</v>
      </c>
      <c r="I303" s="106"/>
      <c r="J303" s="195"/>
      <c r="K303" s="195" t="str">
        <f t="shared" si="3"/>
        <v/>
      </c>
      <c r="L303" s="196">
        <f t="shared" si="4"/>
        <v>11.5</v>
      </c>
    </row>
    <row r="304">
      <c r="A304" s="198"/>
      <c r="B304" s="219">
        <v>46027.0</v>
      </c>
      <c r="C304" s="103" t="s">
        <v>89</v>
      </c>
      <c r="D304" s="103" t="s">
        <v>113</v>
      </c>
      <c r="E304" s="5" t="str">
        <f t="array" ref="E304">IF(D304="","",XLOOKUP(D304,DATOS!$D$6:D14000,DATOS!$C$6:C14000,0,0,1))</f>
        <v>CUBITO1</v>
      </c>
      <c r="F304" s="220">
        <v>1.0</v>
      </c>
      <c r="G304" s="221">
        <v>0.5</v>
      </c>
      <c r="H304" s="194">
        <f t="shared" si="2"/>
        <v>0.5</v>
      </c>
      <c r="I304" s="106"/>
      <c r="J304" s="195"/>
      <c r="K304" s="195" t="str">
        <f t="shared" si="3"/>
        <v/>
      </c>
      <c r="L304" s="196">
        <f t="shared" si="4"/>
        <v>0.5</v>
      </c>
    </row>
    <row r="305">
      <c r="A305" s="198"/>
      <c r="B305" s="219">
        <v>46027.0</v>
      </c>
      <c r="C305" s="103" t="s">
        <v>89</v>
      </c>
      <c r="D305" s="103" t="s">
        <v>95</v>
      </c>
      <c r="E305" s="5" t="str">
        <f t="array" ref="E305">IF(D305="","",XLOOKUP(D305,DATOS!$D$6:D14000,DATOS!$C$6:C14000,0,0,1))</f>
        <v>CARM005</v>
      </c>
      <c r="F305" s="220">
        <v>10.0</v>
      </c>
      <c r="G305" s="221">
        <v>0.1</v>
      </c>
      <c r="H305" s="194">
        <f t="shared" si="2"/>
        <v>1</v>
      </c>
      <c r="I305" s="106"/>
      <c r="J305" s="195"/>
      <c r="K305" s="195" t="str">
        <f t="shared" si="3"/>
        <v/>
      </c>
      <c r="L305" s="196">
        <f t="shared" si="4"/>
        <v>1</v>
      </c>
    </row>
    <row r="306">
      <c r="A306" s="198"/>
      <c r="B306" s="219">
        <v>46027.0</v>
      </c>
      <c r="C306" s="103" t="s">
        <v>89</v>
      </c>
      <c r="D306" s="103" t="s">
        <v>93</v>
      </c>
      <c r="E306" s="5" t="str">
        <f t="array" ref="E306">IF(D306="","",XLOOKUP(D306,DATOS!$D$6:D14000,DATOS!$C$6:C14000,0,0,1))</f>
        <v>POLLO</v>
      </c>
      <c r="F306" s="220">
        <v>2.5</v>
      </c>
      <c r="G306" s="221">
        <v>5.0</v>
      </c>
      <c r="H306" s="194">
        <f t="shared" si="2"/>
        <v>12.5</v>
      </c>
      <c r="I306" s="106"/>
      <c r="J306" s="195"/>
      <c r="K306" s="195" t="str">
        <f t="shared" si="3"/>
        <v/>
      </c>
      <c r="L306" s="196">
        <f t="shared" si="4"/>
        <v>12.5</v>
      </c>
    </row>
    <row r="307">
      <c r="A307" s="198"/>
      <c r="B307" s="219">
        <v>46027.0</v>
      </c>
      <c r="C307" s="103" t="s">
        <v>89</v>
      </c>
      <c r="D307" s="103" t="s">
        <v>154</v>
      </c>
      <c r="E307" s="5" t="str">
        <f t="array" ref="E307">IF(D307="","",XLOOKUP(D307,DATOS!$D$6:D14000,DATOS!$C$6:C14000,0,0,1))</f>
        <v>00051</v>
      </c>
      <c r="F307" s="220">
        <v>1.0</v>
      </c>
      <c r="G307" s="221">
        <v>0.5</v>
      </c>
      <c r="H307" s="194">
        <f t="shared" si="2"/>
        <v>0.5</v>
      </c>
      <c r="I307" s="106"/>
      <c r="J307" s="195"/>
      <c r="K307" s="195" t="str">
        <f t="shared" si="3"/>
        <v/>
      </c>
      <c r="L307" s="196">
        <f t="shared" si="4"/>
        <v>0.5</v>
      </c>
    </row>
    <row r="308">
      <c r="A308" s="198"/>
      <c r="B308" s="219">
        <v>46027.0</v>
      </c>
      <c r="C308" s="103" t="s">
        <v>89</v>
      </c>
      <c r="D308" s="103" t="s">
        <v>138</v>
      </c>
      <c r="E308" s="5" t="str">
        <f t="array" ref="E308">IF(D308="","",XLOOKUP(D308,DATOS!$D$6:D14000,DATOS!$C$6:C14000,0,0,1))</f>
        <v>TORON</v>
      </c>
      <c r="F308" s="220">
        <v>2.0</v>
      </c>
      <c r="G308" s="221">
        <v>1.0</v>
      </c>
      <c r="H308" s="194">
        <f t="shared" si="2"/>
        <v>2</v>
      </c>
      <c r="I308" s="106"/>
      <c r="J308" s="195"/>
      <c r="K308" s="195" t="str">
        <f t="shared" si="3"/>
        <v/>
      </c>
      <c r="L308" s="196">
        <f t="shared" si="4"/>
        <v>2</v>
      </c>
    </row>
    <row r="309">
      <c r="A309" s="198"/>
      <c r="B309" s="219">
        <v>46027.0</v>
      </c>
      <c r="C309" s="103" t="s">
        <v>89</v>
      </c>
      <c r="D309" s="103" t="s">
        <v>160</v>
      </c>
      <c r="E309" s="5" t="str">
        <f t="array" ref="E309">IF(D309="","",XLOOKUP(D309,DATOS!$D$6:D14000,DATOS!$C$6:C14000,0,0,1))</f>
        <v>00112</v>
      </c>
      <c r="F309" s="220">
        <v>2.0</v>
      </c>
      <c r="G309" s="221">
        <v>0.5</v>
      </c>
      <c r="H309" s="194">
        <f t="shared" si="2"/>
        <v>1</v>
      </c>
      <c r="I309" s="106"/>
      <c r="J309" s="195"/>
      <c r="K309" s="195" t="str">
        <f t="shared" si="3"/>
        <v/>
      </c>
      <c r="L309" s="196">
        <f t="shared" si="4"/>
        <v>1</v>
      </c>
    </row>
    <row r="310">
      <c r="A310" s="198"/>
      <c r="B310" s="219">
        <v>46027.0</v>
      </c>
      <c r="C310" s="103" t="s">
        <v>89</v>
      </c>
      <c r="D310" s="103" t="s">
        <v>100</v>
      </c>
      <c r="E310" s="5" t="str">
        <f t="array" ref="E310">IF(D310="","",XLOOKUP(D310,DATOS!$D$6:D14000,DATOS!$C$6:C14000,0,0,1))</f>
        <v>HUEVO</v>
      </c>
      <c r="F310" s="220">
        <v>3.0</v>
      </c>
      <c r="G310" s="221">
        <v>0.3333333</v>
      </c>
      <c r="H310" s="194">
        <f t="shared" si="2"/>
        <v>0.9999999</v>
      </c>
      <c r="I310" s="106"/>
      <c r="J310" s="195"/>
      <c r="K310" s="195" t="str">
        <f t="shared" si="3"/>
        <v/>
      </c>
      <c r="L310" s="196">
        <f t="shared" si="4"/>
        <v>0.9999999</v>
      </c>
    </row>
    <row r="311">
      <c r="A311" s="198"/>
      <c r="B311" s="219">
        <v>46027.0</v>
      </c>
      <c r="C311" s="103" t="s">
        <v>89</v>
      </c>
      <c r="D311" s="103" t="s">
        <v>109</v>
      </c>
      <c r="E311" s="5" t="str">
        <f t="array" ref="E311">IF(D311="","",XLOOKUP(D311,DATOS!$D$6:D14000,DATOS!$C$6:C14000,0,0,1))</f>
        <v>00049</v>
      </c>
      <c r="F311" s="220">
        <v>12.0</v>
      </c>
      <c r="G311" s="221">
        <v>0.25</v>
      </c>
      <c r="H311" s="194">
        <f t="shared" si="2"/>
        <v>3</v>
      </c>
      <c r="I311" s="106"/>
      <c r="J311" s="195"/>
      <c r="K311" s="195" t="str">
        <f t="shared" si="3"/>
        <v/>
      </c>
      <c r="L311" s="196">
        <f t="shared" si="4"/>
        <v>3</v>
      </c>
    </row>
    <row r="312">
      <c r="A312" s="198"/>
      <c r="B312" s="219">
        <v>46027.0</v>
      </c>
      <c r="C312" s="103" t="s">
        <v>89</v>
      </c>
      <c r="D312" s="103" t="s">
        <v>92</v>
      </c>
      <c r="E312" s="224" t="str">
        <f t="array" ref="E312">IF(D312="","",XLOOKUP(D312,DATOS!$D$6:D14000,DATOS!$C$6:C14000,0,0,1))</f>
        <v>00017</v>
      </c>
      <c r="F312" s="220">
        <v>8.0</v>
      </c>
      <c r="G312" s="221">
        <v>0.5</v>
      </c>
      <c r="H312" s="194">
        <f t="shared" si="2"/>
        <v>4</v>
      </c>
      <c r="I312" s="106"/>
      <c r="J312" s="195"/>
      <c r="K312" s="195" t="str">
        <f t="shared" si="3"/>
        <v/>
      </c>
      <c r="L312" s="196">
        <f t="shared" si="4"/>
        <v>4</v>
      </c>
    </row>
    <row r="313">
      <c r="A313" s="198"/>
      <c r="B313" s="219">
        <v>46027.0</v>
      </c>
      <c r="C313" s="103" t="s">
        <v>89</v>
      </c>
      <c r="D313" s="103" t="s">
        <v>94</v>
      </c>
      <c r="E313" s="5" t="str">
        <f t="array" ref="E313">IF(D313="","",XLOOKUP(D313,DATOS!$D$6:D14000,DATOS!$C$6:C14000,0,0,1))</f>
        <v>00081</v>
      </c>
      <c r="F313" s="220">
        <v>2.0</v>
      </c>
      <c r="G313" s="221">
        <v>0.5</v>
      </c>
      <c r="H313" s="194">
        <f t="shared" si="2"/>
        <v>1</v>
      </c>
      <c r="I313" s="106"/>
      <c r="J313" s="195"/>
      <c r="K313" s="195" t="str">
        <f t="shared" si="3"/>
        <v/>
      </c>
      <c r="L313" s="196">
        <f t="shared" si="4"/>
        <v>1</v>
      </c>
    </row>
    <row r="314">
      <c r="A314" s="198"/>
      <c r="B314" s="219">
        <v>46027.0</v>
      </c>
      <c r="C314" s="103" t="s">
        <v>89</v>
      </c>
      <c r="D314" s="103" t="s">
        <v>102</v>
      </c>
      <c r="E314" s="5" t="str">
        <f t="array" ref="E314">IF(D314="","",XLOOKUP(D314,DATOS!$D$6:D14000,DATOS!$C$6:C14000,0,0,1))</f>
        <v>REF4</v>
      </c>
      <c r="F314" s="220">
        <v>1.0</v>
      </c>
      <c r="G314" s="221">
        <v>6.0</v>
      </c>
      <c r="H314" s="194">
        <f t="shared" si="2"/>
        <v>6</v>
      </c>
      <c r="I314" s="106"/>
      <c r="J314" s="195"/>
      <c r="K314" s="195" t="str">
        <f t="shared" si="3"/>
        <v/>
      </c>
      <c r="L314" s="196">
        <f t="shared" si="4"/>
        <v>6</v>
      </c>
    </row>
    <row r="315">
      <c r="A315" s="198"/>
      <c r="B315" s="219">
        <v>46027.0</v>
      </c>
      <c r="C315" s="103" t="s">
        <v>89</v>
      </c>
      <c r="D315" s="103" t="s">
        <v>137</v>
      </c>
      <c r="E315" s="5" t="str">
        <f t="array" ref="E315">IF(D315="","",XLOOKUP(D315,DATOS!$D$6:D14000,DATOS!$C$6:C14000,0,0,1))</f>
        <v>GALL22</v>
      </c>
      <c r="F315" s="220">
        <v>9.0</v>
      </c>
      <c r="G315" s="221">
        <v>0.5</v>
      </c>
      <c r="H315" s="194">
        <f t="shared" si="2"/>
        <v>4.5</v>
      </c>
      <c r="I315" s="106"/>
      <c r="J315" s="195"/>
      <c r="K315" s="195" t="str">
        <f t="shared" si="3"/>
        <v/>
      </c>
      <c r="L315" s="196">
        <f t="shared" si="4"/>
        <v>4.5</v>
      </c>
    </row>
    <row r="316">
      <c r="A316" s="198"/>
      <c r="B316" s="219">
        <v>46027.0</v>
      </c>
      <c r="C316" s="103" t="s">
        <v>89</v>
      </c>
      <c r="D316" s="103" t="s">
        <v>140</v>
      </c>
      <c r="E316" s="5" t="str">
        <f t="array" ref="E316">IF(D316="","",XLOOKUP(D316,DATOS!$D$6:D14000,DATOS!$C$6:C14000,0,0,1))</f>
        <v>MINSAM</v>
      </c>
      <c r="F316" s="220">
        <v>1.0</v>
      </c>
      <c r="G316" s="221">
        <v>1.0</v>
      </c>
      <c r="H316" s="194">
        <f t="shared" si="2"/>
        <v>1</v>
      </c>
      <c r="I316" s="106"/>
      <c r="J316" s="195"/>
      <c r="K316" s="195" t="str">
        <f t="shared" si="3"/>
        <v/>
      </c>
      <c r="L316" s="196">
        <f t="shared" si="4"/>
        <v>1</v>
      </c>
    </row>
    <row r="317">
      <c r="A317" s="198"/>
      <c r="B317" s="219">
        <v>46027.0</v>
      </c>
      <c r="C317" s="103" t="s">
        <v>89</v>
      </c>
      <c r="D317" s="103" t="s">
        <v>94</v>
      </c>
      <c r="E317" s="5" t="str">
        <f t="array" ref="E317">IF(D317="","",XLOOKUP(D317,DATOS!$D$6:D14000,DATOS!$C$6:C14000,0,0,1))</f>
        <v>00081</v>
      </c>
      <c r="F317" s="220">
        <v>1.0</v>
      </c>
      <c r="G317" s="221">
        <v>0.5</v>
      </c>
      <c r="H317" s="194">
        <f t="shared" si="2"/>
        <v>0.5</v>
      </c>
      <c r="I317" s="106"/>
      <c r="J317" s="195"/>
      <c r="K317" s="195" t="str">
        <f t="shared" si="3"/>
        <v/>
      </c>
      <c r="L317" s="196">
        <f t="shared" si="4"/>
        <v>0.5</v>
      </c>
    </row>
    <row r="318">
      <c r="A318" s="198"/>
      <c r="B318" s="219">
        <v>46027.0</v>
      </c>
      <c r="C318" s="103" t="s">
        <v>89</v>
      </c>
      <c r="D318" s="103" t="s">
        <v>119</v>
      </c>
      <c r="E318" s="5" t="str">
        <f t="array" ref="E318">IF(D318="","",XLOOKUP(D318,DATOS!$D$6:D14000,DATOS!$C$6:C14000,0,0,1))</f>
        <v>00029</v>
      </c>
      <c r="F318" s="220">
        <v>2.0</v>
      </c>
      <c r="G318" s="221">
        <v>2.0</v>
      </c>
      <c r="H318" s="194">
        <f t="shared" si="2"/>
        <v>4</v>
      </c>
      <c r="I318" s="106"/>
      <c r="J318" s="195"/>
      <c r="K318" s="195" t="str">
        <f t="shared" si="3"/>
        <v/>
      </c>
      <c r="L318" s="196">
        <f t="shared" si="4"/>
        <v>4</v>
      </c>
    </row>
    <row r="319">
      <c r="A319" s="198"/>
      <c r="B319" s="219">
        <v>46027.0</v>
      </c>
      <c r="C319" s="103" t="s">
        <v>89</v>
      </c>
      <c r="D319" s="103" t="s">
        <v>126</v>
      </c>
      <c r="E319" s="5" t="str">
        <f t="array" ref="E319">IF(D319="","",XLOOKUP(D319,DATOS!$D$6:D14000,DATOS!$C$6:C14000,0,0,1))</f>
        <v>HP3</v>
      </c>
      <c r="F319" s="220">
        <v>1.0</v>
      </c>
      <c r="G319" s="221">
        <v>2.5</v>
      </c>
      <c r="H319" s="194">
        <f t="shared" si="2"/>
        <v>2.5</v>
      </c>
      <c r="I319" s="106"/>
      <c r="J319" s="195"/>
      <c r="K319" s="195" t="str">
        <f t="shared" si="3"/>
        <v/>
      </c>
      <c r="L319" s="196">
        <f t="shared" si="4"/>
        <v>2.5</v>
      </c>
    </row>
    <row r="320">
      <c r="A320" s="198"/>
      <c r="B320" s="219">
        <v>46027.0</v>
      </c>
      <c r="C320" s="103" t="s">
        <v>89</v>
      </c>
      <c r="D320" s="103" t="s">
        <v>113</v>
      </c>
      <c r="E320" s="5" t="str">
        <f t="array" ref="E320">IF(D320="","",XLOOKUP(D320,DATOS!$D$6:D14000,DATOS!$C$6:C14000,0,0,1))</f>
        <v>CUBITO1</v>
      </c>
      <c r="F320" s="220">
        <v>1.0</v>
      </c>
      <c r="G320" s="221">
        <v>0.5</v>
      </c>
      <c r="H320" s="194">
        <f t="shared" si="2"/>
        <v>0.5</v>
      </c>
      <c r="I320" s="106"/>
      <c r="J320" s="195"/>
      <c r="K320" s="195" t="str">
        <f t="shared" si="3"/>
        <v/>
      </c>
      <c r="L320" s="196">
        <f t="shared" si="4"/>
        <v>0.5</v>
      </c>
    </row>
    <row r="321">
      <c r="A321" s="198"/>
      <c r="B321" s="219">
        <v>46027.0</v>
      </c>
      <c r="C321" s="103" t="s">
        <v>89</v>
      </c>
      <c r="D321" s="103" t="s">
        <v>100</v>
      </c>
      <c r="E321" s="5" t="str">
        <f t="array" ref="E321">IF(D321="","",XLOOKUP(D321,DATOS!$D$6:D14000,DATOS!$C$6:C14000,0,0,1))</f>
        <v>HUEVO</v>
      </c>
      <c r="F321" s="220">
        <v>3.0</v>
      </c>
      <c r="G321" s="221">
        <v>0.333333</v>
      </c>
      <c r="H321" s="194">
        <f t="shared" si="2"/>
        <v>0.999999</v>
      </c>
      <c r="I321" s="106"/>
      <c r="J321" s="195"/>
      <c r="K321" s="195" t="str">
        <f t="shared" si="3"/>
        <v/>
      </c>
      <c r="L321" s="196">
        <f t="shared" si="4"/>
        <v>0.999999</v>
      </c>
    </row>
    <row r="322">
      <c r="A322" s="198"/>
      <c r="B322" s="219">
        <v>46027.0</v>
      </c>
      <c r="C322" s="103" t="s">
        <v>89</v>
      </c>
      <c r="D322" s="103" t="s">
        <v>95</v>
      </c>
      <c r="E322" s="5" t="str">
        <f t="array" ref="E322">IF(D322="","",XLOOKUP(D322,DATOS!$D$6:D14000,DATOS!$C$6:C14000,0,0,1))</f>
        <v>CARM005</v>
      </c>
      <c r="F322" s="220">
        <v>5.0</v>
      </c>
      <c r="G322" s="221">
        <v>0.1</v>
      </c>
      <c r="H322" s="194">
        <f t="shared" si="2"/>
        <v>0.5</v>
      </c>
      <c r="I322" s="106"/>
      <c r="J322" s="195"/>
      <c r="K322" s="195" t="str">
        <f t="shared" si="3"/>
        <v/>
      </c>
      <c r="L322" s="196">
        <f t="shared" si="4"/>
        <v>0.5</v>
      </c>
    </row>
    <row r="323">
      <c r="A323" s="198"/>
      <c r="B323" s="219">
        <v>46027.0</v>
      </c>
      <c r="C323" s="103" t="s">
        <v>89</v>
      </c>
      <c r="D323" s="103" t="s">
        <v>97</v>
      </c>
      <c r="E323" s="5" t="str">
        <f t="array" ref="E323">IF(D323="","",XLOOKUP(D323,DATOS!$D$6:D14000,DATOS!$C$6:C14000,0,0,1))</f>
        <v>CARM4</v>
      </c>
      <c r="F323" s="220">
        <v>5.0</v>
      </c>
      <c r="G323" s="221">
        <v>0.1</v>
      </c>
      <c r="H323" s="194">
        <f t="shared" si="2"/>
        <v>0.5</v>
      </c>
      <c r="I323" s="106"/>
      <c r="J323" s="195"/>
      <c r="K323" s="195" t="str">
        <f t="shared" si="3"/>
        <v/>
      </c>
      <c r="L323" s="196">
        <f t="shared" si="4"/>
        <v>0.5</v>
      </c>
    </row>
    <row r="324">
      <c r="A324" s="198"/>
      <c r="B324" s="219">
        <v>46027.0</v>
      </c>
      <c r="C324" s="103" t="s">
        <v>89</v>
      </c>
      <c r="D324" s="103" t="s">
        <v>92</v>
      </c>
      <c r="E324" s="224" t="str">
        <f t="array" ref="E324">IF(D324="","",XLOOKUP(D324,DATOS!$D$6:D14000,DATOS!$C$6:C14000,0,0,1))</f>
        <v>00017</v>
      </c>
      <c r="F324" s="220">
        <v>2.0</v>
      </c>
      <c r="G324" s="221">
        <v>0.5</v>
      </c>
      <c r="H324" s="194">
        <f t="shared" si="2"/>
        <v>1</v>
      </c>
      <c r="I324" s="106"/>
      <c r="J324" s="195"/>
      <c r="K324" s="195" t="str">
        <f t="shared" si="3"/>
        <v/>
      </c>
      <c r="L324" s="196">
        <f t="shared" si="4"/>
        <v>1</v>
      </c>
    </row>
    <row r="325">
      <c r="A325" s="198"/>
      <c r="B325" s="219">
        <v>46027.0</v>
      </c>
      <c r="C325" s="103" t="s">
        <v>89</v>
      </c>
      <c r="D325" s="103" t="s">
        <v>96</v>
      </c>
      <c r="E325" s="5" t="str">
        <f t="array" ref="E325">IF(D325="","",XLOOKUP(D325,DATOS!$D$6:D14000,DATOS!$C$6:C14000,0,0,1))</f>
        <v>CARM2</v>
      </c>
      <c r="F325" s="220">
        <v>10.0</v>
      </c>
      <c r="G325" s="221">
        <v>0.1</v>
      </c>
      <c r="H325" s="194">
        <f t="shared" si="2"/>
        <v>1</v>
      </c>
      <c r="I325" s="106"/>
      <c r="J325" s="195"/>
      <c r="K325" s="195" t="str">
        <f t="shared" si="3"/>
        <v/>
      </c>
      <c r="L325" s="196">
        <f t="shared" si="4"/>
        <v>1</v>
      </c>
    </row>
    <row r="326">
      <c r="A326" s="198"/>
      <c r="B326" s="219">
        <v>46027.0</v>
      </c>
      <c r="C326" s="103" t="s">
        <v>89</v>
      </c>
      <c r="D326" s="103" t="s">
        <v>158</v>
      </c>
      <c r="E326" s="5" t="str">
        <f t="array" ref="E326">IF(D326="","",XLOOKUP(D326,DATOS!$D$6:D14000,DATOS!$C$6:C14000,0,0,1))</f>
        <v>00068</v>
      </c>
      <c r="F326" s="220">
        <v>1.0</v>
      </c>
      <c r="G326" s="221">
        <v>3.0</v>
      </c>
      <c r="H326" s="194">
        <f t="shared" si="2"/>
        <v>3</v>
      </c>
      <c r="I326" s="106"/>
      <c r="J326" s="195"/>
      <c r="K326" s="195" t="str">
        <f t="shared" si="3"/>
        <v/>
      </c>
      <c r="L326" s="196">
        <f t="shared" si="4"/>
        <v>3</v>
      </c>
    </row>
    <row r="327">
      <c r="A327" s="198"/>
      <c r="B327" s="219">
        <v>46027.0</v>
      </c>
      <c r="C327" s="103" t="s">
        <v>89</v>
      </c>
      <c r="D327" s="103" t="s">
        <v>112</v>
      </c>
      <c r="E327" s="5" t="str">
        <f t="array" ref="E327">IF(D327="","",XLOOKUP(D327,DATOS!$D$6:D14000,DATOS!$C$6:C14000,0,0,1))</f>
        <v>SAR3</v>
      </c>
      <c r="F327" s="220">
        <v>1.0</v>
      </c>
      <c r="G327" s="221">
        <v>1.5</v>
      </c>
      <c r="H327" s="194">
        <f t="shared" si="2"/>
        <v>1.5</v>
      </c>
      <c r="I327" s="106"/>
      <c r="J327" s="195"/>
      <c r="K327" s="195" t="str">
        <f t="shared" si="3"/>
        <v/>
      </c>
      <c r="L327" s="196">
        <f t="shared" si="4"/>
        <v>1.5</v>
      </c>
    </row>
    <row r="328">
      <c r="A328" s="198"/>
      <c r="B328" s="219">
        <v>46027.0</v>
      </c>
      <c r="C328" s="103" t="s">
        <v>89</v>
      </c>
      <c r="D328" s="103" t="s">
        <v>113</v>
      </c>
      <c r="E328" s="5" t="str">
        <f t="array" ref="E328">IF(D328="","",XLOOKUP(D328,DATOS!$D$6:D14000,DATOS!$C$6:C14000,0,0,1))</f>
        <v>CUBITO1</v>
      </c>
      <c r="F328" s="220">
        <v>1.0</v>
      </c>
      <c r="G328" s="221">
        <v>0.5</v>
      </c>
      <c r="H328" s="194">
        <f t="shared" si="2"/>
        <v>0.5</v>
      </c>
      <c r="I328" s="106"/>
      <c r="J328" s="195"/>
      <c r="K328" s="195" t="str">
        <f t="shared" si="3"/>
        <v/>
      </c>
      <c r="L328" s="196">
        <f t="shared" si="4"/>
        <v>0.5</v>
      </c>
    </row>
    <row r="329">
      <c r="A329" s="198"/>
      <c r="B329" s="219">
        <v>46027.0</v>
      </c>
      <c r="C329" s="103" t="s">
        <v>89</v>
      </c>
      <c r="D329" s="103" t="s">
        <v>92</v>
      </c>
      <c r="E329" s="224" t="str">
        <f t="array" ref="E329">IF(D329="","",XLOOKUP(D329,DATOS!$D$6:D14000,DATOS!$C$6:C14000,0,0,1))</f>
        <v>00017</v>
      </c>
      <c r="F329" s="220">
        <v>2.0</v>
      </c>
      <c r="G329" s="221">
        <v>0.5</v>
      </c>
      <c r="H329" s="194">
        <f t="shared" si="2"/>
        <v>1</v>
      </c>
      <c r="I329" s="106"/>
      <c r="J329" s="195"/>
      <c r="K329" s="195" t="str">
        <f t="shared" si="3"/>
        <v/>
      </c>
      <c r="L329" s="196">
        <f t="shared" si="4"/>
        <v>1</v>
      </c>
    </row>
    <row r="330">
      <c r="A330" s="198"/>
      <c r="B330" s="219">
        <v>46027.0</v>
      </c>
      <c r="C330" s="103" t="s">
        <v>89</v>
      </c>
      <c r="D330" s="103" t="s">
        <v>98</v>
      </c>
      <c r="E330" s="5" t="str">
        <f t="array" ref="E330">IF(D330="","",XLOOKUP(D330,DATOS!$D$6:D14000,DATOS!$C$6:C14000,0,0,1))</f>
        <v>QUES1</v>
      </c>
      <c r="F330" s="220">
        <v>0.4</v>
      </c>
      <c r="G330" s="221">
        <v>10.0</v>
      </c>
      <c r="H330" s="194">
        <f t="shared" si="2"/>
        <v>4</v>
      </c>
      <c r="I330" s="106"/>
      <c r="J330" s="195"/>
      <c r="K330" s="195" t="str">
        <f t="shared" si="3"/>
        <v/>
      </c>
      <c r="L330" s="196">
        <f t="shared" si="4"/>
        <v>4</v>
      </c>
    </row>
    <row r="331">
      <c r="A331" s="198"/>
      <c r="B331" s="219">
        <v>46027.0</v>
      </c>
      <c r="C331" s="103" t="s">
        <v>89</v>
      </c>
      <c r="D331" s="103" t="s">
        <v>123</v>
      </c>
      <c r="E331" s="5" t="str">
        <f t="array" ref="E331">IF(D331="","",XLOOKUP(D331,DATOS!$D$6:D14000,DATOS!$C$6:C14000,0,0,1))</f>
        <v>AC6</v>
      </c>
      <c r="F331" s="220">
        <v>1.0</v>
      </c>
      <c r="G331" s="221">
        <v>3.5</v>
      </c>
      <c r="H331" s="194">
        <f t="shared" si="2"/>
        <v>3.5</v>
      </c>
      <c r="I331" s="106"/>
      <c r="J331" s="195"/>
      <c r="K331" s="195" t="str">
        <f t="shared" si="3"/>
        <v/>
      </c>
      <c r="L331" s="196">
        <f t="shared" si="4"/>
        <v>3.5</v>
      </c>
    </row>
    <row r="332">
      <c r="A332" s="198"/>
      <c r="B332" s="219">
        <v>46027.0</v>
      </c>
      <c r="C332" s="103" t="s">
        <v>89</v>
      </c>
      <c r="D332" s="103" t="s">
        <v>113</v>
      </c>
      <c r="E332" s="5" t="str">
        <f t="array" ref="E332">IF(D332="","",XLOOKUP(D332,DATOS!$D$6:D14000,DATOS!$C$6:C14000,0,0,1))</f>
        <v>CUBITO1</v>
      </c>
      <c r="F332" s="220">
        <v>1.0</v>
      </c>
      <c r="G332" s="221">
        <v>0.5</v>
      </c>
      <c r="H332" s="194">
        <f t="shared" si="2"/>
        <v>0.5</v>
      </c>
      <c r="I332" s="106"/>
      <c r="J332" s="195"/>
      <c r="K332" s="195" t="str">
        <f t="shared" si="3"/>
        <v/>
      </c>
      <c r="L332" s="196">
        <f t="shared" si="4"/>
        <v>0.5</v>
      </c>
    </row>
    <row r="333">
      <c r="A333" s="198"/>
      <c r="B333" s="219">
        <v>46027.0</v>
      </c>
      <c r="C333" s="103" t="s">
        <v>89</v>
      </c>
      <c r="D333" s="103" t="s">
        <v>127</v>
      </c>
      <c r="E333" s="5" t="str">
        <f t="array" ref="E333">IF(D333="","",XLOOKUP(D333,DATOS!$D$6:D14000,DATOS!$C$6:C14000,0,0,1))</f>
        <v>CA3</v>
      </c>
      <c r="F333" s="220">
        <v>1.0</v>
      </c>
      <c r="G333" s="221">
        <v>3.5</v>
      </c>
      <c r="H333" s="194">
        <f t="shared" si="2"/>
        <v>3.5</v>
      </c>
      <c r="I333" s="106"/>
      <c r="J333" s="195"/>
      <c r="K333" s="195" t="str">
        <f t="shared" si="3"/>
        <v/>
      </c>
      <c r="L333" s="196">
        <f t="shared" si="4"/>
        <v>3.5</v>
      </c>
    </row>
    <row r="334">
      <c r="A334" s="198"/>
      <c r="B334" s="219">
        <v>46027.0</v>
      </c>
      <c r="C334" s="103" t="s">
        <v>89</v>
      </c>
      <c r="D334" s="103" t="s">
        <v>95</v>
      </c>
      <c r="E334" s="5" t="str">
        <f t="array" ref="E334">IF(D334="","",XLOOKUP(D334,DATOS!$D$6:D14000,DATOS!$C$6:C14000,0,0,1))</f>
        <v>CARM005</v>
      </c>
      <c r="F334" s="220">
        <v>5.0</v>
      </c>
      <c r="G334" s="221">
        <v>0.1</v>
      </c>
      <c r="H334" s="194">
        <f t="shared" si="2"/>
        <v>0.5</v>
      </c>
      <c r="I334" s="106"/>
      <c r="J334" s="195"/>
      <c r="K334" s="195" t="str">
        <f t="shared" si="3"/>
        <v/>
      </c>
      <c r="L334" s="196">
        <f t="shared" si="4"/>
        <v>0.5</v>
      </c>
    </row>
    <row r="335">
      <c r="A335" s="198"/>
      <c r="B335" s="219">
        <v>46027.0</v>
      </c>
      <c r="C335" s="103" t="s">
        <v>89</v>
      </c>
      <c r="D335" s="103" t="s">
        <v>98</v>
      </c>
      <c r="E335" s="5" t="str">
        <f t="array" ref="E335">IF(D335="","",XLOOKUP(D335,DATOS!$D$6:D14000,DATOS!$C$6:C14000,0,0,1))</f>
        <v>QUES1</v>
      </c>
      <c r="F335" s="220">
        <v>0.3</v>
      </c>
      <c r="G335" s="221">
        <v>10.0</v>
      </c>
      <c r="H335" s="194">
        <f t="shared" si="2"/>
        <v>3</v>
      </c>
      <c r="I335" s="106"/>
      <c r="J335" s="195"/>
      <c r="K335" s="195" t="str">
        <f t="shared" si="3"/>
        <v/>
      </c>
      <c r="L335" s="196">
        <f t="shared" si="4"/>
        <v>3</v>
      </c>
    </row>
    <row r="336">
      <c r="A336" s="198"/>
      <c r="B336" s="219">
        <v>46027.0</v>
      </c>
      <c r="C336" s="103" t="s">
        <v>89</v>
      </c>
      <c r="D336" s="103" t="s">
        <v>161</v>
      </c>
      <c r="E336" s="5" t="str">
        <f t="array" ref="E336">IF(D336="","",XLOOKUP(D336,DATOS!$D$6:D14000,DATOS!$C$6:C14000,0,0,1))</f>
        <v>00089</v>
      </c>
      <c r="F336" s="220">
        <v>2.0</v>
      </c>
      <c r="G336" s="221">
        <v>1.0</v>
      </c>
      <c r="H336" s="194">
        <f t="shared" si="2"/>
        <v>2</v>
      </c>
      <c r="I336" s="106"/>
      <c r="J336" s="195"/>
      <c r="K336" s="195" t="str">
        <f t="shared" si="3"/>
        <v/>
      </c>
      <c r="L336" s="196">
        <f t="shared" si="4"/>
        <v>2</v>
      </c>
    </row>
    <row r="337">
      <c r="A337" s="198"/>
      <c r="B337" s="219">
        <v>46027.0</v>
      </c>
      <c r="C337" s="103" t="s">
        <v>89</v>
      </c>
      <c r="D337" s="103" t="s">
        <v>108</v>
      </c>
      <c r="E337" s="5" t="str">
        <f t="array" ref="E337">IF(D337="","",XLOOKUP(D337,DATOS!$D$6:D14000,DATOS!$C$6:C14000,0,0,1))</f>
        <v>GALL024</v>
      </c>
      <c r="F337" s="220">
        <v>2.0</v>
      </c>
      <c r="G337" s="221">
        <v>0.5</v>
      </c>
      <c r="H337" s="194">
        <f t="shared" si="2"/>
        <v>1</v>
      </c>
      <c r="I337" s="106"/>
      <c r="J337" s="195"/>
      <c r="K337" s="195" t="str">
        <f t="shared" si="3"/>
        <v/>
      </c>
      <c r="L337" s="196">
        <f t="shared" si="4"/>
        <v>1</v>
      </c>
    </row>
    <row r="338">
      <c r="A338" s="198"/>
      <c r="B338" s="219">
        <v>46027.0</v>
      </c>
      <c r="C338" s="103" t="s">
        <v>89</v>
      </c>
      <c r="D338" s="103" t="s">
        <v>100</v>
      </c>
      <c r="E338" s="5" t="str">
        <f t="array" ref="E338">IF(D338="","",XLOOKUP(D338,DATOS!$D$6:D14000,DATOS!$C$6:C14000,0,0,1))</f>
        <v>HUEVO</v>
      </c>
      <c r="F338" s="220">
        <v>12.0</v>
      </c>
      <c r="G338" s="221">
        <v>0.33333</v>
      </c>
      <c r="H338" s="194">
        <f t="shared" si="2"/>
        <v>3.99996</v>
      </c>
      <c r="I338" s="106"/>
      <c r="J338" s="195"/>
      <c r="K338" s="195" t="str">
        <f t="shared" si="3"/>
        <v/>
      </c>
      <c r="L338" s="196">
        <f t="shared" si="4"/>
        <v>3.99996</v>
      </c>
    </row>
    <row r="339">
      <c r="A339" s="198"/>
      <c r="B339" s="219">
        <v>46027.0</v>
      </c>
      <c r="C339" s="103" t="s">
        <v>89</v>
      </c>
      <c r="D339" s="103" t="s">
        <v>93</v>
      </c>
      <c r="E339" s="5" t="str">
        <f t="array" ref="E339">IF(D339="","",XLOOKUP(D339,DATOS!$D$6:D14000,DATOS!$C$6:C14000,0,0,1))</f>
        <v>POLLO</v>
      </c>
      <c r="F339" s="220">
        <v>2.45</v>
      </c>
      <c r="G339" s="221">
        <v>5.0</v>
      </c>
      <c r="H339" s="194">
        <f t="shared" si="2"/>
        <v>12.25</v>
      </c>
      <c r="I339" s="106"/>
      <c r="J339" s="195"/>
      <c r="K339" s="195" t="str">
        <f t="shared" si="3"/>
        <v/>
      </c>
      <c r="L339" s="196">
        <f t="shared" si="4"/>
        <v>12.25</v>
      </c>
    </row>
    <row r="340">
      <c r="A340" s="198"/>
      <c r="B340" s="219">
        <v>46027.0</v>
      </c>
      <c r="C340" s="103" t="s">
        <v>89</v>
      </c>
      <c r="D340" s="103" t="s">
        <v>130</v>
      </c>
      <c r="E340" s="5" t="str">
        <f t="array" ref="E340">IF(D340="","",XLOOKUP(D340,DATOS!$D$6:D14000,DATOS!$C$6:C14000,0,0,1))</f>
        <v>AR1</v>
      </c>
      <c r="F340" s="220">
        <v>1.0</v>
      </c>
      <c r="G340" s="221">
        <v>2.5</v>
      </c>
      <c r="H340" s="194">
        <f t="shared" si="2"/>
        <v>2.5</v>
      </c>
      <c r="I340" s="106"/>
      <c r="J340" s="195"/>
      <c r="K340" s="195" t="str">
        <f t="shared" si="3"/>
        <v/>
      </c>
      <c r="L340" s="196">
        <f t="shared" si="4"/>
        <v>2.5</v>
      </c>
    </row>
    <row r="341">
      <c r="A341" s="198"/>
      <c r="B341" s="219">
        <v>46027.0</v>
      </c>
      <c r="C341" s="103" t="s">
        <v>89</v>
      </c>
      <c r="D341" s="103" t="s">
        <v>123</v>
      </c>
      <c r="E341" s="5" t="str">
        <f t="array" ref="E341">IF(D341="","",XLOOKUP(D341,DATOS!$D$6:D14000,DATOS!$C$6:C14000,0,0,1))</f>
        <v>AC6</v>
      </c>
      <c r="F341" s="220">
        <v>1.0</v>
      </c>
      <c r="G341" s="221">
        <v>3.5</v>
      </c>
      <c r="H341" s="194">
        <f t="shared" si="2"/>
        <v>3.5</v>
      </c>
      <c r="I341" s="106"/>
      <c r="J341" s="195"/>
      <c r="K341" s="195" t="str">
        <f t="shared" si="3"/>
        <v/>
      </c>
      <c r="L341" s="196">
        <f t="shared" si="4"/>
        <v>3.5</v>
      </c>
    </row>
    <row r="342">
      <c r="A342" s="198"/>
      <c r="B342" s="219">
        <v>46028.0</v>
      </c>
      <c r="C342" s="103" t="s">
        <v>89</v>
      </c>
      <c r="D342" s="103" t="s">
        <v>100</v>
      </c>
      <c r="E342" s="5" t="str">
        <f t="array" ref="E342">IF(D342="","",XLOOKUP(D342,DATOS!$D$6:D14000,DATOS!$C$6:C14000,0,0,1))</f>
        <v>HUEVO</v>
      </c>
      <c r="F342" s="220">
        <v>21.0</v>
      </c>
      <c r="G342" s="221">
        <v>0.33333333</v>
      </c>
      <c r="H342" s="194">
        <f t="shared" si="2"/>
        <v>6.99999993</v>
      </c>
      <c r="I342" s="106"/>
      <c r="J342" s="195"/>
      <c r="K342" s="195" t="str">
        <f t="shared" si="3"/>
        <v/>
      </c>
      <c r="L342" s="196">
        <f t="shared" si="4"/>
        <v>6.99999993</v>
      </c>
    </row>
    <row r="343">
      <c r="A343" s="198"/>
      <c r="B343" s="219">
        <v>46028.0</v>
      </c>
      <c r="C343" s="103" t="s">
        <v>89</v>
      </c>
      <c r="D343" s="103" t="s">
        <v>112</v>
      </c>
      <c r="E343" s="5" t="str">
        <f t="array" ref="E343">IF(D343="","",XLOOKUP(D343,DATOS!$D$6:D14000,DATOS!$C$6:C14000,0,0,1))</f>
        <v>SAR3</v>
      </c>
      <c r="F343" s="220">
        <v>2.0</v>
      </c>
      <c r="G343" s="221">
        <v>1.5</v>
      </c>
      <c r="H343" s="194">
        <f t="shared" si="2"/>
        <v>3</v>
      </c>
      <c r="I343" s="106"/>
      <c r="J343" s="195"/>
      <c r="K343" s="195" t="str">
        <f t="shared" si="3"/>
        <v/>
      </c>
      <c r="L343" s="196">
        <f t="shared" si="4"/>
        <v>3</v>
      </c>
    </row>
    <row r="344">
      <c r="A344" s="198"/>
      <c r="B344" s="219">
        <v>46028.0</v>
      </c>
      <c r="C344" s="103" t="s">
        <v>89</v>
      </c>
      <c r="D344" s="103" t="s">
        <v>141</v>
      </c>
      <c r="E344" s="5" t="str">
        <f t="array" ref="E344">IF(D344="","",XLOOKUP(D344,DATOS!$D$6:D14000,DATOS!$C$6:C14000,0,0,1))</f>
        <v>AZ6</v>
      </c>
      <c r="F344" s="220">
        <v>1.0</v>
      </c>
      <c r="G344" s="221">
        <v>3.0</v>
      </c>
      <c r="H344" s="194">
        <f t="shared" si="2"/>
        <v>3</v>
      </c>
      <c r="I344" s="106"/>
      <c r="J344" s="195"/>
      <c r="K344" s="195" t="str">
        <f t="shared" si="3"/>
        <v/>
      </c>
      <c r="L344" s="196">
        <f t="shared" si="4"/>
        <v>3</v>
      </c>
    </row>
    <row r="345">
      <c r="A345" s="198"/>
      <c r="B345" s="219">
        <v>46028.0</v>
      </c>
      <c r="C345" s="103" t="s">
        <v>89</v>
      </c>
      <c r="D345" s="103" t="s">
        <v>149</v>
      </c>
      <c r="E345" s="5" t="str">
        <f t="array" ref="E345">IF(D345="","",XLOOKUP(D345,DATOS!$D$6:D14000,DATOS!$C$6:C14000,0,0,1))</f>
        <v>HAR2</v>
      </c>
      <c r="F345" s="220">
        <v>1.0</v>
      </c>
      <c r="G345" s="221">
        <v>2.5</v>
      </c>
      <c r="H345" s="194">
        <f t="shared" si="2"/>
        <v>2.5</v>
      </c>
      <c r="I345" s="106"/>
      <c r="J345" s="195"/>
      <c r="K345" s="195" t="str">
        <f t="shared" si="3"/>
        <v/>
      </c>
      <c r="L345" s="196">
        <f t="shared" si="4"/>
        <v>2.5</v>
      </c>
    </row>
    <row r="346">
      <c r="A346" s="198"/>
      <c r="B346" s="219">
        <v>46028.0</v>
      </c>
      <c r="C346" s="103" t="s">
        <v>89</v>
      </c>
      <c r="D346" s="103" t="s">
        <v>113</v>
      </c>
      <c r="E346" s="5" t="str">
        <f t="array" ref="E346">IF(D346="","",XLOOKUP(D346,DATOS!$D$6:D14000,DATOS!$C$6:C14000,0,0,1))</f>
        <v>CUBITO1</v>
      </c>
      <c r="F346" s="220">
        <v>1.0</v>
      </c>
      <c r="G346" s="221">
        <v>0.5</v>
      </c>
      <c r="H346" s="194">
        <f t="shared" si="2"/>
        <v>0.5</v>
      </c>
      <c r="I346" s="106"/>
      <c r="J346" s="195"/>
      <c r="K346" s="195" t="str">
        <f t="shared" si="3"/>
        <v/>
      </c>
      <c r="L346" s="196">
        <f t="shared" si="4"/>
        <v>0.5</v>
      </c>
    </row>
    <row r="347">
      <c r="A347" s="198"/>
      <c r="B347" s="219">
        <v>46028.0</v>
      </c>
      <c r="C347" s="103" t="s">
        <v>89</v>
      </c>
      <c r="D347" s="103" t="s">
        <v>100</v>
      </c>
      <c r="E347" s="5" t="str">
        <f t="array" ref="E347">IF(D347="","",XLOOKUP(D347,DATOS!$D$6:D14000,DATOS!$C$6:C14000,0,0,1))</f>
        <v>HUEVO</v>
      </c>
      <c r="F347" s="220">
        <v>6.0</v>
      </c>
      <c r="G347" s="221">
        <v>0.333</v>
      </c>
      <c r="H347" s="194">
        <f t="shared" si="2"/>
        <v>1.998</v>
      </c>
      <c r="I347" s="106"/>
      <c r="J347" s="195"/>
      <c r="K347" s="195" t="str">
        <f t="shared" si="3"/>
        <v/>
      </c>
      <c r="L347" s="196">
        <f t="shared" si="4"/>
        <v>1.998</v>
      </c>
    </row>
    <row r="348">
      <c r="A348" s="198"/>
      <c r="B348" s="219">
        <v>46028.0</v>
      </c>
      <c r="C348" s="103" t="s">
        <v>89</v>
      </c>
      <c r="D348" s="103" t="s">
        <v>123</v>
      </c>
      <c r="E348" s="5" t="str">
        <f t="array" ref="E348">IF(D348="","",XLOOKUP(D348,DATOS!$D$6:D14000,DATOS!$C$6:C14000,0,0,1))</f>
        <v>AC6</v>
      </c>
      <c r="F348" s="220">
        <v>1.0</v>
      </c>
      <c r="G348" s="221">
        <v>3.5</v>
      </c>
      <c r="H348" s="194">
        <f t="shared" si="2"/>
        <v>3.5</v>
      </c>
      <c r="I348" s="106"/>
      <c r="J348" s="195"/>
      <c r="K348" s="195" t="str">
        <f t="shared" si="3"/>
        <v/>
      </c>
      <c r="L348" s="196">
        <f t="shared" si="4"/>
        <v>3.5</v>
      </c>
    </row>
    <row r="349">
      <c r="A349" s="198"/>
      <c r="B349" s="219">
        <v>46028.0</v>
      </c>
      <c r="C349" s="103" t="s">
        <v>89</v>
      </c>
      <c r="D349" s="103" t="s">
        <v>149</v>
      </c>
      <c r="E349" s="5" t="str">
        <f t="array" ref="E349">IF(D349="","",XLOOKUP(D349,DATOS!$D$6:D14000,DATOS!$C$6:C14000,0,0,1))</f>
        <v>HAR2</v>
      </c>
      <c r="F349" s="220">
        <v>1.0</v>
      </c>
      <c r="G349" s="221">
        <v>2.5</v>
      </c>
      <c r="H349" s="194">
        <f t="shared" si="2"/>
        <v>2.5</v>
      </c>
      <c r="I349" s="106"/>
      <c r="J349" s="195"/>
      <c r="K349" s="195" t="str">
        <f t="shared" si="3"/>
        <v/>
      </c>
      <c r="L349" s="196">
        <f t="shared" si="4"/>
        <v>2.5</v>
      </c>
    </row>
    <row r="350">
      <c r="A350" s="198"/>
      <c r="B350" s="219">
        <v>46028.0</v>
      </c>
      <c r="C350" s="103" t="s">
        <v>89</v>
      </c>
      <c r="D350" s="103" t="s">
        <v>115</v>
      </c>
      <c r="E350" s="224" t="str">
        <f t="array" ref="E350">IF(D350="","",XLOOKUP(D350,DATOS!$D$6:D14000,DATOS!$C$6:C14000,0,0,1))</f>
        <v>00016</v>
      </c>
      <c r="F350" s="220">
        <v>1.0</v>
      </c>
      <c r="G350" s="221">
        <v>3.0</v>
      </c>
      <c r="H350" s="194">
        <f t="shared" si="2"/>
        <v>3</v>
      </c>
      <c r="I350" s="106"/>
      <c r="J350" s="195"/>
      <c r="K350" s="195" t="str">
        <f t="shared" si="3"/>
        <v/>
      </c>
      <c r="L350" s="196">
        <f t="shared" si="4"/>
        <v>3</v>
      </c>
    </row>
    <row r="351">
      <c r="A351" s="198"/>
      <c r="B351" s="219">
        <v>46028.0</v>
      </c>
      <c r="C351" s="103" t="s">
        <v>89</v>
      </c>
      <c r="D351" s="103" t="s">
        <v>94</v>
      </c>
      <c r="E351" s="5" t="str">
        <f t="array" ref="E351">IF(D351="","",XLOOKUP(D351,DATOS!$D$6:D14000,DATOS!$C$6:C14000,0,0,1))</f>
        <v>00081</v>
      </c>
      <c r="F351" s="220">
        <v>2.0</v>
      </c>
      <c r="G351" s="221">
        <v>0.5</v>
      </c>
      <c r="H351" s="194">
        <f t="shared" si="2"/>
        <v>1</v>
      </c>
      <c r="I351" s="106"/>
      <c r="J351" s="195"/>
      <c r="K351" s="195" t="str">
        <f t="shared" si="3"/>
        <v/>
      </c>
      <c r="L351" s="196">
        <f t="shared" si="4"/>
        <v>1</v>
      </c>
    </row>
    <row r="352">
      <c r="A352" s="198"/>
      <c r="B352" s="219">
        <v>46028.0</v>
      </c>
      <c r="C352" s="103" t="s">
        <v>89</v>
      </c>
      <c r="D352" s="103" t="s">
        <v>98</v>
      </c>
      <c r="E352" s="5" t="str">
        <f t="array" ref="E352">IF(D352="","",XLOOKUP(D352,DATOS!$D$6:D14000,DATOS!$C$6:C14000,0,0,1))</f>
        <v>QUES1</v>
      </c>
      <c r="F352" s="220">
        <v>0.3</v>
      </c>
      <c r="G352" s="221">
        <v>10.0</v>
      </c>
      <c r="H352" s="194">
        <f t="shared" si="2"/>
        <v>3</v>
      </c>
      <c r="I352" s="106"/>
      <c r="J352" s="195"/>
      <c r="K352" s="195" t="str">
        <f t="shared" si="3"/>
        <v/>
      </c>
      <c r="L352" s="196">
        <f t="shared" si="4"/>
        <v>3</v>
      </c>
    </row>
    <row r="353">
      <c r="A353" s="198"/>
      <c r="B353" s="219">
        <v>46028.0</v>
      </c>
      <c r="C353" s="103" t="s">
        <v>89</v>
      </c>
      <c r="D353" s="103" t="s">
        <v>100</v>
      </c>
      <c r="E353" s="5" t="str">
        <f t="array" ref="E353">IF(D353="","",XLOOKUP(D353,DATOS!$D$6:D14000,DATOS!$C$6:C14000,0,0,1))</f>
        <v>HUEVO</v>
      </c>
      <c r="F353" s="220">
        <v>9.0</v>
      </c>
      <c r="G353" s="221">
        <v>0.333333</v>
      </c>
      <c r="H353" s="194">
        <f t="shared" si="2"/>
        <v>2.999997</v>
      </c>
      <c r="I353" s="106"/>
      <c r="J353" s="195"/>
      <c r="K353" s="195" t="str">
        <f t="shared" si="3"/>
        <v/>
      </c>
      <c r="L353" s="196">
        <f t="shared" si="4"/>
        <v>2.999997</v>
      </c>
    </row>
    <row r="354">
      <c r="A354" s="198"/>
      <c r="B354" s="219">
        <v>46028.0</v>
      </c>
      <c r="C354" s="103" t="s">
        <v>89</v>
      </c>
      <c r="D354" s="103" t="s">
        <v>99</v>
      </c>
      <c r="E354" s="5" t="str">
        <f t="array" ref="E354">IF(D354="","",XLOOKUP(D354,DATOS!$D$6:D14000,DATOS!$C$6:C14000,0,0,1))</f>
        <v>00116</v>
      </c>
      <c r="F354" s="220">
        <v>2.0</v>
      </c>
      <c r="G354" s="221">
        <v>3.5</v>
      </c>
      <c r="H354" s="194">
        <f t="shared" si="2"/>
        <v>7</v>
      </c>
      <c r="I354" s="106"/>
      <c r="J354" s="195"/>
      <c r="K354" s="195" t="str">
        <f t="shared" si="3"/>
        <v/>
      </c>
      <c r="L354" s="196">
        <f t="shared" si="4"/>
        <v>7</v>
      </c>
    </row>
    <row r="355">
      <c r="A355" s="198"/>
      <c r="B355" s="219">
        <v>46028.0</v>
      </c>
      <c r="C355" s="103" t="s">
        <v>89</v>
      </c>
      <c r="D355" s="103" t="s">
        <v>162</v>
      </c>
      <c r="E355" s="5" t="str">
        <f t="array" ref="E355">IF(D355="","",XLOOKUP(D355,DATOS!$D$6:D14000,DATOS!$C$6:C14000,0,0,1))</f>
        <v>GALLTK</v>
      </c>
      <c r="F355" s="220">
        <v>2.0</v>
      </c>
      <c r="G355" s="221">
        <v>1.0</v>
      </c>
      <c r="H355" s="194">
        <f t="shared" si="2"/>
        <v>2</v>
      </c>
      <c r="I355" s="106"/>
      <c r="J355" s="195"/>
      <c r="K355" s="195" t="str">
        <f t="shared" si="3"/>
        <v/>
      </c>
      <c r="L355" s="196">
        <f t="shared" si="4"/>
        <v>2</v>
      </c>
    </row>
    <row r="356">
      <c r="A356" s="198"/>
      <c r="B356" s="219">
        <v>46028.0</v>
      </c>
      <c r="C356" s="103" t="s">
        <v>89</v>
      </c>
      <c r="D356" s="103" t="s">
        <v>158</v>
      </c>
      <c r="E356" s="5" t="str">
        <f t="array" ref="E356">IF(D356="","",XLOOKUP(D356,DATOS!$D$6:D14000,DATOS!$C$6:C14000,0,0,1))</f>
        <v>00068</v>
      </c>
      <c r="F356" s="220">
        <v>1.0</v>
      </c>
      <c r="G356" s="221">
        <v>3.0</v>
      </c>
      <c r="H356" s="194">
        <f t="shared" si="2"/>
        <v>3</v>
      </c>
      <c r="I356" s="106"/>
      <c r="J356" s="195"/>
      <c r="K356" s="195" t="str">
        <f t="shared" si="3"/>
        <v/>
      </c>
      <c r="L356" s="196">
        <f t="shared" si="4"/>
        <v>3</v>
      </c>
    </row>
    <row r="357">
      <c r="A357" s="198"/>
      <c r="B357" s="219">
        <v>46028.0</v>
      </c>
      <c r="C357" s="103" t="s">
        <v>89</v>
      </c>
      <c r="D357" s="103" t="s">
        <v>92</v>
      </c>
      <c r="E357" s="224" t="str">
        <f t="array" ref="E357">IF(D357="","",XLOOKUP(D357,DATOS!$D$6:D14000,DATOS!$C$6:C14000,0,0,1))</f>
        <v>00017</v>
      </c>
      <c r="F357" s="220">
        <v>2.0</v>
      </c>
      <c r="G357" s="221">
        <v>0.5</v>
      </c>
      <c r="H357" s="194">
        <f t="shared" si="2"/>
        <v>1</v>
      </c>
      <c r="I357" s="106"/>
      <c r="J357" s="195"/>
      <c r="K357" s="195" t="str">
        <f t="shared" si="3"/>
        <v/>
      </c>
      <c r="L357" s="196">
        <f t="shared" si="4"/>
        <v>1</v>
      </c>
    </row>
    <row r="358">
      <c r="A358" s="198"/>
      <c r="B358" s="219">
        <v>46028.0</v>
      </c>
      <c r="C358" s="103" t="s">
        <v>89</v>
      </c>
      <c r="D358" s="103" t="s">
        <v>130</v>
      </c>
      <c r="E358" s="5" t="str">
        <f t="array" ref="E358">IF(D358="","",XLOOKUP(D358,DATOS!$D$6:D14000,DATOS!$C$6:C14000,0,0,1))</f>
        <v>AR1</v>
      </c>
      <c r="F358" s="220">
        <v>1.0</v>
      </c>
      <c r="G358" s="221">
        <v>2.5</v>
      </c>
      <c r="H358" s="194">
        <f t="shared" si="2"/>
        <v>2.5</v>
      </c>
      <c r="I358" s="106"/>
      <c r="J358" s="195"/>
      <c r="K358" s="195" t="str">
        <f t="shared" si="3"/>
        <v/>
      </c>
      <c r="L358" s="196">
        <f t="shared" si="4"/>
        <v>2.5</v>
      </c>
    </row>
    <row r="359">
      <c r="A359" s="198"/>
      <c r="B359" s="219">
        <v>46028.0</v>
      </c>
      <c r="C359" s="103" t="s">
        <v>89</v>
      </c>
      <c r="D359" s="103" t="s">
        <v>126</v>
      </c>
      <c r="E359" s="5" t="str">
        <f t="array" ref="E359">IF(D359="","",XLOOKUP(D359,DATOS!$D$6:D14000,DATOS!$C$6:C14000,0,0,1))</f>
        <v>HP3</v>
      </c>
      <c r="F359" s="220">
        <v>1.0</v>
      </c>
      <c r="G359" s="221">
        <v>2.5</v>
      </c>
      <c r="H359" s="194">
        <f t="shared" si="2"/>
        <v>2.5</v>
      </c>
      <c r="I359" s="106"/>
      <c r="J359" s="195"/>
      <c r="K359" s="195" t="str">
        <f t="shared" si="3"/>
        <v/>
      </c>
      <c r="L359" s="196">
        <f t="shared" si="4"/>
        <v>2.5</v>
      </c>
    </row>
    <row r="360">
      <c r="A360" s="198"/>
      <c r="B360" s="219">
        <v>46028.0</v>
      </c>
      <c r="C360" s="103" t="s">
        <v>89</v>
      </c>
      <c r="D360" s="103" t="s">
        <v>163</v>
      </c>
      <c r="E360" s="5" t="str">
        <f t="array" ref="E360">IF(D360="","",XLOOKUP(D360,DATOS!$D$6:D14000,DATOS!$C$6:C14000,0,0,1))</f>
        <v>NUCI</v>
      </c>
      <c r="F360" s="220">
        <v>1.0</v>
      </c>
      <c r="G360" s="221">
        <v>1.5</v>
      </c>
      <c r="H360" s="194">
        <f t="shared" si="2"/>
        <v>1.5</v>
      </c>
      <c r="I360" s="106"/>
      <c r="J360" s="195"/>
      <c r="K360" s="195" t="str">
        <f t="shared" si="3"/>
        <v/>
      </c>
      <c r="L360" s="196">
        <f t="shared" si="4"/>
        <v>1.5</v>
      </c>
    </row>
    <row r="361">
      <c r="A361" s="198"/>
      <c r="B361" s="219">
        <v>46028.0</v>
      </c>
      <c r="C361" s="103" t="s">
        <v>89</v>
      </c>
      <c r="D361" s="103" t="s">
        <v>125</v>
      </c>
      <c r="E361" s="5" t="str">
        <f t="array" ref="E361">IF(D361="","",XLOOKUP(D361,DATOS!$D$6:D14000,DATOS!$C$6:C14000,0,0,1))</f>
        <v>GALL21</v>
      </c>
      <c r="F361" s="220">
        <v>1.0</v>
      </c>
      <c r="G361" s="221">
        <v>0.5</v>
      </c>
      <c r="H361" s="194">
        <f t="shared" si="2"/>
        <v>0.5</v>
      </c>
      <c r="I361" s="106"/>
      <c r="J361" s="195"/>
      <c r="K361" s="195" t="str">
        <f t="shared" si="3"/>
        <v/>
      </c>
      <c r="L361" s="196">
        <f t="shared" si="4"/>
        <v>0.5</v>
      </c>
    </row>
    <row r="362">
      <c r="A362" s="198"/>
      <c r="B362" s="219">
        <v>46028.0</v>
      </c>
      <c r="C362" s="103" t="s">
        <v>89</v>
      </c>
      <c r="D362" s="103" t="s">
        <v>164</v>
      </c>
      <c r="E362" s="5" t="str">
        <f t="array" ref="E362">IF(D362="","",XLOOKUP(D362,DATOS!$D$6:D14000,DATOS!$C$6:C14000,0,0,1))</f>
        <v>PIRULIN</v>
      </c>
      <c r="F362" s="220">
        <v>2.0</v>
      </c>
      <c r="G362" s="221">
        <v>0.5</v>
      </c>
      <c r="H362" s="194">
        <f t="shared" si="2"/>
        <v>1</v>
      </c>
      <c r="I362" s="106"/>
      <c r="J362" s="195"/>
      <c r="K362" s="195" t="str">
        <f t="shared" si="3"/>
        <v/>
      </c>
      <c r="L362" s="196">
        <f t="shared" si="4"/>
        <v>1</v>
      </c>
    </row>
    <row r="363">
      <c r="A363" s="198"/>
      <c r="B363" s="219">
        <v>46028.0</v>
      </c>
      <c r="C363" s="103" t="s">
        <v>89</v>
      </c>
      <c r="D363" s="103" t="s">
        <v>138</v>
      </c>
      <c r="E363" s="5" t="str">
        <f t="array" ref="E363">IF(D363="","",XLOOKUP(D363,DATOS!$D$6:D14000,DATOS!$C$6:C14000,0,0,1))</f>
        <v>TORON</v>
      </c>
      <c r="F363" s="220">
        <v>1.0</v>
      </c>
      <c r="G363" s="221">
        <v>1.0</v>
      </c>
      <c r="H363" s="194">
        <f t="shared" si="2"/>
        <v>1</v>
      </c>
      <c r="I363" s="106"/>
      <c r="J363" s="195"/>
      <c r="K363" s="195" t="str">
        <f t="shared" si="3"/>
        <v/>
      </c>
      <c r="L363" s="196">
        <f t="shared" si="4"/>
        <v>1</v>
      </c>
    </row>
    <row r="364">
      <c r="A364" s="198"/>
      <c r="B364" s="219">
        <v>46028.0</v>
      </c>
      <c r="C364" s="103" t="s">
        <v>89</v>
      </c>
      <c r="D364" s="103" t="s">
        <v>161</v>
      </c>
      <c r="E364" s="5" t="str">
        <f t="array" ref="E364">IF(D364="","",XLOOKUP(D364,DATOS!$D$6:D14000,DATOS!$C$6:C14000,0,0,1))</f>
        <v>00089</v>
      </c>
      <c r="F364" s="220">
        <v>1.0</v>
      </c>
      <c r="G364" s="221">
        <v>1.0</v>
      </c>
      <c r="H364" s="194">
        <f t="shared" si="2"/>
        <v>1</v>
      </c>
      <c r="I364" s="106"/>
      <c r="J364" s="195"/>
      <c r="K364" s="195" t="str">
        <f t="shared" si="3"/>
        <v/>
      </c>
      <c r="L364" s="196">
        <f t="shared" si="4"/>
        <v>1</v>
      </c>
    </row>
    <row r="365">
      <c r="A365" s="198"/>
      <c r="B365" s="219">
        <v>46028.0</v>
      </c>
      <c r="C365" s="103" t="s">
        <v>89</v>
      </c>
      <c r="D365" s="103" t="s">
        <v>120</v>
      </c>
      <c r="E365" s="5" t="str">
        <f t="array" ref="E365">IF(D365="","",XLOOKUP(D365,DATOS!$D$6:D14000,DATOS!$C$6:C14000,0,0,1))</f>
        <v>REF2</v>
      </c>
      <c r="F365" s="220">
        <v>1.0</v>
      </c>
      <c r="G365" s="221">
        <v>4.0</v>
      </c>
      <c r="H365" s="194">
        <f t="shared" si="2"/>
        <v>4</v>
      </c>
      <c r="I365" s="106"/>
      <c r="J365" s="195"/>
      <c r="K365" s="195" t="str">
        <f t="shared" si="3"/>
        <v/>
      </c>
      <c r="L365" s="196">
        <f t="shared" si="4"/>
        <v>4</v>
      </c>
    </row>
    <row r="366">
      <c r="A366" s="198"/>
      <c r="B366" s="219">
        <v>46028.0</v>
      </c>
      <c r="C366" s="103" t="s">
        <v>89</v>
      </c>
      <c r="D366" s="103" t="s">
        <v>99</v>
      </c>
      <c r="E366" s="5" t="str">
        <f t="array" ref="E366">IF(D366="","",XLOOKUP(D366,DATOS!$D$6:D14000,DATOS!$C$6:C14000,0,0,1))</f>
        <v>00116</v>
      </c>
      <c r="F366" s="220">
        <v>1.0</v>
      </c>
      <c r="G366" s="221">
        <v>3.5</v>
      </c>
      <c r="H366" s="194">
        <f t="shared" si="2"/>
        <v>3.5</v>
      </c>
      <c r="I366" s="106"/>
      <c r="J366" s="195"/>
      <c r="K366" s="195" t="str">
        <f t="shared" si="3"/>
        <v/>
      </c>
      <c r="L366" s="196">
        <f t="shared" si="4"/>
        <v>3.5</v>
      </c>
    </row>
    <row r="367">
      <c r="A367" s="198"/>
      <c r="B367" s="219">
        <v>46028.0</v>
      </c>
      <c r="C367" s="103" t="s">
        <v>89</v>
      </c>
      <c r="D367" s="103" t="s">
        <v>113</v>
      </c>
      <c r="E367" s="5" t="str">
        <f t="array" ref="E367">IF(D367="","",XLOOKUP(D367,DATOS!$D$6:D14000,DATOS!$C$6:C14000,0,0,1))</f>
        <v>CUBITO1</v>
      </c>
      <c r="F367" s="220">
        <v>1.0</v>
      </c>
      <c r="G367" s="221">
        <v>0.5</v>
      </c>
      <c r="H367" s="194">
        <f t="shared" si="2"/>
        <v>0.5</v>
      </c>
      <c r="I367" s="106"/>
      <c r="J367" s="195"/>
      <c r="K367" s="195" t="str">
        <f t="shared" si="3"/>
        <v/>
      </c>
      <c r="L367" s="196">
        <f t="shared" si="4"/>
        <v>0.5</v>
      </c>
    </row>
    <row r="368">
      <c r="A368" s="198"/>
      <c r="B368" s="219">
        <v>46028.0</v>
      </c>
      <c r="C368" s="103" t="s">
        <v>89</v>
      </c>
      <c r="D368" s="103" t="s">
        <v>101</v>
      </c>
      <c r="E368" s="5" t="str">
        <f t="array" ref="E368">IF(D368="","",XLOOKUP(D368,DATOS!$D$6:D14000,DATOS!$C$6:C14000,0,0,1))</f>
        <v>PANEL</v>
      </c>
      <c r="F368" s="220">
        <v>1.0</v>
      </c>
      <c r="G368" s="221">
        <v>1.0</v>
      </c>
      <c r="H368" s="194">
        <f t="shared" si="2"/>
        <v>1</v>
      </c>
      <c r="I368" s="106"/>
      <c r="J368" s="195"/>
      <c r="K368" s="195" t="str">
        <f t="shared" si="3"/>
        <v/>
      </c>
      <c r="L368" s="196">
        <f t="shared" si="4"/>
        <v>1</v>
      </c>
    </row>
    <row r="369">
      <c r="A369" s="198"/>
      <c r="B369" s="219">
        <v>46028.0</v>
      </c>
      <c r="C369" s="103" t="s">
        <v>89</v>
      </c>
      <c r="D369" s="103" t="s">
        <v>96</v>
      </c>
      <c r="E369" s="5" t="str">
        <f t="array" ref="E369">IF(D369="","",XLOOKUP(D369,DATOS!$D$6:D14000,DATOS!$C$6:C14000,0,0,1))</f>
        <v>CARM2</v>
      </c>
      <c r="F369" s="220">
        <v>10.0</v>
      </c>
      <c r="G369" s="221">
        <v>0.1</v>
      </c>
      <c r="H369" s="194">
        <f t="shared" si="2"/>
        <v>1</v>
      </c>
      <c r="I369" s="106"/>
      <c r="J369" s="195"/>
      <c r="K369" s="195" t="str">
        <f t="shared" si="3"/>
        <v/>
      </c>
      <c r="L369" s="196">
        <f t="shared" si="4"/>
        <v>1</v>
      </c>
    </row>
    <row r="370">
      <c r="A370" s="198"/>
      <c r="B370" s="219">
        <v>46028.0</v>
      </c>
      <c r="C370" s="103" t="s">
        <v>89</v>
      </c>
      <c r="D370" s="103" t="s">
        <v>157</v>
      </c>
      <c r="E370" s="5" t="str">
        <f t="array" ref="E370">IF(D370="","",XLOOKUP(D370,DATOS!$D$6:D14000,DATOS!$C$6:C14000,0,0,1))</f>
        <v>KET2</v>
      </c>
      <c r="F370" s="220">
        <v>1.0</v>
      </c>
      <c r="G370" s="221">
        <v>3.0</v>
      </c>
      <c r="H370" s="194">
        <f t="shared" si="2"/>
        <v>3</v>
      </c>
      <c r="I370" s="106"/>
      <c r="J370" s="195"/>
      <c r="K370" s="195" t="str">
        <f t="shared" si="3"/>
        <v/>
      </c>
      <c r="L370" s="196">
        <f t="shared" si="4"/>
        <v>3</v>
      </c>
    </row>
    <row r="371">
      <c r="A371" s="198"/>
      <c r="B371" s="219">
        <v>46028.0</v>
      </c>
      <c r="C371" s="103" t="s">
        <v>89</v>
      </c>
      <c r="D371" s="103" t="s">
        <v>92</v>
      </c>
      <c r="E371" s="224" t="str">
        <f t="array" ref="E371">IF(D371="","",XLOOKUP(D371,DATOS!$D$6:D14000,DATOS!$C$6:C14000,0,0,1))</f>
        <v>00017</v>
      </c>
      <c r="F371" s="220">
        <v>6.0</v>
      </c>
      <c r="G371" s="221">
        <v>0.5</v>
      </c>
      <c r="H371" s="194">
        <f t="shared" si="2"/>
        <v>3</v>
      </c>
      <c r="I371" s="106"/>
      <c r="J371" s="195"/>
      <c r="K371" s="195" t="str">
        <f t="shared" si="3"/>
        <v/>
      </c>
      <c r="L371" s="196">
        <f t="shared" si="4"/>
        <v>3</v>
      </c>
    </row>
    <row r="372">
      <c r="A372" s="198"/>
      <c r="B372" s="219">
        <v>46028.0</v>
      </c>
      <c r="C372" s="103" t="s">
        <v>89</v>
      </c>
      <c r="D372" s="103" t="s">
        <v>165</v>
      </c>
      <c r="E372" s="5" t="str">
        <f t="array" ref="E372">IF(D372="","",XLOOKUP(D372,DATOS!$D$6:D14000,DATOS!$C$6:C14000,0,0,1))</f>
        <v>ESPO2</v>
      </c>
      <c r="F372" s="220">
        <v>1.0</v>
      </c>
      <c r="G372" s="221">
        <v>1.0</v>
      </c>
      <c r="H372" s="194">
        <f t="shared" si="2"/>
        <v>1</v>
      </c>
      <c r="I372" s="106"/>
      <c r="J372" s="195"/>
      <c r="K372" s="195" t="str">
        <f t="shared" si="3"/>
        <v/>
      </c>
      <c r="L372" s="196">
        <f t="shared" si="4"/>
        <v>1</v>
      </c>
    </row>
    <row r="373">
      <c r="A373" s="198"/>
      <c r="B373" s="219">
        <v>46028.0</v>
      </c>
      <c r="C373" s="103" t="s">
        <v>89</v>
      </c>
      <c r="D373" s="103" t="s">
        <v>108</v>
      </c>
      <c r="E373" s="5" t="str">
        <f t="array" ref="E373">IF(D373="","",XLOOKUP(D373,DATOS!$D$6:D14000,DATOS!$C$6:C14000,0,0,1))</f>
        <v>GALL024</v>
      </c>
      <c r="F373" s="220">
        <v>3.0</v>
      </c>
      <c r="G373" s="221">
        <v>0.5</v>
      </c>
      <c r="H373" s="194">
        <f t="shared" si="2"/>
        <v>1.5</v>
      </c>
      <c r="I373" s="106"/>
      <c r="J373" s="195"/>
      <c r="K373" s="195" t="str">
        <f t="shared" si="3"/>
        <v/>
      </c>
      <c r="L373" s="196">
        <f t="shared" si="4"/>
        <v>1.5</v>
      </c>
    </row>
    <row r="374">
      <c r="A374" s="198"/>
      <c r="B374" s="219">
        <v>46028.0</v>
      </c>
      <c r="C374" s="103" t="s">
        <v>89</v>
      </c>
      <c r="D374" s="103" t="s">
        <v>92</v>
      </c>
      <c r="E374" s="224" t="str">
        <f t="array" ref="E374">IF(D374="","",XLOOKUP(D374,DATOS!$D$6:D14000,DATOS!$C$6:C14000,0,0,1))</f>
        <v>00017</v>
      </c>
      <c r="F374" s="220">
        <v>1.0</v>
      </c>
      <c r="G374" s="221">
        <v>0.5</v>
      </c>
      <c r="H374" s="194">
        <f t="shared" si="2"/>
        <v>0.5</v>
      </c>
      <c r="I374" s="106"/>
      <c r="J374" s="195"/>
      <c r="K374" s="195" t="str">
        <f t="shared" si="3"/>
        <v/>
      </c>
      <c r="L374" s="196">
        <f t="shared" si="4"/>
        <v>0.5</v>
      </c>
    </row>
    <row r="375">
      <c r="A375" s="198"/>
      <c r="B375" s="219">
        <v>46028.0</v>
      </c>
      <c r="C375" s="103" t="s">
        <v>89</v>
      </c>
      <c r="D375" s="103" t="s">
        <v>164</v>
      </c>
      <c r="E375" s="5" t="str">
        <f t="array" ref="E375">IF(D375="","",XLOOKUP(D375,DATOS!$D$6:D14000,DATOS!$C$6:C14000,0,0,1))</f>
        <v>PIRULIN</v>
      </c>
      <c r="F375" s="220">
        <v>2.0</v>
      </c>
      <c r="G375" s="221">
        <v>0.5</v>
      </c>
      <c r="H375" s="194">
        <f t="shared" si="2"/>
        <v>1</v>
      </c>
      <c r="I375" s="106"/>
      <c r="J375" s="195"/>
      <c r="K375" s="195" t="str">
        <f t="shared" si="3"/>
        <v/>
      </c>
      <c r="L375" s="196">
        <f t="shared" si="4"/>
        <v>1</v>
      </c>
    </row>
    <row r="376">
      <c r="A376" s="198"/>
      <c r="B376" s="219">
        <v>46028.0</v>
      </c>
      <c r="C376" s="103" t="s">
        <v>89</v>
      </c>
      <c r="D376" s="103" t="s">
        <v>118</v>
      </c>
      <c r="E376" s="5" t="str">
        <f t="array" ref="E376">IF(D376="","",XLOOKUP(D376,DATOS!$D$6:D14000,DATOS!$C$6:C14000,0,0,1))</f>
        <v>PAÑL1</v>
      </c>
      <c r="F376" s="220">
        <v>10.0</v>
      </c>
      <c r="G376" s="221">
        <v>0.5</v>
      </c>
      <c r="H376" s="194">
        <f t="shared" si="2"/>
        <v>5</v>
      </c>
      <c r="I376" s="106"/>
      <c r="J376" s="195"/>
      <c r="K376" s="195" t="str">
        <f t="shared" si="3"/>
        <v/>
      </c>
      <c r="L376" s="196">
        <f t="shared" si="4"/>
        <v>5</v>
      </c>
    </row>
    <row r="377">
      <c r="A377" s="198"/>
      <c r="B377" s="219">
        <v>46028.0</v>
      </c>
      <c r="C377" s="103" t="s">
        <v>89</v>
      </c>
      <c r="D377" s="103" t="s">
        <v>136</v>
      </c>
      <c r="E377" s="5" t="str">
        <f t="array" ref="E377">IF(D377="","",XLOOKUP(D377,DATOS!$D$6:D14000,DATOS!$C$6:C14000,0,0,1))</f>
        <v>JAB7</v>
      </c>
      <c r="F377" s="220">
        <v>3.0</v>
      </c>
      <c r="G377" s="221">
        <v>1.5</v>
      </c>
      <c r="H377" s="194">
        <f t="shared" si="2"/>
        <v>4.5</v>
      </c>
      <c r="I377" s="106"/>
      <c r="J377" s="195"/>
      <c r="K377" s="195" t="str">
        <f t="shared" si="3"/>
        <v/>
      </c>
      <c r="L377" s="196">
        <f t="shared" si="4"/>
        <v>4.5</v>
      </c>
    </row>
    <row r="378">
      <c r="A378" s="198"/>
      <c r="B378" s="219">
        <v>46028.0</v>
      </c>
      <c r="C378" s="103" t="s">
        <v>89</v>
      </c>
      <c r="D378" s="103" t="s">
        <v>94</v>
      </c>
      <c r="E378" s="5" t="str">
        <f t="array" ref="E378">IF(D378="","",XLOOKUP(D378,DATOS!$D$6:D14000,DATOS!$C$6:C14000,0,0,1))</f>
        <v>00081</v>
      </c>
      <c r="F378" s="220">
        <v>1.0</v>
      </c>
      <c r="G378" s="221">
        <v>0.5</v>
      </c>
      <c r="H378" s="194">
        <f t="shared" si="2"/>
        <v>0.5</v>
      </c>
      <c r="I378" s="106"/>
      <c r="J378" s="195"/>
      <c r="K378" s="195" t="str">
        <f t="shared" si="3"/>
        <v/>
      </c>
      <c r="L378" s="196">
        <f t="shared" si="4"/>
        <v>0.5</v>
      </c>
    </row>
    <row r="379">
      <c r="A379" s="198"/>
      <c r="B379" s="219">
        <v>46028.0</v>
      </c>
      <c r="C379" s="103" t="s">
        <v>89</v>
      </c>
      <c r="D379" s="103" t="s">
        <v>100</v>
      </c>
      <c r="E379" s="5" t="str">
        <f t="array" ref="E379">IF(D379="","",XLOOKUP(D379,DATOS!$D$6:D14000,DATOS!$C$6:C14000,0,0,1))</f>
        <v>HUEVO</v>
      </c>
      <c r="F379" s="220">
        <v>9.0</v>
      </c>
      <c r="G379" s="221">
        <v>0.33333333</v>
      </c>
      <c r="H379" s="194">
        <f t="shared" si="2"/>
        <v>2.99999997</v>
      </c>
      <c r="I379" s="106"/>
      <c r="J379" s="195"/>
      <c r="K379" s="195" t="str">
        <f t="shared" si="3"/>
        <v/>
      </c>
      <c r="L379" s="196">
        <f t="shared" si="4"/>
        <v>2.99999997</v>
      </c>
    </row>
    <row r="380">
      <c r="A380" s="198"/>
      <c r="B380" s="219">
        <v>46028.0</v>
      </c>
      <c r="C380" s="103" t="s">
        <v>89</v>
      </c>
      <c r="D380" s="103" t="s">
        <v>126</v>
      </c>
      <c r="E380" s="5" t="str">
        <f t="array" ref="E380">IF(D380="","",XLOOKUP(D380,DATOS!$D$6:D14000,DATOS!$C$6:C14000,0,0,1))</f>
        <v>HP3</v>
      </c>
      <c r="F380" s="220">
        <v>1.0</v>
      </c>
      <c r="G380" s="221">
        <v>2.5</v>
      </c>
      <c r="H380" s="194">
        <f t="shared" si="2"/>
        <v>2.5</v>
      </c>
      <c r="I380" s="106"/>
      <c r="J380" s="195"/>
      <c r="K380" s="195" t="str">
        <f t="shared" si="3"/>
        <v/>
      </c>
      <c r="L380" s="196">
        <f t="shared" si="4"/>
        <v>2.5</v>
      </c>
    </row>
    <row r="381">
      <c r="A381" s="198"/>
      <c r="B381" s="219">
        <v>46028.0</v>
      </c>
      <c r="C381" s="103" t="s">
        <v>89</v>
      </c>
      <c r="D381" s="103" t="s">
        <v>98</v>
      </c>
      <c r="E381" s="5" t="str">
        <f t="array" ref="E381">IF(D381="","",XLOOKUP(D381,DATOS!$D$6:D14000,DATOS!$C$6:C14000,0,0,1))</f>
        <v>QUES1</v>
      </c>
      <c r="F381" s="220">
        <v>0.35</v>
      </c>
      <c r="G381" s="221">
        <v>10.0</v>
      </c>
      <c r="H381" s="194">
        <f t="shared" si="2"/>
        <v>3.5</v>
      </c>
      <c r="I381" s="106"/>
      <c r="J381" s="195"/>
      <c r="K381" s="195" t="str">
        <f t="shared" si="3"/>
        <v/>
      </c>
      <c r="L381" s="196">
        <f t="shared" si="4"/>
        <v>3.5</v>
      </c>
    </row>
    <row r="382">
      <c r="A382" s="198"/>
      <c r="B382" s="219">
        <v>46028.0</v>
      </c>
      <c r="C382" s="103" t="s">
        <v>89</v>
      </c>
      <c r="D382" s="103" t="s">
        <v>140</v>
      </c>
      <c r="E382" s="5" t="str">
        <f t="array" ref="E382">IF(D382="","",XLOOKUP(D382,DATOS!$D$6:D14000,DATOS!$C$6:C14000,0,0,1))</f>
        <v>MINSAM</v>
      </c>
      <c r="F382" s="220">
        <v>1.0</v>
      </c>
      <c r="G382" s="221">
        <v>1.0</v>
      </c>
      <c r="H382" s="194">
        <f t="shared" si="2"/>
        <v>1</v>
      </c>
      <c r="I382" s="106"/>
      <c r="J382" s="195"/>
      <c r="K382" s="195" t="str">
        <f t="shared" si="3"/>
        <v/>
      </c>
      <c r="L382" s="196">
        <f t="shared" si="4"/>
        <v>1</v>
      </c>
    </row>
    <row r="383">
      <c r="A383" s="198"/>
      <c r="B383" s="219">
        <v>46028.0</v>
      </c>
      <c r="C383" s="103" t="s">
        <v>89</v>
      </c>
      <c r="D383" s="103" t="s">
        <v>137</v>
      </c>
      <c r="E383" s="5" t="str">
        <f t="array" ref="E383">IF(D383="","",XLOOKUP(D383,DATOS!$D$6:D14000,DATOS!$C$6:C14000,0,0,1))</f>
        <v>GALL22</v>
      </c>
      <c r="F383" s="220">
        <v>10.0</v>
      </c>
      <c r="G383" s="221">
        <v>0.5</v>
      </c>
      <c r="H383" s="194">
        <f t="shared" si="2"/>
        <v>5</v>
      </c>
      <c r="I383" s="106"/>
      <c r="J383" s="195"/>
      <c r="K383" s="195" t="str">
        <f t="shared" si="3"/>
        <v/>
      </c>
      <c r="L383" s="196">
        <f t="shared" si="4"/>
        <v>5</v>
      </c>
    </row>
    <row r="384">
      <c r="A384" s="198"/>
      <c r="B384" s="219">
        <v>46028.0</v>
      </c>
      <c r="C384" s="103" t="s">
        <v>89</v>
      </c>
      <c r="D384" s="103" t="s">
        <v>141</v>
      </c>
      <c r="E384" s="5" t="str">
        <f t="array" ref="E384">IF(D384="","",XLOOKUP(D384,DATOS!$D$6:D14000,DATOS!$C$6:C14000,0,0,1))</f>
        <v>AZ6</v>
      </c>
      <c r="F384" s="220">
        <v>1.0</v>
      </c>
      <c r="G384" s="221">
        <v>3.0</v>
      </c>
      <c r="H384" s="194">
        <f t="shared" si="2"/>
        <v>3</v>
      </c>
      <c r="I384" s="106"/>
      <c r="J384" s="195"/>
      <c r="K384" s="195" t="str">
        <f t="shared" si="3"/>
        <v/>
      </c>
      <c r="L384" s="196">
        <f t="shared" si="4"/>
        <v>3</v>
      </c>
    </row>
    <row r="385">
      <c r="A385" s="198"/>
      <c r="B385" s="219">
        <v>46028.0</v>
      </c>
      <c r="C385" s="103" t="s">
        <v>89</v>
      </c>
      <c r="D385" s="103" t="s">
        <v>117</v>
      </c>
      <c r="E385" s="5" t="str">
        <f t="array" ref="E385">IF(D385="","",XLOOKUP(D385,DATOS!$D$6:D14000,DATOS!$C$6:C14000,0,0,1))</f>
        <v>00100</v>
      </c>
      <c r="F385" s="220">
        <v>1.0</v>
      </c>
      <c r="G385" s="221">
        <v>20.0</v>
      </c>
      <c r="H385" s="194">
        <f t="shared" si="2"/>
        <v>20</v>
      </c>
      <c r="I385" s="106"/>
      <c r="J385" s="195"/>
      <c r="K385" s="195" t="str">
        <f t="shared" si="3"/>
        <v/>
      </c>
      <c r="L385" s="196">
        <f t="shared" si="4"/>
        <v>20</v>
      </c>
    </row>
    <row r="386">
      <c r="A386" s="198"/>
      <c r="B386" s="219">
        <v>46028.0</v>
      </c>
      <c r="C386" s="103" t="s">
        <v>89</v>
      </c>
      <c r="D386" s="103" t="s">
        <v>166</v>
      </c>
      <c r="E386" s="5" t="str">
        <f t="array" ref="E386">IF(D386="","",XLOOKUP(D386,DATOS!$D$6:D14000,DATOS!$C$6:C14000,0,0,1))</f>
        <v>PAN</v>
      </c>
      <c r="F386" s="220">
        <v>1.0</v>
      </c>
      <c r="G386" s="221">
        <v>12.0</v>
      </c>
      <c r="H386" s="194">
        <f t="shared" si="2"/>
        <v>12</v>
      </c>
      <c r="I386" s="106"/>
      <c r="J386" s="195"/>
      <c r="K386" s="195" t="str">
        <f t="shared" si="3"/>
        <v/>
      </c>
      <c r="L386" s="196">
        <f t="shared" si="4"/>
        <v>12</v>
      </c>
    </row>
    <row r="387">
      <c r="A387" s="198"/>
      <c r="B387" s="219">
        <v>46028.0</v>
      </c>
      <c r="C387" s="103" t="s">
        <v>89</v>
      </c>
      <c r="D387" s="103" t="s">
        <v>91</v>
      </c>
      <c r="E387" s="5" t="str">
        <f t="array" ref="E387">IF(D387="","",XLOOKUP(D387,DATOS!$D$6:D14000,DATOS!$C$6:C14000,0,0,1))</f>
        <v>REF3</v>
      </c>
      <c r="F387" s="220">
        <v>1.0</v>
      </c>
      <c r="G387" s="221">
        <v>3.0</v>
      </c>
      <c r="H387" s="194">
        <f t="shared" si="2"/>
        <v>3</v>
      </c>
      <c r="I387" s="106"/>
      <c r="J387" s="195"/>
      <c r="K387" s="195" t="str">
        <f t="shared" si="3"/>
        <v/>
      </c>
      <c r="L387" s="196">
        <f t="shared" si="4"/>
        <v>3</v>
      </c>
    </row>
    <row r="388">
      <c r="A388" s="198"/>
      <c r="B388" s="219">
        <v>46028.0</v>
      </c>
      <c r="C388" s="103" t="s">
        <v>89</v>
      </c>
      <c r="D388" s="103" t="s">
        <v>130</v>
      </c>
      <c r="E388" s="5" t="str">
        <f t="array" ref="E388">IF(D388="","",XLOOKUP(D388,DATOS!$D$6:D14000,DATOS!$C$6:C14000,0,0,1))</f>
        <v>AR1</v>
      </c>
      <c r="F388" s="220">
        <v>1.0</v>
      </c>
      <c r="G388" s="221">
        <v>2.5</v>
      </c>
      <c r="H388" s="194">
        <f t="shared" si="2"/>
        <v>2.5</v>
      </c>
      <c r="I388" s="106"/>
      <c r="J388" s="195"/>
      <c r="K388" s="195" t="str">
        <f t="shared" si="3"/>
        <v/>
      </c>
      <c r="L388" s="196">
        <f t="shared" si="4"/>
        <v>2.5</v>
      </c>
    </row>
    <row r="389">
      <c r="A389" s="198"/>
      <c r="B389" s="219">
        <v>46028.0</v>
      </c>
      <c r="C389" s="103" t="s">
        <v>89</v>
      </c>
      <c r="D389" s="103" t="s">
        <v>100</v>
      </c>
      <c r="E389" s="5" t="str">
        <f t="array" ref="E389">IF(D389="","",XLOOKUP(D389,DATOS!$D$6:D14000,DATOS!$C$6:C14000,0,0,1))</f>
        <v>HUEVO</v>
      </c>
      <c r="F389" s="220">
        <v>6.0</v>
      </c>
      <c r="G389" s="221">
        <v>0.33333</v>
      </c>
      <c r="H389" s="194">
        <f t="shared" si="2"/>
        <v>1.99998</v>
      </c>
      <c r="I389" s="106"/>
      <c r="J389" s="195"/>
      <c r="K389" s="195" t="str">
        <f t="shared" si="3"/>
        <v/>
      </c>
      <c r="L389" s="196">
        <f t="shared" si="4"/>
        <v>1.99998</v>
      </c>
    </row>
    <row r="390">
      <c r="A390" s="198"/>
      <c r="B390" s="219">
        <v>46028.0</v>
      </c>
      <c r="C390" s="103" t="s">
        <v>89</v>
      </c>
      <c r="D390" s="103" t="s">
        <v>92</v>
      </c>
      <c r="E390" s="224" t="str">
        <f t="array" ref="E390">IF(D390="","",XLOOKUP(D390,DATOS!$D$6:D14000,DATOS!$C$6:C14000,0,0,1))</f>
        <v>00017</v>
      </c>
      <c r="F390" s="220">
        <v>7.0</v>
      </c>
      <c r="G390" s="221">
        <v>0.5</v>
      </c>
      <c r="H390" s="194">
        <f t="shared" si="2"/>
        <v>3.5</v>
      </c>
      <c r="I390" s="106"/>
      <c r="J390" s="195"/>
      <c r="K390" s="195" t="str">
        <f t="shared" si="3"/>
        <v/>
      </c>
      <c r="L390" s="196">
        <f t="shared" si="4"/>
        <v>3.5</v>
      </c>
    </row>
    <row r="391">
      <c r="A391" s="198"/>
      <c r="B391" s="219">
        <v>46028.0</v>
      </c>
      <c r="C391" s="103" t="s">
        <v>89</v>
      </c>
      <c r="D391" s="103" t="s">
        <v>101</v>
      </c>
      <c r="E391" s="5" t="str">
        <f t="array" ref="E391">IF(D391="","",XLOOKUP(D391,DATOS!$D$6:D14000,DATOS!$C$6:C14000,0,0,1))</f>
        <v>PANEL</v>
      </c>
      <c r="F391" s="220">
        <v>2.0</v>
      </c>
      <c r="G391" s="221">
        <v>1.0</v>
      </c>
      <c r="H391" s="194">
        <f t="shared" si="2"/>
        <v>2</v>
      </c>
      <c r="I391" s="106"/>
      <c r="J391" s="195"/>
      <c r="K391" s="195" t="str">
        <f t="shared" si="3"/>
        <v/>
      </c>
      <c r="L391" s="196">
        <f t="shared" si="4"/>
        <v>2</v>
      </c>
    </row>
    <row r="392">
      <c r="A392" s="198"/>
      <c r="B392" s="219">
        <v>46028.0</v>
      </c>
      <c r="C392" s="103" t="s">
        <v>89</v>
      </c>
      <c r="D392" s="103" t="s">
        <v>126</v>
      </c>
      <c r="E392" s="5" t="str">
        <f t="array" ref="E392">IF(D392="","",XLOOKUP(D392,DATOS!$D$6:D14000,DATOS!$C$6:C14000,0,0,1))</f>
        <v>HP3</v>
      </c>
      <c r="F392" s="220">
        <v>1.0</v>
      </c>
      <c r="G392" s="221">
        <v>2.5</v>
      </c>
      <c r="H392" s="194">
        <f t="shared" si="2"/>
        <v>2.5</v>
      </c>
      <c r="I392" s="106"/>
      <c r="J392" s="195"/>
      <c r="K392" s="195" t="str">
        <f t="shared" si="3"/>
        <v/>
      </c>
      <c r="L392" s="196">
        <f t="shared" si="4"/>
        <v>2.5</v>
      </c>
    </row>
    <row r="393">
      <c r="A393" s="198"/>
      <c r="B393" s="219">
        <v>46029.0</v>
      </c>
      <c r="C393" s="103" t="s">
        <v>89</v>
      </c>
      <c r="D393" s="103" t="s">
        <v>134</v>
      </c>
      <c r="E393" s="5" t="str">
        <f t="array" ref="E393">IF(D393="","",XLOOKUP(D393,DATOS!$D$6:D14000,DATOS!$C$6:C14000,0,0,1))</f>
        <v>MARG2</v>
      </c>
      <c r="F393" s="220">
        <v>1.0</v>
      </c>
      <c r="G393" s="221">
        <v>4.0</v>
      </c>
      <c r="H393" s="194">
        <f t="shared" si="2"/>
        <v>4</v>
      </c>
      <c r="I393" s="106"/>
      <c r="J393" s="195"/>
      <c r="K393" s="195" t="str">
        <f t="shared" si="3"/>
        <v/>
      </c>
      <c r="L393" s="196">
        <f t="shared" si="4"/>
        <v>4</v>
      </c>
    </row>
    <row r="394">
      <c r="A394" s="198"/>
      <c r="B394" s="219">
        <v>46029.0</v>
      </c>
      <c r="C394" s="103" t="s">
        <v>89</v>
      </c>
      <c r="D394" s="103" t="s">
        <v>113</v>
      </c>
      <c r="E394" s="5" t="str">
        <f t="array" ref="E394">IF(D394="","",XLOOKUP(D394,DATOS!$D$6:D14000,DATOS!$C$6:C14000,0,0,1))</f>
        <v>CUBITO1</v>
      </c>
      <c r="F394" s="220">
        <v>1.0</v>
      </c>
      <c r="G394" s="221">
        <v>0.5</v>
      </c>
      <c r="H394" s="194">
        <f t="shared" si="2"/>
        <v>0.5</v>
      </c>
      <c r="I394" s="106"/>
      <c r="J394" s="195"/>
      <c r="K394" s="195" t="str">
        <f t="shared" si="3"/>
        <v/>
      </c>
      <c r="L394" s="196">
        <f t="shared" si="4"/>
        <v>0.5</v>
      </c>
    </row>
    <row r="395">
      <c r="A395" s="198"/>
      <c r="B395" s="219">
        <v>46029.0</v>
      </c>
      <c r="C395" s="103" t="s">
        <v>89</v>
      </c>
      <c r="D395" s="103" t="s">
        <v>100</v>
      </c>
      <c r="E395" s="5" t="str">
        <f t="array" ref="E395">IF(D395="","",XLOOKUP(D395,DATOS!$D$6:D14000,DATOS!$C$6:C14000,0,0,1))</f>
        <v>HUEVO</v>
      </c>
      <c r="F395" s="220">
        <v>3.0</v>
      </c>
      <c r="G395" s="221">
        <v>0.333333</v>
      </c>
      <c r="H395" s="194">
        <f t="shared" si="2"/>
        <v>0.999999</v>
      </c>
      <c r="I395" s="106"/>
      <c r="J395" s="195"/>
      <c r="K395" s="195" t="str">
        <f t="shared" si="3"/>
        <v/>
      </c>
      <c r="L395" s="196">
        <f t="shared" si="4"/>
        <v>0.999999</v>
      </c>
    </row>
    <row r="396">
      <c r="A396" s="198"/>
      <c r="B396" s="219">
        <v>46029.0</v>
      </c>
      <c r="C396" s="103" t="s">
        <v>89</v>
      </c>
      <c r="D396" s="103" t="s">
        <v>124</v>
      </c>
      <c r="E396" s="5" t="str">
        <f t="array" ref="E396">IF(D396="","",XLOOKUP(D396,DATOS!$D$6:D14000,DATOS!$C$6:C14000,0,0,1))</f>
        <v>00058</v>
      </c>
      <c r="F396" s="220">
        <v>1.0</v>
      </c>
      <c r="G396" s="221">
        <v>2.0</v>
      </c>
      <c r="H396" s="194">
        <f t="shared" si="2"/>
        <v>2</v>
      </c>
      <c r="I396" s="106"/>
      <c r="J396" s="195"/>
      <c r="K396" s="195" t="str">
        <f t="shared" si="3"/>
        <v/>
      </c>
      <c r="L396" s="196">
        <f t="shared" si="4"/>
        <v>2</v>
      </c>
    </row>
    <row r="397">
      <c r="A397" s="198"/>
      <c r="B397" s="219">
        <v>46029.0</v>
      </c>
      <c r="C397" s="103" t="s">
        <v>89</v>
      </c>
      <c r="D397" s="103" t="s">
        <v>98</v>
      </c>
      <c r="E397" s="5" t="str">
        <f t="array" ref="E397">IF(D397="","",XLOOKUP(D397,DATOS!$D$6:D14000,DATOS!$C$6:C14000,0,0,1))</f>
        <v>QUES1</v>
      </c>
      <c r="F397" s="220">
        <v>0.25</v>
      </c>
      <c r="G397" s="221">
        <v>10.0</v>
      </c>
      <c r="H397" s="194">
        <f t="shared" si="2"/>
        <v>2.5</v>
      </c>
      <c r="I397" s="106"/>
      <c r="J397" s="195"/>
      <c r="K397" s="195" t="str">
        <f t="shared" si="3"/>
        <v/>
      </c>
      <c r="L397" s="196">
        <f t="shared" si="4"/>
        <v>2.5</v>
      </c>
    </row>
    <row r="398">
      <c r="A398" s="198"/>
      <c r="B398" s="219">
        <v>46029.0</v>
      </c>
      <c r="C398" s="103" t="s">
        <v>89</v>
      </c>
      <c r="D398" s="103" t="s">
        <v>113</v>
      </c>
      <c r="E398" s="5" t="str">
        <f t="array" ref="E398">IF(D398="","",XLOOKUP(D398,DATOS!$D$6:D14000,DATOS!$C$6:C14000,0,0,1))</f>
        <v>CUBITO1</v>
      </c>
      <c r="F398" s="220">
        <v>1.0</v>
      </c>
      <c r="G398" s="221">
        <v>0.5</v>
      </c>
      <c r="H398" s="194">
        <f t="shared" si="2"/>
        <v>0.5</v>
      </c>
      <c r="I398" s="106"/>
      <c r="J398" s="195"/>
      <c r="K398" s="195" t="str">
        <f t="shared" si="3"/>
        <v/>
      </c>
      <c r="L398" s="196">
        <f t="shared" si="4"/>
        <v>0.5</v>
      </c>
    </row>
    <row r="399">
      <c r="A399" s="198"/>
      <c r="B399" s="219">
        <v>46029.0</v>
      </c>
      <c r="C399" s="103" t="s">
        <v>89</v>
      </c>
      <c r="D399" s="103" t="s">
        <v>135</v>
      </c>
      <c r="E399" s="5" t="str">
        <f t="array" ref="E399">IF(D399="","",XLOOKUP(D399,DATOS!$D$6:D14000,DATOS!$C$6:C14000,0,0,1))</f>
        <v>00082</v>
      </c>
      <c r="F399" s="220">
        <v>2.0</v>
      </c>
      <c r="G399" s="221">
        <v>0.5</v>
      </c>
      <c r="H399" s="194">
        <f t="shared" si="2"/>
        <v>1</v>
      </c>
      <c r="I399" s="106"/>
      <c r="J399" s="195"/>
      <c r="K399" s="195" t="str">
        <f t="shared" si="3"/>
        <v/>
      </c>
      <c r="L399" s="196">
        <f t="shared" si="4"/>
        <v>1</v>
      </c>
    </row>
    <row r="400">
      <c r="A400" s="198"/>
      <c r="B400" s="219">
        <v>46029.0</v>
      </c>
      <c r="C400" s="103" t="s">
        <v>89</v>
      </c>
      <c r="D400" s="103" t="s">
        <v>100</v>
      </c>
      <c r="E400" s="5" t="str">
        <f t="array" ref="E400">IF(D400="","",XLOOKUP(D400,DATOS!$D$6:D14000,DATOS!$C$6:C14000,0,0,1))</f>
        <v>HUEVO</v>
      </c>
      <c r="F400" s="220">
        <v>3.0</v>
      </c>
      <c r="G400" s="221">
        <v>0.33333333</v>
      </c>
      <c r="H400" s="194">
        <f t="shared" si="2"/>
        <v>0.99999999</v>
      </c>
      <c r="I400" s="106"/>
      <c r="J400" s="195"/>
      <c r="K400" s="195" t="str">
        <f t="shared" si="3"/>
        <v/>
      </c>
      <c r="L400" s="196">
        <f t="shared" si="4"/>
        <v>0.99999999</v>
      </c>
    </row>
    <row r="401">
      <c r="A401" s="198"/>
      <c r="B401" s="219">
        <v>46029.0</v>
      </c>
      <c r="C401" s="103" t="s">
        <v>89</v>
      </c>
      <c r="D401" s="103" t="s">
        <v>131</v>
      </c>
      <c r="E401" s="5" t="str">
        <f t="array" ref="E401">IF(D401="","",XLOOKUP(D401,DATOS!$D$6:D14000,DATOS!$C$6:C14000,0,0,1))</f>
        <v>00075</v>
      </c>
      <c r="F401" s="220">
        <v>1.0</v>
      </c>
      <c r="G401" s="221">
        <v>3.0</v>
      </c>
      <c r="H401" s="194">
        <f t="shared" si="2"/>
        <v>3</v>
      </c>
      <c r="I401" s="106"/>
      <c r="J401" s="195"/>
      <c r="K401" s="195" t="str">
        <f t="shared" si="3"/>
        <v/>
      </c>
      <c r="L401" s="196">
        <f t="shared" si="4"/>
        <v>3</v>
      </c>
    </row>
    <row r="402">
      <c r="A402" s="198"/>
      <c r="B402" s="219">
        <v>46029.0</v>
      </c>
      <c r="C402" s="103" t="s">
        <v>89</v>
      </c>
      <c r="D402" s="103" t="s">
        <v>167</v>
      </c>
      <c r="E402" s="5" t="str">
        <f t="array" ref="E402">IF(D402="","",XLOOKUP(D402,DATOS!$D$6:D14000,DATOS!$C$6:C14000,0,0,1))</f>
        <v>AFE</v>
      </c>
      <c r="F402" s="220">
        <v>1.0</v>
      </c>
      <c r="G402" s="221">
        <v>2.0</v>
      </c>
      <c r="H402" s="194">
        <f t="shared" si="2"/>
        <v>2</v>
      </c>
      <c r="I402" s="106"/>
      <c r="J402" s="195"/>
      <c r="K402" s="195" t="str">
        <f t="shared" si="3"/>
        <v/>
      </c>
      <c r="L402" s="196">
        <f t="shared" si="4"/>
        <v>2</v>
      </c>
    </row>
    <row r="403">
      <c r="A403" s="198"/>
      <c r="B403" s="219">
        <v>46029.0</v>
      </c>
      <c r="C403" s="103" t="s">
        <v>89</v>
      </c>
      <c r="D403" s="103" t="s">
        <v>115</v>
      </c>
      <c r="E403" s="224" t="str">
        <f t="array" ref="E403">IF(D403="","",XLOOKUP(D403,DATOS!$D$6:D14000,DATOS!$C$6:C14000,0,0,1))</f>
        <v>00016</v>
      </c>
      <c r="F403" s="220">
        <v>1.0</v>
      </c>
      <c r="G403" s="221">
        <v>3.0</v>
      </c>
      <c r="H403" s="194">
        <f t="shared" si="2"/>
        <v>3</v>
      </c>
      <c r="I403" s="106"/>
      <c r="J403" s="195"/>
      <c r="K403" s="195" t="str">
        <f t="shared" si="3"/>
        <v/>
      </c>
      <c r="L403" s="196">
        <f t="shared" si="4"/>
        <v>3</v>
      </c>
    </row>
    <row r="404">
      <c r="A404" s="198"/>
      <c r="B404" s="219">
        <v>46029.0</v>
      </c>
      <c r="C404" s="103" t="s">
        <v>89</v>
      </c>
      <c r="D404" s="103" t="s">
        <v>164</v>
      </c>
      <c r="E404" s="5" t="str">
        <f t="array" ref="E404">IF(D404="","",XLOOKUP(D404,DATOS!$D$6:D14000,DATOS!$C$6:C14000,0,0,1))</f>
        <v>PIRULIN</v>
      </c>
      <c r="F404" s="220">
        <v>2.0</v>
      </c>
      <c r="G404" s="221">
        <v>0.5</v>
      </c>
      <c r="H404" s="194">
        <f t="shared" si="2"/>
        <v>1</v>
      </c>
      <c r="I404" s="106"/>
      <c r="J404" s="195"/>
      <c r="K404" s="195" t="str">
        <f t="shared" si="3"/>
        <v/>
      </c>
      <c r="L404" s="196">
        <f t="shared" si="4"/>
        <v>1</v>
      </c>
    </row>
    <row r="405">
      <c r="A405" s="198"/>
      <c r="B405" s="219">
        <v>46029.0</v>
      </c>
      <c r="C405" s="103" t="s">
        <v>89</v>
      </c>
      <c r="D405" s="103" t="s">
        <v>98</v>
      </c>
      <c r="E405" s="5" t="str">
        <f t="array" ref="E405">IF(D405="","",XLOOKUP(D405,DATOS!$D$6:D14000,DATOS!$C$6:C14000,0,0,1))</f>
        <v>QUES1</v>
      </c>
      <c r="F405" s="220">
        <v>0.35</v>
      </c>
      <c r="G405" s="221">
        <v>10.0</v>
      </c>
      <c r="H405" s="194">
        <f t="shared" si="2"/>
        <v>3.5</v>
      </c>
      <c r="I405" s="106"/>
      <c r="J405" s="195"/>
      <c r="K405" s="195" t="str">
        <f t="shared" si="3"/>
        <v/>
      </c>
      <c r="L405" s="196">
        <f t="shared" si="4"/>
        <v>3.5</v>
      </c>
    </row>
    <row r="406">
      <c r="A406" s="198"/>
      <c r="B406" s="219">
        <v>46029.0</v>
      </c>
      <c r="C406" s="103" t="s">
        <v>89</v>
      </c>
      <c r="D406" s="103" t="s">
        <v>164</v>
      </c>
      <c r="E406" s="5" t="str">
        <f t="array" ref="E406">IF(D406="","",XLOOKUP(D406,DATOS!$D$6:D14000,DATOS!$C$6:C14000,0,0,1))</f>
        <v>PIRULIN</v>
      </c>
      <c r="F406" s="220">
        <v>1.0</v>
      </c>
      <c r="G406" s="221">
        <v>0.5</v>
      </c>
      <c r="H406" s="194">
        <f t="shared" si="2"/>
        <v>0.5</v>
      </c>
      <c r="I406" s="106"/>
      <c r="J406" s="195"/>
      <c r="K406" s="195" t="str">
        <f t="shared" si="3"/>
        <v/>
      </c>
      <c r="L406" s="196">
        <f t="shared" si="4"/>
        <v>0.5</v>
      </c>
    </row>
    <row r="407">
      <c r="A407" s="198"/>
      <c r="B407" s="219">
        <v>46029.0</v>
      </c>
      <c r="C407" s="103" t="s">
        <v>89</v>
      </c>
      <c r="D407" s="103" t="s">
        <v>92</v>
      </c>
      <c r="E407" s="224" t="str">
        <f t="array" ref="E407">IF(D407="","",XLOOKUP(D407,DATOS!$D$6:D14000,DATOS!$C$6:C14000,0,0,1))</f>
        <v>00017</v>
      </c>
      <c r="F407" s="220">
        <v>2.0</v>
      </c>
      <c r="G407" s="221">
        <v>0.5</v>
      </c>
      <c r="H407" s="194">
        <f t="shared" si="2"/>
        <v>1</v>
      </c>
      <c r="I407" s="106"/>
      <c r="J407" s="195"/>
      <c r="K407" s="195" t="str">
        <f t="shared" si="3"/>
        <v/>
      </c>
      <c r="L407" s="196">
        <f t="shared" si="4"/>
        <v>1</v>
      </c>
    </row>
    <row r="408">
      <c r="A408" s="198"/>
      <c r="B408" s="219">
        <v>46029.0</v>
      </c>
      <c r="C408" s="103" t="s">
        <v>89</v>
      </c>
      <c r="D408" s="103" t="s">
        <v>127</v>
      </c>
      <c r="E408" s="5" t="str">
        <f t="array" ref="E408">IF(D408="","",XLOOKUP(D408,DATOS!$D$6:D14000,DATOS!$C$6:C14000,0,0,1))</f>
        <v>CA3</v>
      </c>
      <c r="F408" s="220">
        <v>1.0</v>
      </c>
      <c r="G408" s="221">
        <v>3.5</v>
      </c>
      <c r="H408" s="194">
        <f t="shared" si="2"/>
        <v>3.5</v>
      </c>
      <c r="I408" s="106"/>
      <c r="J408" s="195"/>
      <c r="K408" s="195" t="str">
        <f t="shared" si="3"/>
        <v/>
      </c>
      <c r="L408" s="196">
        <f t="shared" si="4"/>
        <v>3.5</v>
      </c>
    </row>
    <row r="409">
      <c r="A409" s="198"/>
      <c r="B409" s="219">
        <v>46029.0</v>
      </c>
      <c r="C409" s="103" t="s">
        <v>89</v>
      </c>
      <c r="D409" s="103" t="s">
        <v>113</v>
      </c>
      <c r="E409" s="5" t="str">
        <f t="array" ref="E409">IF(D409="","",XLOOKUP(D409,DATOS!$D$6:D14000,DATOS!$C$6:C14000,0,0,1))</f>
        <v>CUBITO1</v>
      </c>
      <c r="F409" s="220">
        <v>1.0</v>
      </c>
      <c r="G409" s="221">
        <v>0.5</v>
      </c>
      <c r="H409" s="194">
        <f t="shared" si="2"/>
        <v>0.5</v>
      </c>
      <c r="I409" s="106"/>
      <c r="J409" s="195"/>
      <c r="K409" s="195" t="str">
        <f t="shared" si="3"/>
        <v/>
      </c>
      <c r="L409" s="196">
        <f t="shared" si="4"/>
        <v>0.5</v>
      </c>
    </row>
    <row r="410">
      <c r="A410" s="198"/>
      <c r="B410" s="219">
        <v>46029.0</v>
      </c>
      <c r="C410" s="103" t="s">
        <v>89</v>
      </c>
      <c r="D410" s="103" t="s">
        <v>95</v>
      </c>
      <c r="E410" s="5" t="str">
        <f t="array" ref="E410">IF(D410="","",XLOOKUP(D410,DATOS!$D$6:D14000,DATOS!$C$6:C14000,0,0,1))</f>
        <v>CARM005</v>
      </c>
      <c r="F410" s="220">
        <v>10.0</v>
      </c>
      <c r="G410" s="221">
        <v>0.1</v>
      </c>
      <c r="H410" s="194">
        <f t="shared" si="2"/>
        <v>1</v>
      </c>
      <c r="I410" s="106"/>
      <c r="J410" s="195"/>
      <c r="K410" s="195" t="str">
        <f t="shared" si="3"/>
        <v/>
      </c>
      <c r="L410" s="196">
        <f t="shared" si="4"/>
        <v>1</v>
      </c>
    </row>
    <row r="411">
      <c r="A411" s="198"/>
      <c r="B411" s="219">
        <v>46029.0</v>
      </c>
      <c r="C411" s="103" t="s">
        <v>89</v>
      </c>
      <c r="D411" s="103" t="s">
        <v>98</v>
      </c>
      <c r="E411" s="5" t="str">
        <f t="array" ref="E411">IF(D411="","",XLOOKUP(D411,DATOS!$D$6:D14000,DATOS!$C$6:C14000,0,0,1))</f>
        <v>QUES1</v>
      </c>
      <c r="F411" s="220">
        <v>0.2</v>
      </c>
      <c r="G411" s="221">
        <v>10.0</v>
      </c>
      <c r="H411" s="194">
        <f t="shared" si="2"/>
        <v>2</v>
      </c>
      <c r="I411" s="106"/>
      <c r="J411" s="195"/>
      <c r="K411" s="195" t="str">
        <f t="shared" si="3"/>
        <v/>
      </c>
      <c r="L411" s="196">
        <f t="shared" si="4"/>
        <v>2</v>
      </c>
    </row>
    <row r="412">
      <c r="A412" s="198"/>
      <c r="B412" s="219">
        <v>46029.0</v>
      </c>
      <c r="C412" s="103" t="s">
        <v>89</v>
      </c>
      <c r="D412" s="103" t="s">
        <v>119</v>
      </c>
      <c r="E412" s="5" t="str">
        <f t="array" ref="E412">IF(D412="","",XLOOKUP(D412,DATOS!$D$6:D14000,DATOS!$C$6:C14000,0,0,1))</f>
        <v>00029</v>
      </c>
      <c r="F412" s="220">
        <v>1.0</v>
      </c>
      <c r="G412" s="221">
        <v>2.0</v>
      </c>
      <c r="H412" s="194">
        <f t="shared" si="2"/>
        <v>2</v>
      </c>
      <c r="I412" s="106"/>
      <c r="J412" s="195"/>
      <c r="K412" s="195" t="str">
        <f t="shared" si="3"/>
        <v/>
      </c>
      <c r="L412" s="196">
        <f t="shared" si="4"/>
        <v>2</v>
      </c>
    </row>
    <row r="413">
      <c r="A413" s="198"/>
      <c r="B413" s="219">
        <v>46029.0</v>
      </c>
      <c r="C413" s="103" t="s">
        <v>89</v>
      </c>
      <c r="D413" s="103" t="s">
        <v>104</v>
      </c>
      <c r="E413" s="5" t="str">
        <f t="array" ref="E413">IF(D413="","",XLOOKUP(D413,DATOS!$D$6:D14000,DATOS!$C$6:C14000,0,0,1))</f>
        <v>00097</v>
      </c>
      <c r="F413" s="220">
        <v>1.0</v>
      </c>
      <c r="G413" s="221">
        <v>2.0</v>
      </c>
      <c r="H413" s="194">
        <f t="shared" si="2"/>
        <v>2</v>
      </c>
      <c r="I413" s="106"/>
      <c r="J413" s="195"/>
      <c r="K413" s="195" t="str">
        <f t="shared" si="3"/>
        <v/>
      </c>
      <c r="L413" s="196">
        <f t="shared" si="4"/>
        <v>2</v>
      </c>
    </row>
    <row r="414">
      <c r="A414" s="198"/>
      <c r="B414" s="219">
        <v>46029.0</v>
      </c>
      <c r="C414" s="103" t="s">
        <v>89</v>
      </c>
      <c r="D414" s="103" t="s">
        <v>110</v>
      </c>
      <c r="E414" s="5" t="str">
        <f t="array" ref="E414">IF(D414="","",XLOOKUP(D414,DATOS!$D$6:D14000,DATOS!$C$6:C14000,0,0,1))</f>
        <v>GALL20</v>
      </c>
      <c r="F414" s="220">
        <v>12.0</v>
      </c>
      <c r="G414" s="221">
        <v>0.5</v>
      </c>
      <c r="H414" s="194">
        <f t="shared" si="2"/>
        <v>6</v>
      </c>
      <c r="I414" s="106"/>
      <c r="J414" s="195"/>
      <c r="K414" s="195" t="str">
        <f t="shared" si="3"/>
        <v/>
      </c>
      <c r="L414" s="196">
        <f t="shared" si="4"/>
        <v>6</v>
      </c>
    </row>
    <row r="415">
      <c r="A415" s="198"/>
      <c r="B415" s="219">
        <v>46029.0</v>
      </c>
      <c r="C415" s="103" t="s">
        <v>89</v>
      </c>
      <c r="D415" s="103" t="s">
        <v>111</v>
      </c>
      <c r="E415" s="5" t="str">
        <f t="array" ref="E415">IF(D415="","",XLOOKUP(D415,DATOS!$D$6:D14000,DATOS!$C$6:C14000,0,0,1))</f>
        <v>DIABLI</v>
      </c>
      <c r="F415" s="220">
        <v>2.0</v>
      </c>
      <c r="G415" s="221">
        <v>2.0</v>
      </c>
      <c r="H415" s="194">
        <f t="shared" si="2"/>
        <v>4</v>
      </c>
      <c r="I415" s="106"/>
      <c r="J415" s="195"/>
      <c r="K415" s="195" t="str">
        <f t="shared" si="3"/>
        <v/>
      </c>
      <c r="L415" s="196">
        <f t="shared" si="4"/>
        <v>4</v>
      </c>
    </row>
    <row r="416">
      <c r="A416" s="198"/>
      <c r="B416" s="219">
        <v>46029.0</v>
      </c>
      <c r="C416" s="103" t="s">
        <v>89</v>
      </c>
      <c r="D416" s="103" t="s">
        <v>95</v>
      </c>
      <c r="E416" s="5" t="str">
        <f t="array" ref="E416">IF(D416="","",XLOOKUP(D416,DATOS!$D$6:D14000,DATOS!$C$6:C14000,0,0,1))</f>
        <v>CARM005</v>
      </c>
      <c r="F416" s="220">
        <v>10.0</v>
      </c>
      <c r="G416" s="221">
        <v>0.1</v>
      </c>
      <c r="H416" s="194">
        <f t="shared" si="2"/>
        <v>1</v>
      </c>
      <c r="I416" s="106"/>
      <c r="J416" s="195"/>
      <c r="K416" s="195" t="str">
        <f t="shared" si="3"/>
        <v/>
      </c>
      <c r="L416" s="196">
        <f t="shared" si="4"/>
        <v>1</v>
      </c>
    </row>
    <row r="417">
      <c r="A417" s="198"/>
      <c r="B417" s="219">
        <v>46029.0</v>
      </c>
      <c r="C417" s="103" t="s">
        <v>89</v>
      </c>
      <c r="D417" s="103" t="s">
        <v>168</v>
      </c>
      <c r="E417" s="5" t="str">
        <f t="array" ref="E417">IF(D417="","",XLOOKUP(D417,DATOS!$D$6:D14000,DATOS!$C$6:C14000,0,0,1))</f>
        <v>00099</v>
      </c>
      <c r="F417" s="220">
        <v>1.0</v>
      </c>
      <c r="G417" s="221">
        <v>3.5</v>
      </c>
      <c r="H417" s="194">
        <f t="shared" si="2"/>
        <v>3.5</v>
      </c>
      <c r="I417" s="106"/>
      <c r="J417" s="195"/>
      <c r="K417" s="195" t="str">
        <f t="shared" si="3"/>
        <v/>
      </c>
      <c r="L417" s="196">
        <f t="shared" si="4"/>
        <v>3.5</v>
      </c>
    </row>
    <row r="418">
      <c r="A418" s="198"/>
      <c r="B418" s="219">
        <v>46029.0</v>
      </c>
      <c r="C418" s="103" t="s">
        <v>89</v>
      </c>
      <c r="D418" s="103" t="s">
        <v>112</v>
      </c>
      <c r="E418" s="5" t="str">
        <f t="array" ref="E418">IF(D418="","",XLOOKUP(D418,DATOS!$D$6:D14000,DATOS!$C$6:C14000,0,0,1))</f>
        <v>SAR3</v>
      </c>
      <c r="F418" s="220">
        <v>1.0</v>
      </c>
      <c r="G418" s="221">
        <v>1.5</v>
      </c>
      <c r="H418" s="194">
        <f t="shared" si="2"/>
        <v>1.5</v>
      </c>
      <c r="I418" s="106"/>
      <c r="J418" s="195"/>
      <c r="K418" s="195" t="str">
        <f t="shared" si="3"/>
        <v/>
      </c>
      <c r="L418" s="196">
        <f t="shared" si="4"/>
        <v>1.5</v>
      </c>
    </row>
    <row r="419">
      <c r="A419" s="198"/>
      <c r="B419" s="219">
        <v>46029.0</v>
      </c>
      <c r="C419" s="103" t="s">
        <v>89</v>
      </c>
      <c r="D419" s="103" t="s">
        <v>92</v>
      </c>
      <c r="E419" s="224" t="str">
        <f t="array" ref="E419">IF(D419="","",XLOOKUP(D419,DATOS!$D$6:D14000,DATOS!$C$6:C14000,0,0,1))</f>
        <v>00017</v>
      </c>
      <c r="F419" s="220">
        <v>4.0</v>
      </c>
      <c r="G419" s="221">
        <v>0.5</v>
      </c>
      <c r="H419" s="194">
        <f t="shared" si="2"/>
        <v>2</v>
      </c>
      <c r="I419" s="106"/>
      <c r="J419" s="195"/>
      <c r="K419" s="195" t="str">
        <f t="shared" si="3"/>
        <v/>
      </c>
      <c r="L419" s="196">
        <f t="shared" si="4"/>
        <v>2</v>
      </c>
    </row>
    <row r="420">
      <c r="A420" s="198"/>
      <c r="B420" s="219">
        <v>46029.0</v>
      </c>
      <c r="C420" s="103" t="s">
        <v>89</v>
      </c>
      <c r="D420" s="103" t="s">
        <v>96</v>
      </c>
      <c r="E420" s="5" t="str">
        <f t="array" ref="E420">IF(D420="","",XLOOKUP(D420,DATOS!$D$6:D14000,DATOS!$C$6:C14000,0,0,1))</f>
        <v>CARM2</v>
      </c>
      <c r="F420" s="220">
        <v>10.0</v>
      </c>
      <c r="G420" s="221">
        <v>0.1</v>
      </c>
      <c r="H420" s="194">
        <f t="shared" si="2"/>
        <v>1</v>
      </c>
      <c r="I420" s="106"/>
      <c r="J420" s="195"/>
      <c r="K420" s="195" t="str">
        <f t="shared" si="3"/>
        <v/>
      </c>
      <c r="L420" s="196">
        <f t="shared" si="4"/>
        <v>1</v>
      </c>
    </row>
    <row r="421">
      <c r="A421" s="198"/>
      <c r="B421" s="219">
        <v>46029.0</v>
      </c>
      <c r="C421" s="103" t="s">
        <v>89</v>
      </c>
      <c r="D421" s="103" t="s">
        <v>95</v>
      </c>
      <c r="E421" s="5" t="str">
        <f t="array" ref="E421">IF(D421="","",XLOOKUP(D421,DATOS!$D$6:D14000,DATOS!$C$6:C14000,0,0,1))</f>
        <v>CARM005</v>
      </c>
      <c r="F421" s="220">
        <v>10.0</v>
      </c>
      <c r="G421" s="221">
        <v>0.1</v>
      </c>
      <c r="H421" s="194">
        <f t="shared" si="2"/>
        <v>1</v>
      </c>
      <c r="I421" s="106"/>
      <c r="J421" s="195"/>
      <c r="K421" s="195" t="str">
        <f t="shared" si="3"/>
        <v/>
      </c>
      <c r="L421" s="196">
        <f t="shared" si="4"/>
        <v>1</v>
      </c>
    </row>
    <row r="422">
      <c r="A422" s="198"/>
      <c r="B422" s="219">
        <v>46029.0</v>
      </c>
      <c r="C422" s="103" t="s">
        <v>89</v>
      </c>
      <c r="D422" s="103" t="s">
        <v>92</v>
      </c>
      <c r="E422" s="224" t="str">
        <f t="array" ref="E422">IF(D422="","",XLOOKUP(D422,DATOS!$D$6:D14000,DATOS!$C$6:C14000,0,0,1))</f>
        <v>00017</v>
      </c>
      <c r="F422" s="220">
        <v>2.0</v>
      </c>
      <c r="G422" s="221">
        <v>0.5</v>
      </c>
      <c r="H422" s="194">
        <f t="shared" si="2"/>
        <v>1</v>
      </c>
      <c r="I422" s="106"/>
      <c r="J422" s="195"/>
      <c r="K422" s="195" t="str">
        <f t="shared" si="3"/>
        <v/>
      </c>
      <c r="L422" s="196">
        <f t="shared" si="4"/>
        <v>1</v>
      </c>
    </row>
    <row r="423">
      <c r="A423" s="198"/>
      <c r="B423" s="219">
        <v>46029.0</v>
      </c>
      <c r="C423" s="103" t="s">
        <v>89</v>
      </c>
      <c r="D423" s="103" t="s">
        <v>99</v>
      </c>
      <c r="E423" s="5" t="str">
        <f t="array" ref="E423">IF(D423="","",XLOOKUP(D423,DATOS!$D$6:D14000,DATOS!$C$6:C14000,0,0,1))</f>
        <v>00116</v>
      </c>
      <c r="F423" s="220">
        <v>1.0</v>
      </c>
      <c r="G423" s="221">
        <v>3.5</v>
      </c>
      <c r="H423" s="194">
        <f t="shared" si="2"/>
        <v>3.5</v>
      </c>
      <c r="I423" s="106"/>
      <c r="J423" s="195"/>
      <c r="K423" s="195" t="str">
        <f t="shared" si="3"/>
        <v/>
      </c>
      <c r="L423" s="196">
        <f t="shared" si="4"/>
        <v>3.5</v>
      </c>
    </row>
    <row r="424">
      <c r="A424" s="198"/>
      <c r="B424" s="219">
        <v>46029.0</v>
      </c>
      <c r="C424" s="103" t="s">
        <v>89</v>
      </c>
      <c r="D424" s="103" t="s">
        <v>92</v>
      </c>
      <c r="E424" s="224" t="str">
        <f t="array" ref="E424">IF(D424="","",XLOOKUP(D424,DATOS!$D$6:D14000,DATOS!$C$6:C14000,0,0,1))</f>
        <v>00017</v>
      </c>
      <c r="F424" s="220">
        <v>1.0</v>
      </c>
      <c r="G424" s="221">
        <v>0.5</v>
      </c>
      <c r="H424" s="194">
        <f t="shared" si="2"/>
        <v>0.5</v>
      </c>
      <c r="I424" s="106"/>
      <c r="J424" s="195"/>
      <c r="K424" s="195" t="str">
        <f t="shared" si="3"/>
        <v/>
      </c>
      <c r="L424" s="196">
        <f t="shared" si="4"/>
        <v>0.5</v>
      </c>
    </row>
    <row r="425">
      <c r="A425" s="198"/>
      <c r="B425" s="219">
        <v>46029.0</v>
      </c>
      <c r="C425" s="103" t="s">
        <v>89</v>
      </c>
      <c r="D425" s="103" t="s">
        <v>141</v>
      </c>
      <c r="E425" s="5" t="str">
        <f t="array" ref="E425">IF(D425="","",XLOOKUP(D425,DATOS!$D$6:D14000,DATOS!$C$6:C14000,0,0,1))</f>
        <v>AZ6</v>
      </c>
      <c r="F425" s="220">
        <v>1.0</v>
      </c>
      <c r="G425" s="221">
        <v>3.0</v>
      </c>
      <c r="H425" s="194">
        <f t="shared" si="2"/>
        <v>3</v>
      </c>
      <c r="I425" s="106"/>
      <c r="J425" s="195"/>
      <c r="K425" s="195" t="str">
        <f t="shared" si="3"/>
        <v/>
      </c>
      <c r="L425" s="196">
        <f t="shared" si="4"/>
        <v>3</v>
      </c>
    </row>
    <row r="426">
      <c r="A426" s="198"/>
      <c r="B426" s="219">
        <v>46029.0</v>
      </c>
      <c r="C426" s="103" t="s">
        <v>89</v>
      </c>
      <c r="D426" s="103" t="s">
        <v>95</v>
      </c>
      <c r="E426" s="5" t="str">
        <f t="array" ref="E426">IF(D426="","",XLOOKUP(D426,DATOS!$D$6:D14000,DATOS!$C$6:C14000,0,0,1))</f>
        <v>CARM005</v>
      </c>
      <c r="F426" s="220">
        <v>10.0</v>
      </c>
      <c r="G426" s="221">
        <v>0.1</v>
      </c>
      <c r="H426" s="194">
        <f t="shared" si="2"/>
        <v>1</v>
      </c>
      <c r="I426" s="106"/>
      <c r="J426" s="195"/>
      <c r="K426" s="195" t="str">
        <f t="shared" si="3"/>
        <v/>
      </c>
      <c r="L426" s="196">
        <f t="shared" si="4"/>
        <v>1</v>
      </c>
    </row>
    <row r="427">
      <c r="A427" s="198"/>
      <c r="B427" s="219">
        <v>46029.0</v>
      </c>
      <c r="C427" s="103" t="s">
        <v>89</v>
      </c>
      <c r="D427" s="103" t="s">
        <v>94</v>
      </c>
      <c r="E427" s="5" t="str">
        <f t="array" ref="E427">IF(D427="","",XLOOKUP(D427,DATOS!$D$6:D14000,DATOS!$C$6:C14000,0,0,1))</f>
        <v>00081</v>
      </c>
      <c r="F427" s="220">
        <v>2.0</v>
      </c>
      <c r="G427" s="221">
        <v>0.5</v>
      </c>
      <c r="H427" s="194">
        <f t="shared" si="2"/>
        <v>1</v>
      </c>
      <c r="I427" s="106"/>
      <c r="J427" s="195"/>
      <c r="K427" s="195" t="str">
        <f t="shared" si="3"/>
        <v/>
      </c>
      <c r="L427" s="196">
        <f t="shared" si="4"/>
        <v>1</v>
      </c>
    </row>
    <row r="428">
      <c r="A428" s="198"/>
      <c r="B428" s="219">
        <v>46029.0</v>
      </c>
      <c r="C428" s="103" t="s">
        <v>89</v>
      </c>
      <c r="D428" s="103" t="s">
        <v>93</v>
      </c>
      <c r="E428" s="5" t="str">
        <f t="array" ref="E428">IF(D428="","",XLOOKUP(D428,DATOS!$D$6:D14000,DATOS!$C$6:C14000,0,0,1))</f>
        <v>POLLO</v>
      </c>
      <c r="F428" s="220">
        <v>2.1</v>
      </c>
      <c r="G428" s="221">
        <v>5.0</v>
      </c>
      <c r="H428" s="194">
        <f t="shared" si="2"/>
        <v>10.5</v>
      </c>
      <c r="I428" s="106"/>
      <c r="J428" s="195"/>
      <c r="K428" s="195" t="str">
        <f t="shared" si="3"/>
        <v/>
      </c>
      <c r="L428" s="196">
        <f t="shared" si="4"/>
        <v>10.5</v>
      </c>
    </row>
    <row r="429">
      <c r="A429" s="198"/>
      <c r="B429" s="219">
        <v>46029.0</v>
      </c>
      <c r="C429" s="103" t="s">
        <v>89</v>
      </c>
      <c r="D429" s="103" t="s">
        <v>113</v>
      </c>
      <c r="E429" s="5" t="str">
        <f t="array" ref="E429">IF(D429="","",XLOOKUP(D429,DATOS!$D$6:D14000,DATOS!$C$6:C14000,0,0,1))</f>
        <v>CUBITO1</v>
      </c>
      <c r="F429" s="220">
        <v>1.0</v>
      </c>
      <c r="G429" s="221">
        <v>0.5</v>
      </c>
      <c r="H429" s="194">
        <f t="shared" si="2"/>
        <v>0.5</v>
      </c>
      <c r="I429" s="106"/>
      <c r="J429" s="195"/>
      <c r="K429" s="195" t="str">
        <f t="shared" si="3"/>
        <v/>
      </c>
      <c r="L429" s="196">
        <f t="shared" si="4"/>
        <v>0.5</v>
      </c>
    </row>
    <row r="430">
      <c r="A430" s="198"/>
      <c r="B430" s="219">
        <v>46029.0</v>
      </c>
      <c r="C430" s="103" t="s">
        <v>89</v>
      </c>
      <c r="D430" s="103" t="s">
        <v>141</v>
      </c>
      <c r="E430" s="5" t="str">
        <f t="array" ref="E430">IF(D430="","",XLOOKUP(D430,DATOS!$D$6:D14000,DATOS!$C$6:C14000,0,0,1))</f>
        <v>AZ6</v>
      </c>
      <c r="F430" s="220">
        <v>1.0</v>
      </c>
      <c r="G430" s="221">
        <v>3.0</v>
      </c>
      <c r="H430" s="194">
        <f t="shared" si="2"/>
        <v>3</v>
      </c>
      <c r="I430" s="106"/>
      <c r="J430" s="195"/>
      <c r="K430" s="195" t="str">
        <f t="shared" si="3"/>
        <v/>
      </c>
      <c r="L430" s="196">
        <f t="shared" si="4"/>
        <v>3</v>
      </c>
    </row>
    <row r="431">
      <c r="A431" s="198"/>
      <c r="B431" s="219">
        <v>46029.0</v>
      </c>
      <c r="C431" s="103" t="s">
        <v>89</v>
      </c>
      <c r="D431" s="103" t="s">
        <v>100</v>
      </c>
      <c r="E431" s="5" t="str">
        <f t="array" ref="E431">IF(D431="","",XLOOKUP(D431,DATOS!$D$6:D14000,DATOS!$C$6:C14000,0,0,1))</f>
        <v>HUEVO</v>
      </c>
      <c r="F431" s="220">
        <v>6.0</v>
      </c>
      <c r="G431" s="221">
        <v>0.333333</v>
      </c>
      <c r="H431" s="194">
        <f t="shared" si="2"/>
        <v>1.999998</v>
      </c>
      <c r="I431" s="106"/>
      <c r="J431" s="195"/>
      <c r="K431" s="195" t="str">
        <f t="shared" si="3"/>
        <v/>
      </c>
      <c r="L431" s="196">
        <f t="shared" si="4"/>
        <v>1.999998</v>
      </c>
    </row>
    <row r="432">
      <c r="A432" s="198"/>
      <c r="B432" s="219">
        <v>46029.0</v>
      </c>
      <c r="C432" s="103" t="s">
        <v>89</v>
      </c>
      <c r="D432" s="103" t="s">
        <v>151</v>
      </c>
      <c r="E432" s="5" t="str">
        <f t="array" ref="E432">IF(D432="","",XLOOKUP(D432,DATOS!$D$6:D14000,DATOS!$C$6:C14000,0,0,1))</f>
        <v>VELA1</v>
      </c>
      <c r="F432" s="220">
        <v>2.0</v>
      </c>
      <c r="G432" s="221">
        <v>0.5</v>
      </c>
      <c r="H432" s="194">
        <f t="shared" si="2"/>
        <v>1</v>
      </c>
      <c r="I432" s="106"/>
      <c r="J432" s="195"/>
      <c r="K432" s="195" t="str">
        <f t="shared" si="3"/>
        <v/>
      </c>
      <c r="L432" s="196">
        <f t="shared" si="4"/>
        <v>1</v>
      </c>
    </row>
    <row r="433">
      <c r="A433" s="198"/>
      <c r="B433" s="219">
        <v>46029.0</v>
      </c>
      <c r="C433" s="103" t="s">
        <v>89</v>
      </c>
      <c r="D433" s="103" t="s">
        <v>126</v>
      </c>
      <c r="E433" s="5" t="str">
        <f t="array" ref="E433">IF(D433="","",XLOOKUP(D433,DATOS!$D$6:D14000,DATOS!$C$6:C14000,0,0,1))</f>
        <v>HP3</v>
      </c>
      <c r="F433" s="220">
        <v>1.0</v>
      </c>
      <c r="G433" s="221">
        <v>2.5</v>
      </c>
      <c r="H433" s="194">
        <f t="shared" si="2"/>
        <v>2.5</v>
      </c>
      <c r="I433" s="106"/>
      <c r="J433" s="195"/>
      <c r="K433" s="195" t="str">
        <f t="shared" si="3"/>
        <v/>
      </c>
      <c r="L433" s="196">
        <f t="shared" si="4"/>
        <v>2.5</v>
      </c>
    </row>
    <row r="434">
      <c r="A434" s="198"/>
      <c r="B434" s="219">
        <v>46029.0</v>
      </c>
      <c r="C434" s="103" t="s">
        <v>89</v>
      </c>
      <c r="D434" s="103" t="s">
        <v>95</v>
      </c>
      <c r="E434" s="5" t="str">
        <f t="array" ref="E434">IF(D434="","",XLOOKUP(D434,DATOS!$D$6:D14000,DATOS!$C$6:C14000,0,0,1))</f>
        <v>CARM005</v>
      </c>
      <c r="F434" s="220">
        <v>5.0</v>
      </c>
      <c r="G434" s="221">
        <v>0.1</v>
      </c>
      <c r="H434" s="194">
        <f t="shared" si="2"/>
        <v>0.5</v>
      </c>
      <c r="I434" s="106"/>
      <c r="J434" s="195"/>
      <c r="K434" s="195" t="str">
        <f t="shared" si="3"/>
        <v/>
      </c>
      <c r="L434" s="196">
        <f t="shared" si="4"/>
        <v>0.5</v>
      </c>
    </row>
    <row r="435">
      <c r="A435" s="198"/>
      <c r="B435" s="219">
        <v>46029.0</v>
      </c>
      <c r="C435" s="103" t="s">
        <v>89</v>
      </c>
      <c r="D435" s="103" t="s">
        <v>108</v>
      </c>
      <c r="E435" s="5" t="str">
        <f t="array" ref="E435">IF(D435="","",XLOOKUP(D435,DATOS!$D$6:D14000,DATOS!$C$6:C14000,0,0,1))</f>
        <v>GALL024</v>
      </c>
      <c r="F435" s="220">
        <v>2.0</v>
      </c>
      <c r="G435" s="221">
        <v>0.5</v>
      </c>
      <c r="H435" s="194">
        <f t="shared" si="2"/>
        <v>1</v>
      </c>
      <c r="I435" s="106"/>
      <c r="J435" s="195"/>
      <c r="K435" s="195" t="str">
        <f t="shared" si="3"/>
        <v/>
      </c>
      <c r="L435" s="196">
        <f t="shared" si="4"/>
        <v>1</v>
      </c>
    </row>
    <row r="436">
      <c r="A436" s="198"/>
      <c r="B436" s="219">
        <v>46029.0</v>
      </c>
      <c r="C436" s="103" t="s">
        <v>89</v>
      </c>
      <c r="D436" s="103" t="s">
        <v>93</v>
      </c>
      <c r="E436" s="5" t="str">
        <f t="array" ref="E436">IF(D436="","",XLOOKUP(D436,DATOS!$D$6:D14000,DATOS!$C$6:C14000,0,0,1))</f>
        <v>POLLO</v>
      </c>
      <c r="F436" s="220">
        <v>4.6</v>
      </c>
      <c r="G436" s="221">
        <v>5.0</v>
      </c>
      <c r="H436" s="194">
        <f t="shared" si="2"/>
        <v>23</v>
      </c>
      <c r="I436" s="106"/>
      <c r="J436" s="195"/>
      <c r="K436" s="195" t="str">
        <f t="shared" si="3"/>
        <v/>
      </c>
      <c r="L436" s="196">
        <f t="shared" si="4"/>
        <v>23</v>
      </c>
    </row>
    <row r="437">
      <c r="A437" s="198"/>
      <c r="B437" s="219">
        <v>46029.0</v>
      </c>
      <c r="C437" s="103" t="s">
        <v>89</v>
      </c>
      <c r="D437" s="103" t="s">
        <v>123</v>
      </c>
      <c r="E437" s="5" t="str">
        <f t="array" ref="E437">IF(D437="","",XLOOKUP(D437,DATOS!$D$6:D14000,DATOS!$C$6:C14000,0,0,1))</f>
        <v>AC6</v>
      </c>
      <c r="F437" s="220">
        <v>1.0</v>
      </c>
      <c r="G437" s="221">
        <v>3.5</v>
      </c>
      <c r="H437" s="194">
        <f t="shared" si="2"/>
        <v>3.5</v>
      </c>
      <c r="I437" s="106"/>
      <c r="J437" s="195"/>
      <c r="K437" s="195" t="str">
        <f t="shared" si="3"/>
        <v/>
      </c>
      <c r="L437" s="196">
        <f t="shared" si="4"/>
        <v>3.5</v>
      </c>
    </row>
    <row r="438">
      <c r="A438" s="198"/>
      <c r="B438" s="219">
        <v>46029.0</v>
      </c>
      <c r="C438" s="103" t="s">
        <v>89</v>
      </c>
      <c r="D438" s="103" t="s">
        <v>130</v>
      </c>
      <c r="E438" s="5" t="str">
        <f t="array" ref="E438">IF(D438="","",XLOOKUP(D438,DATOS!$D$6:D14000,DATOS!$C$6:C14000,0,0,1))</f>
        <v>AR1</v>
      </c>
      <c r="F438" s="220">
        <v>1.0</v>
      </c>
      <c r="G438" s="221">
        <v>2.5</v>
      </c>
      <c r="H438" s="194">
        <f t="shared" si="2"/>
        <v>2.5</v>
      </c>
      <c r="I438" s="106"/>
      <c r="J438" s="195"/>
      <c r="K438" s="195" t="str">
        <f t="shared" si="3"/>
        <v/>
      </c>
      <c r="L438" s="196">
        <f t="shared" si="4"/>
        <v>2.5</v>
      </c>
    </row>
    <row r="439">
      <c r="A439" s="198"/>
      <c r="B439" s="219">
        <v>46029.0</v>
      </c>
      <c r="C439" s="103" t="s">
        <v>89</v>
      </c>
      <c r="D439" s="103" t="s">
        <v>118</v>
      </c>
      <c r="E439" s="5" t="str">
        <f t="array" ref="E439">IF(D439="","",XLOOKUP(D439,DATOS!$D$6:D14000,DATOS!$C$6:C14000,0,0,1))</f>
        <v>PAÑL1</v>
      </c>
      <c r="F439" s="220">
        <v>2.0</v>
      </c>
      <c r="G439" s="221">
        <v>0.5</v>
      </c>
      <c r="H439" s="194">
        <f t="shared" si="2"/>
        <v>1</v>
      </c>
      <c r="I439" s="106"/>
      <c r="J439" s="195"/>
      <c r="K439" s="195" t="str">
        <f t="shared" si="3"/>
        <v/>
      </c>
      <c r="L439" s="196">
        <f t="shared" si="4"/>
        <v>1</v>
      </c>
    </row>
    <row r="440">
      <c r="A440" s="198"/>
      <c r="B440" s="219">
        <v>46029.0</v>
      </c>
      <c r="C440" s="103" t="s">
        <v>89</v>
      </c>
      <c r="D440" s="103" t="s">
        <v>100</v>
      </c>
      <c r="E440" s="5" t="str">
        <f t="array" ref="E440">IF(D440="","",XLOOKUP(D440,DATOS!$D$6:D14000,DATOS!$C$6:C14000,0,0,1))</f>
        <v>HUEVO</v>
      </c>
      <c r="F440" s="220">
        <v>6.0</v>
      </c>
      <c r="G440" s="221">
        <v>0.3333333</v>
      </c>
      <c r="H440" s="194">
        <f t="shared" si="2"/>
        <v>1.9999998</v>
      </c>
      <c r="I440" s="106"/>
      <c r="J440" s="195"/>
      <c r="K440" s="195" t="str">
        <f t="shared" si="3"/>
        <v/>
      </c>
      <c r="L440" s="196">
        <f t="shared" si="4"/>
        <v>1.9999998</v>
      </c>
    </row>
    <row r="441">
      <c r="A441" s="198"/>
      <c r="B441" s="219">
        <v>46029.0</v>
      </c>
      <c r="C441" s="103" t="s">
        <v>89</v>
      </c>
      <c r="D441" s="103" t="s">
        <v>125</v>
      </c>
      <c r="E441" s="5" t="str">
        <f t="array" ref="E441">IF(D441="","",XLOOKUP(D441,DATOS!$D$6:D14000,DATOS!$C$6:C14000,0,0,1))</f>
        <v>GALL21</v>
      </c>
      <c r="F441" s="220">
        <v>2.0</v>
      </c>
      <c r="G441" s="221">
        <v>0.5</v>
      </c>
      <c r="H441" s="194">
        <f t="shared" si="2"/>
        <v>1</v>
      </c>
      <c r="I441" s="106"/>
      <c r="J441" s="195"/>
      <c r="K441" s="195" t="str">
        <f t="shared" si="3"/>
        <v/>
      </c>
      <c r="L441" s="196">
        <f t="shared" si="4"/>
        <v>1</v>
      </c>
    </row>
    <row r="442">
      <c r="A442" s="198"/>
      <c r="B442" s="219">
        <v>46029.0</v>
      </c>
      <c r="C442" s="103" t="s">
        <v>89</v>
      </c>
      <c r="D442" s="103" t="s">
        <v>120</v>
      </c>
      <c r="E442" s="5" t="str">
        <f t="array" ref="E442">IF(D442="","",XLOOKUP(D442,DATOS!$D$6:D14000,DATOS!$C$6:C14000,0,0,1))</f>
        <v>REF2</v>
      </c>
      <c r="F442" s="220">
        <v>1.0</v>
      </c>
      <c r="G442" s="221">
        <v>4.0</v>
      </c>
      <c r="H442" s="194">
        <f t="shared" si="2"/>
        <v>4</v>
      </c>
      <c r="I442" s="106"/>
      <c r="J442" s="195"/>
      <c r="K442" s="195" t="str">
        <f t="shared" si="3"/>
        <v/>
      </c>
      <c r="L442" s="196">
        <f t="shared" si="4"/>
        <v>4</v>
      </c>
    </row>
    <row r="443">
      <c r="A443" s="198"/>
      <c r="B443" s="219">
        <v>46029.0</v>
      </c>
      <c r="C443" s="103" t="s">
        <v>89</v>
      </c>
      <c r="D443" s="103" t="s">
        <v>92</v>
      </c>
      <c r="E443" s="224" t="str">
        <f t="array" ref="E443">IF(D443="","",XLOOKUP(D443,DATOS!$D$6:D14000,DATOS!$C$6:C14000,0,0,1))</f>
        <v>00017</v>
      </c>
      <c r="F443" s="220">
        <v>6.0</v>
      </c>
      <c r="G443" s="221">
        <v>0.5</v>
      </c>
      <c r="H443" s="194">
        <f t="shared" si="2"/>
        <v>3</v>
      </c>
      <c r="I443" s="106"/>
      <c r="J443" s="195"/>
      <c r="K443" s="195" t="str">
        <f t="shared" si="3"/>
        <v/>
      </c>
      <c r="L443" s="196">
        <f t="shared" si="4"/>
        <v>3</v>
      </c>
    </row>
    <row r="444">
      <c r="A444" s="198"/>
      <c r="B444" s="219">
        <v>46029.0</v>
      </c>
      <c r="C444" s="103" t="s">
        <v>89</v>
      </c>
      <c r="D444" s="103" t="s">
        <v>108</v>
      </c>
      <c r="E444" s="5" t="str">
        <f t="array" ref="E444">IF(D444="","",XLOOKUP(D444,DATOS!$D$6:D14000,DATOS!$C$6:C14000,0,0,1))</f>
        <v>GALL024</v>
      </c>
      <c r="F444" s="220">
        <v>6.0</v>
      </c>
      <c r="G444" s="221">
        <v>0.5</v>
      </c>
      <c r="H444" s="194">
        <f t="shared" si="2"/>
        <v>3</v>
      </c>
      <c r="I444" s="106"/>
      <c r="J444" s="195"/>
      <c r="K444" s="195" t="str">
        <f t="shared" si="3"/>
        <v/>
      </c>
      <c r="L444" s="196">
        <f t="shared" si="4"/>
        <v>3</v>
      </c>
    </row>
    <row r="445">
      <c r="A445" s="198"/>
      <c r="B445" s="219">
        <v>46030.0</v>
      </c>
      <c r="C445" s="103" t="s">
        <v>89</v>
      </c>
      <c r="D445" s="103" t="s">
        <v>100</v>
      </c>
      <c r="E445" s="5" t="str">
        <f t="array" ref="E445">IF(D445="","",XLOOKUP(D445,DATOS!$D$6:D14000,DATOS!$C$6:C14000,0,0,1))</f>
        <v>HUEVO</v>
      </c>
      <c r="F445" s="220">
        <v>12.0</v>
      </c>
      <c r="G445" s="221">
        <v>0.333333333</v>
      </c>
      <c r="H445" s="194">
        <f t="shared" si="2"/>
        <v>3.999999996</v>
      </c>
      <c r="I445" s="106"/>
      <c r="J445" s="195"/>
      <c r="K445" s="195" t="str">
        <f t="shared" si="3"/>
        <v/>
      </c>
      <c r="L445" s="196">
        <f t="shared" si="4"/>
        <v>3.999999996</v>
      </c>
    </row>
    <row r="446">
      <c r="A446" s="198"/>
      <c r="B446" s="219">
        <v>46030.0</v>
      </c>
      <c r="C446" s="103" t="s">
        <v>89</v>
      </c>
      <c r="D446" s="103" t="s">
        <v>90</v>
      </c>
      <c r="E446" s="5" t="str">
        <f t="array" ref="E446">IF(D446="","",XLOOKUP(D446,DATOS!$D$6:D14000,DATOS!$C$6:C14000,0,0,1))</f>
        <v>BELM</v>
      </c>
      <c r="F446" s="220">
        <v>4.0</v>
      </c>
      <c r="G446" s="221">
        <v>0.25</v>
      </c>
      <c r="H446" s="194">
        <f t="shared" si="2"/>
        <v>1</v>
      </c>
      <c r="I446" s="106"/>
      <c r="J446" s="195"/>
      <c r="K446" s="195" t="str">
        <f t="shared" si="3"/>
        <v/>
      </c>
      <c r="L446" s="196">
        <f t="shared" si="4"/>
        <v>1</v>
      </c>
    </row>
    <row r="447">
      <c r="A447" s="198"/>
      <c r="B447" s="219">
        <v>46030.0</v>
      </c>
      <c r="C447" s="103" t="s">
        <v>89</v>
      </c>
      <c r="D447" s="103" t="s">
        <v>126</v>
      </c>
      <c r="E447" s="5" t="str">
        <f t="array" ref="E447">IF(D447="","",XLOOKUP(D447,DATOS!$D$6:D14000,DATOS!$C$6:C14000,0,0,1))</f>
        <v>HP3</v>
      </c>
      <c r="F447" s="220">
        <v>1.0</v>
      </c>
      <c r="G447" s="221">
        <v>2.5</v>
      </c>
      <c r="H447" s="194">
        <f t="shared" si="2"/>
        <v>2.5</v>
      </c>
      <c r="I447" s="106"/>
      <c r="J447" s="195"/>
      <c r="K447" s="195" t="str">
        <f t="shared" si="3"/>
        <v/>
      </c>
      <c r="L447" s="196">
        <f t="shared" si="4"/>
        <v>2.5</v>
      </c>
    </row>
    <row r="448">
      <c r="A448" s="198"/>
      <c r="B448" s="219">
        <v>46030.0</v>
      </c>
      <c r="C448" s="103" t="s">
        <v>89</v>
      </c>
      <c r="D448" s="103" t="s">
        <v>100</v>
      </c>
      <c r="E448" s="5" t="str">
        <f t="array" ref="E448">IF(D448="","",XLOOKUP(D448,DATOS!$D$6:D14000,DATOS!$C$6:C14000,0,0,1))</f>
        <v>HUEVO</v>
      </c>
      <c r="F448" s="220">
        <v>6.0</v>
      </c>
      <c r="G448" s="221">
        <v>0.333333</v>
      </c>
      <c r="H448" s="194">
        <f t="shared" si="2"/>
        <v>1.999998</v>
      </c>
      <c r="I448" s="106"/>
      <c r="J448" s="195"/>
      <c r="K448" s="195" t="str">
        <f t="shared" si="3"/>
        <v/>
      </c>
      <c r="L448" s="196">
        <f t="shared" si="4"/>
        <v>1.999998</v>
      </c>
    </row>
    <row r="449">
      <c r="A449" s="198"/>
      <c r="B449" s="219">
        <v>46030.0</v>
      </c>
      <c r="C449" s="103" t="s">
        <v>89</v>
      </c>
      <c r="D449" s="103" t="s">
        <v>108</v>
      </c>
      <c r="E449" s="5" t="str">
        <f t="array" ref="E449">IF(D449="","",XLOOKUP(D449,DATOS!$D$6:D14000,DATOS!$C$6:C14000,0,0,1))</f>
        <v>GALL024</v>
      </c>
      <c r="F449" s="220">
        <v>1.0</v>
      </c>
      <c r="G449" s="221">
        <v>0.5</v>
      </c>
      <c r="H449" s="194">
        <f t="shared" si="2"/>
        <v>0.5</v>
      </c>
      <c r="I449" s="106"/>
      <c r="J449" s="195"/>
      <c r="K449" s="195" t="str">
        <f t="shared" si="3"/>
        <v/>
      </c>
      <c r="L449" s="196">
        <f t="shared" si="4"/>
        <v>0.5</v>
      </c>
    </row>
    <row r="450">
      <c r="A450" s="198"/>
      <c r="B450" s="219">
        <v>46030.0</v>
      </c>
      <c r="C450" s="103" t="s">
        <v>89</v>
      </c>
      <c r="D450" s="103" t="s">
        <v>100</v>
      </c>
      <c r="E450" s="5" t="str">
        <f t="array" ref="E450">IF(D450="","",XLOOKUP(D450,DATOS!$D$6:D14000,DATOS!$C$6:C14000,0,0,1))</f>
        <v>HUEVO</v>
      </c>
      <c r="F450" s="220">
        <v>12.0</v>
      </c>
      <c r="G450" s="221">
        <v>0.333333</v>
      </c>
      <c r="H450" s="194">
        <f t="shared" si="2"/>
        <v>3.999996</v>
      </c>
      <c r="I450" s="106"/>
      <c r="J450" s="195"/>
      <c r="K450" s="195" t="str">
        <f t="shared" si="3"/>
        <v/>
      </c>
      <c r="L450" s="196">
        <f t="shared" si="4"/>
        <v>3.999996</v>
      </c>
    </row>
    <row r="451">
      <c r="A451" s="198"/>
      <c r="B451" s="219">
        <v>46030.0</v>
      </c>
      <c r="C451" s="103" t="s">
        <v>89</v>
      </c>
      <c r="D451" s="103" t="s">
        <v>98</v>
      </c>
      <c r="E451" s="5" t="str">
        <f t="array" ref="E451">IF(D451="","",XLOOKUP(D451,DATOS!$D$6:D14000,DATOS!$C$6:C14000,0,0,1))</f>
        <v>QUES1</v>
      </c>
      <c r="F451" s="220">
        <v>0.3</v>
      </c>
      <c r="G451" s="221">
        <v>10.0</v>
      </c>
      <c r="H451" s="194">
        <f t="shared" si="2"/>
        <v>3</v>
      </c>
      <c r="I451" s="106"/>
      <c r="J451" s="195"/>
      <c r="K451" s="195" t="str">
        <f t="shared" si="3"/>
        <v/>
      </c>
      <c r="L451" s="196">
        <f t="shared" si="4"/>
        <v>3</v>
      </c>
    </row>
    <row r="452">
      <c r="A452" s="198"/>
      <c r="B452" s="219">
        <v>46030.0</v>
      </c>
      <c r="C452" s="103" t="s">
        <v>89</v>
      </c>
      <c r="D452" s="103" t="s">
        <v>100</v>
      </c>
      <c r="E452" s="5" t="str">
        <f t="array" ref="E452">IF(D452="","",XLOOKUP(D452,DATOS!$D$6:D14000,DATOS!$C$6:C14000,0,0,1))</f>
        <v>HUEVO</v>
      </c>
      <c r="F452" s="220">
        <v>12.0</v>
      </c>
      <c r="G452" s="221">
        <v>0.333333333</v>
      </c>
      <c r="H452" s="194">
        <f t="shared" si="2"/>
        <v>3.999999996</v>
      </c>
      <c r="I452" s="106"/>
      <c r="J452" s="195"/>
      <c r="K452" s="195" t="str">
        <f t="shared" si="3"/>
        <v/>
      </c>
      <c r="L452" s="196">
        <f t="shared" si="4"/>
        <v>3.999999996</v>
      </c>
    </row>
    <row r="453">
      <c r="A453" s="198"/>
      <c r="B453" s="219">
        <v>46030.0</v>
      </c>
      <c r="C453" s="103" t="s">
        <v>89</v>
      </c>
      <c r="D453" s="103" t="s">
        <v>96</v>
      </c>
      <c r="E453" s="5" t="str">
        <f t="array" ref="E453">IF(D453="","",XLOOKUP(D453,DATOS!$D$6:D14000,DATOS!$C$6:C14000,0,0,1))</f>
        <v>CARM2</v>
      </c>
      <c r="F453" s="220">
        <v>10.0</v>
      </c>
      <c r="G453" s="221">
        <v>0.1</v>
      </c>
      <c r="H453" s="194">
        <f t="shared" si="2"/>
        <v>1</v>
      </c>
      <c r="I453" s="106"/>
      <c r="J453" s="195"/>
      <c r="K453" s="195" t="str">
        <f t="shared" si="3"/>
        <v/>
      </c>
      <c r="L453" s="196">
        <f t="shared" si="4"/>
        <v>1</v>
      </c>
    </row>
    <row r="454">
      <c r="A454" s="198"/>
      <c r="B454" s="219">
        <v>46030.0</v>
      </c>
      <c r="C454" s="103" t="s">
        <v>89</v>
      </c>
      <c r="D454" s="103" t="s">
        <v>111</v>
      </c>
      <c r="E454" s="5" t="str">
        <f t="array" ref="E454">IF(D454="","",XLOOKUP(D454,DATOS!$D$6:D14000,DATOS!$C$6:C14000,0,0,1))</f>
        <v>DIABLI</v>
      </c>
      <c r="F454" s="220">
        <v>2.0</v>
      </c>
      <c r="G454" s="221">
        <v>2.0</v>
      </c>
      <c r="H454" s="194">
        <f t="shared" si="2"/>
        <v>4</v>
      </c>
      <c r="I454" s="106"/>
      <c r="J454" s="195"/>
      <c r="K454" s="195" t="str">
        <f t="shared" si="3"/>
        <v/>
      </c>
      <c r="L454" s="196">
        <f t="shared" si="4"/>
        <v>4</v>
      </c>
    </row>
    <row r="455">
      <c r="A455" s="198"/>
      <c r="B455" s="219">
        <v>46030.0</v>
      </c>
      <c r="C455" s="103" t="s">
        <v>89</v>
      </c>
      <c r="D455" s="103" t="s">
        <v>130</v>
      </c>
      <c r="E455" s="5" t="str">
        <f t="array" ref="E455">IF(D455="","",XLOOKUP(D455,DATOS!$D$6:D14000,DATOS!$C$6:C14000,0,0,1))</f>
        <v>AR1</v>
      </c>
      <c r="F455" s="220">
        <v>1.0</v>
      </c>
      <c r="G455" s="221">
        <v>2.5</v>
      </c>
      <c r="H455" s="194">
        <f t="shared" si="2"/>
        <v>2.5</v>
      </c>
      <c r="I455" s="106"/>
      <c r="J455" s="195"/>
      <c r="K455" s="195" t="str">
        <f t="shared" si="3"/>
        <v/>
      </c>
      <c r="L455" s="196">
        <f t="shared" si="4"/>
        <v>2.5</v>
      </c>
    </row>
    <row r="456">
      <c r="A456" s="198"/>
      <c r="B456" s="219">
        <v>46030.0</v>
      </c>
      <c r="C456" s="103" t="s">
        <v>89</v>
      </c>
      <c r="D456" s="103" t="s">
        <v>123</v>
      </c>
      <c r="E456" s="5" t="str">
        <f t="array" ref="E456">IF(D456="","",XLOOKUP(D456,DATOS!$D$6:D14000,DATOS!$C$6:C14000,0,0,1))</f>
        <v>AC6</v>
      </c>
      <c r="F456" s="220">
        <v>1.0</v>
      </c>
      <c r="G456" s="221">
        <v>3.5</v>
      </c>
      <c r="H456" s="194">
        <f t="shared" si="2"/>
        <v>3.5</v>
      </c>
      <c r="I456" s="106"/>
      <c r="J456" s="195"/>
      <c r="K456" s="195" t="str">
        <f t="shared" si="3"/>
        <v/>
      </c>
      <c r="L456" s="196">
        <f t="shared" si="4"/>
        <v>3.5</v>
      </c>
    </row>
    <row r="457">
      <c r="A457" s="198"/>
      <c r="B457" s="219">
        <v>46030.0</v>
      </c>
      <c r="C457" s="103" t="s">
        <v>89</v>
      </c>
      <c r="D457" s="103" t="s">
        <v>92</v>
      </c>
      <c r="E457" s="224" t="str">
        <f t="array" ref="E457">IF(D457="","",XLOOKUP(D457,DATOS!$D$6:D14000,DATOS!$C$6:C14000,0,0,1))</f>
        <v>00017</v>
      </c>
      <c r="F457" s="220">
        <v>6.0</v>
      </c>
      <c r="G457" s="221">
        <v>0.5</v>
      </c>
      <c r="H457" s="194">
        <f t="shared" si="2"/>
        <v>3</v>
      </c>
      <c r="I457" s="106"/>
      <c r="J457" s="195"/>
      <c r="K457" s="195" t="str">
        <f t="shared" si="3"/>
        <v/>
      </c>
      <c r="L457" s="196">
        <f t="shared" si="4"/>
        <v>3</v>
      </c>
    </row>
    <row r="458">
      <c r="A458" s="198"/>
      <c r="B458" s="219">
        <v>46030.0</v>
      </c>
      <c r="C458" s="103" t="s">
        <v>89</v>
      </c>
      <c r="D458" s="103" t="s">
        <v>100</v>
      </c>
      <c r="E458" s="5" t="str">
        <f t="array" ref="E458">IF(D458="","",XLOOKUP(D458,DATOS!$D$6:D14000,DATOS!$C$6:C14000,0,0,1))</f>
        <v>HUEVO</v>
      </c>
      <c r="F458" s="220">
        <v>3.0</v>
      </c>
      <c r="G458" s="221">
        <v>0.3333</v>
      </c>
      <c r="H458" s="194">
        <f t="shared" si="2"/>
        <v>0.9999</v>
      </c>
      <c r="I458" s="106"/>
      <c r="J458" s="195"/>
      <c r="K458" s="195" t="str">
        <f t="shared" si="3"/>
        <v/>
      </c>
      <c r="L458" s="196">
        <f t="shared" si="4"/>
        <v>0.9999</v>
      </c>
    </row>
    <row r="459">
      <c r="A459" s="198"/>
      <c r="B459" s="219">
        <v>46030.0</v>
      </c>
      <c r="C459" s="103" t="s">
        <v>89</v>
      </c>
      <c r="D459" s="103" t="s">
        <v>95</v>
      </c>
      <c r="E459" s="5" t="str">
        <f t="array" ref="E459">IF(D459="","",XLOOKUP(D459,DATOS!$D$6:D14000,DATOS!$C$6:C14000,0,0,1))</f>
        <v>CARM005</v>
      </c>
      <c r="F459" s="220">
        <v>10.0</v>
      </c>
      <c r="G459" s="221">
        <v>0.1</v>
      </c>
      <c r="H459" s="194">
        <f t="shared" si="2"/>
        <v>1</v>
      </c>
      <c r="I459" s="106"/>
      <c r="J459" s="195"/>
      <c r="K459" s="195" t="str">
        <f t="shared" si="3"/>
        <v/>
      </c>
      <c r="L459" s="196">
        <f t="shared" si="4"/>
        <v>1</v>
      </c>
    </row>
    <row r="460">
      <c r="A460" s="198"/>
      <c r="B460" s="219">
        <v>46030.0</v>
      </c>
      <c r="C460" s="103" t="s">
        <v>89</v>
      </c>
      <c r="D460" s="103" t="s">
        <v>102</v>
      </c>
      <c r="E460" s="5" t="str">
        <f t="array" ref="E460">IF(D460="","",XLOOKUP(D460,DATOS!$D$6:D14000,DATOS!$C$6:C14000,0,0,1))</f>
        <v>REF4</v>
      </c>
      <c r="F460" s="220">
        <v>2.0</v>
      </c>
      <c r="G460" s="221">
        <v>6.0</v>
      </c>
      <c r="H460" s="194">
        <f t="shared" si="2"/>
        <v>12</v>
      </c>
      <c r="I460" s="106"/>
      <c r="J460" s="195"/>
      <c r="K460" s="195" t="str">
        <f t="shared" si="3"/>
        <v/>
      </c>
      <c r="L460" s="196">
        <f t="shared" si="4"/>
        <v>12</v>
      </c>
    </row>
    <row r="461">
      <c r="A461" s="198"/>
      <c r="B461" s="219">
        <v>46030.0</v>
      </c>
      <c r="C461" s="103" t="s">
        <v>89</v>
      </c>
      <c r="D461" s="103" t="s">
        <v>99</v>
      </c>
      <c r="E461" s="5" t="str">
        <f t="array" ref="E461">IF(D461="","",XLOOKUP(D461,DATOS!$D$6:D14000,DATOS!$C$6:C14000,0,0,1))</f>
        <v>00116</v>
      </c>
      <c r="F461" s="220">
        <v>2.0</v>
      </c>
      <c r="G461" s="221">
        <v>3.5</v>
      </c>
      <c r="H461" s="194">
        <f t="shared" si="2"/>
        <v>7</v>
      </c>
      <c r="I461" s="106"/>
      <c r="J461" s="195"/>
      <c r="K461" s="195" t="str">
        <f t="shared" si="3"/>
        <v/>
      </c>
      <c r="L461" s="196">
        <f t="shared" si="4"/>
        <v>7</v>
      </c>
    </row>
    <row r="462">
      <c r="A462" s="198"/>
      <c r="B462" s="219">
        <v>46030.0</v>
      </c>
      <c r="C462" s="103" t="s">
        <v>89</v>
      </c>
      <c r="D462" s="103" t="s">
        <v>94</v>
      </c>
      <c r="E462" s="5" t="str">
        <f t="array" ref="E462">IF(D462="","",XLOOKUP(D462,DATOS!$D$6:D14000,DATOS!$C$6:C14000,0,0,1))</f>
        <v>00081</v>
      </c>
      <c r="F462" s="220">
        <v>2.0</v>
      </c>
      <c r="G462" s="221">
        <v>0.5</v>
      </c>
      <c r="H462" s="194">
        <f t="shared" si="2"/>
        <v>1</v>
      </c>
      <c r="I462" s="106"/>
      <c r="J462" s="195"/>
      <c r="K462" s="195" t="str">
        <f t="shared" si="3"/>
        <v/>
      </c>
      <c r="L462" s="196">
        <f t="shared" si="4"/>
        <v>1</v>
      </c>
    </row>
    <row r="463">
      <c r="A463" s="198"/>
      <c r="B463" s="219">
        <v>46030.0</v>
      </c>
      <c r="C463" s="103" t="s">
        <v>89</v>
      </c>
      <c r="D463" s="103" t="s">
        <v>135</v>
      </c>
      <c r="E463" s="5" t="str">
        <f t="array" ref="E463">IF(D463="","",XLOOKUP(D463,DATOS!$D$6:D14000,DATOS!$C$6:C14000,0,0,1))</f>
        <v>00082</v>
      </c>
      <c r="F463" s="220">
        <v>2.0</v>
      </c>
      <c r="G463" s="221">
        <v>0.5</v>
      </c>
      <c r="H463" s="194">
        <f t="shared" si="2"/>
        <v>1</v>
      </c>
      <c r="I463" s="106"/>
      <c r="J463" s="195"/>
      <c r="K463" s="195" t="str">
        <f t="shared" si="3"/>
        <v/>
      </c>
      <c r="L463" s="196">
        <f t="shared" si="4"/>
        <v>1</v>
      </c>
    </row>
    <row r="464">
      <c r="A464" s="198"/>
      <c r="B464" s="219">
        <v>46030.0</v>
      </c>
      <c r="C464" s="103" t="s">
        <v>89</v>
      </c>
      <c r="D464" s="103" t="s">
        <v>149</v>
      </c>
      <c r="E464" s="5" t="str">
        <f t="array" ref="E464">IF(D464="","",XLOOKUP(D464,DATOS!$D$6:D14000,DATOS!$C$6:C14000,0,0,1))</f>
        <v>HAR2</v>
      </c>
      <c r="F464" s="220">
        <v>2.0</v>
      </c>
      <c r="G464" s="221">
        <v>2.5</v>
      </c>
      <c r="H464" s="194">
        <f t="shared" si="2"/>
        <v>5</v>
      </c>
      <c r="I464" s="106"/>
      <c r="J464" s="195"/>
      <c r="K464" s="195" t="str">
        <f t="shared" si="3"/>
        <v/>
      </c>
      <c r="L464" s="196">
        <f t="shared" si="4"/>
        <v>5</v>
      </c>
    </row>
    <row r="465">
      <c r="A465" s="198"/>
      <c r="B465" s="219">
        <v>46030.0</v>
      </c>
      <c r="C465" s="103" t="s">
        <v>89</v>
      </c>
      <c r="D465" s="103" t="s">
        <v>93</v>
      </c>
      <c r="E465" s="5" t="str">
        <f t="array" ref="E465">IF(D465="","",XLOOKUP(D465,DATOS!$D$6:D14000,DATOS!$C$6:C14000,0,0,1))</f>
        <v>POLLO</v>
      </c>
      <c r="F465" s="220">
        <v>4.25</v>
      </c>
      <c r="G465" s="221">
        <v>5.0</v>
      </c>
      <c r="H465" s="194">
        <f t="shared" si="2"/>
        <v>21.25</v>
      </c>
      <c r="I465" s="106"/>
      <c r="J465" s="195"/>
      <c r="K465" s="195" t="str">
        <f t="shared" si="3"/>
        <v/>
      </c>
      <c r="L465" s="196">
        <f t="shared" si="4"/>
        <v>21.25</v>
      </c>
    </row>
    <row r="466">
      <c r="A466" s="198"/>
      <c r="B466" s="219">
        <v>46030.0</v>
      </c>
      <c r="C466" s="103" t="s">
        <v>89</v>
      </c>
      <c r="D466" s="103" t="s">
        <v>93</v>
      </c>
      <c r="E466" s="5" t="str">
        <f t="array" ref="E466">IF(D466="","",XLOOKUP(D466,DATOS!$D$6:D14000,DATOS!$C$6:C14000,0,0,1))</f>
        <v>POLLO</v>
      </c>
      <c r="F466" s="220">
        <v>2.45</v>
      </c>
      <c r="G466" s="221">
        <v>5.0</v>
      </c>
      <c r="H466" s="194">
        <f t="shared" si="2"/>
        <v>12.25</v>
      </c>
      <c r="I466" s="106"/>
      <c r="J466" s="195"/>
      <c r="K466" s="195" t="str">
        <f t="shared" si="3"/>
        <v/>
      </c>
      <c r="L466" s="196">
        <f t="shared" si="4"/>
        <v>12.25</v>
      </c>
    </row>
    <row r="467">
      <c r="A467" s="198"/>
      <c r="B467" s="219">
        <v>46030.0</v>
      </c>
      <c r="C467" s="103" t="s">
        <v>89</v>
      </c>
      <c r="D467" s="103" t="s">
        <v>126</v>
      </c>
      <c r="E467" s="5" t="str">
        <f t="array" ref="E467">IF(D467="","",XLOOKUP(D467,DATOS!$D$6:D14000,DATOS!$C$6:C14000,0,0,1))</f>
        <v>HP3</v>
      </c>
      <c r="F467" s="220">
        <v>1.0</v>
      </c>
      <c r="G467" s="221">
        <v>2.5</v>
      </c>
      <c r="H467" s="194">
        <f t="shared" si="2"/>
        <v>2.5</v>
      </c>
      <c r="I467" s="106"/>
      <c r="J467" s="195"/>
      <c r="K467" s="195" t="str">
        <f t="shared" si="3"/>
        <v/>
      </c>
      <c r="L467" s="196">
        <f t="shared" si="4"/>
        <v>2.5</v>
      </c>
    </row>
    <row r="468">
      <c r="A468" s="198"/>
      <c r="B468" s="219">
        <v>46030.0</v>
      </c>
      <c r="C468" s="103" t="s">
        <v>89</v>
      </c>
      <c r="D468" s="103" t="s">
        <v>145</v>
      </c>
      <c r="E468" s="5" t="str">
        <f t="array" ref="E468">IF(D468="","",XLOOKUP(D468,DATOS!$D$6:D14000,DATOS!$C$6:C14000,0,0,1))</f>
        <v>CA1</v>
      </c>
      <c r="F468" s="220">
        <v>1.0</v>
      </c>
      <c r="G468" s="221">
        <v>3.5</v>
      </c>
      <c r="H468" s="194">
        <f t="shared" si="2"/>
        <v>3.5</v>
      </c>
      <c r="I468" s="106"/>
      <c r="J468" s="195"/>
      <c r="K468" s="195" t="str">
        <f t="shared" si="3"/>
        <v/>
      </c>
      <c r="L468" s="196">
        <f t="shared" si="4"/>
        <v>3.5</v>
      </c>
    </row>
    <row r="469">
      <c r="A469" s="198"/>
      <c r="B469" s="219">
        <v>46030.0</v>
      </c>
      <c r="C469" s="103" t="s">
        <v>89</v>
      </c>
      <c r="D469" s="103" t="s">
        <v>108</v>
      </c>
      <c r="E469" s="5" t="str">
        <f t="array" ref="E469">IF(D469="","",XLOOKUP(D469,DATOS!$D$6:D14000,DATOS!$C$6:C14000,0,0,1))</f>
        <v>GALL024</v>
      </c>
      <c r="F469" s="220">
        <v>1.0</v>
      </c>
      <c r="G469" s="221">
        <v>0.5</v>
      </c>
      <c r="H469" s="194">
        <f t="shared" si="2"/>
        <v>0.5</v>
      </c>
      <c r="I469" s="106"/>
      <c r="J469" s="195"/>
      <c r="K469" s="195" t="str">
        <f t="shared" si="3"/>
        <v/>
      </c>
      <c r="L469" s="196">
        <f t="shared" si="4"/>
        <v>0.5</v>
      </c>
    </row>
    <row r="470">
      <c r="A470" s="198"/>
      <c r="B470" s="219">
        <v>46030.0</v>
      </c>
      <c r="C470" s="103" t="s">
        <v>89</v>
      </c>
      <c r="D470" s="103" t="s">
        <v>133</v>
      </c>
      <c r="E470" s="5" t="str">
        <f t="array" ref="E470">IF(D470="","",XLOOKUP(D470,DATOS!$D$6:D14000,DATOS!$C$6:C14000,0,0,1))</f>
        <v>MARG1</v>
      </c>
      <c r="F470" s="220">
        <v>1.0</v>
      </c>
      <c r="G470" s="221">
        <v>3.0</v>
      </c>
      <c r="H470" s="194">
        <f t="shared" si="2"/>
        <v>3</v>
      </c>
      <c r="I470" s="106"/>
      <c r="J470" s="195"/>
      <c r="K470" s="195" t="str">
        <f t="shared" si="3"/>
        <v/>
      </c>
      <c r="L470" s="196">
        <f t="shared" si="4"/>
        <v>3</v>
      </c>
    </row>
    <row r="471">
      <c r="A471" s="198"/>
      <c r="B471" s="219">
        <v>46030.0</v>
      </c>
      <c r="C471" s="103" t="s">
        <v>89</v>
      </c>
      <c r="D471" s="103" t="s">
        <v>100</v>
      </c>
      <c r="E471" s="5" t="str">
        <f t="array" ref="E471">IF(D471="","",XLOOKUP(D471,DATOS!$D$6:D14000,DATOS!$C$6:C14000,0,0,1))</f>
        <v>HUEVO</v>
      </c>
      <c r="F471" s="220">
        <v>6.0</v>
      </c>
      <c r="G471" s="221">
        <v>0.3333</v>
      </c>
      <c r="H471" s="194">
        <f t="shared" si="2"/>
        <v>1.9998</v>
      </c>
      <c r="I471" s="106"/>
      <c r="J471" s="195"/>
      <c r="K471" s="195" t="str">
        <f t="shared" si="3"/>
        <v/>
      </c>
      <c r="L471" s="196">
        <f t="shared" si="4"/>
        <v>1.9998</v>
      </c>
    </row>
    <row r="472">
      <c r="A472" s="198"/>
      <c r="B472" s="219">
        <v>46030.0</v>
      </c>
      <c r="C472" s="103" t="s">
        <v>89</v>
      </c>
      <c r="D472" s="103" t="s">
        <v>93</v>
      </c>
      <c r="E472" s="5" t="str">
        <f t="array" ref="E472">IF(D472="","",XLOOKUP(D472,DATOS!$D$6:D14000,DATOS!$C$6:C14000,0,0,1))</f>
        <v>POLLO</v>
      </c>
      <c r="F472" s="220">
        <v>4.8</v>
      </c>
      <c r="G472" s="221">
        <v>5.0</v>
      </c>
      <c r="H472" s="194">
        <f t="shared" si="2"/>
        <v>24</v>
      </c>
      <c r="I472" s="106"/>
      <c r="J472" s="195"/>
      <c r="K472" s="195" t="str">
        <f t="shared" si="3"/>
        <v/>
      </c>
      <c r="L472" s="196">
        <f t="shared" si="4"/>
        <v>24</v>
      </c>
    </row>
    <row r="473">
      <c r="A473" s="198"/>
      <c r="B473" s="219">
        <v>46030.0</v>
      </c>
      <c r="C473" s="103" t="s">
        <v>89</v>
      </c>
      <c r="D473" s="103" t="s">
        <v>156</v>
      </c>
      <c r="E473" s="5" t="str">
        <f t="array" ref="E473">IF(D473="","",XLOOKUP(D473,DATOS!$D$6:D14000,DATOS!$C$6:C14000,0,0,1))</f>
        <v>00041</v>
      </c>
      <c r="F473" s="220">
        <v>4.0</v>
      </c>
      <c r="G473" s="221">
        <v>0.25</v>
      </c>
      <c r="H473" s="194">
        <f t="shared" si="2"/>
        <v>1</v>
      </c>
      <c r="I473" s="106"/>
      <c r="J473" s="195"/>
      <c r="K473" s="195" t="str">
        <f t="shared" si="3"/>
        <v/>
      </c>
      <c r="L473" s="196">
        <f t="shared" si="4"/>
        <v>1</v>
      </c>
    </row>
    <row r="474">
      <c r="A474" s="198"/>
      <c r="B474" s="219">
        <v>46030.0</v>
      </c>
      <c r="C474" s="103" t="s">
        <v>89</v>
      </c>
      <c r="D474" s="103" t="s">
        <v>110</v>
      </c>
      <c r="E474" s="5" t="str">
        <f t="array" ref="E474">IF(D474="","",XLOOKUP(D474,DATOS!$D$6:D14000,DATOS!$C$6:C14000,0,0,1))</f>
        <v>GALL20</v>
      </c>
      <c r="F474" s="220">
        <v>6.0</v>
      </c>
      <c r="G474" s="221">
        <v>0.5</v>
      </c>
      <c r="H474" s="194">
        <f t="shared" si="2"/>
        <v>3</v>
      </c>
      <c r="I474" s="106"/>
      <c r="J474" s="195"/>
      <c r="K474" s="195" t="str">
        <f t="shared" si="3"/>
        <v/>
      </c>
      <c r="L474" s="196">
        <f t="shared" si="4"/>
        <v>3</v>
      </c>
    </row>
    <row r="475">
      <c r="A475" s="198"/>
      <c r="B475" s="219">
        <v>46031.0</v>
      </c>
      <c r="C475" s="103" t="s">
        <v>89</v>
      </c>
      <c r="D475" s="103" t="s">
        <v>93</v>
      </c>
      <c r="E475" s="5" t="str">
        <f t="array" ref="E475">IF(D475="","",XLOOKUP(D475,DATOS!$D$6:D14000,DATOS!$C$6:C14000,0,0,1))</f>
        <v>POLLO</v>
      </c>
      <c r="F475" s="220">
        <v>2.2</v>
      </c>
      <c r="G475" s="221">
        <v>5.0</v>
      </c>
      <c r="H475" s="194">
        <f t="shared" si="2"/>
        <v>11</v>
      </c>
      <c r="I475" s="106"/>
      <c r="J475" s="195"/>
      <c r="K475" s="195" t="str">
        <f t="shared" si="3"/>
        <v/>
      </c>
      <c r="L475" s="196">
        <f t="shared" si="4"/>
        <v>11</v>
      </c>
    </row>
    <row r="476">
      <c r="A476" s="198"/>
      <c r="B476" s="219">
        <v>46031.0</v>
      </c>
      <c r="C476" s="103" t="s">
        <v>89</v>
      </c>
      <c r="D476" s="103" t="s">
        <v>141</v>
      </c>
      <c r="E476" s="5" t="str">
        <f t="array" ref="E476">IF(D476="","",XLOOKUP(D476,DATOS!$D$6:D14000,DATOS!$C$6:C14000,0,0,1))</f>
        <v>AZ6</v>
      </c>
      <c r="F476" s="220">
        <v>1.0</v>
      </c>
      <c r="G476" s="221">
        <v>3.0</v>
      </c>
      <c r="H476" s="194">
        <f t="shared" si="2"/>
        <v>3</v>
      </c>
      <c r="I476" s="106"/>
      <c r="J476" s="195"/>
      <c r="K476" s="195" t="str">
        <f t="shared" si="3"/>
        <v/>
      </c>
      <c r="L476" s="196">
        <f t="shared" si="4"/>
        <v>3</v>
      </c>
    </row>
    <row r="477">
      <c r="A477" s="198"/>
      <c r="B477" s="219">
        <v>46031.0</v>
      </c>
      <c r="C477" s="103" t="s">
        <v>89</v>
      </c>
      <c r="D477" s="103" t="s">
        <v>100</v>
      </c>
      <c r="E477" s="5" t="str">
        <f t="array" ref="E477">IF(D477="","",XLOOKUP(D477,DATOS!$D$6:D14000,DATOS!$C$6:C14000,0,0,1))</f>
        <v>HUEVO</v>
      </c>
      <c r="F477" s="220">
        <v>6.0</v>
      </c>
      <c r="G477" s="221">
        <v>0.33333333</v>
      </c>
      <c r="H477" s="194">
        <f t="shared" si="2"/>
        <v>1.99999998</v>
      </c>
      <c r="I477" s="106"/>
      <c r="J477" s="195"/>
      <c r="K477" s="195" t="str">
        <f t="shared" si="3"/>
        <v/>
      </c>
      <c r="L477" s="196">
        <f t="shared" si="4"/>
        <v>1.99999998</v>
      </c>
    </row>
    <row r="478">
      <c r="A478" s="198"/>
      <c r="B478" s="219">
        <v>46031.0</v>
      </c>
      <c r="C478" s="103" t="s">
        <v>89</v>
      </c>
      <c r="D478" s="103" t="s">
        <v>112</v>
      </c>
      <c r="E478" s="5" t="str">
        <f t="array" ref="E478">IF(D478="","",XLOOKUP(D478,DATOS!$D$6:D14000,DATOS!$C$6:C14000,0,0,1))</f>
        <v>SAR3</v>
      </c>
      <c r="F478" s="220">
        <v>3.0</v>
      </c>
      <c r="G478" s="221">
        <v>1.5</v>
      </c>
      <c r="H478" s="194">
        <f t="shared" si="2"/>
        <v>4.5</v>
      </c>
      <c r="I478" s="106"/>
      <c r="J478" s="195"/>
      <c r="K478" s="195" t="str">
        <f t="shared" si="3"/>
        <v/>
      </c>
      <c r="L478" s="196">
        <f t="shared" si="4"/>
        <v>4.5</v>
      </c>
    </row>
    <row r="479">
      <c r="A479" s="198"/>
      <c r="B479" s="219">
        <v>46031.0</v>
      </c>
      <c r="C479" s="103" t="s">
        <v>89</v>
      </c>
      <c r="D479" s="103" t="s">
        <v>108</v>
      </c>
      <c r="E479" s="5" t="str">
        <f t="array" ref="E479">IF(D479="","",XLOOKUP(D479,DATOS!$D$6:D14000,DATOS!$C$6:C14000,0,0,1))</f>
        <v>GALL024</v>
      </c>
      <c r="F479" s="220">
        <v>1.0</v>
      </c>
      <c r="G479" s="221">
        <v>0.5</v>
      </c>
      <c r="H479" s="194">
        <f t="shared" si="2"/>
        <v>0.5</v>
      </c>
      <c r="I479" s="106"/>
      <c r="J479" s="195"/>
      <c r="K479" s="195" t="str">
        <f t="shared" si="3"/>
        <v/>
      </c>
      <c r="L479" s="196">
        <f t="shared" si="4"/>
        <v>0.5</v>
      </c>
    </row>
    <row r="480">
      <c r="A480" s="198"/>
      <c r="B480" s="219">
        <v>46031.0</v>
      </c>
      <c r="C480" s="103" t="s">
        <v>89</v>
      </c>
      <c r="D480" s="103" t="s">
        <v>130</v>
      </c>
      <c r="E480" s="5" t="str">
        <f t="array" ref="E480">IF(D480="","",XLOOKUP(D480,DATOS!$D$6:D14000,DATOS!$C$6:C14000,0,0,1))</f>
        <v>AR1</v>
      </c>
      <c r="F480" s="220">
        <v>1.0</v>
      </c>
      <c r="G480" s="221">
        <v>2.5</v>
      </c>
      <c r="H480" s="194">
        <f t="shared" si="2"/>
        <v>2.5</v>
      </c>
      <c r="I480" s="106"/>
      <c r="J480" s="195"/>
      <c r="K480" s="195" t="str">
        <f t="shared" si="3"/>
        <v/>
      </c>
      <c r="L480" s="196">
        <f t="shared" si="4"/>
        <v>2.5</v>
      </c>
    </row>
    <row r="481">
      <c r="A481" s="198"/>
      <c r="B481" s="219">
        <v>46031.0</v>
      </c>
      <c r="C481" s="103" t="s">
        <v>89</v>
      </c>
      <c r="D481" s="103" t="s">
        <v>118</v>
      </c>
      <c r="E481" s="5" t="str">
        <f t="array" ref="E481">IF(D481="","",XLOOKUP(D481,DATOS!$D$6:D14000,DATOS!$C$6:C14000,0,0,1))</f>
        <v>PAÑL1</v>
      </c>
      <c r="F481" s="220">
        <v>1.0</v>
      </c>
      <c r="G481" s="221">
        <v>0.5</v>
      </c>
      <c r="H481" s="194">
        <f t="shared" si="2"/>
        <v>0.5</v>
      </c>
      <c r="I481" s="106"/>
      <c r="J481" s="195"/>
      <c r="K481" s="195" t="str">
        <f t="shared" si="3"/>
        <v/>
      </c>
      <c r="L481" s="196">
        <f t="shared" si="4"/>
        <v>0.5</v>
      </c>
    </row>
    <row r="482">
      <c r="A482" s="198"/>
      <c r="B482" s="219">
        <v>46031.0</v>
      </c>
      <c r="C482" s="103" t="s">
        <v>89</v>
      </c>
      <c r="D482" s="103" t="s">
        <v>149</v>
      </c>
      <c r="E482" s="5" t="str">
        <f t="array" ref="E482">IF(D482="","",XLOOKUP(D482,DATOS!$D$6:D14000,DATOS!$C$6:C14000,0,0,1))</f>
        <v>HAR2</v>
      </c>
      <c r="F482" s="220">
        <v>1.0</v>
      </c>
      <c r="G482" s="221">
        <v>2.5</v>
      </c>
      <c r="H482" s="194">
        <f t="shared" si="2"/>
        <v>2.5</v>
      </c>
      <c r="I482" s="106"/>
      <c r="J482" s="195"/>
      <c r="K482" s="195" t="str">
        <f t="shared" si="3"/>
        <v/>
      </c>
      <c r="L482" s="196">
        <f t="shared" si="4"/>
        <v>2.5</v>
      </c>
    </row>
    <row r="483">
      <c r="A483" s="198"/>
      <c r="B483" s="219">
        <v>46031.0</v>
      </c>
      <c r="C483" s="103" t="s">
        <v>89</v>
      </c>
      <c r="D483" s="103" t="s">
        <v>123</v>
      </c>
      <c r="E483" s="5" t="str">
        <f t="array" ref="E483">IF(D483="","",XLOOKUP(D483,DATOS!$D$6:D14000,DATOS!$C$6:C14000,0,0,1))</f>
        <v>AC6</v>
      </c>
      <c r="F483" s="220">
        <v>1.0</v>
      </c>
      <c r="G483" s="221">
        <v>3.5</v>
      </c>
      <c r="H483" s="194">
        <f t="shared" si="2"/>
        <v>3.5</v>
      </c>
      <c r="I483" s="106"/>
      <c r="J483" s="195"/>
      <c r="K483" s="195" t="str">
        <f t="shared" si="3"/>
        <v/>
      </c>
      <c r="L483" s="196">
        <f t="shared" si="4"/>
        <v>3.5</v>
      </c>
    </row>
    <row r="484">
      <c r="A484" s="198"/>
      <c r="B484" s="219">
        <v>46031.0</v>
      </c>
      <c r="C484" s="103" t="s">
        <v>89</v>
      </c>
      <c r="D484" s="103" t="s">
        <v>98</v>
      </c>
      <c r="E484" s="5" t="str">
        <f t="array" ref="E484">IF(D484="","",XLOOKUP(D484,DATOS!$D$6:D14000,DATOS!$C$6:C14000,0,0,1))</f>
        <v>QUES1</v>
      </c>
      <c r="F484" s="220">
        <v>0.3</v>
      </c>
      <c r="G484" s="221">
        <v>10.0</v>
      </c>
      <c r="H484" s="194">
        <f t="shared" si="2"/>
        <v>3</v>
      </c>
      <c r="I484" s="106"/>
      <c r="J484" s="195"/>
      <c r="K484" s="195" t="str">
        <f t="shared" si="3"/>
        <v/>
      </c>
      <c r="L484" s="196">
        <f t="shared" si="4"/>
        <v>3</v>
      </c>
    </row>
    <row r="485">
      <c r="A485" s="198"/>
      <c r="B485" s="219">
        <v>46031.0</v>
      </c>
      <c r="C485" s="103" t="s">
        <v>89</v>
      </c>
      <c r="D485" s="103" t="s">
        <v>116</v>
      </c>
      <c r="E485" s="5" t="str">
        <f t="array" ref="E485">IF(D485="","",XLOOKUP(D485,DATOS!$D$6:D14000,DATOS!$C$6:C14000,0,0,1))</f>
        <v>00084</v>
      </c>
      <c r="F485" s="220">
        <v>1.0</v>
      </c>
      <c r="G485" s="221">
        <v>4.0</v>
      </c>
      <c r="H485" s="194">
        <f t="shared" si="2"/>
        <v>4</v>
      </c>
      <c r="I485" s="106"/>
      <c r="J485" s="195"/>
      <c r="K485" s="195" t="str">
        <f t="shared" si="3"/>
        <v/>
      </c>
      <c r="L485" s="196">
        <f t="shared" si="4"/>
        <v>4</v>
      </c>
    </row>
    <row r="486">
      <c r="A486" s="198"/>
      <c r="B486" s="219">
        <v>46031.0</v>
      </c>
      <c r="C486" s="103" t="s">
        <v>89</v>
      </c>
      <c r="D486" s="103" t="s">
        <v>133</v>
      </c>
      <c r="E486" s="5" t="str">
        <f t="array" ref="E486">IF(D486="","",XLOOKUP(D486,DATOS!$D$6:D14000,DATOS!$C$6:C14000,0,0,1))</f>
        <v>MARG1</v>
      </c>
      <c r="F486" s="220">
        <v>1.0</v>
      </c>
      <c r="G486" s="221">
        <v>3.0</v>
      </c>
      <c r="H486" s="194">
        <f t="shared" si="2"/>
        <v>3</v>
      </c>
      <c r="I486" s="106"/>
      <c r="J486" s="195"/>
      <c r="K486" s="195" t="str">
        <f t="shared" si="3"/>
        <v/>
      </c>
      <c r="L486" s="196">
        <f t="shared" si="4"/>
        <v>3</v>
      </c>
    </row>
    <row r="487">
      <c r="A487" s="198"/>
      <c r="B487" s="219">
        <v>46031.0</v>
      </c>
      <c r="C487" s="103" t="s">
        <v>89</v>
      </c>
      <c r="D487" s="103" t="s">
        <v>100</v>
      </c>
      <c r="E487" s="5" t="str">
        <f t="array" ref="E487">IF(D487="","",XLOOKUP(D487,DATOS!$D$6:D14000,DATOS!$C$6:C14000,0,0,1))</f>
        <v>HUEVO</v>
      </c>
      <c r="F487" s="220">
        <v>6.0</v>
      </c>
      <c r="G487" s="221">
        <v>0.333</v>
      </c>
      <c r="H487" s="194">
        <f t="shared" si="2"/>
        <v>1.998</v>
      </c>
      <c r="I487" s="106"/>
      <c r="J487" s="195"/>
      <c r="K487" s="195" t="str">
        <f t="shared" si="3"/>
        <v/>
      </c>
      <c r="L487" s="196">
        <f t="shared" si="4"/>
        <v>1.998</v>
      </c>
    </row>
    <row r="488">
      <c r="A488" s="198"/>
      <c r="B488" s="219">
        <v>46031.0</v>
      </c>
      <c r="C488" s="103" t="s">
        <v>89</v>
      </c>
      <c r="D488" s="103" t="s">
        <v>145</v>
      </c>
      <c r="E488" s="5" t="str">
        <f t="array" ref="E488">IF(D488="","",XLOOKUP(D488,DATOS!$D$6:D14000,DATOS!$C$6:C14000,0,0,1))</f>
        <v>CA1</v>
      </c>
      <c r="F488" s="220">
        <v>1.0</v>
      </c>
      <c r="G488" s="221">
        <v>3.5</v>
      </c>
      <c r="H488" s="194">
        <f t="shared" si="2"/>
        <v>3.5</v>
      </c>
      <c r="I488" s="106"/>
      <c r="J488" s="195"/>
      <c r="K488" s="195" t="str">
        <f t="shared" si="3"/>
        <v/>
      </c>
      <c r="L488" s="196">
        <f t="shared" si="4"/>
        <v>3.5</v>
      </c>
    </row>
    <row r="489">
      <c r="A489" s="198"/>
      <c r="B489" s="219">
        <v>46031.0</v>
      </c>
      <c r="C489" s="103" t="s">
        <v>89</v>
      </c>
      <c r="D489" s="103" t="s">
        <v>141</v>
      </c>
      <c r="E489" s="5" t="str">
        <f t="array" ref="E489">IF(D489="","",XLOOKUP(D489,DATOS!$D$6:D14000,DATOS!$C$6:C14000,0,0,1))</f>
        <v>AZ6</v>
      </c>
      <c r="F489" s="220">
        <v>1.0</v>
      </c>
      <c r="G489" s="221">
        <v>3.0</v>
      </c>
      <c r="H489" s="194">
        <f t="shared" si="2"/>
        <v>3</v>
      </c>
      <c r="I489" s="106"/>
      <c r="J489" s="195"/>
      <c r="K489" s="195" t="str">
        <f t="shared" si="3"/>
        <v/>
      </c>
      <c r="L489" s="196">
        <f t="shared" si="4"/>
        <v>3</v>
      </c>
    </row>
    <row r="490">
      <c r="A490" s="198"/>
      <c r="B490" s="219">
        <v>46031.0</v>
      </c>
      <c r="C490" s="103" t="s">
        <v>89</v>
      </c>
      <c r="D490" s="103" t="s">
        <v>113</v>
      </c>
      <c r="E490" s="5" t="str">
        <f t="array" ref="E490">IF(D490="","",XLOOKUP(D490,DATOS!$D$6:D14000,DATOS!$C$6:C14000,0,0,1))</f>
        <v>CUBITO1</v>
      </c>
      <c r="F490" s="220">
        <v>1.0</v>
      </c>
      <c r="G490" s="221">
        <v>0.5</v>
      </c>
      <c r="H490" s="194">
        <f t="shared" si="2"/>
        <v>0.5</v>
      </c>
      <c r="I490" s="106"/>
      <c r="J490" s="195"/>
      <c r="K490" s="195" t="str">
        <f t="shared" si="3"/>
        <v/>
      </c>
      <c r="L490" s="196">
        <f t="shared" si="4"/>
        <v>0.5</v>
      </c>
    </row>
    <row r="491">
      <c r="A491" s="198"/>
      <c r="B491" s="219">
        <v>46031.0</v>
      </c>
      <c r="C491" s="103" t="s">
        <v>89</v>
      </c>
      <c r="D491" s="103" t="s">
        <v>93</v>
      </c>
      <c r="E491" s="5" t="str">
        <f t="array" ref="E491">IF(D491="","",XLOOKUP(D491,DATOS!$D$6:D14000,DATOS!$C$6:C14000,0,0,1))</f>
        <v>POLLO</v>
      </c>
      <c r="F491" s="220">
        <v>2.25</v>
      </c>
      <c r="G491" s="221">
        <v>5.0</v>
      </c>
      <c r="H491" s="194">
        <f t="shared" si="2"/>
        <v>11.25</v>
      </c>
      <c r="I491" s="106"/>
      <c r="J491" s="195"/>
      <c r="K491" s="195" t="str">
        <f t="shared" si="3"/>
        <v/>
      </c>
      <c r="L491" s="196">
        <f t="shared" si="4"/>
        <v>11.25</v>
      </c>
    </row>
    <row r="492">
      <c r="A492" s="198"/>
      <c r="B492" s="219">
        <v>46031.0</v>
      </c>
      <c r="C492" s="103" t="s">
        <v>89</v>
      </c>
      <c r="D492" s="103" t="s">
        <v>158</v>
      </c>
      <c r="E492" s="5" t="str">
        <f t="array" ref="E492">IF(D492="","",XLOOKUP(D492,DATOS!$D$6:D14000,DATOS!$C$6:C14000,0,0,1))</f>
        <v>00068</v>
      </c>
      <c r="F492" s="220">
        <v>1.0</v>
      </c>
      <c r="G492" s="221">
        <v>3.0</v>
      </c>
      <c r="H492" s="194">
        <f t="shared" si="2"/>
        <v>3</v>
      </c>
      <c r="I492" s="106"/>
      <c r="J492" s="195"/>
      <c r="K492" s="195" t="str">
        <f t="shared" si="3"/>
        <v/>
      </c>
      <c r="L492" s="196">
        <f t="shared" si="4"/>
        <v>3</v>
      </c>
    </row>
    <row r="493">
      <c r="A493" s="198"/>
      <c r="B493" s="219">
        <v>46031.0</v>
      </c>
      <c r="C493" s="103" t="s">
        <v>89</v>
      </c>
      <c r="D493" s="103" t="s">
        <v>98</v>
      </c>
      <c r="E493" s="5" t="str">
        <f t="array" ref="E493">IF(D493="","",XLOOKUP(D493,DATOS!$D$6:D14000,DATOS!$C$6:C14000,0,0,1))</f>
        <v>QUES1</v>
      </c>
      <c r="F493" s="220">
        <v>0.2</v>
      </c>
      <c r="G493" s="221">
        <v>10.0</v>
      </c>
      <c r="H493" s="194">
        <f t="shared" si="2"/>
        <v>2</v>
      </c>
      <c r="I493" s="106"/>
      <c r="J493" s="195"/>
      <c r="K493" s="195" t="str">
        <f t="shared" si="3"/>
        <v/>
      </c>
      <c r="L493" s="196">
        <f t="shared" si="4"/>
        <v>2</v>
      </c>
    </row>
    <row r="494">
      <c r="A494" s="198"/>
      <c r="B494" s="219">
        <v>46031.0</v>
      </c>
      <c r="C494" s="103" t="s">
        <v>89</v>
      </c>
      <c r="D494" s="103" t="s">
        <v>133</v>
      </c>
      <c r="E494" s="5" t="str">
        <f t="array" ref="E494">IF(D494="","",XLOOKUP(D494,DATOS!$D$6:D14000,DATOS!$C$6:C14000,0,0,1))</f>
        <v>MARG1</v>
      </c>
      <c r="F494" s="220">
        <v>1.0</v>
      </c>
      <c r="G494" s="221">
        <v>3.0</v>
      </c>
      <c r="H494" s="194">
        <f t="shared" si="2"/>
        <v>3</v>
      </c>
      <c r="I494" s="106"/>
      <c r="J494" s="195"/>
      <c r="K494" s="195" t="str">
        <f t="shared" si="3"/>
        <v/>
      </c>
      <c r="L494" s="196">
        <f t="shared" si="4"/>
        <v>3</v>
      </c>
    </row>
    <row r="495">
      <c r="A495" s="198"/>
      <c r="B495" s="219">
        <v>46031.0</v>
      </c>
      <c r="C495" s="103" t="s">
        <v>89</v>
      </c>
      <c r="D495" s="103" t="s">
        <v>100</v>
      </c>
      <c r="E495" s="5" t="str">
        <f t="array" ref="E495">IF(D495="","",XLOOKUP(D495,DATOS!$D$6:D14000,DATOS!$C$6:C14000,0,0,1))</f>
        <v>HUEVO</v>
      </c>
      <c r="F495" s="220">
        <v>12.0</v>
      </c>
      <c r="G495" s="221">
        <v>0.3333</v>
      </c>
      <c r="H495" s="194">
        <f t="shared" si="2"/>
        <v>3.9996</v>
      </c>
      <c r="I495" s="106"/>
      <c r="J495" s="195"/>
      <c r="K495" s="195" t="str">
        <f t="shared" si="3"/>
        <v/>
      </c>
      <c r="L495" s="196">
        <f t="shared" si="4"/>
        <v>3.9996</v>
      </c>
    </row>
    <row r="496">
      <c r="A496" s="198"/>
      <c r="B496" s="219">
        <v>46031.0</v>
      </c>
      <c r="C496" s="103" t="s">
        <v>89</v>
      </c>
      <c r="D496" s="103" t="s">
        <v>108</v>
      </c>
      <c r="E496" s="5" t="str">
        <f t="array" ref="E496">IF(D496="","",XLOOKUP(D496,DATOS!$D$6:D14000,DATOS!$C$6:C14000,0,0,1))</f>
        <v>GALL024</v>
      </c>
      <c r="F496" s="220">
        <v>2.0</v>
      </c>
      <c r="G496" s="221">
        <v>0.5</v>
      </c>
      <c r="H496" s="194">
        <f t="shared" si="2"/>
        <v>1</v>
      </c>
      <c r="I496" s="106"/>
      <c r="J496" s="195"/>
      <c r="K496" s="195" t="str">
        <f t="shared" si="3"/>
        <v/>
      </c>
      <c r="L496" s="196">
        <f t="shared" si="4"/>
        <v>1</v>
      </c>
    </row>
    <row r="497">
      <c r="A497" s="198"/>
      <c r="B497" s="219">
        <v>46031.0</v>
      </c>
      <c r="C497" s="103" t="s">
        <v>89</v>
      </c>
      <c r="D497" s="103" t="s">
        <v>115</v>
      </c>
      <c r="E497" s="224" t="str">
        <f t="array" ref="E497">IF(D497="","",XLOOKUP(D497,DATOS!$D$6:D14000,DATOS!$C$6:C14000,0,0,1))</f>
        <v>00016</v>
      </c>
      <c r="F497" s="220">
        <v>1.0</v>
      </c>
      <c r="G497" s="221">
        <v>3.0</v>
      </c>
      <c r="H497" s="194">
        <f t="shared" si="2"/>
        <v>3</v>
      </c>
      <c r="I497" s="106"/>
      <c r="J497" s="195"/>
      <c r="K497" s="195" t="str">
        <f t="shared" si="3"/>
        <v/>
      </c>
      <c r="L497" s="196">
        <f t="shared" si="4"/>
        <v>3</v>
      </c>
    </row>
    <row r="498">
      <c r="A498" s="198"/>
      <c r="B498" s="219">
        <v>46031.0</v>
      </c>
      <c r="C498" s="103" t="s">
        <v>89</v>
      </c>
      <c r="D498" s="103" t="s">
        <v>100</v>
      </c>
      <c r="E498" s="5" t="str">
        <f t="array" ref="E498">IF(D498="","",XLOOKUP(D498,DATOS!$D$6:D14000,DATOS!$C$6:C14000,0,0,1))</f>
        <v>HUEVO</v>
      </c>
      <c r="F498" s="220">
        <v>6.0</v>
      </c>
      <c r="G498" s="221">
        <v>0.3333</v>
      </c>
      <c r="H498" s="194">
        <f t="shared" si="2"/>
        <v>1.9998</v>
      </c>
      <c r="I498" s="106"/>
      <c r="J498" s="195"/>
      <c r="K498" s="195" t="str">
        <f t="shared" si="3"/>
        <v/>
      </c>
      <c r="L498" s="196">
        <f t="shared" si="4"/>
        <v>1.9998</v>
      </c>
    </row>
    <row r="499">
      <c r="A499" s="198"/>
      <c r="B499" s="219">
        <v>46031.0</v>
      </c>
      <c r="C499" s="103" t="s">
        <v>89</v>
      </c>
      <c r="D499" s="103" t="s">
        <v>169</v>
      </c>
      <c r="E499" s="5" t="str">
        <f t="array" ref="E499">IF(D499="","",XLOOKUP(D499,DATOS!$D$6:D14000,DATOS!$C$6:C14000,0,0,1))</f>
        <v>MOR2</v>
      </c>
      <c r="F499" s="220">
        <v>1.0</v>
      </c>
      <c r="G499" s="221">
        <v>3.0</v>
      </c>
      <c r="H499" s="194">
        <f t="shared" si="2"/>
        <v>3</v>
      </c>
      <c r="I499" s="106"/>
      <c r="J499" s="195"/>
      <c r="K499" s="195" t="str">
        <f t="shared" si="3"/>
        <v/>
      </c>
      <c r="L499" s="196">
        <f t="shared" si="4"/>
        <v>3</v>
      </c>
    </row>
    <row r="500">
      <c r="A500" s="198"/>
      <c r="B500" s="219">
        <v>46031.0</v>
      </c>
      <c r="C500" s="103" t="s">
        <v>89</v>
      </c>
      <c r="D500" s="103" t="s">
        <v>108</v>
      </c>
      <c r="E500" s="5" t="str">
        <f t="array" ref="E500">IF(D500="","",XLOOKUP(D500,DATOS!$D$6:D14000,DATOS!$C$6:C14000,0,0,1))</f>
        <v>GALL024</v>
      </c>
      <c r="F500" s="220">
        <v>2.0</v>
      </c>
      <c r="G500" s="221">
        <v>0.5</v>
      </c>
      <c r="H500" s="194">
        <f t="shared" si="2"/>
        <v>1</v>
      </c>
      <c r="I500" s="106"/>
      <c r="J500" s="195"/>
      <c r="K500" s="195" t="str">
        <f t="shared" si="3"/>
        <v/>
      </c>
      <c r="L500" s="196">
        <f t="shared" si="4"/>
        <v>1</v>
      </c>
    </row>
    <row r="501">
      <c r="A501" s="198"/>
      <c r="B501" s="219">
        <v>46031.0</v>
      </c>
      <c r="C501" s="103" t="s">
        <v>89</v>
      </c>
      <c r="D501" s="103" t="s">
        <v>92</v>
      </c>
      <c r="E501" s="224" t="str">
        <f t="array" ref="E501">IF(D501="","",XLOOKUP(D501,DATOS!$D$6:D14000,DATOS!$C$6:C14000,0,0,1))</f>
        <v>00017</v>
      </c>
      <c r="F501" s="220">
        <v>2.0</v>
      </c>
      <c r="G501" s="221">
        <v>0.5</v>
      </c>
      <c r="H501" s="194">
        <f t="shared" si="2"/>
        <v>1</v>
      </c>
      <c r="I501" s="106"/>
      <c r="J501" s="195"/>
      <c r="K501" s="195" t="str">
        <f t="shared" si="3"/>
        <v/>
      </c>
      <c r="L501" s="196">
        <f t="shared" si="4"/>
        <v>1</v>
      </c>
    </row>
    <row r="502">
      <c r="A502" s="198"/>
      <c r="B502" s="219">
        <v>46031.0</v>
      </c>
      <c r="C502" s="103" t="s">
        <v>89</v>
      </c>
      <c r="D502" s="103" t="s">
        <v>115</v>
      </c>
      <c r="E502" s="224" t="str">
        <f t="array" ref="E502">IF(D502="","",XLOOKUP(D502,DATOS!$D$6:D14000,DATOS!$C$6:C14000,0,0,1))</f>
        <v>00016</v>
      </c>
      <c r="F502" s="220">
        <v>1.0</v>
      </c>
      <c r="G502" s="221">
        <v>3.0</v>
      </c>
      <c r="H502" s="194">
        <f t="shared" si="2"/>
        <v>3</v>
      </c>
      <c r="I502" s="106"/>
      <c r="J502" s="195"/>
      <c r="K502" s="195" t="str">
        <f t="shared" si="3"/>
        <v/>
      </c>
      <c r="L502" s="196">
        <f t="shared" si="4"/>
        <v>3</v>
      </c>
    </row>
    <row r="503">
      <c r="A503" s="198"/>
      <c r="B503" s="219">
        <v>46031.0</v>
      </c>
      <c r="C503" s="103" t="s">
        <v>89</v>
      </c>
      <c r="D503" s="103" t="s">
        <v>119</v>
      </c>
      <c r="E503" s="5" t="str">
        <f t="array" ref="E503">IF(D503="","",XLOOKUP(D503,DATOS!$D$6:D14000,DATOS!$C$6:C14000,0,0,1))</f>
        <v>00029</v>
      </c>
      <c r="F503" s="220">
        <v>1.0</v>
      </c>
      <c r="G503" s="221">
        <v>2.0</v>
      </c>
      <c r="H503" s="194">
        <f t="shared" si="2"/>
        <v>2</v>
      </c>
      <c r="I503" s="106"/>
      <c r="J503" s="195"/>
      <c r="K503" s="195" t="str">
        <f t="shared" si="3"/>
        <v/>
      </c>
      <c r="L503" s="196">
        <f t="shared" si="4"/>
        <v>2</v>
      </c>
    </row>
    <row r="504">
      <c r="A504" s="198"/>
      <c r="B504" s="219">
        <v>46031.0</v>
      </c>
      <c r="C504" s="103" t="s">
        <v>89</v>
      </c>
      <c r="D504" s="103" t="s">
        <v>112</v>
      </c>
      <c r="E504" s="5" t="str">
        <f t="array" ref="E504">IF(D504="","",XLOOKUP(D504,DATOS!$D$6:D14000,DATOS!$C$6:C14000,0,0,1))</f>
        <v>SAR3</v>
      </c>
      <c r="F504" s="220">
        <v>2.0</v>
      </c>
      <c r="G504" s="221">
        <v>1.5</v>
      </c>
      <c r="H504" s="194">
        <f t="shared" si="2"/>
        <v>3</v>
      </c>
      <c r="I504" s="106"/>
      <c r="J504" s="195"/>
      <c r="K504" s="195" t="str">
        <f t="shared" si="3"/>
        <v/>
      </c>
      <c r="L504" s="196">
        <f t="shared" si="4"/>
        <v>3</v>
      </c>
    </row>
    <row r="505">
      <c r="A505" s="198"/>
      <c r="B505" s="219">
        <v>46031.0</v>
      </c>
      <c r="C505" s="103" t="s">
        <v>89</v>
      </c>
      <c r="D505" s="103" t="s">
        <v>102</v>
      </c>
      <c r="E505" s="5" t="str">
        <f t="array" ref="E505">IF(D505="","",XLOOKUP(D505,DATOS!$D$6:D14000,DATOS!$C$6:C14000,0,0,1))</f>
        <v>REF4</v>
      </c>
      <c r="F505" s="220">
        <v>1.0</v>
      </c>
      <c r="G505" s="221">
        <v>6.0</v>
      </c>
      <c r="H505" s="194">
        <f t="shared" si="2"/>
        <v>6</v>
      </c>
      <c r="I505" s="106"/>
      <c r="J505" s="195"/>
      <c r="K505" s="195" t="str">
        <f t="shared" si="3"/>
        <v/>
      </c>
      <c r="L505" s="196">
        <f t="shared" si="4"/>
        <v>6</v>
      </c>
    </row>
    <row r="506">
      <c r="A506" s="198"/>
      <c r="B506" s="219">
        <v>46031.0</v>
      </c>
      <c r="C506" s="103" t="s">
        <v>89</v>
      </c>
      <c r="D506" s="103" t="s">
        <v>95</v>
      </c>
      <c r="E506" s="5" t="str">
        <f t="array" ref="E506">IF(D506="","",XLOOKUP(D506,DATOS!$D$6:D14000,DATOS!$C$6:C14000,0,0,1))</f>
        <v>CARM005</v>
      </c>
      <c r="F506" s="220">
        <v>10.0</v>
      </c>
      <c r="G506" s="221">
        <v>0.1</v>
      </c>
      <c r="H506" s="194">
        <f t="shared" si="2"/>
        <v>1</v>
      </c>
      <c r="I506" s="106"/>
      <c r="J506" s="195"/>
      <c r="K506" s="195" t="str">
        <f t="shared" si="3"/>
        <v/>
      </c>
      <c r="L506" s="196">
        <f t="shared" si="4"/>
        <v>1</v>
      </c>
    </row>
    <row r="507">
      <c r="A507" s="198"/>
      <c r="B507" s="219">
        <v>46031.0</v>
      </c>
      <c r="C507" s="103" t="s">
        <v>89</v>
      </c>
      <c r="D507" s="103" t="s">
        <v>125</v>
      </c>
      <c r="E507" s="5" t="str">
        <f t="array" ref="E507">IF(D507="","",XLOOKUP(D507,DATOS!$D$6:D14000,DATOS!$C$6:C14000,0,0,1))</f>
        <v>GALL21</v>
      </c>
      <c r="F507" s="220">
        <v>4.0</v>
      </c>
      <c r="G507" s="221">
        <v>0.5</v>
      </c>
      <c r="H507" s="194">
        <f t="shared" si="2"/>
        <v>2</v>
      </c>
      <c r="I507" s="106"/>
      <c r="J507" s="195"/>
      <c r="K507" s="195" t="str">
        <f t="shared" si="3"/>
        <v/>
      </c>
      <c r="L507" s="196">
        <f t="shared" si="4"/>
        <v>2</v>
      </c>
    </row>
    <row r="508">
      <c r="A508" s="198"/>
      <c r="B508" s="219">
        <v>46031.0</v>
      </c>
      <c r="C508" s="103" t="s">
        <v>89</v>
      </c>
      <c r="D508" s="103" t="s">
        <v>161</v>
      </c>
      <c r="E508" s="5" t="str">
        <f t="array" ref="E508">IF(D508="","",XLOOKUP(D508,DATOS!$D$6:D14000,DATOS!$C$6:C14000,0,0,1))</f>
        <v>00089</v>
      </c>
      <c r="F508" s="220">
        <v>1.0</v>
      </c>
      <c r="G508" s="221">
        <v>1.0</v>
      </c>
      <c r="H508" s="194">
        <f t="shared" si="2"/>
        <v>1</v>
      </c>
      <c r="I508" s="106"/>
      <c r="J508" s="195"/>
      <c r="K508" s="195" t="str">
        <f t="shared" si="3"/>
        <v/>
      </c>
      <c r="L508" s="196">
        <f t="shared" si="4"/>
        <v>1</v>
      </c>
    </row>
    <row r="509">
      <c r="A509" s="198"/>
      <c r="B509" s="219">
        <v>46031.0</v>
      </c>
      <c r="C509" s="103" t="s">
        <v>89</v>
      </c>
      <c r="D509" s="103" t="s">
        <v>130</v>
      </c>
      <c r="E509" s="5" t="str">
        <f t="array" ref="E509">IF(D509="","",XLOOKUP(D509,DATOS!$D$6:D14000,DATOS!$C$6:C14000,0,0,1))</f>
        <v>AR1</v>
      </c>
      <c r="F509" s="220">
        <v>1.0</v>
      </c>
      <c r="G509" s="221">
        <v>2.5</v>
      </c>
      <c r="H509" s="194">
        <f t="shared" si="2"/>
        <v>2.5</v>
      </c>
      <c r="I509" s="106"/>
      <c r="J509" s="195"/>
      <c r="K509" s="195" t="str">
        <f t="shared" si="3"/>
        <v/>
      </c>
      <c r="L509" s="196">
        <f t="shared" si="4"/>
        <v>2.5</v>
      </c>
    </row>
    <row r="510">
      <c r="A510" s="198"/>
      <c r="B510" s="219">
        <v>46031.0</v>
      </c>
      <c r="C510" s="103" t="s">
        <v>89</v>
      </c>
      <c r="D510" s="103" t="s">
        <v>123</v>
      </c>
      <c r="E510" s="5" t="str">
        <f t="array" ref="E510">IF(D510="","",XLOOKUP(D510,DATOS!$D$6:D14000,DATOS!$C$6:C14000,0,0,1))</f>
        <v>AC6</v>
      </c>
      <c r="F510" s="220">
        <v>1.0</v>
      </c>
      <c r="G510" s="221">
        <v>3.5</v>
      </c>
      <c r="H510" s="194">
        <f t="shared" si="2"/>
        <v>3.5</v>
      </c>
      <c r="I510" s="106"/>
      <c r="J510" s="195"/>
      <c r="K510" s="195" t="str">
        <f t="shared" si="3"/>
        <v/>
      </c>
      <c r="L510" s="196">
        <f t="shared" si="4"/>
        <v>3.5</v>
      </c>
    </row>
    <row r="511">
      <c r="A511" s="198"/>
      <c r="B511" s="219">
        <v>46031.0</v>
      </c>
      <c r="C511" s="103" t="s">
        <v>89</v>
      </c>
      <c r="D511" s="103" t="s">
        <v>100</v>
      </c>
      <c r="E511" s="5" t="str">
        <f t="array" ref="E511">IF(D511="","",XLOOKUP(D511,DATOS!$D$6:D14000,DATOS!$C$6:C14000,0,0,1))</f>
        <v>HUEVO</v>
      </c>
      <c r="F511" s="220">
        <v>6.0</v>
      </c>
      <c r="G511" s="221">
        <v>0.333333</v>
      </c>
      <c r="H511" s="194">
        <f t="shared" si="2"/>
        <v>1.999998</v>
      </c>
      <c r="I511" s="106"/>
      <c r="J511" s="195"/>
      <c r="K511" s="195" t="str">
        <f t="shared" si="3"/>
        <v/>
      </c>
      <c r="L511" s="196">
        <f t="shared" si="4"/>
        <v>1.999998</v>
      </c>
    </row>
    <row r="512">
      <c r="A512" s="198"/>
      <c r="B512" s="219">
        <v>46031.0</v>
      </c>
      <c r="C512" s="103" t="s">
        <v>89</v>
      </c>
      <c r="D512" s="103" t="s">
        <v>117</v>
      </c>
      <c r="E512" s="5" t="str">
        <f t="array" ref="E512">IF(D512="","",XLOOKUP(D512,DATOS!$D$6:D14000,DATOS!$C$6:C14000,0,0,1))</f>
        <v>00100</v>
      </c>
      <c r="F512" s="220">
        <v>1.0</v>
      </c>
      <c r="G512" s="221">
        <v>20.0</v>
      </c>
      <c r="H512" s="194">
        <f t="shared" si="2"/>
        <v>20</v>
      </c>
      <c r="I512" s="106"/>
      <c r="J512" s="195"/>
      <c r="K512" s="195" t="str">
        <f t="shared" si="3"/>
        <v/>
      </c>
      <c r="L512" s="196">
        <f t="shared" si="4"/>
        <v>20</v>
      </c>
    </row>
    <row r="513">
      <c r="A513" s="198"/>
      <c r="B513" s="219">
        <v>46031.0</v>
      </c>
      <c r="C513" s="103" t="s">
        <v>89</v>
      </c>
      <c r="D513" s="103" t="s">
        <v>109</v>
      </c>
      <c r="E513" s="5" t="str">
        <f t="array" ref="E513">IF(D513="","",XLOOKUP(D513,DATOS!$D$6:D14000,DATOS!$C$6:C14000,0,0,1))</f>
        <v>00049</v>
      </c>
      <c r="F513" s="220">
        <v>4.0</v>
      </c>
      <c r="G513" s="221">
        <v>0.25</v>
      </c>
      <c r="H513" s="194">
        <f t="shared" si="2"/>
        <v>1</v>
      </c>
      <c r="I513" s="106"/>
      <c r="J513" s="195"/>
      <c r="K513" s="195" t="str">
        <f t="shared" si="3"/>
        <v/>
      </c>
      <c r="L513" s="196">
        <f t="shared" si="4"/>
        <v>1</v>
      </c>
    </row>
    <row r="514">
      <c r="A514" s="198"/>
      <c r="B514" s="219">
        <v>46031.0</v>
      </c>
      <c r="C514" s="103" t="s">
        <v>89</v>
      </c>
      <c r="D514" s="103" t="s">
        <v>96</v>
      </c>
      <c r="E514" s="5" t="str">
        <f t="array" ref="E514">IF(D514="","",XLOOKUP(D514,DATOS!$D$6:D14000,DATOS!$C$6:C14000,0,0,1))</f>
        <v>CARM2</v>
      </c>
      <c r="F514" s="220">
        <v>5.0</v>
      </c>
      <c r="G514" s="221">
        <v>0.1</v>
      </c>
      <c r="H514" s="194">
        <f t="shared" si="2"/>
        <v>0.5</v>
      </c>
      <c r="I514" s="106"/>
      <c r="J514" s="195"/>
      <c r="K514" s="195" t="str">
        <f t="shared" si="3"/>
        <v/>
      </c>
      <c r="L514" s="196">
        <f t="shared" si="4"/>
        <v>0.5</v>
      </c>
    </row>
    <row r="515">
      <c r="A515" s="198"/>
      <c r="B515" s="219">
        <v>46031.0</v>
      </c>
      <c r="C515" s="103" t="s">
        <v>89</v>
      </c>
      <c r="D515" s="103" t="s">
        <v>95</v>
      </c>
      <c r="E515" s="5" t="str">
        <f t="array" ref="E515">IF(D515="","",XLOOKUP(D515,DATOS!$D$6:D14000,DATOS!$C$6:C14000,0,0,1))</f>
        <v>CARM005</v>
      </c>
      <c r="F515" s="220">
        <v>5.0</v>
      </c>
      <c r="G515" s="221">
        <v>0.1</v>
      </c>
      <c r="H515" s="194">
        <f t="shared" si="2"/>
        <v>0.5</v>
      </c>
      <c r="I515" s="106"/>
      <c r="J515" s="195"/>
      <c r="K515" s="195" t="str">
        <f t="shared" si="3"/>
        <v/>
      </c>
      <c r="L515" s="196">
        <f t="shared" si="4"/>
        <v>0.5</v>
      </c>
    </row>
    <row r="516">
      <c r="A516" s="198"/>
      <c r="B516" s="219">
        <v>46031.0</v>
      </c>
      <c r="C516" s="103" t="s">
        <v>89</v>
      </c>
      <c r="D516" s="103" t="s">
        <v>92</v>
      </c>
      <c r="E516" s="224" t="str">
        <f t="array" ref="E516">IF(D516="","",XLOOKUP(D516,DATOS!$D$6:D14000,DATOS!$C$6:C14000,0,0,1))</f>
        <v>00017</v>
      </c>
      <c r="F516" s="220">
        <v>2.0</v>
      </c>
      <c r="G516" s="221">
        <v>0.5</v>
      </c>
      <c r="H516" s="194">
        <f t="shared" si="2"/>
        <v>1</v>
      </c>
      <c r="I516" s="106"/>
      <c r="J516" s="195"/>
      <c r="K516" s="195" t="str">
        <f t="shared" si="3"/>
        <v/>
      </c>
      <c r="L516" s="196">
        <f t="shared" si="4"/>
        <v>1</v>
      </c>
    </row>
    <row r="517">
      <c r="A517" s="198"/>
      <c r="B517" s="219">
        <v>46031.0</v>
      </c>
      <c r="C517" s="103" t="s">
        <v>89</v>
      </c>
      <c r="D517" s="103" t="s">
        <v>100</v>
      </c>
      <c r="E517" s="5" t="str">
        <f t="array" ref="E517">IF(D517="","",XLOOKUP(D517,DATOS!$D$6:D14000,DATOS!$C$6:C14000,0,0,1))</f>
        <v>HUEVO</v>
      </c>
      <c r="F517" s="220">
        <v>6.0</v>
      </c>
      <c r="G517" s="221">
        <v>0.33333</v>
      </c>
      <c r="H517" s="194">
        <f t="shared" si="2"/>
        <v>1.99998</v>
      </c>
      <c r="I517" s="106"/>
      <c r="J517" s="195"/>
      <c r="K517" s="195" t="str">
        <f t="shared" si="3"/>
        <v/>
      </c>
      <c r="L517" s="196">
        <f t="shared" si="4"/>
        <v>1.99998</v>
      </c>
    </row>
    <row r="518">
      <c r="A518" s="198"/>
      <c r="B518" s="219">
        <v>46031.0</v>
      </c>
      <c r="C518" s="103" t="s">
        <v>89</v>
      </c>
      <c r="D518" s="103" t="s">
        <v>126</v>
      </c>
      <c r="E518" s="5" t="str">
        <f t="array" ref="E518">IF(D518="","",XLOOKUP(D518,DATOS!$D$6:D14000,DATOS!$C$6:C14000,0,0,1))</f>
        <v>HP3</v>
      </c>
      <c r="F518" s="220">
        <v>1.0</v>
      </c>
      <c r="G518" s="221">
        <v>2.5</v>
      </c>
      <c r="H518" s="194">
        <f t="shared" si="2"/>
        <v>2.5</v>
      </c>
      <c r="I518" s="106"/>
      <c r="J518" s="195"/>
      <c r="K518" s="195" t="str">
        <f t="shared" si="3"/>
        <v/>
      </c>
      <c r="L518" s="196">
        <f t="shared" si="4"/>
        <v>2.5</v>
      </c>
    </row>
    <row r="519">
      <c r="A519" s="198"/>
      <c r="B519" s="219">
        <v>46031.0</v>
      </c>
      <c r="C519" s="103" t="s">
        <v>89</v>
      </c>
      <c r="D519" s="103" t="s">
        <v>113</v>
      </c>
      <c r="E519" s="5" t="str">
        <f t="array" ref="E519">IF(D519="","",XLOOKUP(D519,DATOS!$D$6:D14000,DATOS!$C$6:C14000,0,0,1))</f>
        <v>CUBITO1</v>
      </c>
      <c r="F519" s="220">
        <v>1.0</v>
      </c>
      <c r="G519" s="221">
        <v>0.5</v>
      </c>
      <c r="H519" s="194">
        <f t="shared" si="2"/>
        <v>0.5</v>
      </c>
      <c r="I519" s="106"/>
      <c r="J519" s="195"/>
      <c r="K519" s="195" t="str">
        <f t="shared" si="3"/>
        <v/>
      </c>
      <c r="L519" s="196">
        <f t="shared" si="4"/>
        <v>0.5</v>
      </c>
    </row>
    <row r="520">
      <c r="A520" s="198"/>
      <c r="B520" s="219">
        <v>46031.0</v>
      </c>
      <c r="C520" s="103" t="s">
        <v>89</v>
      </c>
      <c r="D520" s="103" t="s">
        <v>100</v>
      </c>
      <c r="E520" s="5" t="str">
        <f t="array" ref="E520">IF(D520="","",XLOOKUP(D520,DATOS!$D$6:D14000,DATOS!$C$6:C14000,0,0,1))</f>
        <v>HUEVO</v>
      </c>
      <c r="F520" s="220">
        <v>9.0</v>
      </c>
      <c r="G520" s="221">
        <v>0.3333</v>
      </c>
      <c r="H520" s="194">
        <f t="shared" si="2"/>
        <v>2.9997</v>
      </c>
      <c r="I520" s="106"/>
      <c r="J520" s="195"/>
      <c r="K520" s="195" t="str">
        <f t="shared" si="3"/>
        <v/>
      </c>
      <c r="L520" s="196">
        <f t="shared" si="4"/>
        <v>2.9997</v>
      </c>
    </row>
    <row r="521">
      <c r="A521" s="198"/>
      <c r="B521" s="219">
        <v>46031.0</v>
      </c>
      <c r="C521" s="103" t="s">
        <v>89</v>
      </c>
      <c r="D521" s="103" t="s">
        <v>108</v>
      </c>
      <c r="E521" s="5" t="str">
        <f t="array" ref="E521">IF(D521="","",XLOOKUP(D521,DATOS!$D$6:D14000,DATOS!$C$6:C14000,0,0,1))</f>
        <v>GALL024</v>
      </c>
      <c r="F521" s="220">
        <v>2.0</v>
      </c>
      <c r="G521" s="221">
        <v>0.5</v>
      </c>
      <c r="H521" s="194">
        <f t="shared" si="2"/>
        <v>1</v>
      </c>
      <c r="I521" s="106"/>
      <c r="J521" s="195"/>
      <c r="K521" s="195" t="str">
        <f t="shared" si="3"/>
        <v/>
      </c>
      <c r="L521" s="196">
        <f t="shared" si="4"/>
        <v>1</v>
      </c>
    </row>
    <row r="522">
      <c r="A522" s="198"/>
      <c r="B522" s="219">
        <v>46031.0</v>
      </c>
      <c r="C522" s="103" t="s">
        <v>89</v>
      </c>
      <c r="D522" s="103" t="s">
        <v>98</v>
      </c>
      <c r="E522" s="5" t="str">
        <f t="array" ref="E522">IF(D522="","",XLOOKUP(D522,DATOS!$D$6:D14000,DATOS!$C$6:C14000,0,0,1))</f>
        <v>QUES1</v>
      </c>
      <c r="F522" s="220">
        <v>0.3</v>
      </c>
      <c r="G522" s="221">
        <v>10.0</v>
      </c>
      <c r="H522" s="194">
        <f t="shared" si="2"/>
        <v>3</v>
      </c>
      <c r="I522" s="106"/>
      <c r="J522" s="195"/>
      <c r="K522" s="195" t="str">
        <f t="shared" si="3"/>
        <v/>
      </c>
      <c r="L522" s="196">
        <f t="shared" si="4"/>
        <v>3</v>
      </c>
    </row>
    <row r="523">
      <c r="A523" s="198"/>
      <c r="B523" s="219">
        <v>46031.0</v>
      </c>
      <c r="C523" s="103" t="s">
        <v>89</v>
      </c>
      <c r="D523" s="103" t="s">
        <v>98</v>
      </c>
      <c r="E523" s="5" t="str">
        <f t="array" ref="E523">IF(D523="","",XLOOKUP(D523,DATOS!$D$6:D14000,DATOS!$C$6:C14000,0,0,1))</f>
        <v>QUES1</v>
      </c>
      <c r="F523" s="220">
        <v>0.25</v>
      </c>
      <c r="G523" s="221">
        <v>10.0</v>
      </c>
      <c r="H523" s="194">
        <f t="shared" si="2"/>
        <v>2.5</v>
      </c>
      <c r="I523" s="106"/>
      <c r="J523" s="195"/>
      <c r="K523" s="195" t="str">
        <f t="shared" si="3"/>
        <v/>
      </c>
      <c r="L523" s="196">
        <f t="shared" si="4"/>
        <v>2.5</v>
      </c>
    </row>
    <row r="524">
      <c r="A524" s="198"/>
      <c r="B524" s="219">
        <v>46031.0</v>
      </c>
      <c r="C524" s="103" t="s">
        <v>89</v>
      </c>
      <c r="D524" s="103" t="s">
        <v>126</v>
      </c>
      <c r="E524" s="5" t="str">
        <f t="array" ref="E524">IF(D524="","",XLOOKUP(D524,DATOS!$D$6:D14000,DATOS!$C$6:C14000,0,0,1))</f>
        <v>HP3</v>
      </c>
      <c r="F524" s="220">
        <v>1.0</v>
      </c>
      <c r="G524" s="221">
        <v>2.5</v>
      </c>
      <c r="H524" s="194">
        <f t="shared" si="2"/>
        <v>2.5</v>
      </c>
      <c r="I524" s="106"/>
      <c r="J524" s="195"/>
      <c r="K524" s="195" t="str">
        <f t="shared" si="3"/>
        <v/>
      </c>
      <c r="L524" s="196">
        <f t="shared" si="4"/>
        <v>2.5</v>
      </c>
    </row>
    <row r="525">
      <c r="A525" s="198"/>
      <c r="B525" s="219">
        <v>46031.0</v>
      </c>
      <c r="C525" s="103" t="s">
        <v>89</v>
      </c>
      <c r="D525" s="103" t="s">
        <v>130</v>
      </c>
      <c r="E525" s="5" t="str">
        <f t="array" ref="E525">IF(D525="","",XLOOKUP(D525,DATOS!$D$6:D14000,DATOS!$C$6:C14000,0,0,1))</f>
        <v>AR1</v>
      </c>
      <c r="F525" s="220">
        <v>1.0</v>
      </c>
      <c r="G525" s="221">
        <v>2.5</v>
      </c>
      <c r="H525" s="194">
        <f t="shared" si="2"/>
        <v>2.5</v>
      </c>
      <c r="I525" s="106"/>
      <c r="J525" s="195"/>
      <c r="K525" s="195" t="str">
        <f t="shared" si="3"/>
        <v/>
      </c>
      <c r="L525" s="196">
        <f t="shared" si="4"/>
        <v>2.5</v>
      </c>
    </row>
    <row r="526">
      <c r="A526" s="198"/>
      <c r="B526" s="219">
        <v>46031.0</v>
      </c>
      <c r="C526" s="103" t="s">
        <v>89</v>
      </c>
      <c r="D526" s="103" t="s">
        <v>124</v>
      </c>
      <c r="E526" s="5" t="str">
        <f t="array" ref="E526">IF(D526="","",XLOOKUP(D526,DATOS!$D$6:D14000,DATOS!$C$6:C14000,0,0,1))</f>
        <v>00058</v>
      </c>
      <c r="F526" s="220">
        <v>1.0</v>
      </c>
      <c r="G526" s="221">
        <v>2.0</v>
      </c>
      <c r="H526" s="194">
        <f t="shared" si="2"/>
        <v>2</v>
      </c>
      <c r="I526" s="106"/>
      <c r="J526" s="195"/>
      <c r="K526" s="195" t="str">
        <f t="shared" si="3"/>
        <v/>
      </c>
      <c r="L526" s="196">
        <f t="shared" si="4"/>
        <v>2</v>
      </c>
    </row>
    <row r="527">
      <c r="A527" s="198"/>
      <c r="B527" s="219">
        <v>46031.0</v>
      </c>
      <c r="C527" s="103" t="s">
        <v>89</v>
      </c>
      <c r="D527" s="103" t="s">
        <v>149</v>
      </c>
      <c r="E527" s="5" t="str">
        <f t="array" ref="E527">IF(D527="","",XLOOKUP(D527,DATOS!$D$6:D14000,DATOS!$C$6:C14000,0,0,1))</f>
        <v>HAR2</v>
      </c>
      <c r="F527" s="220">
        <v>1.0</v>
      </c>
      <c r="G527" s="221">
        <v>2.5</v>
      </c>
      <c r="H527" s="194">
        <f t="shared" si="2"/>
        <v>2.5</v>
      </c>
      <c r="I527" s="106"/>
      <c r="J527" s="195"/>
      <c r="K527" s="195" t="str">
        <f t="shared" si="3"/>
        <v/>
      </c>
      <c r="L527" s="196">
        <f t="shared" si="4"/>
        <v>2.5</v>
      </c>
    </row>
    <row r="528">
      <c r="A528" s="198"/>
      <c r="B528" s="219">
        <v>46031.0</v>
      </c>
      <c r="C528" s="103" t="s">
        <v>89</v>
      </c>
      <c r="D528" s="103" t="s">
        <v>98</v>
      </c>
      <c r="E528" s="5" t="str">
        <f t="array" ref="E528">IF(D528="","",XLOOKUP(D528,DATOS!$D$6:D14000,DATOS!$C$6:C14000,0,0,1))</f>
        <v>QUES1</v>
      </c>
      <c r="F528" s="220">
        <v>0.35</v>
      </c>
      <c r="G528" s="221">
        <v>10.0</v>
      </c>
      <c r="H528" s="194">
        <f t="shared" si="2"/>
        <v>3.5</v>
      </c>
      <c r="I528" s="106"/>
      <c r="J528" s="195"/>
      <c r="K528" s="195" t="str">
        <f t="shared" si="3"/>
        <v/>
      </c>
      <c r="L528" s="196">
        <f t="shared" si="4"/>
        <v>3.5</v>
      </c>
    </row>
    <row r="529">
      <c r="A529" s="198"/>
      <c r="B529" s="219">
        <v>46031.0</v>
      </c>
      <c r="C529" s="103" t="s">
        <v>89</v>
      </c>
      <c r="D529" s="103" t="s">
        <v>133</v>
      </c>
      <c r="E529" s="5" t="str">
        <f t="array" ref="E529">IF(D529="","",XLOOKUP(D529,DATOS!$D$6:D14000,DATOS!$C$6:C14000,0,0,1))</f>
        <v>MARG1</v>
      </c>
      <c r="F529" s="220">
        <v>1.0</v>
      </c>
      <c r="G529" s="221">
        <v>3.0</v>
      </c>
      <c r="H529" s="194">
        <f t="shared" si="2"/>
        <v>3</v>
      </c>
      <c r="I529" s="106"/>
      <c r="J529" s="195"/>
      <c r="K529" s="195" t="str">
        <f t="shared" si="3"/>
        <v/>
      </c>
      <c r="L529" s="196">
        <f t="shared" si="4"/>
        <v>3</v>
      </c>
    </row>
    <row r="530">
      <c r="A530" s="198"/>
      <c r="B530" s="219">
        <v>46031.0</v>
      </c>
      <c r="C530" s="103" t="s">
        <v>89</v>
      </c>
      <c r="D530" s="103" t="s">
        <v>115</v>
      </c>
      <c r="E530" s="224" t="str">
        <f t="array" ref="E530">IF(D530="","",XLOOKUP(D530,DATOS!$D$6:D14000,DATOS!$C$6:C14000,0,0,1))</f>
        <v>00016</v>
      </c>
      <c r="F530" s="220">
        <v>1.0</v>
      </c>
      <c r="G530" s="221">
        <v>3.0</v>
      </c>
      <c r="H530" s="194">
        <f t="shared" si="2"/>
        <v>3</v>
      </c>
      <c r="I530" s="106"/>
      <c r="J530" s="195"/>
      <c r="K530" s="195" t="str">
        <f t="shared" si="3"/>
        <v/>
      </c>
      <c r="L530" s="196">
        <f t="shared" si="4"/>
        <v>3</v>
      </c>
    </row>
    <row r="531">
      <c r="A531" s="198"/>
      <c r="B531" s="219">
        <v>46031.0</v>
      </c>
      <c r="C531" s="103" t="s">
        <v>89</v>
      </c>
      <c r="D531" s="103" t="s">
        <v>140</v>
      </c>
      <c r="E531" s="5" t="str">
        <f t="array" ref="E531">IF(D531="","",XLOOKUP(D531,DATOS!$D$6:D14000,DATOS!$C$6:C14000,0,0,1))</f>
        <v>MINSAM</v>
      </c>
      <c r="F531" s="220">
        <v>1.0</v>
      </c>
      <c r="G531" s="221">
        <v>1.0</v>
      </c>
      <c r="H531" s="194">
        <f t="shared" si="2"/>
        <v>1</v>
      </c>
      <c r="I531" s="106"/>
      <c r="J531" s="195"/>
      <c r="K531" s="195" t="str">
        <f t="shared" si="3"/>
        <v/>
      </c>
      <c r="L531" s="196">
        <f t="shared" si="4"/>
        <v>1</v>
      </c>
    </row>
    <row r="532">
      <c r="A532" s="198"/>
      <c r="B532" s="219">
        <v>46031.0</v>
      </c>
      <c r="C532" s="103" t="s">
        <v>89</v>
      </c>
      <c r="D532" s="103" t="s">
        <v>95</v>
      </c>
      <c r="E532" s="5" t="str">
        <f t="array" ref="E532">IF(D532="","",XLOOKUP(D532,DATOS!$D$6:D14000,DATOS!$C$6:C14000,0,0,1))</f>
        <v>CARM005</v>
      </c>
      <c r="F532" s="220">
        <v>5.0</v>
      </c>
      <c r="G532" s="221">
        <v>0.1</v>
      </c>
      <c r="H532" s="194">
        <f t="shared" si="2"/>
        <v>0.5</v>
      </c>
      <c r="I532" s="106"/>
      <c r="J532" s="195"/>
      <c r="K532" s="195" t="str">
        <f t="shared" si="3"/>
        <v/>
      </c>
      <c r="L532" s="196">
        <f t="shared" si="4"/>
        <v>0.5</v>
      </c>
    </row>
    <row r="533">
      <c r="A533" s="198"/>
      <c r="B533" s="219">
        <v>46031.0</v>
      </c>
      <c r="C533" s="103" t="s">
        <v>89</v>
      </c>
      <c r="D533" s="103" t="s">
        <v>100</v>
      </c>
      <c r="E533" s="5" t="str">
        <f t="array" ref="E533">IF(D533="","",XLOOKUP(D533,DATOS!$D$6:D14000,DATOS!$C$6:C14000,0,0,1))</f>
        <v>HUEVO</v>
      </c>
      <c r="F533" s="220">
        <v>9.0</v>
      </c>
      <c r="G533" s="221">
        <v>0.33333333</v>
      </c>
      <c r="H533" s="194">
        <f t="shared" si="2"/>
        <v>2.99999997</v>
      </c>
      <c r="I533" s="106"/>
      <c r="J533" s="195"/>
      <c r="K533" s="195" t="str">
        <f t="shared" si="3"/>
        <v/>
      </c>
      <c r="L533" s="196">
        <f t="shared" si="4"/>
        <v>2.99999997</v>
      </c>
    </row>
    <row r="534">
      <c r="A534" s="198"/>
      <c r="B534" s="219">
        <v>46031.0</v>
      </c>
      <c r="C534" s="103" t="s">
        <v>89</v>
      </c>
      <c r="D534" s="103" t="s">
        <v>170</v>
      </c>
      <c r="E534" s="5" t="str">
        <f t="array" ref="E534">IF(D534="","",XLOOKUP(D534,DATOS!$D$6:D14000,DATOS!$C$6:C14000,0,0,1))</f>
        <v>CHOGA</v>
      </c>
      <c r="F534" s="220">
        <v>1.0</v>
      </c>
      <c r="G534" s="221">
        <v>1.0</v>
      </c>
      <c r="H534" s="194">
        <f t="shared" si="2"/>
        <v>1</v>
      </c>
      <c r="I534" s="106"/>
      <c r="J534" s="195"/>
      <c r="K534" s="195" t="str">
        <f t="shared" si="3"/>
        <v/>
      </c>
      <c r="L534" s="196">
        <f t="shared" si="4"/>
        <v>1</v>
      </c>
    </row>
    <row r="535">
      <c r="A535" s="198"/>
      <c r="B535" s="219">
        <v>46031.0</v>
      </c>
      <c r="C535" s="103" t="s">
        <v>89</v>
      </c>
      <c r="D535" s="103" t="s">
        <v>125</v>
      </c>
      <c r="E535" s="5" t="str">
        <f t="array" ref="E535">IF(D535="","",XLOOKUP(D535,DATOS!$D$6:D14000,DATOS!$C$6:C14000,0,0,1))</f>
        <v>GALL21</v>
      </c>
      <c r="F535" s="220">
        <v>4.0</v>
      </c>
      <c r="G535" s="221">
        <v>0.5</v>
      </c>
      <c r="H535" s="194">
        <f t="shared" si="2"/>
        <v>2</v>
      </c>
      <c r="I535" s="106"/>
      <c r="J535" s="195"/>
      <c r="K535" s="195" t="str">
        <f t="shared" si="3"/>
        <v/>
      </c>
      <c r="L535" s="196">
        <f t="shared" si="4"/>
        <v>2</v>
      </c>
    </row>
    <row r="536">
      <c r="A536" s="198"/>
      <c r="B536" s="219">
        <v>46031.0</v>
      </c>
      <c r="C536" s="103" t="s">
        <v>89</v>
      </c>
      <c r="D536" s="103" t="s">
        <v>100</v>
      </c>
      <c r="E536" s="5" t="str">
        <f t="array" ref="E536">IF(D536="","",XLOOKUP(D536,DATOS!$D$6:D14000,DATOS!$C$6:C14000,0,0,1))</f>
        <v>HUEVO</v>
      </c>
      <c r="F536" s="220">
        <v>6.0</v>
      </c>
      <c r="G536" s="221">
        <v>0.333333</v>
      </c>
      <c r="H536" s="194">
        <f t="shared" si="2"/>
        <v>1.999998</v>
      </c>
      <c r="I536" s="106"/>
      <c r="J536" s="195"/>
      <c r="K536" s="195" t="str">
        <f t="shared" si="3"/>
        <v/>
      </c>
      <c r="L536" s="196">
        <f t="shared" si="4"/>
        <v>1.999998</v>
      </c>
    </row>
    <row r="537">
      <c r="A537" s="198"/>
      <c r="B537" s="219">
        <v>46031.0</v>
      </c>
      <c r="C537" s="103" t="s">
        <v>89</v>
      </c>
      <c r="D537" s="103" t="s">
        <v>171</v>
      </c>
      <c r="E537" s="5" t="str">
        <f t="array" ref="E537">IF(D537="","",XLOOKUP(D537,DATOS!$D$6:D14000,DATOS!$C$6:C14000,0,0,1))</f>
        <v>00105</v>
      </c>
      <c r="F537" s="220">
        <v>1.0</v>
      </c>
      <c r="G537" s="221">
        <v>8.0</v>
      </c>
      <c r="H537" s="194">
        <f t="shared" si="2"/>
        <v>8</v>
      </c>
      <c r="I537" s="106"/>
      <c r="J537" s="195"/>
      <c r="K537" s="195" t="str">
        <f t="shared" si="3"/>
        <v/>
      </c>
      <c r="L537" s="196">
        <f t="shared" si="4"/>
        <v>8</v>
      </c>
    </row>
    <row r="538">
      <c r="A538" s="198"/>
      <c r="B538" s="219">
        <v>46031.0</v>
      </c>
      <c r="C538" s="103" t="s">
        <v>89</v>
      </c>
      <c r="D538" s="103" t="s">
        <v>150</v>
      </c>
      <c r="E538" s="5" t="str">
        <f t="array" ref="E538">IF(D538="","",XLOOKUP(D538,DATOS!$D$6:D14000,DATOS!$C$6:C14000,0,0,1))</f>
        <v>PAÑ2</v>
      </c>
      <c r="F538" s="220">
        <v>2.0</v>
      </c>
      <c r="G538" s="221">
        <v>0.5</v>
      </c>
      <c r="H538" s="194">
        <f t="shared" si="2"/>
        <v>1</v>
      </c>
      <c r="I538" s="106"/>
      <c r="J538" s="195"/>
      <c r="K538" s="195" t="str">
        <f t="shared" si="3"/>
        <v/>
      </c>
      <c r="L538" s="196">
        <f t="shared" si="4"/>
        <v>1</v>
      </c>
    </row>
    <row r="539">
      <c r="A539" s="198"/>
      <c r="B539" s="219">
        <v>46032.0</v>
      </c>
      <c r="C539" s="103" t="s">
        <v>89</v>
      </c>
      <c r="D539" s="103" t="s">
        <v>126</v>
      </c>
      <c r="E539" s="5" t="str">
        <f t="array" ref="E539">IF(D539="","",XLOOKUP(D539,DATOS!$D$6:D14000,DATOS!$C$6:C14000,0,0,1))</f>
        <v>HP3</v>
      </c>
      <c r="F539" s="220">
        <v>1.0</v>
      </c>
      <c r="G539" s="221">
        <v>2.5</v>
      </c>
      <c r="H539" s="194">
        <f t="shared" si="2"/>
        <v>2.5</v>
      </c>
      <c r="I539" s="106"/>
      <c r="J539" s="195"/>
      <c r="K539" s="195" t="str">
        <f t="shared" si="3"/>
        <v/>
      </c>
      <c r="L539" s="196">
        <f t="shared" si="4"/>
        <v>2.5</v>
      </c>
    </row>
    <row r="540">
      <c r="A540" s="198"/>
      <c r="B540" s="219">
        <v>46032.0</v>
      </c>
      <c r="C540" s="103" t="s">
        <v>89</v>
      </c>
      <c r="D540" s="103" t="s">
        <v>108</v>
      </c>
      <c r="E540" s="5" t="str">
        <f t="array" ref="E540">IF(D540="","",XLOOKUP(D540,DATOS!$D$6:D14000,DATOS!$C$6:C14000,0,0,1))</f>
        <v>GALL024</v>
      </c>
      <c r="F540" s="220">
        <v>1.0</v>
      </c>
      <c r="G540" s="221">
        <v>0.5</v>
      </c>
      <c r="H540" s="194">
        <f t="shared" si="2"/>
        <v>0.5</v>
      </c>
      <c r="I540" s="106"/>
      <c r="J540" s="195"/>
      <c r="K540" s="195" t="str">
        <f t="shared" si="3"/>
        <v/>
      </c>
      <c r="L540" s="196">
        <f t="shared" si="4"/>
        <v>0.5</v>
      </c>
    </row>
    <row r="541">
      <c r="A541" s="198"/>
      <c r="B541" s="219">
        <v>46032.0</v>
      </c>
      <c r="C541" s="103" t="s">
        <v>89</v>
      </c>
      <c r="D541" s="103" t="s">
        <v>112</v>
      </c>
      <c r="E541" s="5" t="str">
        <f t="array" ref="E541">IF(D541="","",XLOOKUP(D541,DATOS!$D$6:D14000,DATOS!$C$6:C14000,0,0,1))</f>
        <v>SAR3</v>
      </c>
      <c r="F541" s="220">
        <v>1.0</v>
      </c>
      <c r="G541" s="221">
        <v>1.5</v>
      </c>
      <c r="H541" s="194">
        <f t="shared" si="2"/>
        <v>1.5</v>
      </c>
      <c r="I541" s="106"/>
      <c r="J541" s="195"/>
      <c r="K541" s="195" t="str">
        <f t="shared" si="3"/>
        <v/>
      </c>
      <c r="L541" s="196">
        <f t="shared" si="4"/>
        <v>1.5</v>
      </c>
    </row>
    <row r="542">
      <c r="A542" s="198"/>
      <c r="B542" s="219">
        <v>46032.0</v>
      </c>
      <c r="C542" s="103" t="s">
        <v>89</v>
      </c>
      <c r="D542" s="103" t="s">
        <v>113</v>
      </c>
      <c r="E542" s="5" t="str">
        <f t="array" ref="E542">IF(D542="","",XLOOKUP(D542,DATOS!$D$6:D14000,DATOS!$C$6:C14000,0,0,1))</f>
        <v>CUBITO1</v>
      </c>
      <c r="F542" s="220">
        <v>1.0</v>
      </c>
      <c r="G542" s="221">
        <v>0.5</v>
      </c>
      <c r="H542" s="194">
        <f t="shared" si="2"/>
        <v>0.5</v>
      </c>
      <c r="I542" s="106"/>
      <c r="J542" s="195"/>
      <c r="K542" s="195" t="str">
        <f t="shared" si="3"/>
        <v/>
      </c>
      <c r="L542" s="196">
        <f t="shared" si="4"/>
        <v>0.5</v>
      </c>
    </row>
    <row r="543">
      <c r="A543" s="198"/>
      <c r="B543" s="219">
        <v>46032.0</v>
      </c>
      <c r="C543" s="103" t="s">
        <v>89</v>
      </c>
      <c r="D543" s="103" t="s">
        <v>100</v>
      </c>
      <c r="E543" s="5" t="str">
        <f t="array" ref="E543">IF(D543="","",XLOOKUP(D543,DATOS!$D$6:D14000,DATOS!$C$6:C14000,0,0,1))</f>
        <v>HUEVO</v>
      </c>
      <c r="F543" s="220">
        <v>6.0</v>
      </c>
      <c r="G543" s="221">
        <v>0.3333333</v>
      </c>
      <c r="H543" s="194">
        <f t="shared" si="2"/>
        <v>1.9999998</v>
      </c>
      <c r="I543" s="106"/>
      <c r="J543" s="195"/>
      <c r="K543" s="195" t="str">
        <f t="shared" si="3"/>
        <v/>
      </c>
      <c r="L543" s="196">
        <f t="shared" si="4"/>
        <v>1.9999998</v>
      </c>
    </row>
    <row r="544">
      <c r="A544" s="198"/>
      <c r="B544" s="219">
        <v>46032.0</v>
      </c>
      <c r="C544" s="103" t="s">
        <v>89</v>
      </c>
      <c r="D544" s="103" t="s">
        <v>133</v>
      </c>
      <c r="E544" s="5" t="str">
        <f t="array" ref="E544">IF(D544="","",XLOOKUP(D544,DATOS!$D$6:D14000,DATOS!$C$6:C14000,0,0,1))</f>
        <v>MARG1</v>
      </c>
      <c r="F544" s="220">
        <v>1.0</v>
      </c>
      <c r="G544" s="221">
        <v>3.0</v>
      </c>
      <c r="H544" s="194">
        <f t="shared" si="2"/>
        <v>3</v>
      </c>
      <c r="I544" s="106"/>
      <c r="J544" s="195"/>
      <c r="K544" s="195" t="str">
        <f t="shared" si="3"/>
        <v/>
      </c>
      <c r="L544" s="196">
        <f t="shared" si="4"/>
        <v>3</v>
      </c>
    </row>
    <row r="545">
      <c r="A545" s="198"/>
      <c r="B545" s="219">
        <v>46032.0</v>
      </c>
      <c r="C545" s="103" t="s">
        <v>89</v>
      </c>
      <c r="D545" s="103" t="s">
        <v>126</v>
      </c>
      <c r="E545" s="5" t="str">
        <f t="array" ref="E545">IF(D545="","",XLOOKUP(D545,DATOS!$D$6:D14000,DATOS!$C$6:C14000,0,0,1))</f>
        <v>HP3</v>
      </c>
      <c r="F545" s="220">
        <v>1.0</v>
      </c>
      <c r="G545" s="221">
        <v>2.5</v>
      </c>
      <c r="H545" s="194">
        <f t="shared" si="2"/>
        <v>2.5</v>
      </c>
      <c r="I545" s="106"/>
      <c r="J545" s="195"/>
      <c r="K545" s="195" t="str">
        <f t="shared" si="3"/>
        <v/>
      </c>
      <c r="L545" s="196">
        <f t="shared" si="4"/>
        <v>2.5</v>
      </c>
    </row>
    <row r="546">
      <c r="A546" s="198"/>
      <c r="B546" s="219">
        <v>46032.0</v>
      </c>
      <c r="C546" s="103" t="s">
        <v>89</v>
      </c>
      <c r="D546" s="103" t="s">
        <v>141</v>
      </c>
      <c r="E546" s="5" t="str">
        <f t="array" ref="E546">IF(D546="","",XLOOKUP(D546,DATOS!$D$6:D14000,DATOS!$C$6:C14000,0,0,1))</f>
        <v>AZ6</v>
      </c>
      <c r="F546" s="220">
        <v>1.0</v>
      </c>
      <c r="G546" s="221">
        <v>3.0</v>
      </c>
      <c r="H546" s="194">
        <f t="shared" si="2"/>
        <v>3</v>
      </c>
      <c r="I546" s="106"/>
      <c r="J546" s="195"/>
      <c r="K546" s="195" t="str">
        <f t="shared" si="3"/>
        <v/>
      </c>
      <c r="L546" s="196">
        <f t="shared" si="4"/>
        <v>3</v>
      </c>
    </row>
    <row r="547">
      <c r="A547" s="198"/>
      <c r="B547" s="219">
        <v>46032.0</v>
      </c>
      <c r="C547" s="103" t="s">
        <v>89</v>
      </c>
      <c r="D547" s="103" t="s">
        <v>100</v>
      </c>
      <c r="E547" s="5" t="str">
        <f t="array" ref="E547">IF(D547="","",XLOOKUP(D547,DATOS!$D$6:D14000,DATOS!$C$6:C14000,0,0,1))</f>
        <v>HUEVO</v>
      </c>
      <c r="F547" s="220">
        <v>9.0</v>
      </c>
      <c r="G547" s="221">
        <v>0.3333</v>
      </c>
      <c r="H547" s="194">
        <f t="shared" si="2"/>
        <v>2.9997</v>
      </c>
      <c r="I547" s="106"/>
      <c r="J547" s="195"/>
      <c r="K547" s="195" t="str">
        <f t="shared" si="3"/>
        <v/>
      </c>
      <c r="L547" s="196">
        <f t="shared" si="4"/>
        <v>2.9997</v>
      </c>
    </row>
    <row r="548">
      <c r="A548" s="198"/>
      <c r="B548" s="219">
        <v>46032.0</v>
      </c>
      <c r="C548" s="103" t="s">
        <v>89</v>
      </c>
      <c r="D548" s="103" t="s">
        <v>95</v>
      </c>
      <c r="E548" s="5" t="str">
        <f t="array" ref="E548">IF(D548="","",XLOOKUP(D548,DATOS!$D$6:D14000,DATOS!$C$6:C14000,0,0,1))</f>
        <v>CARM005</v>
      </c>
      <c r="F548" s="220">
        <v>5.0</v>
      </c>
      <c r="G548" s="221">
        <v>0.1</v>
      </c>
      <c r="H548" s="194">
        <f t="shared" si="2"/>
        <v>0.5</v>
      </c>
      <c r="I548" s="106"/>
      <c r="J548" s="195"/>
      <c r="K548" s="195" t="str">
        <f t="shared" si="3"/>
        <v/>
      </c>
      <c r="L548" s="196">
        <f t="shared" si="4"/>
        <v>0.5</v>
      </c>
    </row>
    <row r="549">
      <c r="A549" s="198"/>
      <c r="B549" s="219">
        <v>46032.0</v>
      </c>
      <c r="C549" s="103" t="s">
        <v>89</v>
      </c>
      <c r="D549" s="103" t="s">
        <v>100</v>
      </c>
      <c r="E549" s="5" t="str">
        <f t="array" ref="E549">IF(D549="","",XLOOKUP(D549,DATOS!$D$6:D14000,DATOS!$C$6:C14000,0,0,1))</f>
        <v>HUEVO</v>
      </c>
      <c r="F549" s="220">
        <v>6.0</v>
      </c>
      <c r="G549" s="221">
        <v>0.33333333</v>
      </c>
      <c r="H549" s="194">
        <f t="shared" si="2"/>
        <v>1.99999998</v>
      </c>
      <c r="I549" s="106"/>
      <c r="J549" s="195"/>
      <c r="K549" s="195" t="str">
        <f t="shared" si="3"/>
        <v/>
      </c>
      <c r="L549" s="196">
        <f t="shared" si="4"/>
        <v>1.99999998</v>
      </c>
    </row>
    <row r="550">
      <c r="A550" s="198"/>
      <c r="B550" s="219">
        <v>46032.0</v>
      </c>
      <c r="C550" s="103" t="s">
        <v>89</v>
      </c>
      <c r="D550" s="103" t="s">
        <v>124</v>
      </c>
      <c r="E550" s="5" t="str">
        <f t="array" ref="E550">IF(D550="","",XLOOKUP(D550,DATOS!$D$6:D14000,DATOS!$C$6:C14000,0,0,1))</f>
        <v>00058</v>
      </c>
      <c r="F550" s="220">
        <v>1.0</v>
      </c>
      <c r="G550" s="221">
        <v>2.0</v>
      </c>
      <c r="H550" s="194">
        <f t="shared" si="2"/>
        <v>2</v>
      </c>
      <c r="I550" s="106"/>
      <c r="J550" s="195"/>
      <c r="K550" s="195" t="str">
        <f t="shared" si="3"/>
        <v/>
      </c>
      <c r="L550" s="196">
        <f t="shared" si="4"/>
        <v>2</v>
      </c>
    </row>
    <row r="551">
      <c r="A551" s="198"/>
      <c r="B551" s="219">
        <v>46032.0</v>
      </c>
      <c r="C551" s="103" t="s">
        <v>89</v>
      </c>
      <c r="D551" s="103" t="s">
        <v>112</v>
      </c>
      <c r="E551" s="5" t="str">
        <f t="array" ref="E551">IF(D551="","",XLOOKUP(D551,DATOS!$D$6:D14000,DATOS!$C$6:C14000,0,0,1))</f>
        <v>SAR3</v>
      </c>
      <c r="F551" s="220">
        <v>2.0</v>
      </c>
      <c r="G551" s="221">
        <v>1.5</v>
      </c>
      <c r="H551" s="194">
        <f t="shared" si="2"/>
        <v>3</v>
      </c>
      <c r="I551" s="106"/>
      <c r="J551" s="195"/>
      <c r="K551" s="195" t="str">
        <f t="shared" si="3"/>
        <v/>
      </c>
      <c r="L551" s="196">
        <f t="shared" si="4"/>
        <v>3</v>
      </c>
    </row>
    <row r="552">
      <c r="A552" s="198"/>
      <c r="B552" s="219">
        <v>46032.0</v>
      </c>
      <c r="C552" s="103" t="s">
        <v>89</v>
      </c>
      <c r="D552" s="103" t="s">
        <v>100</v>
      </c>
      <c r="E552" s="5" t="str">
        <f t="array" ref="E552">IF(D552="","",XLOOKUP(D552,DATOS!$D$6:D14000,DATOS!$C$6:C14000,0,0,1))</f>
        <v>HUEVO</v>
      </c>
      <c r="F552" s="220">
        <v>15.0</v>
      </c>
      <c r="G552" s="221">
        <v>0.33333333</v>
      </c>
      <c r="H552" s="194">
        <f t="shared" si="2"/>
        <v>4.99999995</v>
      </c>
      <c r="I552" s="106"/>
      <c r="J552" s="195"/>
      <c r="K552" s="195" t="str">
        <f t="shared" si="3"/>
        <v/>
      </c>
      <c r="L552" s="196">
        <f t="shared" si="4"/>
        <v>4.99999995</v>
      </c>
    </row>
    <row r="553">
      <c r="A553" s="198"/>
      <c r="B553" s="219">
        <v>46032.0</v>
      </c>
      <c r="C553" s="103" t="s">
        <v>89</v>
      </c>
      <c r="D553" s="103" t="s">
        <v>135</v>
      </c>
      <c r="E553" s="5" t="str">
        <f t="array" ref="E553">IF(D553="","",XLOOKUP(D553,DATOS!$D$6:D14000,DATOS!$C$6:C14000,0,0,1))</f>
        <v>00082</v>
      </c>
      <c r="F553" s="220">
        <v>2.0</v>
      </c>
      <c r="G553" s="221">
        <v>0.5</v>
      </c>
      <c r="H553" s="194">
        <f t="shared" si="2"/>
        <v>1</v>
      </c>
      <c r="I553" s="106"/>
      <c r="J553" s="195"/>
      <c r="K553" s="195" t="str">
        <f t="shared" si="3"/>
        <v/>
      </c>
      <c r="L553" s="196">
        <f t="shared" si="4"/>
        <v>1</v>
      </c>
    </row>
    <row r="554">
      <c r="A554" s="198"/>
      <c r="B554" s="219">
        <v>46032.0</v>
      </c>
      <c r="C554" s="103" t="s">
        <v>89</v>
      </c>
      <c r="D554" s="103" t="s">
        <v>112</v>
      </c>
      <c r="E554" s="5" t="str">
        <f t="array" ref="E554">IF(D554="","",XLOOKUP(D554,DATOS!$D$6:D14000,DATOS!$C$6:C14000,0,0,1))</f>
        <v>SAR3</v>
      </c>
      <c r="F554" s="220">
        <v>1.0</v>
      </c>
      <c r="G554" s="221">
        <v>1.5</v>
      </c>
      <c r="H554" s="194">
        <f t="shared" si="2"/>
        <v>1.5</v>
      </c>
      <c r="I554" s="106"/>
      <c r="J554" s="195"/>
      <c r="K554" s="195" t="str">
        <f t="shared" si="3"/>
        <v/>
      </c>
      <c r="L554" s="196">
        <f t="shared" si="4"/>
        <v>1.5</v>
      </c>
    </row>
    <row r="555">
      <c r="A555" s="198"/>
      <c r="B555" s="219">
        <v>46032.0</v>
      </c>
      <c r="C555" s="103" t="s">
        <v>89</v>
      </c>
      <c r="D555" s="103" t="s">
        <v>113</v>
      </c>
      <c r="E555" s="5" t="str">
        <f t="array" ref="E555">IF(D555="","",XLOOKUP(D555,DATOS!$D$6:D14000,DATOS!$C$6:C14000,0,0,1))</f>
        <v>CUBITO1</v>
      </c>
      <c r="F555" s="220">
        <v>1.0</v>
      </c>
      <c r="G555" s="221">
        <v>0.5</v>
      </c>
      <c r="H555" s="194">
        <f t="shared" si="2"/>
        <v>0.5</v>
      </c>
      <c r="I555" s="106"/>
      <c r="J555" s="195"/>
      <c r="K555" s="195" t="str">
        <f t="shared" si="3"/>
        <v/>
      </c>
      <c r="L555" s="196">
        <f t="shared" si="4"/>
        <v>0.5</v>
      </c>
    </row>
    <row r="556">
      <c r="A556" s="198"/>
      <c r="B556" s="219">
        <v>46032.0</v>
      </c>
      <c r="C556" s="103" t="s">
        <v>89</v>
      </c>
      <c r="D556" s="103" t="s">
        <v>96</v>
      </c>
      <c r="E556" s="5" t="str">
        <f t="array" ref="E556">IF(D556="","",XLOOKUP(D556,DATOS!$D$6:D14000,DATOS!$C$6:C14000,0,0,1))</f>
        <v>CARM2</v>
      </c>
      <c r="F556" s="220">
        <v>10.0</v>
      </c>
      <c r="G556" s="221">
        <v>0.1</v>
      </c>
      <c r="H556" s="194">
        <f t="shared" si="2"/>
        <v>1</v>
      </c>
      <c r="I556" s="106"/>
      <c r="J556" s="195"/>
      <c r="K556" s="195" t="str">
        <f t="shared" si="3"/>
        <v/>
      </c>
      <c r="L556" s="196">
        <f t="shared" si="4"/>
        <v>1</v>
      </c>
    </row>
    <row r="557">
      <c r="A557" s="198"/>
      <c r="B557" s="219">
        <v>46032.0</v>
      </c>
      <c r="C557" s="103" t="s">
        <v>89</v>
      </c>
      <c r="D557" s="103" t="s">
        <v>95</v>
      </c>
      <c r="E557" s="5" t="str">
        <f t="array" ref="E557">IF(D557="","",XLOOKUP(D557,DATOS!$D$6:D14000,DATOS!$C$6:C14000,0,0,1))</f>
        <v>CARM005</v>
      </c>
      <c r="F557" s="220">
        <v>20.0</v>
      </c>
      <c r="G557" s="221">
        <v>0.1</v>
      </c>
      <c r="H557" s="194">
        <f t="shared" si="2"/>
        <v>2</v>
      </c>
      <c r="I557" s="106"/>
      <c r="J557" s="195"/>
      <c r="K557" s="195" t="str">
        <f t="shared" si="3"/>
        <v/>
      </c>
      <c r="L557" s="196">
        <f t="shared" si="4"/>
        <v>2</v>
      </c>
    </row>
    <row r="558">
      <c r="A558" s="198"/>
      <c r="B558" s="219">
        <v>46032.0</v>
      </c>
      <c r="C558" s="103" t="s">
        <v>89</v>
      </c>
      <c r="D558" s="103" t="s">
        <v>94</v>
      </c>
      <c r="E558" s="5" t="str">
        <f t="array" ref="E558">IF(D558="","",XLOOKUP(D558,DATOS!$D$6:D14000,DATOS!$C$6:C14000,0,0,1))</f>
        <v>00081</v>
      </c>
      <c r="F558" s="220">
        <v>4.0</v>
      </c>
      <c r="G558" s="221">
        <v>0.5</v>
      </c>
      <c r="H558" s="194">
        <f t="shared" si="2"/>
        <v>2</v>
      </c>
      <c r="I558" s="106"/>
      <c r="J558" s="195"/>
      <c r="K558" s="195" t="str">
        <f t="shared" si="3"/>
        <v/>
      </c>
      <c r="L558" s="196">
        <f t="shared" si="4"/>
        <v>2</v>
      </c>
    </row>
    <row r="559">
      <c r="A559" s="198"/>
      <c r="B559" s="219">
        <v>46032.0</v>
      </c>
      <c r="C559" s="103" t="s">
        <v>89</v>
      </c>
      <c r="D559" s="103" t="s">
        <v>125</v>
      </c>
      <c r="E559" s="5" t="str">
        <f t="array" ref="E559">IF(D559="","",XLOOKUP(D559,DATOS!$D$6:D14000,DATOS!$C$6:C14000,0,0,1))</f>
        <v>GALL21</v>
      </c>
      <c r="F559" s="220">
        <v>2.0</v>
      </c>
      <c r="G559" s="221">
        <v>0.5</v>
      </c>
      <c r="H559" s="194">
        <f t="shared" si="2"/>
        <v>1</v>
      </c>
      <c r="I559" s="106"/>
      <c r="J559" s="195"/>
      <c r="K559" s="195" t="str">
        <f t="shared" si="3"/>
        <v/>
      </c>
      <c r="L559" s="196">
        <f t="shared" si="4"/>
        <v>1</v>
      </c>
    </row>
    <row r="560">
      <c r="A560" s="198"/>
      <c r="B560" s="219">
        <v>46032.0</v>
      </c>
      <c r="C560" s="103" t="s">
        <v>89</v>
      </c>
      <c r="D560" s="103" t="s">
        <v>130</v>
      </c>
      <c r="E560" s="5" t="str">
        <f t="array" ref="E560">IF(D560="","",XLOOKUP(D560,DATOS!$D$6:D14000,DATOS!$C$6:C14000,0,0,1))</f>
        <v>AR1</v>
      </c>
      <c r="F560" s="220">
        <v>1.0</v>
      </c>
      <c r="G560" s="221">
        <v>2.5</v>
      </c>
      <c r="H560" s="194">
        <f t="shared" si="2"/>
        <v>2.5</v>
      </c>
      <c r="I560" s="106"/>
      <c r="J560" s="195"/>
      <c r="K560" s="195" t="str">
        <f t="shared" si="3"/>
        <v/>
      </c>
      <c r="L560" s="196">
        <f t="shared" si="4"/>
        <v>2.5</v>
      </c>
    </row>
    <row r="561">
      <c r="A561" s="198"/>
      <c r="B561" s="219">
        <v>46032.0</v>
      </c>
      <c r="C561" s="103" t="s">
        <v>89</v>
      </c>
      <c r="D561" s="103" t="s">
        <v>113</v>
      </c>
      <c r="E561" s="5" t="str">
        <f t="array" ref="E561">IF(D561="","",XLOOKUP(D561,DATOS!$D$6:D14000,DATOS!$C$6:C14000,0,0,1))</f>
        <v>CUBITO1</v>
      </c>
      <c r="F561" s="220">
        <v>1.0</v>
      </c>
      <c r="G561" s="221">
        <v>0.5</v>
      </c>
      <c r="H561" s="194">
        <f t="shared" si="2"/>
        <v>0.5</v>
      </c>
      <c r="I561" s="106"/>
      <c r="J561" s="195"/>
      <c r="K561" s="195" t="str">
        <f t="shared" si="3"/>
        <v/>
      </c>
      <c r="L561" s="196">
        <f t="shared" si="4"/>
        <v>0.5</v>
      </c>
    </row>
    <row r="562">
      <c r="A562" s="198"/>
      <c r="B562" s="219">
        <v>46032.0</v>
      </c>
      <c r="C562" s="103" t="s">
        <v>89</v>
      </c>
      <c r="D562" s="103" t="s">
        <v>93</v>
      </c>
      <c r="E562" s="5" t="str">
        <f t="array" ref="E562">IF(D562="","",XLOOKUP(D562,DATOS!$D$6:D14000,DATOS!$C$6:C14000,0,0,1))</f>
        <v>POLLO</v>
      </c>
      <c r="F562" s="220">
        <v>6.05</v>
      </c>
      <c r="G562" s="221">
        <v>5.0</v>
      </c>
      <c r="H562" s="194">
        <f t="shared" si="2"/>
        <v>30.25</v>
      </c>
      <c r="I562" s="106"/>
      <c r="J562" s="195"/>
      <c r="K562" s="195" t="str">
        <f t="shared" si="3"/>
        <v/>
      </c>
      <c r="L562" s="196">
        <f t="shared" si="4"/>
        <v>30.25</v>
      </c>
    </row>
    <row r="563">
      <c r="A563" s="198"/>
      <c r="B563" s="219">
        <v>46032.0</v>
      </c>
      <c r="C563" s="103" t="s">
        <v>89</v>
      </c>
      <c r="D563" s="103" t="s">
        <v>164</v>
      </c>
      <c r="E563" s="5" t="str">
        <f t="array" ref="E563">IF(D563="","",XLOOKUP(D563,DATOS!$D$6:D14000,DATOS!$C$6:C14000,0,0,1))</f>
        <v>PIRULIN</v>
      </c>
      <c r="F563" s="220">
        <v>2.0</v>
      </c>
      <c r="G563" s="221">
        <v>0.5</v>
      </c>
      <c r="H563" s="194">
        <f t="shared" si="2"/>
        <v>1</v>
      </c>
      <c r="I563" s="106"/>
      <c r="J563" s="195"/>
      <c r="K563" s="195" t="str">
        <f t="shared" si="3"/>
        <v/>
      </c>
      <c r="L563" s="196">
        <f t="shared" si="4"/>
        <v>1</v>
      </c>
    </row>
    <row r="564">
      <c r="A564" s="198"/>
      <c r="B564" s="219">
        <v>46032.0</v>
      </c>
      <c r="C564" s="103" t="s">
        <v>89</v>
      </c>
      <c r="D564" s="103" t="s">
        <v>135</v>
      </c>
      <c r="E564" s="5" t="str">
        <f t="array" ref="E564">IF(D564="","",XLOOKUP(D564,DATOS!$D$6:D14000,DATOS!$C$6:C14000,0,0,1))</f>
        <v>00082</v>
      </c>
      <c r="F564" s="220">
        <v>2.0</v>
      </c>
      <c r="G564" s="221">
        <v>0.5</v>
      </c>
      <c r="H564" s="194">
        <f t="shared" si="2"/>
        <v>1</v>
      </c>
      <c r="I564" s="106"/>
      <c r="J564" s="195"/>
      <c r="K564" s="195" t="str">
        <f t="shared" si="3"/>
        <v/>
      </c>
      <c r="L564" s="196">
        <f t="shared" si="4"/>
        <v>1</v>
      </c>
    </row>
    <row r="565">
      <c r="A565" s="198"/>
      <c r="B565" s="219">
        <v>46032.0</v>
      </c>
      <c r="C565" s="103" t="s">
        <v>89</v>
      </c>
      <c r="D565" s="103" t="s">
        <v>92</v>
      </c>
      <c r="E565" s="224" t="str">
        <f t="array" ref="E565">IF(D565="","",XLOOKUP(D565,DATOS!$D$6:D14000,DATOS!$C$6:C14000,0,0,1))</f>
        <v>00017</v>
      </c>
      <c r="F565" s="220">
        <v>2.0</v>
      </c>
      <c r="G565" s="221">
        <v>0.5</v>
      </c>
      <c r="H565" s="194">
        <f t="shared" si="2"/>
        <v>1</v>
      </c>
      <c r="I565" s="106"/>
      <c r="J565" s="195"/>
      <c r="K565" s="195" t="str">
        <f t="shared" si="3"/>
        <v/>
      </c>
      <c r="L565" s="196">
        <f t="shared" si="4"/>
        <v>1</v>
      </c>
    </row>
    <row r="566">
      <c r="A566" s="198"/>
      <c r="B566" s="219">
        <v>46032.0</v>
      </c>
      <c r="C566" s="103" t="s">
        <v>89</v>
      </c>
      <c r="D566" s="103" t="s">
        <v>98</v>
      </c>
      <c r="E566" s="5" t="str">
        <f t="array" ref="E566">IF(D566="","",XLOOKUP(D566,DATOS!$D$6:D14000,DATOS!$C$6:C14000,0,0,1))</f>
        <v>QUES1</v>
      </c>
      <c r="F566" s="220">
        <v>0.6</v>
      </c>
      <c r="G566" s="221">
        <v>10.0</v>
      </c>
      <c r="H566" s="194">
        <f t="shared" si="2"/>
        <v>6</v>
      </c>
      <c r="I566" s="106"/>
      <c r="J566" s="195"/>
      <c r="K566" s="195" t="str">
        <f t="shared" si="3"/>
        <v/>
      </c>
      <c r="L566" s="196">
        <f t="shared" si="4"/>
        <v>6</v>
      </c>
    </row>
    <row r="567">
      <c r="A567" s="198"/>
      <c r="B567" s="219">
        <v>46032.0</v>
      </c>
      <c r="C567" s="103" t="s">
        <v>89</v>
      </c>
      <c r="D567" s="103" t="s">
        <v>100</v>
      </c>
      <c r="E567" s="5" t="str">
        <f t="array" ref="E567">IF(D567="","",XLOOKUP(D567,DATOS!$D$6:D14000,DATOS!$C$6:C14000,0,0,1))</f>
        <v>HUEVO</v>
      </c>
      <c r="F567" s="220">
        <v>6.0</v>
      </c>
      <c r="G567" s="221">
        <v>0.333333333</v>
      </c>
      <c r="H567" s="194">
        <f t="shared" si="2"/>
        <v>1.999999998</v>
      </c>
      <c r="I567" s="106"/>
      <c r="J567" s="195"/>
      <c r="K567" s="195" t="str">
        <f t="shared" si="3"/>
        <v/>
      </c>
      <c r="L567" s="196">
        <f t="shared" si="4"/>
        <v>1.999999998</v>
      </c>
    </row>
    <row r="568">
      <c r="A568" s="198"/>
      <c r="B568" s="219">
        <v>46032.0</v>
      </c>
      <c r="C568" s="103" t="s">
        <v>89</v>
      </c>
      <c r="D568" s="103" t="s">
        <v>125</v>
      </c>
      <c r="E568" s="5" t="str">
        <f t="array" ref="E568">IF(D568="","",XLOOKUP(D568,DATOS!$D$6:D14000,DATOS!$C$6:C14000,0,0,1))</f>
        <v>GALL21</v>
      </c>
      <c r="F568" s="220">
        <v>2.0</v>
      </c>
      <c r="G568" s="221">
        <v>0.5</v>
      </c>
      <c r="H568" s="194">
        <f t="shared" si="2"/>
        <v>1</v>
      </c>
      <c r="I568" s="106"/>
      <c r="J568" s="195"/>
      <c r="K568" s="195" t="str">
        <f t="shared" si="3"/>
        <v/>
      </c>
      <c r="L568" s="196">
        <f t="shared" si="4"/>
        <v>1</v>
      </c>
    </row>
    <row r="569">
      <c r="A569" s="198"/>
      <c r="B569" s="219">
        <v>46032.0</v>
      </c>
      <c r="C569" s="103" t="s">
        <v>89</v>
      </c>
      <c r="D569" s="103" t="s">
        <v>164</v>
      </c>
      <c r="E569" s="5" t="str">
        <f t="array" ref="E569">IF(D569="","",XLOOKUP(D569,DATOS!$D$6:D14000,DATOS!$C$6:C14000,0,0,1))</f>
        <v>PIRULIN</v>
      </c>
      <c r="F569" s="220">
        <v>2.0</v>
      </c>
      <c r="G569" s="221">
        <v>0.5</v>
      </c>
      <c r="H569" s="194">
        <f t="shared" si="2"/>
        <v>1</v>
      </c>
      <c r="I569" s="106"/>
      <c r="J569" s="195"/>
      <c r="K569" s="195" t="str">
        <f t="shared" si="3"/>
        <v/>
      </c>
      <c r="L569" s="196">
        <f t="shared" si="4"/>
        <v>1</v>
      </c>
    </row>
    <row r="570">
      <c r="A570" s="198"/>
      <c r="B570" s="219">
        <v>46033.0</v>
      </c>
      <c r="C570" s="103" t="s">
        <v>89</v>
      </c>
      <c r="D570" s="103" t="s">
        <v>98</v>
      </c>
      <c r="E570" s="5" t="str">
        <f t="array" ref="E570">IF(D570="","",XLOOKUP(D570,DATOS!$D$6:D14000,DATOS!$C$6:C14000,0,0,1))</f>
        <v>QUES1</v>
      </c>
      <c r="F570" s="220">
        <v>0.3</v>
      </c>
      <c r="G570" s="221">
        <v>10.0</v>
      </c>
      <c r="H570" s="194">
        <f t="shared" si="2"/>
        <v>3</v>
      </c>
      <c r="I570" s="106"/>
      <c r="J570" s="195"/>
      <c r="K570" s="195" t="str">
        <f t="shared" si="3"/>
        <v/>
      </c>
      <c r="L570" s="196">
        <f t="shared" si="4"/>
        <v>3</v>
      </c>
    </row>
    <row r="571">
      <c r="A571" s="198"/>
      <c r="B571" s="219">
        <v>46033.0</v>
      </c>
      <c r="C571" s="103" t="s">
        <v>89</v>
      </c>
      <c r="D571" s="103" t="s">
        <v>164</v>
      </c>
      <c r="E571" s="5" t="str">
        <f t="array" ref="E571">IF(D571="","",XLOOKUP(D571,DATOS!$D$6:D14000,DATOS!$C$6:C14000,0,0,1))</f>
        <v>PIRULIN</v>
      </c>
      <c r="F571" s="220">
        <v>4.0</v>
      </c>
      <c r="G571" s="221">
        <v>0.5</v>
      </c>
      <c r="H571" s="194">
        <f t="shared" si="2"/>
        <v>2</v>
      </c>
      <c r="I571" s="106"/>
      <c r="J571" s="195"/>
      <c r="K571" s="195" t="str">
        <f t="shared" si="3"/>
        <v/>
      </c>
      <c r="L571" s="196">
        <f t="shared" si="4"/>
        <v>2</v>
      </c>
    </row>
    <row r="572">
      <c r="A572" s="198"/>
      <c r="B572" s="219">
        <v>46033.0</v>
      </c>
      <c r="C572" s="103" t="s">
        <v>89</v>
      </c>
      <c r="D572" s="103" t="s">
        <v>100</v>
      </c>
      <c r="E572" s="5" t="str">
        <f t="array" ref="E572">IF(D572="","",XLOOKUP(D572,DATOS!$D$6:D14000,DATOS!$C$6:C14000,0,0,1))</f>
        <v>HUEVO</v>
      </c>
      <c r="F572" s="220">
        <v>6.0</v>
      </c>
      <c r="G572" s="221">
        <v>0.3333</v>
      </c>
      <c r="H572" s="194">
        <f t="shared" si="2"/>
        <v>1.9998</v>
      </c>
      <c r="I572" s="106"/>
      <c r="J572" s="195"/>
      <c r="K572" s="195" t="str">
        <f t="shared" si="3"/>
        <v/>
      </c>
      <c r="L572" s="196">
        <f t="shared" si="4"/>
        <v>1.9998</v>
      </c>
    </row>
    <row r="573">
      <c r="A573" s="198"/>
      <c r="B573" s="219">
        <v>46033.0</v>
      </c>
      <c r="C573" s="103" t="s">
        <v>89</v>
      </c>
      <c r="D573" s="103" t="s">
        <v>133</v>
      </c>
      <c r="E573" s="5" t="str">
        <f t="array" ref="E573">IF(D573="","",XLOOKUP(D573,DATOS!$D$6:D14000,DATOS!$C$6:C14000,0,0,1))</f>
        <v>MARG1</v>
      </c>
      <c r="F573" s="220">
        <v>1.0</v>
      </c>
      <c r="G573" s="221">
        <v>3.0</v>
      </c>
      <c r="H573" s="194">
        <f t="shared" si="2"/>
        <v>3</v>
      </c>
      <c r="I573" s="106"/>
      <c r="J573" s="195"/>
      <c r="K573" s="195" t="str">
        <f t="shared" si="3"/>
        <v/>
      </c>
      <c r="L573" s="196">
        <f t="shared" si="4"/>
        <v>3</v>
      </c>
    </row>
    <row r="574">
      <c r="A574" s="198"/>
      <c r="B574" s="219">
        <v>46033.0</v>
      </c>
      <c r="C574" s="103" t="s">
        <v>89</v>
      </c>
      <c r="D574" s="103" t="s">
        <v>126</v>
      </c>
      <c r="E574" s="5" t="str">
        <f t="array" ref="E574">IF(D574="","",XLOOKUP(D574,DATOS!$D$6:D14000,DATOS!$C$6:C14000,0,0,1))</f>
        <v>HP3</v>
      </c>
      <c r="F574" s="220">
        <v>1.0</v>
      </c>
      <c r="G574" s="221">
        <v>2.5</v>
      </c>
      <c r="H574" s="194">
        <f t="shared" si="2"/>
        <v>2.5</v>
      </c>
      <c r="I574" s="106"/>
      <c r="J574" s="195"/>
      <c r="K574" s="195" t="str">
        <f t="shared" si="3"/>
        <v/>
      </c>
      <c r="L574" s="196">
        <f t="shared" si="4"/>
        <v>2.5</v>
      </c>
    </row>
    <row r="575">
      <c r="A575" s="198"/>
      <c r="B575" s="219">
        <v>46033.0</v>
      </c>
      <c r="C575" s="103" t="s">
        <v>89</v>
      </c>
      <c r="D575" s="103" t="s">
        <v>96</v>
      </c>
      <c r="E575" s="5" t="str">
        <f t="array" ref="E575">IF(D575="","",XLOOKUP(D575,DATOS!$D$6:D14000,DATOS!$C$6:C14000,0,0,1))</f>
        <v>CARM2</v>
      </c>
      <c r="F575" s="220">
        <v>5.0</v>
      </c>
      <c r="G575" s="221">
        <v>0.1</v>
      </c>
      <c r="H575" s="194">
        <f t="shared" si="2"/>
        <v>0.5</v>
      </c>
      <c r="I575" s="106"/>
      <c r="J575" s="195"/>
      <c r="K575" s="195" t="str">
        <f t="shared" si="3"/>
        <v/>
      </c>
      <c r="L575" s="196">
        <f t="shared" si="4"/>
        <v>0.5</v>
      </c>
    </row>
    <row r="576">
      <c r="A576" s="198"/>
      <c r="B576" s="219">
        <v>46033.0</v>
      </c>
      <c r="C576" s="103" t="s">
        <v>89</v>
      </c>
      <c r="D576" s="103" t="s">
        <v>100</v>
      </c>
      <c r="E576" s="5" t="str">
        <f t="array" ref="E576">IF(D576="","",XLOOKUP(D576,DATOS!$D$6:D14000,DATOS!$C$6:C14000,0,0,1))</f>
        <v>HUEVO</v>
      </c>
      <c r="F576" s="220">
        <v>12.0</v>
      </c>
      <c r="G576" s="221">
        <v>0.33333</v>
      </c>
      <c r="H576" s="194">
        <f t="shared" si="2"/>
        <v>3.99996</v>
      </c>
      <c r="I576" s="106"/>
      <c r="J576" s="195"/>
      <c r="K576" s="195" t="str">
        <f t="shared" si="3"/>
        <v/>
      </c>
      <c r="L576" s="196">
        <f t="shared" si="4"/>
        <v>3.99996</v>
      </c>
    </row>
    <row r="577">
      <c r="A577" s="198"/>
      <c r="B577" s="219">
        <v>46033.0</v>
      </c>
      <c r="C577" s="103" t="s">
        <v>89</v>
      </c>
      <c r="D577" s="103" t="s">
        <v>113</v>
      </c>
      <c r="E577" s="5" t="str">
        <f t="array" ref="E577">IF(D577="","",XLOOKUP(D577,DATOS!$D$6:D14000,DATOS!$C$6:C14000,0,0,1))</f>
        <v>CUBITO1</v>
      </c>
      <c r="F577" s="220">
        <v>2.0</v>
      </c>
      <c r="G577" s="221">
        <v>0.5</v>
      </c>
      <c r="H577" s="194">
        <f t="shared" si="2"/>
        <v>1</v>
      </c>
      <c r="I577" s="106"/>
      <c r="J577" s="195"/>
      <c r="K577" s="195" t="str">
        <f t="shared" si="3"/>
        <v/>
      </c>
      <c r="L577" s="196">
        <f t="shared" si="4"/>
        <v>1</v>
      </c>
    </row>
    <row r="578">
      <c r="A578" s="198"/>
      <c r="B578" s="219">
        <v>46033.0</v>
      </c>
      <c r="C578" s="103" t="s">
        <v>89</v>
      </c>
      <c r="D578" s="103" t="s">
        <v>119</v>
      </c>
      <c r="E578" s="5" t="str">
        <f t="array" ref="E578">IF(D578="","",XLOOKUP(D578,DATOS!$D$6:D14000,DATOS!$C$6:C14000,0,0,1))</f>
        <v>00029</v>
      </c>
      <c r="F578" s="220">
        <v>1.0</v>
      </c>
      <c r="G578" s="221">
        <v>2.0</v>
      </c>
      <c r="H578" s="194">
        <f t="shared" si="2"/>
        <v>2</v>
      </c>
      <c r="I578" s="106"/>
      <c r="J578" s="195"/>
      <c r="K578" s="195" t="str">
        <f t="shared" si="3"/>
        <v/>
      </c>
      <c r="L578" s="196">
        <f t="shared" si="4"/>
        <v>2</v>
      </c>
    </row>
    <row r="579">
      <c r="A579" s="198"/>
      <c r="B579" s="219">
        <v>46033.0</v>
      </c>
      <c r="C579" s="103" t="s">
        <v>89</v>
      </c>
      <c r="D579" s="103" t="s">
        <v>100</v>
      </c>
      <c r="E579" s="5" t="str">
        <f t="array" ref="E579">IF(D579="","",XLOOKUP(D579,DATOS!$D$6:D14000,DATOS!$C$6:C14000,0,0,1))</f>
        <v>HUEVO</v>
      </c>
      <c r="F579" s="220">
        <v>15.0</v>
      </c>
      <c r="G579" s="221">
        <v>0.3333333</v>
      </c>
      <c r="H579" s="194">
        <f t="shared" si="2"/>
        <v>4.9999995</v>
      </c>
      <c r="I579" s="106"/>
      <c r="J579" s="195"/>
      <c r="K579" s="195" t="str">
        <f t="shared" si="3"/>
        <v/>
      </c>
      <c r="L579" s="196">
        <f t="shared" si="4"/>
        <v>4.9999995</v>
      </c>
    </row>
    <row r="580">
      <c r="A580" s="198"/>
      <c r="B580" s="219">
        <v>46033.0</v>
      </c>
      <c r="C580" s="103" t="s">
        <v>89</v>
      </c>
      <c r="D580" s="103" t="s">
        <v>134</v>
      </c>
      <c r="E580" s="5" t="str">
        <f t="array" ref="E580">IF(D580="","",XLOOKUP(D580,DATOS!$D$6:D14000,DATOS!$C$6:C14000,0,0,1))</f>
        <v>MARG2</v>
      </c>
      <c r="F580" s="220">
        <v>1.0</v>
      </c>
      <c r="G580" s="221">
        <v>4.0</v>
      </c>
      <c r="H580" s="194">
        <f t="shared" si="2"/>
        <v>4</v>
      </c>
      <c r="I580" s="106"/>
      <c r="J580" s="195"/>
      <c r="K580" s="195" t="str">
        <f t="shared" si="3"/>
        <v/>
      </c>
      <c r="L580" s="196">
        <f t="shared" si="4"/>
        <v>4</v>
      </c>
    </row>
    <row r="581">
      <c r="A581" s="198"/>
      <c r="B581" s="219">
        <v>46033.0</v>
      </c>
      <c r="C581" s="103" t="s">
        <v>89</v>
      </c>
      <c r="D581" s="103" t="s">
        <v>116</v>
      </c>
      <c r="E581" s="5" t="str">
        <f t="array" ref="E581">IF(D581="","",XLOOKUP(D581,DATOS!$D$6:D14000,DATOS!$C$6:C14000,0,0,1))</f>
        <v>00084</v>
      </c>
      <c r="F581" s="220">
        <v>1.0</v>
      </c>
      <c r="G581" s="221">
        <v>4.0</v>
      </c>
      <c r="H581" s="194">
        <f t="shared" si="2"/>
        <v>4</v>
      </c>
      <c r="I581" s="106"/>
      <c r="J581" s="195"/>
      <c r="K581" s="195" t="str">
        <f t="shared" si="3"/>
        <v/>
      </c>
      <c r="L581" s="196">
        <f t="shared" si="4"/>
        <v>4</v>
      </c>
    </row>
    <row r="582">
      <c r="A582" s="198"/>
      <c r="B582" s="219">
        <v>46033.0</v>
      </c>
      <c r="C582" s="103" t="s">
        <v>89</v>
      </c>
      <c r="D582" s="103" t="s">
        <v>172</v>
      </c>
      <c r="E582" s="224" t="str">
        <f t="array" ref="E582">IF(D582="","",XLOOKUP(D582,DATOS!$D$6:D14000,DATOS!$C$6:C14000,0,0,1))</f>
        <v>00002 </v>
      </c>
      <c r="F582" s="220">
        <v>1.0</v>
      </c>
      <c r="G582" s="221">
        <v>5.0</v>
      </c>
      <c r="H582" s="194">
        <f t="shared" si="2"/>
        <v>5</v>
      </c>
      <c r="I582" s="106"/>
      <c r="J582" s="195"/>
      <c r="K582" s="195" t="str">
        <f t="shared" si="3"/>
        <v/>
      </c>
      <c r="L582" s="196">
        <f t="shared" si="4"/>
        <v>5</v>
      </c>
    </row>
    <row r="583">
      <c r="A583" s="198"/>
      <c r="B583" s="219">
        <v>46033.0</v>
      </c>
      <c r="C583" s="103" t="s">
        <v>89</v>
      </c>
      <c r="D583" s="103" t="s">
        <v>98</v>
      </c>
      <c r="E583" s="5" t="str">
        <f t="array" ref="E583">IF(D583="","",XLOOKUP(D583,DATOS!$D$6:D14000,DATOS!$C$6:C14000,0,0,1))</f>
        <v>QUES1</v>
      </c>
      <c r="F583" s="220">
        <v>0.3</v>
      </c>
      <c r="G583" s="221">
        <v>10.0</v>
      </c>
      <c r="H583" s="194">
        <f t="shared" si="2"/>
        <v>3</v>
      </c>
      <c r="I583" s="106"/>
      <c r="J583" s="195"/>
      <c r="K583" s="195" t="str">
        <f t="shared" si="3"/>
        <v/>
      </c>
      <c r="L583" s="196">
        <f t="shared" si="4"/>
        <v>3</v>
      </c>
    </row>
    <row r="584">
      <c r="A584" s="198"/>
      <c r="B584" s="219">
        <v>46033.0</v>
      </c>
      <c r="C584" s="103" t="s">
        <v>89</v>
      </c>
      <c r="D584" s="103" t="s">
        <v>107</v>
      </c>
      <c r="E584" s="5" t="str">
        <f t="array" ref="E584">IF(D584="","",XLOOKUP(D584,DATOS!$D$6:D14000,DATOS!$C$6:C14000,0,0,1))</f>
        <v>PIAZ</v>
      </c>
      <c r="F584" s="220">
        <v>2.0</v>
      </c>
      <c r="G584" s="221">
        <v>0.5</v>
      </c>
      <c r="H584" s="194">
        <f t="shared" si="2"/>
        <v>1</v>
      </c>
      <c r="I584" s="106"/>
      <c r="J584" s="195"/>
      <c r="K584" s="195" t="str">
        <f t="shared" si="3"/>
        <v/>
      </c>
      <c r="L584" s="196">
        <f t="shared" si="4"/>
        <v>1</v>
      </c>
    </row>
    <row r="585">
      <c r="A585" s="198"/>
      <c r="B585" s="219">
        <v>46033.0</v>
      </c>
      <c r="C585" s="103" t="s">
        <v>89</v>
      </c>
      <c r="D585" s="103" t="s">
        <v>100</v>
      </c>
      <c r="E585" s="5" t="str">
        <f t="array" ref="E585">IF(D585="","",XLOOKUP(D585,DATOS!$D$6:D14000,DATOS!$C$6:C14000,0,0,1))</f>
        <v>HUEVO</v>
      </c>
      <c r="F585" s="220">
        <v>21.0</v>
      </c>
      <c r="G585" s="221">
        <v>0.33333333</v>
      </c>
      <c r="H585" s="194">
        <f t="shared" si="2"/>
        <v>6.99999993</v>
      </c>
      <c r="I585" s="106"/>
      <c r="J585" s="195"/>
      <c r="K585" s="195" t="str">
        <f t="shared" si="3"/>
        <v/>
      </c>
      <c r="L585" s="196">
        <f t="shared" si="4"/>
        <v>6.99999993</v>
      </c>
    </row>
    <row r="586">
      <c r="A586" s="198"/>
      <c r="B586" s="219">
        <v>46033.0</v>
      </c>
      <c r="C586" s="103" t="s">
        <v>89</v>
      </c>
      <c r="D586" s="103" t="s">
        <v>115</v>
      </c>
      <c r="E586" s="224" t="str">
        <f t="array" ref="E586">IF(D586="","",XLOOKUP(D586,DATOS!$D$6:D14000,DATOS!$C$6:C14000,0,0,1))</f>
        <v>00016</v>
      </c>
      <c r="F586" s="220">
        <v>1.0</v>
      </c>
      <c r="G586" s="221">
        <v>3.0</v>
      </c>
      <c r="H586" s="194">
        <f t="shared" si="2"/>
        <v>3</v>
      </c>
      <c r="I586" s="106"/>
      <c r="J586" s="195"/>
      <c r="K586" s="195" t="str">
        <f t="shared" si="3"/>
        <v/>
      </c>
      <c r="L586" s="196">
        <f t="shared" si="4"/>
        <v>3</v>
      </c>
    </row>
    <row r="587">
      <c r="A587" s="198"/>
      <c r="B587" s="219">
        <v>46033.0</v>
      </c>
      <c r="C587" s="103" t="s">
        <v>89</v>
      </c>
      <c r="D587" s="103" t="s">
        <v>108</v>
      </c>
      <c r="E587" s="5" t="str">
        <f t="array" ref="E587">IF(D587="","",XLOOKUP(D587,DATOS!$D$6:D14000,DATOS!$C$6:C14000,0,0,1))</f>
        <v>GALL024</v>
      </c>
      <c r="F587" s="220">
        <v>1.0</v>
      </c>
      <c r="G587" s="221">
        <v>0.5</v>
      </c>
      <c r="H587" s="194">
        <f t="shared" si="2"/>
        <v>0.5</v>
      </c>
      <c r="I587" s="106"/>
      <c r="J587" s="195"/>
      <c r="K587" s="195" t="str">
        <f t="shared" si="3"/>
        <v/>
      </c>
      <c r="L587" s="196">
        <f t="shared" si="4"/>
        <v>0.5</v>
      </c>
    </row>
    <row r="588">
      <c r="A588" s="198"/>
      <c r="B588" s="219">
        <v>46033.0</v>
      </c>
      <c r="C588" s="103" t="s">
        <v>89</v>
      </c>
      <c r="D588" s="103" t="s">
        <v>99</v>
      </c>
      <c r="E588" s="5" t="str">
        <f t="array" ref="E588">IF(D588="","",XLOOKUP(D588,DATOS!$D$6:D14000,DATOS!$C$6:C14000,0,0,1))</f>
        <v>00116</v>
      </c>
      <c r="F588" s="220">
        <v>1.0</v>
      </c>
      <c r="G588" s="221">
        <v>3.5</v>
      </c>
      <c r="H588" s="194">
        <f t="shared" si="2"/>
        <v>3.5</v>
      </c>
      <c r="I588" s="106"/>
      <c r="J588" s="195"/>
      <c r="K588" s="195" t="str">
        <f t="shared" si="3"/>
        <v/>
      </c>
      <c r="L588" s="196">
        <f t="shared" si="4"/>
        <v>3.5</v>
      </c>
    </row>
    <row r="589">
      <c r="A589" s="198"/>
      <c r="B589" s="219">
        <v>46033.0</v>
      </c>
      <c r="C589" s="103" t="s">
        <v>89</v>
      </c>
      <c r="D589" s="103" t="s">
        <v>137</v>
      </c>
      <c r="E589" s="5" t="str">
        <f t="array" ref="E589">IF(D589="","",XLOOKUP(D589,DATOS!$D$6:D14000,DATOS!$C$6:C14000,0,0,1))</f>
        <v>GALL22</v>
      </c>
      <c r="F589" s="220">
        <v>4.0</v>
      </c>
      <c r="G589" s="221">
        <v>0.5</v>
      </c>
      <c r="H589" s="194">
        <f t="shared" si="2"/>
        <v>2</v>
      </c>
      <c r="I589" s="106"/>
      <c r="J589" s="195"/>
      <c r="K589" s="195" t="str">
        <f t="shared" si="3"/>
        <v/>
      </c>
      <c r="L589" s="196">
        <f t="shared" si="4"/>
        <v>2</v>
      </c>
    </row>
    <row r="590">
      <c r="A590" s="198"/>
      <c r="B590" s="219">
        <v>46033.0</v>
      </c>
      <c r="C590" s="103" t="s">
        <v>89</v>
      </c>
      <c r="D590" s="103" t="s">
        <v>115</v>
      </c>
      <c r="E590" s="224" t="str">
        <f t="array" ref="E590">IF(D590="","",XLOOKUP(D590,DATOS!$D$6:D14000,DATOS!$C$6:C14000,0,0,1))</f>
        <v>00016</v>
      </c>
      <c r="F590" s="220">
        <v>1.0</v>
      </c>
      <c r="G590" s="221">
        <v>3.0</v>
      </c>
      <c r="H590" s="194">
        <f t="shared" si="2"/>
        <v>3</v>
      </c>
      <c r="I590" s="106"/>
      <c r="J590" s="195"/>
      <c r="K590" s="195" t="str">
        <f t="shared" si="3"/>
        <v/>
      </c>
      <c r="L590" s="196">
        <f t="shared" si="4"/>
        <v>3</v>
      </c>
    </row>
    <row r="591">
      <c r="A591" s="198"/>
      <c r="B591" s="219">
        <v>46033.0</v>
      </c>
      <c r="C591" s="103" t="s">
        <v>89</v>
      </c>
      <c r="D591" s="103" t="s">
        <v>112</v>
      </c>
      <c r="E591" s="5" t="str">
        <f t="array" ref="E591">IF(D591="","",XLOOKUP(D591,DATOS!$D$6:D14000,DATOS!$C$6:C14000,0,0,1))</f>
        <v>SAR3</v>
      </c>
      <c r="F591" s="220">
        <v>1.0</v>
      </c>
      <c r="G591" s="221">
        <v>1.5</v>
      </c>
      <c r="H591" s="194">
        <f t="shared" si="2"/>
        <v>1.5</v>
      </c>
      <c r="I591" s="106"/>
      <c r="J591" s="195"/>
      <c r="K591" s="195" t="str">
        <f t="shared" si="3"/>
        <v/>
      </c>
      <c r="L591" s="196">
        <f t="shared" si="4"/>
        <v>1.5</v>
      </c>
    </row>
    <row r="592">
      <c r="A592" s="198"/>
      <c r="B592" s="219">
        <v>46033.0</v>
      </c>
      <c r="C592" s="103" t="s">
        <v>89</v>
      </c>
      <c r="D592" s="103" t="s">
        <v>113</v>
      </c>
      <c r="E592" s="5" t="str">
        <f t="array" ref="E592">IF(D592="","",XLOOKUP(D592,DATOS!$D$6:D14000,DATOS!$C$6:C14000,0,0,1))</f>
        <v>CUBITO1</v>
      </c>
      <c r="F592" s="220">
        <v>1.0</v>
      </c>
      <c r="G592" s="221">
        <v>0.5</v>
      </c>
      <c r="H592" s="194">
        <f t="shared" si="2"/>
        <v>0.5</v>
      </c>
      <c r="I592" s="106"/>
      <c r="J592" s="195"/>
      <c r="K592" s="195" t="str">
        <f t="shared" si="3"/>
        <v/>
      </c>
      <c r="L592" s="196">
        <f t="shared" si="4"/>
        <v>0.5</v>
      </c>
    </row>
    <row r="593">
      <c r="A593" s="198"/>
      <c r="B593" s="219">
        <v>46033.0</v>
      </c>
      <c r="C593" s="103" t="s">
        <v>89</v>
      </c>
      <c r="D593" s="103" t="s">
        <v>102</v>
      </c>
      <c r="E593" s="5" t="str">
        <f t="array" ref="E593">IF(D593="","",XLOOKUP(D593,DATOS!$D$6:D14000,DATOS!$C$6:C14000,0,0,1))</f>
        <v>REF4</v>
      </c>
      <c r="F593" s="220">
        <v>1.0</v>
      </c>
      <c r="G593" s="221">
        <v>6.0</v>
      </c>
      <c r="H593" s="194">
        <f t="shared" si="2"/>
        <v>6</v>
      </c>
      <c r="I593" s="106"/>
      <c r="J593" s="195"/>
      <c r="K593" s="195" t="str">
        <f t="shared" si="3"/>
        <v/>
      </c>
      <c r="L593" s="196">
        <f t="shared" si="4"/>
        <v>6</v>
      </c>
    </row>
    <row r="594">
      <c r="A594" s="198"/>
      <c r="B594" s="219">
        <v>46033.0</v>
      </c>
      <c r="C594" s="103" t="s">
        <v>89</v>
      </c>
      <c r="D594" s="103" t="s">
        <v>92</v>
      </c>
      <c r="E594" s="224" t="str">
        <f t="array" ref="E594">IF(D594="","",XLOOKUP(D594,DATOS!$D$6:D14000,DATOS!$C$6:C14000,0,0,1))</f>
        <v>00017</v>
      </c>
      <c r="F594" s="220">
        <v>2.0</v>
      </c>
      <c r="G594" s="221">
        <v>0.5</v>
      </c>
      <c r="H594" s="194">
        <f t="shared" si="2"/>
        <v>1</v>
      </c>
      <c r="I594" s="106"/>
      <c r="J594" s="195"/>
      <c r="K594" s="195" t="str">
        <f t="shared" si="3"/>
        <v/>
      </c>
      <c r="L594" s="196">
        <f t="shared" si="4"/>
        <v>1</v>
      </c>
    </row>
    <row r="595">
      <c r="A595" s="198"/>
      <c r="B595" s="219">
        <v>46033.0</v>
      </c>
      <c r="C595" s="103" t="s">
        <v>89</v>
      </c>
      <c r="D595" s="103" t="s">
        <v>95</v>
      </c>
      <c r="E595" s="5" t="str">
        <f t="array" ref="E595">IF(D595="","",XLOOKUP(D595,DATOS!$D$6:D14000,DATOS!$C$6:C14000,0,0,1))</f>
        <v>CARM005</v>
      </c>
      <c r="F595" s="220">
        <v>10.0</v>
      </c>
      <c r="G595" s="221">
        <v>0.1</v>
      </c>
      <c r="H595" s="194">
        <f t="shared" si="2"/>
        <v>1</v>
      </c>
      <c r="I595" s="106"/>
      <c r="J595" s="195"/>
      <c r="K595" s="195" t="str">
        <f t="shared" si="3"/>
        <v/>
      </c>
      <c r="L595" s="196">
        <f t="shared" si="4"/>
        <v>1</v>
      </c>
    </row>
    <row r="596">
      <c r="A596" s="198"/>
      <c r="B596" s="219">
        <v>46033.0</v>
      </c>
      <c r="C596" s="103" t="s">
        <v>89</v>
      </c>
      <c r="D596" s="103" t="s">
        <v>93</v>
      </c>
      <c r="E596" s="5" t="str">
        <f t="array" ref="E596">IF(D596="","",XLOOKUP(D596,DATOS!$D$6:D14000,DATOS!$C$6:C14000,0,0,1))</f>
        <v>POLLO</v>
      </c>
      <c r="F596" s="220">
        <v>4.5</v>
      </c>
      <c r="G596" s="221">
        <v>5.0</v>
      </c>
      <c r="H596" s="194">
        <f t="shared" si="2"/>
        <v>22.5</v>
      </c>
      <c r="I596" s="106"/>
      <c r="J596" s="195"/>
      <c r="K596" s="195" t="str">
        <f t="shared" si="3"/>
        <v/>
      </c>
      <c r="L596" s="196">
        <f t="shared" si="4"/>
        <v>22.5</v>
      </c>
    </row>
    <row r="597">
      <c r="A597" s="198"/>
      <c r="B597" s="219">
        <v>46033.0</v>
      </c>
      <c r="C597" s="103" t="s">
        <v>89</v>
      </c>
      <c r="D597" s="103" t="s">
        <v>103</v>
      </c>
      <c r="E597" s="224" t="str">
        <f t="array" ref="E597">IF(D597="","",XLOOKUP(D597,DATOS!$D$6:D14000,DATOS!$C$6:C14000,0,0,1))</f>
        <v>00010</v>
      </c>
      <c r="F597" s="220">
        <v>5.0</v>
      </c>
      <c r="G597" s="221">
        <v>0.1</v>
      </c>
      <c r="H597" s="194">
        <f t="shared" si="2"/>
        <v>0.5</v>
      </c>
      <c r="I597" s="106"/>
      <c r="J597" s="195"/>
      <c r="K597" s="195" t="str">
        <f t="shared" si="3"/>
        <v/>
      </c>
      <c r="L597" s="196">
        <f t="shared" si="4"/>
        <v>0.5</v>
      </c>
    </row>
    <row r="598">
      <c r="A598" s="198"/>
      <c r="B598" s="219">
        <v>46033.0</v>
      </c>
      <c r="C598" s="103" t="s">
        <v>89</v>
      </c>
      <c r="D598" s="103" t="s">
        <v>93</v>
      </c>
      <c r="E598" s="5" t="str">
        <f t="array" ref="E598">IF(D598="","",XLOOKUP(D598,DATOS!$D$6:D14000,DATOS!$C$6:C14000,0,0,1))</f>
        <v>POLLO</v>
      </c>
      <c r="F598" s="220">
        <v>2.45</v>
      </c>
      <c r="G598" s="221">
        <v>5.0</v>
      </c>
      <c r="H598" s="194">
        <f t="shared" si="2"/>
        <v>12.25</v>
      </c>
      <c r="I598" s="106"/>
      <c r="J598" s="195"/>
      <c r="K598" s="195" t="str">
        <f t="shared" si="3"/>
        <v/>
      </c>
      <c r="L598" s="196">
        <f t="shared" si="4"/>
        <v>12.25</v>
      </c>
    </row>
    <row r="599">
      <c r="A599" s="198"/>
      <c r="B599" s="219">
        <v>46033.0</v>
      </c>
      <c r="C599" s="103" t="s">
        <v>89</v>
      </c>
      <c r="D599" s="103" t="s">
        <v>133</v>
      </c>
      <c r="E599" s="5" t="str">
        <f t="array" ref="E599">IF(D599="","",XLOOKUP(D599,DATOS!$D$6:D14000,DATOS!$C$6:C14000,0,0,1))</f>
        <v>MARG1</v>
      </c>
      <c r="F599" s="220">
        <v>1.0</v>
      </c>
      <c r="G599" s="221">
        <v>3.0</v>
      </c>
      <c r="H599" s="194">
        <f t="shared" si="2"/>
        <v>3</v>
      </c>
      <c r="I599" s="106"/>
      <c r="J599" s="195"/>
      <c r="K599" s="195" t="str">
        <f t="shared" si="3"/>
        <v/>
      </c>
      <c r="L599" s="196">
        <f t="shared" si="4"/>
        <v>3</v>
      </c>
    </row>
    <row r="600">
      <c r="A600" s="198"/>
      <c r="B600" s="219">
        <v>46033.0</v>
      </c>
      <c r="C600" s="103" t="s">
        <v>89</v>
      </c>
      <c r="D600" s="103" t="s">
        <v>113</v>
      </c>
      <c r="E600" s="5" t="str">
        <f t="array" ref="E600">IF(D600="","",XLOOKUP(D600,DATOS!$D$6:D14000,DATOS!$C$6:C14000,0,0,1))</f>
        <v>CUBITO1</v>
      </c>
      <c r="F600" s="220">
        <v>2.0</v>
      </c>
      <c r="G600" s="221">
        <v>0.5</v>
      </c>
      <c r="H600" s="194">
        <f t="shared" si="2"/>
        <v>1</v>
      </c>
      <c r="I600" s="106"/>
      <c r="J600" s="195"/>
      <c r="K600" s="195" t="str">
        <f t="shared" si="3"/>
        <v/>
      </c>
      <c r="L600" s="196">
        <f t="shared" si="4"/>
        <v>1</v>
      </c>
    </row>
    <row r="601">
      <c r="A601" s="198"/>
      <c r="B601" s="219">
        <v>46033.0</v>
      </c>
      <c r="C601" s="103" t="s">
        <v>89</v>
      </c>
      <c r="D601" s="103" t="s">
        <v>100</v>
      </c>
      <c r="E601" s="5" t="str">
        <f t="array" ref="E601">IF(D601="","",XLOOKUP(D601,DATOS!$D$6:D14000,DATOS!$C$6:C14000,0,0,1))</f>
        <v>HUEVO</v>
      </c>
      <c r="F601" s="220">
        <v>3.0</v>
      </c>
      <c r="G601" s="221">
        <v>0.333333</v>
      </c>
      <c r="H601" s="194">
        <f t="shared" si="2"/>
        <v>0.999999</v>
      </c>
      <c r="I601" s="106"/>
      <c r="J601" s="195"/>
      <c r="K601" s="195" t="str">
        <f t="shared" si="3"/>
        <v/>
      </c>
      <c r="L601" s="196">
        <f t="shared" si="4"/>
        <v>0.999999</v>
      </c>
    </row>
    <row r="602">
      <c r="A602" s="198"/>
      <c r="B602" s="219">
        <v>46033.0</v>
      </c>
      <c r="C602" s="103" t="s">
        <v>89</v>
      </c>
      <c r="D602" s="103" t="s">
        <v>92</v>
      </c>
      <c r="E602" s="224" t="str">
        <f t="array" ref="E602">IF(D602="","",XLOOKUP(D602,DATOS!$D$6:D14000,DATOS!$C$6:C14000,0,0,1))</f>
        <v>00017</v>
      </c>
      <c r="F602" s="220">
        <v>2.0</v>
      </c>
      <c r="G602" s="221">
        <v>0.5</v>
      </c>
      <c r="H602" s="194">
        <f t="shared" si="2"/>
        <v>1</v>
      </c>
      <c r="I602" s="106"/>
      <c r="J602" s="195"/>
      <c r="K602" s="195" t="str">
        <f t="shared" si="3"/>
        <v/>
      </c>
      <c r="L602" s="196">
        <f t="shared" si="4"/>
        <v>1</v>
      </c>
    </row>
    <row r="603">
      <c r="A603" s="198"/>
      <c r="B603" s="219">
        <v>46033.0</v>
      </c>
      <c r="C603" s="103" t="s">
        <v>89</v>
      </c>
      <c r="D603" s="103" t="s">
        <v>115</v>
      </c>
      <c r="E603" s="224" t="str">
        <f t="array" ref="E603">IF(D603="","",XLOOKUP(D603,DATOS!$D$6:D14000,DATOS!$C$6:C14000,0,0,1))</f>
        <v>00016</v>
      </c>
      <c r="F603" s="220">
        <v>2.0</v>
      </c>
      <c r="G603" s="221">
        <v>3.0</v>
      </c>
      <c r="H603" s="194">
        <f t="shared" si="2"/>
        <v>6</v>
      </c>
      <c r="I603" s="106"/>
      <c r="J603" s="195"/>
      <c r="K603" s="195" t="str">
        <f t="shared" si="3"/>
        <v/>
      </c>
      <c r="L603" s="196">
        <f t="shared" si="4"/>
        <v>6</v>
      </c>
    </row>
    <row r="604">
      <c r="A604" s="198"/>
      <c r="B604" s="219">
        <v>46033.0</v>
      </c>
      <c r="C604" s="103" t="s">
        <v>89</v>
      </c>
      <c r="D604" s="103" t="s">
        <v>114</v>
      </c>
      <c r="E604" s="5" t="str">
        <f t="array" ref="E604">IF(D604="","",XLOOKUP(D604,DATOS!$D$6:D14000,DATOS!$C$6:C14000,0,0,1))</f>
        <v>MOR04</v>
      </c>
      <c r="F604" s="220">
        <v>1.0</v>
      </c>
      <c r="G604" s="221">
        <v>3.0</v>
      </c>
      <c r="H604" s="194">
        <f t="shared" si="2"/>
        <v>3</v>
      </c>
      <c r="I604" s="106"/>
      <c r="J604" s="195"/>
      <c r="K604" s="195" t="str">
        <f t="shared" si="3"/>
        <v/>
      </c>
      <c r="L604" s="196">
        <f t="shared" si="4"/>
        <v>3</v>
      </c>
    </row>
    <row r="605">
      <c r="A605" s="198"/>
      <c r="B605" s="219">
        <v>46033.0</v>
      </c>
      <c r="C605" s="103" t="s">
        <v>89</v>
      </c>
      <c r="D605" s="103" t="s">
        <v>145</v>
      </c>
      <c r="E605" s="5" t="str">
        <f t="array" ref="E605">IF(D605="","",XLOOKUP(D605,DATOS!$D$6:D14000,DATOS!$C$6:C14000,0,0,1))</f>
        <v>CA1</v>
      </c>
      <c r="F605" s="220">
        <v>1.0</v>
      </c>
      <c r="G605" s="221">
        <v>3.5</v>
      </c>
      <c r="H605" s="194">
        <f t="shared" si="2"/>
        <v>3.5</v>
      </c>
      <c r="I605" s="106"/>
      <c r="J605" s="195"/>
      <c r="K605" s="195" t="str">
        <f t="shared" si="3"/>
        <v/>
      </c>
      <c r="L605" s="196">
        <f t="shared" si="4"/>
        <v>3.5</v>
      </c>
    </row>
    <row r="606">
      <c r="A606" s="198"/>
      <c r="B606" s="219">
        <v>46033.0</v>
      </c>
      <c r="C606" s="103" t="s">
        <v>89</v>
      </c>
      <c r="D606" s="103" t="s">
        <v>113</v>
      </c>
      <c r="E606" s="5" t="str">
        <f t="array" ref="E606">IF(D606="","",XLOOKUP(D606,DATOS!$D$6:D14000,DATOS!$C$6:C14000,0,0,1))</f>
        <v>CUBITO1</v>
      </c>
      <c r="F606" s="220">
        <v>1.0</v>
      </c>
      <c r="G606" s="221">
        <v>0.5</v>
      </c>
      <c r="H606" s="194">
        <f t="shared" si="2"/>
        <v>0.5</v>
      </c>
      <c r="I606" s="106"/>
      <c r="J606" s="195"/>
      <c r="K606" s="195" t="str">
        <f t="shared" si="3"/>
        <v/>
      </c>
      <c r="L606" s="196">
        <f t="shared" si="4"/>
        <v>0.5</v>
      </c>
    </row>
    <row r="607">
      <c r="A607" s="198"/>
      <c r="B607" s="219">
        <v>46033.0</v>
      </c>
      <c r="C607" s="103" t="s">
        <v>89</v>
      </c>
      <c r="D607" s="103" t="s">
        <v>116</v>
      </c>
      <c r="E607" s="5" t="str">
        <f t="array" ref="E607">IF(D607="","",XLOOKUP(D607,DATOS!$D$6:D14000,DATOS!$C$6:C14000,0,0,1))</f>
        <v>00084</v>
      </c>
      <c r="F607" s="220">
        <v>1.0</v>
      </c>
      <c r="G607" s="221">
        <v>4.0</v>
      </c>
      <c r="H607" s="194">
        <f t="shared" si="2"/>
        <v>4</v>
      </c>
      <c r="I607" s="106"/>
      <c r="J607" s="195"/>
      <c r="K607" s="195" t="str">
        <f t="shared" si="3"/>
        <v/>
      </c>
      <c r="L607" s="196">
        <f t="shared" si="4"/>
        <v>4</v>
      </c>
    </row>
    <row r="608">
      <c r="A608" s="198"/>
      <c r="B608" s="219">
        <v>46033.0</v>
      </c>
      <c r="C608" s="103" t="s">
        <v>89</v>
      </c>
      <c r="D608" s="103" t="s">
        <v>94</v>
      </c>
      <c r="E608" s="5" t="str">
        <f t="array" ref="E608">IF(D608="","",XLOOKUP(D608,DATOS!$D$6:D14000,DATOS!$C$6:C14000,0,0,1))</f>
        <v>00081</v>
      </c>
      <c r="F608" s="220">
        <v>6.0</v>
      </c>
      <c r="G608" s="221">
        <v>0.5</v>
      </c>
      <c r="H608" s="194">
        <f t="shared" si="2"/>
        <v>3</v>
      </c>
      <c r="I608" s="106"/>
      <c r="J608" s="195"/>
      <c r="K608" s="195" t="str">
        <f t="shared" si="3"/>
        <v/>
      </c>
      <c r="L608" s="196">
        <f t="shared" si="4"/>
        <v>3</v>
      </c>
    </row>
    <row r="609">
      <c r="A609" s="198"/>
      <c r="B609" s="219">
        <v>46033.0</v>
      </c>
      <c r="C609" s="103" t="s">
        <v>89</v>
      </c>
      <c r="D609" s="103" t="s">
        <v>100</v>
      </c>
      <c r="E609" s="5" t="str">
        <f t="array" ref="E609">IF(D609="","",XLOOKUP(D609,DATOS!$D$6:D14000,DATOS!$C$6:C14000,0,0,1))</f>
        <v>HUEVO</v>
      </c>
      <c r="F609" s="220">
        <v>15.0</v>
      </c>
      <c r="G609" s="221">
        <v>0.333333</v>
      </c>
      <c r="H609" s="194">
        <f t="shared" si="2"/>
        <v>4.999995</v>
      </c>
      <c r="I609" s="106"/>
      <c r="J609" s="195"/>
      <c r="K609" s="195" t="str">
        <f t="shared" si="3"/>
        <v/>
      </c>
      <c r="L609" s="196">
        <f t="shared" si="4"/>
        <v>4.999995</v>
      </c>
    </row>
    <row r="610">
      <c r="A610" s="198"/>
      <c r="B610" s="219">
        <v>46033.0</v>
      </c>
      <c r="C610" s="103" t="s">
        <v>89</v>
      </c>
      <c r="D610" s="103" t="s">
        <v>98</v>
      </c>
      <c r="E610" s="5" t="str">
        <f t="array" ref="E610">IF(D610="","",XLOOKUP(D610,DATOS!$D$6:D14000,DATOS!$C$6:C14000,0,0,1))</f>
        <v>QUES1</v>
      </c>
      <c r="F610" s="220">
        <v>0.3</v>
      </c>
      <c r="G610" s="221">
        <v>10.0</v>
      </c>
      <c r="H610" s="194">
        <f t="shared" si="2"/>
        <v>3</v>
      </c>
      <c r="I610" s="106"/>
      <c r="J610" s="195"/>
      <c r="K610" s="195" t="str">
        <f t="shared" si="3"/>
        <v/>
      </c>
      <c r="L610" s="196">
        <f t="shared" si="4"/>
        <v>3</v>
      </c>
    </row>
    <row r="611">
      <c r="A611" s="198"/>
      <c r="B611" s="219">
        <v>46033.0</v>
      </c>
      <c r="C611" s="103" t="s">
        <v>89</v>
      </c>
      <c r="D611" s="103" t="s">
        <v>126</v>
      </c>
      <c r="E611" s="5" t="str">
        <f t="array" ref="E611">IF(D611="","",XLOOKUP(D611,DATOS!$D$6:D14000,DATOS!$C$6:C14000,0,0,1))</f>
        <v>HP3</v>
      </c>
      <c r="F611" s="220">
        <v>1.0</v>
      </c>
      <c r="G611" s="221">
        <v>2.5</v>
      </c>
      <c r="H611" s="194">
        <f t="shared" si="2"/>
        <v>2.5</v>
      </c>
      <c r="I611" s="106"/>
      <c r="J611" s="195"/>
      <c r="K611" s="195" t="str">
        <f t="shared" si="3"/>
        <v/>
      </c>
      <c r="L611" s="196">
        <f t="shared" si="4"/>
        <v>2.5</v>
      </c>
    </row>
    <row r="612">
      <c r="A612" s="198"/>
      <c r="B612" s="219">
        <v>46033.0</v>
      </c>
      <c r="C612" s="103" t="s">
        <v>89</v>
      </c>
      <c r="D612" s="103" t="s">
        <v>137</v>
      </c>
      <c r="E612" s="5" t="str">
        <f t="array" ref="E612">IF(D612="","",XLOOKUP(D612,DATOS!$D$6:D14000,DATOS!$C$6:C14000,0,0,1))</f>
        <v>GALL22</v>
      </c>
      <c r="F612" s="220">
        <v>1.0</v>
      </c>
      <c r="G612" s="221">
        <v>0.5</v>
      </c>
      <c r="H612" s="194">
        <f t="shared" si="2"/>
        <v>0.5</v>
      </c>
      <c r="I612" s="106"/>
      <c r="J612" s="195"/>
      <c r="K612" s="195" t="str">
        <f t="shared" si="3"/>
        <v/>
      </c>
      <c r="L612" s="196">
        <f t="shared" si="4"/>
        <v>0.5</v>
      </c>
    </row>
    <row r="613">
      <c r="A613" s="198"/>
      <c r="B613" s="219">
        <v>46033.0</v>
      </c>
      <c r="C613" s="103" t="s">
        <v>89</v>
      </c>
      <c r="D613" s="103" t="s">
        <v>112</v>
      </c>
      <c r="E613" s="5" t="str">
        <f t="array" ref="E613">IF(D613="","",XLOOKUP(D613,DATOS!$D$6:D14000,DATOS!$C$6:C14000,0,0,1))</f>
        <v>SAR3</v>
      </c>
      <c r="F613" s="220">
        <v>2.0</v>
      </c>
      <c r="G613" s="221">
        <v>1.5</v>
      </c>
      <c r="H613" s="194">
        <f t="shared" si="2"/>
        <v>3</v>
      </c>
      <c r="I613" s="106"/>
      <c r="J613" s="195"/>
      <c r="K613" s="195" t="str">
        <f t="shared" si="3"/>
        <v/>
      </c>
      <c r="L613" s="196">
        <f t="shared" si="4"/>
        <v>3</v>
      </c>
    </row>
    <row r="614">
      <c r="A614" s="198"/>
      <c r="B614" s="219">
        <v>46033.0</v>
      </c>
      <c r="C614" s="103" t="s">
        <v>89</v>
      </c>
      <c r="D614" s="103" t="s">
        <v>99</v>
      </c>
      <c r="E614" s="5" t="str">
        <f t="array" ref="E614">IF(D614="","",XLOOKUP(D614,DATOS!$D$6:D14000,DATOS!$C$6:C14000,0,0,1))</f>
        <v>00116</v>
      </c>
      <c r="F614" s="220">
        <v>1.0</v>
      </c>
      <c r="G614" s="221">
        <v>3.5</v>
      </c>
      <c r="H614" s="194">
        <f t="shared" si="2"/>
        <v>3.5</v>
      </c>
      <c r="I614" s="106"/>
      <c r="J614" s="195"/>
      <c r="K614" s="195" t="str">
        <f t="shared" si="3"/>
        <v/>
      </c>
      <c r="L614" s="196">
        <f t="shared" si="4"/>
        <v>3.5</v>
      </c>
    </row>
    <row r="615">
      <c r="A615" s="198"/>
      <c r="B615" s="219">
        <v>46033.0</v>
      </c>
      <c r="C615" s="103" t="s">
        <v>89</v>
      </c>
      <c r="D615" s="103" t="s">
        <v>94</v>
      </c>
      <c r="E615" s="5" t="str">
        <f t="array" ref="E615">IF(D615="","",XLOOKUP(D615,DATOS!$D$6:D14000,DATOS!$C$6:C14000,0,0,1))</f>
        <v>00081</v>
      </c>
      <c r="F615" s="220">
        <v>1.0</v>
      </c>
      <c r="G615" s="221">
        <v>0.5</v>
      </c>
      <c r="H615" s="194">
        <f t="shared" si="2"/>
        <v>0.5</v>
      </c>
      <c r="I615" s="106"/>
      <c r="J615" s="195"/>
      <c r="K615" s="195" t="str">
        <f t="shared" si="3"/>
        <v/>
      </c>
      <c r="L615" s="196">
        <f t="shared" si="4"/>
        <v>0.5</v>
      </c>
    </row>
    <row r="616">
      <c r="A616" s="198"/>
      <c r="B616" s="219">
        <v>46033.0</v>
      </c>
      <c r="C616" s="103" t="s">
        <v>89</v>
      </c>
      <c r="D616" s="103" t="s">
        <v>100</v>
      </c>
      <c r="E616" s="5" t="str">
        <f t="array" ref="E616">IF(D616="","",XLOOKUP(D616,DATOS!$D$6:D14000,DATOS!$C$6:C14000,0,0,1))</f>
        <v>HUEVO</v>
      </c>
      <c r="F616" s="220">
        <v>3.0</v>
      </c>
      <c r="G616" s="221">
        <v>0.33333</v>
      </c>
      <c r="H616" s="194">
        <f t="shared" si="2"/>
        <v>0.99999</v>
      </c>
      <c r="I616" s="106"/>
      <c r="J616" s="195"/>
      <c r="K616" s="195" t="str">
        <f t="shared" si="3"/>
        <v/>
      </c>
      <c r="L616" s="196">
        <f t="shared" si="4"/>
        <v>0.99999</v>
      </c>
    </row>
    <row r="617">
      <c r="A617" s="198"/>
      <c r="B617" s="219">
        <v>46033.0</v>
      </c>
      <c r="C617" s="103" t="s">
        <v>89</v>
      </c>
      <c r="D617" s="103" t="s">
        <v>149</v>
      </c>
      <c r="E617" s="5" t="str">
        <f t="array" ref="E617">IF(D617="","",XLOOKUP(D617,DATOS!$D$6:D14000,DATOS!$C$6:C14000,0,0,1))</f>
        <v>HAR2</v>
      </c>
      <c r="F617" s="220">
        <v>1.0</v>
      </c>
      <c r="G617" s="221">
        <v>2.5</v>
      </c>
      <c r="H617" s="194">
        <f t="shared" si="2"/>
        <v>2.5</v>
      </c>
      <c r="I617" s="106"/>
      <c r="J617" s="195"/>
      <c r="K617" s="195" t="str">
        <f t="shared" si="3"/>
        <v/>
      </c>
      <c r="L617" s="196">
        <f t="shared" si="4"/>
        <v>2.5</v>
      </c>
    </row>
    <row r="618">
      <c r="A618" s="198"/>
      <c r="B618" s="219">
        <v>46033.0</v>
      </c>
      <c r="C618" s="103" t="s">
        <v>89</v>
      </c>
      <c r="D618" s="103" t="s">
        <v>95</v>
      </c>
      <c r="E618" s="5" t="str">
        <f t="array" ref="E618">IF(D618="","",XLOOKUP(D618,DATOS!$D$6:D14000,DATOS!$C$6:C14000,0,0,1))</f>
        <v>CARM005</v>
      </c>
      <c r="F618" s="220">
        <v>5.0</v>
      </c>
      <c r="G618" s="221">
        <v>0.1</v>
      </c>
      <c r="H618" s="194">
        <f t="shared" si="2"/>
        <v>0.5</v>
      </c>
      <c r="I618" s="106"/>
      <c r="J618" s="195"/>
      <c r="K618" s="195" t="str">
        <f t="shared" si="3"/>
        <v/>
      </c>
      <c r="L618" s="196">
        <f t="shared" si="4"/>
        <v>0.5</v>
      </c>
    </row>
    <row r="619">
      <c r="A619" s="198"/>
      <c r="B619" s="219">
        <v>46033.0</v>
      </c>
      <c r="C619" s="103" t="s">
        <v>89</v>
      </c>
      <c r="D619" s="103" t="s">
        <v>124</v>
      </c>
      <c r="E619" s="5" t="str">
        <f t="array" ref="E619">IF(D619="","",XLOOKUP(D619,DATOS!$D$6:D14000,DATOS!$C$6:C14000,0,0,1))</f>
        <v>00058</v>
      </c>
      <c r="F619" s="220">
        <v>1.0</v>
      </c>
      <c r="G619" s="221">
        <v>2.0</v>
      </c>
      <c r="H619" s="194">
        <f t="shared" si="2"/>
        <v>2</v>
      </c>
      <c r="I619" s="106"/>
      <c r="J619" s="195"/>
      <c r="K619" s="195" t="str">
        <f t="shared" si="3"/>
        <v/>
      </c>
      <c r="L619" s="196">
        <f t="shared" si="4"/>
        <v>2</v>
      </c>
    </row>
    <row r="620">
      <c r="A620" s="198"/>
      <c r="B620" s="219">
        <v>46033.0</v>
      </c>
      <c r="C620" s="103" t="s">
        <v>89</v>
      </c>
      <c r="D620" s="103" t="s">
        <v>126</v>
      </c>
      <c r="E620" s="5" t="str">
        <f t="array" ref="E620">IF(D620="","",XLOOKUP(D620,DATOS!$D$6:D14000,DATOS!$C$6:C14000,0,0,1))</f>
        <v>HP3</v>
      </c>
      <c r="F620" s="220">
        <v>1.0</v>
      </c>
      <c r="G620" s="221">
        <v>2.5</v>
      </c>
      <c r="H620" s="194">
        <f t="shared" si="2"/>
        <v>2.5</v>
      </c>
      <c r="I620" s="106"/>
      <c r="J620" s="195"/>
      <c r="K620" s="195" t="str">
        <f t="shared" si="3"/>
        <v/>
      </c>
      <c r="L620" s="196">
        <f t="shared" si="4"/>
        <v>2.5</v>
      </c>
    </row>
    <row r="621">
      <c r="A621" s="198"/>
      <c r="B621" s="219">
        <v>46033.0</v>
      </c>
      <c r="C621" s="103" t="s">
        <v>89</v>
      </c>
      <c r="D621" s="103" t="s">
        <v>98</v>
      </c>
      <c r="E621" s="5" t="str">
        <f t="array" ref="E621">IF(D621="","",XLOOKUP(D621,DATOS!$D$6:D14000,DATOS!$C$6:C14000,0,0,1))</f>
        <v>QUES1</v>
      </c>
      <c r="F621" s="220">
        <v>0.35</v>
      </c>
      <c r="G621" s="221">
        <v>10.0</v>
      </c>
      <c r="H621" s="194">
        <f t="shared" si="2"/>
        <v>3.5</v>
      </c>
      <c r="I621" s="106"/>
      <c r="J621" s="195"/>
      <c r="K621" s="195" t="str">
        <f t="shared" si="3"/>
        <v/>
      </c>
      <c r="L621" s="196">
        <f t="shared" si="4"/>
        <v>3.5</v>
      </c>
    </row>
    <row r="622">
      <c r="A622" s="198"/>
      <c r="B622" s="219">
        <v>46033.0</v>
      </c>
      <c r="C622" s="103" t="s">
        <v>89</v>
      </c>
      <c r="D622" s="103" t="s">
        <v>111</v>
      </c>
      <c r="E622" s="5" t="str">
        <f t="array" ref="E622">IF(D622="","",XLOOKUP(D622,DATOS!$D$6:D14000,DATOS!$C$6:C14000,0,0,1))</f>
        <v>DIABLI</v>
      </c>
      <c r="F622" s="220">
        <v>2.0</v>
      </c>
      <c r="G622" s="221">
        <v>2.0</v>
      </c>
      <c r="H622" s="194">
        <f t="shared" si="2"/>
        <v>4</v>
      </c>
      <c r="I622" s="106"/>
      <c r="J622" s="195"/>
      <c r="K622" s="195" t="str">
        <f t="shared" si="3"/>
        <v/>
      </c>
      <c r="L622" s="196">
        <f t="shared" si="4"/>
        <v>4</v>
      </c>
    </row>
    <row r="623">
      <c r="A623" s="198"/>
      <c r="B623" s="219">
        <v>46033.0</v>
      </c>
      <c r="C623" s="103" t="s">
        <v>89</v>
      </c>
      <c r="D623" s="103" t="s">
        <v>125</v>
      </c>
      <c r="E623" s="5" t="str">
        <f t="array" ref="E623">IF(D623="","",XLOOKUP(D623,DATOS!$D$6:D14000,DATOS!$C$6:C14000,0,0,1))</f>
        <v>GALL21</v>
      </c>
      <c r="F623" s="220">
        <v>10.0</v>
      </c>
      <c r="G623" s="221">
        <v>0.5</v>
      </c>
      <c r="H623" s="194">
        <f t="shared" si="2"/>
        <v>5</v>
      </c>
      <c r="I623" s="106"/>
      <c r="J623" s="195"/>
      <c r="K623" s="195" t="str">
        <f t="shared" si="3"/>
        <v/>
      </c>
      <c r="L623" s="196">
        <f t="shared" si="4"/>
        <v>5</v>
      </c>
    </row>
    <row r="624">
      <c r="A624" s="198"/>
      <c r="B624" s="219">
        <v>46033.0</v>
      </c>
      <c r="C624" s="103" t="s">
        <v>89</v>
      </c>
      <c r="D624" s="103" t="s">
        <v>140</v>
      </c>
      <c r="E624" s="5" t="str">
        <f t="array" ref="E624">IF(D624="","",XLOOKUP(D624,DATOS!$D$6:D14000,DATOS!$C$6:C14000,0,0,1))</f>
        <v>MINSAM</v>
      </c>
      <c r="F624" s="220">
        <v>1.0</v>
      </c>
      <c r="G624" s="221">
        <v>1.0</v>
      </c>
      <c r="H624" s="194">
        <f t="shared" si="2"/>
        <v>1</v>
      </c>
      <c r="I624" s="106"/>
      <c r="J624" s="195"/>
      <c r="K624" s="195" t="str">
        <f t="shared" si="3"/>
        <v/>
      </c>
      <c r="L624" s="196">
        <f t="shared" si="4"/>
        <v>1</v>
      </c>
    </row>
    <row r="625">
      <c r="A625" s="198"/>
      <c r="B625" s="219">
        <v>46033.0</v>
      </c>
      <c r="C625" s="103" t="s">
        <v>89</v>
      </c>
      <c r="D625" s="103" t="s">
        <v>110</v>
      </c>
      <c r="E625" s="5" t="str">
        <f t="array" ref="E625">IF(D625="","",XLOOKUP(D625,DATOS!$D$6:D14000,DATOS!$C$6:C14000,0,0,1))</f>
        <v>GALL20</v>
      </c>
      <c r="F625" s="220">
        <v>2.0</v>
      </c>
      <c r="G625" s="221">
        <v>0.5</v>
      </c>
      <c r="H625" s="194">
        <f t="shared" si="2"/>
        <v>1</v>
      </c>
      <c r="I625" s="106"/>
      <c r="J625" s="195"/>
      <c r="K625" s="195" t="str">
        <f t="shared" si="3"/>
        <v/>
      </c>
      <c r="L625" s="196">
        <f t="shared" si="4"/>
        <v>1</v>
      </c>
    </row>
    <row r="626">
      <c r="A626" s="198"/>
      <c r="B626" s="219">
        <v>46034.0</v>
      </c>
      <c r="C626" s="103" t="s">
        <v>89</v>
      </c>
      <c r="D626" s="103" t="s">
        <v>115</v>
      </c>
      <c r="E626" s="224" t="str">
        <f t="array" ref="E626">IF(D626="","",XLOOKUP(D626,DATOS!$D$6:D14000,DATOS!$C$6:C14000,0,0,1))</f>
        <v>00016</v>
      </c>
      <c r="F626" s="220">
        <v>1.0</v>
      </c>
      <c r="G626" s="221">
        <v>3.0</v>
      </c>
      <c r="H626" s="194">
        <f t="shared" si="2"/>
        <v>3</v>
      </c>
      <c r="I626" s="106"/>
      <c r="J626" s="195"/>
      <c r="K626" s="195" t="str">
        <f t="shared" si="3"/>
        <v/>
      </c>
      <c r="L626" s="196">
        <f t="shared" si="4"/>
        <v>3</v>
      </c>
    </row>
    <row r="627">
      <c r="A627" s="198"/>
      <c r="B627" s="219">
        <v>46034.0</v>
      </c>
      <c r="C627" s="103" t="s">
        <v>89</v>
      </c>
      <c r="D627" s="103" t="s">
        <v>158</v>
      </c>
      <c r="E627" s="5" t="str">
        <f t="array" ref="E627">IF(D627="","",XLOOKUP(D627,DATOS!$D$6:D14000,DATOS!$C$6:C14000,0,0,1))</f>
        <v>00068</v>
      </c>
      <c r="F627" s="220">
        <v>1.0</v>
      </c>
      <c r="G627" s="221">
        <v>3.0</v>
      </c>
      <c r="H627" s="194">
        <f t="shared" si="2"/>
        <v>3</v>
      </c>
      <c r="I627" s="106"/>
      <c r="J627" s="195"/>
      <c r="K627" s="195" t="str">
        <f t="shared" si="3"/>
        <v/>
      </c>
      <c r="L627" s="196">
        <f t="shared" si="4"/>
        <v>3</v>
      </c>
    </row>
    <row r="628">
      <c r="A628" s="198"/>
      <c r="B628" s="219">
        <v>46034.0</v>
      </c>
      <c r="C628" s="103" t="s">
        <v>89</v>
      </c>
      <c r="D628" s="103" t="s">
        <v>124</v>
      </c>
      <c r="E628" s="5" t="str">
        <f t="array" ref="E628">IF(D628="","",XLOOKUP(D628,DATOS!$D$6:D14000,DATOS!$C$6:C14000,0,0,1))</f>
        <v>00058</v>
      </c>
      <c r="F628" s="220">
        <v>1.0</v>
      </c>
      <c r="G628" s="221">
        <v>2.0</v>
      </c>
      <c r="H628" s="194">
        <f t="shared" si="2"/>
        <v>2</v>
      </c>
      <c r="I628" s="106"/>
      <c r="J628" s="195"/>
      <c r="K628" s="195" t="str">
        <f t="shared" si="3"/>
        <v/>
      </c>
      <c r="L628" s="196">
        <f t="shared" si="4"/>
        <v>2</v>
      </c>
    </row>
    <row r="629">
      <c r="A629" s="198"/>
      <c r="B629" s="219">
        <v>46034.0</v>
      </c>
      <c r="C629" s="103" t="s">
        <v>89</v>
      </c>
      <c r="D629" s="103" t="s">
        <v>100</v>
      </c>
      <c r="E629" s="5" t="str">
        <f t="array" ref="E629">IF(D629="","",XLOOKUP(D629,DATOS!$D$6:D14000,DATOS!$C$6:C14000,0,0,1))</f>
        <v>HUEVO</v>
      </c>
      <c r="F629" s="220">
        <v>6.0</v>
      </c>
      <c r="G629" s="221">
        <v>0.3333</v>
      </c>
      <c r="H629" s="194">
        <f t="shared" si="2"/>
        <v>1.9998</v>
      </c>
      <c r="I629" s="106"/>
      <c r="J629" s="195"/>
      <c r="K629" s="195" t="str">
        <f t="shared" si="3"/>
        <v/>
      </c>
      <c r="L629" s="196">
        <f t="shared" si="4"/>
        <v>1.9998</v>
      </c>
    </row>
    <row r="630">
      <c r="A630" s="198"/>
      <c r="B630" s="219">
        <v>46034.0</v>
      </c>
      <c r="C630" s="103" t="s">
        <v>89</v>
      </c>
      <c r="D630" s="103" t="s">
        <v>93</v>
      </c>
      <c r="E630" s="5" t="str">
        <f t="array" ref="E630">IF(D630="","",XLOOKUP(D630,DATOS!$D$6:D14000,DATOS!$C$6:C14000,0,0,1))</f>
        <v>POLLO</v>
      </c>
      <c r="F630" s="220">
        <v>2.7</v>
      </c>
      <c r="G630" s="221">
        <v>5.0</v>
      </c>
      <c r="H630" s="194">
        <f t="shared" si="2"/>
        <v>13.5</v>
      </c>
      <c r="I630" s="106"/>
      <c r="J630" s="195"/>
      <c r="K630" s="195" t="str">
        <f t="shared" si="3"/>
        <v/>
      </c>
      <c r="L630" s="196">
        <f t="shared" si="4"/>
        <v>13.5</v>
      </c>
    </row>
    <row r="631">
      <c r="A631" s="198"/>
      <c r="B631" s="219">
        <v>46034.0</v>
      </c>
      <c r="C631" s="103" t="s">
        <v>89</v>
      </c>
      <c r="D631" s="103" t="s">
        <v>115</v>
      </c>
      <c r="E631" s="224" t="str">
        <f t="array" ref="E631">IF(D631="","",XLOOKUP(D631,DATOS!$D$6:D14000,DATOS!$C$6:C14000,0,0,1))</f>
        <v>00016</v>
      </c>
      <c r="F631" s="220">
        <v>1.0</v>
      </c>
      <c r="G631" s="221">
        <v>3.0</v>
      </c>
      <c r="H631" s="194">
        <f t="shared" si="2"/>
        <v>3</v>
      </c>
      <c r="I631" s="106"/>
      <c r="J631" s="195"/>
      <c r="K631" s="195" t="str">
        <f t="shared" si="3"/>
        <v/>
      </c>
      <c r="L631" s="196">
        <f t="shared" si="4"/>
        <v>3</v>
      </c>
    </row>
    <row r="632">
      <c r="A632" s="198"/>
      <c r="B632" s="219">
        <v>46034.0</v>
      </c>
      <c r="C632" s="103" t="s">
        <v>89</v>
      </c>
      <c r="D632" s="103" t="s">
        <v>98</v>
      </c>
      <c r="E632" s="5" t="str">
        <f t="array" ref="E632">IF(D632="","",XLOOKUP(D632,DATOS!$D$6:D14000,DATOS!$C$6:C14000,0,0,1))</f>
        <v>QUES1</v>
      </c>
      <c r="F632" s="220">
        <v>0.2</v>
      </c>
      <c r="G632" s="221">
        <v>10.0</v>
      </c>
      <c r="H632" s="194">
        <f t="shared" si="2"/>
        <v>2</v>
      </c>
      <c r="I632" s="106"/>
      <c r="J632" s="195"/>
      <c r="K632" s="195" t="str">
        <f t="shared" si="3"/>
        <v/>
      </c>
      <c r="L632" s="196">
        <f t="shared" si="4"/>
        <v>2</v>
      </c>
    </row>
    <row r="633">
      <c r="A633" s="198"/>
      <c r="B633" s="219">
        <v>46034.0</v>
      </c>
      <c r="C633" s="103" t="s">
        <v>89</v>
      </c>
      <c r="D633" s="103" t="s">
        <v>130</v>
      </c>
      <c r="E633" s="5" t="str">
        <f t="array" ref="E633">IF(D633="","",XLOOKUP(D633,DATOS!$D$6:D14000,DATOS!$C$6:C14000,0,0,1))</f>
        <v>AR1</v>
      </c>
      <c r="F633" s="220">
        <v>1.0</v>
      </c>
      <c r="G633" s="221">
        <v>2.5</v>
      </c>
      <c r="H633" s="194">
        <f t="shared" si="2"/>
        <v>2.5</v>
      </c>
      <c r="I633" s="106"/>
      <c r="J633" s="195"/>
      <c r="K633" s="195" t="str">
        <f t="shared" si="3"/>
        <v/>
      </c>
      <c r="L633" s="196">
        <f t="shared" si="4"/>
        <v>2.5</v>
      </c>
    </row>
    <row r="634">
      <c r="A634" s="198"/>
      <c r="B634" s="219">
        <v>46034.0</v>
      </c>
      <c r="C634" s="103" t="s">
        <v>89</v>
      </c>
      <c r="D634" s="103" t="s">
        <v>113</v>
      </c>
      <c r="E634" s="5" t="str">
        <f t="array" ref="E634">IF(D634="","",XLOOKUP(D634,DATOS!$D$6:D14000,DATOS!$C$6:C14000,0,0,1))</f>
        <v>CUBITO1</v>
      </c>
      <c r="F634" s="220">
        <v>1.0</v>
      </c>
      <c r="G634" s="221">
        <v>0.5</v>
      </c>
      <c r="H634" s="194">
        <f t="shared" si="2"/>
        <v>0.5</v>
      </c>
      <c r="I634" s="106"/>
      <c r="J634" s="195"/>
      <c r="K634" s="195" t="str">
        <f t="shared" si="3"/>
        <v/>
      </c>
      <c r="L634" s="196">
        <f t="shared" si="4"/>
        <v>0.5</v>
      </c>
    </row>
    <row r="635">
      <c r="A635" s="198"/>
      <c r="B635" s="219">
        <v>46034.0</v>
      </c>
      <c r="C635" s="103" t="s">
        <v>89</v>
      </c>
      <c r="D635" s="103" t="s">
        <v>130</v>
      </c>
      <c r="E635" s="5" t="str">
        <f t="array" ref="E635">IF(D635="","",XLOOKUP(D635,DATOS!$D$6:D14000,DATOS!$C$6:C14000,0,0,1))</f>
        <v>AR1</v>
      </c>
      <c r="F635" s="220">
        <v>2.0</v>
      </c>
      <c r="G635" s="221">
        <v>2.5</v>
      </c>
      <c r="H635" s="194">
        <f t="shared" si="2"/>
        <v>5</v>
      </c>
      <c r="I635" s="106"/>
      <c r="J635" s="195"/>
      <c r="K635" s="195" t="str">
        <f t="shared" si="3"/>
        <v/>
      </c>
      <c r="L635" s="196">
        <f t="shared" si="4"/>
        <v>5</v>
      </c>
    </row>
    <row r="636">
      <c r="A636" s="198"/>
      <c r="B636" s="219">
        <v>46034.0</v>
      </c>
      <c r="C636" s="103" t="s">
        <v>89</v>
      </c>
      <c r="D636" s="103" t="s">
        <v>129</v>
      </c>
      <c r="E636" s="5" t="str">
        <f t="array" ref="E636">IF(D636="","",XLOOKUP(D636,DATOS!$D$6:D14000,DATOS!$C$6:C14000,0,0,1))</f>
        <v>00035</v>
      </c>
      <c r="F636" s="220">
        <v>1.0</v>
      </c>
      <c r="G636" s="221">
        <v>2.0</v>
      </c>
      <c r="H636" s="194">
        <f t="shared" si="2"/>
        <v>2</v>
      </c>
      <c r="I636" s="106"/>
      <c r="J636" s="195"/>
      <c r="K636" s="195" t="str">
        <f t="shared" si="3"/>
        <v/>
      </c>
      <c r="L636" s="196">
        <f t="shared" si="4"/>
        <v>2</v>
      </c>
    </row>
    <row r="637">
      <c r="A637" s="198"/>
      <c r="B637" s="219">
        <v>46034.0</v>
      </c>
      <c r="C637" s="103" t="s">
        <v>89</v>
      </c>
      <c r="D637" s="103" t="s">
        <v>93</v>
      </c>
      <c r="E637" s="5" t="str">
        <f t="array" ref="E637">IF(D637="","",XLOOKUP(D637,DATOS!$D$6:D14000,DATOS!$C$6:C14000,0,0,1))</f>
        <v>POLLO</v>
      </c>
      <c r="F637" s="220">
        <v>2.3</v>
      </c>
      <c r="G637" s="221">
        <v>5.0</v>
      </c>
      <c r="H637" s="194">
        <f t="shared" si="2"/>
        <v>11.5</v>
      </c>
      <c r="I637" s="106"/>
      <c r="J637" s="195"/>
      <c r="K637" s="195" t="str">
        <f t="shared" si="3"/>
        <v/>
      </c>
      <c r="L637" s="196">
        <f t="shared" si="4"/>
        <v>11.5</v>
      </c>
    </row>
    <row r="638">
      <c r="A638" s="198"/>
      <c r="B638" s="219">
        <v>46034.0</v>
      </c>
      <c r="C638" s="103" t="s">
        <v>89</v>
      </c>
      <c r="D638" s="103" t="s">
        <v>126</v>
      </c>
      <c r="E638" s="5" t="str">
        <f t="array" ref="E638">IF(D638="","",XLOOKUP(D638,DATOS!$D$6:D14000,DATOS!$C$6:C14000,0,0,1))</f>
        <v>HP3</v>
      </c>
      <c r="F638" s="220">
        <v>1.0</v>
      </c>
      <c r="G638" s="221">
        <v>2.5</v>
      </c>
      <c r="H638" s="194">
        <f t="shared" si="2"/>
        <v>2.5</v>
      </c>
      <c r="I638" s="106"/>
      <c r="J638" s="195"/>
      <c r="K638" s="195" t="str">
        <f t="shared" si="3"/>
        <v/>
      </c>
      <c r="L638" s="196">
        <f t="shared" si="4"/>
        <v>2.5</v>
      </c>
    </row>
    <row r="639">
      <c r="A639" s="198"/>
      <c r="B639" s="219">
        <v>46034.0</v>
      </c>
      <c r="C639" s="103" t="s">
        <v>89</v>
      </c>
      <c r="D639" s="103" t="s">
        <v>133</v>
      </c>
      <c r="E639" s="5" t="str">
        <f t="array" ref="E639">IF(D639="","",XLOOKUP(D639,DATOS!$D$6:D14000,DATOS!$C$6:C14000,0,0,1))</f>
        <v>MARG1</v>
      </c>
      <c r="F639" s="220">
        <v>1.0</v>
      </c>
      <c r="G639" s="221">
        <v>3.0</v>
      </c>
      <c r="H639" s="194">
        <f t="shared" si="2"/>
        <v>3</v>
      </c>
      <c r="I639" s="106"/>
      <c r="J639" s="195"/>
      <c r="K639" s="195" t="str">
        <f t="shared" si="3"/>
        <v/>
      </c>
      <c r="L639" s="196">
        <f t="shared" si="4"/>
        <v>3</v>
      </c>
    </row>
    <row r="640">
      <c r="A640" s="198"/>
      <c r="B640" s="219">
        <v>46034.0</v>
      </c>
      <c r="C640" s="103" t="s">
        <v>89</v>
      </c>
      <c r="D640" s="103" t="s">
        <v>112</v>
      </c>
      <c r="E640" s="5" t="str">
        <f t="array" ref="E640">IF(D640="","",XLOOKUP(D640,DATOS!$D$6:D14000,DATOS!$C$6:C14000,0,0,1))</f>
        <v>SAR3</v>
      </c>
      <c r="F640" s="220">
        <v>2.0</v>
      </c>
      <c r="G640" s="221">
        <v>1.5</v>
      </c>
      <c r="H640" s="194">
        <f t="shared" si="2"/>
        <v>3</v>
      </c>
      <c r="I640" s="106"/>
      <c r="J640" s="195"/>
      <c r="K640" s="195" t="str">
        <f t="shared" si="3"/>
        <v/>
      </c>
      <c r="L640" s="196">
        <f t="shared" si="4"/>
        <v>3</v>
      </c>
    </row>
    <row r="641">
      <c r="A641" s="198"/>
      <c r="B641" s="219">
        <v>46034.0</v>
      </c>
      <c r="C641" s="103" t="s">
        <v>89</v>
      </c>
      <c r="D641" s="103" t="s">
        <v>149</v>
      </c>
      <c r="E641" s="5" t="str">
        <f t="array" ref="E641">IF(D641="","",XLOOKUP(D641,DATOS!$D$6:D14000,DATOS!$C$6:C14000,0,0,1))</f>
        <v>HAR2</v>
      </c>
      <c r="F641" s="220">
        <v>1.0</v>
      </c>
      <c r="G641" s="221">
        <v>2.5</v>
      </c>
      <c r="H641" s="194">
        <f t="shared" si="2"/>
        <v>2.5</v>
      </c>
      <c r="I641" s="106"/>
      <c r="J641" s="195"/>
      <c r="K641" s="195" t="str">
        <f t="shared" si="3"/>
        <v/>
      </c>
      <c r="L641" s="196">
        <f t="shared" si="4"/>
        <v>2.5</v>
      </c>
    </row>
    <row r="642">
      <c r="A642" s="198"/>
      <c r="B642" s="219">
        <v>46034.0</v>
      </c>
      <c r="C642" s="103" t="s">
        <v>89</v>
      </c>
      <c r="D642" s="103" t="s">
        <v>133</v>
      </c>
      <c r="E642" s="5" t="str">
        <f t="array" ref="E642">IF(D642="","",XLOOKUP(D642,DATOS!$D$6:D14000,DATOS!$C$6:C14000,0,0,1))</f>
        <v>MARG1</v>
      </c>
      <c r="F642" s="220">
        <v>1.0</v>
      </c>
      <c r="G642" s="221">
        <v>3.0</v>
      </c>
      <c r="H642" s="194">
        <f t="shared" si="2"/>
        <v>3</v>
      </c>
      <c r="I642" s="106"/>
      <c r="J642" s="195"/>
      <c r="K642" s="195" t="str">
        <f t="shared" si="3"/>
        <v/>
      </c>
      <c r="L642" s="196">
        <f t="shared" si="4"/>
        <v>3</v>
      </c>
    </row>
    <row r="643">
      <c r="A643" s="198"/>
      <c r="B643" s="219">
        <v>46034.0</v>
      </c>
      <c r="C643" s="103" t="s">
        <v>89</v>
      </c>
      <c r="D643" s="103" t="s">
        <v>113</v>
      </c>
      <c r="E643" s="5" t="str">
        <f t="array" ref="E643">IF(D643="","",XLOOKUP(D643,DATOS!$D$6:D14000,DATOS!$C$6:C14000,0,0,1))</f>
        <v>CUBITO1</v>
      </c>
      <c r="F643" s="220">
        <v>2.0</v>
      </c>
      <c r="G643" s="221">
        <v>0.5</v>
      </c>
      <c r="H643" s="194">
        <f t="shared" si="2"/>
        <v>1</v>
      </c>
      <c r="I643" s="106"/>
      <c r="J643" s="195"/>
      <c r="K643" s="195" t="str">
        <f t="shared" si="3"/>
        <v/>
      </c>
      <c r="L643" s="196">
        <f t="shared" si="4"/>
        <v>1</v>
      </c>
    </row>
    <row r="644">
      <c r="A644" s="198"/>
      <c r="B644" s="219">
        <v>46034.0</v>
      </c>
      <c r="C644" s="103" t="s">
        <v>89</v>
      </c>
      <c r="D644" s="103" t="s">
        <v>104</v>
      </c>
      <c r="E644" s="5" t="str">
        <f t="array" ref="E644">IF(D644="","",XLOOKUP(D644,DATOS!$D$6:D14000,DATOS!$C$6:C14000,0,0,1))</f>
        <v>00097</v>
      </c>
      <c r="F644" s="220">
        <v>1.0</v>
      </c>
      <c r="G644" s="221">
        <v>2.0</v>
      </c>
      <c r="H644" s="194">
        <f t="shared" si="2"/>
        <v>2</v>
      </c>
      <c r="I644" s="106"/>
      <c r="J644" s="195"/>
      <c r="K644" s="195" t="str">
        <f t="shared" si="3"/>
        <v/>
      </c>
      <c r="L644" s="196">
        <f t="shared" si="4"/>
        <v>2</v>
      </c>
    </row>
    <row r="645">
      <c r="A645" s="198"/>
      <c r="B645" s="219">
        <v>46034.0</v>
      </c>
      <c r="C645" s="103" t="s">
        <v>89</v>
      </c>
      <c r="D645" s="103" t="s">
        <v>94</v>
      </c>
      <c r="E645" s="5" t="str">
        <f t="array" ref="E645">IF(D645="","",XLOOKUP(D645,DATOS!$D$6:D14000,DATOS!$C$6:C14000,0,0,1))</f>
        <v>00081</v>
      </c>
      <c r="F645" s="220">
        <v>2.0</v>
      </c>
      <c r="G645" s="221">
        <v>0.5</v>
      </c>
      <c r="H645" s="194">
        <f t="shared" si="2"/>
        <v>1</v>
      </c>
      <c r="I645" s="106"/>
      <c r="J645" s="195"/>
      <c r="K645" s="195" t="str">
        <f t="shared" si="3"/>
        <v/>
      </c>
      <c r="L645" s="196">
        <f t="shared" si="4"/>
        <v>1</v>
      </c>
    </row>
    <row r="646">
      <c r="A646" s="198"/>
      <c r="B646" s="219">
        <v>46034.0</v>
      </c>
      <c r="C646" s="103" t="s">
        <v>89</v>
      </c>
      <c r="D646" s="103" t="s">
        <v>100</v>
      </c>
      <c r="E646" s="5" t="str">
        <f t="array" ref="E646">IF(D646="","",XLOOKUP(D646,DATOS!$D$6:D14000,DATOS!$C$6:C14000,0,0,1))</f>
        <v>HUEVO</v>
      </c>
      <c r="F646" s="220">
        <v>3.0</v>
      </c>
      <c r="G646" s="221">
        <v>0.333333</v>
      </c>
      <c r="H646" s="194">
        <f t="shared" si="2"/>
        <v>0.999999</v>
      </c>
      <c r="I646" s="106"/>
      <c r="J646" s="195"/>
      <c r="K646" s="195" t="str">
        <f t="shared" si="3"/>
        <v/>
      </c>
      <c r="L646" s="196">
        <f t="shared" si="4"/>
        <v>0.999999</v>
      </c>
    </row>
    <row r="647">
      <c r="A647" s="198"/>
      <c r="B647" s="219">
        <v>46034.0</v>
      </c>
      <c r="C647" s="103" t="s">
        <v>89</v>
      </c>
      <c r="D647" s="103" t="s">
        <v>98</v>
      </c>
      <c r="E647" s="5" t="str">
        <f t="array" ref="E647">IF(D647="","",XLOOKUP(D647,DATOS!$D$6:D14000,DATOS!$C$6:C14000,0,0,1))</f>
        <v>QUES1</v>
      </c>
      <c r="F647" s="220">
        <v>0.4</v>
      </c>
      <c r="G647" s="221">
        <v>10.0</v>
      </c>
      <c r="H647" s="194">
        <f t="shared" si="2"/>
        <v>4</v>
      </c>
      <c r="I647" s="106"/>
      <c r="J647" s="195"/>
      <c r="K647" s="195" t="str">
        <f t="shared" si="3"/>
        <v/>
      </c>
      <c r="L647" s="196">
        <f t="shared" si="4"/>
        <v>4</v>
      </c>
    </row>
    <row r="648">
      <c r="A648" s="198"/>
      <c r="B648" s="219">
        <v>46034.0</v>
      </c>
      <c r="C648" s="103" t="s">
        <v>89</v>
      </c>
      <c r="D648" s="103" t="s">
        <v>145</v>
      </c>
      <c r="E648" s="5" t="str">
        <f t="array" ref="E648">IF(D648="","",XLOOKUP(D648,DATOS!$D$6:D14000,DATOS!$C$6:C14000,0,0,1))</f>
        <v>CA1</v>
      </c>
      <c r="F648" s="220">
        <v>1.0</v>
      </c>
      <c r="G648" s="221">
        <v>3.5</v>
      </c>
      <c r="H648" s="194">
        <f t="shared" si="2"/>
        <v>3.5</v>
      </c>
      <c r="I648" s="106"/>
      <c r="J648" s="195"/>
      <c r="K648" s="195" t="str">
        <f t="shared" si="3"/>
        <v/>
      </c>
      <c r="L648" s="196">
        <f t="shared" si="4"/>
        <v>3.5</v>
      </c>
    </row>
    <row r="649">
      <c r="A649" s="198"/>
      <c r="B649" s="219">
        <v>46034.0</v>
      </c>
      <c r="C649" s="103" t="s">
        <v>89</v>
      </c>
      <c r="D649" s="103" t="s">
        <v>94</v>
      </c>
      <c r="E649" s="5" t="str">
        <f t="array" ref="E649">IF(D649="","",XLOOKUP(D649,DATOS!$D$6:D14000,DATOS!$C$6:C14000,0,0,1))</f>
        <v>00081</v>
      </c>
      <c r="F649" s="220">
        <v>1.0</v>
      </c>
      <c r="G649" s="221">
        <v>0.5</v>
      </c>
      <c r="H649" s="194">
        <f t="shared" si="2"/>
        <v>0.5</v>
      </c>
      <c r="I649" s="106"/>
      <c r="J649" s="195"/>
      <c r="K649" s="195" t="str">
        <f t="shared" si="3"/>
        <v/>
      </c>
      <c r="L649" s="196">
        <f t="shared" si="4"/>
        <v>0.5</v>
      </c>
    </row>
    <row r="650">
      <c r="A650" s="198"/>
      <c r="B650" s="219">
        <v>46034.0</v>
      </c>
      <c r="C650" s="103" t="s">
        <v>89</v>
      </c>
      <c r="D650" s="103" t="s">
        <v>118</v>
      </c>
      <c r="E650" s="5" t="str">
        <f t="array" ref="E650">IF(D650="","",XLOOKUP(D650,DATOS!$D$6:D14000,DATOS!$C$6:C14000,0,0,1))</f>
        <v>PAÑL1</v>
      </c>
      <c r="F650" s="220">
        <v>4.0</v>
      </c>
      <c r="G650" s="221">
        <v>0.5</v>
      </c>
      <c r="H650" s="194">
        <f t="shared" si="2"/>
        <v>2</v>
      </c>
      <c r="I650" s="106"/>
      <c r="J650" s="195"/>
      <c r="K650" s="195" t="str">
        <f t="shared" si="3"/>
        <v/>
      </c>
      <c r="L650" s="196">
        <f t="shared" si="4"/>
        <v>2</v>
      </c>
    </row>
    <row r="651">
      <c r="A651" s="198"/>
      <c r="B651" s="219">
        <v>46034.0</v>
      </c>
      <c r="C651" s="103" t="s">
        <v>89</v>
      </c>
      <c r="D651" s="103" t="s">
        <v>137</v>
      </c>
      <c r="E651" s="5" t="str">
        <f t="array" ref="E651">IF(D651="","",XLOOKUP(D651,DATOS!$D$6:D14000,DATOS!$C$6:C14000,0,0,1))</f>
        <v>GALL22</v>
      </c>
      <c r="F651" s="220">
        <v>2.0</v>
      </c>
      <c r="G651" s="221">
        <v>0.5</v>
      </c>
      <c r="H651" s="194">
        <f t="shared" si="2"/>
        <v>1</v>
      </c>
      <c r="I651" s="106"/>
      <c r="J651" s="195"/>
      <c r="K651" s="195" t="str">
        <f t="shared" si="3"/>
        <v/>
      </c>
      <c r="L651" s="196">
        <f t="shared" si="4"/>
        <v>1</v>
      </c>
    </row>
    <row r="652">
      <c r="A652" s="198"/>
      <c r="B652" s="219">
        <v>46034.0</v>
      </c>
      <c r="C652" s="103" t="s">
        <v>89</v>
      </c>
      <c r="D652" s="103" t="s">
        <v>100</v>
      </c>
      <c r="E652" s="5" t="str">
        <f t="array" ref="E652">IF(D652="","",XLOOKUP(D652,DATOS!$D$6:D14000,DATOS!$C$6:C14000,0,0,1))</f>
        <v>HUEVO</v>
      </c>
      <c r="F652" s="220">
        <v>9.0</v>
      </c>
      <c r="G652" s="221">
        <v>0.333</v>
      </c>
      <c r="H652" s="194">
        <f t="shared" si="2"/>
        <v>2.997</v>
      </c>
      <c r="I652" s="106"/>
      <c r="J652" s="195"/>
      <c r="K652" s="195" t="str">
        <f t="shared" si="3"/>
        <v/>
      </c>
      <c r="L652" s="196">
        <f t="shared" si="4"/>
        <v>2.997</v>
      </c>
    </row>
    <row r="653">
      <c r="A653" s="198"/>
      <c r="B653" s="219">
        <v>46034.0</v>
      </c>
      <c r="C653" s="103" t="s">
        <v>89</v>
      </c>
      <c r="D653" s="103" t="s">
        <v>90</v>
      </c>
      <c r="E653" s="5" t="str">
        <f t="array" ref="E653">IF(D653="","",XLOOKUP(D653,DATOS!$D$6:D14000,DATOS!$C$6:C14000,0,0,1))</f>
        <v>BELM</v>
      </c>
      <c r="F653" s="220">
        <v>4.0</v>
      </c>
      <c r="G653" s="221">
        <v>0.25</v>
      </c>
      <c r="H653" s="194">
        <f t="shared" si="2"/>
        <v>1</v>
      </c>
      <c r="I653" s="106"/>
      <c r="J653" s="195"/>
      <c r="K653" s="195" t="str">
        <f t="shared" si="3"/>
        <v/>
      </c>
      <c r="L653" s="196">
        <f t="shared" si="4"/>
        <v>1</v>
      </c>
    </row>
    <row r="654">
      <c r="A654" s="198"/>
      <c r="B654" s="219">
        <v>46034.0</v>
      </c>
      <c r="C654" s="103" t="s">
        <v>89</v>
      </c>
      <c r="D654" s="103" t="s">
        <v>98</v>
      </c>
      <c r="E654" s="5" t="str">
        <f t="array" ref="E654">IF(D654="","",XLOOKUP(D654,DATOS!$D$6:D14000,DATOS!$C$6:C14000,0,0,1))</f>
        <v>QUES1</v>
      </c>
      <c r="F654" s="220">
        <v>0.5</v>
      </c>
      <c r="G654" s="221">
        <v>10.0</v>
      </c>
      <c r="H654" s="194">
        <f t="shared" si="2"/>
        <v>5</v>
      </c>
      <c r="I654" s="106"/>
      <c r="J654" s="195"/>
      <c r="K654" s="195" t="str">
        <f t="shared" si="3"/>
        <v/>
      </c>
      <c r="L654" s="196">
        <f t="shared" si="4"/>
        <v>5</v>
      </c>
    </row>
    <row r="655">
      <c r="A655" s="198"/>
      <c r="B655" s="219">
        <v>46035.0</v>
      </c>
      <c r="C655" s="103" t="s">
        <v>89</v>
      </c>
      <c r="D655" s="103" t="s">
        <v>126</v>
      </c>
      <c r="E655" s="5" t="str">
        <f t="array" ref="E655">IF(D655="","",XLOOKUP(D655,DATOS!$D$6:D14000,DATOS!$C$6:C14000,0,0,1))</f>
        <v>HP3</v>
      </c>
      <c r="F655" s="220">
        <v>1.0</v>
      </c>
      <c r="G655" s="221">
        <v>2.5</v>
      </c>
      <c r="H655" s="194">
        <f t="shared" si="2"/>
        <v>2.5</v>
      </c>
      <c r="I655" s="106"/>
      <c r="J655" s="195"/>
      <c r="K655" s="195" t="str">
        <f t="shared" si="3"/>
        <v/>
      </c>
      <c r="L655" s="196">
        <f t="shared" si="4"/>
        <v>2.5</v>
      </c>
    </row>
    <row r="656">
      <c r="A656" s="198"/>
      <c r="B656" s="219">
        <v>46035.0</v>
      </c>
      <c r="C656" s="103" t="s">
        <v>89</v>
      </c>
      <c r="D656" s="103" t="s">
        <v>109</v>
      </c>
      <c r="E656" s="5" t="str">
        <f t="array" ref="E656">IF(D656="","",XLOOKUP(D656,DATOS!$D$6:D14000,DATOS!$C$6:C14000,0,0,1))</f>
        <v>00049</v>
      </c>
      <c r="F656" s="220">
        <v>2.0</v>
      </c>
      <c r="G656" s="221">
        <v>0.25</v>
      </c>
      <c r="H656" s="194">
        <f t="shared" si="2"/>
        <v>0.5</v>
      </c>
      <c r="I656" s="106"/>
      <c r="J656" s="195"/>
      <c r="K656" s="195" t="str">
        <f t="shared" si="3"/>
        <v/>
      </c>
      <c r="L656" s="196">
        <f t="shared" si="4"/>
        <v>0.5</v>
      </c>
    </row>
    <row r="657">
      <c r="A657" s="198"/>
      <c r="B657" s="219">
        <v>46035.0</v>
      </c>
      <c r="C657" s="103" t="s">
        <v>89</v>
      </c>
      <c r="D657" s="103" t="s">
        <v>126</v>
      </c>
      <c r="E657" s="5" t="str">
        <f t="array" ref="E657">IF(D657="","",XLOOKUP(D657,DATOS!$D$6:D14000,DATOS!$C$6:C14000,0,0,1))</f>
        <v>HP3</v>
      </c>
      <c r="F657" s="220">
        <v>1.0</v>
      </c>
      <c r="G657" s="221">
        <v>2.5</v>
      </c>
      <c r="H657" s="194">
        <f t="shared" si="2"/>
        <v>2.5</v>
      </c>
      <c r="I657" s="106"/>
      <c r="J657" s="195"/>
      <c r="K657" s="195" t="str">
        <f t="shared" si="3"/>
        <v/>
      </c>
      <c r="L657" s="196">
        <f t="shared" si="4"/>
        <v>2.5</v>
      </c>
    </row>
    <row r="658">
      <c r="A658" s="198"/>
      <c r="B658" s="219">
        <v>46035.0</v>
      </c>
      <c r="C658" s="103" t="s">
        <v>89</v>
      </c>
      <c r="D658" s="103" t="s">
        <v>173</v>
      </c>
      <c r="E658" s="5" t="str">
        <f t="array" ref="E658">IF(D658="","",XLOOKUP(D658,DATOS!$D$6:D14000,DATOS!$C$6:C14000,0,0,1))</f>
        <v>YESQ</v>
      </c>
      <c r="F658" s="220">
        <v>1.0</v>
      </c>
      <c r="G658" s="221">
        <v>1.0</v>
      </c>
      <c r="H658" s="194">
        <f t="shared" si="2"/>
        <v>1</v>
      </c>
      <c r="I658" s="106"/>
      <c r="J658" s="195"/>
      <c r="K658" s="195" t="str">
        <f t="shared" si="3"/>
        <v/>
      </c>
      <c r="L658" s="196">
        <f t="shared" si="4"/>
        <v>1</v>
      </c>
    </row>
    <row r="659">
      <c r="A659" s="198"/>
      <c r="B659" s="219">
        <v>46035.0</v>
      </c>
      <c r="C659" s="103" t="s">
        <v>89</v>
      </c>
      <c r="D659" s="103" t="s">
        <v>130</v>
      </c>
      <c r="E659" s="5" t="str">
        <f t="array" ref="E659">IF(D659="","",XLOOKUP(D659,DATOS!$D$6:D14000,DATOS!$C$6:C14000,0,0,1))</f>
        <v>AR1</v>
      </c>
      <c r="F659" s="220">
        <v>1.0</v>
      </c>
      <c r="G659" s="221">
        <v>2.5</v>
      </c>
      <c r="H659" s="194">
        <f t="shared" si="2"/>
        <v>2.5</v>
      </c>
      <c r="I659" s="106"/>
      <c r="J659" s="195"/>
      <c r="K659" s="195" t="str">
        <f t="shared" si="3"/>
        <v/>
      </c>
      <c r="L659" s="196">
        <f t="shared" si="4"/>
        <v>2.5</v>
      </c>
    </row>
    <row r="660">
      <c r="A660" s="198"/>
      <c r="B660" s="219">
        <v>46035.0</v>
      </c>
      <c r="C660" s="103" t="s">
        <v>89</v>
      </c>
      <c r="D660" s="103" t="s">
        <v>118</v>
      </c>
      <c r="E660" s="5" t="str">
        <f t="array" ref="E660">IF(D660="","",XLOOKUP(D660,DATOS!$D$6:D14000,DATOS!$C$6:C14000,0,0,1))</f>
        <v>PAÑL1</v>
      </c>
      <c r="F660" s="220">
        <v>1.0</v>
      </c>
      <c r="G660" s="221">
        <v>0.5</v>
      </c>
      <c r="H660" s="194">
        <f t="shared" si="2"/>
        <v>0.5</v>
      </c>
      <c r="I660" s="106"/>
      <c r="J660" s="195"/>
      <c r="K660" s="195" t="str">
        <f t="shared" si="3"/>
        <v/>
      </c>
      <c r="L660" s="196">
        <f t="shared" si="4"/>
        <v>0.5</v>
      </c>
    </row>
    <row r="661">
      <c r="A661" s="198"/>
      <c r="B661" s="219">
        <v>46035.0</v>
      </c>
      <c r="C661" s="103" t="s">
        <v>89</v>
      </c>
      <c r="D661" s="103" t="s">
        <v>100</v>
      </c>
      <c r="E661" s="5" t="str">
        <f t="array" ref="E661">IF(D661="","",XLOOKUP(D661,DATOS!$D$6:D14000,DATOS!$C$6:C14000,0,0,1))</f>
        <v>HUEVO</v>
      </c>
      <c r="F661" s="220">
        <v>6.0</v>
      </c>
      <c r="G661" s="221">
        <v>0.333333</v>
      </c>
      <c r="H661" s="194">
        <f t="shared" si="2"/>
        <v>1.999998</v>
      </c>
      <c r="I661" s="106"/>
      <c r="J661" s="195"/>
      <c r="K661" s="195" t="str">
        <f t="shared" si="3"/>
        <v/>
      </c>
      <c r="L661" s="196">
        <f t="shared" si="4"/>
        <v>1.999998</v>
      </c>
    </row>
    <row r="662">
      <c r="A662" s="198"/>
      <c r="B662" s="219">
        <v>46035.0</v>
      </c>
      <c r="C662" s="103" t="s">
        <v>89</v>
      </c>
      <c r="D662" s="103" t="s">
        <v>91</v>
      </c>
      <c r="E662" s="5" t="str">
        <f t="array" ref="E662">IF(D662="","",XLOOKUP(D662,DATOS!$D$6:D14000,DATOS!$C$6:C14000,0,0,1))</f>
        <v>REF3</v>
      </c>
      <c r="F662" s="220">
        <v>1.0</v>
      </c>
      <c r="G662" s="221">
        <v>3.0</v>
      </c>
      <c r="H662" s="194">
        <f t="shared" si="2"/>
        <v>3</v>
      </c>
      <c r="I662" s="106"/>
      <c r="J662" s="195"/>
      <c r="K662" s="195" t="str">
        <f t="shared" si="3"/>
        <v/>
      </c>
      <c r="L662" s="196">
        <f t="shared" si="4"/>
        <v>3</v>
      </c>
    </row>
    <row r="663">
      <c r="A663" s="198"/>
      <c r="B663" s="219">
        <v>46035.0</v>
      </c>
      <c r="C663" s="103" t="s">
        <v>89</v>
      </c>
      <c r="D663" s="103" t="s">
        <v>100</v>
      </c>
      <c r="E663" s="5" t="str">
        <f t="array" ref="E663">IF(D663="","",XLOOKUP(D663,DATOS!$D$6:D14000,DATOS!$C$6:C14000,0,0,1))</f>
        <v>HUEVO</v>
      </c>
      <c r="F663" s="220">
        <v>9.0</v>
      </c>
      <c r="G663" s="221">
        <v>0.333333333</v>
      </c>
      <c r="H663" s="194">
        <f t="shared" si="2"/>
        <v>2.999999997</v>
      </c>
      <c r="I663" s="106"/>
      <c r="J663" s="195"/>
      <c r="K663" s="195" t="str">
        <f t="shared" si="3"/>
        <v/>
      </c>
      <c r="L663" s="196">
        <f t="shared" si="4"/>
        <v>2.999999997</v>
      </c>
    </row>
    <row r="664">
      <c r="A664" s="198"/>
      <c r="B664" s="219">
        <v>46035.0</v>
      </c>
      <c r="C664" s="103" t="s">
        <v>89</v>
      </c>
      <c r="D664" s="103" t="s">
        <v>93</v>
      </c>
      <c r="E664" s="5" t="str">
        <f t="array" ref="E664">IF(D664="","",XLOOKUP(D664,DATOS!$D$6:D14000,DATOS!$C$6:C14000,0,0,1))</f>
        <v>POLLO</v>
      </c>
      <c r="F664" s="220">
        <v>2.1</v>
      </c>
      <c r="G664" s="221">
        <v>5.0</v>
      </c>
      <c r="H664" s="194">
        <f t="shared" si="2"/>
        <v>10.5</v>
      </c>
      <c r="I664" s="106"/>
      <c r="J664" s="195"/>
      <c r="K664" s="195" t="str">
        <f t="shared" si="3"/>
        <v/>
      </c>
      <c r="L664" s="196">
        <f t="shared" si="4"/>
        <v>10.5</v>
      </c>
    </row>
    <row r="665">
      <c r="A665" s="198"/>
      <c r="B665" s="219">
        <v>46035.0</v>
      </c>
      <c r="C665" s="103" t="s">
        <v>89</v>
      </c>
      <c r="D665" s="103" t="s">
        <v>113</v>
      </c>
      <c r="E665" s="5" t="str">
        <f t="array" ref="E665">IF(D665="","",XLOOKUP(D665,DATOS!$D$6:D14000,DATOS!$C$6:C14000,0,0,1))</f>
        <v>CUBITO1</v>
      </c>
      <c r="F665" s="220">
        <v>1.0</v>
      </c>
      <c r="G665" s="221">
        <v>0.5</v>
      </c>
      <c r="H665" s="194">
        <f t="shared" si="2"/>
        <v>0.5</v>
      </c>
      <c r="I665" s="106"/>
      <c r="J665" s="195"/>
      <c r="K665" s="195" t="str">
        <f t="shared" si="3"/>
        <v/>
      </c>
      <c r="L665" s="196">
        <f t="shared" si="4"/>
        <v>0.5</v>
      </c>
    </row>
    <row r="666">
      <c r="A666" s="198"/>
      <c r="B666" s="219">
        <v>46035.0</v>
      </c>
      <c r="C666" s="103" t="s">
        <v>89</v>
      </c>
      <c r="D666" s="103" t="s">
        <v>115</v>
      </c>
      <c r="E666" s="224" t="str">
        <f t="array" ref="E666">IF(D666="","",XLOOKUP(D666,DATOS!$D$6:D14000,DATOS!$C$6:C14000,0,0,1))</f>
        <v>00016</v>
      </c>
      <c r="F666" s="220">
        <v>1.0</v>
      </c>
      <c r="G666" s="221">
        <v>3.0</v>
      </c>
      <c r="H666" s="194">
        <f t="shared" si="2"/>
        <v>3</v>
      </c>
      <c r="I666" s="106"/>
      <c r="J666" s="195"/>
      <c r="K666" s="195" t="str">
        <f t="shared" si="3"/>
        <v/>
      </c>
      <c r="L666" s="196">
        <f t="shared" si="4"/>
        <v>3</v>
      </c>
    </row>
    <row r="667">
      <c r="A667" s="198"/>
      <c r="B667" s="219">
        <v>46035.0</v>
      </c>
      <c r="C667" s="103" t="s">
        <v>89</v>
      </c>
      <c r="D667" s="103" t="s">
        <v>94</v>
      </c>
      <c r="E667" s="5" t="str">
        <f t="array" ref="E667">IF(D667="","",XLOOKUP(D667,DATOS!$D$6:D14000,DATOS!$C$6:C14000,0,0,1))</f>
        <v>00081</v>
      </c>
      <c r="F667" s="220">
        <v>2.0</v>
      </c>
      <c r="G667" s="221">
        <v>0.5</v>
      </c>
      <c r="H667" s="194">
        <f t="shared" si="2"/>
        <v>1</v>
      </c>
      <c r="I667" s="106"/>
      <c r="J667" s="195"/>
      <c r="K667" s="195" t="str">
        <f t="shared" si="3"/>
        <v/>
      </c>
      <c r="L667" s="196">
        <f t="shared" si="4"/>
        <v>1</v>
      </c>
    </row>
    <row r="668">
      <c r="A668" s="198"/>
      <c r="B668" s="219">
        <v>46035.0</v>
      </c>
      <c r="C668" s="103" t="s">
        <v>89</v>
      </c>
      <c r="D668" s="103" t="s">
        <v>112</v>
      </c>
      <c r="E668" s="5" t="str">
        <f t="array" ref="E668">IF(D668="","",XLOOKUP(D668,DATOS!$D$6:D14000,DATOS!$C$6:C14000,0,0,1))</f>
        <v>SAR3</v>
      </c>
      <c r="F668" s="220">
        <v>1.0</v>
      </c>
      <c r="G668" s="221">
        <v>1.5</v>
      </c>
      <c r="H668" s="194">
        <f t="shared" si="2"/>
        <v>1.5</v>
      </c>
      <c r="I668" s="106"/>
      <c r="J668" s="195"/>
      <c r="K668" s="195" t="str">
        <f t="shared" si="3"/>
        <v/>
      </c>
      <c r="L668" s="196">
        <f t="shared" si="4"/>
        <v>1.5</v>
      </c>
    </row>
    <row r="669">
      <c r="A669" s="198"/>
      <c r="B669" s="219">
        <v>46035.0</v>
      </c>
      <c r="C669" s="103" t="s">
        <v>89</v>
      </c>
      <c r="D669" s="103" t="s">
        <v>113</v>
      </c>
      <c r="E669" s="5" t="str">
        <f t="array" ref="E669">IF(D669="","",XLOOKUP(D669,DATOS!$D$6:D14000,DATOS!$C$6:C14000,0,0,1))</f>
        <v>CUBITO1</v>
      </c>
      <c r="F669" s="220">
        <v>1.0</v>
      </c>
      <c r="G669" s="221">
        <v>0.5</v>
      </c>
      <c r="H669" s="194">
        <f t="shared" si="2"/>
        <v>0.5</v>
      </c>
      <c r="I669" s="106"/>
      <c r="J669" s="195"/>
      <c r="K669" s="195" t="str">
        <f t="shared" si="3"/>
        <v/>
      </c>
      <c r="L669" s="196">
        <f t="shared" si="4"/>
        <v>0.5</v>
      </c>
    </row>
    <row r="670">
      <c r="A670" s="198"/>
      <c r="B670" s="219">
        <v>46035.0</v>
      </c>
      <c r="C670" s="103" t="s">
        <v>89</v>
      </c>
      <c r="D670" s="103" t="s">
        <v>95</v>
      </c>
      <c r="E670" s="5" t="str">
        <f t="array" ref="E670">IF(D670="","",XLOOKUP(D670,DATOS!$D$6:D14000,DATOS!$C$6:C14000,0,0,1))</f>
        <v>CARM005</v>
      </c>
      <c r="F670" s="220">
        <v>10.0</v>
      </c>
      <c r="G670" s="221">
        <v>0.1</v>
      </c>
      <c r="H670" s="194">
        <f t="shared" si="2"/>
        <v>1</v>
      </c>
      <c r="I670" s="106"/>
      <c r="J670" s="195"/>
      <c r="K670" s="195" t="str">
        <f t="shared" si="3"/>
        <v/>
      </c>
      <c r="L670" s="196">
        <f t="shared" si="4"/>
        <v>1</v>
      </c>
    </row>
    <row r="671">
      <c r="A671" s="198"/>
      <c r="B671" s="219">
        <v>46035.0</v>
      </c>
      <c r="C671" s="103" t="s">
        <v>89</v>
      </c>
      <c r="D671" s="103" t="s">
        <v>93</v>
      </c>
      <c r="E671" s="5" t="str">
        <f t="array" ref="E671">IF(D671="","",XLOOKUP(D671,DATOS!$D$6:D14000,DATOS!$C$6:C14000,0,0,1))</f>
        <v>POLLO</v>
      </c>
      <c r="F671" s="220">
        <v>2.45</v>
      </c>
      <c r="G671" s="221">
        <v>5.0</v>
      </c>
      <c r="H671" s="194">
        <f t="shared" si="2"/>
        <v>12.25</v>
      </c>
      <c r="I671" s="106"/>
      <c r="J671" s="195"/>
      <c r="K671" s="195" t="str">
        <f t="shared" si="3"/>
        <v/>
      </c>
      <c r="L671" s="196">
        <f t="shared" si="4"/>
        <v>12.25</v>
      </c>
    </row>
    <row r="672">
      <c r="A672" s="198"/>
      <c r="B672" s="219">
        <v>46035.0</v>
      </c>
      <c r="C672" s="103" t="s">
        <v>89</v>
      </c>
      <c r="D672" s="103" t="s">
        <v>130</v>
      </c>
      <c r="E672" s="5" t="str">
        <f t="array" ref="E672">IF(D672="","",XLOOKUP(D672,DATOS!$D$6:D14000,DATOS!$C$6:C14000,0,0,1))</f>
        <v>AR1</v>
      </c>
      <c r="F672" s="220">
        <v>1.0</v>
      </c>
      <c r="G672" s="221">
        <v>2.5</v>
      </c>
      <c r="H672" s="194">
        <f t="shared" si="2"/>
        <v>2.5</v>
      </c>
      <c r="I672" s="106"/>
      <c r="J672" s="195"/>
      <c r="K672" s="195" t="str">
        <f t="shared" si="3"/>
        <v/>
      </c>
      <c r="L672" s="196">
        <f t="shared" si="4"/>
        <v>2.5</v>
      </c>
    </row>
    <row r="673">
      <c r="A673" s="198"/>
      <c r="B673" s="219">
        <v>46035.0</v>
      </c>
      <c r="C673" s="103" t="s">
        <v>89</v>
      </c>
      <c r="D673" s="103" t="s">
        <v>101</v>
      </c>
      <c r="E673" s="5" t="str">
        <f t="array" ref="E673">IF(D673="","",XLOOKUP(D673,DATOS!$D$6:D14000,DATOS!$C$6:C14000,0,0,1))</f>
        <v>PANEL</v>
      </c>
      <c r="F673" s="220">
        <v>1.0</v>
      </c>
      <c r="G673" s="221">
        <v>1.0</v>
      </c>
      <c r="H673" s="194">
        <f t="shared" si="2"/>
        <v>1</v>
      </c>
      <c r="I673" s="106"/>
      <c r="J673" s="195"/>
      <c r="K673" s="195" t="str">
        <f t="shared" si="3"/>
        <v/>
      </c>
      <c r="L673" s="196">
        <f t="shared" si="4"/>
        <v>1</v>
      </c>
    </row>
    <row r="674">
      <c r="A674" s="198"/>
      <c r="B674" s="219">
        <v>46035.0</v>
      </c>
      <c r="C674" s="103" t="s">
        <v>89</v>
      </c>
      <c r="D674" s="103" t="s">
        <v>174</v>
      </c>
      <c r="E674" s="5" t="str">
        <f t="array" ref="E674">IF(D674="","",XLOOKUP(D674,DATOS!$D$6:D14000,DATOS!$C$6:C14000,0,0,1))</f>
        <v>CEP3</v>
      </c>
      <c r="F674" s="220">
        <v>1.0</v>
      </c>
      <c r="G674" s="221">
        <v>1.0</v>
      </c>
      <c r="H674" s="194">
        <f t="shared" si="2"/>
        <v>1</v>
      </c>
      <c r="I674" s="106"/>
      <c r="J674" s="195"/>
      <c r="K674" s="195" t="str">
        <f t="shared" si="3"/>
        <v/>
      </c>
      <c r="L674" s="196">
        <f t="shared" si="4"/>
        <v>1</v>
      </c>
    </row>
    <row r="675">
      <c r="A675" s="198"/>
      <c r="B675" s="219">
        <v>46035.0</v>
      </c>
      <c r="C675" s="103" t="s">
        <v>89</v>
      </c>
      <c r="D675" s="103" t="s">
        <v>170</v>
      </c>
      <c r="E675" s="5" t="str">
        <f t="array" ref="E675">IF(D675="","",XLOOKUP(D675,DATOS!$D$6:D14000,DATOS!$C$6:C14000,0,0,1))</f>
        <v>CHOGA</v>
      </c>
      <c r="F675" s="220">
        <v>1.0</v>
      </c>
      <c r="G675" s="221">
        <v>1.0</v>
      </c>
      <c r="H675" s="194">
        <f t="shared" si="2"/>
        <v>1</v>
      </c>
      <c r="I675" s="106"/>
      <c r="J675" s="195"/>
      <c r="K675" s="195" t="str">
        <f t="shared" si="3"/>
        <v/>
      </c>
      <c r="L675" s="196">
        <f t="shared" si="4"/>
        <v>1</v>
      </c>
    </row>
    <row r="676">
      <c r="A676" s="198"/>
      <c r="B676" s="219">
        <v>46035.0</v>
      </c>
      <c r="C676" s="103" t="s">
        <v>89</v>
      </c>
      <c r="D676" s="103" t="s">
        <v>115</v>
      </c>
      <c r="E676" s="224" t="str">
        <f t="array" ref="E676">IF(D676="","",XLOOKUP(D676,DATOS!$D$6:D14000,DATOS!$C$6:C14000,0,0,1))</f>
        <v>00016</v>
      </c>
      <c r="F676" s="220">
        <v>1.0</v>
      </c>
      <c r="G676" s="221">
        <v>3.0</v>
      </c>
      <c r="H676" s="194">
        <f t="shared" si="2"/>
        <v>3</v>
      </c>
      <c r="I676" s="106"/>
      <c r="J676" s="195"/>
      <c r="K676" s="195" t="str">
        <f t="shared" si="3"/>
        <v/>
      </c>
      <c r="L676" s="196">
        <f t="shared" si="4"/>
        <v>3</v>
      </c>
    </row>
    <row r="677">
      <c r="A677" s="198"/>
      <c r="B677" s="219">
        <v>46035.0</v>
      </c>
      <c r="C677" s="103" t="s">
        <v>89</v>
      </c>
      <c r="D677" s="103" t="s">
        <v>113</v>
      </c>
      <c r="E677" s="5" t="str">
        <f t="array" ref="E677">IF(D677="","",XLOOKUP(D677,DATOS!$D$6:D14000,DATOS!$C$6:C14000,0,0,1))</f>
        <v>CUBITO1</v>
      </c>
      <c r="F677" s="220">
        <v>1.0</v>
      </c>
      <c r="G677" s="221">
        <v>0.5</v>
      </c>
      <c r="H677" s="194">
        <f t="shared" si="2"/>
        <v>0.5</v>
      </c>
      <c r="I677" s="106"/>
      <c r="J677" s="195"/>
      <c r="K677" s="195" t="str">
        <f t="shared" si="3"/>
        <v/>
      </c>
      <c r="L677" s="196">
        <f t="shared" si="4"/>
        <v>0.5</v>
      </c>
    </row>
    <row r="678">
      <c r="A678" s="198"/>
      <c r="B678" s="219">
        <v>46035.0</v>
      </c>
      <c r="C678" s="103" t="s">
        <v>89</v>
      </c>
      <c r="D678" s="103" t="s">
        <v>175</v>
      </c>
      <c r="E678" s="224" t="str">
        <f t="array" ref="E678">IF(D678="","",XLOOKUP(D678,DATOS!$D$6:D14000,DATOS!$C$6:C14000,0,0,1))</f>
        <v>MAYO1</v>
      </c>
      <c r="F678" s="220">
        <v>1.0</v>
      </c>
      <c r="G678" s="221">
        <v>3.0</v>
      </c>
      <c r="H678" s="194">
        <f t="shared" si="2"/>
        <v>3</v>
      </c>
      <c r="I678" s="106"/>
      <c r="J678" s="195"/>
      <c r="K678" s="195" t="str">
        <f t="shared" si="3"/>
        <v/>
      </c>
      <c r="L678" s="196">
        <f t="shared" si="4"/>
        <v>3</v>
      </c>
    </row>
    <row r="679">
      <c r="A679" s="198"/>
      <c r="B679" s="219">
        <v>46035.0</v>
      </c>
      <c r="C679" s="103" t="s">
        <v>89</v>
      </c>
      <c r="D679" s="103" t="s">
        <v>134</v>
      </c>
      <c r="E679" s="5" t="str">
        <f t="array" ref="E679">IF(D679="","",XLOOKUP(D679,DATOS!$D$6:D14000,DATOS!$C$6:C14000,0,0,1))</f>
        <v>MARG2</v>
      </c>
      <c r="F679" s="220">
        <v>2.0</v>
      </c>
      <c r="G679" s="221">
        <v>4.0</v>
      </c>
      <c r="H679" s="194">
        <f t="shared" si="2"/>
        <v>8</v>
      </c>
      <c r="I679" s="106"/>
      <c r="J679" s="195"/>
      <c r="K679" s="195" t="str">
        <f t="shared" si="3"/>
        <v/>
      </c>
      <c r="L679" s="196">
        <f t="shared" si="4"/>
        <v>8</v>
      </c>
    </row>
    <row r="680">
      <c r="A680" s="198"/>
      <c r="B680" s="219">
        <v>46035.0</v>
      </c>
      <c r="C680" s="103" t="s">
        <v>89</v>
      </c>
      <c r="D680" s="103" t="s">
        <v>176</v>
      </c>
      <c r="E680" s="224" t="str">
        <f t="array" ref="E680">IF(D680="","",XLOOKUP(D680,DATOS!$D$6:D14000,DATOS!$C$6:C14000,0,0,1))</f>
        <v>00003</v>
      </c>
      <c r="F680" s="220">
        <v>2.0</v>
      </c>
      <c r="G680" s="221">
        <v>6.0</v>
      </c>
      <c r="H680" s="194">
        <f t="shared" si="2"/>
        <v>12</v>
      </c>
      <c r="I680" s="106"/>
      <c r="J680" s="195"/>
      <c r="K680" s="195" t="str">
        <f t="shared" si="3"/>
        <v/>
      </c>
      <c r="L680" s="196">
        <f t="shared" si="4"/>
        <v>12</v>
      </c>
    </row>
    <row r="681">
      <c r="A681" s="198"/>
      <c r="B681" s="219">
        <v>46035.0</v>
      </c>
      <c r="C681" s="103" t="s">
        <v>89</v>
      </c>
      <c r="D681" s="103" t="s">
        <v>139</v>
      </c>
      <c r="E681" s="5" t="str">
        <f t="array" ref="E681">IF(D681="","",XLOOKUP(D681,DATOS!$D$6:D14000,DATOS!$C$6:C14000,0,0,1))</f>
        <v>LECH7</v>
      </c>
      <c r="F681" s="220">
        <v>2.0</v>
      </c>
      <c r="G681" s="221">
        <v>5.0</v>
      </c>
      <c r="H681" s="194">
        <f t="shared" si="2"/>
        <v>10</v>
      </c>
      <c r="I681" s="106"/>
      <c r="J681" s="195"/>
      <c r="K681" s="195" t="str">
        <f t="shared" si="3"/>
        <v/>
      </c>
      <c r="L681" s="196">
        <f t="shared" si="4"/>
        <v>10</v>
      </c>
    </row>
    <row r="682">
      <c r="A682" s="198"/>
      <c r="B682" s="219">
        <v>46035.0</v>
      </c>
      <c r="C682" s="103" t="s">
        <v>89</v>
      </c>
      <c r="D682" s="103" t="s">
        <v>99</v>
      </c>
      <c r="E682" s="5" t="str">
        <f t="array" ref="E682">IF(D682="","",XLOOKUP(D682,DATOS!$D$6:D14000,DATOS!$C$6:C14000,0,0,1))</f>
        <v>00116</v>
      </c>
      <c r="F682" s="220">
        <v>5.0</v>
      </c>
      <c r="G682" s="221">
        <v>3.5</v>
      </c>
      <c r="H682" s="194">
        <f t="shared" si="2"/>
        <v>17.5</v>
      </c>
      <c r="I682" s="106"/>
      <c r="J682" s="195"/>
      <c r="K682" s="195" t="str">
        <f t="shared" si="3"/>
        <v/>
      </c>
      <c r="L682" s="196">
        <f t="shared" si="4"/>
        <v>17.5</v>
      </c>
    </row>
    <row r="683">
      <c r="A683" s="198"/>
      <c r="B683" s="219">
        <v>46035.0</v>
      </c>
      <c r="C683" s="103" t="s">
        <v>89</v>
      </c>
      <c r="D683" s="103" t="s">
        <v>95</v>
      </c>
      <c r="E683" s="5" t="str">
        <f t="array" ref="E683">IF(D683="","",XLOOKUP(D683,DATOS!$D$6:D14000,DATOS!$C$6:C14000,0,0,1))</f>
        <v>CARM005</v>
      </c>
      <c r="F683" s="220">
        <v>5.0</v>
      </c>
      <c r="G683" s="221">
        <v>0.1</v>
      </c>
      <c r="H683" s="194">
        <f t="shared" si="2"/>
        <v>0.5</v>
      </c>
      <c r="I683" s="106"/>
      <c r="J683" s="195"/>
      <c r="K683" s="195" t="str">
        <f t="shared" si="3"/>
        <v/>
      </c>
      <c r="L683" s="196">
        <f t="shared" si="4"/>
        <v>0.5</v>
      </c>
    </row>
    <row r="684">
      <c r="A684" s="198"/>
      <c r="B684" s="219">
        <v>46035.0</v>
      </c>
      <c r="C684" s="103" t="s">
        <v>89</v>
      </c>
      <c r="D684" s="103" t="s">
        <v>96</v>
      </c>
      <c r="E684" s="5" t="str">
        <f t="array" ref="E684">IF(D684="","",XLOOKUP(D684,DATOS!$D$6:D14000,DATOS!$C$6:C14000,0,0,1))</f>
        <v>CARM2</v>
      </c>
      <c r="F684" s="220">
        <v>5.0</v>
      </c>
      <c r="G684" s="221">
        <v>0.1</v>
      </c>
      <c r="H684" s="194">
        <f t="shared" si="2"/>
        <v>0.5</v>
      </c>
      <c r="I684" s="106"/>
      <c r="J684" s="195"/>
      <c r="K684" s="195" t="str">
        <f t="shared" si="3"/>
        <v/>
      </c>
      <c r="L684" s="196">
        <f t="shared" si="4"/>
        <v>0.5</v>
      </c>
    </row>
    <row r="685">
      <c r="A685" s="198"/>
      <c r="B685" s="219">
        <v>46035.0</v>
      </c>
      <c r="C685" s="103" t="s">
        <v>89</v>
      </c>
      <c r="D685" s="103" t="s">
        <v>97</v>
      </c>
      <c r="E685" s="5" t="str">
        <f t="array" ref="E685">IF(D685="","",XLOOKUP(D685,DATOS!$D$6:D14000,DATOS!$C$6:C14000,0,0,1))</f>
        <v>CARM4</v>
      </c>
      <c r="F685" s="220">
        <v>5.0</v>
      </c>
      <c r="G685" s="221">
        <v>0.1</v>
      </c>
      <c r="H685" s="194">
        <f t="shared" si="2"/>
        <v>0.5</v>
      </c>
      <c r="I685" s="106"/>
      <c r="J685" s="195"/>
      <c r="K685" s="195" t="str">
        <f t="shared" si="3"/>
        <v/>
      </c>
      <c r="L685" s="196">
        <f t="shared" si="4"/>
        <v>0.5</v>
      </c>
    </row>
    <row r="686">
      <c r="A686" s="198"/>
      <c r="B686" s="219">
        <v>46035.0</v>
      </c>
      <c r="C686" s="103" t="s">
        <v>89</v>
      </c>
      <c r="D686" s="103" t="s">
        <v>95</v>
      </c>
      <c r="E686" s="5" t="str">
        <f t="array" ref="E686">IF(D686="","",XLOOKUP(D686,DATOS!$D$6:D14000,DATOS!$C$6:C14000,0,0,1))</f>
        <v>CARM005</v>
      </c>
      <c r="F686" s="220">
        <v>10.0</v>
      </c>
      <c r="G686" s="221">
        <v>0.1</v>
      </c>
      <c r="H686" s="194">
        <f t="shared" si="2"/>
        <v>1</v>
      </c>
      <c r="I686" s="106"/>
      <c r="J686" s="195"/>
      <c r="K686" s="195" t="str">
        <f t="shared" si="3"/>
        <v/>
      </c>
      <c r="L686" s="196">
        <f t="shared" si="4"/>
        <v>1</v>
      </c>
    </row>
    <row r="687">
      <c r="A687" s="198"/>
      <c r="B687" s="219">
        <v>46035.0</v>
      </c>
      <c r="C687" s="103" t="s">
        <v>89</v>
      </c>
      <c r="D687" s="103" t="s">
        <v>96</v>
      </c>
      <c r="E687" s="5" t="str">
        <f t="array" ref="E687">IF(D687="","",XLOOKUP(D687,DATOS!$D$6:D14000,DATOS!$C$6:C14000,0,0,1))</f>
        <v>CARM2</v>
      </c>
      <c r="F687" s="220">
        <v>10.0</v>
      </c>
      <c r="G687" s="221">
        <v>0.1</v>
      </c>
      <c r="H687" s="194">
        <f t="shared" si="2"/>
        <v>1</v>
      </c>
      <c r="I687" s="106"/>
      <c r="J687" s="195"/>
      <c r="K687" s="195" t="str">
        <f t="shared" si="3"/>
        <v/>
      </c>
      <c r="L687" s="196">
        <f t="shared" si="4"/>
        <v>1</v>
      </c>
    </row>
    <row r="688">
      <c r="A688" s="198"/>
      <c r="B688" s="219">
        <v>46035.0</v>
      </c>
      <c r="C688" s="103" t="s">
        <v>89</v>
      </c>
      <c r="D688" s="103" t="s">
        <v>93</v>
      </c>
      <c r="E688" s="5" t="str">
        <f t="array" ref="E688">IF(D688="","",XLOOKUP(D688,DATOS!$D$6:D14000,DATOS!$C$6:C14000,0,0,1))</f>
        <v>POLLO</v>
      </c>
      <c r="F688" s="220">
        <v>2.65</v>
      </c>
      <c r="G688" s="221">
        <v>5.0</v>
      </c>
      <c r="H688" s="194">
        <f t="shared" si="2"/>
        <v>13.25</v>
      </c>
      <c r="I688" s="106"/>
      <c r="J688" s="195"/>
      <c r="K688" s="195" t="str">
        <f t="shared" si="3"/>
        <v/>
      </c>
      <c r="L688" s="196">
        <f t="shared" si="4"/>
        <v>13.25</v>
      </c>
    </row>
    <row r="689">
      <c r="A689" s="198"/>
      <c r="B689" s="219">
        <v>46035.0</v>
      </c>
      <c r="C689" s="103" t="s">
        <v>89</v>
      </c>
      <c r="D689" s="103" t="s">
        <v>162</v>
      </c>
      <c r="E689" s="5" t="str">
        <f t="array" ref="E689">IF(D689="","",XLOOKUP(D689,DATOS!$D$6:D14000,DATOS!$C$6:C14000,0,0,1))</f>
        <v>GALLTK</v>
      </c>
      <c r="F689" s="220">
        <v>2.0</v>
      </c>
      <c r="G689" s="221">
        <v>1.0</v>
      </c>
      <c r="H689" s="194">
        <f t="shared" si="2"/>
        <v>2</v>
      </c>
      <c r="I689" s="106"/>
      <c r="J689" s="195"/>
      <c r="K689" s="195" t="str">
        <f t="shared" si="3"/>
        <v/>
      </c>
      <c r="L689" s="196">
        <f t="shared" si="4"/>
        <v>2</v>
      </c>
    </row>
    <row r="690">
      <c r="A690" s="198"/>
      <c r="B690" s="219">
        <v>46035.0</v>
      </c>
      <c r="C690" s="103" t="s">
        <v>89</v>
      </c>
      <c r="D690" s="103" t="s">
        <v>161</v>
      </c>
      <c r="E690" s="5" t="str">
        <f t="array" ref="E690">IF(D690="","",XLOOKUP(D690,DATOS!$D$6:D14000,DATOS!$C$6:C14000,0,0,1))</f>
        <v>00089</v>
      </c>
      <c r="F690" s="220">
        <v>1.0</v>
      </c>
      <c r="G690" s="221">
        <v>1.0</v>
      </c>
      <c r="H690" s="194">
        <f t="shared" si="2"/>
        <v>1</v>
      </c>
      <c r="I690" s="106"/>
      <c r="J690" s="195"/>
      <c r="K690" s="195" t="str">
        <f t="shared" si="3"/>
        <v/>
      </c>
      <c r="L690" s="196">
        <f t="shared" si="4"/>
        <v>1</v>
      </c>
    </row>
    <row r="691">
      <c r="A691" s="198"/>
      <c r="B691" s="219">
        <v>46035.0</v>
      </c>
      <c r="C691" s="103" t="s">
        <v>89</v>
      </c>
      <c r="D691" s="103" t="s">
        <v>108</v>
      </c>
      <c r="E691" s="5" t="str">
        <f t="array" ref="E691">IF(D691="","",XLOOKUP(D691,DATOS!$D$6:D14000,DATOS!$C$6:C14000,0,0,1))</f>
        <v>GALL024</v>
      </c>
      <c r="F691" s="220">
        <v>2.0</v>
      </c>
      <c r="G691" s="221">
        <v>0.5</v>
      </c>
      <c r="H691" s="194">
        <f t="shared" si="2"/>
        <v>1</v>
      </c>
      <c r="I691" s="106"/>
      <c r="J691" s="195"/>
      <c r="K691" s="195" t="str">
        <f t="shared" si="3"/>
        <v/>
      </c>
      <c r="L691" s="196">
        <f t="shared" si="4"/>
        <v>1</v>
      </c>
    </row>
    <row r="692">
      <c r="A692" s="198"/>
      <c r="B692" s="219">
        <v>46035.0</v>
      </c>
      <c r="C692" s="103" t="s">
        <v>89</v>
      </c>
      <c r="D692" s="103" t="s">
        <v>177</v>
      </c>
      <c r="E692" s="5" t="str">
        <f t="array" ref="E692">IF(D692="","",XLOOKUP(D692,DATOS!$D$6:D14000,DATOS!$C$6:C14000,0,0,1))</f>
        <v>00064</v>
      </c>
      <c r="F692" s="220">
        <v>2.0</v>
      </c>
      <c r="G692" s="221">
        <v>0.5</v>
      </c>
      <c r="H692" s="194">
        <f t="shared" si="2"/>
        <v>1</v>
      </c>
      <c r="I692" s="106"/>
      <c r="J692" s="195"/>
      <c r="K692" s="195" t="str">
        <f t="shared" si="3"/>
        <v/>
      </c>
      <c r="L692" s="196">
        <f t="shared" si="4"/>
        <v>1</v>
      </c>
    </row>
    <row r="693">
      <c r="A693" s="198"/>
      <c r="B693" s="219">
        <v>46035.0</v>
      </c>
      <c r="C693" s="103" t="s">
        <v>89</v>
      </c>
      <c r="D693" s="103" t="s">
        <v>119</v>
      </c>
      <c r="E693" s="5" t="str">
        <f t="array" ref="E693">IF(D693="","",XLOOKUP(D693,DATOS!$D$6:D14000,DATOS!$C$6:C14000,0,0,1))</f>
        <v>00029</v>
      </c>
      <c r="F693" s="220">
        <v>3.0</v>
      </c>
      <c r="G693" s="221">
        <v>2.0</v>
      </c>
      <c r="H693" s="194">
        <f t="shared" si="2"/>
        <v>6</v>
      </c>
      <c r="I693" s="106"/>
      <c r="J693" s="195"/>
      <c r="K693" s="195" t="str">
        <f t="shared" si="3"/>
        <v/>
      </c>
      <c r="L693" s="196">
        <f t="shared" si="4"/>
        <v>6</v>
      </c>
    </row>
    <row r="694">
      <c r="A694" s="198"/>
      <c r="B694" s="219">
        <v>46035.0</v>
      </c>
      <c r="C694" s="103" t="s">
        <v>89</v>
      </c>
      <c r="D694" s="103" t="s">
        <v>178</v>
      </c>
      <c r="E694" s="5" t="str">
        <f t="array" ref="E694">IF(D694="","",XLOOKUP(D694,DATOS!$D$6:D14000,DATOS!$C$6:C14000,0,0,1))</f>
        <v>00121</v>
      </c>
      <c r="F694" s="220">
        <v>1.0</v>
      </c>
      <c r="G694" s="221">
        <v>5.0</v>
      </c>
      <c r="H694" s="194">
        <f t="shared" si="2"/>
        <v>5</v>
      </c>
      <c r="I694" s="106"/>
      <c r="J694" s="195"/>
      <c r="K694" s="195" t="str">
        <f t="shared" si="3"/>
        <v/>
      </c>
      <c r="L694" s="196">
        <f t="shared" si="4"/>
        <v>5</v>
      </c>
    </row>
    <row r="695">
      <c r="A695" s="198"/>
      <c r="B695" s="219">
        <v>46035.0</v>
      </c>
      <c r="C695" s="103" t="s">
        <v>89</v>
      </c>
      <c r="D695" s="103" t="s">
        <v>153</v>
      </c>
      <c r="E695" s="5" t="str">
        <f t="array" ref="E695">IF(D695="","",XLOOKUP(D695,DATOS!$D$6:D14000,DATOS!$C$6:C14000,0,0,1))</f>
        <v>LAV1</v>
      </c>
      <c r="F695" s="220">
        <v>3.0</v>
      </c>
      <c r="G695" s="221">
        <v>3.0</v>
      </c>
      <c r="H695" s="194">
        <f t="shared" si="2"/>
        <v>9</v>
      </c>
      <c r="I695" s="106"/>
      <c r="J695" s="195"/>
      <c r="K695" s="195" t="str">
        <f t="shared" si="3"/>
        <v/>
      </c>
      <c r="L695" s="196">
        <f t="shared" si="4"/>
        <v>9</v>
      </c>
    </row>
    <row r="696">
      <c r="A696" s="198"/>
      <c r="B696" s="219">
        <v>46035.0</v>
      </c>
      <c r="C696" s="103" t="s">
        <v>89</v>
      </c>
      <c r="D696" s="103" t="s">
        <v>90</v>
      </c>
      <c r="E696" s="5" t="str">
        <f t="array" ref="E696">IF(D696="","",XLOOKUP(D696,DATOS!$D$6:D14000,DATOS!$C$6:C14000,0,0,1))</f>
        <v>BELM</v>
      </c>
      <c r="F696" s="220">
        <v>4.0</v>
      </c>
      <c r="G696" s="221">
        <v>0.25</v>
      </c>
      <c r="H696" s="194">
        <f t="shared" si="2"/>
        <v>1</v>
      </c>
      <c r="I696" s="106"/>
      <c r="J696" s="195"/>
      <c r="K696" s="195" t="str">
        <f t="shared" si="3"/>
        <v/>
      </c>
      <c r="L696" s="196">
        <f t="shared" si="4"/>
        <v>1</v>
      </c>
    </row>
    <row r="697">
      <c r="A697" s="198"/>
      <c r="B697" s="219">
        <v>46035.0</v>
      </c>
      <c r="C697" s="103" t="s">
        <v>89</v>
      </c>
      <c r="D697" s="103" t="s">
        <v>161</v>
      </c>
      <c r="E697" s="5" t="str">
        <f t="array" ref="E697">IF(D697="","",XLOOKUP(D697,DATOS!$D$6:D14000,DATOS!$C$6:C14000,0,0,1))</f>
        <v>00089</v>
      </c>
      <c r="F697" s="220">
        <v>1.0</v>
      </c>
      <c r="G697" s="221">
        <v>1.0</v>
      </c>
      <c r="H697" s="194">
        <f t="shared" si="2"/>
        <v>1</v>
      </c>
      <c r="I697" s="106"/>
      <c r="J697" s="195"/>
      <c r="K697" s="195" t="str">
        <f t="shared" si="3"/>
        <v/>
      </c>
      <c r="L697" s="196">
        <f t="shared" si="4"/>
        <v>1</v>
      </c>
    </row>
    <row r="698">
      <c r="A698" s="198"/>
      <c r="B698" s="219">
        <v>46035.0</v>
      </c>
      <c r="C698" s="103" t="s">
        <v>89</v>
      </c>
      <c r="D698" s="103" t="s">
        <v>135</v>
      </c>
      <c r="E698" s="5" t="str">
        <f t="array" ref="E698">IF(D698="","",XLOOKUP(D698,DATOS!$D$6:D14000,DATOS!$C$6:C14000,0,0,1))</f>
        <v>00082</v>
      </c>
      <c r="F698" s="220">
        <v>2.0</v>
      </c>
      <c r="G698" s="221">
        <v>0.5</v>
      </c>
      <c r="H698" s="194">
        <f t="shared" si="2"/>
        <v>1</v>
      </c>
      <c r="I698" s="106"/>
      <c r="J698" s="195"/>
      <c r="K698" s="195" t="str">
        <f t="shared" si="3"/>
        <v/>
      </c>
      <c r="L698" s="196">
        <f t="shared" si="4"/>
        <v>1</v>
      </c>
    </row>
    <row r="699">
      <c r="A699" s="198"/>
      <c r="B699" s="219">
        <v>46035.0</v>
      </c>
      <c r="C699" s="103" t="s">
        <v>89</v>
      </c>
      <c r="D699" s="103" t="s">
        <v>100</v>
      </c>
      <c r="E699" s="5" t="str">
        <f t="array" ref="E699">IF(D699="","",XLOOKUP(D699,DATOS!$D$6:D14000,DATOS!$C$6:C14000,0,0,1))</f>
        <v>HUEVO</v>
      </c>
      <c r="F699" s="220">
        <v>9.0</v>
      </c>
      <c r="G699" s="221">
        <v>0.333333</v>
      </c>
      <c r="H699" s="194">
        <f t="shared" si="2"/>
        <v>2.999997</v>
      </c>
      <c r="I699" s="106"/>
      <c r="J699" s="195"/>
      <c r="K699" s="195" t="str">
        <f t="shared" si="3"/>
        <v/>
      </c>
      <c r="L699" s="196">
        <f t="shared" si="4"/>
        <v>2.999997</v>
      </c>
    </row>
    <row r="700">
      <c r="A700" s="198"/>
      <c r="B700" s="219">
        <v>46035.0</v>
      </c>
      <c r="C700" s="103" t="s">
        <v>89</v>
      </c>
      <c r="D700" s="103" t="s">
        <v>145</v>
      </c>
      <c r="E700" s="5" t="str">
        <f t="array" ref="E700">IF(D700="","",XLOOKUP(D700,DATOS!$D$6:D14000,DATOS!$C$6:C14000,0,0,1))</f>
        <v>CA1</v>
      </c>
      <c r="F700" s="220">
        <v>1.0</v>
      </c>
      <c r="G700" s="221">
        <v>3.5</v>
      </c>
      <c r="H700" s="194">
        <f t="shared" si="2"/>
        <v>3.5</v>
      </c>
      <c r="I700" s="106"/>
      <c r="J700" s="195"/>
      <c r="K700" s="195" t="str">
        <f t="shared" si="3"/>
        <v/>
      </c>
      <c r="L700" s="196">
        <f t="shared" si="4"/>
        <v>3.5</v>
      </c>
    </row>
    <row r="701">
      <c r="A701" s="198"/>
      <c r="B701" s="219">
        <v>46035.0</v>
      </c>
      <c r="C701" s="103" t="s">
        <v>89</v>
      </c>
      <c r="D701" s="103" t="s">
        <v>122</v>
      </c>
      <c r="E701" s="5" t="str">
        <f t="array" ref="E701">IF(D701="","",XLOOKUP(D701,DATOS!$D$6:D14000,DATOS!$C$6:C14000,0,0,1))</f>
        <v>00083</v>
      </c>
      <c r="F701" s="220">
        <v>1.0</v>
      </c>
      <c r="G701" s="221">
        <v>3.0</v>
      </c>
      <c r="H701" s="194">
        <f t="shared" si="2"/>
        <v>3</v>
      </c>
      <c r="I701" s="106"/>
      <c r="J701" s="195"/>
      <c r="K701" s="195" t="str">
        <f t="shared" si="3"/>
        <v/>
      </c>
      <c r="L701" s="196">
        <f t="shared" si="4"/>
        <v>3</v>
      </c>
    </row>
    <row r="702">
      <c r="A702" s="198"/>
      <c r="B702" s="219">
        <v>46035.0</v>
      </c>
      <c r="C702" s="103" t="s">
        <v>89</v>
      </c>
      <c r="D702" s="103" t="s">
        <v>98</v>
      </c>
      <c r="E702" s="5" t="str">
        <f t="array" ref="E702">IF(D702="","",XLOOKUP(D702,DATOS!$D$6:D14000,DATOS!$C$6:C14000,0,0,1))</f>
        <v>QUES1</v>
      </c>
      <c r="F702" s="220">
        <v>0.25</v>
      </c>
      <c r="G702" s="221">
        <v>10.0</v>
      </c>
      <c r="H702" s="194">
        <f t="shared" si="2"/>
        <v>2.5</v>
      </c>
      <c r="I702" s="106"/>
      <c r="J702" s="195"/>
      <c r="K702" s="195" t="str">
        <f t="shared" si="3"/>
        <v/>
      </c>
      <c r="L702" s="196">
        <f t="shared" si="4"/>
        <v>2.5</v>
      </c>
    </row>
    <row r="703">
      <c r="A703" s="198"/>
      <c r="B703" s="219">
        <v>46035.0</v>
      </c>
      <c r="C703" s="103" t="s">
        <v>89</v>
      </c>
      <c r="D703" s="103" t="s">
        <v>98</v>
      </c>
      <c r="E703" s="5" t="str">
        <f t="array" ref="E703">IF(D703="","",XLOOKUP(D703,DATOS!$D$6:D14000,DATOS!$C$6:C14000,0,0,1))</f>
        <v>QUES1</v>
      </c>
      <c r="F703" s="220">
        <v>0.5</v>
      </c>
      <c r="G703" s="221">
        <v>10.0</v>
      </c>
      <c r="H703" s="194">
        <f t="shared" si="2"/>
        <v>5</v>
      </c>
      <c r="I703" s="106"/>
      <c r="J703" s="195"/>
      <c r="K703" s="195" t="str">
        <f t="shared" si="3"/>
        <v/>
      </c>
      <c r="L703" s="196">
        <f t="shared" si="4"/>
        <v>5</v>
      </c>
    </row>
    <row r="704">
      <c r="A704" s="198"/>
      <c r="B704" s="219">
        <v>46035.0</v>
      </c>
      <c r="C704" s="103" t="s">
        <v>89</v>
      </c>
      <c r="D704" s="103" t="s">
        <v>100</v>
      </c>
      <c r="E704" s="5" t="str">
        <f t="array" ref="E704">IF(D704="","",XLOOKUP(D704,DATOS!$D$6:D14000,DATOS!$C$6:C14000,0,0,1))</f>
        <v>HUEVO</v>
      </c>
      <c r="F704" s="220">
        <v>15.0</v>
      </c>
      <c r="G704" s="221">
        <v>0.333333333</v>
      </c>
      <c r="H704" s="194">
        <f t="shared" si="2"/>
        <v>4.999999995</v>
      </c>
      <c r="I704" s="106"/>
      <c r="J704" s="195"/>
      <c r="K704" s="195" t="str">
        <f t="shared" si="3"/>
        <v/>
      </c>
      <c r="L704" s="196">
        <f t="shared" si="4"/>
        <v>4.999999995</v>
      </c>
    </row>
    <row r="705">
      <c r="A705" s="198"/>
      <c r="B705" s="219">
        <v>46035.0</v>
      </c>
      <c r="C705" s="103" t="s">
        <v>89</v>
      </c>
      <c r="D705" s="103" t="s">
        <v>109</v>
      </c>
      <c r="E705" s="5" t="str">
        <f t="array" ref="E705">IF(D705="","",XLOOKUP(D705,DATOS!$D$6:D14000,DATOS!$C$6:C14000,0,0,1))</f>
        <v>00049</v>
      </c>
      <c r="F705" s="220">
        <v>4.0</v>
      </c>
      <c r="G705" s="221">
        <v>0.25</v>
      </c>
      <c r="H705" s="194">
        <f t="shared" si="2"/>
        <v>1</v>
      </c>
      <c r="I705" s="106"/>
      <c r="J705" s="195"/>
      <c r="K705" s="195" t="str">
        <f t="shared" si="3"/>
        <v/>
      </c>
      <c r="L705" s="196">
        <f t="shared" si="4"/>
        <v>1</v>
      </c>
    </row>
    <row r="706">
      <c r="A706" s="198"/>
      <c r="B706" s="219">
        <v>46035.0</v>
      </c>
      <c r="C706" s="103" t="s">
        <v>89</v>
      </c>
      <c r="D706" s="103" t="s">
        <v>162</v>
      </c>
      <c r="E706" s="5" t="str">
        <f t="array" ref="E706">IF(D706="","",XLOOKUP(D706,DATOS!$D$6:D14000,DATOS!$C$6:C14000,0,0,1))</f>
        <v>GALLTK</v>
      </c>
      <c r="F706" s="220">
        <v>1.0</v>
      </c>
      <c r="G706" s="221">
        <v>1.0</v>
      </c>
      <c r="H706" s="194">
        <f t="shared" si="2"/>
        <v>1</v>
      </c>
      <c r="I706" s="106"/>
      <c r="J706" s="195"/>
      <c r="K706" s="195" t="str">
        <f t="shared" si="3"/>
        <v/>
      </c>
      <c r="L706" s="196">
        <f t="shared" si="4"/>
        <v>1</v>
      </c>
    </row>
    <row r="707">
      <c r="A707" s="198"/>
      <c r="B707" s="219">
        <v>46035.0</v>
      </c>
      <c r="C707" s="103" t="s">
        <v>89</v>
      </c>
      <c r="D707" s="103" t="s">
        <v>177</v>
      </c>
      <c r="E707" s="5" t="str">
        <f t="array" ref="E707">IF(D707="","",XLOOKUP(D707,DATOS!$D$6:D14000,DATOS!$C$6:C14000,0,0,1))</f>
        <v>00064</v>
      </c>
      <c r="F707" s="220">
        <v>2.0</v>
      </c>
      <c r="G707" s="221">
        <v>0.5</v>
      </c>
      <c r="H707" s="194">
        <f t="shared" si="2"/>
        <v>1</v>
      </c>
      <c r="I707" s="106"/>
      <c r="J707" s="195"/>
      <c r="K707" s="195" t="str">
        <f t="shared" si="3"/>
        <v/>
      </c>
      <c r="L707" s="196">
        <f t="shared" si="4"/>
        <v>1</v>
      </c>
    </row>
    <row r="708">
      <c r="A708" s="198"/>
      <c r="B708" s="219">
        <v>46035.0</v>
      </c>
      <c r="C708" s="103" t="s">
        <v>89</v>
      </c>
      <c r="D708" s="103" t="s">
        <v>108</v>
      </c>
      <c r="E708" s="5" t="str">
        <f t="array" ref="E708">IF(D708="","",XLOOKUP(D708,DATOS!$D$6:D14000,DATOS!$C$6:C14000,0,0,1))</f>
        <v>GALL024</v>
      </c>
      <c r="F708" s="220">
        <v>2.0</v>
      </c>
      <c r="G708" s="221">
        <v>0.5</v>
      </c>
      <c r="H708" s="194">
        <f t="shared" si="2"/>
        <v>1</v>
      </c>
      <c r="I708" s="106"/>
      <c r="J708" s="195"/>
      <c r="K708" s="195" t="str">
        <f t="shared" si="3"/>
        <v/>
      </c>
      <c r="L708" s="196">
        <f t="shared" si="4"/>
        <v>1</v>
      </c>
    </row>
    <row r="709">
      <c r="A709" s="198"/>
      <c r="B709" s="219">
        <v>46035.0</v>
      </c>
      <c r="C709" s="103" t="s">
        <v>89</v>
      </c>
      <c r="D709" s="103" t="s">
        <v>96</v>
      </c>
      <c r="E709" s="5" t="str">
        <f t="array" ref="E709">IF(D709="","",XLOOKUP(D709,DATOS!$D$6:D14000,DATOS!$C$6:C14000,0,0,1))</f>
        <v>CARM2</v>
      </c>
      <c r="F709" s="220">
        <v>10.0</v>
      </c>
      <c r="G709" s="221">
        <v>0.1</v>
      </c>
      <c r="H709" s="194">
        <f t="shared" si="2"/>
        <v>1</v>
      </c>
      <c r="I709" s="106"/>
      <c r="J709" s="195"/>
      <c r="K709" s="195" t="str">
        <f t="shared" si="3"/>
        <v/>
      </c>
      <c r="L709" s="196">
        <f t="shared" si="4"/>
        <v>1</v>
      </c>
    </row>
    <row r="710">
      <c r="A710" s="198"/>
      <c r="B710" s="219">
        <v>46035.0</v>
      </c>
      <c r="C710" s="103" t="s">
        <v>89</v>
      </c>
      <c r="D710" s="103" t="s">
        <v>95</v>
      </c>
      <c r="E710" s="5" t="str">
        <f t="array" ref="E710">IF(D710="","",XLOOKUP(D710,DATOS!$D$6:D14000,DATOS!$C$6:C14000,0,0,1))</f>
        <v>CARM005</v>
      </c>
      <c r="F710" s="220">
        <v>10.0</v>
      </c>
      <c r="G710" s="221">
        <v>0.1</v>
      </c>
      <c r="H710" s="194">
        <f t="shared" si="2"/>
        <v>1</v>
      </c>
      <c r="I710" s="106"/>
      <c r="J710" s="195"/>
      <c r="K710" s="195" t="str">
        <f t="shared" si="3"/>
        <v/>
      </c>
      <c r="L710" s="196">
        <f t="shared" si="4"/>
        <v>1</v>
      </c>
    </row>
    <row r="711">
      <c r="A711" s="198"/>
      <c r="B711" s="219">
        <v>46036.0</v>
      </c>
      <c r="C711" s="103" t="s">
        <v>89</v>
      </c>
      <c r="D711" s="103" t="s">
        <v>130</v>
      </c>
      <c r="E711" s="5" t="str">
        <f t="array" ref="E711">IF(D711="","",XLOOKUP(D711,DATOS!$D$6:D14000,DATOS!$C$6:C14000,0,0,1))</f>
        <v>AR1</v>
      </c>
      <c r="F711" s="220">
        <v>1.0</v>
      </c>
      <c r="G711" s="221">
        <v>2.5</v>
      </c>
      <c r="H711" s="194">
        <f t="shared" si="2"/>
        <v>2.5</v>
      </c>
      <c r="I711" s="106"/>
      <c r="J711" s="195"/>
      <c r="K711" s="195" t="str">
        <f t="shared" si="3"/>
        <v/>
      </c>
      <c r="L711" s="196">
        <f t="shared" si="4"/>
        <v>2.5</v>
      </c>
    </row>
    <row r="712">
      <c r="A712" s="198"/>
      <c r="B712" s="219">
        <v>46036.0</v>
      </c>
      <c r="C712" s="103" t="s">
        <v>89</v>
      </c>
      <c r="D712" s="103" t="s">
        <v>113</v>
      </c>
      <c r="E712" s="5" t="str">
        <f t="array" ref="E712">IF(D712="","",XLOOKUP(D712,DATOS!$D$6:D14000,DATOS!$C$6:C14000,0,0,1))</f>
        <v>CUBITO1</v>
      </c>
      <c r="F712" s="220">
        <v>1.0</v>
      </c>
      <c r="G712" s="221">
        <v>0.5</v>
      </c>
      <c r="H712" s="194">
        <f t="shared" si="2"/>
        <v>0.5</v>
      </c>
      <c r="I712" s="106"/>
      <c r="J712" s="195"/>
      <c r="K712" s="195" t="str">
        <f t="shared" si="3"/>
        <v/>
      </c>
      <c r="L712" s="196">
        <f t="shared" si="4"/>
        <v>0.5</v>
      </c>
    </row>
    <row r="713">
      <c r="A713" s="198"/>
      <c r="B713" s="219">
        <v>46036.0</v>
      </c>
      <c r="C713" s="103" t="s">
        <v>89</v>
      </c>
      <c r="D713" s="103" t="s">
        <v>114</v>
      </c>
      <c r="E713" s="5" t="str">
        <f t="array" ref="E713">IF(D713="","",XLOOKUP(D713,DATOS!$D$6:D14000,DATOS!$C$6:C14000,0,0,1))</f>
        <v>MOR04</v>
      </c>
      <c r="F713" s="220">
        <v>1.0</v>
      </c>
      <c r="G713" s="221">
        <v>3.0</v>
      </c>
      <c r="H713" s="194">
        <f t="shared" si="2"/>
        <v>3</v>
      </c>
      <c r="I713" s="106"/>
      <c r="J713" s="195"/>
      <c r="K713" s="195" t="str">
        <f t="shared" si="3"/>
        <v/>
      </c>
      <c r="L713" s="196">
        <f t="shared" si="4"/>
        <v>3</v>
      </c>
    </row>
    <row r="714">
      <c r="A714" s="198"/>
      <c r="B714" s="219">
        <v>46036.0</v>
      </c>
      <c r="C714" s="103" t="s">
        <v>89</v>
      </c>
      <c r="D714" s="103" t="s">
        <v>100</v>
      </c>
      <c r="E714" s="5" t="str">
        <f t="array" ref="E714">IF(D714="","",XLOOKUP(D714,DATOS!$D$6:D14000,DATOS!$C$6:C14000,0,0,1))</f>
        <v>HUEVO</v>
      </c>
      <c r="F714" s="220">
        <v>3.0</v>
      </c>
      <c r="G714" s="221">
        <v>0.333</v>
      </c>
      <c r="H714" s="194">
        <f t="shared" si="2"/>
        <v>0.999</v>
      </c>
      <c r="I714" s="106"/>
      <c r="J714" s="195"/>
      <c r="K714" s="195" t="str">
        <f t="shared" si="3"/>
        <v/>
      </c>
      <c r="L714" s="196">
        <f t="shared" si="4"/>
        <v>0.999</v>
      </c>
    </row>
    <row r="715">
      <c r="A715" s="198"/>
      <c r="B715" s="219">
        <v>46036.0</v>
      </c>
      <c r="C715" s="103" t="s">
        <v>89</v>
      </c>
      <c r="D715" s="103" t="s">
        <v>104</v>
      </c>
      <c r="E715" s="5" t="str">
        <f t="array" ref="E715">IF(D715="","",XLOOKUP(D715,DATOS!$D$6:D14000,DATOS!$C$6:C14000,0,0,1))</f>
        <v>00097</v>
      </c>
      <c r="F715" s="220">
        <v>1.0</v>
      </c>
      <c r="G715" s="221">
        <v>2.0</v>
      </c>
      <c r="H715" s="194">
        <f t="shared" si="2"/>
        <v>2</v>
      </c>
      <c r="I715" s="106"/>
      <c r="J715" s="195"/>
      <c r="K715" s="195" t="str">
        <f t="shared" si="3"/>
        <v/>
      </c>
      <c r="L715" s="196">
        <f t="shared" si="4"/>
        <v>2</v>
      </c>
    </row>
    <row r="716">
      <c r="A716" s="198"/>
      <c r="B716" s="219">
        <v>46036.0</v>
      </c>
      <c r="C716" s="103" t="s">
        <v>89</v>
      </c>
      <c r="D716" s="103" t="s">
        <v>100</v>
      </c>
      <c r="E716" s="5" t="str">
        <f t="array" ref="E716">IF(D716="","",XLOOKUP(D716,DATOS!$D$6:D14000,DATOS!$C$6:C14000,0,0,1))</f>
        <v>HUEVO</v>
      </c>
      <c r="F716" s="220">
        <v>9.0</v>
      </c>
      <c r="G716" s="221">
        <v>0.33333</v>
      </c>
      <c r="H716" s="194">
        <f t="shared" si="2"/>
        <v>2.99997</v>
      </c>
      <c r="I716" s="106"/>
      <c r="J716" s="195"/>
      <c r="K716" s="195" t="str">
        <f t="shared" si="3"/>
        <v/>
      </c>
      <c r="L716" s="196">
        <f t="shared" si="4"/>
        <v>2.99997</v>
      </c>
    </row>
    <row r="717">
      <c r="A717" s="198"/>
      <c r="B717" s="219">
        <v>46036.0</v>
      </c>
      <c r="C717" s="103" t="s">
        <v>89</v>
      </c>
      <c r="D717" s="103" t="s">
        <v>113</v>
      </c>
      <c r="E717" s="5" t="str">
        <f t="array" ref="E717">IF(D717="","",XLOOKUP(D717,DATOS!$D$6:D14000,DATOS!$C$6:C14000,0,0,1))</f>
        <v>CUBITO1</v>
      </c>
      <c r="F717" s="220">
        <v>2.0</v>
      </c>
      <c r="G717" s="221">
        <v>0.5</v>
      </c>
      <c r="H717" s="194">
        <f t="shared" si="2"/>
        <v>1</v>
      </c>
      <c r="I717" s="106"/>
      <c r="J717" s="195"/>
      <c r="K717" s="195" t="str">
        <f t="shared" si="3"/>
        <v/>
      </c>
      <c r="L717" s="196">
        <f t="shared" si="4"/>
        <v>1</v>
      </c>
    </row>
    <row r="718">
      <c r="A718" s="198"/>
      <c r="B718" s="219">
        <v>46036.0</v>
      </c>
      <c r="C718" s="103" t="s">
        <v>89</v>
      </c>
      <c r="D718" s="103" t="s">
        <v>100</v>
      </c>
      <c r="E718" s="5" t="str">
        <f t="array" ref="E718">IF(D718="","",XLOOKUP(D718,DATOS!$D$6:D14000,DATOS!$C$6:C14000,0,0,1))</f>
        <v>HUEVO</v>
      </c>
      <c r="F718" s="220">
        <v>3.0</v>
      </c>
      <c r="G718" s="221">
        <v>0.333333333</v>
      </c>
      <c r="H718" s="194">
        <f t="shared" si="2"/>
        <v>0.999999999</v>
      </c>
      <c r="I718" s="106"/>
      <c r="J718" s="195"/>
      <c r="K718" s="195" t="str">
        <f t="shared" si="3"/>
        <v/>
      </c>
      <c r="L718" s="196">
        <f t="shared" si="4"/>
        <v>0.999999999</v>
      </c>
    </row>
    <row r="719">
      <c r="A719" s="198"/>
      <c r="B719" s="219">
        <v>46036.0</v>
      </c>
      <c r="C719" s="103" t="s">
        <v>89</v>
      </c>
      <c r="D719" s="103" t="s">
        <v>167</v>
      </c>
      <c r="E719" s="5" t="str">
        <f t="array" ref="E719">IF(D719="","",XLOOKUP(D719,DATOS!$D$6:D14000,DATOS!$C$6:C14000,0,0,1))</f>
        <v>AFE</v>
      </c>
      <c r="F719" s="220">
        <v>1.0</v>
      </c>
      <c r="G719" s="221">
        <v>2.0</v>
      </c>
      <c r="H719" s="194">
        <f t="shared" si="2"/>
        <v>2</v>
      </c>
      <c r="I719" s="106"/>
      <c r="J719" s="195"/>
      <c r="K719" s="195" t="str">
        <f t="shared" si="3"/>
        <v/>
      </c>
      <c r="L719" s="196">
        <f t="shared" si="4"/>
        <v>2</v>
      </c>
    </row>
    <row r="720">
      <c r="A720" s="198"/>
      <c r="B720" s="219">
        <v>46036.0</v>
      </c>
      <c r="C720" s="103" t="s">
        <v>89</v>
      </c>
      <c r="D720" s="103" t="s">
        <v>140</v>
      </c>
      <c r="E720" s="5" t="str">
        <f t="array" ref="E720">IF(D720="","",XLOOKUP(D720,DATOS!$D$6:D14000,DATOS!$C$6:C14000,0,0,1))</f>
        <v>MINSAM</v>
      </c>
      <c r="F720" s="220">
        <v>1.0</v>
      </c>
      <c r="G720" s="221">
        <v>1.0</v>
      </c>
      <c r="H720" s="194">
        <f t="shared" si="2"/>
        <v>1</v>
      </c>
      <c r="I720" s="106"/>
      <c r="J720" s="195"/>
      <c r="K720" s="195" t="str">
        <f t="shared" si="3"/>
        <v/>
      </c>
      <c r="L720" s="196">
        <f t="shared" si="4"/>
        <v>1</v>
      </c>
    </row>
    <row r="721">
      <c r="A721" s="198"/>
      <c r="B721" s="219">
        <v>46036.0</v>
      </c>
      <c r="C721" s="103" t="s">
        <v>89</v>
      </c>
      <c r="D721" s="103" t="s">
        <v>130</v>
      </c>
      <c r="E721" s="5" t="str">
        <f t="array" ref="E721">IF(D721="","",XLOOKUP(D721,DATOS!$D$6:D14000,DATOS!$C$6:C14000,0,0,1))</f>
        <v>AR1</v>
      </c>
      <c r="F721" s="220">
        <v>1.0</v>
      </c>
      <c r="G721" s="221">
        <v>2.5</v>
      </c>
      <c r="H721" s="194">
        <f t="shared" si="2"/>
        <v>2.5</v>
      </c>
      <c r="I721" s="106"/>
      <c r="J721" s="195"/>
      <c r="K721" s="195" t="str">
        <f t="shared" si="3"/>
        <v/>
      </c>
      <c r="L721" s="196">
        <f t="shared" si="4"/>
        <v>2.5</v>
      </c>
    </row>
    <row r="722">
      <c r="A722" s="198"/>
      <c r="B722" s="219">
        <v>46036.0</v>
      </c>
      <c r="C722" s="103" t="s">
        <v>89</v>
      </c>
      <c r="D722" s="103" t="s">
        <v>113</v>
      </c>
      <c r="E722" s="5" t="str">
        <f t="array" ref="E722">IF(D722="","",XLOOKUP(D722,DATOS!$D$6:D14000,DATOS!$C$6:C14000,0,0,1))</f>
        <v>CUBITO1</v>
      </c>
      <c r="F722" s="220">
        <v>1.0</v>
      </c>
      <c r="G722" s="221">
        <v>0.5</v>
      </c>
      <c r="H722" s="194">
        <f t="shared" si="2"/>
        <v>0.5</v>
      </c>
      <c r="I722" s="106"/>
      <c r="J722" s="195"/>
      <c r="K722" s="195" t="str">
        <f t="shared" si="3"/>
        <v/>
      </c>
      <c r="L722" s="196">
        <f t="shared" si="4"/>
        <v>0.5</v>
      </c>
    </row>
    <row r="723">
      <c r="A723" s="198"/>
      <c r="B723" s="219">
        <v>46036.0</v>
      </c>
      <c r="C723" s="103" t="s">
        <v>89</v>
      </c>
      <c r="D723" s="103" t="s">
        <v>99</v>
      </c>
      <c r="E723" s="5" t="str">
        <f t="array" ref="E723">IF(D723="","",XLOOKUP(D723,DATOS!$D$6:D14000,DATOS!$C$6:C14000,0,0,1))</f>
        <v>00116</v>
      </c>
      <c r="F723" s="220">
        <v>2.0</v>
      </c>
      <c r="G723" s="221">
        <v>3.5</v>
      </c>
      <c r="H723" s="194">
        <f t="shared" si="2"/>
        <v>7</v>
      </c>
      <c r="I723" s="106"/>
      <c r="J723" s="195"/>
      <c r="K723" s="195" t="str">
        <f t="shared" si="3"/>
        <v/>
      </c>
      <c r="L723" s="196">
        <f t="shared" si="4"/>
        <v>7</v>
      </c>
    </row>
    <row r="724">
      <c r="A724" s="198"/>
      <c r="B724" s="219">
        <v>46036.0</v>
      </c>
      <c r="C724" s="103" t="s">
        <v>89</v>
      </c>
      <c r="D724" s="103" t="s">
        <v>100</v>
      </c>
      <c r="E724" s="5" t="str">
        <f t="array" ref="E724">IF(D724="","",XLOOKUP(D724,DATOS!$D$6:D14000,DATOS!$C$6:C14000,0,0,1))</f>
        <v>HUEVO</v>
      </c>
      <c r="F724" s="220">
        <v>6.0</v>
      </c>
      <c r="G724" s="221">
        <v>0.333333</v>
      </c>
      <c r="H724" s="194">
        <f t="shared" si="2"/>
        <v>1.999998</v>
      </c>
      <c r="I724" s="106"/>
      <c r="J724" s="195"/>
      <c r="K724" s="195" t="str">
        <f t="shared" si="3"/>
        <v/>
      </c>
      <c r="L724" s="196">
        <f t="shared" si="4"/>
        <v>1.999998</v>
      </c>
    </row>
    <row r="725">
      <c r="A725" s="198"/>
      <c r="B725" s="219">
        <v>46036.0</v>
      </c>
      <c r="C725" s="103" t="s">
        <v>89</v>
      </c>
      <c r="D725" s="103" t="s">
        <v>101</v>
      </c>
      <c r="E725" s="5" t="str">
        <f t="array" ref="E725">IF(D725="","",XLOOKUP(D725,DATOS!$D$6:D14000,DATOS!$C$6:C14000,0,0,1))</f>
        <v>PANEL</v>
      </c>
      <c r="F725" s="220">
        <v>1.0</v>
      </c>
      <c r="G725" s="221">
        <v>1.0</v>
      </c>
      <c r="H725" s="194">
        <f t="shared" si="2"/>
        <v>1</v>
      </c>
      <c r="I725" s="106"/>
      <c r="J725" s="195"/>
      <c r="K725" s="195" t="str">
        <f t="shared" si="3"/>
        <v/>
      </c>
      <c r="L725" s="196">
        <f t="shared" si="4"/>
        <v>1</v>
      </c>
    </row>
    <row r="726">
      <c r="A726" s="198"/>
      <c r="B726" s="219">
        <v>46036.0</v>
      </c>
      <c r="C726" s="103" t="s">
        <v>89</v>
      </c>
      <c r="D726" s="103" t="s">
        <v>100</v>
      </c>
      <c r="E726" s="5" t="str">
        <f t="array" ref="E726">IF(D726="","",XLOOKUP(D726,DATOS!$D$6:D14000,DATOS!$C$6:C14000,0,0,1))</f>
        <v>HUEVO</v>
      </c>
      <c r="F726" s="220">
        <v>6.0</v>
      </c>
      <c r="G726" s="221">
        <v>0.33333</v>
      </c>
      <c r="H726" s="194">
        <f t="shared" si="2"/>
        <v>1.99998</v>
      </c>
      <c r="I726" s="106"/>
      <c r="J726" s="195"/>
      <c r="K726" s="195" t="str">
        <f t="shared" si="3"/>
        <v/>
      </c>
      <c r="L726" s="196">
        <f t="shared" si="4"/>
        <v>1.99998</v>
      </c>
    </row>
    <row r="727">
      <c r="A727" s="198"/>
      <c r="B727" s="219">
        <v>46036.0</v>
      </c>
      <c r="C727" s="103" t="s">
        <v>89</v>
      </c>
      <c r="D727" s="103" t="s">
        <v>135</v>
      </c>
      <c r="E727" s="5" t="str">
        <f t="array" ref="E727">IF(D727="","",XLOOKUP(D727,DATOS!$D$6:D14000,DATOS!$C$6:C14000,0,0,1))</f>
        <v>00082</v>
      </c>
      <c r="F727" s="220">
        <v>2.0</v>
      </c>
      <c r="G727" s="221">
        <v>0.5</v>
      </c>
      <c r="H727" s="194">
        <f t="shared" si="2"/>
        <v>1</v>
      </c>
      <c r="I727" s="106"/>
      <c r="J727" s="195"/>
      <c r="K727" s="195" t="str">
        <f t="shared" si="3"/>
        <v/>
      </c>
      <c r="L727" s="196">
        <f t="shared" si="4"/>
        <v>1</v>
      </c>
    </row>
    <row r="728">
      <c r="A728" s="198"/>
      <c r="B728" s="219">
        <v>46036.0</v>
      </c>
      <c r="C728" s="103" t="s">
        <v>89</v>
      </c>
      <c r="D728" s="103" t="s">
        <v>109</v>
      </c>
      <c r="E728" s="5" t="str">
        <f t="array" ref="E728">IF(D728="","",XLOOKUP(D728,DATOS!$D$6:D14000,DATOS!$C$6:C14000,0,0,1))</f>
        <v>00049</v>
      </c>
      <c r="F728" s="220">
        <v>4.0</v>
      </c>
      <c r="G728" s="221">
        <v>0.25</v>
      </c>
      <c r="H728" s="194">
        <f t="shared" si="2"/>
        <v>1</v>
      </c>
      <c r="I728" s="106"/>
      <c r="J728" s="195"/>
      <c r="K728" s="195" t="str">
        <f t="shared" si="3"/>
        <v/>
      </c>
      <c r="L728" s="196">
        <f t="shared" si="4"/>
        <v>1</v>
      </c>
    </row>
    <row r="729">
      <c r="A729" s="198"/>
      <c r="B729" s="219">
        <v>46036.0</v>
      </c>
      <c r="C729" s="103" t="s">
        <v>89</v>
      </c>
      <c r="D729" s="103" t="s">
        <v>102</v>
      </c>
      <c r="E729" s="5" t="str">
        <f t="array" ref="E729">IF(D729="","",XLOOKUP(D729,DATOS!$D$6:D14000,DATOS!$C$6:C14000,0,0,1))</f>
        <v>REF4</v>
      </c>
      <c r="F729" s="220">
        <v>1.0</v>
      </c>
      <c r="G729" s="221">
        <v>6.0</v>
      </c>
      <c r="H729" s="194">
        <f t="shared" si="2"/>
        <v>6</v>
      </c>
      <c r="I729" s="106"/>
      <c r="J729" s="195"/>
      <c r="K729" s="195" t="str">
        <f t="shared" si="3"/>
        <v/>
      </c>
      <c r="L729" s="196">
        <f t="shared" si="4"/>
        <v>6</v>
      </c>
    </row>
    <row r="730">
      <c r="A730" s="198"/>
      <c r="B730" s="219">
        <v>46036.0</v>
      </c>
      <c r="C730" s="103" t="s">
        <v>89</v>
      </c>
      <c r="D730" s="103" t="s">
        <v>99</v>
      </c>
      <c r="E730" s="5" t="str">
        <f t="array" ref="E730">IF(D730="","",XLOOKUP(D730,DATOS!$D$6:D14000,DATOS!$C$6:C14000,0,0,1))</f>
        <v>00116</v>
      </c>
      <c r="F730" s="220">
        <v>1.0</v>
      </c>
      <c r="G730" s="221">
        <v>3.5</v>
      </c>
      <c r="H730" s="194">
        <f t="shared" si="2"/>
        <v>3.5</v>
      </c>
      <c r="I730" s="106"/>
      <c r="J730" s="195"/>
      <c r="K730" s="195" t="str">
        <f t="shared" si="3"/>
        <v/>
      </c>
      <c r="L730" s="196">
        <f t="shared" si="4"/>
        <v>3.5</v>
      </c>
    </row>
    <row r="731">
      <c r="A731" s="198"/>
      <c r="B731" s="219">
        <v>46036.0</v>
      </c>
      <c r="C731" s="103" t="s">
        <v>89</v>
      </c>
      <c r="D731" s="103" t="s">
        <v>113</v>
      </c>
      <c r="E731" s="5" t="str">
        <f t="array" ref="E731">IF(D731="","",XLOOKUP(D731,DATOS!$D$6:D14000,DATOS!$C$6:C14000,0,0,1))</f>
        <v>CUBITO1</v>
      </c>
      <c r="F731" s="220">
        <v>1.0</v>
      </c>
      <c r="G731" s="221">
        <v>0.5</v>
      </c>
      <c r="H731" s="194">
        <f t="shared" si="2"/>
        <v>0.5</v>
      </c>
      <c r="I731" s="106"/>
      <c r="J731" s="195"/>
      <c r="K731" s="195" t="str">
        <f t="shared" si="3"/>
        <v/>
      </c>
      <c r="L731" s="196">
        <f t="shared" si="4"/>
        <v>0.5</v>
      </c>
    </row>
    <row r="732">
      <c r="A732" s="198"/>
      <c r="B732" s="219">
        <v>46036.0</v>
      </c>
      <c r="C732" s="103" t="s">
        <v>89</v>
      </c>
      <c r="D732" s="103" t="s">
        <v>92</v>
      </c>
      <c r="E732" s="224" t="str">
        <f t="array" ref="E732">IF(D732="","",XLOOKUP(D732,DATOS!$D$6:D14000,DATOS!$C$6:C14000,0,0,1))</f>
        <v>00017</v>
      </c>
      <c r="F732" s="220">
        <v>2.0</v>
      </c>
      <c r="G732" s="221">
        <v>0.5</v>
      </c>
      <c r="H732" s="194">
        <f t="shared" si="2"/>
        <v>1</v>
      </c>
      <c r="I732" s="106"/>
      <c r="J732" s="195"/>
      <c r="K732" s="195" t="str">
        <f t="shared" si="3"/>
        <v/>
      </c>
      <c r="L732" s="196">
        <f t="shared" si="4"/>
        <v>1</v>
      </c>
    </row>
    <row r="733">
      <c r="A733" s="198"/>
      <c r="B733" s="219">
        <v>46036.0</v>
      </c>
      <c r="C733" s="103" t="s">
        <v>89</v>
      </c>
      <c r="D733" s="103" t="s">
        <v>93</v>
      </c>
      <c r="E733" s="5" t="str">
        <f t="array" ref="E733">IF(D733="","",XLOOKUP(D733,DATOS!$D$6:D14000,DATOS!$C$6:C14000,0,0,1))</f>
        <v>POLLO</v>
      </c>
      <c r="F733" s="220">
        <v>20.1</v>
      </c>
      <c r="G733" s="221">
        <v>5.0</v>
      </c>
      <c r="H733" s="194">
        <f t="shared" si="2"/>
        <v>100.5</v>
      </c>
      <c r="I733" s="106"/>
      <c r="J733" s="195"/>
      <c r="K733" s="195" t="str">
        <f t="shared" si="3"/>
        <v/>
      </c>
      <c r="L733" s="196">
        <f t="shared" si="4"/>
        <v>100.5</v>
      </c>
    </row>
    <row r="734">
      <c r="A734" s="198"/>
      <c r="B734" s="219">
        <v>46036.0</v>
      </c>
      <c r="C734" s="103" t="s">
        <v>89</v>
      </c>
      <c r="D734" s="103" t="s">
        <v>93</v>
      </c>
      <c r="E734" s="5" t="str">
        <f t="array" ref="E734">IF(D734="","",XLOOKUP(D734,DATOS!$D$6:D14000,DATOS!$C$6:C14000,0,0,1))</f>
        <v>POLLO</v>
      </c>
      <c r="F734" s="220">
        <v>20.15</v>
      </c>
      <c r="G734" s="221">
        <v>5.0</v>
      </c>
      <c r="H734" s="194">
        <f t="shared" si="2"/>
        <v>100.75</v>
      </c>
      <c r="I734" s="106"/>
      <c r="J734" s="195"/>
      <c r="K734" s="195" t="str">
        <f t="shared" si="3"/>
        <v/>
      </c>
      <c r="L734" s="196">
        <f t="shared" si="4"/>
        <v>100.75</v>
      </c>
    </row>
    <row r="735">
      <c r="A735" s="198"/>
      <c r="B735" s="219">
        <v>46036.0</v>
      </c>
      <c r="C735" s="103" t="s">
        <v>89</v>
      </c>
      <c r="D735" s="103" t="s">
        <v>161</v>
      </c>
      <c r="E735" s="5" t="str">
        <f t="array" ref="E735">IF(D735="","",XLOOKUP(D735,DATOS!$D$6:D14000,DATOS!$C$6:C14000,0,0,1))</f>
        <v>00089</v>
      </c>
      <c r="F735" s="220">
        <v>1.0</v>
      </c>
      <c r="G735" s="221">
        <v>1.0</v>
      </c>
      <c r="H735" s="194">
        <f t="shared" si="2"/>
        <v>1</v>
      </c>
      <c r="I735" s="106"/>
      <c r="J735" s="195"/>
      <c r="K735" s="195" t="str">
        <f t="shared" si="3"/>
        <v/>
      </c>
      <c r="L735" s="196">
        <f t="shared" si="4"/>
        <v>1</v>
      </c>
    </row>
    <row r="736">
      <c r="A736" s="198"/>
      <c r="B736" s="219">
        <v>46036.0</v>
      </c>
      <c r="C736" s="103" t="s">
        <v>89</v>
      </c>
      <c r="D736" s="103" t="s">
        <v>170</v>
      </c>
      <c r="E736" s="5" t="str">
        <f t="array" ref="E736">IF(D736="","",XLOOKUP(D736,DATOS!$D$6:D14000,DATOS!$C$6:C14000,0,0,1))</f>
        <v>CHOGA</v>
      </c>
      <c r="F736" s="220">
        <v>1.0</v>
      </c>
      <c r="G736" s="221">
        <v>1.0</v>
      </c>
      <c r="H736" s="194">
        <f t="shared" si="2"/>
        <v>1</v>
      </c>
      <c r="I736" s="106"/>
      <c r="J736" s="195"/>
      <c r="K736" s="195" t="str">
        <f t="shared" si="3"/>
        <v/>
      </c>
      <c r="L736" s="196">
        <f t="shared" si="4"/>
        <v>1</v>
      </c>
    </row>
    <row r="737">
      <c r="A737" s="198"/>
      <c r="B737" s="219">
        <v>46036.0</v>
      </c>
      <c r="C737" s="103" t="s">
        <v>89</v>
      </c>
      <c r="D737" s="103" t="s">
        <v>162</v>
      </c>
      <c r="E737" s="5" t="str">
        <f t="array" ref="E737">IF(D737="","",XLOOKUP(D737,DATOS!$D$6:D14000,DATOS!$C$6:C14000,0,0,1))</f>
        <v>GALLTK</v>
      </c>
      <c r="F737" s="220">
        <v>1.0</v>
      </c>
      <c r="G737" s="221">
        <v>1.0</v>
      </c>
      <c r="H737" s="194">
        <f t="shared" si="2"/>
        <v>1</v>
      </c>
      <c r="I737" s="106"/>
      <c r="J737" s="195"/>
      <c r="K737" s="195" t="str">
        <f t="shared" si="3"/>
        <v/>
      </c>
      <c r="L737" s="196">
        <f t="shared" si="4"/>
        <v>1</v>
      </c>
    </row>
    <row r="738">
      <c r="A738" s="198"/>
      <c r="B738" s="219">
        <v>46036.0</v>
      </c>
      <c r="C738" s="103" t="s">
        <v>89</v>
      </c>
      <c r="D738" s="103" t="s">
        <v>138</v>
      </c>
      <c r="E738" s="5" t="str">
        <f t="array" ref="E738">IF(D738="","",XLOOKUP(D738,DATOS!$D$6:D14000,DATOS!$C$6:C14000,0,0,1))</f>
        <v>TORON</v>
      </c>
      <c r="F738" s="220">
        <v>2.0</v>
      </c>
      <c r="G738" s="221">
        <v>1.0</v>
      </c>
      <c r="H738" s="194">
        <f t="shared" si="2"/>
        <v>2</v>
      </c>
      <c r="I738" s="106"/>
      <c r="J738" s="195"/>
      <c r="K738" s="195" t="str">
        <f t="shared" si="3"/>
        <v/>
      </c>
      <c r="L738" s="196">
        <f t="shared" si="4"/>
        <v>2</v>
      </c>
    </row>
    <row r="739">
      <c r="A739" s="198"/>
      <c r="B739" s="219">
        <v>46036.0</v>
      </c>
      <c r="C739" s="103" t="s">
        <v>89</v>
      </c>
      <c r="D739" s="103" t="s">
        <v>98</v>
      </c>
      <c r="E739" s="5" t="str">
        <f t="array" ref="E739">IF(D739="","",XLOOKUP(D739,DATOS!$D$6:D14000,DATOS!$C$6:C14000,0,0,1))</f>
        <v>QUES1</v>
      </c>
      <c r="F739" s="220">
        <v>0.25</v>
      </c>
      <c r="G739" s="221">
        <v>10.0</v>
      </c>
      <c r="H739" s="194">
        <f t="shared" si="2"/>
        <v>2.5</v>
      </c>
      <c r="I739" s="106"/>
      <c r="J739" s="195"/>
      <c r="K739" s="195" t="str">
        <f t="shared" si="3"/>
        <v/>
      </c>
      <c r="L739" s="196">
        <f t="shared" si="4"/>
        <v>2.5</v>
      </c>
    </row>
    <row r="740">
      <c r="A740" s="198"/>
      <c r="B740" s="219">
        <v>46036.0</v>
      </c>
      <c r="C740" s="103" t="s">
        <v>89</v>
      </c>
      <c r="D740" s="103" t="s">
        <v>108</v>
      </c>
      <c r="E740" s="5" t="str">
        <f t="array" ref="E740">IF(D740="","",XLOOKUP(D740,DATOS!$D$6:D14000,DATOS!$C$6:C14000,0,0,1))</f>
        <v>GALL024</v>
      </c>
      <c r="F740" s="220">
        <v>1.0</v>
      </c>
      <c r="G740" s="221">
        <v>0.5</v>
      </c>
      <c r="H740" s="194">
        <f t="shared" si="2"/>
        <v>0.5</v>
      </c>
      <c r="I740" s="106"/>
      <c r="J740" s="195"/>
      <c r="K740" s="195" t="str">
        <f t="shared" si="3"/>
        <v/>
      </c>
      <c r="L740" s="196">
        <f t="shared" si="4"/>
        <v>0.5</v>
      </c>
    </row>
    <row r="741">
      <c r="A741" s="198"/>
      <c r="B741" s="219">
        <v>46036.0</v>
      </c>
      <c r="C741" s="103" t="s">
        <v>89</v>
      </c>
      <c r="D741" s="103" t="s">
        <v>145</v>
      </c>
      <c r="E741" s="5" t="str">
        <f t="array" ref="E741">IF(D741="","",XLOOKUP(D741,DATOS!$D$6:D14000,DATOS!$C$6:C14000,0,0,1))</f>
        <v>CA1</v>
      </c>
      <c r="F741" s="220">
        <v>1.0</v>
      </c>
      <c r="G741" s="221">
        <v>3.5</v>
      </c>
      <c r="H741" s="194">
        <f t="shared" si="2"/>
        <v>3.5</v>
      </c>
      <c r="I741" s="106"/>
      <c r="J741" s="195"/>
      <c r="K741" s="195" t="str">
        <f t="shared" si="3"/>
        <v/>
      </c>
      <c r="L741" s="196">
        <f t="shared" si="4"/>
        <v>3.5</v>
      </c>
    </row>
    <row r="742">
      <c r="A742" s="198"/>
      <c r="B742" s="219">
        <v>46036.0</v>
      </c>
      <c r="C742" s="103" t="s">
        <v>89</v>
      </c>
      <c r="D742" s="103" t="s">
        <v>113</v>
      </c>
      <c r="E742" s="5" t="str">
        <f t="array" ref="E742">IF(D742="","",XLOOKUP(D742,DATOS!$D$6:D14000,DATOS!$C$6:C14000,0,0,1))</f>
        <v>CUBITO1</v>
      </c>
      <c r="F742" s="220">
        <v>1.0</v>
      </c>
      <c r="G742" s="221">
        <v>0.5</v>
      </c>
      <c r="H742" s="194">
        <f t="shared" si="2"/>
        <v>0.5</v>
      </c>
      <c r="I742" s="106"/>
      <c r="J742" s="195"/>
      <c r="K742" s="195" t="str">
        <f t="shared" si="3"/>
        <v/>
      </c>
      <c r="L742" s="196">
        <f t="shared" si="4"/>
        <v>0.5</v>
      </c>
    </row>
    <row r="743">
      <c r="A743" s="198"/>
      <c r="B743" s="219">
        <v>46036.0</v>
      </c>
      <c r="C743" s="103" t="s">
        <v>89</v>
      </c>
      <c r="D743" s="103" t="s">
        <v>179</v>
      </c>
      <c r="E743" s="5" t="str">
        <f t="array" ref="E743">IF(D743="","",XLOOKUP(D743,DATOS!$D$6:D14000,DATOS!$C$6:C14000,0,0,1))</f>
        <v>00098</v>
      </c>
      <c r="F743" s="220">
        <v>4.0</v>
      </c>
      <c r="G743" s="221">
        <v>2.5</v>
      </c>
      <c r="H743" s="194">
        <f t="shared" si="2"/>
        <v>10</v>
      </c>
      <c r="I743" s="106"/>
      <c r="J743" s="195"/>
      <c r="K743" s="195" t="str">
        <f t="shared" si="3"/>
        <v/>
      </c>
      <c r="L743" s="196">
        <f t="shared" si="4"/>
        <v>10</v>
      </c>
    </row>
    <row r="744">
      <c r="A744" s="198"/>
      <c r="B744" s="219">
        <v>46036.0</v>
      </c>
      <c r="C744" s="103" t="s">
        <v>89</v>
      </c>
      <c r="D744" s="103" t="s">
        <v>172</v>
      </c>
      <c r="E744" s="224" t="str">
        <f t="array" ref="E744">IF(D744="","",XLOOKUP(D744,DATOS!$D$6:D14000,DATOS!$C$6:C14000,0,0,1))</f>
        <v>00002 </v>
      </c>
      <c r="F744" s="220">
        <v>2.0</v>
      </c>
      <c r="G744" s="221">
        <v>5.0</v>
      </c>
      <c r="H744" s="194">
        <f t="shared" si="2"/>
        <v>10</v>
      </c>
      <c r="I744" s="106"/>
      <c r="J744" s="195"/>
      <c r="K744" s="195" t="str">
        <f t="shared" si="3"/>
        <v/>
      </c>
      <c r="L744" s="196">
        <f t="shared" si="4"/>
        <v>10</v>
      </c>
    </row>
    <row r="745">
      <c r="A745" s="198"/>
      <c r="B745" s="219">
        <v>46036.0</v>
      </c>
      <c r="C745" s="103" t="s">
        <v>89</v>
      </c>
      <c r="D745" s="103" t="s">
        <v>93</v>
      </c>
      <c r="E745" s="5" t="str">
        <f t="array" ref="E745">IF(D745="","",XLOOKUP(D745,DATOS!$D$6:D14000,DATOS!$C$6:C14000,0,0,1))</f>
        <v>POLLO</v>
      </c>
      <c r="F745" s="220">
        <v>2.45</v>
      </c>
      <c r="G745" s="221">
        <v>5.0</v>
      </c>
      <c r="H745" s="194">
        <f t="shared" si="2"/>
        <v>12.25</v>
      </c>
      <c r="I745" s="106"/>
      <c r="J745" s="195"/>
      <c r="K745" s="195" t="str">
        <f t="shared" si="3"/>
        <v/>
      </c>
      <c r="L745" s="196">
        <f t="shared" si="4"/>
        <v>12.25</v>
      </c>
    </row>
    <row r="746">
      <c r="A746" s="198"/>
      <c r="B746" s="219">
        <v>46036.0</v>
      </c>
      <c r="C746" s="103" t="s">
        <v>89</v>
      </c>
      <c r="D746" s="103" t="s">
        <v>133</v>
      </c>
      <c r="E746" s="5" t="str">
        <f t="array" ref="E746">IF(D746="","",XLOOKUP(D746,DATOS!$D$6:D14000,DATOS!$C$6:C14000,0,0,1))</f>
        <v>MARG1</v>
      </c>
      <c r="F746" s="220">
        <v>1.0</v>
      </c>
      <c r="G746" s="221">
        <v>3.0</v>
      </c>
      <c r="H746" s="194">
        <f t="shared" si="2"/>
        <v>3</v>
      </c>
      <c r="I746" s="106"/>
      <c r="J746" s="195"/>
      <c r="K746" s="195" t="str">
        <f t="shared" si="3"/>
        <v/>
      </c>
      <c r="L746" s="196">
        <f t="shared" si="4"/>
        <v>3</v>
      </c>
    </row>
    <row r="747">
      <c r="A747" s="198"/>
      <c r="B747" s="219">
        <v>46036.0</v>
      </c>
      <c r="C747" s="103" t="s">
        <v>89</v>
      </c>
      <c r="D747" s="103" t="s">
        <v>100</v>
      </c>
      <c r="E747" s="5" t="str">
        <f t="array" ref="E747">IF(D747="","",XLOOKUP(D747,DATOS!$D$6:D14000,DATOS!$C$6:C14000,0,0,1))</f>
        <v>HUEVO</v>
      </c>
      <c r="F747" s="220">
        <v>15.0</v>
      </c>
      <c r="G747" s="221">
        <v>0.3333333</v>
      </c>
      <c r="H747" s="194">
        <f t="shared" si="2"/>
        <v>4.9999995</v>
      </c>
      <c r="I747" s="106"/>
      <c r="J747" s="195"/>
      <c r="K747" s="195" t="str">
        <f t="shared" si="3"/>
        <v/>
      </c>
      <c r="L747" s="196">
        <f t="shared" si="4"/>
        <v>4.9999995</v>
      </c>
    </row>
    <row r="748">
      <c r="A748" s="198"/>
      <c r="B748" s="219"/>
      <c r="C748" s="103"/>
      <c r="D748" s="103"/>
      <c r="E748" s="5" t="str">
        <f t="array" ref="E748">IF(D748="","",XLOOKUP(D748,DATOS!$D$6:D14000,DATOS!$C$6:C14000,0,0,1))</f>
        <v/>
      </c>
      <c r="F748" s="220"/>
      <c r="G748" s="221"/>
      <c r="H748" s="194" t="str">
        <f t="shared" si="2"/>
        <v/>
      </c>
      <c r="I748" s="106"/>
      <c r="J748" s="195"/>
      <c r="K748" s="195" t="str">
        <f t="shared" si="3"/>
        <v/>
      </c>
      <c r="L748" s="196" t="str">
        <f t="shared" si="4"/>
        <v/>
      </c>
    </row>
    <row r="749">
      <c r="A749" s="198"/>
      <c r="B749" s="219"/>
      <c r="C749" s="103"/>
      <c r="D749" s="103"/>
      <c r="E749" s="5" t="str">
        <f t="array" ref="E749">IF(D749="","",XLOOKUP(D749,DATOS!$D$6:D14000,DATOS!$C$6:C14000,0,0,1))</f>
        <v/>
      </c>
      <c r="F749" s="220"/>
      <c r="G749" s="221"/>
      <c r="H749" s="194" t="str">
        <f t="shared" si="2"/>
        <v/>
      </c>
      <c r="I749" s="106"/>
      <c r="J749" s="195"/>
      <c r="K749" s="195" t="str">
        <f t="shared" si="3"/>
        <v/>
      </c>
      <c r="L749" s="196" t="str">
        <f t="shared" si="4"/>
        <v/>
      </c>
    </row>
    <row r="750">
      <c r="A750" s="198"/>
      <c r="B750" s="219"/>
      <c r="C750" s="103"/>
      <c r="D750" s="103"/>
      <c r="E750" s="5" t="str">
        <f t="array" ref="E750">IF(D750="","",XLOOKUP(D750,DATOS!$D$6:D14000,DATOS!$C$6:C14000,0,0,1))</f>
        <v/>
      </c>
      <c r="F750" s="220"/>
      <c r="G750" s="221"/>
      <c r="H750" s="194" t="str">
        <f t="shared" si="2"/>
        <v/>
      </c>
      <c r="I750" s="106"/>
      <c r="J750" s="195"/>
      <c r="K750" s="195" t="str">
        <f t="shared" si="3"/>
        <v/>
      </c>
      <c r="L750" s="196" t="str">
        <f t="shared" si="4"/>
        <v/>
      </c>
    </row>
    <row r="751">
      <c r="A751" s="198"/>
      <c r="B751" s="219"/>
      <c r="C751" s="103"/>
      <c r="D751" s="103"/>
      <c r="E751" s="5" t="str">
        <f t="array" ref="E751">IF(D751="","",XLOOKUP(D751,DATOS!$D$6:D14000,DATOS!$C$6:C14000,0,0,1))</f>
        <v/>
      </c>
      <c r="F751" s="220"/>
      <c r="G751" s="221"/>
      <c r="H751" s="194" t="str">
        <f t="shared" si="2"/>
        <v/>
      </c>
      <c r="I751" s="106"/>
      <c r="J751" s="195"/>
      <c r="K751" s="195" t="str">
        <f t="shared" si="3"/>
        <v/>
      </c>
      <c r="L751" s="196" t="str">
        <f t="shared" si="4"/>
        <v/>
      </c>
    </row>
    <row r="752">
      <c r="A752" s="198"/>
      <c r="B752" s="219"/>
      <c r="C752" s="103"/>
      <c r="D752" s="103"/>
      <c r="E752" s="5" t="str">
        <f t="array" ref="E752">IF(D752="","",XLOOKUP(D752,DATOS!$D$6:D14000,DATOS!$C$6:C14000,0,0,1))</f>
        <v/>
      </c>
      <c r="F752" s="220"/>
      <c r="G752" s="221"/>
      <c r="H752" s="194" t="str">
        <f t="shared" si="2"/>
        <v/>
      </c>
      <c r="I752" s="106"/>
      <c r="J752" s="195"/>
      <c r="K752" s="195" t="str">
        <f t="shared" si="3"/>
        <v/>
      </c>
      <c r="L752" s="196" t="str">
        <f t="shared" si="4"/>
        <v/>
      </c>
    </row>
    <row r="753">
      <c r="A753" s="198"/>
      <c r="B753" s="219"/>
      <c r="C753" s="103"/>
      <c r="D753" s="103"/>
      <c r="E753" s="5" t="str">
        <f t="array" ref="E753">IF(D753="","",XLOOKUP(D753,DATOS!$D$6:D14000,DATOS!$C$6:C14000,0,0,1))</f>
        <v/>
      </c>
      <c r="F753" s="220"/>
      <c r="G753" s="221"/>
      <c r="H753" s="194" t="str">
        <f t="shared" si="2"/>
        <v/>
      </c>
      <c r="I753" s="106"/>
      <c r="J753" s="195"/>
      <c r="K753" s="195" t="str">
        <f t="shared" si="3"/>
        <v/>
      </c>
      <c r="L753" s="196" t="str">
        <f t="shared" si="4"/>
        <v/>
      </c>
    </row>
    <row r="754">
      <c r="A754" s="198"/>
      <c r="B754" s="219"/>
      <c r="C754" s="103"/>
      <c r="D754" s="103"/>
      <c r="E754" s="5" t="str">
        <f t="array" ref="E754">IF(D754="","",XLOOKUP(D754,DATOS!$D$6:D14000,DATOS!$C$6:C14000,0,0,1))</f>
        <v/>
      </c>
      <c r="F754" s="220"/>
      <c r="G754" s="221"/>
      <c r="H754" s="194" t="str">
        <f t="shared" si="2"/>
        <v/>
      </c>
      <c r="I754" s="106"/>
      <c r="J754" s="195"/>
      <c r="K754" s="195" t="str">
        <f t="shared" si="3"/>
        <v/>
      </c>
      <c r="L754" s="196" t="str">
        <f t="shared" si="4"/>
        <v/>
      </c>
    </row>
    <row r="755">
      <c r="A755" s="198"/>
      <c r="B755" s="219"/>
      <c r="C755" s="103"/>
      <c r="D755" s="103"/>
      <c r="E755" s="5" t="str">
        <f t="array" ref="E755">IF(D755="","",XLOOKUP(D755,DATOS!$D$6:D14000,DATOS!$C$6:C14000,0,0,1))</f>
        <v/>
      </c>
      <c r="F755" s="220"/>
      <c r="G755" s="221"/>
      <c r="H755" s="194" t="str">
        <f t="shared" si="2"/>
        <v/>
      </c>
      <c r="I755" s="106"/>
      <c r="J755" s="195"/>
      <c r="K755" s="195" t="str">
        <f t="shared" si="3"/>
        <v/>
      </c>
      <c r="L755" s="196" t="str">
        <f t="shared" si="4"/>
        <v/>
      </c>
    </row>
    <row r="756">
      <c r="A756" s="198"/>
      <c r="B756" s="219"/>
      <c r="C756" s="103"/>
      <c r="D756" s="103"/>
      <c r="E756" s="5" t="str">
        <f t="array" ref="E756">IF(D756="","",XLOOKUP(D756,DATOS!$D$6:D14000,DATOS!$C$6:C14000,0,0,1))</f>
        <v/>
      </c>
      <c r="F756" s="220"/>
      <c r="G756" s="221"/>
      <c r="H756" s="194" t="str">
        <f t="shared" si="2"/>
        <v/>
      </c>
      <c r="I756" s="106"/>
      <c r="J756" s="195"/>
      <c r="K756" s="195" t="str">
        <f t="shared" si="3"/>
        <v/>
      </c>
      <c r="L756" s="196" t="str">
        <f t="shared" si="4"/>
        <v/>
      </c>
    </row>
    <row r="757">
      <c r="A757" s="198"/>
      <c r="B757" s="219"/>
      <c r="C757" s="103"/>
      <c r="D757" s="103"/>
      <c r="E757" s="5" t="str">
        <f t="array" ref="E757">IF(D757="","",XLOOKUP(D757,DATOS!$D$6:D14000,DATOS!$C$6:C14000,0,0,1))</f>
        <v/>
      </c>
      <c r="F757" s="220"/>
      <c r="G757" s="221"/>
      <c r="H757" s="194" t="str">
        <f t="shared" si="2"/>
        <v/>
      </c>
      <c r="I757" s="106"/>
      <c r="J757" s="195"/>
      <c r="K757" s="195" t="str">
        <f t="shared" si="3"/>
        <v/>
      </c>
      <c r="L757" s="196" t="str">
        <f t="shared" si="4"/>
        <v/>
      </c>
    </row>
    <row r="758">
      <c r="A758" s="198"/>
      <c r="B758" s="219"/>
      <c r="C758" s="103"/>
      <c r="D758" s="103"/>
      <c r="E758" s="5" t="str">
        <f t="array" ref="E758">IF(D758="","",XLOOKUP(D758,DATOS!$D$6:D14000,DATOS!$C$6:C14000,0,0,1))</f>
        <v/>
      </c>
      <c r="F758" s="220"/>
      <c r="G758" s="221"/>
      <c r="H758" s="194" t="str">
        <f t="shared" si="2"/>
        <v/>
      </c>
      <c r="I758" s="106"/>
      <c r="J758" s="195"/>
      <c r="K758" s="195" t="str">
        <f t="shared" si="3"/>
        <v/>
      </c>
      <c r="L758" s="196" t="str">
        <f t="shared" si="4"/>
        <v/>
      </c>
    </row>
    <row r="759">
      <c r="A759" s="198"/>
      <c r="B759" s="219"/>
      <c r="C759" s="103"/>
      <c r="D759" s="103"/>
      <c r="E759" s="5" t="str">
        <f t="array" ref="E759">IF(D759="","",XLOOKUP(D759,DATOS!$D$6:D14000,DATOS!$C$6:C14000,0,0,1))</f>
        <v/>
      </c>
      <c r="F759" s="220"/>
      <c r="G759" s="221"/>
      <c r="H759" s="194" t="str">
        <f t="shared" si="2"/>
        <v/>
      </c>
      <c r="I759" s="106"/>
      <c r="J759" s="195"/>
      <c r="K759" s="195" t="str">
        <f t="shared" si="3"/>
        <v/>
      </c>
      <c r="L759" s="196" t="str">
        <f t="shared" si="4"/>
        <v/>
      </c>
    </row>
    <row r="760">
      <c r="A760" s="198"/>
      <c r="B760" s="219"/>
      <c r="C760" s="103"/>
      <c r="D760" s="103"/>
      <c r="E760" s="5" t="str">
        <f t="array" ref="E760">IF(D760="","",XLOOKUP(D760,DATOS!$D$6:D14000,DATOS!$C$6:C14000,0,0,1))</f>
        <v/>
      </c>
      <c r="F760" s="220"/>
      <c r="G760" s="221"/>
      <c r="H760" s="194" t="str">
        <f t="shared" si="2"/>
        <v/>
      </c>
      <c r="I760" s="106"/>
      <c r="J760" s="195"/>
      <c r="K760" s="195" t="str">
        <f t="shared" si="3"/>
        <v/>
      </c>
      <c r="L760" s="196" t="str">
        <f t="shared" si="4"/>
        <v/>
      </c>
    </row>
    <row r="761">
      <c r="A761" s="198"/>
      <c r="B761" s="219"/>
      <c r="C761" s="103"/>
      <c r="D761" s="103"/>
      <c r="E761" s="5" t="str">
        <f t="array" ref="E761">IF(D761="","",XLOOKUP(D761,DATOS!$D$6:D14000,DATOS!$C$6:C14000,0,0,1))</f>
        <v/>
      </c>
      <c r="F761" s="220"/>
      <c r="G761" s="221"/>
      <c r="H761" s="194" t="str">
        <f t="shared" si="2"/>
        <v/>
      </c>
      <c r="I761" s="106"/>
      <c r="J761" s="195"/>
      <c r="K761" s="195" t="str">
        <f t="shared" si="3"/>
        <v/>
      </c>
      <c r="L761" s="196" t="str">
        <f t="shared" si="4"/>
        <v/>
      </c>
    </row>
    <row r="762">
      <c r="A762" s="198"/>
      <c r="B762" s="219"/>
      <c r="C762" s="103"/>
      <c r="D762" s="103"/>
      <c r="E762" s="5" t="str">
        <f t="array" ref="E762">IF(D762="","",XLOOKUP(D762,DATOS!$D$6:D14000,DATOS!$C$6:C14000,0,0,1))</f>
        <v/>
      </c>
      <c r="F762" s="220"/>
      <c r="G762" s="221"/>
      <c r="H762" s="194" t="str">
        <f t="shared" si="2"/>
        <v/>
      </c>
      <c r="I762" s="106"/>
      <c r="J762" s="195"/>
      <c r="K762" s="195" t="str">
        <f t="shared" si="3"/>
        <v/>
      </c>
      <c r="L762" s="196" t="str">
        <f t="shared" si="4"/>
        <v/>
      </c>
    </row>
    <row r="763">
      <c r="A763" s="198"/>
      <c r="B763" s="219"/>
      <c r="C763" s="103"/>
      <c r="D763" s="103"/>
      <c r="E763" s="5" t="str">
        <f t="array" ref="E763">IF(D763="","",XLOOKUP(D763,DATOS!$D$6:D14000,DATOS!$C$6:C14000,0,0,1))</f>
        <v/>
      </c>
      <c r="F763" s="220"/>
      <c r="G763" s="221"/>
      <c r="H763" s="194" t="str">
        <f t="shared" si="2"/>
        <v/>
      </c>
      <c r="I763" s="106"/>
      <c r="J763" s="195"/>
      <c r="K763" s="195" t="str">
        <f t="shared" si="3"/>
        <v/>
      </c>
      <c r="L763" s="196" t="str">
        <f t="shared" si="4"/>
        <v/>
      </c>
    </row>
    <row r="764">
      <c r="A764" s="198"/>
      <c r="B764" s="219"/>
      <c r="C764" s="103"/>
      <c r="D764" s="103"/>
      <c r="E764" s="5" t="str">
        <f t="array" ref="E764">IF(D764="","",XLOOKUP(D764,DATOS!$D$6:D14000,DATOS!$C$6:C14000,0,0,1))</f>
        <v/>
      </c>
      <c r="F764" s="220"/>
      <c r="G764" s="221"/>
      <c r="H764" s="194" t="str">
        <f t="shared" si="2"/>
        <v/>
      </c>
      <c r="I764" s="106"/>
      <c r="J764" s="195"/>
      <c r="K764" s="195" t="str">
        <f t="shared" si="3"/>
        <v/>
      </c>
      <c r="L764" s="196" t="str">
        <f t="shared" si="4"/>
        <v/>
      </c>
    </row>
    <row r="765">
      <c r="A765" s="198"/>
      <c r="B765" s="219"/>
      <c r="C765" s="103"/>
      <c r="D765" s="103"/>
      <c r="E765" s="5" t="str">
        <f t="array" ref="E765">IF(D765="","",XLOOKUP(D765,DATOS!$D$6:D14000,DATOS!$C$6:C14000,0,0,1))</f>
        <v/>
      </c>
      <c r="F765" s="220"/>
      <c r="G765" s="221"/>
      <c r="H765" s="194" t="str">
        <f t="shared" si="2"/>
        <v/>
      </c>
      <c r="I765" s="106"/>
      <c r="J765" s="195"/>
      <c r="K765" s="195" t="str">
        <f t="shared" si="3"/>
        <v/>
      </c>
      <c r="L765" s="196" t="str">
        <f t="shared" si="4"/>
        <v/>
      </c>
    </row>
    <row r="766">
      <c r="A766" s="198"/>
      <c r="B766" s="219"/>
      <c r="C766" s="103"/>
      <c r="D766" s="103"/>
      <c r="E766" s="5" t="str">
        <f t="array" ref="E766">IF(D766="","",XLOOKUP(D766,DATOS!$D$6:D14000,DATOS!$C$6:C14000,0,0,1))</f>
        <v/>
      </c>
      <c r="F766" s="220"/>
      <c r="G766" s="221"/>
      <c r="H766" s="194" t="str">
        <f t="shared" si="2"/>
        <v/>
      </c>
      <c r="I766" s="106"/>
      <c r="J766" s="195"/>
      <c r="K766" s="195" t="str">
        <f t="shared" si="3"/>
        <v/>
      </c>
      <c r="L766" s="196" t="str">
        <f t="shared" si="4"/>
        <v/>
      </c>
    </row>
    <row r="767">
      <c r="A767" s="198"/>
      <c r="B767" s="219"/>
      <c r="C767" s="103"/>
      <c r="D767" s="103"/>
      <c r="E767" s="5" t="str">
        <f t="array" ref="E767">IF(D767="","",XLOOKUP(D767,DATOS!$D$6:D14000,DATOS!$C$6:C14000,0,0,1))</f>
        <v/>
      </c>
      <c r="F767" s="220"/>
      <c r="G767" s="221"/>
      <c r="H767" s="194" t="str">
        <f t="shared" si="2"/>
        <v/>
      </c>
      <c r="I767" s="106"/>
      <c r="J767" s="195"/>
      <c r="K767" s="195" t="str">
        <f t="shared" si="3"/>
        <v/>
      </c>
      <c r="L767" s="196" t="str">
        <f t="shared" si="4"/>
        <v/>
      </c>
    </row>
    <row r="768">
      <c r="A768" s="198"/>
      <c r="B768" s="219"/>
      <c r="C768" s="103"/>
      <c r="D768" s="103"/>
      <c r="E768" s="5" t="str">
        <f t="array" ref="E768">IF(D768="","",XLOOKUP(D768,DATOS!$D$6:D14000,DATOS!$C$6:C14000,0,0,1))</f>
        <v/>
      </c>
      <c r="F768" s="220"/>
      <c r="G768" s="221"/>
      <c r="H768" s="194" t="str">
        <f t="shared" si="2"/>
        <v/>
      </c>
      <c r="I768" s="106"/>
      <c r="J768" s="195"/>
      <c r="K768" s="195" t="str">
        <f t="shared" si="3"/>
        <v/>
      </c>
      <c r="L768" s="196" t="str">
        <f t="shared" si="4"/>
        <v/>
      </c>
    </row>
    <row r="769">
      <c r="A769" s="198"/>
      <c r="B769" s="219"/>
      <c r="C769" s="103"/>
      <c r="D769" s="103"/>
      <c r="E769" s="5" t="str">
        <f t="array" ref="E769">IF(D769="","",XLOOKUP(D769,DATOS!$D$6:D14000,DATOS!$C$6:C14000,0,0,1))</f>
        <v/>
      </c>
      <c r="F769" s="220"/>
      <c r="G769" s="221"/>
      <c r="H769" s="194" t="str">
        <f t="shared" si="2"/>
        <v/>
      </c>
      <c r="I769" s="106"/>
      <c r="J769" s="195"/>
      <c r="K769" s="195" t="str">
        <f t="shared" si="3"/>
        <v/>
      </c>
      <c r="L769" s="196" t="str">
        <f t="shared" si="4"/>
        <v/>
      </c>
    </row>
    <row r="770">
      <c r="A770" s="198"/>
      <c r="B770" s="219"/>
      <c r="C770" s="103"/>
      <c r="D770" s="103"/>
      <c r="E770" s="5" t="str">
        <f t="array" ref="E770">IF(D770="","",XLOOKUP(D770,DATOS!$D$6:D14000,DATOS!$C$6:C14000,0,0,1))</f>
        <v/>
      </c>
      <c r="F770" s="220"/>
      <c r="G770" s="221"/>
      <c r="H770" s="194" t="str">
        <f t="shared" si="2"/>
        <v/>
      </c>
      <c r="I770" s="106"/>
      <c r="J770" s="195"/>
      <c r="K770" s="195" t="str">
        <f t="shared" si="3"/>
        <v/>
      </c>
      <c r="L770" s="196" t="str">
        <f t="shared" si="4"/>
        <v/>
      </c>
    </row>
    <row r="771">
      <c r="A771" s="198"/>
      <c r="B771" s="219"/>
      <c r="C771" s="103"/>
      <c r="D771" s="103"/>
      <c r="E771" s="5" t="str">
        <f t="array" ref="E771">IF(D771="","",XLOOKUP(D771,DATOS!$D$6:D14000,DATOS!$C$6:C14000,0,0,1))</f>
        <v/>
      </c>
      <c r="F771" s="220"/>
      <c r="G771" s="221"/>
      <c r="H771" s="194" t="str">
        <f t="shared" si="2"/>
        <v/>
      </c>
      <c r="I771" s="106"/>
      <c r="J771" s="195"/>
      <c r="K771" s="195" t="str">
        <f t="shared" si="3"/>
        <v/>
      </c>
      <c r="L771" s="196" t="str">
        <f t="shared" si="4"/>
        <v/>
      </c>
    </row>
    <row r="772">
      <c r="A772" s="198"/>
      <c r="B772" s="219"/>
      <c r="C772" s="103"/>
      <c r="D772" s="103"/>
      <c r="E772" s="5" t="str">
        <f t="array" ref="E772">IF(D772="","",XLOOKUP(D772,DATOS!$D$6:D14000,DATOS!$C$6:C14000,0,0,1))</f>
        <v/>
      </c>
      <c r="F772" s="220"/>
      <c r="G772" s="221"/>
      <c r="H772" s="194" t="str">
        <f t="shared" si="2"/>
        <v/>
      </c>
      <c r="I772" s="106"/>
      <c r="J772" s="195"/>
      <c r="K772" s="195" t="str">
        <f t="shared" si="3"/>
        <v/>
      </c>
      <c r="L772" s="196" t="str">
        <f t="shared" si="4"/>
        <v/>
      </c>
    </row>
    <row r="773">
      <c r="A773" s="198"/>
      <c r="B773" s="219"/>
      <c r="C773" s="103"/>
      <c r="D773" s="103"/>
      <c r="E773" s="5" t="str">
        <f t="array" ref="E773">IF(D773="","",XLOOKUP(D773,DATOS!$D$6:D14000,DATOS!$C$6:C14000,0,0,1))</f>
        <v/>
      </c>
      <c r="F773" s="220"/>
      <c r="G773" s="221"/>
      <c r="H773" s="194" t="str">
        <f t="shared" si="2"/>
        <v/>
      </c>
      <c r="I773" s="106"/>
      <c r="J773" s="195"/>
      <c r="K773" s="195" t="str">
        <f t="shared" si="3"/>
        <v/>
      </c>
      <c r="L773" s="196" t="str">
        <f t="shared" si="4"/>
        <v/>
      </c>
    </row>
    <row r="774">
      <c r="A774" s="198"/>
      <c r="B774" s="219"/>
      <c r="C774" s="103"/>
      <c r="D774" s="103"/>
      <c r="E774" s="5" t="str">
        <f t="array" ref="E774">IF(D774="","",XLOOKUP(D774,DATOS!$D$6:D14000,DATOS!$C$6:C14000,0,0,1))</f>
        <v/>
      </c>
      <c r="F774" s="220"/>
      <c r="G774" s="221"/>
      <c r="H774" s="194" t="str">
        <f t="shared" si="2"/>
        <v/>
      </c>
      <c r="I774" s="106"/>
      <c r="J774" s="195"/>
      <c r="K774" s="195" t="str">
        <f t="shared" si="3"/>
        <v/>
      </c>
      <c r="L774" s="196" t="str">
        <f t="shared" si="4"/>
        <v/>
      </c>
    </row>
    <row r="775">
      <c r="A775" s="198"/>
      <c r="B775" s="219"/>
      <c r="C775" s="103"/>
      <c r="D775" s="103"/>
      <c r="E775" s="5" t="str">
        <f t="array" ref="E775">IF(D775="","",XLOOKUP(D775,DATOS!$D$6:D14000,DATOS!$C$6:C14000,0,0,1))</f>
        <v/>
      </c>
      <c r="F775" s="220"/>
      <c r="G775" s="221"/>
      <c r="H775" s="194" t="str">
        <f t="shared" si="2"/>
        <v/>
      </c>
      <c r="I775" s="106"/>
      <c r="J775" s="195"/>
      <c r="K775" s="195" t="str">
        <f t="shared" si="3"/>
        <v/>
      </c>
      <c r="L775" s="196" t="str">
        <f t="shared" si="4"/>
        <v/>
      </c>
    </row>
    <row r="776">
      <c r="A776" s="198"/>
      <c r="B776" s="219"/>
      <c r="C776" s="103"/>
      <c r="D776" s="103"/>
      <c r="E776" s="5" t="str">
        <f t="array" ref="E776">IF(D776="","",XLOOKUP(D776,DATOS!$D$6:D14000,DATOS!$C$6:C14000,0,0,1))</f>
        <v/>
      </c>
      <c r="F776" s="220"/>
      <c r="G776" s="221"/>
      <c r="H776" s="194" t="str">
        <f t="shared" si="2"/>
        <v/>
      </c>
      <c r="I776" s="106"/>
      <c r="J776" s="195"/>
      <c r="K776" s="195" t="str">
        <f t="shared" si="3"/>
        <v/>
      </c>
      <c r="L776" s="196" t="str">
        <f t="shared" si="4"/>
        <v/>
      </c>
    </row>
    <row r="777">
      <c r="A777" s="198"/>
      <c r="B777" s="219"/>
      <c r="C777" s="103"/>
      <c r="D777" s="103"/>
      <c r="E777" s="5" t="str">
        <f t="array" ref="E777">IF(D777="","",XLOOKUP(D777,DATOS!$D$6:D14000,DATOS!$C$6:C14000,0,0,1))</f>
        <v/>
      </c>
      <c r="F777" s="220"/>
      <c r="G777" s="221"/>
      <c r="H777" s="194" t="str">
        <f t="shared" si="2"/>
        <v/>
      </c>
      <c r="I777" s="106"/>
      <c r="J777" s="195"/>
      <c r="K777" s="195" t="str">
        <f t="shared" si="3"/>
        <v/>
      </c>
      <c r="L777" s="196" t="str">
        <f t="shared" si="4"/>
        <v/>
      </c>
    </row>
    <row r="778">
      <c r="A778" s="198"/>
      <c r="B778" s="219"/>
      <c r="C778" s="103"/>
      <c r="D778" s="103"/>
      <c r="E778" s="5" t="str">
        <f t="array" ref="E778">IF(D778="","",XLOOKUP(D778,DATOS!$D$6:D14000,DATOS!$C$6:C14000,0,0,1))</f>
        <v/>
      </c>
      <c r="F778" s="220"/>
      <c r="G778" s="221"/>
      <c r="H778" s="194" t="str">
        <f t="shared" si="2"/>
        <v/>
      </c>
      <c r="I778" s="106"/>
      <c r="J778" s="195"/>
      <c r="K778" s="195" t="str">
        <f t="shared" si="3"/>
        <v/>
      </c>
      <c r="L778" s="196" t="str">
        <f t="shared" si="4"/>
        <v/>
      </c>
    </row>
    <row r="779">
      <c r="A779" s="198"/>
      <c r="B779" s="219"/>
      <c r="C779" s="103"/>
      <c r="D779" s="103"/>
      <c r="E779" s="5" t="str">
        <f t="array" ref="E779">IF(D779="","",XLOOKUP(D779,DATOS!$D$6:D14000,DATOS!$C$6:C14000,0,0,1))</f>
        <v/>
      </c>
      <c r="F779" s="220"/>
      <c r="G779" s="221"/>
      <c r="H779" s="194" t="str">
        <f t="shared" si="2"/>
        <v/>
      </c>
      <c r="I779" s="106"/>
      <c r="J779" s="195"/>
      <c r="K779" s="195" t="str">
        <f t="shared" si="3"/>
        <v/>
      </c>
      <c r="L779" s="196" t="str">
        <f t="shared" si="4"/>
        <v/>
      </c>
    </row>
    <row r="780">
      <c r="A780" s="198"/>
      <c r="B780" s="219"/>
      <c r="C780" s="103"/>
      <c r="D780" s="103"/>
      <c r="E780" s="5" t="str">
        <f t="array" ref="E780">IF(D780="","",XLOOKUP(D780,DATOS!$D$6:D14000,DATOS!$C$6:C14000,0,0,1))</f>
        <v/>
      </c>
      <c r="F780" s="220"/>
      <c r="G780" s="221"/>
      <c r="H780" s="194" t="str">
        <f t="shared" si="2"/>
        <v/>
      </c>
      <c r="I780" s="106"/>
      <c r="J780" s="195"/>
      <c r="K780" s="195" t="str">
        <f t="shared" si="3"/>
        <v/>
      </c>
      <c r="L780" s="196" t="str">
        <f t="shared" si="4"/>
        <v/>
      </c>
    </row>
    <row r="781">
      <c r="A781" s="198"/>
      <c r="B781" s="219"/>
      <c r="C781" s="103"/>
      <c r="D781" s="103"/>
      <c r="E781" s="5" t="str">
        <f t="array" ref="E781">IF(D781="","",XLOOKUP(D781,DATOS!$D$6:D14000,DATOS!$C$6:C14000,0,0,1))</f>
        <v/>
      </c>
      <c r="F781" s="220"/>
      <c r="G781" s="221"/>
      <c r="H781" s="194" t="str">
        <f t="shared" si="2"/>
        <v/>
      </c>
      <c r="I781" s="106"/>
      <c r="J781" s="195"/>
      <c r="K781" s="195" t="str">
        <f t="shared" si="3"/>
        <v/>
      </c>
      <c r="L781" s="196" t="str">
        <f t="shared" si="4"/>
        <v/>
      </c>
    </row>
    <row r="782">
      <c r="A782" s="198"/>
      <c r="B782" s="219"/>
      <c r="C782" s="103"/>
      <c r="D782" s="103"/>
      <c r="E782" s="5" t="str">
        <f t="array" ref="E782">IF(D782="","",XLOOKUP(D782,DATOS!$D$6:D14000,DATOS!$C$6:C14000,0,0,1))</f>
        <v/>
      </c>
      <c r="F782" s="220"/>
      <c r="G782" s="221"/>
      <c r="H782" s="194" t="str">
        <f t="shared" si="2"/>
        <v/>
      </c>
      <c r="I782" s="106"/>
      <c r="J782" s="195"/>
      <c r="K782" s="195" t="str">
        <f t="shared" si="3"/>
        <v/>
      </c>
      <c r="L782" s="196" t="str">
        <f t="shared" si="4"/>
        <v/>
      </c>
    </row>
    <row r="783">
      <c r="A783" s="198"/>
      <c r="B783" s="219"/>
      <c r="C783" s="103"/>
      <c r="D783" s="103"/>
      <c r="E783" s="5" t="str">
        <f t="array" ref="E783">IF(D783="","",XLOOKUP(D783,DATOS!$D$6:D14000,DATOS!$C$6:C14000,0,0,1))</f>
        <v/>
      </c>
      <c r="F783" s="220"/>
      <c r="G783" s="221"/>
      <c r="H783" s="194" t="str">
        <f t="shared" si="2"/>
        <v/>
      </c>
      <c r="I783" s="106"/>
      <c r="J783" s="195"/>
      <c r="K783" s="195" t="str">
        <f t="shared" si="3"/>
        <v/>
      </c>
      <c r="L783" s="196" t="str">
        <f t="shared" si="4"/>
        <v/>
      </c>
    </row>
    <row r="784">
      <c r="A784" s="198"/>
      <c r="B784" s="219"/>
      <c r="C784" s="103"/>
      <c r="D784" s="103"/>
      <c r="E784" s="5" t="str">
        <f t="array" ref="E784">IF(D784="","",XLOOKUP(D784,DATOS!$D$6:D14000,DATOS!$C$6:C14000,0,0,1))</f>
        <v/>
      </c>
      <c r="F784" s="220"/>
      <c r="G784" s="221"/>
      <c r="H784" s="194" t="str">
        <f t="shared" si="2"/>
        <v/>
      </c>
      <c r="I784" s="106"/>
      <c r="J784" s="195"/>
      <c r="K784" s="195" t="str">
        <f t="shared" si="3"/>
        <v/>
      </c>
      <c r="L784" s="196" t="str">
        <f t="shared" si="4"/>
        <v/>
      </c>
    </row>
    <row r="785">
      <c r="A785" s="198"/>
      <c r="B785" s="219"/>
      <c r="C785" s="103"/>
      <c r="D785" s="103"/>
      <c r="E785" s="5" t="str">
        <f t="array" ref="E785">IF(D785="","",XLOOKUP(D785,DATOS!$D$6:D14000,DATOS!$C$6:C14000,0,0,1))</f>
        <v/>
      </c>
      <c r="F785" s="220"/>
      <c r="G785" s="221"/>
      <c r="H785" s="194" t="str">
        <f t="shared" si="2"/>
        <v/>
      </c>
      <c r="I785" s="106"/>
      <c r="J785" s="195"/>
      <c r="K785" s="195" t="str">
        <f t="shared" si="3"/>
        <v/>
      </c>
      <c r="L785" s="196" t="str">
        <f t="shared" si="4"/>
        <v/>
      </c>
    </row>
    <row r="786">
      <c r="A786" s="198"/>
      <c r="B786" s="219"/>
      <c r="C786" s="103"/>
      <c r="D786" s="103"/>
      <c r="E786" s="5" t="str">
        <f t="array" ref="E786">IF(D786="","",XLOOKUP(D786,DATOS!$D$6:D14000,DATOS!$C$6:C14000,0,0,1))</f>
        <v/>
      </c>
      <c r="F786" s="220"/>
      <c r="G786" s="221"/>
      <c r="H786" s="194" t="str">
        <f t="shared" si="2"/>
        <v/>
      </c>
      <c r="I786" s="106"/>
      <c r="J786" s="195"/>
      <c r="K786" s="195" t="str">
        <f t="shared" si="3"/>
        <v/>
      </c>
      <c r="L786" s="196" t="str">
        <f t="shared" si="4"/>
        <v/>
      </c>
    </row>
    <row r="787">
      <c r="A787" s="198"/>
      <c r="B787" s="219"/>
      <c r="C787" s="103"/>
      <c r="D787" s="103"/>
      <c r="E787" s="5" t="str">
        <f t="array" ref="E787">IF(D787="","",XLOOKUP(D787,DATOS!$D$6:D14000,DATOS!$C$6:C14000,0,0,1))</f>
        <v/>
      </c>
      <c r="F787" s="220"/>
      <c r="G787" s="221"/>
      <c r="H787" s="194" t="str">
        <f t="shared" si="2"/>
        <v/>
      </c>
      <c r="I787" s="106"/>
      <c r="J787" s="195"/>
      <c r="K787" s="195" t="str">
        <f t="shared" si="3"/>
        <v/>
      </c>
      <c r="L787" s="196" t="str">
        <f t="shared" si="4"/>
        <v/>
      </c>
    </row>
    <row r="788">
      <c r="A788" s="198"/>
      <c r="B788" s="219"/>
      <c r="C788" s="103"/>
      <c r="D788" s="103"/>
      <c r="E788" s="5" t="str">
        <f t="array" ref="E788">IF(D788="","",XLOOKUP(D788,DATOS!$D$6:D14000,DATOS!$C$6:C14000,0,0,1))</f>
        <v/>
      </c>
      <c r="F788" s="220"/>
      <c r="G788" s="221"/>
      <c r="H788" s="194" t="str">
        <f t="shared" si="2"/>
        <v/>
      </c>
      <c r="I788" s="106"/>
      <c r="J788" s="195"/>
      <c r="K788" s="195" t="str">
        <f t="shared" si="3"/>
        <v/>
      </c>
      <c r="L788" s="196" t="str">
        <f t="shared" si="4"/>
        <v/>
      </c>
    </row>
    <row r="789">
      <c r="A789" s="198"/>
      <c r="B789" s="219"/>
      <c r="C789" s="103"/>
      <c r="D789" s="103"/>
      <c r="E789" s="5" t="str">
        <f t="array" ref="E789">IF(D789="","",XLOOKUP(D789,DATOS!$D$6:D14000,DATOS!$C$6:C14000,0,0,1))</f>
        <v/>
      </c>
      <c r="F789" s="220"/>
      <c r="G789" s="221"/>
      <c r="H789" s="194" t="str">
        <f t="shared" si="2"/>
        <v/>
      </c>
      <c r="I789" s="106"/>
      <c r="J789" s="195"/>
      <c r="K789" s="195" t="str">
        <f t="shared" si="3"/>
        <v/>
      </c>
      <c r="L789" s="196" t="str">
        <f t="shared" si="4"/>
        <v/>
      </c>
    </row>
    <row r="790">
      <c r="A790" s="198"/>
      <c r="B790" s="219"/>
      <c r="C790" s="103"/>
      <c r="D790" s="103"/>
      <c r="E790" s="5" t="str">
        <f t="array" ref="E790">IF(D790="","",XLOOKUP(D790,DATOS!$D$6:D14000,DATOS!$C$6:C14000,0,0,1))</f>
        <v/>
      </c>
      <c r="F790" s="220"/>
      <c r="G790" s="221"/>
      <c r="H790" s="194" t="str">
        <f t="shared" si="2"/>
        <v/>
      </c>
      <c r="I790" s="106"/>
      <c r="J790" s="195"/>
      <c r="K790" s="195" t="str">
        <f t="shared" si="3"/>
        <v/>
      </c>
      <c r="L790" s="196" t="str">
        <f t="shared" si="4"/>
        <v/>
      </c>
    </row>
    <row r="791">
      <c r="A791" s="198"/>
      <c r="B791" s="219"/>
      <c r="C791" s="103"/>
      <c r="D791" s="103"/>
      <c r="E791" s="5" t="str">
        <f t="array" ref="E791">IF(D791="","",XLOOKUP(D791,DATOS!$D$6:D14000,DATOS!$C$6:C14000,0,0,1))</f>
        <v/>
      </c>
      <c r="F791" s="220"/>
      <c r="G791" s="221"/>
      <c r="H791" s="194" t="str">
        <f t="shared" si="2"/>
        <v/>
      </c>
      <c r="I791" s="106"/>
      <c r="J791" s="195"/>
      <c r="K791" s="195" t="str">
        <f t="shared" si="3"/>
        <v/>
      </c>
      <c r="L791" s="196" t="str">
        <f t="shared" si="4"/>
        <v/>
      </c>
    </row>
    <row r="792">
      <c r="A792" s="198"/>
      <c r="B792" s="219"/>
      <c r="C792" s="103"/>
      <c r="D792" s="103"/>
      <c r="E792" s="5" t="str">
        <f t="array" ref="E792">IF(D792="","",XLOOKUP(D792,DATOS!$D$6:D14000,DATOS!$C$6:C14000,0,0,1))</f>
        <v/>
      </c>
      <c r="F792" s="220"/>
      <c r="G792" s="221"/>
      <c r="H792" s="194" t="str">
        <f t="shared" si="2"/>
        <v/>
      </c>
      <c r="I792" s="106"/>
      <c r="J792" s="195"/>
      <c r="K792" s="195" t="str">
        <f t="shared" si="3"/>
        <v/>
      </c>
      <c r="L792" s="196" t="str">
        <f t="shared" si="4"/>
        <v/>
      </c>
    </row>
    <row r="793">
      <c r="A793" s="198"/>
      <c r="B793" s="219"/>
      <c r="C793" s="103"/>
      <c r="D793" s="103"/>
      <c r="E793" s="5" t="str">
        <f t="array" ref="E793">IF(D793="","",XLOOKUP(D793,DATOS!$D$6:D14000,DATOS!$C$6:C14000,0,0,1))</f>
        <v/>
      </c>
      <c r="F793" s="220"/>
      <c r="G793" s="221"/>
      <c r="H793" s="194" t="str">
        <f t="shared" si="2"/>
        <v/>
      </c>
      <c r="I793" s="106"/>
      <c r="J793" s="195"/>
      <c r="K793" s="195" t="str">
        <f t="shared" si="3"/>
        <v/>
      </c>
      <c r="L793" s="196" t="str">
        <f t="shared" si="4"/>
        <v/>
      </c>
    </row>
    <row r="794">
      <c r="A794" s="198"/>
      <c r="B794" s="219"/>
      <c r="C794" s="103"/>
      <c r="D794" s="103"/>
      <c r="E794" s="5" t="str">
        <f t="array" ref="E794">IF(D794="","",XLOOKUP(D794,DATOS!$D$6:D14000,DATOS!$C$6:C14000,0,0,1))</f>
        <v/>
      </c>
      <c r="F794" s="220"/>
      <c r="G794" s="221"/>
      <c r="H794" s="194" t="str">
        <f t="shared" si="2"/>
        <v/>
      </c>
      <c r="I794" s="106"/>
      <c r="J794" s="195"/>
      <c r="K794" s="195" t="str">
        <f t="shared" si="3"/>
        <v/>
      </c>
      <c r="L794" s="196" t="str">
        <f t="shared" si="4"/>
        <v/>
      </c>
    </row>
    <row r="795">
      <c r="A795" s="198"/>
      <c r="B795" s="219"/>
      <c r="C795" s="103"/>
      <c r="D795" s="103"/>
      <c r="E795" s="5" t="str">
        <f t="array" ref="E795">IF(D795="","",XLOOKUP(D795,DATOS!$D$6:D14000,DATOS!$C$6:C14000,0,0,1))</f>
        <v/>
      </c>
      <c r="F795" s="220"/>
      <c r="G795" s="221"/>
      <c r="H795" s="194" t="str">
        <f t="shared" si="2"/>
        <v/>
      </c>
      <c r="I795" s="106"/>
      <c r="J795" s="195"/>
      <c r="K795" s="195" t="str">
        <f t="shared" si="3"/>
        <v/>
      </c>
      <c r="L795" s="196" t="str">
        <f t="shared" si="4"/>
        <v/>
      </c>
    </row>
    <row r="796">
      <c r="A796" s="198"/>
      <c r="B796" s="219"/>
      <c r="C796" s="103"/>
      <c r="D796" s="103"/>
      <c r="E796" s="5" t="str">
        <f t="array" ref="E796">IF(D796="","",XLOOKUP(D796,DATOS!$D$6:D14000,DATOS!$C$6:C14000,0,0,1))</f>
        <v/>
      </c>
      <c r="F796" s="220"/>
      <c r="G796" s="221"/>
      <c r="H796" s="194" t="str">
        <f t="shared" si="2"/>
        <v/>
      </c>
      <c r="I796" s="106"/>
      <c r="J796" s="195"/>
      <c r="K796" s="195" t="str">
        <f t="shared" si="3"/>
        <v/>
      </c>
      <c r="L796" s="196" t="str">
        <f t="shared" si="4"/>
        <v/>
      </c>
    </row>
    <row r="797">
      <c r="A797" s="198"/>
      <c r="B797" s="219"/>
      <c r="C797" s="103"/>
      <c r="D797" s="103"/>
      <c r="E797" s="5" t="str">
        <f t="array" ref="E797">IF(D797="","",XLOOKUP(D797,DATOS!$D$6:D14000,DATOS!$C$6:C14000,0,0,1))</f>
        <v/>
      </c>
      <c r="F797" s="220"/>
      <c r="G797" s="221"/>
      <c r="H797" s="194" t="str">
        <f t="shared" si="2"/>
        <v/>
      </c>
      <c r="I797" s="106"/>
      <c r="J797" s="195"/>
      <c r="K797" s="195" t="str">
        <f t="shared" si="3"/>
        <v/>
      </c>
      <c r="L797" s="196" t="str">
        <f t="shared" si="4"/>
        <v/>
      </c>
    </row>
    <row r="798">
      <c r="A798" s="198"/>
      <c r="B798" s="219"/>
      <c r="C798" s="103"/>
      <c r="D798" s="103"/>
      <c r="E798" s="5" t="str">
        <f t="array" ref="E798">IF(D798="","",XLOOKUP(D798,DATOS!$D$6:D14000,DATOS!$C$6:C14000,0,0,1))</f>
        <v/>
      </c>
      <c r="F798" s="220"/>
      <c r="G798" s="221"/>
      <c r="H798" s="194" t="str">
        <f t="shared" si="2"/>
        <v/>
      </c>
      <c r="I798" s="106"/>
      <c r="J798" s="195"/>
      <c r="K798" s="195" t="str">
        <f t="shared" si="3"/>
        <v/>
      </c>
      <c r="L798" s="196" t="str">
        <f t="shared" si="4"/>
        <v/>
      </c>
    </row>
    <row r="799">
      <c r="A799" s="198"/>
      <c r="B799" s="219"/>
      <c r="C799" s="103"/>
      <c r="D799" s="103"/>
      <c r="E799" s="5" t="str">
        <f t="array" ref="E799">IF(D799="","",XLOOKUP(D799,DATOS!$D$6:D14000,DATOS!$C$6:C14000,0,0,1))</f>
        <v/>
      </c>
      <c r="F799" s="220"/>
      <c r="G799" s="221"/>
      <c r="H799" s="194" t="str">
        <f t="shared" si="2"/>
        <v/>
      </c>
      <c r="I799" s="106"/>
      <c r="J799" s="195"/>
      <c r="K799" s="195" t="str">
        <f t="shared" si="3"/>
        <v/>
      </c>
      <c r="L799" s="196" t="str">
        <f t="shared" si="4"/>
        <v/>
      </c>
    </row>
    <row r="800">
      <c r="A800" s="198"/>
      <c r="B800" s="219"/>
      <c r="C800" s="103"/>
      <c r="D800" s="103"/>
      <c r="E800" s="5" t="str">
        <f t="array" ref="E800">IF(D800="","",XLOOKUP(D800,DATOS!$D$6:D14000,DATOS!$C$6:C14000,0,0,1))</f>
        <v/>
      </c>
      <c r="F800" s="220"/>
      <c r="G800" s="221"/>
      <c r="H800" s="194" t="str">
        <f t="shared" si="2"/>
        <v/>
      </c>
      <c r="I800" s="106"/>
      <c r="J800" s="195"/>
      <c r="K800" s="195" t="str">
        <f t="shared" si="3"/>
        <v/>
      </c>
      <c r="L800" s="196" t="str">
        <f t="shared" si="4"/>
        <v/>
      </c>
    </row>
    <row r="801">
      <c r="A801" s="198"/>
      <c r="B801" s="219"/>
      <c r="C801" s="103"/>
      <c r="D801" s="103"/>
      <c r="E801" s="5" t="str">
        <f t="array" ref="E801">IF(D801="","",XLOOKUP(D801,DATOS!$D$6:D14000,DATOS!$C$6:C14000,0,0,1))</f>
        <v/>
      </c>
      <c r="F801" s="220"/>
      <c r="G801" s="221"/>
      <c r="H801" s="194" t="str">
        <f t="shared" si="2"/>
        <v/>
      </c>
      <c r="I801" s="106"/>
      <c r="J801" s="195"/>
      <c r="K801" s="195" t="str">
        <f t="shared" si="3"/>
        <v/>
      </c>
      <c r="L801" s="196" t="str">
        <f t="shared" si="4"/>
        <v/>
      </c>
    </row>
    <row r="802">
      <c r="A802" s="198"/>
      <c r="B802" s="219"/>
      <c r="C802" s="103"/>
      <c r="D802" s="103"/>
      <c r="E802" s="5" t="str">
        <f t="array" ref="E802">IF(D802="","",XLOOKUP(D802,DATOS!$D$6:D14000,DATOS!$C$6:C14000,0,0,1))</f>
        <v/>
      </c>
      <c r="F802" s="220"/>
      <c r="G802" s="221"/>
      <c r="H802" s="194" t="str">
        <f t="shared" si="2"/>
        <v/>
      </c>
      <c r="I802" s="106"/>
      <c r="J802" s="195"/>
      <c r="K802" s="195" t="str">
        <f t="shared" si="3"/>
        <v/>
      </c>
      <c r="L802" s="196" t="str">
        <f t="shared" si="4"/>
        <v/>
      </c>
    </row>
    <row r="803">
      <c r="A803" s="198"/>
      <c r="B803" s="219"/>
      <c r="C803" s="103"/>
      <c r="D803" s="103"/>
      <c r="E803" s="5" t="str">
        <f t="array" ref="E803">IF(D803="","",XLOOKUP(D803,DATOS!$D$6:D14000,DATOS!$C$6:C14000,0,0,1))</f>
        <v/>
      </c>
      <c r="F803" s="220"/>
      <c r="G803" s="221"/>
      <c r="H803" s="194" t="str">
        <f t="shared" si="2"/>
        <v/>
      </c>
      <c r="I803" s="106"/>
      <c r="J803" s="195"/>
      <c r="K803" s="195" t="str">
        <f t="shared" si="3"/>
        <v/>
      </c>
      <c r="L803" s="196" t="str">
        <f t="shared" si="4"/>
        <v/>
      </c>
    </row>
    <row r="804">
      <c r="A804" s="198"/>
      <c r="B804" s="219"/>
      <c r="C804" s="103"/>
      <c r="D804" s="103"/>
      <c r="E804" s="5" t="str">
        <f t="array" ref="E804">IF(D804="","",XLOOKUP(D804,DATOS!$D$6:D14000,DATOS!$C$6:C14000,0,0,1))</f>
        <v/>
      </c>
      <c r="F804" s="220"/>
      <c r="G804" s="221"/>
      <c r="H804" s="194" t="str">
        <f t="shared" si="2"/>
        <v/>
      </c>
      <c r="I804" s="106"/>
      <c r="J804" s="195"/>
      <c r="K804" s="195" t="str">
        <f t="shared" si="3"/>
        <v/>
      </c>
      <c r="L804" s="196" t="str">
        <f t="shared" si="4"/>
        <v/>
      </c>
    </row>
    <row r="805">
      <c r="A805" s="198"/>
      <c r="B805" s="219"/>
      <c r="C805" s="103"/>
      <c r="D805" s="103"/>
      <c r="E805" s="5" t="str">
        <f t="array" ref="E805">IF(D805="","",XLOOKUP(D805,DATOS!$D$6:D14000,DATOS!$C$6:C14000,0,0,1))</f>
        <v/>
      </c>
      <c r="F805" s="220"/>
      <c r="G805" s="221"/>
      <c r="H805" s="194" t="str">
        <f t="shared" si="2"/>
        <v/>
      </c>
      <c r="I805" s="106"/>
      <c r="J805" s="195"/>
      <c r="K805" s="195" t="str">
        <f t="shared" si="3"/>
        <v/>
      </c>
      <c r="L805" s="196" t="str">
        <f t="shared" si="4"/>
        <v/>
      </c>
    </row>
    <row r="806">
      <c r="A806" s="198"/>
      <c r="B806" s="219"/>
      <c r="C806" s="103"/>
      <c r="D806" s="103"/>
      <c r="E806" s="5" t="str">
        <f t="array" ref="E806">IF(D806="","",XLOOKUP(D806,DATOS!$D$6:D14000,DATOS!$C$6:C14000,0,0,1))</f>
        <v/>
      </c>
      <c r="F806" s="220"/>
      <c r="G806" s="221"/>
      <c r="H806" s="194" t="str">
        <f t="shared" si="2"/>
        <v/>
      </c>
      <c r="I806" s="106"/>
      <c r="J806" s="195"/>
      <c r="K806" s="195" t="str">
        <f t="shared" si="3"/>
        <v/>
      </c>
      <c r="L806" s="196" t="str">
        <f t="shared" si="4"/>
        <v/>
      </c>
    </row>
    <row r="807">
      <c r="A807" s="198"/>
      <c r="B807" s="219"/>
      <c r="C807" s="103"/>
      <c r="D807" s="103"/>
      <c r="E807" s="5" t="str">
        <f t="array" ref="E807">IF(D807="","",XLOOKUP(D807,DATOS!$D$6:D14000,DATOS!$C$6:C14000,0,0,1))</f>
        <v/>
      </c>
      <c r="F807" s="220"/>
      <c r="G807" s="221"/>
      <c r="H807" s="194" t="str">
        <f t="shared" si="2"/>
        <v/>
      </c>
      <c r="I807" s="106"/>
      <c r="J807" s="195"/>
      <c r="K807" s="195" t="str">
        <f t="shared" si="3"/>
        <v/>
      </c>
      <c r="L807" s="196" t="str">
        <f t="shared" si="4"/>
        <v/>
      </c>
    </row>
    <row r="808">
      <c r="A808" s="198"/>
      <c r="B808" s="219"/>
      <c r="C808" s="103"/>
      <c r="D808" s="103"/>
      <c r="E808" s="5" t="str">
        <f t="array" ref="E808">IF(D808="","",XLOOKUP(D808,DATOS!$D$6:D14000,DATOS!$C$6:C14000,0,0,1))</f>
        <v/>
      </c>
      <c r="F808" s="220"/>
      <c r="G808" s="221"/>
      <c r="H808" s="194" t="str">
        <f t="shared" si="2"/>
        <v/>
      </c>
      <c r="I808" s="106"/>
      <c r="J808" s="195"/>
      <c r="K808" s="195" t="str">
        <f t="shared" si="3"/>
        <v/>
      </c>
      <c r="L808" s="196" t="str">
        <f t="shared" si="4"/>
        <v/>
      </c>
    </row>
    <row r="809">
      <c r="A809" s="198"/>
      <c r="B809" s="219"/>
      <c r="C809" s="103"/>
      <c r="D809" s="103"/>
      <c r="E809" s="5" t="str">
        <f t="array" ref="E809">IF(D809="","",XLOOKUP(D809,DATOS!$D$6:D14000,DATOS!$C$6:C14000,0,0,1))</f>
        <v/>
      </c>
      <c r="F809" s="220"/>
      <c r="G809" s="221"/>
      <c r="H809" s="194" t="str">
        <f t="shared" si="2"/>
        <v/>
      </c>
      <c r="I809" s="106"/>
      <c r="J809" s="195"/>
      <c r="K809" s="195" t="str">
        <f t="shared" si="3"/>
        <v/>
      </c>
      <c r="L809" s="196" t="str">
        <f t="shared" si="4"/>
        <v/>
      </c>
    </row>
    <row r="810">
      <c r="A810" s="198"/>
      <c r="B810" s="219"/>
      <c r="C810" s="103"/>
      <c r="D810" s="103"/>
      <c r="E810" s="5" t="str">
        <f t="array" ref="E810">IF(D810="","",XLOOKUP(D810,DATOS!$D$6:D14000,DATOS!$C$6:C14000,0,0,1))</f>
        <v/>
      </c>
      <c r="F810" s="220"/>
      <c r="G810" s="221"/>
      <c r="H810" s="194" t="str">
        <f t="shared" si="2"/>
        <v/>
      </c>
      <c r="I810" s="106"/>
      <c r="J810" s="195"/>
      <c r="K810" s="195" t="str">
        <f t="shared" si="3"/>
        <v/>
      </c>
      <c r="L810" s="196" t="str">
        <f t="shared" si="4"/>
        <v/>
      </c>
    </row>
    <row r="811">
      <c r="A811" s="198"/>
      <c r="B811" s="219"/>
      <c r="C811" s="103"/>
      <c r="D811" s="103"/>
      <c r="E811" s="5" t="str">
        <f t="array" ref="E811">IF(D811="","",XLOOKUP(D811,DATOS!$D$6:D14000,DATOS!$C$6:C14000,0,0,1))</f>
        <v/>
      </c>
      <c r="F811" s="220"/>
      <c r="G811" s="221"/>
      <c r="H811" s="194" t="str">
        <f t="shared" si="2"/>
        <v/>
      </c>
      <c r="I811" s="106"/>
      <c r="J811" s="195"/>
      <c r="K811" s="195" t="str">
        <f t="shared" si="3"/>
        <v/>
      </c>
      <c r="L811" s="196" t="str">
        <f t="shared" si="4"/>
        <v/>
      </c>
    </row>
    <row r="812">
      <c r="A812" s="198"/>
      <c r="B812" s="219"/>
      <c r="C812" s="103"/>
      <c r="D812" s="103"/>
      <c r="E812" s="5" t="str">
        <f t="array" ref="E812">IF(D812="","",XLOOKUP(D812,DATOS!$D$6:D14000,DATOS!$C$6:C14000,0,0,1))</f>
        <v/>
      </c>
      <c r="F812" s="220"/>
      <c r="G812" s="221"/>
      <c r="H812" s="194" t="str">
        <f t="shared" si="2"/>
        <v/>
      </c>
      <c r="I812" s="106"/>
      <c r="J812" s="195"/>
      <c r="K812" s="195" t="str">
        <f t="shared" si="3"/>
        <v/>
      </c>
      <c r="L812" s="196" t="str">
        <f t="shared" si="4"/>
        <v/>
      </c>
    </row>
    <row r="813">
      <c r="A813" s="198"/>
      <c r="B813" s="219"/>
      <c r="C813" s="103"/>
      <c r="D813" s="103"/>
      <c r="E813" s="5" t="str">
        <f t="array" ref="E813">IF(D813="","",XLOOKUP(D813,DATOS!$D$6:D14000,DATOS!$C$6:C14000,0,0,1))</f>
        <v/>
      </c>
      <c r="F813" s="220"/>
      <c r="G813" s="221"/>
      <c r="H813" s="194" t="str">
        <f t="shared" si="2"/>
        <v/>
      </c>
      <c r="I813" s="106"/>
      <c r="J813" s="195"/>
      <c r="K813" s="195" t="str">
        <f t="shared" si="3"/>
        <v/>
      </c>
      <c r="L813" s="196" t="str">
        <f t="shared" si="4"/>
        <v/>
      </c>
    </row>
    <row r="814">
      <c r="A814" s="198"/>
      <c r="B814" s="219"/>
      <c r="C814" s="103"/>
      <c r="D814" s="103"/>
      <c r="E814" s="5" t="str">
        <f t="array" ref="E814">IF(D814="","",XLOOKUP(D814,DATOS!$D$6:D14000,DATOS!$C$6:C14000,0,0,1))</f>
        <v/>
      </c>
      <c r="F814" s="220"/>
      <c r="G814" s="221"/>
      <c r="H814" s="194" t="str">
        <f t="shared" si="2"/>
        <v/>
      </c>
      <c r="I814" s="106"/>
      <c r="J814" s="195"/>
      <c r="K814" s="195" t="str">
        <f t="shared" si="3"/>
        <v/>
      </c>
      <c r="L814" s="196" t="str">
        <f t="shared" si="4"/>
        <v/>
      </c>
    </row>
    <row r="815">
      <c r="A815" s="198"/>
      <c r="B815" s="219"/>
      <c r="C815" s="103"/>
      <c r="D815" s="103"/>
      <c r="E815" s="5" t="str">
        <f t="array" ref="E815">IF(D815="","",XLOOKUP(D815,DATOS!$D$6:D14000,DATOS!$C$6:C14000,0,0,1))</f>
        <v/>
      </c>
      <c r="F815" s="220"/>
      <c r="G815" s="221"/>
      <c r="H815" s="194" t="str">
        <f t="shared" si="2"/>
        <v/>
      </c>
      <c r="I815" s="106"/>
      <c r="J815" s="195"/>
      <c r="K815" s="195" t="str">
        <f t="shared" si="3"/>
        <v/>
      </c>
      <c r="L815" s="196" t="str">
        <f t="shared" si="4"/>
        <v/>
      </c>
    </row>
    <row r="816">
      <c r="A816" s="198"/>
      <c r="B816" s="219"/>
      <c r="C816" s="103"/>
      <c r="D816" s="103"/>
      <c r="E816" s="5" t="str">
        <f t="array" ref="E816">IF(D816="","",XLOOKUP(D816,DATOS!$D$6:D14000,DATOS!$C$6:C14000,0,0,1))</f>
        <v/>
      </c>
      <c r="F816" s="220"/>
      <c r="G816" s="221"/>
      <c r="H816" s="194" t="str">
        <f t="shared" si="2"/>
        <v/>
      </c>
      <c r="I816" s="106"/>
      <c r="J816" s="195"/>
      <c r="K816" s="195" t="str">
        <f t="shared" si="3"/>
        <v/>
      </c>
      <c r="L816" s="196" t="str">
        <f t="shared" si="4"/>
        <v/>
      </c>
    </row>
    <row r="817">
      <c r="A817" s="198"/>
      <c r="B817" s="219"/>
      <c r="C817" s="103"/>
      <c r="D817" s="103"/>
      <c r="E817" s="5" t="str">
        <f t="array" ref="E817">IF(D817="","",XLOOKUP(D817,DATOS!$D$6:D14000,DATOS!$C$6:C14000,0,0,1))</f>
        <v/>
      </c>
      <c r="F817" s="220"/>
      <c r="G817" s="221"/>
      <c r="H817" s="194" t="str">
        <f t="shared" si="2"/>
        <v/>
      </c>
      <c r="I817" s="106"/>
      <c r="J817" s="195"/>
      <c r="K817" s="195" t="str">
        <f t="shared" si="3"/>
        <v/>
      </c>
      <c r="L817" s="196" t="str">
        <f t="shared" si="4"/>
        <v/>
      </c>
    </row>
    <row r="818">
      <c r="A818" s="198"/>
      <c r="B818" s="219"/>
      <c r="C818" s="103"/>
      <c r="D818" s="103"/>
      <c r="E818" s="5" t="str">
        <f t="array" ref="E818">IF(D818="","",XLOOKUP(D818,DATOS!$D$6:D14000,DATOS!$C$6:C14000,0,0,1))</f>
        <v/>
      </c>
      <c r="F818" s="220"/>
      <c r="G818" s="221"/>
      <c r="H818" s="194" t="str">
        <f t="shared" si="2"/>
        <v/>
      </c>
      <c r="I818" s="106"/>
      <c r="J818" s="195"/>
      <c r="K818" s="195" t="str">
        <f t="shared" si="3"/>
        <v/>
      </c>
      <c r="L818" s="196" t="str">
        <f t="shared" si="4"/>
        <v/>
      </c>
    </row>
    <row r="819">
      <c r="A819" s="198"/>
      <c r="B819" s="219"/>
      <c r="C819" s="103"/>
      <c r="D819" s="103"/>
      <c r="E819" s="5" t="str">
        <f t="array" ref="E819">IF(D819="","",XLOOKUP(D819,DATOS!$D$6:D14000,DATOS!$C$6:C14000,0,0,1))</f>
        <v/>
      </c>
      <c r="F819" s="220"/>
      <c r="G819" s="221"/>
      <c r="H819" s="194" t="str">
        <f t="shared" si="2"/>
        <v/>
      </c>
      <c r="I819" s="106"/>
      <c r="J819" s="195"/>
      <c r="K819" s="195" t="str">
        <f t="shared" si="3"/>
        <v/>
      </c>
      <c r="L819" s="196" t="str">
        <f t="shared" si="4"/>
        <v/>
      </c>
    </row>
    <row r="820">
      <c r="A820" s="198"/>
      <c r="B820" s="219"/>
      <c r="C820" s="103"/>
      <c r="D820" s="103"/>
      <c r="E820" s="5" t="str">
        <f t="array" ref="E820">IF(D820="","",XLOOKUP(D820,DATOS!$D$6:D14000,DATOS!$C$6:C14000,0,0,1))</f>
        <v/>
      </c>
      <c r="F820" s="220"/>
      <c r="G820" s="221"/>
      <c r="H820" s="194" t="str">
        <f t="shared" si="2"/>
        <v/>
      </c>
      <c r="I820" s="106"/>
      <c r="J820" s="195"/>
      <c r="K820" s="195" t="str">
        <f t="shared" si="3"/>
        <v/>
      </c>
      <c r="L820" s="196" t="str">
        <f t="shared" si="4"/>
        <v/>
      </c>
    </row>
    <row r="821">
      <c r="A821" s="198"/>
      <c r="B821" s="219"/>
      <c r="C821" s="103"/>
      <c r="D821" s="103"/>
      <c r="E821" s="5" t="str">
        <f t="array" ref="E821">IF(D821="","",XLOOKUP(D821,DATOS!$D$6:D14000,DATOS!$C$6:C14000,0,0,1))</f>
        <v/>
      </c>
      <c r="F821" s="220"/>
      <c r="G821" s="221"/>
      <c r="H821" s="194" t="str">
        <f t="shared" si="2"/>
        <v/>
      </c>
      <c r="I821" s="106"/>
      <c r="J821" s="195"/>
      <c r="K821" s="195" t="str">
        <f t="shared" si="3"/>
        <v/>
      </c>
      <c r="L821" s="196" t="str">
        <f t="shared" si="4"/>
        <v/>
      </c>
    </row>
    <row r="822">
      <c r="A822" s="198"/>
      <c r="B822" s="219"/>
      <c r="C822" s="103"/>
      <c r="D822" s="103"/>
      <c r="E822" s="5" t="str">
        <f t="array" ref="E822">IF(D822="","",XLOOKUP(D822,DATOS!$D$6:D14000,DATOS!$C$6:C14000,0,0,1))</f>
        <v/>
      </c>
      <c r="F822" s="220"/>
      <c r="G822" s="221"/>
      <c r="H822" s="194" t="str">
        <f t="shared" si="2"/>
        <v/>
      </c>
      <c r="I822" s="106"/>
      <c r="J822" s="195"/>
      <c r="K822" s="195" t="str">
        <f t="shared" si="3"/>
        <v/>
      </c>
      <c r="L822" s="196" t="str">
        <f t="shared" si="4"/>
        <v/>
      </c>
    </row>
    <row r="823">
      <c r="A823" s="198"/>
      <c r="B823" s="219"/>
      <c r="C823" s="103"/>
      <c r="D823" s="103"/>
      <c r="E823" s="5" t="str">
        <f t="array" ref="E823">IF(D823="","",XLOOKUP(D823,DATOS!$D$6:D14000,DATOS!$C$6:C14000,0,0,1))</f>
        <v/>
      </c>
      <c r="F823" s="220"/>
      <c r="G823" s="221"/>
      <c r="H823" s="194" t="str">
        <f t="shared" si="2"/>
        <v/>
      </c>
      <c r="I823" s="106"/>
      <c r="J823" s="195"/>
      <c r="K823" s="195" t="str">
        <f t="shared" si="3"/>
        <v/>
      </c>
      <c r="L823" s="196" t="str">
        <f t="shared" si="4"/>
        <v/>
      </c>
    </row>
    <row r="824">
      <c r="A824" s="198"/>
      <c r="B824" s="219"/>
      <c r="C824" s="103"/>
      <c r="D824" s="103"/>
      <c r="E824" s="5" t="str">
        <f t="array" ref="E824">IF(D824="","",XLOOKUP(D824,DATOS!$D$6:D14000,DATOS!$C$6:C14000,0,0,1))</f>
        <v/>
      </c>
      <c r="F824" s="220"/>
      <c r="G824" s="221"/>
      <c r="H824" s="194" t="str">
        <f t="shared" si="2"/>
        <v/>
      </c>
      <c r="I824" s="106"/>
      <c r="J824" s="195"/>
      <c r="K824" s="195" t="str">
        <f t="shared" si="3"/>
        <v/>
      </c>
      <c r="L824" s="196" t="str">
        <f t="shared" si="4"/>
        <v/>
      </c>
    </row>
    <row r="825">
      <c r="A825" s="198"/>
      <c r="B825" s="219"/>
      <c r="C825" s="103"/>
      <c r="D825" s="103"/>
      <c r="E825" s="5" t="str">
        <f t="array" ref="E825">IF(D825="","",XLOOKUP(D825,DATOS!$D$6:D14000,DATOS!$C$6:C14000,0,0,1))</f>
        <v/>
      </c>
      <c r="F825" s="220"/>
      <c r="G825" s="221"/>
      <c r="H825" s="194" t="str">
        <f t="shared" si="2"/>
        <v/>
      </c>
      <c r="I825" s="106"/>
      <c r="J825" s="195"/>
      <c r="K825" s="195" t="str">
        <f t="shared" si="3"/>
        <v/>
      </c>
      <c r="L825" s="196" t="str">
        <f t="shared" si="4"/>
        <v/>
      </c>
    </row>
    <row r="826">
      <c r="A826" s="198"/>
      <c r="B826" s="219"/>
      <c r="C826" s="103"/>
      <c r="D826" s="103"/>
      <c r="E826" s="5" t="str">
        <f t="array" ref="E826">IF(D826="","",XLOOKUP(D826,DATOS!$D$6:D14000,DATOS!$C$6:C14000,0,0,1))</f>
        <v/>
      </c>
      <c r="F826" s="220"/>
      <c r="G826" s="221"/>
      <c r="H826" s="194" t="str">
        <f t="shared" si="2"/>
        <v/>
      </c>
      <c r="I826" s="106"/>
      <c r="J826" s="195"/>
      <c r="K826" s="195" t="str">
        <f t="shared" si="3"/>
        <v/>
      </c>
      <c r="L826" s="196" t="str">
        <f t="shared" si="4"/>
        <v/>
      </c>
    </row>
    <row r="827">
      <c r="A827" s="198"/>
      <c r="B827" s="219"/>
      <c r="C827" s="103"/>
      <c r="D827" s="103"/>
      <c r="E827" s="5" t="str">
        <f t="array" ref="E827">IF(D827="","",XLOOKUP(D827,DATOS!$D$6:D14000,DATOS!$C$6:C14000,0,0,1))</f>
        <v/>
      </c>
      <c r="F827" s="220"/>
      <c r="G827" s="221"/>
      <c r="H827" s="194" t="str">
        <f t="shared" si="2"/>
        <v/>
      </c>
      <c r="I827" s="106"/>
      <c r="J827" s="195"/>
      <c r="K827" s="195" t="str">
        <f t="shared" si="3"/>
        <v/>
      </c>
      <c r="L827" s="196" t="str">
        <f t="shared" si="4"/>
        <v/>
      </c>
    </row>
    <row r="828">
      <c r="A828" s="198"/>
      <c r="B828" s="219"/>
      <c r="C828" s="103"/>
      <c r="D828" s="103"/>
      <c r="E828" s="5" t="str">
        <f t="array" ref="E828">IF(D828="","",XLOOKUP(D828,DATOS!$D$6:D14000,DATOS!$C$6:C14000,0,0,1))</f>
        <v/>
      </c>
      <c r="F828" s="220"/>
      <c r="G828" s="221"/>
      <c r="H828" s="194" t="str">
        <f t="shared" si="2"/>
        <v/>
      </c>
      <c r="I828" s="106"/>
      <c r="J828" s="195"/>
      <c r="K828" s="195" t="str">
        <f t="shared" si="3"/>
        <v/>
      </c>
      <c r="L828" s="196" t="str">
        <f t="shared" si="4"/>
        <v/>
      </c>
    </row>
    <row r="829">
      <c r="A829" s="198"/>
      <c r="B829" s="219"/>
      <c r="C829" s="103"/>
      <c r="D829" s="103"/>
      <c r="E829" s="5" t="str">
        <f t="array" ref="E829">IF(D829="","",XLOOKUP(D829,DATOS!$D$6:D14000,DATOS!$C$6:C14000,0,0,1))</f>
        <v/>
      </c>
      <c r="F829" s="220"/>
      <c r="G829" s="221"/>
      <c r="H829" s="194" t="str">
        <f t="shared" si="2"/>
        <v/>
      </c>
      <c r="I829" s="106"/>
      <c r="J829" s="195"/>
      <c r="K829" s="195" t="str">
        <f t="shared" si="3"/>
        <v/>
      </c>
      <c r="L829" s="196" t="str">
        <f t="shared" si="4"/>
        <v/>
      </c>
    </row>
    <row r="830">
      <c r="A830" s="198"/>
      <c r="B830" s="219"/>
      <c r="C830" s="103"/>
      <c r="D830" s="103"/>
      <c r="E830" s="5" t="str">
        <f t="array" ref="E830">IF(D830="","",XLOOKUP(D830,DATOS!$D$6:D14000,DATOS!$C$6:C14000,0,0,1))</f>
        <v/>
      </c>
      <c r="F830" s="220"/>
      <c r="G830" s="221"/>
      <c r="H830" s="194" t="str">
        <f t="shared" si="2"/>
        <v/>
      </c>
      <c r="I830" s="106"/>
      <c r="J830" s="195"/>
      <c r="K830" s="195" t="str">
        <f t="shared" si="3"/>
        <v/>
      </c>
      <c r="L830" s="196" t="str">
        <f t="shared" si="4"/>
        <v/>
      </c>
    </row>
    <row r="831">
      <c r="A831" s="198"/>
      <c r="B831" s="219"/>
      <c r="C831" s="103"/>
      <c r="D831" s="103"/>
      <c r="E831" s="5" t="str">
        <f t="array" ref="E831">IF(D831="","",XLOOKUP(D831,DATOS!$D$6:D14000,DATOS!$C$6:C14000,0,0,1))</f>
        <v/>
      </c>
      <c r="F831" s="220"/>
      <c r="G831" s="221"/>
      <c r="H831" s="194" t="str">
        <f t="shared" si="2"/>
        <v/>
      </c>
      <c r="I831" s="106"/>
      <c r="J831" s="195"/>
      <c r="K831" s="195" t="str">
        <f t="shared" si="3"/>
        <v/>
      </c>
      <c r="L831" s="196" t="str">
        <f t="shared" si="4"/>
        <v/>
      </c>
    </row>
    <row r="832">
      <c r="A832" s="198"/>
      <c r="B832" s="219"/>
      <c r="C832" s="103"/>
      <c r="D832" s="103"/>
      <c r="E832" s="5" t="str">
        <f t="array" ref="E832">IF(D832="","",XLOOKUP(D832,DATOS!$D$6:D14000,DATOS!$C$6:C14000,0,0,1))</f>
        <v/>
      </c>
      <c r="F832" s="220"/>
      <c r="G832" s="221"/>
      <c r="H832" s="194" t="str">
        <f t="shared" si="2"/>
        <v/>
      </c>
      <c r="I832" s="106"/>
      <c r="J832" s="195"/>
      <c r="K832" s="195" t="str">
        <f t="shared" si="3"/>
        <v/>
      </c>
      <c r="L832" s="196" t="str">
        <f t="shared" si="4"/>
        <v/>
      </c>
    </row>
    <row r="833">
      <c r="A833" s="198"/>
      <c r="B833" s="219"/>
      <c r="C833" s="103"/>
      <c r="D833" s="103"/>
      <c r="E833" s="5" t="str">
        <f t="array" ref="E833">IF(D833="","",XLOOKUP(D833,DATOS!$D$6:D14000,DATOS!$C$6:C14000,0,0,1))</f>
        <v/>
      </c>
      <c r="F833" s="220"/>
      <c r="G833" s="221"/>
      <c r="H833" s="194" t="str">
        <f t="shared" si="2"/>
        <v/>
      </c>
      <c r="I833" s="106"/>
      <c r="J833" s="195"/>
      <c r="K833" s="195" t="str">
        <f t="shared" si="3"/>
        <v/>
      </c>
      <c r="L833" s="196" t="str">
        <f t="shared" si="4"/>
        <v/>
      </c>
    </row>
    <row r="834">
      <c r="A834" s="198"/>
      <c r="B834" s="219"/>
      <c r="C834" s="103"/>
      <c r="D834" s="103"/>
      <c r="E834" s="5" t="str">
        <f t="array" ref="E834">IF(D834="","",XLOOKUP(D834,DATOS!$D$6:D14000,DATOS!$C$6:C14000,0,0,1))</f>
        <v/>
      </c>
      <c r="F834" s="220"/>
      <c r="G834" s="221"/>
      <c r="H834" s="194" t="str">
        <f t="shared" si="2"/>
        <v/>
      </c>
      <c r="I834" s="106"/>
      <c r="J834" s="195"/>
      <c r="K834" s="195" t="str">
        <f t="shared" si="3"/>
        <v/>
      </c>
      <c r="L834" s="196" t="str">
        <f t="shared" si="4"/>
        <v/>
      </c>
    </row>
    <row r="835">
      <c r="A835" s="198"/>
      <c r="B835" s="219"/>
      <c r="C835" s="103"/>
      <c r="D835" s="103"/>
      <c r="E835" s="5" t="str">
        <f t="array" ref="E835">IF(D835="","",XLOOKUP(D835,DATOS!$D$6:D14000,DATOS!$C$6:C14000,0,0,1))</f>
        <v/>
      </c>
      <c r="F835" s="220"/>
      <c r="G835" s="221"/>
      <c r="H835" s="194" t="str">
        <f t="shared" si="2"/>
        <v/>
      </c>
      <c r="I835" s="106"/>
      <c r="J835" s="195"/>
      <c r="K835" s="195" t="str">
        <f t="shared" si="3"/>
        <v/>
      </c>
      <c r="L835" s="196" t="str">
        <f t="shared" si="4"/>
        <v/>
      </c>
    </row>
    <row r="836">
      <c r="A836" s="198"/>
      <c r="B836" s="219"/>
      <c r="C836" s="103"/>
      <c r="D836" s="103"/>
      <c r="E836" s="5" t="str">
        <f t="array" ref="E836">IF(D836="","",XLOOKUP(D836,DATOS!$D$6:D14000,DATOS!$C$6:C14000,0,0,1))</f>
        <v/>
      </c>
      <c r="F836" s="220"/>
      <c r="G836" s="221"/>
      <c r="H836" s="194" t="str">
        <f t="shared" si="2"/>
        <v/>
      </c>
      <c r="I836" s="106"/>
      <c r="J836" s="195"/>
      <c r="K836" s="195" t="str">
        <f t="shared" si="3"/>
        <v/>
      </c>
      <c r="L836" s="196" t="str">
        <f t="shared" si="4"/>
        <v/>
      </c>
    </row>
    <row r="837">
      <c r="A837" s="198"/>
      <c r="B837" s="219"/>
      <c r="C837" s="103"/>
      <c r="D837" s="103"/>
      <c r="E837" s="5" t="str">
        <f t="array" ref="E837">IF(D837="","",XLOOKUP(D837,DATOS!$D$6:D14000,DATOS!$C$6:C14000,0,0,1))</f>
        <v/>
      </c>
      <c r="F837" s="220"/>
      <c r="G837" s="221"/>
      <c r="H837" s="194" t="str">
        <f t="shared" si="2"/>
        <v/>
      </c>
      <c r="I837" s="106"/>
      <c r="J837" s="195"/>
      <c r="K837" s="195" t="str">
        <f t="shared" si="3"/>
        <v/>
      </c>
      <c r="L837" s="196" t="str">
        <f t="shared" si="4"/>
        <v/>
      </c>
    </row>
    <row r="838">
      <c r="A838" s="198"/>
      <c r="B838" s="219"/>
      <c r="C838" s="103"/>
      <c r="D838" s="103"/>
      <c r="E838" s="5" t="str">
        <f t="array" ref="E838">IF(D838="","",XLOOKUP(D838,DATOS!$D$6:D14000,DATOS!$C$6:C14000,0,0,1))</f>
        <v/>
      </c>
      <c r="F838" s="220"/>
      <c r="G838" s="221"/>
      <c r="H838" s="194" t="str">
        <f t="shared" si="2"/>
        <v/>
      </c>
      <c r="I838" s="106"/>
      <c r="J838" s="195"/>
      <c r="K838" s="195" t="str">
        <f t="shared" si="3"/>
        <v/>
      </c>
      <c r="L838" s="196" t="str">
        <f t="shared" si="4"/>
        <v/>
      </c>
    </row>
    <row r="839">
      <c r="A839" s="198"/>
      <c r="B839" s="219"/>
      <c r="C839" s="103"/>
      <c r="D839" s="103"/>
      <c r="E839" s="5" t="str">
        <f t="array" ref="E839">IF(D839="","",XLOOKUP(D839,DATOS!$D$6:D14000,DATOS!$C$6:C14000,0,0,1))</f>
        <v/>
      </c>
      <c r="F839" s="220"/>
      <c r="G839" s="221"/>
      <c r="H839" s="194" t="str">
        <f t="shared" si="2"/>
        <v/>
      </c>
      <c r="I839" s="106"/>
      <c r="J839" s="195"/>
      <c r="K839" s="195" t="str">
        <f t="shared" si="3"/>
        <v/>
      </c>
      <c r="L839" s="196" t="str">
        <f t="shared" si="4"/>
        <v/>
      </c>
    </row>
    <row r="840">
      <c r="A840" s="198"/>
      <c r="B840" s="219"/>
      <c r="C840" s="103"/>
      <c r="D840" s="103"/>
      <c r="E840" s="5" t="str">
        <f t="array" ref="E840">IF(D840="","",XLOOKUP(D840,DATOS!$D$6:D14000,DATOS!$C$6:C14000,0,0,1))</f>
        <v/>
      </c>
      <c r="F840" s="220"/>
      <c r="G840" s="221"/>
      <c r="H840" s="194" t="str">
        <f t="shared" si="2"/>
        <v/>
      </c>
      <c r="I840" s="106"/>
      <c r="J840" s="195"/>
      <c r="K840" s="195" t="str">
        <f t="shared" si="3"/>
        <v/>
      </c>
      <c r="L840" s="196" t="str">
        <f t="shared" si="4"/>
        <v/>
      </c>
    </row>
    <row r="841">
      <c r="A841" s="198"/>
      <c r="B841" s="219"/>
      <c r="C841" s="103"/>
      <c r="D841" s="103"/>
      <c r="E841" s="5" t="str">
        <f t="array" ref="E841">IF(D841="","",XLOOKUP(D841,DATOS!$D$6:D14000,DATOS!$C$6:C14000,0,0,1))</f>
        <v/>
      </c>
      <c r="F841" s="220"/>
      <c r="G841" s="221"/>
      <c r="H841" s="194" t="str">
        <f t="shared" si="2"/>
        <v/>
      </c>
      <c r="I841" s="106"/>
      <c r="J841" s="195"/>
      <c r="K841" s="195" t="str">
        <f t="shared" si="3"/>
        <v/>
      </c>
      <c r="L841" s="196" t="str">
        <f t="shared" si="4"/>
        <v/>
      </c>
    </row>
    <row r="842">
      <c r="A842" s="198"/>
      <c r="B842" s="219"/>
      <c r="C842" s="103"/>
      <c r="D842" s="103"/>
      <c r="E842" s="5" t="str">
        <f t="array" ref="E842">IF(D842="","",XLOOKUP(D842,DATOS!$D$6:D14000,DATOS!$C$6:C14000,0,0,1))</f>
        <v/>
      </c>
      <c r="F842" s="220"/>
      <c r="G842" s="221"/>
      <c r="H842" s="194" t="str">
        <f t="shared" si="2"/>
        <v/>
      </c>
      <c r="I842" s="106"/>
      <c r="J842" s="195"/>
      <c r="K842" s="195" t="str">
        <f t="shared" si="3"/>
        <v/>
      </c>
      <c r="L842" s="196" t="str">
        <f t="shared" si="4"/>
        <v/>
      </c>
    </row>
    <row r="843">
      <c r="A843" s="198"/>
      <c r="B843" s="219"/>
      <c r="C843" s="103"/>
      <c r="D843" s="103"/>
      <c r="E843" s="5" t="str">
        <f t="array" ref="E843">IF(D843="","",XLOOKUP(D843,DATOS!$D$6:D14000,DATOS!$C$6:C14000,0,0,1))</f>
        <v/>
      </c>
      <c r="F843" s="220"/>
      <c r="G843" s="221"/>
      <c r="H843" s="194" t="str">
        <f t="shared" si="2"/>
        <v/>
      </c>
      <c r="I843" s="106"/>
      <c r="J843" s="195"/>
      <c r="K843" s="195" t="str">
        <f t="shared" si="3"/>
        <v/>
      </c>
      <c r="L843" s="196" t="str">
        <f t="shared" si="4"/>
        <v/>
      </c>
    </row>
    <row r="844">
      <c r="A844" s="198"/>
      <c r="B844" s="219"/>
      <c r="C844" s="103"/>
      <c r="D844" s="103"/>
      <c r="E844" s="5" t="str">
        <f t="array" ref="E844">IF(D844="","",XLOOKUP(D844,DATOS!$D$6:D14000,DATOS!$C$6:C14000,0,0,1))</f>
        <v/>
      </c>
      <c r="F844" s="220"/>
      <c r="G844" s="221"/>
      <c r="H844" s="194" t="str">
        <f t="shared" si="2"/>
        <v/>
      </c>
      <c r="I844" s="106"/>
      <c r="J844" s="195"/>
      <c r="K844" s="195" t="str">
        <f t="shared" si="3"/>
        <v/>
      </c>
      <c r="L844" s="196" t="str">
        <f t="shared" si="4"/>
        <v/>
      </c>
    </row>
    <row r="845">
      <c r="A845" s="198"/>
      <c r="B845" s="219"/>
      <c r="C845" s="103"/>
      <c r="D845" s="103"/>
      <c r="E845" s="5" t="str">
        <f t="array" ref="E845">IF(D845="","",XLOOKUP(D845,DATOS!$D$6:D14000,DATOS!$C$6:C14000,0,0,1))</f>
        <v/>
      </c>
      <c r="F845" s="220"/>
      <c r="G845" s="221"/>
      <c r="H845" s="194" t="str">
        <f t="shared" si="2"/>
        <v/>
      </c>
      <c r="I845" s="106"/>
      <c r="J845" s="195"/>
      <c r="K845" s="195" t="str">
        <f t="shared" si="3"/>
        <v/>
      </c>
      <c r="L845" s="196" t="str">
        <f t="shared" si="4"/>
        <v/>
      </c>
    </row>
    <row r="846">
      <c r="A846" s="198"/>
      <c r="B846" s="219"/>
      <c r="C846" s="103"/>
      <c r="D846" s="103"/>
      <c r="E846" s="5" t="str">
        <f t="array" ref="E846">IF(D846="","",XLOOKUP(D846,DATOS!$D$6:D14000,DATOS!$C$6:C14000,0,0,1))</f>
        <v/>
      </c>
      <c r="F846" s="220"/>
      <c r="G846" s="221"/>
      <c r="H846" s="194" t="str">
        <f t="shared" si="2"/>
        <v/>
      </c>
      <c r="I846" s="106"/>
      <c r="J846" s="195"/>
      <c r="K846" s="195" t="str">
        <f t="shared" si="3"/>
        <v/>
      </c>
      <c r="L846" s="196" t="str">
        <f t="shared" si="4"/>
        <v/>
      </c>
    </row>
    <row r="847">
      <c r="A847" s="198"/>
      <c r="B847" s="219"/>
      <c r="C847" s="103"/>
      <c r="D847" s="103"/>
      <c r="E847" s="5" t="str">
        <f t="array" ref="E847">IF(D847="","",XLOOKUP(D847,DATOS!$D$6:D14000,DATOS!$C$6:C14000,0,0,1))</f>
        <v/>
      </c>
      <c r="F847" s="220"/>
      <c r="G847" s="221"/>
      <c r="H847" s="194" t="str">
        <f t="shared" si="2"/>
        <v/>
      </c>
      <c r="I847" s="106"/>
      <c r="J847" s="195"/>
      <c r="K847" s="195" t="str">
        <f t="shared" si="3"/>
        <v/>
      </c>
      <c r="L847" s="196" t="str">
        <f t="shared" si="4"/>
        <v/>
      </c>
    </row>
    <row r="848">
      <c r="A848" s="198"/>
      <c r="B848" s="219"/>
      <c r="C848" s="103"/>
      <c r="D848" s="103"/>
      <c r="E848" s="5" t="str">
        <f t="array" ref="E848">IF(D848="","",XLOOKUP(D848,DATOS!$D$6:D14000,DATOS!$C$6:C14000,0,0,1))</f>
        <v/>
      </c>
      <c r="F848" s="220"/>
      <c r="G848" s="221"/>
      <c r="H848" s="194" t="str">
        <f t="shared" si="2"/>
        <v/>
      </c>
      <c r="I848" s="106"/>
      <c r="J848" s="195"/>
      <c r="K848" s="195" t="str">
        <f t="shared" si="3"/>
        <v/>
      </c>
      <c r="L848" s="196" t="str">
        <f t="shared" si="4"/>
        <v/>
      </c>
    </row>
    <row r="849">
      <c r="A849" s="198"/>
      <c r="B849" s="219"/>
      <c r="C849" s="103"/>
      <c r="D849" s="103"/>
      <c r="E849" s="5" t="str">
        <f t="array" ref="E849">IF(D849="","",XLOOKUP(D849,DATOS!$D$6:D14000,DATOS!$C$6:C14000,0,0,1))</f>
        <v/>
      </c>
      <c r="F849" s="220"/>
      <c r="G849" s="221"/>
      <c r="H849" s="194" t="str">
        <f t="shared" si="2"/>
        <v/>
      </c>
      <c r="I849" s="106"/>
      <c r="J849" s="195"/>
      <c r="K849" s="195" t="str">
        <f t="shared" si="3"/>
        <v/>
      </c>
      <c r="L849" s="196" t="str">
        <f t="shared" si="4"/>
        <v/>
      </c>
    </row>
    <row r="850">
      <c r="A850" s="198"/>
      <c r="B850" s="219"/>
      <c r="C850" s="103"/>
      <c r="D850" s="103"/>
      <c r="E850" s="5" t="str">
        <f t="array" ref="E850">IF(D850="","",XLOOKUP(D850,DATOS!$D$6:D14000,DATOS!$C$6:C14000,0,0,1))</f>
        <v/>
      </c>
      <c r="F850" s="220"/>
      <c r="G850" s="221"/>
      <c r="H850" s="194" t="str">
        <f t="shared" si="2"/>
        <v/>
      </c>
      <c r="I850" s="106"/>
      <c r="J850" s="195"/>
      <c r="K850" s="195" t="str">
        <f t="shared" si="3"/>
        <v/>
      </c>
      <c r="L850" s="196" t="str">
        <f t="shared" si="4"/>
        <v/>
      </c>
    </row>
    <row r="851">
      <c r="A851" s="198"/>
      <c r="B851" s="219"/>
      <c r="C851" s="103"/>
      <c r="D851" s="103"/>
      <c r="E851" s="5" t="str">
        <f t="array" ref="E851">IF(D851="","",XLOOKUP(D851,DATOS!$D$6:D14000,DATOS!$C$6:C14000,0,0,1))</f>
        <v/>
      </c>
      <c r="F851" s="220"/>
      <c r="G851" s="221"/>
      <c r="H851" s="194" t="str">
        <f t="shared" si="2"/>
        <v/>
      </c>
      <c r="I851" s="106"/>
      <c r="J851" s="195"/>
      <c r="K851" s="195" t="str">
        <f t="shared" si="3"/>
        <v/>
      </c>
      <c r="L851" s="196" t="str">
        <f t="shared" si="4"/>
        <v/>
      </c>
    </row>
    <row r="852">
      <c r="A852" s="198"/>
      <c r="B852" s="219"/>
      <c r="C852" s="103"/>
      <c r="D852" s="103"/>
      <c r="E852" s="5" t="str">
        <f t="array" ref="E852">IF(D852="","",XLOOKUP(D852,DATOS!$D$6:D14000,DATOS!$C$6:C14000,0,0,1))</f>
        <v/>
      </c>
      <c r="F852" s="220"/>
      <c r="G852" s="221"/>
      <c r="H852" s="194" t="str">
        <f t="shared" si="2"/>
        <v/>
      </c>
      <c r="I852" s="106"/>
      <c r="J852" s="195"/>
      <c r="K852" s="195" t="str">
        <f t="shared" si="3"/>
        <v/>
      </c>
      <c r="L852" s="196" t="str">
        <f t="shared" si="4"/>
        <v/>
      </c>
    </row>
    <row r="853">
      <c r="A853" s="198"/>
      <c r="B853" s="219"/>
      <c r="C853" s="103"/>
      <c r="D853" s="103"/>
      <c r="E853" s="5" t="str">
        <f t="array" ref="E853">IF(D853="","",XLOOKUP(D853,DATOS!$D$6:D14000,DATOS!$C$6:C14000,0,0,1))</f>
        <v/>
      </c>
      <c r="F853" s="220"/>
      <c r="G853" s="221"/>
      <c r="H853" s="194" t="str">
        <f t="shared" si="2"/>
        <v/>
      </c>
      <c r="I853" s="106"/>
      <c r="J853" s="195"/>
      <c r="K853" s="195" t="str">
        <f t="shared" si="3"/>
        <v/>
      </c>
      <c r="L853" s="196" t="str">
        <f t="shared" si="4"/>
        <v/>
      </c>
    </row>
    <row r="854">
      <c r="A854" s="198"/>
      <c r="B854" s="219"/>
      <c r="C854" s="103"/>
      <c r="D854" s="103"/>
      <c r="E854" s="5" t="str">
        <f t="array" ref="E854">IF(D854="","",XLOOKUP(D854,DATOS!$D$6:D14000,DATOS!$C$6:C14000,0,0,1))</f>
        <v/>
      </c>
      <c r="F854" s="220"/>
      <c r="G854" s="221"/>
      <c r="H854" s="194" t="str">
        <f t="shared" si="2"/>
        <v/>
      </c>
      <c r="I854" s="106"/>
      <c r="J854" s="195"/>
      <c r="K854" s="195" t="str">
        <f t="shared" si="3"/>
        <v/>
      </c>
      <c r="L854" s="196" t="str">
        <f t="shared" si="4"/>
        <v/>
      </c>
    </row>
    <row r="855">
      <c r="A855" s="198"/>
      <c r="B855" s="219"/>
      <c r="C855" s="103"/>
      <c r="D855" s="103"/>
      <c r="E855" s="5" t="str">
        <f t="array" ref="E855">IF(D855="","",XLOOKUP(D855,DATOS!$D$6:D14000,DATOS!$C$6:C14000,0,0,1))</f>
        <v/>
      </c>
      <c r="F855" s="220"/>
      <c r="G855" s="221"/>
      <c r="H855" s="194" t="str">
        <f t="shared" si="2"/>
        <v/>
      </c>
      <c r="I855" s="106"/>
      <c r="J855" s="195"/>
      <c r="K855" s="195" t="str">
        <f t="shared" si="3"/>
        <v/>
      </c>
      <c r="L855" s="196" t="str">
        <f t="shared" si="4"/>
        <v/>
      </c>
    </row>
    <row r="856">
      <c r="A856" s="198"/>
      <c r="B856" s="219"/>
      <c r="C856" s="103"/>
      <c r="D856" s="103"/>
      <c r="E856" s="5" t="str">
        <f t="array" ref="E856">IF(D856="","",XLOOKUP(D856,DATOS!$D$6:D14000,DATOS!$C$6:C14000,0,0,1))</f>
        <v/>
      </c>
      <c r="F856" s="220"/>
      <c r="G856" s="221"/>
      <c r="H856" s="194" t="str">
        <f t="shared" si="2"/>
        <v/>
      </c>
      <c r="I856" s="106"/>
      <c r="J856" s="195"/>
      <c r="K856" s="195" t="str">
        <f t="shared" si="3"/>
        <v/>
      </c>
      <c r="L856" s="196" t="str">
        <f t="shared" si="4"/>
        <v/>
      </c>
    </row>
    <row r="857">
      <c r="A857" s="198"/>
      <c r="B857" s="219"/>
      <c r="C857" s="103"/>
      <c r="D857" s="103"/>
      <c r="E857" s="5" t="str">
        <f t="array" ref="E857">IF(D857="","",XLOOKUP(D857,DATOS!$D$6:D14000,DATOS!$C$6:C14000,0,0,1))</f>
        <v/>
      </c>
      <c r="F857" s="220"/>
      <c r="G857" s="221"/>
      <c r="H857" s="194" t="str">
        <f t="shared" si="2"/>
        <v/>
      </c>
      <c r="I857" s="106"/>
      <c r="J857" s="195"/>
      <c r="K857" s="195" t="str">
        <f t="shared" si="3"/>
        <v/>
      </c>
      <c r="L857" s="196" t="str">
        <f t="shared" si="4"/>
        <v/>
      </c>
    </row>
    <row r="858">
      <c r="A858" s="198"/>
      <c r="B858" s="219"/>
      <c r="C858" s="103"/>
      <c r="D858" s="103"/>
      <c r="E858" s="5" t="str">
        <f t="array" ref="E858">IF(D858="","",XLOOKUP(D858,DATOS!$D$6:D14000,DATOS!$C$6:C14000,0,0,1))</f>
        <v/>
      </c>
      <c r="F858" s="220"/>
      <c r="G858" s="221"/>
      <c r="H858" s="194" t="str">
        <f t="shared" si="2"/>
        <v/>
      </c>
      <c r="I858" s="106"/>
      <c r="J858" s="195"/>
      <c r="K858" s="195" t="str">
        <f t="shared" si="3"/>
        <v/>
      </c>
      <c r="L858" s="196" t="str">
        <f t="shared" si="4"/>
        <v/>
      </c>
    </row>
    <row r="859">
      <c r="A859" s="198"/>
      <c r="B859" s="219"/>
      <c r="C859" s="103"/>
      <c r="D859" s="103"/>
      <c r="E859" s="5" t="str">
        <f t="array" ref="E859">IF(D859="","",XLOOKUP(D859,DATOS!$D$6:D14000,DATOS!$C$6:C14000,0,0,1))</f>
        <v/>
      </c>
      <c r="F859" s="220"/>
      <c r="G859" s="221"/>
      <c r="H859" s="194" t="str">
        <f t="shared" si="2"/>
        <v/>
      </c>
      <c r="I859" s="106"/>
      <c r="J859" s="195"/>
      <c r="K859" s="195" t="str">
        <f t="shared" si="3"/>
        <v/>
      </c>
      <c r="L859" s="196" t="str">
        <f t="shared" si="4"/>
        <v/>
      </c>
    </row>
    <row r="860">
      <c r="A860" s="198"/>
      <c r="B860" s="219"/>
      <c r="C860" s="103"/>
      <c r="D860" s="103"/>
      <c r="E860" s="5" t="str">
        <f t="array" ref="E860">IF(D860="","",XLOOKUP(D860,DATOS!$D$6:D14000,DATOS!$C$6:C14000,0,0,1))</f>
        <v/>
      </c>
      <c r="F860" s="220"/>
      <c r="G860" s="221"/>
      <c r="H860" s="194" t="str">
        <f t="shared" si="2"/>
        <v/>
      </c>
      <c r="I860" s="106"/>
      <c r="J860" s="195"/>
      <c r="K860" s="195" t="str">
        <f t="shared" si="3"/>
        <v/>
      </c>
      <c r="L860" s="196" t="str">
        <f t="shared" si="4"/>
        <v/>
      </c>
    </row>
    <row r="861">
      <c r="A861" s="198"/>
      <c r="B861" s="219"/>
      <c r="C861" s="103"/>
      <c r="D861" s="103"/>
      <c r="E861" s="5" t="str">
        <f t="array" ref="E861">IF(D861="","",XLOOKUP(D861,DATOS!$D$6:D14000,DATOS!$C$6:C14000,0,0,1))</f>
        <v/>
      </c>
      <c r="F861" s="220"/>
      <c r="G861" s="221"/>
      <c r="H861" s="194" t="str">
        <f t="shared" si="2"/>
        <v/>
      </c>
      <c r="I861" s="106"/>
      <c r="J861" s="195"/>
      <c r="K861" s="195" t="str">
        <f t="shared" si="3"/>
        <v/>
      </c>
      <c r="L861" s="196" t="str">
        <f t="shared" si="4"/>
        <v/>
      </c>
    </row>
    <row r="862">
      <c r="A862" s="198"/>
      <c r="B862" s="219"/>
      <c r="C862" s="103"/>
      <c r="D862" s="103"/>
      <c r="E862" s="5" t="str">
        <f t="array" ref="E862">IF(D862="","",XLOOKUP(D862,DATOS!$D$6:D14000,DATOS!$C$6:C14000,0,0,1))</f>
        <v/>
      </c>
      <c r="F862" s="220"/>
      <c r="G862" s="221"/>
      <c r="H862" s="194" t="str">
        <f t="shared" si="2"/>
        <v/>
      </c>
      <c r="I862" s="106"/>
      <c r="J862" s="195"/>
      <c r="K862" s="195" t="str">
        <f t="shared" si="3"/>
        <v/>
      </c>
      <c r="L862" s="196" t="str">
        <f t="shared" si="4"/>
        <v/>
      </c>
    </row>
    <row r="863">
      <c r="A863" s="198"/>
      <c r="B863" s="219"/>
      <c r="C863" s="103"/>
      <c r="D863" s="103"/>
      <c r="E863" s="5" t="str">
        <f t="array" ref="E863">IF(D863="","",XLOOKUP(D863,DATOS!$D$6:D14000,DATOS!$C$6:C14000,0,0,1))</f>
        <v/>
      </c>
      <c r="F863" s="220"/>
      <c r="G863" s="221"/>
      <c r="H863" s="194" t="str">
        <f t="shared" si="2"/>
        <v/>
      </c>
      <c r="I863" s="106"/>
      <c r="J863" s="195"/>
      <c r="K863" s="195" t="str">
        <f t="shared" si="3"/>
        <v/>
      </c>
      <c r="L863" s="196" t="str">
        <f t="shared" si="4"/>
        <v/>
      </c>
    </row>
    <row r="864">
      <c r="A864" s="198"/>
      <c r="B864" s="219"/>
      <c r="C864" s="103"/>
      <c r="D864" s="103"/>
      <c r="E864" s="5" t="str">
        <f t="array" ref="E864">IF(D864="","",XLOOKUP(D864,DATOS!$D$6:D14000,DATOS!$C$6:C14000,0,0,1))</f>
        <v/>
      </c>
      <c r="F864" s="220"/>
      <c r="G864" s="221"/>
      <c r="H864" s="194" t="str">
        <f t="shared" si="2"/>
        <v/>
      </c>
      <c r="I864" s="106"/>
      <c r="J864" s="195"/>
      <c r="K864" s="195" t="str">
        <f t="shared" si="3"/>
        <v/>
      </c>
      <c r="L864" s="196" t="str">
        <f t="shared" si="4"/>
        <v/>
      </c>
    </row>
    <row r="865">
      <c r="A865" s="198"/>
      <c r="B865" s="219"/>
      <c r="C865" s="103"/>
      <c r="D865" s="103"/>
      <c r="E865" s="5" t="str">
        <f t="array" ref="E865">IF(D865="","",XLOOKUP(D865,DATOS!$D$6:D14000,DATOS!$C$6:C14000,0,0,1))</f>
        <v/>
      </c>
      <c r="F865" s="220"/>
      <c r="G865" s="221"/>
      <c r="H865" s="194" t="str">
        <f t="shared" si="2"/>
        <v/>
      </c>
      <c r="I865" s="106"/>
      <c r="J865" s="195"/>
      <c r="K865" s="195" t="str">
        <f t="shared" si="3"/>
        <v/>
      </c>
      <c r="L865" s="196" t="str">
        <f t="shared" si="4"/>
        <v/>
      </c>
    </row>
    <row r="866">
      <c r="A866" s="198"/>
      <c r="B866" s="219"/>
      <c r="C866" s="103"/>
      <c r="D866" s="103"/>
      <c r="E866" s="5" t="str">
        <f t="array" ref="E866">IF(D866="","",XLOOKUP(D866,DATOS!$D$6:D14000,DATOS!$C$6:C14000,0,0,1))</f>
        <v/>
      </c>
      <c r="F866" s="220"/>
      <c r="G866" s="221"/>
      <c r="H866" s="194" t="str">
        <f t="shared" si="2"/>
        <v/>
      </c>
      <c r="I866" s="106"/>
      <c r="J866" s="195"/>
      <c r="K866" s="195" t="str">
        <f t="shared" si="3"/>
        <v/>
      </c>
      <c r="L866" s="196" t="str">
        <f t="shared" si="4"/>
        <v/>
      </c>
    </row>
    <row r="867">
      <c r="A867" s="198"/>
      <c r="B867" s="219"/>
      <c r="C867" s="103"/>
      <c r="D867" s="103"/>
      <c r="E867" s="5" t="str">
        <f t="array" ref="E867">IF(D867="","",XLOOKUP(D867,DATOS!$D$6:D14000,DATOS!$C$6:C14000,0,0,1))</f>
        <v/>
      </c>
      <c r="F867" s="220"/>
      <c r="G867" s="221"/>
      <c r="H867" s="194" t="str">
        <f t="shared" si="2"/>
        <v/>
      </c>
      <c r="I867" s="106"/>
      <c r="J867" s="195"/>
      <c r="K867" s="195" t="str">
        <f t="shared" si="3"/>
        <v/>
      </c>
      <c r="L867" s="196" t="str">
        <f t="shared" si="4"/>
        <v/>
      </c>
    </row>
    <row r="868">
      <c r="A868" s="198"/>
      <c r="B868" s="219"/>
      <c r="C868" s="103"/>
      <c r="D868" s="103"/>
      <c r="E868" s="5" t="str">
        <f t="array" ref="E868">IF(D868="","",XLOOKUP(D868,DATOS!$D$6:D14000,DATOS!$C$6:C14000,0,0,1))</f>
        <v/>
      </c>
      <c r="F868" s="220"/>
      <c r="G868" s="221"/>
      <c r="H868" s="194" t="str">
        <f t="shared" si="2"/>
        <v/>
      </c>
      <c r="I868" s="106"/>
      <c r="J868" s="195"/>
      <c r="K868" s="195" t="str">
        <f t="shared" si="3"/>
        <v/>
      </c>
      <c r="L868" s="196" t="str">
        <f t="shared" si="4"/>
        <v/>
      </c>
    </row>
    <row r="869">
      <c r="A869" s="198"/>
      <c r="B869" s="219"/>
      <c r="C869" s="103"/>
      <c r="D869" s="103"/>
      <c r="E869" s="5" t="str">
        <f t="array" ref="E869">IF(D869="","",XLOOKUP(D869,DATOS!$D$6:D14000,DATOS!$C$6:C14000,0,0,1))</f>
        <v/>
      </c>
      <c r="F869" s="220"/>
      <c r="G869" s="221"/>
      <c r="H869" s="194" t="str">
        <f t="shared" si="2"/>
        <v/>
      </c>
      <c r="I869" s="106"/>
      <c r="J869" s="195"/>
      <c r="K869" s="195" t="str">
        <f t="shared" si="3"/>
        <v/>
      </c>
      <c r="L869" s="196" t="str">
        <f t="shared" si="4"/>
        <v/>
      </c>
    </row>
    <row r="870">
      <c r="A870" s="198"/>
      <c r="B870" s="219"/>
      <c r="C870" s="103"/>
      <c r="D870" s="103"/>
      <c r="E870" s="5" t="str">
        <f t="array" ref="E870">IF(D870="","",XLOOKUP(D870,DATOS!$D$6:D14000,DATOS!$C$6:C14000,0,0,1))</f>
        <v/>
      </c>
      <c r="F870" s="220"/>
      <c r="G870" s="221"/>
      <c r="H870" s="194" t="str">
        <f t="shared" si="2"/>
        <v/>
      </c>
      <c r="I870" s="106"/>
      <c r="J870" s="195"/>
      <c r="K870" s="195" t="str">
        <f t="shared" si="3"/>
        <v/>
      </c>
      <c r="L870" s="196" t="str">
        <f t="shared" si="4"/>
        <v/>
      </c>
    </row>
    <row r="871">
      <c r="A871" s="198"/>
      <c r="B871" s="219"/>
      <c r="C871" s="103"/>
      <c r="D871" s="103"/>
      <c r="E871" s="5" t="str">
        <f t="array" ref="E871">IF(D871="","",XLOOKUP(D871,DATOS!$D$6:D14000,DATOS!$C$6:C14000,0,0,1))</f>
        <v/>
      </c>
      <c r="F871" s="220"/>
      <c r="G871" s="221"/>
      <c r="H871" s="194" t="str">
        <f t="shared" si="2"/>
        <v/>
      </c>
      <c r="I871" s="106"/>
      <c r="J871" s="195"/>
      <c r="K871" s="195" t="str">
        <f t="shared" si="3"/>
        <v/>
      </c>
      <c r="L871" s="196" t="str">
        <f t="shared" si="4"/>
        <v/>
      </c>
    </row>
    <row r="872">
      <c r="A872" s="198"/>
      <c r="B872" s="219"/>
      <c r="C872" s="103"/>
      <c r="D872" s="103"/>
      <c r="E872" s="5" t="str">
        <f t="array" ref="E872">IF(D872="","",XLOOKUP(D872,DATOS!$D$6:D14000,DATOS!$C$6:C14000,0,0,1))</f>
        <v/>
      </c>
      <c r="F872" s="220"/>
      <c r="G872" s="221"/>
      <c r="H872" s="194" t="str">
        <f t="shared" si="2"/>
        <v/>
      </c>
      <c r="I872" s="106"/>
      <c r="J872" s="195"/>
      <c r="K872" s="195" t="str">
        <f t="shared" si="3"/>
        <v/>
      </c>
      <c r="L872" s="196" t="str">
        <f t="shared" si="4"/>
        <v/>
      </c>
    </row>
    <row r="873">
      <c r="A873" s="198"/>
      <c r="B873" s="219"/>
      <c r="C873" s="103"/>
      <c r="D873" s="103"/>
      <c r="E873" s="5" t="str">
        <f t="array" ref="E873">IF(D873="","",XLOOKUP(D873,DATOS!$D$6:D14000,DATOS!$C$6:C14000,0,0,1))</f>
        <v/>
      </c>
      <c r="F873" s="220"/>
      <c r="G873" s="221"/>
      <c r="H873" s="194" t="str">
        <f t="shared" si="2"/>
        <v/>
      </c>
      <c r="I873" s="106"/>
      <c r="J873" s="195"/>
      <c r="K873" s="195" t="str">
        <f t="shared" si="3"/>
        <v/>
      </c>
      <c r="L873" s="196" t="str">
        <f t="shared" si="4"/>
        <v/>
      </c>
    </row>
    <row r="874">
      <c r="A874" s="198"/>
      <c r="B874" s="219"/>
      <c r="C874" s="103"/>
      <c r="D874" s="103"/>
      <c r="E874" s="5" t="str">
        <f t="array" ref="E874">IF(D874="","",XLOOKUP(D874,DATOS!$D$6:D14000,DATOS!$C$6:C14000,0,0,1))</f>
        <v/>
      </c>
      <c r="F874" s="220"/>
      <c r="G874" s="221"/>
      <c r="H874" s="194" t="str">
        <f t="shared" si="2"/>
        <v/>
      </c>
      <c r="I874" s="106"/>
      <c r="J874" s="195"/>
      <c r="K874" s="195" t="str">
        <f t="shared" si="3"/>
        <v/>
      </c>
      <c r="L874" s="196" t="str">
        <f t="shared" si="4"/>
        <v/>
      </c>
    </row>
    <row r="875">
      <c r="A875" s="198"/>
      <c r="B875" s="219"/>
      <c r="C875" s="103"/>
      <c r="D875" s="103"/>
      <c r="E875" s="5" t="str">
        <f t="array" ref="E875">IF(D875="","",XLOOKUP(D875,DATOS!$D$6:D14000,DATOS!$C$6:C14000,0,0,1))</f>
        <v/>
      </c>
      <c r="F875" s="220"/>
      <c r="G875" s="221"/>
      <c r="H875" s="194" t="str">
        <f t="shared" si="2"/>
        <v/>
      </c>
      <c r="I875" s="106"/>
      <c r="J875" s="195"/>
      <c r="K875" s="195" t="str">
        <f t="shared" si="3"/>
        <v/>
      </c>
      <c r="L875" s="196" t="str">
        <f t="shared" si="4"/>
        <v/>
      </c>
    </row>
    <row r="876">
      <c r="A876" s="198"/>
      <c r="B876" s="219"/>
      <c r="C876" s="103"/>
      <c r="D876" s="103"/>
      <c r="E876" s="5" t="str">
        <f t="array" ref="E876">IF(D876="","",XLOOKUP(D876,DATOS!$D$6:D14000,DATOS!$C$6:C14000,0,0,1))</f>
        <v/>
      </c>
      <c r="F876" s="220"/>
      <c r="G876" s="221"/>
      <c r="H876" s="194" t="str">
        <f t="shared" si="2"/>
        <v/>
      </c>
      <c r="I876" s="106"/>
      <c r="J876" s="195"/>
      <c r="K876" s="195" t="str">
        <f t="shared" si="3"/>
        <v/>
      </c>
      <c r="L876" s="196" t="str">
        <f t="shared" si="4"/>
        <v/>
      </c>
    </row>
    <row r="877">
      <c r="A877" s="198"/>
      <c r="B877" s="219"/>
      <c r="C877" s="103"/>
      <c r="D877" s="103"/>
      <c r="E877" s="5" t="str">
        <f t="array" ref="E877">IF(D877="","",XLOOKUP(D877,DATOS!$D$6:D14000,DATOS!$C$6:C14000,0,0,1))</f>
        <v/>
      </c>
      <c r="F877" s="220"/>
      <c r="G877" s="221"/>
      <c r="H877" s="194" t="str">
        <f t="shared" si="2"/>
        <v/>
      </c>
      <c r="I877" s="106"/>
      <c r="J877" s="195"/>
      <c r="K877" s="195" t="str">
        <f t="shared" si="3"/>
        <v/>
      </c>
      <c r="L877" s="196" t="str">
        <f t="shared" si="4"/>
        <v/>
      </c>
    </row>
    <row r="878">
      <c r="A878" s="198"/>
      <c r="B878" s="219"/>
      <c r="C878" s="103"/>
      <c r="D878" s="103"/>
      <c r="E878" s="5" t="str">
        <f t="array" ref="E878">IF(D878="","",XLOOKUP(D878,DATOS!$D$6:D14000,DATOS!$C$6:C14000,0,0,1))</f>
        <v/>
      </c>
      <c r="F878" s="220"/>
      <c r="G878" s="221"/>
      <c r="H878" s="194" t="str">
        <f t="shared" si="2"/>
        <v/>
      </c>
      <c r="I878" s="106"/>
      <c r="J878" s="195"/>
      <c r="K878" s="195" t="str">
        <f t="shared" si="3"/>
        <v/>
      </c>
      <c r="L878" s="196" t="str">
        <f t="shared" si="4"/>
        <v/>
      </c>
    </row>
    <row r="879">
      <c r="A879" s="198"/>
      <c r="B879" s="219"/>
      <c r="C879" s="103"/>
      <c r="D879" s="103"/>
      <c r="E879" s="5" t="str">
        <f t="array" ref="E879">IF(D879="","",XLOOKUP(D879,DATOS!$D$6:D14000,DATOS!$C$6:C14000,0,0,1))</f>
        <v/>
      </c>
      <c r="F879" s="220"/>
      <c r="G879" s="221"/>
      <c r="H879" s="194" t="str">
        <f t="shared" si="2"/>
        <v/>
      </c>
      <c r="I879" s="106"/>
      <c r="J879" s="195"/>
      <c r="K879" s="195" t="str">
        <f t="shared" si="3"/>
        <v/>
      </c>
      <c r="L879" s="196" t="str">
        <f t="shared" si="4"/>
        <v/>
      </c>
    </row>
    <row r="880">
      <c r="A880" s="198"/>
      <c r="B880" s="219"/>
      <c r="C880" s="103"/>
      <c r="D880" s="103"/>
      <c r="E880" s="5" t="str">
        <f t="array" ref="E880">IF(D880="","",XLOOKUP(D880,DATOS!$D$6:D14000,DATOS!$C$6:C14000,0,0,1))</f>
        <v/>
      </c>
      <c r="F880" s="220"/>
      <c r="G880" s="221"/>
      <c r="H880" s="194" t="str">
        <f t="shared" si="2"/>
        <v/>
      </c>
      <c r="I880" s="106"/>
      <c r="J880" s="195"/>
      <c r="K880" s="195" t="str">
        <f t="shared" si="3"/>
        <v/>
      </c>
      <c r="L880" s="196" t="str">
        <f t="shared" si="4"/>
        <v/>
      </c>
    </row>
    <row r="881">
      <c r="A881" s="198"/>
      <c r="B881" s="219"/>
      <c r="C881" s="103"/>
      <c r="D881" s="103"/>
      <c r="E881" s="5" t="str">
        <f t="array" ref="E881">IF(D881="","",XLOOKUP(D881,DATOS!$D$6:D14000,DATOS!$C$6:C14000,0,0,1))</f>
        <v/>
      </c>
      <c r="F881" s="220"/>
      <c r="G881" s="221"/>
      <c r="H881" s="194" t="str">
        <f t="shared" si="2"/>
        <v/>
      </c>
      <c r="I881" s="106"/>
      <c r="J881" s="195"/>
      <c r="K881" s="195" t="str">
        <f t="shared" si="3"/>
        <v/>
      </c>
      <c r="L881" s="196" t="str">
        <f t="shared" si="4"/>
        <v/>
      </c>
    </row>
    <row r="882">
      <c r="A882" s="198"/>
      <c r="B882" s="219"/>
      <c r="C882" s="103"/>
      <c r="D882" s="103"/>
      <c r="E882" s="5" t="str">
        <f t="array" ref="E882">IF(D882="","",XLOOKUP(D882,DATOS!$D$6:D14000,DATOS!$C$6:C14000,0,0,1))</f>
        <v/>
      </c>
      <c r="F882" s="220"/>
      <c r="G882" s="221"/>
      <c r="H882" s="194" t="str">
        <f t="shared" si="2"/>
        <v/>
      </c>
      <c r="I882" s="106"/>
      <c r="J882" s="195"/>
      <c r="K882" s="195" t="str">
        <f t="shared" si="3"/>
        <v/>
      </c>
      <c r="L882" s="196" t="str">
        <f t="shared" si="4"/>
        <v/>
      </c>
    </row>
    <row r="883">
      <c r="A883" s="198"/>
      <c r="B883" s="219"/>
      <c r="C883" s="103"/>
      <c r="D883" s="103"/>
      <c r="E883" s="5" t="str">
        <f t="array" ref="E883">IF(D883="","",XLOOKUP(D883,DATOS!$D$6:D14000,DATOS!$C$6:C14000,0,0,1))</f>
        <v/>
      </c>
      <c r="F883" s="220"/>
      <c r="G883" s="221"/>
      <c r="H883" s="194" t="str">
        <f t="shared" si="2"/>
        <v/>
      </c>
      <c r="I883" s="106"/>
      <c r="J883" s="195"/>
      <c r="K883" s="195" t="str">
        <f t="shared" si="3"/>
        <v/>
      </c>
      <c r="L883" s="196" t="str">
        <f t="shared" si="4"/>
        <v/>
      </c>
    </row>
    <row r="884">
      <c r="A884" s="198"/>
      <c r="B884" s="219"/>
      <c r="C884" s="103"/>
      <c r="D884" s="103"/>
      <c r="E884" s="5" t="str">
        <f t="array" ref="E884">IF(D884="","",XLOOKUP(D884,DATOS!$D$6:D14000,DATOS!$C$6:C14000,0,0,1))</f>
        <v/>
      </c>
      <c r="F884" s="220"/>
      <c r="G884" s="221"/>
      <c r="H884" s="194" t="str">
        <f t="shared" si="2"/>
        <v/>
      </c>
      <c r="I884" s="106"/>
      <c r="J884" s="195"/>
      <c r="K884" s="195" t="str">
        <f t="shared" si="3"/>
        <v/>
      </c>
      <c r="L884" s="196" t="str">
        <f t="shared" si="4"/>
        <v/>
      </c>
    </row>
    <row r="885">
      <c r="A885" s="198"/>
      <c r="B885" s="219"/>
      <c r="C885" s="103"/>
      <c r="D885" s="103"/>
      <c r="E885" s="5" t="str">
        <f t="array" ref="E885">IF(D885="","",XLOOKUP(D885,DATOS!$D$6:D14000,DATOS!$C$6:C14000,0,0,1))</f>
        <v/>
      </c>
      <c r="F885" s="220"/>
      <c r="G885" s="221"/>
      <c r="H885" s="194" t="str">
        <f t="shared" si="2"/>
        <v/>
      </c>
      <c r="I885" s="106"/>
      <c r="J885" s="195"/>
      <c r="K885" s="195" t="str">
        <f t="shared" si="3"/>
        <v/>
      </c>
      <c r="L885" s="196" t="str">
        <f t="shared" si="4"/>
        <v/>
      </c>
    </row>
    <row r="886">
      <c r="A886" s="198"/>
      <c r="B886" s="219"/>
      <c r="C886" s="103"/>
      <c r="D886" s="103"/>
      <c r="E886" s="5" t="str">
        <f t="array" ref="E886">IF(D886="","",XLOOKUP(D886,DATOS!$D$6:D14000,DATOS!$C$6:C14000,0,0,1))</f>
        <v/>
      </c>
      <c r="F886" s="220"/>
      <c r="G886" s="221"/>
      <c r="H886" s="194" t="str">
        <f t="shared" si="2"/>
        <v/>
      </c>
      <c r="I886" s="106"/>
      <c r="J886" s="195"/>
      <c r="K886" s="195" t="str">
        <f t="shared" si="3"/>
        <v/>
      </c>
      <c r="L886" s="196" t="str">
        <f t="shared" si="4"/>
        <v/>
      </c>
    </row>
    <row r="887">
      <c r="A887" s="198"/>
      <c r="B887" s="219"/>
      <c r="C887" s="103"/>
      <c r="D887" s="103"/>
      <c r="E887" s="5" t="str">
        <f t="array" ref="E887">IF(D887="","",XLOOKUP(D887,DATOS!$D$6:D14000,DATOS!$C$6:C14000,0,0,1))</f>
        <v/>
      </c>
      <c r="F887" s="220"/>
      <c r="G887" s="221"/>
      <c r="H887" s="194" t="str">
        <f t="shared" si="2"/>
        <v/>
      </c>
      <c r="I887" s="106"/>
      <c r="J887" s="195"/>
      <c r="K887" s="195" t="str">
        <f t="shared" si="3"/>
        <v/>
      </c>
      <c r="L887" s="196" t="str">
        <f t="shared" si="4"/>
        <v/>
      </c>
    </row>
    <row r="888">
      <c r="A888" s="198"/>
      <c r="B888" s="219"/>
      <c r="C888" s="103"/>
      <c r="D888" s="103"/>
      <c r="E888" s="5" t="str">
        <f t="array" ref="E888">IF(D888="","",XLOOKUP(D888,DATOS!$D$6:D14000,DATOS!$C$6:C14000,0,0,1))</f>
        <v/>
      </c>
      <c r="F888" s="220"/>
      <c r="G888" s="221"/>
      <c r="H888" s="194" t="str">
        <f t="shared" si="2"/>
        <v/>
      </c>
      <c r="I888" s="106"/>
      <c r="J888" s="195"/>
      <c r="K888" s="195" t="str">
        <f t="shared" si="3"/>
        <v/>
      </c>
      <c r="L888" s="196" t="str">
        <f t="shared" si="4"/>
        <v/>
      </c>
    </row>
    <row r="889">
      <c r="A889" s="198"/>
      <c r="B889" s="219"/>
      <c r="C889" s="103"/>
      <c r="D889" s="103"/>
      <c r="E889" s="5" t="str">
        <f t="array" ref="E889">IF(D889="","",XLOOKUP(D889,DATOS!$D$6:D14000,DATOS!$C$6:C14000,0,0,1))</f>
        <v/>
      </c>
      <c r="F889" s="220"/>
      <c r="G889" s="221"/>
      <c r="H889" s="194" t="str">
        <f t="shared" si="2"/>
        <v/>
      </c>
      <c r="I889" s="106"/>
      <c r="J889" s="195"/>
      <c r="K889" s="195" t="str">
        <f t="shared" si="3"/>
        <v/>
      </c>
      <c r="L889" s="196" t="str">
        <f t="shared" si="4"/>
        <v/>
      </c>
    </row>
    <row r="890">
      <c r="A890" s="198"/>
      <c r="B890" s="219"/>
      <c r="C890" s="103"/>
      <c r="D890" s="103"/>
      <c r="E890" s="5" t="str">
        <f t="array" ref="E890">IF(D890="","",XLOOKUP(D890,DATOS!$D$6:D14000,DATOS!$C$6:C14000,0,0,1))</f>
        <v/>
      </c>
      <c r="F890" s="220"/>
      <c r="G890" s="221"/>
      <c r="H890" s="194" t="str">
        <f t="shared" si="2"/>
        <v/>
      </c>
      <c r="I890" s="106"/>
      <c r="J890" s="195"/>
      <c r="K890" s="195" t="str">
        <f t="shared" si="3"/>
        <v/>
      </c>
      <c r="L890" s="196" t="str">
        <f t="shared" si="4"/>
        <v/>
      </c>
    </row>
    <row r="891">
      <c r="A891" s="198"/>
      <c r="B891" s="219"/>
      <c r="C891" s="103"/>
      <c r="D891" s="103"/>
      <c r="E891" s="5" t="str">
        <f t="array" ref="E891">IF(D891="","",XLOOKUP(D891,DATOS!$D$6:D14000,DATOS!$C$6:C14000,0,0,1))</f>
        <v/>
      </c>
      <c r="F891" s="220"/>
      <c r="G891" s="221"/>
      <c r="H891" s="194" t="str">
        <f t="shared" si="2"/>
        <v/>
      </c>
      <c r="I891" s="106"/>
      <c r="J891" s="195"/>
      <c r="K891" s="195" t="str">
        <f t="shared" si="3"/>
        <v/>
      </c>
      <c r="L891" s="196" t="str">
        <f t="shared" si="4"/>
        <v/>
      </c>
    </row>
    <row r="892">
      <c r="A892" s="198"/>
      <c r="B892" s="219"/>
      <c r="C892" s="103"/>
      <c r="D892" s="103"/>
      <c r="E892" s="5" t="str">
        <f t="array" ref="E892">IF(D892="","",XLOOKUP(D892,DATOS!$D$6:D14000,DATOS!$C$6:C14000,0,0,1))</f>
        <v/>
      </c>
      <c r="F892" s="220"/>
      <c r="G892" s="221"/>
      <c r="H892" s="194" t="str">
        <f t="shared" si="2"/>
        <v/>
      </c>
      <c r="I892" s="106"/>
      <c r="J892" s="195"/>
      <c r="K892" s="195" t="str">
        <f t="shared" si="3"/>
        <v/>
      </c>
      <c r="L892" s="196" t="str">
        <f t="shared" si="4"/>
        <v/>
      </c>
    </row>
    <row r="893">
      <c r="A893" s="198"/>
      <c r="B893" s="219"/>
      <c r="C893" s="103"/>
      <c r="D893" s="103"/>
      <c r="E893" s="5" t="str">
        <f t="array" ref="E893">IF(D893="","",XLOOKUP(D893,DATOS!$D$6:D14000,DATOS!$C$6:C14000,0,0,1))</f>
        <v/>
      </c>
      <c r="F893" s="220"/>
      <c r="G893" s="221"/>
      <c r="H893" s="194" t="str">
        <f t="shared" si="2"/>
        <v/>
      </c>
      <c r="I893" s="106"/>
      <c r="J893" s="195"/>
      <c r="K893" s="195" t="str">
        <f t="shared" si="3"/>
        <v/>
      </c>
      <c r="L893" s="196" t="str">
        <f t="shared" si="4"/>
        <v/>
      </c>
    </row>
    <row r="894">
      <c r="A894" s="198"/>
      <c r="B894" s="219"/>
      <c r="C894" s="103"/>
      <c r="D894" s="103"/>
      <c r="E894" s="5" t="str">
        <f t="array" ref="E894">IF(D894="","",XLOOKUP(D894,DATOS!$D$6:D14000,DATOS!$C$6:C14000,0,0,1))</f>
        <v/>
      </c>
      <c r="F894" s="220"/>
      <c r="G894" s="221"/>
      <c r="H894" s="194" t="str">
        <f t="shared" si="2"/>
        <v/>
      </c>
      <c r="I894" s="106"/>
      <c r="J894" s="195"/>
      <c r="K894" s="195" t="str">
        <f t="shared" si="3"/>
        <v/>
      </c>
      <c r="L894" s="196" t="str">
        <f t="shared" si="4"/>
        <v/>
      </c>
    </row>
    <row r="895">
      <c r="A895" s="198"/>
      <c r="B895" s="219"/>
      <c r="C895" s="103"/>
      <c r="D895" s="103"/>
      <c r="E895" s="5" t="str">
        <f t="array" ref="E895">IF(D895="","",XLOOKUP(D895,DATOS!$D$6:D14000,DATOS!$C$6:C14000,0,0,1))</f>
        <v/>
      </c>
      <c r="F895" s="220"/>
      <c r="G895" s="221"/>
      <c r="H895" s="194" t="str">
        <f t="shared" si="2"/>
        <v/>
      </c>
      <c r="I895" s="106"/>
      <c r="J895" s="195"/>
      <c r="K895" s="195" t="str">
        <f t="shared" si="3"/>
        <v/>
      </c>
      <c r="L895" s="196" t="str">
        <f t="shared" si="4"/>
        <v/>
      </c>
    </row>
    <row r="896">
      <c r="A896" s="198"/>
      <c r="B896" s="219"/>
      <c r="C896" s="103"/>
      <c r="D896" s="103"/>
      <c r="E896" s="5" t="str">
        <f t="array" ref="E896">IF(D896="","",XLOOKUP(D896,DATOS!$D$6:D14000,DATOS!$C$6:C14000,0,0,1))</f>
        <v/>
      </c>
      <c r="F896" s="220"/>
      <c r="G896" s="221"/>
      <c r="H896" s="194" t="str">
        <f t="shared" si="2"/>
        <v/>
      </c>
      <c r="I896" s="106"/>
      <c r="J896" s="195"/>
      <c r="K896" s="195" t="str">
        <f t="shared" si="3"/>
        <v/>
      </c>
      <c r="L896" s="196" t="str">
        <f t="shared" si="4"/>
        <v/>
      </c>
    </row>
    <row r="897">
      <c r="A897" s="198"/>
      <c r="B897" s="219"/>
      <c r="C897" s="103"/>
      <c r="D897" s="103"/>
      <c r="E897" s="5" t="str">
        <f t="array" ref="E897">IF(D897="","",XLOOKUP(D897,DATOS!$D$6:D14000,DATOS!$C$6:C14000,0,0,1))</f>
        <v/>
      </c>
      <c r="F897" s="220"/>
      <c r="G897" s="221"/>
      <c r="H897" s="194" t="str">
        <f t="shared" si="2"/>
        <v/>
      </c>
      <c r="I897" s="106"/>
      <c r="J897" s="195"/>
      <c r="K897" s="195" t="str">
        <f t="shared" si="3"/>
        <v/>
      </c>
      <c r="L897" s="196" t="str">
        <f t="shared" si="4"/>
        <v/>
      </c>
    </row>
    <row r="898">
      <c r="A898" s="198"/>
      <c r="B898" s="219"/>
      <c r="C898" s="103"/>
      <c r="D898" s="103"/>
      <c r="E898" s="5" t="str">
        <f t="array" ref="E898">IF(D898="","",XLOOKUP(D898,DATOS!$D$6:D14000,DATOS!$C$6:C14000,0,0,1))</f>
        <v/>
      </c>
      <c r="F898" s="220"/>
      <c r="G898" s="221"/>
      <c r="H898" s="194" t="str">
        <f t="shared" si="2"/>
        <v/>
      </c>
      <c r="I898" s="106"/>
      <c r="J898" s="195"/>
      <c r="K898" s="195" t="str">
        <f t="shared" si="3"/>
        <v/>
      </c>
      <c r="L898" s="196" t="str">
        <f t="shared" si="4"/>
        <v/>
      </c>
    </row>
    <row r="899">
      <c r="A899" s="198"/>
      <c r="B899" s="219"/>
      <c r="C899" s="103"/>
      <c r="D899" s="103"/>
      <c r="E899" s="5" t="str">
        <f t="array" ref="E899">IF(D899="","",XLOOKUP(D899,DATOS!$D$6:D14000,DATOS!$C$6:C14000,0,0,1))</f>
        <v/>
      </c>
      <c r="F899" s="220"/>
      <c r="G899" s="221"/>
      <c r="H899" s="194" t="str">
        <f t="shared" si="2"/>
        <v/>
      </c>
      <c r="I899" s="106"/>
      <c r="J899" s="195"/>
      <c r="K899" s="195" t="str">
        <f t="shared" si="3"/>
        <v/>
      </c>
      <c r="L899" s="196" t="str">
        <f t="shared" si="4"/>
        <v/>
      </c>
    </row>
    <row r="900">
      <c r="A900" s="198"/>
      <c r="B900" s="219"/>
      <c r="C900" s="103"/>
      <c r="D900" s="103"/>
      <c r="E900" s="5" t="str">
        <f t="array" ref="E900">IF(D900="","",XLOOKUP(D900,DATOS!$D$6:D14000,DATOS!$C$6:C14000,0,0,1))</f>
        <v/>
      </c>
      <c r="F900" s="220"/>
      <c r="G900" s="221"/>
      <c r="H900" s="194" t="str">
        <f t="shared" si="2"/>
        <v/>
      </c>
      <c r="I900" s="106"/>
      <c r="J900" s="195"/>
      <c r="K900" s="195" t="str">
        <f t="shared" si="3"/>
        <v/>
      </c>
      <c r="L900" s="196" t="str">
        <f t="shared" si="4"/>
        <v/>
      </c>
    </row>
    <row r="901">
      <c r="A901" s="198"/>
      <c r="B901" s="219"/>
      <c r="C901" s="103"/>
      <c r="D901" s="103"/>
      <c r="E901" s="5" t="str">
        <f t="array" ref="E901">IF(D901="","",XLOOKUP(D901,DATOS!$D$6:D14000,DATOS!$C$6:C14000,0,0,1))</f>
        <v/>
      </c>
      <c r="F901" s="220"/>
      <c r="G901" s="221"/>
      <c r="H901" s="194" t="str">
        <f t="shared" si="2"/>
        <v/>
      </c>
      <c r="I901" s="106"/>
      <c r="J901" s="195"/>
      <c r="K901" s="195" t="str">
        <f t="shared" si="3"/>
        <v/>
      </c>
      <c r="L901" s="196" t="str">
        <f t="shared" si="4"/>
        <v/>
      </c>
    </row>
    <row r="902">
      <c r="A902" s="198"/>
      <c r="B902" s="219"/>
      <c r="C902" s="103"/>
      <c r="D902" s="103"/>
      <c r="E902" s="5" t="str">
        <f t="array" ref="E902">IF(D902="","",XLOOKUP(D902,DATOS!$D$6:D14000,DATOS!$C$6:C14000,0,0,1))</f>
        <v/>
      </c>
      <c r="F902" s="220"/>
      <c r="G902" s="221"/>
      <c r="H902" s="194" t="str">
        <f t="shared" si="2"/>
        <v/>
      </c>
      <c r="I902" s="106"/>
      <c r="J902" s="195"/>
      <c r="K902" s="195" t="str">
        <f t="shared" si="3"/>
        <v/>
      </c>
      <c r="L902" s="196" t="str">
        <f t="shared" si="4"/>
        <v/>
      </c>
    </row>
    <row r="903">
      <c r="A903" s="198"/>
      <c r="B903" s="219"/>
      <c r="C903" s="103"/>
      <c r="D903" s="103"/>
      <c r="E903" s="5" t="str">
        <f t="array" ref="E903">IF(D903="","",XLOOKUP(D903,DATOS!$D$6:D14000,DATOS!$C$6:C14000,0,0,1))</f>
        <v/>
      </c>
      <c r="F903" s="220"/>
      <c r="G903" s="221"/>
      <c r="H903" s="194" t="str">
        <f t="shared" si="2"/>
        <v/>
      </c>
      <c r="I903" s="106"/>
      <c r="J903" s="195"/>
      <c r="K903" s="195" t="str">
        <f t="shared" si="3"/>
        <v/>
      </c>
      <c r="L903" s="196" t="str">
        <f t="shared" si="4"/>
        <v/>
      </c>
    </row>
    <row r="904">
      <c r="A904" s="198"/>
      <c r="B904" s="219"/>
      <c r="C904" s="103"/>
      <c r="D904" s="103"/>
      <c r="E904" s="5" t="str">
        <f t="array" ref="E904">IF(D904="","",XLOOKUP(D904,DATOS!$D$6:D14000,DATOS!$C$6:C14000,0,0,1))</f>
        <v/>
      </c>
      <c r="F904" s="220"/>
      <c r="G904" s="221"/>
      <c r="H904" s="194" t="str">
        <f t="shared" si="2"/>
        <v/>
      </c>
      <c r="I904" s="106"/>
      <c r="J904" s="195"/>
      <c r="K904" s="195" t="str">
        <f t="shared" si="3"/>
        <v/>
      </c>
      <c r="L904" s="196" t="str">
        <f t="shared" si="4"/>
        <v/>
      </c>
    </row>
    <row r="905">
      <c r="A905" s="198"/>
      <c r="B905" s="219"/>
      <c r="C905" s="103"/>
      <c r="D905" s="103"/>
      <c r="E905" s="5" t="str">
        <f t="array" ref="E905">IF(D905="","",XLOOKUP(D905,DATOS!$D$6:D14000,DATOS!$C$6:C14000,0,0,1))</f>
        <v/>
      </c>
      <c r="F905" s="220"/>
      <c r="G905" s="221"/>
      <c r="H905" s="194" t="str">
        <f t="shared" si="2"/>
        <v/>
      </c>
      <c r="I905" s="106"/>
      <c r="J905" s="195"/>
      <c r="K905" s="195" t="str">
        <f t="shared" si="3"/>
        <v/>
      </c>
      <c r="L905" s="196" t="str">
        <f t="shared" si="4"/>
        <v/>
      </c>
    </row>
    <row r="906">
      <c r="A906" s="198"/>
      <c r="B906" s="219"/>
      <c r="C906" s="103"/>
      <c r="D906" s="103"/>
      <c r="E906" s="5" t="str">
        <f t="array" ref="E906">IF(D906="","",XLOOKUP(D906,DATOS!$D$6:D14000,DATOS!$C$6:C14000,0,0,1))</f>
        <v/>
      </c>
      <c r="F906" s="220"/>
      <c r="G906" s="221"/>
      <c r="H906" s="194" t="str">
        <f t="shared" si="2"/>
        <v/>
      </c>
      <c r="I906" s="106"/>
      <c r="J906" s="195"/>
      <c r="K906" s="195" t="str">
        <f t="shared" si="3"/>
        <v/>
      </c>
      <c r="L906" s="196" t="str">
        <f t="shared" si="4"/>
        <v/>
      </c>
    </row>
    <row r="907">
      <c r="A907" s="198"/>
      <c r="B907" s="219"/>
      <c r="C907" s="103"/>
      <c r="D907" s="103"/>
      <c r="E907" s="5" t="str">
        <f t="array" ref="E907">IF(D907="","",XLOOKUP(D907,DATOS!$D$6:D14000,DATOS!$C$6:C14000,0,0,1))</f>
        <v/>
      </c>
      <c r="F907" s="220"/>
      <c r="G907" s="221"/>
      <c r="H907" s="194" t="str">
        <f t="shared" si="2"/>
        <v/>
      </c>
      <c r="I907" s="106"/>
      <c r="J907" s="195"/>
      <c r="K907" s="195" t="str">
        <f t="shared" si="3"/>
        <v/>
      </c>
      <c r="L907" s="196" t="str">
        <f t="shared" si="4"/>
        <v/>
      </c>
    </row>
    <row r="908">
      <c r="A908" s="198"/>
      <c r="B908" s="219"/>
      <c r="C908" s="103"/>
      <c r="D908" s="103"/>
      <c r="E908" s="5" t="str">
        <f t="array" ref="E908">IF(D908="","",XLOOKUP(D908,DATOS!$D$6:D14000,DATOS!$C$6:C14000,0,0,1))</f>
        <v/>
      </c>
      <c r="F908" s="220"/>
      <c r="G908" s="221"/>
      <c r="H908" s="194" t="str">
        <f t="shared" si="2"/>
        <v/>
      </c>
      <c r="I908" s="106"/>
      <c r="J908" s="195"/>
      <c r="K908" s="195" t="str">
        <f t="shared" si="3"/>
        <v/>
      </c>
      <c r="L908" s="196" t="str">
        <f t="shared" si="4"/>
        <v/>
      </c>
    </row>
    <row r="909">
      <c r="A909" s="198"/>
      <c r="B909" s="219"/>
      <c r="C909" s="103"/>
      <c r="D909" s="103"/>
      <c r="E909" s="5" t="str">
        <f t="array" ref="E909">IF(D909="","",XLOOKUP(D909,DATOS!$D$6:D14000,DATOS!$C$6:C14000,0,0,1))</f>
        <v/>
      </c>
      <c r="F909" s="220"/>
      <c r="G909" s="221"/>
      <c r="H909" s="194" t="str">
        <f t="shared" si="2"/>
        <v/>
      </c>
      <c r="I909" s="106"/>
      <c r="J909" s="195"/>
      <c r="K909" s="195" t="str">
        <f t="shared" si="3"/>
        <v/>
      </c>
      <c r="L909" s="196" t="str">
        <f t="shared" si="4"/>
        <v/>
      </c>
    </row>
    <row r="910">
      <c r="A910" s="198"/>
      <c r="B910" s="219"/>
      <c r="C910" s="103"/>
      <c r="D910" s="103"/>
      <c r="E910" s="5" t="str">
        <f t="array" ref="E910">IF(D910="","",XLOOKUP(D910,DATOS!$D$6:D14000,DATOS!$C$6:C14000,0,0,1))</f>
        <v/>
      </c>
      <c r="F910" s="220"/>
      <c r="G910" s="221"/>
      <c r="H910" s="194" t="str">
        <f t="shared" si="2"/>
        <v/>
      </c>
      <c r="I910" s="106"/>
      <c r="J910" s="195"/>
      <c r="K910" s="195" t="str">
        <f t="shared" si="3"/>
        <v/>
      </c>
      <c r="L910" s="196" t="str">
        <f t="shared" si="4"/>
        <v/>
      </c>
    </row>
    <row r="911">
      <c r="A911" s="198"/>
      <c r="B911" s="219"/>
      <c r="C911" s="103"/>
      <c r="D911" s="103"/>
      <c r="E911" s="5" t="str">
        <f t="array" ref="E911">IF(D911="","",XLOOKUP(D911,DATOS!$D$6:D14000,DATOS!$C$6:C14000,0,0,1))</f>
        <v/>
      </c>
      <c r="F911" s="220"/>
      <c r="G911" s="221"/>
      <c r="H911" s="194" t="str">
        <f t="shared" si="2"/>
        <v/>
      </c>
      <c r="I911" s="106"/>
      <c r="J911" s="195"/>
      <c r="K911" s="195" t="str">
        <f t="shared" si="3"/>
        <v/>
      </c>
      <c r="L911" s="196" t="str">
        <f t="shared" si="4"/>
        <v/>
      </c>
    </row>
    <row r="912">
      <c r="A912" s="198"/>
      <c r="B912" s="219"/>
      <c r="C912" s="103"/>
      <c r="D912" s="103"/>
      <c r="E912" s="5" t="str">
        <f t="array" ref="E912">IF(D912="","",XLOOKUP(D912,DATOS!$D$6:D14000,DATOS!$C$6:C14000,0,0,1))</f>
        <v/>
      </c>
      <c r="F912" s="220"/>
      <c r="G912" s="221"/>
      <c r="H912" s="194" t="str">
        <f t="shared" si="2"/>
        <v/>
      </c>
      <c r="I912" s="106"/>
      <c r="J912" s="195"/>
      <c r="K912" s="195" t="str">
        <f t="shared" si="3"/>
        <v/>
      </c>
      <c r="L912" s="196" t="str">
        <f t="shared" si="4"/>
        <v/>
      </c>
    </row>
    <row r="913">
      <c r="A913" s="198"/>
      <c r="B913" s="219"/>
      <c r="C913" s="103"/>
      <c r="D913" s="103"/>
      <c r="E913" s="5" t="str">
        <f t="array" ref="E913">IF(D913="","",XLOOKUP(D913,DATOS!$D$6:D14000,DATOS!$C$6:C14000,0,0,1))</f>
        <v/>
      </c>
      <c r="F913" s="220"/>
      <c r="G913" s="221"/>
      <c r="H913" s="194" t="str">
        <f t="shared" si="2"/>
        <v/>
      </c>
      <c r="I913" s="106"/>
      <c r="J913" s="195"/>
      <c r="K913" s="195" t="str">
        <f t="shared" si="3"/>
        <v/>
      </c>
      <c r="L913" s="196" t="str">
        <f t="shared" si="4"/>
        <v/>
      </c>
    </row>
    <row r="914">
      <c r="A914" s="198"/>
      <c r="B914" s="219"/>
      <c r="C914" s="103"/>
      <c r="D914" s="103"/>
      <c r="E914" s="5" t="str">
        <f t="array" ref="E914">IF(D914="","",XLOOKUP(D914,DATOS!$D$6:D14000,DATOS!$C$6:C14000,0,0,1))</f>
        <v/>
      </c>
      <c r="F914" s="220"/>
      <c r="G914" s="221"/>
      <c r="H914" s="194" t="str">
        <f t="shared" si="2"/>
        <v/>
      </c>
      <c r="I914" s="106"/>
      <c r="J914" s="195"/>
      <c r="K914" s="195" t="str">
        <f t="shared" si="3"/>
        <v/>
      </c>
      <c r="L914" s="196" t="str">
        <f t="shared" si="4"/>
        <v/>
      </c>
    </row>
    <row r="915">
      <c r="A915" s="198"/>
      <c r="B915" s="219"/>
      <c r="C915" s="103"/>
      <c r="D915" s="103"/>
      <c r="E915" s="5" t="str">
        <f t="array" ref="E915">IF(D915="","",XLOOKUP(D915,DATOS!$D$6:D14000,DATOS!$C$6:C14000,0,0,1))</f>
        <v/>
      </c>
      <c r="F915" s="220"/>
      <c r="G915" s="221"/>
      <c r="H915" s="194" t="str">
        <f t="shared" si="2"/>
        <v/>
      </c>
      <c r="I915" s="106"/>
      <c r="J915" s="195"/>
      <c r="K915" s="195" t="str">
        <f t="shared" si="3"/>
        <v/>
      </c>
      <c r="L915" s="196" t="str">
        <f t="shared" si="4"/>
        <v/>
      </c>
    </row>
    <row r="916">
      <c r="A916" s="198"/>
      <c r="B916" s="219"/>
      <c r="C916" s="103"/>
      <c r="D916" s="103"/>
      <c r="E916" s="5" t="str">
        <f t="array" ref="E916">IF(D916="","",XLOOKUP(D916,DATOS!$D$6:D14000,DATOS!$C$6:C14000,0,0,1))</f>
        <v/>
      </c>
      <c r="F916" s="220"/>
      <c r="G916" s="221"/>
      <c r="H916" s="194" t="str">
        <f t="shared" si="2"/>
        <v/>
      </c>
      <c r="I916" s="106"/>
      <c r="J916" s="195"/>
      <c r="K916" s="195" t="str">
        <f t="shared" si="3"/>
        <v/>
      </c>
      <c r="L916" s="196" t="str">
        <f t="shared" si="4"/>
        <v/>
      </c>
    </row>
    <row r="917">
      <c r="A917" s="198"/>
      <c r="B917" s="219"/>
      <c r="C917" s="103"/>
      <c r="D917" s="103"/>
      <c r="E917" s="5" t="str">
        <f t="array" ref="E917">IF(D917="","",XLOOKUP(D917,DATOS!$D$6:D14000,DATOS!$C$6:C14000,0,0,1))</f>
        <v/>
      </c>
      <c r="F917" s="220"/>
      <c r="G917" s="221"/>
      <c r="H917" s="194" t="str">
        <f t="shared" si="2"/>
        <v/>
      </c>
      <c r="I917" s="106"/>
      <c r="J917" s="195"/>
      <c r="K917" s="195" t="str">
        <f t="shared" si="3"/>
        <v/>
      </c>
      <c r="L917" s="196" t="str">
        <f t="shared" si="4"/>
        <v/>
      </c>
    </row>
    <row r="918">
      <c r="A918" s="198"/>
      <c r="B918" s="219"/>
      <c r="C918" s="103"/>
      <c r="D918" s="103"/>
      <c r="E918" s="5" t="str">
        <f t="array" ref="E918">IF(D918="","",XLOOKUP(D918,DATOS!$D$6:D14000,DATOS!$C$6:C14000,0,0,1))</f>
        <v/>
      </c>
      <c r="F918" s="220"/>
      <c r="G918" s="221"/>
      <c r="H918" s="194" t="str">
        <f t="shared" si="2"/>
        <v/>
      </c>
      <c r="I918" s="106"/>
      <c r="J918" s="195"/>
      <c r="K918" s="195" t="str">
        <f t="shared" si="3"/>
        <v/>
      </c>
      <c r="L918" s="196" t="str">
        <f t="shared" si="4"/>
        <v/>
      </c>
    </row>
    <row r="919">
      <c r="A919" s="198"/>
      <c r="B919" s="219"/>
      <c r="C919" s="103"/>
      <c r="D919" s="103"/>
      <c r="E919" s="5" t="str">
        <f t="array" ref="E919">IF(D919="","",XLOOKUP(D919,DATOS!$D$6:D14000,DATOS!$C$6:C14000,0,0,1))</f>
        <v/>
      </c>
      <c r="F919" s="220"/>
      <c r="G919" s="221"/>
      <c r="H919" s="194" t="str">
        <f t="shared" si="2"/>
        <v/>
      </c>
      <c r="I919" s="106"/>
      <c r="J919" s="195"/>
      <c r="K919" s="195" t="str">
        <f t="shared" si="3"/>
        <v/>
      </c>
      <c r="L919" s="196" t="str">
        <f t="shared" si="4"/>
        <v/>
      </c>
    </row>
    <row r="920">
      <c r="A920" s="198"/>
      <c r="B920" s="219"/>
      <c r="C920" s="103"/>
      <c r="D920" s="103"/>
      <c r="E920" s="5" t="str">
        <f t="array" ref="E920">IF(D920="","",XLOOKUP(D920,DATOS!$D$6:D14000,DATOS!$C$6:C14000,0,0,1))</f>
        <v/>
      </c>
      <c r="F920" s="220"/>
      <c r="G920" s="221"/>
      <c r="H920" s="194" t="str">
        <f t="shared" si="2"/>
        <v/>
      </c>
      <c r="I920" s="106"/>
      <c r="J920" s="195"/>
      <c r="K920" s="195" t="str">
        <f t="shared" si="3"/>
        <v/>
      </c>
      <c r="L920" s="196" t="str">
        <f t="shared" si="4"/>
        <v/>
      </c>
    </row>
    <row r="921">
      <c r="A921" s="198"/>
      <c r="B921" s="219"/>
      <c r="C921" s="103"/>
      <c r="D921" s="103"/>
      <c r="E921" s="5" t="str">
        <f t="array" ref="E921">IF(D921="","",XLOOKUP(D921,DATOS!$D$6:D14000,DATOS!$C$6:C14000,0,0,1))</f>
        <v/>
      </c>
      <c r="F921" s="220"/>
      <c r="G921" s="221"/>
      <c r="H921" s="194" t="str">
        <f t="shared" si="2"/>
        <v/>
      </c>
      <c r="I921" s="106"/>
      <c r="J921" s="195"/>
      <c r="K921" s="195" t="str">
        <f t="shared" si="3"/>
        <v/>
      </c>
      <c r="L921" s="196" t="str">
        <f t="shared" si="4"/>
        <v/>
      </c>
    </row>
    <row r="922">
      <c r="A922" s="198"/>
      <c r="B922" s="219"/>
      <c r="C922" s="103"/>
      <c r="D922" s="103"/>
      <c r="E922" s="5" t="str">
        <f t="array" ref="E922">IF(D922="","",XLOOKUP(D922,DATOS!$D$6:D14000,DATOS!$C$6:C14000,0,0,1))</f>
        <v/>
      </c>
      <c r="F922" s="220"/>
      <c r="G922" s="221"/>
      <c r="H922" s="194" t="str">
        <f t="shared" si="2"/>
        <v/>
      </c>
      <c r="I922" s="106"/>
      <c r="J922" s="195"/>
      <c r="K922" s="195" t="str">
        <f t="shared" si="3"/>
        <v/>
      </c>
      <c r="L922" s="196" t="str">
        <f t="shared" si="4"/>
        <v/>
      </c>
    </row>
    <row r="923">
      <c r="A923" s="198"/>
      <c r="B923" s="219"/>
      <c r="C923" s="103"/>
      <c r="D923" s="103"/>
      <c r="E923" s="5" t="str">
        <f t="array" ref="E923">IF(D923="","",XLOOKUP(D923,DATOS!$D$6:D14000,DATOS!$C$6:C14000,0,0,1))</f>
        <v/>
      </c>
      <c r="F923" s="220"/>
      <c r="G923" s="221"/>
      <c r="H923" s="194" t="str">
        <f t="shared" si="2"/>
        <v/>
      </c>
      <c r="I923" s="106"/>
      <c r="J923" s="195"/>
      <c r="K923" s="195" t="str">
        <f t="shared" si="3"/>
        <v/>
      </c>
      <c r="L923" s="196" t="str">
        <f t="shared" si="4"/>
        <v/>
      </c>
    </row>
    <row r="924">
      <c r="A924" s="198"/>
      <c r="B924" s="219"/>
      <c r="C924" s="103"/>
      <c r="D924" s="103"/>
      <c r="E924" s="5" t="str">
        <f t="array" ref="E924">IF(D924="","",XLOOKUP(D924,DATOS!$D$6:D14000,DATOS!$C$6:C14000,0,0,1))</f>
        <v/>
      </c>
      <c r="F924" s="220"/>
      <c r="G924" s="221"/>
      <c r="H924" s="194" t="str">
        <f t="shared" si="2"/>
        <v/>
      </c>
      <c r="I924" s="106"/>
      <c r="J924" s="195"/>
      <c r="K924" s="195" t="str">
        <f t="shared" si="3"/>
        <v/>
      </c>
      <c r="L924" s="196" t="str">
        <f t="shared" si="4"/>
        <v/>
      </c>
    </row>
    <row r="925">
      <c r="A925" s="198"/>
      <c r="B925" s="219"/>
      <c r="C925" s="103"/>
      <c r="D925" s="103"/>
      <c r="E925" s="5" t="str">
        <f t="array" ref="E925">IF(D925="","",XLOOKUP(D925,DATOS!$D$6:D14000,DATOS!$C$6:C14000,0,0,1))</f>
        <v/>
      </c>
      <c r="F925" s="220"/>
      <c r="G925" s="221"/>
      <c r="H925" s="194" t="str">
        <f t="shared" si="2"/>
        <v/>
      </c>
      <c r="I925" s="106"/>
      <c r="J925" s="195"/>
      <c r="K925" s="195" t="str">
        <f t="shared" si="3"/>
        <v/>
      </c>
      <c r="L925" s="196" t="str">
        <f t="shared" si="4"/>
        <v/>
      </c>
    </row>
    <row r="926">
      <c r="A926" s="198"/>
      <c r="B926" s="219"/>
      <c r="C926" s="103"/>
      <c r="D926" s="103"/>
      <c r="E926" s="5" t="str">
        <f t="array" ref="E926">IF(D926="","",XLOOKUP(D926,DATOS!$D$6:D14000,DATOS!$C$6:C14000,0,0,1))</f>
        <v/>
      </c>
      <c r="F926" s="220"/>
      <c r="G926" s="221"/>
      <c r="H926" s="194" t="str">
        <f t="shared" si="2"/>
        <v/>
      </c>
      <c r="I926" s="106"/>
      <c r="J926" s="195"/>
      <c r="K926" s="195" t="str">
        <f t="shared" si="3"/>
        <v/>
      </c>
      <c r="L926" s="196" t="str">
        <f t="shared" si="4"/>
        <v/>
      </c>
    </row>
    <row r="927">
      <c r="A927" s="198"/>
      <c r="B927" s="219"/>
      <c r="C927" s="103"/>
      <c r="D927" s="103"/>
      <c r="E927" s="5" t="str">
        <f t="array" ref="E927">IF(D927="","",XLOOKUP(D927,DATOS!$D$6:D14000,DATOS!$C$6:C14000,0,0,1))</f>
        <v/>
      </c>
      <c r="F927" s="220"/>
      <c r="G927" s="221"/>
      <c r="H927" s="194" t="str">
        <f t="shared" si="2"/>
        <v/>
      </c>
      <c r="I927" s="106"/>
      <c r="J927" s="195"/>
      <c r="K927" s="195" t="str">
        <f t="shared" si="3"/>
        <v/>
      </c>
      <c r="L927" s="196" t="str">
        <f t="shared" si="4"/>
        <v/>
      </c>
    </row>
    <row r="928">
      <c r="A928" s="198"/>
      <c r="B928" s="219"/>
      <c r="C928" s="103"/>
      <c r="D928" s="103"/>
      <c r="E928" s="5" t="str">
        <f t="array" ref="E928">IF(D928="","",XLOOKUP(D928,DATOS!$D$6:D14000,DATOS!$C$6:C14000,0,0,1))</f>
        <v/>
      </c>
      <c r="F928" s="220"/>
      <c r="G928" s="221"/>
      <c r="H928" s="194" t="str">
        <f t="shared" si="2"/>
        <v/>
      </c>
      <c r="I928" s="106"/>
      <c r="J928" s="195"/>
      <c r="K928" s="195" t="str">
        <f t="shared" si="3"/>
        <v/>
      </c>
      <c r="L928" s="196" t="str">
        <f t="shared" si="4"/>
        <v/>
      </c>
    </row>
    <row r="929">
      <c r="A929" s="198"/>
      <c r="B929" s="219"/>
      <c r="C929" s="103"/>
      <c r="D929" s="103"/>
      <c r="E929" s="5" t="str">
        <f t="array" ref="E929">IF(D929="","",XLOOKUP(D929,DATOS!$D$6:D14000,DATOS!$C$6:C14000,0,0,1))</f>
        <v/>
      </c>
      <c r="F929" s="220"/>
      <c r="G929" s="221"/>
      <c r="H929" s="194" t="str">
        <f t="shared" si="2"/>
        <v/>
      </c>
      <c r="I929" s="106"/>
      <c r="J929" s="195"/>
      <c r="K929" s="195" t="str">
        <f t="shared" si="3"/>
        <v/>
      </c>
      <c r="L929" s="196" t="str">
        <f t="shared" si="4"/>
        <v/>
      </c>
    </row>
    <row r="930">
      <c r="A930" s="198"/>
      <c r="B930" s="219"/>
      <c r="C930" s="103"/>
      <c r="D930" s="103"/>
      <c r="E930" s="5" t="str">
        <f t="array" ref="E930">IF(D930="","",XLOOKUP(D930,DATOS!$D$6:D14000,DATOS!$C$6:C14000,0,0,1))</f>
        <v/>
      </c>
      <c r="F930" s="220"/>
      <c r="G930" s="221"/>
      <c r="H930" s="194" t="str">
        <f t="shared" si="2"/>
        <v/>
      </c>
      <c r="I930" s="106"/>
      <c r="J930" s="195"/>
      <c r="K930" s="195" t="str">
        <f t="shared" si="3"/>
        <v/>
      </c>
      <c r="L930" s="196" t="str">
        <f t="shared" si="4"/>
        <v/>
      </c>
    </row>
    <row r="931">
      <c r="A931" s="198"/>
      <c r="B931" s="219"/>
      <c r="C931" s="103"/>
      <c r="D931" s="103"/>
      <c r="E931" s="5" t="str">
        <f t="array" ref="E931">IF(D931="","",XLOOKUP(D931,DATOS!$D$6:D14000,DATOS!$C$6:C14000,0,0,1))</f>
        <v/>
      </c>
      <c r="F931" s="220"/>
      <c r="G931" s="221"/>
      <c r="H931" s="194" t="str">
        <f t="shared" si="2"/>
        <v/>
      </c>
      <c r="I931" s="106"/>
      <c r="J931" s="195"/>
      <c r="K931" s="195" t="str">
        <f t="shared" si="3"/>
        <v/>
      </c>
      <c r="L931" s="196" t="str">
        <f t="shared" si="4"/>
        <v/>
      </c>
    </row>
    <row r="932">
      <c r="A932" s="198"/>
      <c r="B932" s="219"/>
      <c r="C932" s="103"/>
      <c r="D932" s="103"/>
      <c r="E932" s="5" t="str">
        <f t="array" ref="E932">IF(D932="","",XLOOKUP(D932,DATOS!$D$6:D14000,DATOS!$C$6:C14000,0,0,1))</f>
        <v/>
      </c>
      <c r="F932" s="220"/>
      <c r="G932" s="221"/>
      <c r="H932" s="194" t="str">
        <f t="shared" si="2"/>
        <v/>
      </c>
      <c r="I932" s="106"/>
      <c r="J932" s="195"/>
      <c r="K932" s="195" t="str">
        <f t="shared" si="3"/>
        <v/>
      </c>
      <c r="L932" s="196" t="str">
        <f t="shared" si="4"/>
        <v/>
      </c>
    </row>
    <row r="933">
      <c r="A933" s="198"/>
      <c r="B933" s="219"/>
      <c r="C933" s="103"/>
      <c r="D933" s="103"/>
      <c r="E933" s="5" t="str">
        <f t="array" ref="E933">IF(D933="","",XLOOKUP(D933,DATOS!$D$6:D14000,DATOS!$C$6:C14000,0,0,1))</f>
        <v/>
      </c>
      <c r="F933" s="220"/>
      <c r="G933" s="221"/>
      <c r="H933" s="194" t="str">
        <f t="shared" si="2"/>
        <v/>
      </c>
      <c r="I933" s="106"/>
      <c r="J933" s="195"/>
      <c r="K933" s="195" t="str">
        <f t="shared" si="3"/>
        <v/>
      </c>
      <c r="L933" s="196" t="str">
        <f t="shared" si="4"/>
        <v/>
      </c>
    </row>
    <row r="934">
      <c r="A934" s="198"/>
      <c r="B934" s="219"/>
      <c r="C934" s="103"/>
      <c r="D934" s="103"/>
      <c r="E934" s="5" t="str">
        <f t="array" ref="E934">IF(D934="","",XLOOKUP(D934,DATOS!$D$6:D14000,DATOS!$C$6:C14000,0,0,1))</f>
        <v/>
      </c>
      <c r="F934" s="220"/>
      <c r="G934" s="221"/>
      <c r="H934" s="194" t="str">
        <f t="shared" si="2"/>
        <v/>
      </c>
      <c r="I934" s="106"/>
      <c r="J934" s="195"/>
      <c r="K934" s="195" t="str">
        <f t="shared" si="3"/>
        <v/>
      </c>
      <c r="L934" s="196" t="str">
        <f t="shared" si="4"/>
        <v/>
      </c>
    </row>
    <row r="935">
      <c r="A935" s="198"/>
      <c r="B935" s="219"/>
      <c r="C935" s="103"/>
      <c r="D935" s="103"/>
      <c r="E935" s="5" t="str">
        <f t="array" ref="E935">IF(D935="","",XLOOKUP(D935,DATOS!$D$6:D14000,DATOS!$C$6:C14000,0,0,1))</f>
        <v/>
      </c>
      <c r="F935" s="220"/>
      <c r="G935" s="221"/>
      <c r="H935" s="194" t="str">
        <f t="shared" si="2"/>
        <v/>
      </c>
      <c r="I935" s="106"/>
      <c r="J935" s="195"/>
      <c r="K935" s="195" t="str">
        <f t="shared" si="3"/>
        <v/>
      </c>
      <c r="L935" s="196" t="str">
        <f t="shared" si="4"/>
        <v/>
      </c>
    </row>
    <row r="936">
      <c r="A936" s="198"/>
      <c r="B936" s="219"/>
      <c r="C936" s="103"/>
      <c r="D936" s="103"/>
      <c r="E936" s="5" t="str">
        <f t="array" ref="E936">IF(D936="","",XLOOKUP(D936,DATOS!$D$6:D14000,DATOS!$C$6:C14000,0,0,1))</f>
        <v/>
      </c>
      <c r="F936" s="220"/>
      <c r="G936" s="221"/>
      <c r="H936" s="194" t="str">
        <f t="shared" si="2"/>
        <v/>
      </c>
      <c r="I936" s="106"/>
      <c r="J936" s="195"/>
      <c r="K936" s="195" t="str">
        <f t="shared" si="3"/>
        <v/>
      </c>
      <c r="L936" s="196" t="str">
        <f t="shared" si="4"/>
        <v/>
      </c>
    </row>
    <row r="937">
      <c r="A937" s="198"/>
      <c r="B937" s="219"/>
      <c r="C937" s="103"/>
      <c r="D937" s="103"/>
      <c r="E937" s="5" t="str">
        <f t="array" ref="E937">IF(D937="","",XLOOKUP(D937,DATOS!$D$6:D14000,DATOS!$C$6:C14000,0,0,1))</f>
        <v/>
      </c>
      <c r="F937" s="220"/>
      <c r="G937" s="221"/>
      <c r="H937" s="194" t="str">
        <f t="shared" si="2"/>
        <v/>
      </c>
      <c r="I937" s="106"/>
      <c r="J937" s="195"/>
      <c r="K937" s="195" t="str">
        <f t="shared" si="3"/>
        <v/>
      </c>
      <c r="L937" s="196" t="str">
        <f t="shared" si="4"/>
        <v/>
      </c>
    </row>
    <row r="938">
      <c r="A938" s="198"/>
      <c r="B938" s="219"/>
      <c r="C938" s="103"/>
      <c r="D938" s="103"/>
      <c r="E938" s="5" t="str">
        <f t="array" ref="E938">IF(D938="","",XLOOKUP(D938,DATOS!$D$6:D14000,DATOS!$C$6:C14000,0,0,1))</f>
        <v/>
      </c>
      <c r="F938" s="220"/>
      <c r="G938" s="221"/>
      <c r="H938" s="194" t="str">
        <f t="shared" si="2"/>
        <v/>
      </c>
      <c r="I938" s="106"/>
      <c r="J938" s="195"/>
      <c r="K938" s="195" t="str">
        <f t="shared" si="3"/>
        <v/>
      </c>
      <c r="L938" s="196" t="str">
        <f t="shared" si="4"/>
        <v/>
      </c>
    </row>
    <row r="939">
      <c r="A939" s="198"/>
      <c r="B939" s="219"/>
      <c r="C939" s="103"/>
      <c r="D939" s="103"/>
      <c r="E939" s="5" t="str">
        <f t="array" ref="E939">IF(D939="","",XLOOKUP(D939,DATOS!$D$6:D14000,DATOS!$C$6:C14000,0,0,1))</f>
        <v/>
      </c>
      <c r="F939" s="220"/>
      <c r="G939" s="221"/>
      <c r="H939" s="194" t="str">
        <f t="shared" si="2"/>
        <v/>
      </c>
      <c r="I939" s="106"/>
      <c r="J939" s="195"/>
      <c r="K939" s="195" t="str">
        <f t="shared" si="3"/>
        <v/>
      </c>
      <c r="L939" s="196" t="str">
        <f t="shared" si="4"/>
        <v/>
      </c>
    </row>
    <row r="940">
      <c r="A940" s="198"/>
      <c r="B940" s="219"/>
      <c r="C940" s="103"/>
      <c r="D940" s="103"/>
      <c r="E940" s="5" t="str">
        <f t="array" ref="E940">IF(D940="","",XLOOKUP(D940,DATOS!$D$6:D14000,DATOS!$C$6:C14000,0,0,1))</f>
        <v/>
      </c>
      <c r="F940" s="220"/>
      <c r="G940" s="221"/>
      <c r="H940" s="194" t="str">
        <f t="shared" si="2"/>
        <v/>
      </c>
      <c r="I940" s="106"/>
      <c r="J940" s="195"/>
      <c r="K940" s="195" t="str">
        <f t="shared" si="3"/>
        <v/>
      </c>
      <c r="L940" s="196" t="str">
        <f t="shared" si="4"/>
        <v/>
      </c>
    </row>
    <row r="941">
      <c r="A941" s="198"/>
      <c r="B941" s="219"/>
      <c r="C941" s="103"/>
      <c r="D941" s="103"/>
      <c r="E941" s="5" t="str">
        <f t="array" ref="E941">IF(D941="","",XLOOKUP(D941,DATOS!$D$6:D14000,DATOS!$C$6:C14000,0,0,1))</f>
        <v/>
      </c>
      <c r="F941" s="220"/>
      <c r="G941" s="221"/>
      <c r="H941" s="194" t="str">
        <f t="shared" si="2"/>
        <v/>
      </c>
      <c r="I941" s="106"/>
      <c r="J941" s="195"/>
      <c r="K941" s="195" t="str">
        <f t="shared" si="3"/>
        <v/>
      </c>
      <c r="L941" s="196" t="str">
        <f t="shared" si="4"/>
        <v/>
      </c>
    </row>
    <row r="942">
      <c r="A942" s="198"/>
      <c r="B942" s="219"/>
      <c r="C942" s="103"/>
      <c r="D942" s="103"/>
      <c r="E942" s="5" t="str">
        <f t="array" ref="E942">IF(D942="","",XLOOKUP(D942,DATOS!$D$6:D14000,DATOS!$C$6:C14000,0,0,1))</f>
        <v/>
      </c>
      <c r="F942" s="220"/>
      <c r="G942" s="221"/>
      <c r="H942" s="194" t="str">
        <f t="shared" si="2"/>
        <v/>
      </c>
      <c r="I942" s="106"/>
      <c r="J942" s="195"/>
      <c r="K942" s="195" t="str">
        <f t="shared" si="3"/>
        <v/>
      </c>
      <c r="L942" s="196" t="str">
        <f t="shared" si="4"/>
        <v/>
      </c>
    </row>
    <row r="943">
      <c r="A943" s="198"/>
      <c r="B943" s="219"/>
      <c r="C943" s="103"/>
      <c r="D943" s="103"/>
      <c r="E943" s="5" t="str">
        <f t="array" ref="E943">IF(D943="","",XLOOKUP(D943,DATOS!$D$6:D14000,DATOS!$C$6:C14000,0,0,1))</f>
        <v/>
      </c>
      <c r="F943" s="220"/>
      <c r="G943" s="221"/>
      <c r="H943" s="194" t="str">
        <f t="shared" si="2"/>
        <v/>
      </c>
      <c r="I943" s="106"/>
      <c r="J943" s="195"/>
      <c r="K943" s="195" t="str">
        <f t="shared" si="3"/>
        <v/>
      </c>
      <c r="L943" s="196" t="str">
        <f t="shared" si="4"/>
        <v/>
      </c>
    </row>
    <row r="944">
      <c r="A944" s="198"/>
      <c r="B944" s="219"/>
      <c r="C944" s="103"/>
      <c r="D944" s="103"/>
      <c r="E944" s="5" t="str">
        <f t="array" ref="E944">IF(D944="","",XLOOKUP(D944,DATOS!$D$6:D14000,DATOS!$C$6:C14000,0,0,1))</f>
        <v/>
      </c>
      <c r="F944" s="220"/>
      <c r="G944" s="221"/>
      <c r="H944" s="194" t="str">
        <f t="shared" si="2"/>
        <v/>
      </c>
      <c r="I944" s="106"/>
      <c r="J944" s="195"/>
      <c r="K944" s="195" t="str">
        <f t="shared" si="3"/>
        <v/>
      </c>
      <c r="L944" s="196" t="str">
        <f t="shared" si="4"/>
        <v/>
      </c>
    </row>
    <row r="945">
      <c r="A945" s="198"/>
      <c r="B945" s="219"/>
      <c r="C945" s="103"/>
      <c r="D945" s="103"/>
      <c r="E945" s="5" t="str">
        <f t="array" ref="E945">IF(D945="","",XLOOKUP(D945,DATOS!$D$6:D14000,DATOS!$C$6:C14000,0,0,1))</f>
        <v/>
      </c>
      <c r="F945" s="220"/>
      <c r="G945" s="221"/>
      <c r="H945" s="194" t="str">
        <f t="shared" si="2"/>
        <v/>
      </c>
      <c r="I945" s="106"/>
      <c r="J945" s="195"/>
      <c r="K945" s="195" t="str">
        <f t="shared" si="3"/>
        <v/>
      </c>
      <c r="L945" s="196" t="str">
        <f t="shared" si="4"/>
        <v/>
      </c>
    </row>
    <row r="946">
      <c r="A946" s="198"/>
      <c r="B946" s="219"/>
      <c r="C946" s="103"/>
      <c r="D946" s="103"/>
      <c r="E946" s="5" t="str">
        <f t="array" ref="E946">IF(D946="","",XLOOKUP(D946,DATOS!$D$6:D14000,DATOS!$C$6:C14000,0,0,1))</f>
        <v/>
      </c>
      <c r="F946" s="220"/>
      <c r="G946" s="221"/>
      <c r="H946" s="194" t="str">
        <f t="shared" si="2"/>
        <v/>
      </c>
      <c r="I946" s="106"/>
      <c r="J946" s="195"/>
      <c r="K946" s="195" t="str">
        <f t="shared" si="3"/>
        <v/>
      </c>
      <c r="L946" s="196" t="str">
        <f t="shared" si="4"/>
        <v/>
      </c>
    </row>
    <row r="947">
      <c r="A947" s="198"/>
      <c r="B947" s="219"/>
      <c r="C947" s="103"/>
      <c r="D947" s="103"/>
      <c r="E947" s="5" t="str">
        <f t="array" ref="E947">IF(D947="","",XLOOKUP(D947,DATOS!$D$6:D14000,DATOS!$C$6:C14000,0,0,1))</f>
        <v/>
      </c>
      <c r="F947" s="220"/>
      <c r="G947" s="221"/>
      <c r="H947" s="194" t="str">
        <f t="shared" si="2"/>
        <v/>
      </c>
      <c r="I947" s="106"/>
      <c r="J947" s="195"/>
      <c r="K947" s="195" t="str">
        <f t="shared" si="3"/>
        <v/>
      </c>
      <c r="L947" s="196" t="str">
        <f t="shared" si="4"/>
        <v/>
      </c>
    </row>
    <row r="948">
      <c r="A948" s="198"/>
      <c r="B948" s="219"/>
      <c r="C948" s="103"/>
      <c r="D948" s="103"/>
      <c r="E948" s="5" t="str">
        <f t="array" ref="E948">IF(D948="","",XLOOKUP(D948,DATOS!$D$6:D14000,DATOS!$C$6:C14000,0,0,1))</f>
        <v/>
      </c>
      <c r="F948" s="220"/>
      <c r="G948" s="221"/>
      <c r="H948" s="194" t="str">
        <f t="shared" si="2"/>
        <v/>
      </c>
      <c r="I948" s="106"/>
      <c r="J948" s="195"/>
      <c r="K948" s="195" t="str">
        <f t="shared" si="3"/>
        <v/>
      </c>
      <c r="L948" s="196" t="str">
        <f t="shared" si="4"/>
        <v/>
      </c>
    </row>
    <row r="949">
      <c r="A949" s="198"/>
      <c r="B949" s="219"/>
      <c r="C949" s="103"/>
      <c r="D949" s="103"/>
      <c r="E949" s="5" t="str">
        <f t="array" ref="E949">IF(D949="","",XLOOKUP(D949,DATOS!$D$6:D14000,DATOS!$C$6:C14000,0,0,1))</f>
        <v/>
      </c>
      <c r="F949" s="220"/>
      <c r="G949" s="221"/>
      <c r="H949" s="194" t="str">
        <f t="shared" si="2"/>
        <v/>
      </c>
      <c r="I949" s="106"/>
      <c r="J949" s="195"/>
      <c r="K949" s="195" t="str">
        <f t="shared" si="3"/>
        <v/>
      </c>
      <c r="L949" s="196" t="str">
        <f t="shared" si="4"/>
        <v/>
      </c>
    </row>
    <row r="950">
      <c r="A950" s="198"/>
      <c r="B950" s="219"/>
      <c r="C950" s="103"/>
      <c r="D950" s="103"/>
      <c r="E950" s="5" t="str">
        <f t="array" ref="E950">IF(D950="","",XLOOKUP(D950,DATOS!$D$6:D14000,DATOS!$C$6:C14000,0,0,1))</f>
        <v/>
      </c>
      <c r="F950" s="220"/>
      <c r="G950" s="221"/>
      <c r="H950" s="194" t="str">
        <f t="shared" si="2"/>
        <v/>
      </c>
      <c r="I950" s="106"/>
      <c r="J950" s="195"/>
      <c r="K950" s="195" t="str">
        <f t="shared" si="3"/>
        <v/>
      </c>
      <c r="L950" s="196" t="str">
        <f t="shared" si="4"/>
        <v/>
      </c>
    </row>
    <row r="951">
      <c r="A951" s="198"/>
      <c r="B951" s="219"/>
      <c r="C951" s="103"/>
      <c r="D951" s="103"/>
      <c r="E951" s="5" t="str">
        <f t="array" ref="E951">IF(D951="","",XLOOKUP(D951,DATOS!$D$6:D14000,DATOS!$C$6:C14000,0,0,1))</f>
        <v/>
      </c>
      <c r="F951" s="220"/>
      <c r="G951" s="221"/>
      <c r="H951" s="194" t="str">
        <f t="shared" si="2"/>
        <v/>
      </c>
      <c r="I951" s="106"/>
      <c r="J951" s="195"/>
      <c r="K951" s="195" t="str">
        <f t="shared" si="3"/>
        <v/>
      </c>
      <c r="L951" s="196" t="str">
        <f t="shared" si="4"/>
        <v/>
      </c>
    </row>
    <row r="952">
      <c r="A952" s="198"/>
      <c r="B952" s="219"/>
      <c r="C952" s="103"/>
      <c r="D952" s="103"/>
      <c r="E952" s="5" t="str">
        <f t="array" ref="E952">IF(D952="","",XLOOKUP(D952,DATOS!$D$6:D14000,DATOS!$C$6:C14000,0,0,1))</f>
        <v/>
      </c>
      <c r="F952" s="220"/>
      <c r="G952" s="221"/>
      <c r="H952" s="194" t="str">
        <f t="shared" si="2"/>
        <v/>
      </c>
      <c r="I952" s="106"/>
      <c r="J952" s="195"/>
      <c r="K952" s="195" t="str">
        <f t="shared" si="3"/>
        <v/>
      </c>
      <c r="L952" s="196" t="str">
        <f t="shared" si="4"/>
        <v/>
      </c>
    </row>
    <row r="953">
      <c r="A953" s="198"/>
      <c r="B953" s="219"/>
      <c r="C953" s="103"/>
      <c r="D953" s="103"/>
      <c r="E953" s="5" t="str">
        <f t="array" ref="E953">IF(D953="","",XLOOKUP(D953,DATOS!$D$6:D14000,DATOS!$C$6:C14000,0,0,1))</f>
        <v/>
      </c>
      <c r="F953" s="220"/>
      <c r="G953" s="221"/>
      <c r="H953" s="194" t="str">
        <f t="shared" si="2"/>
        <v/>
      </c>
      <c r="I953" s="106"/>
      <c r="J953" s="195"/>
      <c r="K953" s="195" t="str">
        <f t="shared" si="3"/>
        <v/>
      </c>
      <c r="L953" s="196" t="str">
        <f t="shared" si="4"/>
        <v/>
      </c>
    </row>
    <row r="954">
      <c r="A954" s="198"/>
      <c r="B954" s="219"/>
      <c r="C954" s="103"/>
      <c r="D954" s="103"/>
      <c r="E954" s="5" t="str">
        <f t="array" ref="E954">IF(D954="","",XLOOKUP(D954,DATOS!$D$6:D14000,DATOS!$C$6:C14000,0,0,1))</f>
        <v/>
      </c>
      <c r="F954" s="220"/>
      <c r="G954" s="221"/>
      <c r="H954" s="194" t="str">
        <f t="shared" si="2"/>
        <v/>
      </c>
      <c r="I954" s="106"/>
      <c r="J954" s="195"/>
      <c r="K954" s="195" t="str">
        <f t="shared" si="3"/>
        <v/>
      </c>
      <c r="L954" s="196" t="str">
        <f t="shared" si="4"/>
        <v/>
      </c>
    </row>
    <row r="955">
      <c r="A955" s="198"/>
      <c r="B955" s="219"/>
      <c r="C955" s="103"/>
      <c r="D955" s="103"/>
      <c r="E955" s="5" t="str">
        <f t="array" ref="E955">IF(D955="","",XLOOKUP(D955,DATOS!$D$6:D14000,DATOS!$C$6:C14000,0,0,1))</f>
        <v/>
      </c>
      <c r="F955" s="220"/>
      <c r="G955" s="221"/>
      <c r="H955" s="194" t="str">
        <f t="shared" si="2"/>
        <v/>
      </c>
      <c r="I955" s="106"/>
      <c r="J955" s="195"/>
      <c r="K955" s="195" t="str">
        <f t="shared" si="3"/>
        <v/>
      </c>
      <c r="L955" s="196" t="str">
        <f t="shared" si="4"/>
        <v/>
      </c>
    </row>
    <row r="956">
      <c r="A956" s="198"/>
      <c r="B956" s="219"/>
      <c r="C956" s="103"/>
      <c r="D956" s="103"/>
      <c r="E956" s="5" t="str">
        <f t="array" ref="E956">IF(D956="","",XLOOKUP(D956,DATOS!$D$6:D14000,DATOS!$C$6:C14000,0,0,1))</f>
        <v/>
      </c>
      <c r="F956" s="220"/>
      <c r="G956" s="221"/>
      <c r="H956" s="194" t="str">
        <f t="shared" si="2"/>
        <v/>
      </c>
      <c r="I956" s="106"/>
      <c r="J956" s="195"/>
      <c r="K956" s="195" t="str">
        <f t="shared" si="3"/>
        <v/>
      </c>
      <c r="L956" s="196" t="str">
        <f t="shared" si="4"/>
        <v/>
      </c>
    </row>
    <row r="957">
      <c r="A957" s="198"/>
      <c r="B957" s="219"/>
      <c r="C957" s="103"/>
      <c r="D957" s="103"/>
      <c r="E957" s="5" t="str">
        <f t="array" ref="E957">IF(D957="","",XLOOKUP(D957,DATOS!$D$6:D14000,DATOS!$C$6:C14000,0,0,1))</f>
        <v/>
      </c>
      <c r="F957" s="220"/>
      <c r="G957" s="221"/>
      <c r="H957" s="194" t="str">
        <f t="shared" si="2"/>
        <v/>
      </c>
      <c r="I957" s="106"/>
      <c r="J957" s="195"/>
      <c r="K957" s="195" t="str">
        <f t="shared" si="3"/>
        <v/>
      </c>
      <c r="L957" s="196" t="str">
        <f t="shared" si="4"/>
        <v/>
      </c>
    </row>
    <row r="958">
      <c r="A958" s="198"/>
      <c r="B958" s="219"/>
      <c r="C958" s="103"/>
      <c r="D958" s="103"/>
      <c r="E958" s="5" t="str">
        <f t="array" ref="E958">IF(D958="","",XLOOKUP(D958,DATOS!$D$6:D14000,DATOS!$C$6:C14000,0,0,1))</f>
        <v/>
      </c>
      <c r="F958" s="220"/>
      <c r="G958" s="221"/>
      <c r="H958" s="194" t="str">
        <f t="shared" si="2"/>
        <v/>
      </c>
      <c r="I958" s="106"/>
      <c r="J958" s="195"/>
      <c r="K958" s="195" t="str">
        <f t="shared" si="3"/>
        <v/>
      </c>
      <c r="L958" s="196" t="str">
        <f t="shared" si="4"/>
        <v/>
      </c>
    </row>
    <row r="959">
      <c r="A959" s="198"/>
      <c r="B959" s="219"/>
      <c r="C959" s="103"/>
      <c r="D959" s="103"/>
      <c r="E959" s="5" t="str">
        <f t="array" ref="E959">IF(D959="","",XLOOKUP(D959,DATOS!$D$6:D14000,DATOS!$C$6:C14000,0,0,1))</f>
        <v/>
      </c>
      <c r="F959" s="220"/>
      <c r="G959" s="221"/>
      <c r="H959" s="194" t="str">
        <f t="shared" si="2"/>
        <v/>
      </c>
      <c r="I959" s="106"/>
      <c r="J959" s="195"/>
      <c r="K959" s="195" t="str">
        <f t="shared" si="3"/>
        <v/>
      </c>
      <c r="L959" s="196" t="str">
        <f t="shared" si="4"/>
        <v/>
      </c>
    </row>
    <row r="960">
      <c r="A960" s="198"/>
      <c r="B960" s="219"/>
      <c r="C960" s="103"/>
      <c r="D960" s="103"/>
      <c r="E960" s="5" t="str">
        <f t="array" ref="E960">IF(D960="","",XLOOKUP(D960,DATOS!$D$6:D14000,DATOS!$C$6:C14000,0,0,1))</f>
        <v/>
      </c>
      <c r="F960" s="220"/>
      <c r="G960" s="221"/>
      <c r="H960" s="194" t="str">
        <f t="shared" si="2"/>
        <v/>
      </c>
      <c r="I960" s="106"/>
      <c r="J960" s="195"/>
      <c r="K960" s="195" t="str">
        <f t="shared" si="3"/>
        <v/>
      </c>
      <c r="L960" s="196" t="str">
        <f t="shared" si="4"/>
        <v/>
      </c>
    </row>
    <row r="961">
      <c r="A961" s="198"/>
      <c r="B961" s="219"/>
      <c r="C961" s="103"/>
      <c r="D961" s="103"/>
      <c r="E961" s="5" t="str">
        <f t="array" ref="E961">IF(D961="","",XLOOKUP(D961,DATOS!$D$6:D14000,DATOS!$C$6:C14000,0,0,1))</f>
        <v/>
      </c>
      <c r="F961" s="220"/>
      <c r="G961" s="221"/>
      <c r="H961" s="194" t="str">
        <f t="shared" si="2"/>
        <v/>
      </c>
      <c r="I961" s="106"/>
      <c r="J961" s="195"/>
      <c r="K961" s="195" t="str">
        <f t="shared" si="3"/>
        <v/>
      </c>
      <c r="L961" s="196" t="str">
        <f t="shared" si="4"/>
        <v/>
      </c>
    </row>
    <row r="962">
      <c r="A962" s="198"/>
      <c r="B962" s="219"/>
      <c r="C962" s="103"/>
      <c r="D962" s="103"/>
      <c r="E962" s="5" t="str">
        <f t="array" ref="E962">IF(D962="","",XLOOKUP(D962,DATOS!$D$6:D14000,DATOS!$C$6:C14000,0,0,1))</f>
        <v/>
      </c>
      <c r="F962" s="220"/>
      <c r="G962" s="221"/>
      <c r="H962" s="194" t="str">
        <f t="shared" si="2"/>
        <v/>
      </c>
      <c r="I962" s="106"/>
      <c r="J962" s="195"/>
      <c r="K962" s="195" t="str">
        <f t="shared" si="3"/>
        <v/>
      </c>
      <c r="L962" s="196" t="str">
        <f t="shared" si="4"/>
        <v/>
      </c>
    </row>
    <row r="963">
      <c r="A963" s="198"/>
      <c r="B963" s="219"/>
      <c r="C963" s="103"/>
      <c r="D963" s="103"/>
      <c r="E963" s="5" t="str">
        <f t="array" ref="E963">IF(D963="","",XLOOKUP(D963,DATOS!$D$6:D14000,DATOS!$C$6:C14000,0,0,1))</f>
        <v/>
      </c>
      <c r="F963" s="220"/>
      <c r="G963" s="221"/>
      <c r="H963" s="194" t="str">
        <f t="shared" si="2"/>
        <v/>
      </c>
      <c r="I963" s="106"/>
      <c r="J963" s="195"/>
      <c r="K963" s="195" t="str">
        <f t="shared" si="3"/>
        <v/>
      </c>
      <c r="L963" s="196" t="str">
        <f t="shared" si="4"/>
        <v/>
      </c>
    </row>
    <row r="964">
      <c r="A964" s="198"/>
      <c r="B964" s="219"/>
      <c r="C964" s="103"/>
      <c r="D964" s="103"/>
      <c r="E964" s="5" t="str">
        <f t="array" ref="E964">IF(D964="","",XLOOKUP(D964,DATOS!$D$6:D14000,DATOS!$C$6:C14000,0,0,1))</f>
        <v/>
      </c>
      <c r="F964" s="220"/>
      <c r="G964" s="221"/>
      <c r="H964" s="194" t="str">
        <f t="shared" si="2"/>
        <v/>
      </c>
      <c r="I964" s="106"/>
      <c r="J964" s="195"/>
      <c r="K964" s="195" t="str">
        <f t="shared" si="3"/>
        <v/>
      </c>
      <c r="L964" s="196" t="str">
        <f t="shared" si="4"/>
        <v/>
      </c>
    </row>
    <row r="965">
      <c r="A965" s="198"/>
      <c r="B965" s="219"/>
      <c r="C965" s="103"/>
      <c r="D965" s="103"/>
      <c r="E965" s="5" t="str">
        <f t="array" ref="E965">IF(D965="","",XLOOKUP(D965,DATOS!$D$6:D14000,DATOS!$C$6:C14000,0,0,1))</f>
        <v/>
      </c>
      <c r="F965" s="220"/>
      <c r="G965" s="221"/>
      <c r="H965" s="194" t="str">
        <f t="shared" si="2"/>
        <v/>
      </c>
      <c r="I965" s="106"/>
      <c r="J965" s="195"/>
      <c r="K965" s="195" t="str">
        <f t="shared" si="3"/>
        <v/>
      </c>
      <c r="L965" s="196" t="str">
        <f t="shared" si="4"/>
        <v/>
      </c>
    </row>
    <row r="966">
      <c r="A966" s="198"/>
      <c r="B966" s="219"/>
      <c r="C966" s="103"/>
      <c r="D966" s="103"/>
      <c r="E966" s="5" t="str">
        <f t="array" ref="E966">IF(D966="","",XLOOKUP(D966,DATOS!$D$6:D14000,DATOS!$C$6:C14000,0,0,1))</f>
        <v/>
      </c>
      <c r="F966" s="220"/>
      <c r="G966" s="221"/>
      <c r="H966" s="194" t="str">
        <f t="shared" si="2"/>
        <v/>
      </c>
      <c r="I966" s="106"/>
      <c r="J966" s="195"/>
      <c r="K966" s="195" t="str">
        <f t="shared" si="3"/>
        <v/>
      </c>
      <c r="L966" s="196" t="str">
        <f t="shared" si="4"/>
        <v/>
      </c>
    </row>
    <row r="967">
      <c r="A967" s="198"/>
      <c r="B967" s="219"/>
      <c r="C967" s="103"/>
      <c r="D967" s="103"/>
      <c r="E967" s="5" t="str">
        <f t="array" ref="E967">IF(D967="","",XLOOKUP(D967,DATOS!$D$6:D14000,DATOS!$C$6:C14000,0,0,1))</f>
        <v/>
      </c>
      <c r="F967" s="220"/>
      <c r="G967" s="221"/>
      <c r="H967" s="194" t="str">
        <f t="shared" si="2"/>
        <v/>
      </c>
      <c r="I967" s="106"/>
      <c r="J967" s="195"/>
      <c r="K967" s="195" t="str">
        <f t="shared" si="3"/>
        <v/>
      </c>
      <c r="L967" s="196" t="str">
        <f t="shared" si="4"/>
        <v/>
      </c>
    </row>
    <row r="968">
      <c r="A968" s="198"/>
      <c r="B968" s="219"/>
      <c r="C968" s="103"/>
      <c r="D968" s="103"/>
      <c r="E968" s="5" t="str">
        <f t="array" ref="E968">IF(D968="","",XLOOKUP(D968,DATOS!$D$6:D14000,DATOS!$C$6:C14000,0,0,1))</f>
        <v/>
      </c>
      <c r="F968" s="220"/>
      <c r="G968" s="221"/>
      <c r="H968" s="194" t="str">
        <f t="shared" si="2"/>
        <v/>
      </c>
      <c r="I968" s="106"/>
      <c r="J968" s="195"/>
      <c r="K968" s="195" t="str">
        <f t="shared" si="3"/>
        <v/>
      </c>
      <c r="L968" s="196" t="str">
        <f t="shared" si="4"/>
        <v/>
      </c>
    </row>
    <row r="969">
      <c r="A969" s="198"/>
      <c r="B969" s="219"/>
      <c r="C969" s="103"/>
      <c r="D969" s="103"/>
      <c r="E969" s="5" t="str">
        <f t="array" ref="E969">IF(D969="","",XLOOKUP(D969,DATOS!$D$6:D14000,DATOS!$C$6:C14000,0,0,1))</f>
        <v/>
      </c>
      <c r="F969" s="220"/>
      <c r="G969" s="221"/>
      <c r="H969" s="194" t="str">
        <f t="shared" si="2"/>
        <v/>
      </c>
      <c r="I969" s="106"/>
      <c r="J969" s="195"/>
      <c r="K969" s="195" t="str">
        <f t="shared" si="3"/>
        <v/>
      </c>
      <c r="L969" s="196" t="str">
        <f t="shared" si="4"/>
        <v/>
      </c>
    </row>
    <row r="970">
      <c r="A970" s="198"/>
      <c r="B970" s="219"/>
      <c r="C970" s="103"/>
      <c r="D970" s="103"/>
      <c r="E970" s="5" t="str">
        <f t="array" ref="E970">IF(D970="","",XLOOKUP(D970,DATOS!$D$6:D14000,DATOS!$C$6:C14000,0,0,1))</f>
        <v/>
      </c>
      <c r="F970" s="220"/>
      <c r="G970" s="221"/>
      <c r="H970" s="194" t="str">
        <f t="shared" si="2"/>
        <v/>
      </c>
      <c r="I970" s="106"/>
      <c r="J970" s="195"/>
      <c r="K970" s="195" t="str">
        <f t="shared" si="3"/>
        <v/>
      </c>
      <c r="L970" s="196" t="str">
        <f t="shared" si="4"/>
        <v/>
      </c>
    </row>
    <row r="971">
      <c r="A971" s="198"/>
      <c r="B971" s="219"/>
      <c r="C971" s="103"/>
      <c r="D971" s="103"/>
      <c r="E971" s="5" t="str">
        <f t="array" ref="E971">IF(D971="","",XLOOKUP(D971,DATOS!$D$6:D14000,DATOS!$C$6:C14000,0,0,1))</f>
        <v/>
      </c>
      <c r="F971" s="220"/>
      <c r="G971" s="221"/>
      <c r="H971" s="194" t="str">
        <f t="shared" si="2"/>
        <v/>
      </c>
      <c r="I971" s="106"/>
      <c r="J971" s="195"/>
      <c r="K971" s="195" t="str">
        <f t="shared" si="3"/>
        <v/>
      </c>
      <c r="L971" s="196" t="str">
        <f t="shared" si="4"/>
        <v/>
      </c>
    </row>
    <row r="972">
      <c r="A972" s="198"/>
      <c r="B972" s="219"/>
      <c r="C972" s="103"/>
      <c r="D972" s="103"/>
      <c r="E972" s="5" t="str">
        <f t="array" ref="E972">IF(D972="","",XLOOKUP(D972,DATOS!$D$6:D14000,DATOS!$C$6:C14000,0,0,1))</f>
        <v/>
      </c>
      <c r="F972" s="220"/>
      <c r="G972" s="221"/>
      <c r="H972" s="194" t="str">
        <f t="shared" si="2"/>
        <v/>
      </c>
      <c r="I972" s="106"/>
      <c r="J972" s="195"/>
      <c r="K972" s="195" t="str">
        <f t="shared" si="3"/>
        <v/>
      </c>
      <c r="L972" s="196" t="str">
        <f t="shared" si="4"/>
        <v/>
      </c>
    </row>
    <row r="973">
      <c r="A973" s="198"/>
      <c r="B973" s="219"/>
      <c r="C973" s="103"/>
      <c r="D973" s="103"/>
      <c r="E973" s="5" t="str">
        <f t="array" ref="E973">IF(D973="","",XLOOKUP(D973,DATOS!$D$6:D14000,DATOS!$C$6:C14000,0,0,1))</f>
        <v/>
      </c>
      <c r="F973" s="220"/>
      <c r="G973" s="221"/>
      <c r="H973" s="194" t="str">
        <f t="shared" si="2"/>
        <v/>
      </c>
      <c r="I973" s="106"/>
      <c r="J973" s="195"/>
      <c r="K973" s="195" t="str">
        <f t="shared" si="3"/>
        <v/>
      </c>
      <c r="L973" s="196" t="str">
        <f t="shared" si="4"/>
        <v/>
      </c>
    </row>
    <row r="974">
      <c r="A974" s="198"/>
      <c r="B974" s="219"/>
      <c r="C974" s="103"/>
      <c r="D974" s="103"/>
      <c r="E974" s="5" t="str">
        <f t="array" ref="E974">IF(D974="","",XLOOKUP(D974,DATOS!$D$6:D14000,DATOS!$C$6:C14000,0,0,1))</f>
        <v/>
      </c>
      <c r="F974" s="220"/>
      <c r="G974" s="221"/>
      <c r="H974" s="194" t="str">
        <f t="shared" si="2"/>
        <v/>
      </c>
      <c r="I974" s="106"/>
      <c r="J974" s="195"/>
      <c r="K974" s="195" t="str">
        <f t="shared" si="3"/>
        <v/>
      </c>
      <c r="L974" s="196" t="str">
        <f t="shared" si="4"/>
        <v/>
      </c>
    </row>
    <row r="975">
      <c r="A975" s="198"/>
      <c r="B975" s="219"/>
      <c r="C975" s="103"/>
      <c r="D975" s="103"/>
      <c r="E975" s="5" t="str">
        <f t="array" ref="E975">IF(D975="","",XLOOKUP(D975,DATOS!$D$6:D14000,DATOS!$C$6:C14000,0,0,1))</f>
        <v/>
      </c>
      <c r="F975" s="220"/>
      <c r="G975" s="221"/>
      <c r="H975" s="194" t="str">
        <f t="shared" si="2"/>
        <v/>
      </c>
      <c r="I975" s="106"/>
      <c r="J975" s="195"/>
      <c r="K975" s="195" t="str">
        <f t="shared" si="3"/>
        <v/>
      </c>
      <c r="L975" s="196" t="str">
        <f t="shared" si="4"/>
        <v/>
      </c>
    </row>
    <row r="976">
      <c r="A976" s="198"/>
      <c r="B976" s="219"/>
      <c r="C976" s="103"/>
      <c r="D976" s="103"/>
      <c r="E976" s="5" t="str">
        <f t="array" ref="E976">IF(D976="","",XLOOKUP(D976,DATOS!$D$6:D14000,DATOS!$C$6:C14000,0,0,1))</f>
        <v/>
      </c>
      <c r="F976" s="220"/>
      <c r="G976" s="221"/>
      <c r="H976" s="194" t="str">
        <f t="shared" si="2"/>
        <v/>
      </c>
      <c r="I976" s="106"/>
      <c r="J976" s="195"/>
      <c r="K976" s="195" t="str">
        <f t="shared" si="3"/>
        <v/>
      </c>
      <c r="L976" s="196" t="str">
        <f t="shared" si="4"/>
        <v/>
      </c>
    </row>
    <row r="977">
      <c r="A977" s="198"/>
      <c r="B977" s="219"/>
      <c r="C977" s="103"/>
      <c r="D977" s="103"/>
      <c r="E977" s="5" t="str">
        <f t="array" ref="E977">IF(D977="","",XLOOKUP(D977,DATOS!$D$6:D14000,DATOS!$C$6:C14000,0,0,1))</f>
        <v/>
      </c>
      <c r="F977" s="220"/>
      <c r="G977" s="221"/>
      <c r="H977" s="194" t="str">
        <f t="shared" si="2"/>
        <v/>
      </c>
      <c r="I977" s="106"/>
      <c r="J977" s="195"/>
      <c r="K977" s="195" t="str">
        <f t="shared" si="3"/>
        <v/>
      </c>
      <c r="L977" s="196" t="str">
        <f t="shared" si="4"/>
        <v/>
      </c>
    </row>
    <row r="978">
      <c r="A978" s="198"/>
      <c r="B978" s="219"/>
      <c r="C978" s="103"/>
      <c r="D978" s="103"/>
      <c r="E978" s="5" t="str">
        <f t="array" ref="E978">IF(D978="","",XLOOKUP(D978,DATOS!$D$6:D14000,DATOS!$C$6:C14000,0,0,1))</f>
        <v/>
      </c>
      <c r="F978" s="220"/>
      <c r="G978" s="221"/>
      <c r="H978" s="194" t="str">
        <f t="shared" si="2"/>
        <v/>
      </c>
      <c r="I978" s="106"/>
      <c r="J978" s="195"/>
      <c r="K978" s="195" t="str">
        <f t="shared" si="3"/>
        <v/>
      </c>
      <c r="L978" s="196" t="str">
        <f t="shared" si="4"/>
        <v/>
      </c>
    </row>
    <row r="979">
      <c r="A979" s="198"/>
      <c r="B979" s="219"/>
      <c r="C979" s="103"/>
      <c r="D979" s="103"/>
      <c r="E979" s="5" t="str">
        <f t="array" ref="E979">IF(D979="","",XLOOKUP(D979,DATOS!$D$6:D14000,DATOS!$C$6:C14000,0,0,1))</f>
        <v/>
      </c>
      <c r="F979" s="220"/>
      <c r="G979" s="221"/>
      <c r="H979" s="194" t="str">
        <f t="shared" si="2"/>
        <v/>
      </c>
      <c r="I979" s="106"/>
      <c r="J979" s="195"/>
      <c r="K979" s="195" t="str">
        <f t="shared" si="3"/>
        <v/>
      </c>
      <c r="L979" s="196" t="str">
        <f t="shared" si="4"/>
        <v/>
      </c>
    </row>
    <row r="980">
      <c r="A980" s="198"/>
      <c r="B980" s="219"/>
      <c r="C980" s="103"/>
      <c r="D980" s="103"/>
      <c r="E980" s="5" t="str">
        <f t="array" ref="E980">IF(D980="","",XLOOKUP(D980,DATOS!$D$6:D14000,DATOS!$C$6:C14000,0,0,1))</f>
        <v/>
      </c>
      <c r="F980" s="220"/>
      <c r="G980" s="221"/>
      <c r="H980" s="194" t="str">
        <f t="shared" si="2"/>
        <v/>
      </c>
      <c r="I980" s="106"/>
      <c r="J980" s="195"/>
      <c r="K980" s="195" t="str">
        <f t="shared" si="3"/>
        <v/>
      </c>
      <c r="L980" s="196" t="str">
        <f t="shared" si="4"/>
        <v/>
      </c>
    </row>
    <row r="981">
      <c r="A981" s="198"/>
      <c r="B981" s="219"/>
      <c r="C981" s="103"/>
      <c r="D981" s="103"/>
      <c r="E981" s="5" t="str">
        <f t="array" ref="E981">IF(D981="","",XLOOKUP(D981,DATOS!$D$6:D14000,DATOS!$C$6:C14000,0,0,1))</f>
        <v/>
      </c>
      <c r="F981" s="220"/>
      <c r="G981" s="221"/>
      <c r="H981" s="194" t="str">
        <f t="shared" si="2"/>
        <v/>
      </c>
      <c r="I981" s="106"/>
      <c r="J981" s="195"/>
      <c r="K981" s="195" t="str">
        <f t="shared" si="3"/>
        <v/>
      </c>
      <c r="L981" s="196" t="str">
        <f t="shared" si="4"/>
        <v/>
      </c>
    </row>
    <row r="982">
      <c r="A982" s="198"/>
      <c r="B982" s="219"/>
      <c r="C982" s="103"/>
      <c r="D982" s="103"/>
      <c r="E982" s="5" t="str">
        <f t="array" ref="E982">IF(D982="","",XLOOKUP(D982,DATOS!$D$6:D14000,DATOS!$C$6:C14000,0,0,1))</f>
        <v/>
      </c>
      <c r="F982" s="220"/>
      <c r="G982" s="221"/>
      <c r="H982" s="194" t="str">
        <f t="shared" si="2"/>
        <v/>
      </c>
      <c r="I982" s="106"/>
      <c r="J982" s="195"/>
      <c r="K982" s="195" t="str">
        <f t="shared" si="3"/>
        <v/>
      </c>
      <c r="L982" s="196" t="str">
        <f t="shared" si="4"/>
        <v/>
      </c>
    </row>
    <row r="983">
      <c r="A983" s="198"/>
      <c r="B983" s="219"/>
      <c r="C983" s="103"/>
      <c r="D983" s="103"/>
      <c r="E983" s="5" t="str">
        <f t="array" ref="E983">IF(D983="","",XLOOKUP(D983,DATOS!$D$6:D14000,DATOS!$C$6:C14000,0,0,1))</f>
        <v/>
      </c>
      <c r="F983" s="220"/>
      <c r="G983" s="221"/>
      <c r="H983" s="194" t="str">
        <f t="shared" si="2"/>
        <v/>
      </c>
      <c r="I983" s="106"/>
      <c r="J983" s="195"/>
      <c r="K983" s="195" t="str">
        <f t="shared" si="3"/>
        <v/>
      </c>
      <c r="L983" s="196" t="str">
        <f t="shared" si="4"/>
        <v/>
      </c>
    </row>
    <row r="984">
      <c r="A984" s="198"/>
      <c r="B984" s="219"/>
      <c r="C984" s="103"/>
      <c r="D984" s="103"/>
      <c r="E984" s="5" t="str">
        <f t="array" ref="E984">IF(D984="","",XLOOKUP(D984,DATOS!$D$6:D14000,DATOS!$C$6:C14000,0,0,1))</f>
        <v/>
      </c>
      <c r="F984" s="220"/>
      <c r="G984" s="221"/>
      <c r="H984" s="194" t="str">
        <f t="shared" si="2"/>
        <v/>
      </c>
      <c r="I984" s="106"/>
      <c r="J984" s="195"/>
      <c r="K984" s="195" t="str">
        <f t="shared" si="3"/>
        <v/>
      </c>
      <c r="L984" s="196" t="str">
        <f t="shared" si="4"/>
        <v/>
      </c>
    </row>
    <row r="985">
      <c r="A985" s="198"/>
      <c r="B985" s="219"/>
      <c r="C985" s="103"/>
      <c r="D985" s="103"/>
      <c r="E985" s="5" t="str">
        <f t="array" ref="E985">IF(D985="","",XLOOKUP(D985,DATOS!$D$6:D14000,DATOS!$C$6:C14000,0,0,1))</f>
        <v/>
      </c>
      <c r="F985" s="220"/>
      <c r="G985" s="221"/>
      <c r="H985" s="194" t="str">
        <f t="shared" si="2"/>
        <v/>
      </c>
      <c r="I985" s="106"/>
      <c r="J985" s="195"/>
      <c r="K985" s="195" t="str">
        <f t="shared" si="3"/>
        <v/>
      </c>
      <c r="L985" s="196" t="str">
        <f t="shared" si="4"/>
        <v/>
      </c>
    </row>
    <row r="986">
      <c r="A986" s="198"/>
      <c r="B986" s="219"/>
      <c r="C986" s="103"/>
      <c r="D986" s="103"/>
      <c r="E986" s="5" t="str">
        <f t="array" ref="E986">IF(D986="","",XLOOKUP(D986,DATOS!$D$6:D14000,DATOS!$C$6:C14000,0,0,1))</f>
        <v/>
      </c>
      <c r="F986" s="220"/>
      <c r="G986" s="221"/>
      <c r="H986" s="194" t="str">
        <f t="shared" si="2"/>
        <v/>
      </c>
      <c r="I986" s="106"/>
      <c r="J986" s="195"/>
      <c r="K986" s="195" t="str">
        <f t="shared" si="3"/>
        <v/>
      </c>
      <c r="L986" s="196" t="str">
        <f t="shared" si="4"/>
        <v/>
      </c>
    </row>
    <row r="987">
      <c r="A987" s="198"/>
      <c r="B987" s="219"/>
      <c r="C987" s="103"/>
      <c r="D987" s="103"/>
      <c r="E987" s="5" t="str">
        <f t="array" ref="E987">IF(D987="","",XLOOKUP(D987,DATOS!$D$6:D14000,DATOS!$C$6:C14000,0,0,1))</f>
        <v/>
      </c>
      <c r="F987" s="220"/>
      <c r="G987" s="221"/>
      <c r="H987" s="194" t="str">
        <f t="shared" si="2"/>
        <v/>
      </c>
      <c r="I987" s="106"/>
      <c r="J987" s="195"/>
      <c r="K987" s="195" t="str">
        <f t="shared" si="3"/>
        <v/>
      </c>
      <c r="L987" s="196" t="str">
        <f t="shared" si="4"/>
        <v/>
      </c>
    </row>
    <row r="988">
      <c r="A988" s="198"/>
      <c r="B988" s="219"/>
      <c r="C988" s="103"/>
      <c r="D988" s="103"/>
      <c r="E988" s="5" t="str">
        <f t="array" ref="E988">IF(D988="","",XLOOKUP(D988,DATOS!$D$6:D14000,DATOS!$C$6:C14000,0,0,1))</f>
        <v/>
      </c>
      <c r="F988" s="220"/>
      <c r="G988" s="221"/>
      <c r="H988" s="194" t="str">
        <f t="shared" si="2"/>
        <v/>
      </c>
      <c r="I988" s="106"/>
      <c r="J988" s="195"/>
      <c r="K988" s="195" t="str">
        <f t="shared" si="3"/>
        <v/>
      </c>
      <c r="L988" s="196" t="str">
        <f t="shared" si="4"/>
        <v/>
      </c>
    </row>
    <row r="989">
      <c r="A989" s="198"/>
      <c r="B989" s="219"/>
      <c r="C989" s="103"/>
      <c r="D989" s="103"/>
      <c r="E989" s="5" t="str">
        <f t="array" ref="E989">IF(D989="","",XLOOKUP(D989,DATOS!$D$6:D14000,DATOS!$C$6:C14000,0,0,1))</f>
        <v/>
      </c>
      <c r="F989" s="220"/>
      <c r="G989" s="221"/>
      <c r="H989" s="194" t="str">
        <f t="shared" si="2"/>
        <v/>
      </c>
      <c r="I989" s="106"/>
      <c r="J989" s="195"/>
      <c r="K989" s="195" t="str">
        <f t="shared" si="3"/>
        <v/>
      </c>
      <c r="L989" s="196" t="str">
        <f t="shared" si="4"/>
        <v/>
      </c>
    </row>
    <row r="990">
      <c r="A990" s="198"/>
      <c r="B990" s="219"/>
      <c r="C990" s="103"/>
      <c r="D990" s="103"/>
      <c r="E990" s="5" t="str">
        <f t="array" ref="E990">IF(D990="","",XLOOKUP(D990,DATOS!$D$6:D14000,DATOS!$C$6:C14000,0,0,1))</f>
        <v/>
      </c>
      <c r="F990" s="220"/>
      <c r="G990" s="221"/>
      <c r="H990" s="194" t="str">
        <f t="shared" si="2"/>
        <v/>
      </c>
      <c r="I990" s="106"/>
      <c r="J990" s="195"/>
      <c r="K990" s="195" t="str">
        <f t="shared" si="3"/>
        <v/>
      </c>
      <c r="L990" s="196" t="str">
        <f t="shared" si="4"/>
        <v/>
      </c>
    </row>
    <row r="991">
      <c r="A991" s="198"/>
      <c r="B991" s="219"/>
      <c r="C991" s="103"/>
      <c r="D991" s="103"/>
      <c r="E991" s="5" t="str">
        <f t="array" ref="E991">IF(D991="","",XLOOKUP(D991,DATOS!$D$6:D14000,DATOS!$C$6:C14000,0,0,1))</f>
        <v/>
      </c>
      <c r="F991" s="220"/>
      <c r="G991" s="221"/>
      <c r="H991" s="194" t="str">
        <f t="shared" si="2"/>
        <v/>
      </c>
      <c r="I991" s="106"/>
      <c r="J991" s="195"/>
      <c r="K991" s="195" t="str">
        <f t="shared" si="3"/>
        <v/>
      </c>
      <c r="L991" s="196" t="str">
        <f t="shared" si="4"/>
        <v/>
      </c>
    </row>
    <row r="992">
      <c r="A992" s="198"/>
      <c r="B992" s="219"/>
      <c r="C992" s="103"/>
      <c r="D992" s="103"/>
      <c r="E992" s="5" t="str">
        <f t="array" ref="E992">IF(D992="","",XLOOKUP(D992,DATOS!$D$6:D14000,DATOS!$C$6:C14000,0,0,1))</f>
        <v/>
      </c>
      <c r="F992" s="220"/>
      <c r="G992" s="221"/>
      <c r="H992" s="194" t="str">
        <f t="shared" si="2"/>
        <v/>
      </c>
      <c r="I992" s="106"/>
      <c r="J992" s="195"/>
      <c r="K992" s="195" t="str">
        <f t="shared" si="3"/>
        <v/>
      </c>
      <c r="L992" s="196" t="str">
        <f t="shared" si="4"/>
        <v/>
      </c>
    </row>
    <row r="993">
      <c r="A993" s="198"/>
      <c r="B993" s="219"/>
      <c r="C993" s="103"/>
      <c r="D993" s="103"/>
      <c r="E993" s="5" t="str">
        <f t="array" ref="E993">IF(D993="","",XLOOKUP(D993,DATOS!$D$6:D14000,DATOS!$C$6:C14000,0,0,1))</f>
        <v/>
      </c>
      <c r="F993" s="220"/>
      <c r="G993" s="221"/>
      <c r="H993" s="194" t="str">
        <f t="shared" si="2"/>
        <v/>
      </c>
      <c r="I993" s="106"/>
      <c r="J993" s="195"/>
      <c r="K993" s="195" t="str">
        <f t="shared" si="3"/>
        <v/>
      </c>
      <c r="L993" s="196" t="str">
        <f t="shared" si="4"/>
        <v/>
      </c>
    </row>
    <row r="994">
      <c r="A994" s="198"/>
      <c r="B994" s="219"/>
      <c r="C994" s="103"/>
      <c r="D994" s="103"/>
      <c r="E994" s="5" t="str">
        <f t="array" ref="E994">IF(D994="","",XLOOKUP(D994,DATOS!$D$6:D14000,DATOS!$C$6:C14000,0,0,1))</f>
        <v/>
      </c>
      <c r="F994" s="220"/>
      <c r="G994" s="221"/>
      <c r="H994" s="194" t="str">
        <f t="shared" si="2"/>
        <v/>
      </c>
      <c r="I994" s="106"/>
      <c r="J994" s="195"/>
      <c r="K994" s="195" t="str">
        <f t="shared" si="3"/>
        <v/>
      </c>
      <c r="L994" s="196" t="str">
        <f t="shared" si="4"/>
        <v/>
      </c>
    </row>
    <row r="995">
      <c r="A995" s="198"/>
      <c r="B995" s="219"/>
      <c r="C995" s="103"/>
      <c r="D995" s="103"/>
      <c r="E995" s="5" t="str">
        <f t="array" ref="E995">IF(D995="","",XLOOKUP(D995,DATOS!$D$6:D14000,DATOS!$C$6:C14000,0,0,1))</f>
        <v/>
      </c>
      <c r="F995" s="220"/>
      <c r="G995" s="221"/>
      <c r="H995" s="194" t="str">
        <f t="shared" si="2"/>
        <v/>
      </c>
      <c r="I995" s="106"/>
      <c r="J995" s="195"/>
      <c r="K995" s="195" t="str">
        <f t="shared" si="3"/>
        <v/>
      </c>
      <c r="L995" s="196" t="str">
        <f t="shared" si="4"/>
        <v/>
      </c>
    </row>
    <row r="996">
      <c r="A996" s="198"/>
      <c r="B996" s="219"/>
      <c r="C996" s="103"/>
      <c r="D996" s="103"/>
      <c r="E996" s="5" t="str">
        <f t="array" ref="E996">IF(D996="","",XLOOKUP(D996,DATOS!$D$6:D14000,DATOS!$C$6:C14000,0,0,1))</f>
        <v/>
      </c>
      <c r="F996" s="220"/>
      <c r="G996" s="221"/>
      <c r="H996" s="194" t="str">
        <f t="shared" si="2"/>
        <v/>
      </c>
      <c r="I996" s="106"/>
      <c r="J996" s="195"/>
      <c r="K996" s="195" t="str">
        <f t="shared" si="3"/>
        <v/>
      </c>
      <c r="L996" s="196" t="str">
        <f t="shared" si="4"/>
        <v/>
      </c>
    </row>
    <row r="997">
      <c r="A997" s="198"/>
      <c r="B997" s="219"/>
      <c r="C997" s="103"/>
      <c r="D997" s="103"/>
      <c r="E997" s="5" t="str">
        <f t="array" ref="E997">IF(D997="","",XLOOKUP(D997,DATOS!$D$6:D14000,DATOS!$C$6:C14000,0,0,1))</f>
        <v/>
      </c>
      <c r="F997" s="220"/>
      <c r="G997" s="221"/>
      <c r="H997" s="194" t="str">
        <f t="shared" si="2"/>
        <v/>
      </c>
      <c r="I997" s="106"/>
      <c r="J997" s="195"/>
      <c r="K997" s="195" t="str">
        <f t="shared" si="3"/>
        <v/>
      </c>
      <c r="L997" s="196" t="str">
        <f t="shared" si="4"/>
        <v/>
      </c>
    </row>
    <row r="998">
      <c r="A998" s="198"/>
      <c r="B998" s="219"/>
      <c r="C998" s="103"/>
      <c r="D998" s="103"/>
      <c r="E998" s="5" t="str">
        <f t="array" ref="E998">IF(D998="","",XLOOKUP(D998,DATOS!$D$6:D14000,DATOS!$C$6:C14000,0,0,1))</f>
        <v/>
      </c>
      <c r="F998" s="220"/>
      <c r="G998" s="221"/>
      <c r="H998" s="194" t="str">
        <f t="shared" si="2"/>
        <v/>
      </c>
      <c r="I998" s="106"/>
      <c r="J998" s="195"/>
      <c r="K998" s="195" t="str">
        <f t="shared" si="3"/>
        <v/>
      </c>
      <c r="L998" s="196" t="str">
        <f t="shared" si="4"/>
        <v/>
      </c>
    </row>
    <row r="999">
      <c r="A999" s="198"/>
      <c r="B999" s="219"/>
      <c r="C999" s="103"/>
      <c r="D999" s="103"/>
      <c r="E999" s="5" t="str">
        <f t="array" ref="E999">IF(D999="","",XLOOKUP(D999,DATOS!$D$6:D14000,DATOS!$C$6:C14000,0,0,1))</f>
        <v/>
      </c>
      <c r="F999" s="220"/>
      <c r="G999" s="221"/>
      <c r="H999" s="194" t="str">
        <f t="shared" si="2"/>
        <v/>
      </c>
      <c r="I999" s="106"/>
      <c r="J999" s="195"/>
      <c r="K999" s="195" t="str">
        <f t="shared" si="3"/>
        <v/>
      </c>
      <c r="L999" s="196" t="str">
        <f t="shared" si="4"/>
        <v/>
      </c>
    </row>
    <row r="1000">
      <c r="A1000" s="198"/>
      <c r="B1000" s="219"/>
      <c r="C1000" s="103"/>
      <c r="D1000" s="103"/>
      <c r="E1000" s="5" t="str">
        <f t="array" ref="E1000">IF(D1000="","",XLOOKUP(D1000,DATOS!$D$6:D14000,DATOS!$C$6:C14000,0,0,1))</f>
        <v/>
      </c>
      <c r="F1000" s="220"/>
      <c r="G1000" s="221"/>
      <c r="H1000" s="194" t="str">
        <f t="shared" si="2"/>
        <v/>
      </c>
      <c r="I1000" s="106"/>
      <c r="J1000" s="195"/>
      <c r="K1000" s="195" t="str">
        <f t="shared" si="3"/>
        <v/>
      </c>
      <c r="L1000" s="196" t="str">
        <f t="shared" si="4"/>
        <v/>
      </c>
    </row>
    <row r="1001">
      <c r="A1001" s="198"/>
      <c r="B1001" s="219"/>
      <c r="C1001" s="103"/>
      <c r="D1001" s="103"/>
      <c r="E1001" s="5" t="str">
        <f t="array" ref="E1001">IF(D1001="","",XLOOKUP(D1001,DATOS!$D$6:D14000,DATOS!$C$6:C14000,0,0,1))</f>
        <v/>
      </c>
      <c r="F1001" s="220"/>
      <c r="G1001" s="221"/>
      <c r="H1001" s="194" t="str">
        <f t="shared" si="2"/>
        <v/>
      </c>
      <c r="I1001" s="106"/>
      <c r="J1001" s="195"/>
      <c r="K1001" s="195" t="str">
        <f t="shared" si="3"/>
        <v/>
      </c>
      <c r="L1001" s="196" t="str">
        <f t="shared" si="4"/>
        <v/>
      </c>
    </row>
    <row r="1002">
      <c r="A1002" s="198"/>
      <c r="B1002" s="219"/>
      <c r="C1002" s="103"/>
      <c r="D1002" s="103"/>
      <c r="E1002" s="5" t="str">
        <f t="array" ref="E1002">IF(D1002="","",XLOOKUP(D1002,DATOS!$D$6:D14000,DATOS!$C$6:C14000,0,0,1))</f>
        <v/>
      </c>
      <c r="F1002" s="220"/>
      <c r="G1002" s="221"/>
      <c r="H1002" s="194" t="str">
        <f t="shared" si="2"/>
        <v/>
      </c>
      <c r="I1002" s="106"/>
      <c r="J1002" s="195"/>
      <c r="K1002" s="195" t="str">
        <f t="shared" si="3"/>
        <v/>
      </c>
      <c r="L1002" s="196" t="str">
        <f t="shared" si="4"/>
        <v/>
      </c>
    </row>
    <row r="1003">
      <c r="A1003" s="198"/>
      <c r="B1003" s="219"/>
      <c r="C1003" s="103"/>
      <c r="D1003" s="103"/>
      <c r="E1003" s="5" t="str">
        <f t="array" ref="E1003">IF(D1003="","",XLOOKUP(D1003,DATOS!$D$6:D14000,DATOS!$C$6:C14000,0,0,1))</f>
        <v/>
      </c>
      <c r="F1003" s="220"/>
      <c r="G1003" s="221"/>
      <c r="H1003" s="194" t="str">
        <f t="shared" si="2"/>
        <v/>
      </c>
      <c r="I1003" s="106"/>
      <c r="J1003" s="195"/>
      <c r="K1003" s="195" t="str">
        <f t="shared" si="3"/>
        <v/>
      </c>
      <c r="L1003" s="196" t="str">
        <f t="shared" si="4"/>
        <v/>
      </c>
    </row>
    <row r="1004">
      <c r="A1004" s="198"/>
      <c r="B1004" s="219"/>
      <c r="C1004" s="103"/>
      <c r="D1004" s="103"/>
      <c r="E1004" s="5" t="str">
        <f t="array" ref="E1004">IF(D1004="","",XLOOKUP(D1004,DATOS!$D$6:D14000,DATOS!$C$6:C14000,0,0,1))</f>
        <v/>
      </c>
      <c r="F1004" s="220"/>
      <c r="G1004" s="221"/>
      <c r="H1004" s="194" t="str">
        <f t="shared" si="2"/>
        <v/>
      </c>
      <c r="I1004" s="106"/>
      <c r="J1004" s="195"/>
      <c r="K1004" s="195" t="str">
        <f t="shared" si="3"/>
        <v/>
      </c>
      <c r="L1004" s="196" t="str">
        <f t="shared" si="4"/>
        <v/>
      </c>
    </row>
    <row r="1005">
      <c r="A1005" s="198"/>
      <c r="B1005" s="219"/>
      <c r="C1005" s="103"/>
      <c r="D1005" s="103"/>
      <c r="E1005" s="5" t="str">
        <f t="array" ref="E1005">IF(D1005="","",XLOOKUP(D1005,DATOS!$D$6:D14000,DATOS!$C$6:C14000,0,0,1))</f>
        <v/>
      </c>
      <c r="F1005" s="220"/>
      <c r="G1005" s="221"/>
      <c r="H1005" s="194" t="str">
        <f t="shared" si="2"/>
        <v/>
      </c>
      <c r="I1005" s="106"/>
      <c r="J1005" s="195"/>
      <c r="K1005" s="195" t="str">
        <f t="shared" si="3"/>
        <v/>
      </c>
      <c r="L1005" s="196" t="str">
        <f t="shared" si="4"/>
        <v/>
      </c>
    </row>
    <row r="1006">
      <c r="A1006" s="198"/>
      <c r="B1006" s="219"/>
      <c r="C1006" s="103"/>
      <c r="D1006" s="103"/>
      <c r="E1006" s="5" t="str">
        <f t="array" ref="E1006">IF(D1006="","",XLOOKUP(D1006,DATOS!$D$6:D14000,DATOS!$C$6:C14000,0,0,1))</f>
        <v/>
      </c>
      <c r="F1006" s="220"/>
      <c r="G1006" s="221"/>
      <c r="H1006" s="194" t="str">
        <f t="shared" si="2"/>
        <v/>
      </c>
      <c r="I1006" s="106"/>
      <c r="J1006" s="195"/>
      <c r="K1006" s="195" t="str">
        <f t="shared" si="3"/>
        <v/>
      </c>
      <c r="L1006" s="196" t="str">
        <f t="shared" si="4"/>
        <v/>
      </c>
    </row>
    <row r="1007">
      <c r="A1007" s="198"/>
      <c r="B1007" s="219"/>
      <c r="C1007" s="103"/>
      <c r="D1007" s="103"/>
      <c r="E1007" s="5" t="str">
        <f t="array" ref="E1007">IF(D1007="","",XLOOKUP(D1007,DATOS!$D$6:D14000,DATOS!$C$6:C14000,0,0,1))</f>
        <v/>
      </c>
      <c r="F1007" s="220"/>
      <c r="G1007" s="221"/>
      <c r="H1007" s="194" t="str">
        <f t="shared" si="2"/>
        <v/>
      </c>
      <c r="I1007" s="106"/>
      <c r="J1007" s="195"/>
      <c r="K1007" s="195" t="str">
        <f t="shared" si="3"/>
        <v/>
      </c>
      <c r="L1007" s="196" t="str">
        <f t="shared" si="4"/>
        <v/>
      </c>
    </row>
    <row r="1008">
      <c r="A1008" s="198"/>
      <c r="B1008" s="219"/>
      <c r="C1008" s="103"/>
      <c r="D1008" s="103"/>
      <c r="E1008" s="5" t="str">
        <f t="array" ref="E1008">IF(D1008="","",XLOOKUP(D1008,DATOS!$D$6:D14000,DATOS!$C$6:C14000,0,0,1))</f>
        <v/>
      </c>
      <c r="F1008" s="220"/>
      <c r="G1008" s="221"/>
      <c r="H1008" s="194" t="str">
        <f t="shared" si="2"/>
        <v/>
      </c>
      <c r="I1008" s="106"/>
      <c r="J1008" s="195"/>
      <c r="K1008" s="195" t="str">
        <f t="shared" si="3"/>
        <v/>
      </c>
      <c r="L1008" s="196" t="str">
        <f t="shared" si="4"/>
        <v/>
      </c>
    </row>
    <row r="1009">
      <c r="A1009" s="198"/>
      <c r="B1009" s="219"/>
      <c r="C1009" s="103"/>
      <c r="D1009" s="103"/>
      <c r="E1009" s="5" t="str">
        <f t="array" ref="E1009">IF(D1009="","",XLOOKUP(D1009,DATOS!$D$6:D14000,DATOS!$C$6:C14000,0,0,1))</f>
        <v/>
      </c>
      <c r="F1009" s="220"/>
      <c r="G1009" s="221"/>
      <c r="H1009" s="194" t="str">
        <f t="shared" si="2"/>
        <v/>
      </c>
      <c r="I1009" s="106"/>
      <c r="J1009" s="195"/>
      <c r="K1009" s="195" t="str">
        <f t="shared" si="3"/>
        <v/>
      </c>
      <c r="L1009" s="196" t="str">
        <f t="shared" si="4"/>
        <v/>
      </c>
    </row>
    <row r="1010">
      <c r="A1010" s="198"/>
      <c r="B1010" s="219"/>
      <c r="C1010" s="103"/>
      <c r="D1010" s="103"/>
      <c r="E1010" s="5" t="str">
        <f t="array" ref="E1010">IF(D1010="","",XLOOKUP(D1010,DATOS!$D$6:D14000,DATOS!$C$6:C14000,0,0,1))</f>
        <v/>
      </c>
      <c r="F1010" s="220"/>
      <c r="G1010" s="221"/>
      <c r="H1010" s="194" t="str">
        <f t="shared" si="2"/>
        <v/>
      </c>
      <c r="I1010" s="106"/>
      <c r="J1010" s="195"/>
      <c r="K1010" s="195" t="str">
        <f t="shared" si="3"/>
        <v/>
      </c>
      <c r="L1010" s="196" t="str">
        <f t="shared" si="4"/>
        <v/>
      </c>
    </row>
    <row r="1011">
      <c r="A1011" s="198"/>
      <c r="B1011" s="219"/>
      <c r="C1011" s="103"/>
      <c r="D1011" s="103"/>
      <c r="E1011" s="5" t="str">
        <f t="array" ref="E1011">IF(D1011="","",XLOOKUP(D1011,DATOS!$D$6:D14000,DATOS!$C$6:C14000,0,0,1))</f>
        <v/>
      </c>
      <c r="F1011" s="220"/>
      <c r="G1011" s="221"/>
      <c r="H1011" s="194" t="str">
        <f t="shared" si="2"/>
        <v/>
      </c>
      <c r="I1011" s="106"/>
      <c r="J1011" s="195"/>
      <c r="K1011" s="195" t="str">
        <f t="shared" si="3"/>
        <v/>
      </c>
      <c r="L1011" s="196" t="str">
        <f t="shared" si="4"/>
        <v/>
      </c>
    </row>
    <row r="1012">
      <c r="A1012" s="198"/>
      <c r="B1012" s="219"/>
      <c r="C1012" s="103"/>
      <c r="D1012" s="103"/>
      <c r="E1012" s="5" t="str">
        <f t="array" ref="E1012">IF(D1012="","",XLOOKUP(D1012,DATOS!$D$6:D14000,DATOS!$C$6:C14000,0,0,1))</f>
        <v/>
      </c>
      <c r="F1012" s="220"/>
      <c r="G1012" s="221"/>
      <c r="H1012" s="194" t="str">
        <f t="shared" si="2"/>
        <v/>
      </c>
      <c r="I1012" s="106"/>
      <c r="J1012" s="195"/>
      <c r="K1012" s="195" t="str">
        <f t="shared" si="3"/>
        <v/>
      </c>
      <c r="L1012" s="196" t="str">
        <f t="shared" si="4"/>
        <v/>
      </c>
    </row>
    <row r="1013">
      <c r="A1013" s="198"/>
      <c r="B1013" s="219"/>
      <c r="C1013" s="103"/>
      <c r="D1013" s="103"/>
      <c r="E1013" s="5" t="str">
        <f t="array" ref="E1013">IF(D1013="","",XLOOKUP(D1013,DATOS!$D$6:D14000,DATOS!$C$6:C14000,0,0,1))</f>
        <v/>
      </c>
      <c r="F1013" s="220"/>
      <c r="G1013" s="221"/>
      <c r="H1013" s="194" t="str">
        <f t="shared" si="2"/>
        <v/>
      </c>
      <c r="I1013" s="106"/>
      <c r="J1013" s="195"/>
      <c r="K1013" s="195" t="str">
        <f t="shared" si="3"/>
        <v/>
      </c>
      <c r="L1013" s="196" t="str">
        <f t="shared" si="4"/>
        <v/>
      </c>
    </row>
    <row r="1014">
      <c r="A1014" s="198"/>
      <c r="B1014" s="219"/>
      <c r="C1014" s="103"/>
      <c r="D1014" s="103"/>
      <c r="E1014" s="5" t="str">
        <f t="array" ref="E1014">IF(D1014="","",XLOOKUP(D1014,DATOS!$D$6:D14000,DATOS!$C$6:C14000,0,0,1))</f>
        <v/>
      </c>
      <c r="F1014" s="220"/>
      <c r="G1014" s="221"/>
      <c r="H1014" s="194" t="str">
        <f t="shared" si="2"/>
        <v/>
      </c>
      <c r="I1014" s="106"/>
      <c r="J1014" s="195"/>
      <c r="K1014" s="195" t="str">
        <f t="shared" si="3"/>
        <v/>
      </c>
      <c r="L1014" s="196" t="str">
        <f t="shared" si="4"/>
        <v/>
      </c>
    </row>
    <row r="1015">
      <c r="A1015" s="198"/>
      <c r="B1015" s="219"/>
      <c r="C1015" s="103"/>
      <c r="D1015" s="103"/>
      <c r="E1015" s="5" t="str">
        <f t="array" ref="E1015">IF(D1015="","",XLOOKUP(D1015,DATOS!$D$6:D14000,DATOS!$C$6:C14000,0,0,1))</f>
        <v/>
      </c>
      <c r="F1015" s="220"/>
      <c r="G1015" s="221"/>
      <c r="H1015" s="194" t="str">
        <f t="shared" si="2"/>
        <v/>
      </c>
      <c r="I1015" s="106"/>
      <c r="J1015" s="195"/>
      <c r="K1015" s="195" t="str">
        <f t="shared" si="3"/>
        <v/>
      </c>
      <c r="L1015" s="196" t="str">
        <f t="shared" si="4"/>
        <v/>
      </c>
    </row>
    <row r="1016">
      <c r="A1016" s="198"/>
      <c r="B1016" s="219"/>
      <c r="C1016" s="103"/>
      <c r="D1016" s="103"/>
      <c r="E1016" s="5" t="str">
        <f t="array" ref="E1016">IF(D1016="","",XLOOKUP(D1016,DATOS!$D$6:D14000,DATOS!$C$6:C14000,0,0,1))</f>
        <v/>
      </c>
      <c r="F1016" s="220"/>
      <c r="G1016" s="221"/>
      <c r="H1016" s="194" t="str">
        <f t="shared" si="2"/>
        <v/>
      </c>
      <c r="I1016" s="106"/>
      <c r="J1016" s="195"/>
      <c r="K1016" s="195" t="str">
        <f t="shared" si="3"/>
        <v/>
      </c>
      <c r="L1016" s="196" t="str">
        <f t="shared" si="4"/>
        <v/>
      </c>
    </row>
    <row r="1017">
      <c r="A1017" s="198"/>
      <c r="B1017" s="219"/>
      <c r="C1017" s="103"/>
      <c r="D1017" s="103"/>
      <c r="E1017" s="5" t="str">
        <f t="array" ref="E1017">IF(D1017="","",XLOOKUP(D1017,DATOS!$D$6:D14000,DATOS!$C$6:C14000,0,0,1))</f>
        <v/>
      </c>
      <c r="F1017" s="220"/>
      <c r="G1017" s="221"/>
      <c r="H1017" s="194" t="str">
        <f t="shared" si="2"/>
        <v/>
      </c>
      <c r="I1017" s="106"/>
      <c r="J1017" s="195"/>
      <c r="K1017" s="195" t="str">
        <f t="shared" si="3"/>
        <v/>
      </c>
      <c r="L1017" s="196" t="str">
        <f t="shared" si="4"/>
        <v/>
      </c>
    </row>
    <row r="1018">
      <c r="A1018" s="198"/>
      <c r="B1018" s="219"/>
      <c r="C1018" s="103"/>
      <c r="D1018" s="103"/>
      <c r="E1018" s="5" t="str">
        <f t="array" ref="E1018">IF(D1018="","",XLOOKUP(D1018,DATOS!$D$6:D14000,DATOS!$C$6:C14000,0,0,1))</f>
        <v/>
      </c>
      <c r="F1018" s="220"/>
      <c r="G1018" s="221"/>
      <c r="H1018" s="194" t="str">
        <f t="shared" si="2"/>
        <v/>
      </c>
      <c r="I1018" s="106"/>
      <c r="J1018" s="195"/>
      <c r="K1018" s="195" t="str">
        <f t="shared" si="3"/>
        <v/>
      </c>
      <c r="L1018" s="196" t="str">
        <f t="shared" si="4"/>
        <v/>
      </c>
    </row>
    <row r="1019">
      <c r="A1019" s="198"/>
      <c r="B1019" s="219"/>
      <c r="C1019" s="103"/>
      <c r="D1019" s="103"/>
      <c r="E1019" s="5" t="str">
        <f t="array" ref="E1019">IF(D1019="","",XLOOKUP(D1019,DATOS!$D$6:D14000,DATOS!$C$6:C14000,0,0,1))</f>
        <v/>
      </c>
      <c r="F1019" s="220"/>
      <c r="G1019" s="221"/>
      <c r="H1019" s="194" t="str">
        <f t="shared" si="2"/>
        <v/>
      </c>
      <c r="I1019" s="106"/>
      <c r="J1019" s="195"/>
      <c r="K1019" s="195" t="str">
        <f t="shared" si="3"/>
        <v/>
      </c>
      <c r="L1019" s="196" t="str">
        <f t="shared" si="4"/>
        <v/>
      </c>
    </row>
    <row r="1020">
      <c r="A1020" s="198"/>
      <c r="B1020" s="219"/>
      <c r="C1020" s="103"/>
      <c r="D1020" s="103"/>
      <c r="E1020" s="5" t="str">
        <f t="array" ref="E1020">IF(D1020="","",XLOOKUP(D1020,DATOS!$D$6:D14000,DATOS!$C$6:C14000,0,0,1))</f>
        <v/>
      </c>
      <c r="F1020" s="220"/>
      <c r="G1020" s="221"/>
      <c r="H1020" s="194" t="str">
        <f t="shared" si="2"/>
        <v/>
      </c>
      <c r="I1020" s="106"/>
      <c r="J1020" s="195"/>
      <c r="K1020" s="195" t="str">
        <f t="shared" si="3"/>
        <v/>
      </c>
      <c r="L1020" s="196" t="str">
        <f t="shared" si="4"/>
        <v/>
      </c>
    </row>
    <row r="1021">
      <c r="A1021" s="198"/>
      <c r="B1021" s="219"/>
      <c r="C1021" s="103"/>
      <c r="D1021" s="103"/>
      <c r="E1021" s="5" t="str">
        <f t="array" ref="E1021">IF(D1021="","",XLOOKUP(D1021,DATOS!$D$6:D14000,DATOS!$C$6:C14000,0,0,1))</f>
        <v/>
      </c>
      <c r="F1021" s="220"/>
      <c r="G1021" s="221"/>
      <c r="H1021" s="194" t="str">
        <f t="shared" si="2"/>
        <v/>
      </c>
      <c r="I1021" s="106"/>
      <c r="J1021" s="195"/>
      <c r="K1021" s="195" t="str">
        <f t="shared" si="3"/>
        <v/>
      </c>
      <c r="L1021" s="196" t="str">
        <f t="shared" si="4"/>
        <v/>
      </c>
    </row>
    <row r="1022">
      <c r="A1022" s="198"/>
      <c r="B1022" s="219"/>
      <c r="C1022" s="103"/>
      <c r="D1022" s="103"/>
      <c r="E1022" s="5" t="str">
        <f t="array" ref="E1022">IF(D1022="","",XLOOKUP(D1022,DATOS!$D$6:D14000,DATOS!$C$6:C14000,0,0,1))</f>
        <v/>
      </c>
      <c r="F1022" s="220"/>
      <c r="G1022" s="221"/>
      <c r="H1022" s="194" t="str">
        <f t="shared" si="2"/>
        <v/>
      </c>
      <c r="I1022" s="106"/>
      <c r="J1022" s="195"/>
      <c r="K1022" s="195" t="str">
        <f t="shared" si="3"/>
        <v/>
      </c>
      <c r="L1022" s="196" t="str">
        <f t="shared" si="4"/>
        <v/>
      </c>
    </row>
    <row r="1023">
      <c r="A1023" s="198"/>
      <c r="B1023" s="219"/>
      <c r="C1023" s="103"/>
      <c r="D1023" s="103"/>
      <c r="E1023" s="5" t="str">
        <f t="array" ref="E1023">IF(D1023="","",XLOOKUP(D1023,DATOS!$D$6:D14000,DATOS!$C$6:C14000,0,0,1))</f>
        <v/>
      </c>
      <c r="F1023" s="220"/>
      <c r="G1023" s="221"/>
      <c r="H1023" s="194" t="str">
        <f t="shared" si="2"/>
        <v/>
      </c>
      <c r="I1023" s="106"/>
      <c r="J1023" s="195"/>
      <c r="K1023" s="195" t="str">
        <f t="shared" si="3"/>
        <v/>
      </c>
      <c r="L1023" s="196" t="str">
        <f t="shared" si="4"/>
        <v/>
      </c>
    </row>
    <row r="1024">
      <c r="A1024" s="198"/>
      <c r="B1024" s="219"/>
      <c r="C1024" s="103"/>
      <c r="D1024" s="103"/>
      <c r="E1024" s="5" t="str">
        <f t="array" ref="E1024">IF(D1024="","",XLOOKUP(D1024,DATOS!$D$6:D14000,DATOS!$C$6:C14000,0,0,1))</f>
        <v/>
      </c>
      <c r="F1024" s="220"/>
      <c r="G1024" s="221"/>
      <c r="H1024" s="194" t="str">
        <f t="shared" si="2"/>
        <v/>
      </c>
      <c r="I1024" s="106"/>
      <c r="J1024" s="195"/>
      <c r="K1024" s="195" t="str">
        <f t="shared" si="3"/>
        <v/>
      </c>
      <c r="L1024" s="196" t="str">
        <f t="shared" si="4"/>
        <v/>
      </c>
    </row>
    <row r="1025">
      <c r="A1025" s="198"/>
      <c r="B1025" s="219"/>
      <c r="C1025" s="103"/>
      <c r="D1025" s="103"/>
      <c r="E1025" s="5" t="str">
        <f t="array" ref="E1025">IF(D1025="","",XLOOKUP(D1025,DATOS!$D$6:D14000,DATOS!$C$6:C14000,0,0,1))</f>
        <v/>
      </c>
      <c r="F1025" s="220"/>
      <c r="G1025" s="221"/>
      <c r="H1025" s="194" t="str">
        <f t="shared" si="2"/>
        <v/>
      </c>
      <c r="I1025" s="106"/>
      <c r="J1025" s="195"/>
      <c r="K1025" s="195" t="str">
        <f t="shared" si="3"/>
        <v/>
      </c>
      <c r="L1025" s="196" t="str">
        <f t="shared" si="4"/>
        <v/>
      </c>
    </row>
    <row r="1026">
      <c r="A1026" s="198"/>
      <c r="B1026" s="219"/>
      <c r="C1026" s="103"/>
      <c r="D1026" s="103"/>
      <c r="E1026" s="5" t="str">
        <f t="array" ref="E1026">IF(D1026="","",XLOOKUP(D1026,DATOS!$D$6:D14000,DATOS!$C$6:C14000,0,0,1))</f>
        <v/>
      </c>
      <c r="F1026" s="220"/>
      <c r="G1026" s="221"/>
      <c r="H1026" s="194" t="str">
        <f t="shared" si="2"/>
        <v/>
      </c>
      <c r="I1026" s="106"/>
      <c r="J1026" s="195"/>
      <c r="K1026" s="195" t="str">
        <f t="shared" si="3"/>
        <v/>
      </c>
      <c r="L1026" s="196" t="str">
        <f t="shared" si="4"/>
        <v/>
      </c>
    </row>
    <row r="1027">
      <c r="A1027" s="198"/>
      <c r="B1027" s="219"/>
      <c r="C1027" s="103"/>
      <c r="D1027" s="103"/>
      <c r="E1027" s="5" t="str">
        <f t="array" ref="E1027">IF(D1027="","",XLOOKUP(D1027,DATOS!$D$6:D14000,DATOS!$C$6:C14000,0,0,1))</f>
        <v/>
      </c>
      <c r="F1027" s="220"/>
      <c r="G1027" s="221"/>
      <c r="H1027" s="194" t="str">
        <f t="shared" si="2"/>
        <v/>
      </c>
      <c r="I1027" s="106"/>
      <c r="J1027" s="195"/>
      <c r="K1027" s="195" t="str">
        <f t="shared" si="3"/>
        <v/>
      </c>
      <c r="L1027" s="196" t="str">
        <f t="shared" si="4"/>
        <v/>
      </c>
    </row>
    <row r="1028">
      <c r="A1028" s="198"/>
      <c r="B1028" s="219"/>
      <c r="C1028" s="103"/>
      <c r="D1028" s="103"/>
      <c r="E1028" s="5" t="str">
        <f t="array" ref="E1028">IF(D1028="","",XLOOKUP(D1028,DATOS!$D$6:D14000,DATOS!$C$6:C14000,0,0,1))</f>
        <v/>
      </c>
      <c r="F1028" s="220"/>
      <c r="G1028" s="221"/>
      <c r="H1028" s="194" t="str">
        <f t="shared" si="2"/>
        <v/>
      </c>
      <c r="I1028" s="106"/>
      <c r="J1028" s="195"/>
      <c r="K1028" s="195" t="str">
        <f t="shared" si="3"/>
        <v/>
      </c>
      <c r="L1028" s="196" t="str">
        <f t="shared" si="4"/>
        <v/>
      </c>
    </row>
    <row r="1029">
      <c r="A1029" s="198"/>
      <c r="B1029" s="219"/>
      <c r="C1029" s="103"/>
      <c r="D1029" s="103"/>
      <c r="E1029" s="5" t="str">
        <f t="array" ref="E1029">IF(D1029="","",XLOOKUP(D1029,DATOS!$D$6:D14000,DATOS!$C$6:C14000,0,0,1))</f>
        <v/>
      </c>
      <c r="F1029" s="220"/>
      <c r="G1029" s="221"/>
      <c r="H1029" s="194" t="str">
        <f t="shared" si="2"/>
        <v/>
      </c>
      <c r="I1029" s="106"/>
      <c r="J1029" s="195"/>
      <c r="K1029" s="195" t="str">
        <f t="shared" si="3"/>
        <v/>
      </c>
      <c r="L1029" s="196" t="str">
        <f t="shared" si="4"/>
        <v/>
      </c>
    </row>
    <row r="1030">
      <c r="A1030" s="198"/>
      <c r="B1030" s="219"/>
      <c r="C1030" s="103"/>
      <c r="D1030" s="103"/>
      <c r="E1030" s="5" t="str">
        <f t="array" ref="E1030">IF(D1030="","",XLOOKUP(D1030,DATOS!$D$6:D14000,DATOS!$C$6:C14000,0,0,1))</f>
        <v/>
      </c>
      <c r="F1030" s="220"/>
      <c r="G1030" s="221"/>
      <c r="H1030" s="194" t="str">
        <f t="shared" si="2"/>
        <v/>
      </c>
      <c r="I1030" s="106"/>
      <c r="J1030" s="195"/>
      <c r="K1030" s="195" t="str">
        <f t="shared" si="3"/>
        <v/>
      </c>
      <c r="L1030" s="196" t="str">
        <f t="shared" si="4"/>
        <v/>
      </c>
    </row>
    <row r="1031">
      <c r="A1031" s="198"/>
      <c r="B1031" s="219"/>
      <c r="C1031" s="103"/>
      <c r="D1031" s="103"/>
      <c r="E1031" s="5" t="str">
        <f t="array" ref="E1031">IF(D1031="","",XLOOKUP(D1031,DATOS!$D$6:D14000,DATOS!$C$6:C14000,0,0,1))</f>
        <v/>
      </c>
      <c r="F1031" s="220"/>
      <c r="G1031" s="221"/>
      <c r="H1031" s="194" t="str">
        <f t="shared" si="2"/>
        <v/>
      </c>
      <c r="I1031" s="106"/>
      <c r="J1031" s="195"/>
      <c r="K1031" s="195" t="str">
        <f t="shared" si="3"/>
        <v/>
      </c>
      <c r="L1031" s="196" t="str">
        <f t="shared" si="4"/>
        <v/>
      </c>
    </row>
    <row r="1032">
      <c r="A1032" s="198"/>
      <c r="B1032" s="219"/>
      <c r="C1032" s="103"/>
      <c r="D1032" s="103"/>
      <c r="E1032" s="5" t="str">
        <f t="array" ref="E1032">IF(D1032="","",XLOOKUP(D1032,DATOS!$D$6:D14000,DATOS!$C$6:C14000,0,0,1))</f>
        <v/>
      </c>
      <c r="F1032" s="220"/>
      <c r="G1032" s="221"/>
      <c r="H1032" s="194" t="str">
        <f t="shared" si="2"/>
        <v/>
      </c>
      <c r="I1032" s="106"/>
      <c r="J1032" s="195"/>
      <c r="K1032" s="195" t="str">
        <f t="shared" si="3"/>
        <v/>
      </c>
      <c r="L1032" s="196" t="str">
        <f t="shared" si="4"/>
        <v/>
      </c>
    </row>
    <row r="1033">
      <c r="A1033" s="198"/>
      <c r="B1033" s="219"/>
      <c r="C1033" s="103"/>
      <c r="D1033" s="103"/>
      <c r="E1033" s="5" t="str">
        <f t="array" ref="E1033">IF(D1033="","",XLOOKUP(D1033,DATOS!$D$6:D14000,DATOS!$C$6:C14000,0,0,1))</f>
        <v/>
      </c>
      <c r="F1033" s="220"/>
      <c r="G1033" s="221"/>
      <c r="H1033" s="194" t="str">
        <f t="shared" si="2"/>
        <v/>
      </c>
      <c r="I1033" s="106"/>
      <c r="J1033" s="195"/>
      <c r="K1033" s="195" t="str">
        <f t="shared" si="3"/>
        <v/>
      </c>
      <c r="L1033" s="196" t="str">
        <f t="shared" si="4"/>
        <v/>
      </c>
    </row>
    <row r="1034">
      <c r="A1034" s="198"/>
      <c r="B1034" s="219"/>
      <c r="C1034" s="103"/>
      <c r="D1034" s="103"/>
      <c r="E1034" s="5" t="str">
        <f t="array" ref="E1034">IF(D1034="","",XLOOKUP(D1034,DATOS!$D$6:D14000,DATOS!$C$6:C14000,0,0,1))</f>
        <v/>
      </c>
      <c r="F1034" s="220"/>
      <c r="G1034" s="221"/>
      <c r="H1034" s="194" t="str">
        <f t="shared" si="2"/>
        <v/>
      </c>
      <c r="I1034" s="106"/>
      <c r="J1034" s="195"/>
      <c r="K1034" s="195" t="str">
        <f t="shared" si="3"/>
        <v/>
      </c>
      <c r="L1034" s="196" t="str">
        <f t="shared" si="4"/>
        <v/>
      </c>
    </row>
    <row r="1035">
      <c r="A1035" s="198"/>
      <c r="B1035" s="219"/>
      <c r="C1035" s="103"/>
      <c r="D1035" s="103"/>
      <c r="E1035" s="5" t="str">
        <f t="array" ref="E1035">IF(D1035="","",XLOOKUP(D1035,DATOS!$D$6:D14000,DATOS!$C$6:C14000,0,0,1))</f>
        <v/>
      </c>
      <c r="F1035" s="220"/>
      <c r="G1035" s="221"/>
      <c r="H1035" s="194" t="str">
        <f t="shared" si="2"/>
        <v/>
      </c>
      <c r="I1035" s="106"/>
      <c r="J1035" s="195"/>
      <c r="K1035" s="195" t="str">
        <f t="shared" si="3"/>
        <v/>
      </c>
      <c r="L1035" s="196" t="str">
        <f t="shared" si="4"/>
        <v/>
      </c>
    </row>
    <row r="1036">
      <c r="A1036" s="198"/>
      <c r="B1036" s="219"/>
      <c r="C1036" s="103"/>
      <c r="D1036" s="103"/>
      <c r="E1036" s="5" t="str">
        <f t="array" ref="E1036">IF(D1036="","",XLOOKUP(D1036,DATOS!$D$6:D14000,DATOS!$C$6:C14000,0,0,1))</f>
        <v/>
      </c>
      <c r="F1036" s="220"/>
      <c r="G1036" s="221"/>
      <c r="H1036" s="194" t="str">
        <f t="shared" si="2"/>
        <v/>
      </c>
      <c r="I1036" s="106"/>
      <c r="J1036" s="195"/>
      <c r="K1036" s="195" t="str">
        <f t="shared" si="3"/>
        <v/>
      </c>
      <c r="L1036" s="196" t="str">
        <f t="shared" si="4"/>
        <v/>
      </c>
    </row>
    <row r="1037">
      <c r="A1037" s="198"/>
      <c r="B1037" s="219"/>
      <c r="C1037" s="103"/>
      <c r="D1037" s="103"/>
      <c r="E1037" s="5" t="str">
        <f t="array" ref="E1037">IF(D1037="","",XLOOKUP(D1037,DATOS!$D$6:D14000,DATOS!$C$6:C14000,0,0,1))</f>
        <v/>
      </c>
      <c r="F1037" s="220"/>
      <c r="G1037" s="221"/>
      <c r="H1037" s="194" t="str">
        <f t="shared" si="2"/>
        <v/>
      </c>
      <c r="I1037" s="106"/>
      <c r="J1037" s="195"/>
      <c r="K1037" s="195" t="str">
        <f t="shared" si="3"/>
        <v/>
      </c>
      <c r="L1037" s="196" t="str">
        <f t="shared" si="4"/>
        <v/>
      </c>
    </row>
    <row r="1038">
      <c r="A1038" s="198"/>
      <c r="B1038" s="219"/>
      <c r="C1038" s="103"/>
      <c r="D1038" s="103"/>
      <c r="E1038" s="5" t="str">
        <f t="array" ref="E1038">IF(D1038="","",XLOOKUP(D1038,DATOS!$D$6:D14000,DATOS!$C$6:C14000,0,0,1))</f>
        <v/>
      </c>
      <c r="F1038" s="220"/>
      <c r="G1038" s="221"/>
      <c r="H1038" s="194" t="str">
        <f t="shared" si="2"/>
        <v/>
      </c>
      <c r="I1038" s="106"/>
      <c r="J1038" s="195"/>
      <c r="K1038" s="195" t="str">
        <f t="shared" si="3"/>
        <v/>
      </c>
      <c r="L1038" s="196" t="str">
        <f t="shared" si="4"/>
        <v/>
      </c>
    </row>
    <row r="1039">
      <c r="A1039" s="198"/>
      <c r="B1039" s="219"/>
      <c r="C1039" s="103"/>
      <c r="D1039" s="103"/>
      <c r="E1039" s="5" t="str">
        <f t="array" ref="E1039">IF(D1039="","",XLOOKUP(D1039,DATOS!$D$6:D14000,DATOS!$C$6:C14000,0,0,1))</f>
        <v/>
      </c>
      <c r="F1039" s="220"/>
      <c r="G1039" s="221"/>
      <c r="H1039" s="194" t="str">
        <f t="shared" si="2"/>
        <v/>
      </c>
      <c r="I1039" s="106"/>
      <c r="J1039" s="195"/>
      <c r="K1039" s="195" t="str">
        <f t="shared" si="3"/>
        <v/>
      </c>
      <c r="L1039" s="196" t="str">
        <f t="shared" si="4"/>
        <v/>
      </c>
    </row>
    <row r="1040">
      <c r="A1040" s="198"/>
      <c r="B1040" s="219"/>
      <c r="C1040" s="103"/>
      <c r="D1040" s="103"/>
      <c r="E1040" s="5" t="str">
        <f t="array" ref="E1040">IF(D1040="","",XLOOKUP(D1040,DATOS!$D$6:D14000,DATOS!$C$6:C14000,0,0,1))</f>
        <v/>
      </c>
      <c r="F1040" s="220"/>
      <c r="G1040" s="221"/>
      <c r="H1040" s="194" t="str">
        <f t="shared" si="2"/>
        <v/>
      </c>
      <c r="I1040" s="106"/>
      <c r="J1040" s="195"/>
      <c r="K1040" s="195" t="str">
        <f t="shared" si="3"/>
        <v/>
      </c>
      <c r="L1040" s="196" t="str">
        <f t="shared" si="4"/>
        <v/>
      </c>
    </row>
    <row r="1041">
      <c r="A1041" s="198"/>
      <c r="B1041" s="219"/>
      <c r="C1041" s="103"/>
      <c r="D1041" s="103"/>
      <c r="E1041" s="5" t="str">
        <f t="array" ref="E1041">IF(D1041="","",XLOOKUP(D1041,DATOS!$D$6:D14000,DATOS!$C$6:C14000,0,0,1))</f>
        <v/>
      </c>
      <c r="F1041" s="220"/>
      <c r="G1041" s="221"/>
      <c r="H1041" s="194" t="str">
        <f t="shared" si="2"/>
        <v/>
      </c>
      <c r="I1041" s="106"/>
      <c r="J1041" s="195"/>
      <c r="K1041" s="195" t="str">
        <f t="shared" si="3"/>
        <v/>
      </c>
      <c r="L1041" s="196" t="str">
        <f t="shared" si="4"/>
        <v/>
      </c>
    </row>
    <row r="1042">
      <c r="A1042" s="198"/>
      <c r="B1042" s="219"/>
      <c r="C1042" s="103"/>
      <c r="D1042" s="103"/>
      <c r="E1042" s="5" t="str">
        <f t="array" ref="E1042">IF(D1042="","",XLOOKUP(D1042,DATOS!$D$6:D14000,DATOS!$C$6:C14000,0,0,1))</f>
        <v/>
      </c>
      <c r="F1042" s="220"/>
      <c r="G1042" s="221"/>
      <c r="H1042" s="194" t="str">
        <f t="shared" si="2"/>
        <v/>
      </c>
      <c r="I1042" s="106"/>
      <c r="J1042" s="195"/>
      <c r="K1042" s="195" t="str">
        <f t="shared" si="3"/>
        <v/>
      </c>
      <c r="L1042" s="196" t="str">
        <f t="shared" si="4"/>
        <v/>
      </c>
    </row>
    <row r="1043">
      <c r="A1043" s="198"/>
      <c r="B1043" s="219"/>
      <c r="C1043" s="103"/>
      <c r="D1043" s="103"/>
      <c r="E1043" s="5" t="str">
        <f t="array" ref="E1043">IF(D1043="","",XLOOKUP(D1043,DATOS!$D$6:D14000,DATOS!$C$6:C14000,0,0,1))</f>
        <v/>
      </c>
      <c r="F1043" s="220"/>
      <c r="G1043" s="221"/>
      <c r="H1043" s="194" t="str">
        <f t="shared" si="2"/>
        <v/>
      </c>
      <c r="I1043" s="106"/>
      <c r="J1043" s="195"/>
      <c r="K1043" s="195" t="str">
        <f t="shared" si="3"/>
        <v/>
      </c>
      <c r="L1043" s="196" t="str">
        <f t="shared" si="4"/>
        <v/>
      </c>
    </row>
    <row r="1044">
      <c r="A1044" s="198"/>
      <c r="B1044" s="219"/>
      <c r="C1044" s="103"/>
      <c r="D1044" s="103"/>
      <c r="E1044" s="5" t="str">
        <f t="array" ref="E1044">IF(D1044="","",XLOOKUP(D1044,DATOS!$D$6:D14000,DATOS!$C$6:C14000,0,0,1))</f>
        <v/>
      </c>
      <c r="F1044" s="220"/>
      <c r="G1044" s="221"/>
      <c r="H1044" s="194" t="str">
        <f t="shared" si="2"/>
        <v/>
      </c>
      <c r="I1044" s="106"/>
      <c r="J1044" s="195"/>
      <c r="K1044" s="195" t="str">
        <f t="shared" si="3"/>
        <v/>
      </c>
      <c r="L1044" s="196" t="str">
        <f t="shared" si="4"/>
        <v/>
      </c>
    </row>
    <row r="1045">
      <c r="A1045" s="198"/>
      <c r="B1045" s="219"/>
      <c r="C1045" s="103"/>
      <c r="D1045" s="103"/>
      <c r="E1045" s="5" t="str">
        <f t="array" ref="E1045">IF(D1045="","",XLOOKUP(D1045,DATOS!$D$6:D14000,DATOS!$C$6:C14000,0,0,1))</f>
        <v/>
      </c>
      <c r="F1045" s="220"/>
      <c r="G1045" s="221"/>
      <c r="H1045" s="194" t="str">
        <f t="shared" si="2"/>
        <v/>
      </c>
      <c r="I1045" s="106"/>
      <c r="J1045" s="195"/>
      <c r="K1045" s="195" t="str">
        <f t="shared" si="3"/>
        <v/>
      </c>
      <c r="L1045" s="196" t="str">
        <f t="shared" si="4"/>
        <v/>
      </c>
    </row>
    <row r="1046">
      <c r="A1046" s="198"/>
      <c r="B1046" s="219"/>
      <c r="C1046" s="103"/>
      <c r="D1046" s="103"/>
      <c r="E1046" s="5" t="str">
        <f t="array" ref="E1046">IF(D1046="","",XLOOKUP(D1046,DATOS!$D$6:D14000,DATOS!$C$6:C14000,0,0,1))</f>
        <v/>
      </c>
      <c r="F1046" s="220"/>
      <c r="G1046" s="221"/>
      <c r="H1046" s="194" t="str">
        <f t="shared" si="2"/>
        <v/>
      </c>
      <c r="I1046" s="106"/>
      <c r="J1046" s="195"/>
      <c r="K1046" s="195" t="str">
        <f t="shared" si="3"/>
        <v/>
      </c>
      <c r="L1046" s="196" t="str">
        <f t="shared" si="4"/>
        <v/>
      </c>
    </row>
    <row r="1047">
      <c r="A1047" s="198"/>
      <c r="B1047" s="219"/>
      <c r="C1047" s="103"/>
      <c r="D1047" s="103"/>
      <c r="E1047" s="5" t="str">
        <f t="array" ref="E1047">IF(D1047="","",XLOOKUP(D1047,DATOS!$D$6:D14000,DATOS!$C$6:C14000,0,0,1))</f>
        <v/>
      </c>
      <c r="F1047" s="220"/>
      <c r="G1047" s="221"/>
      <c r="H1047" s="194" t="str">
        <f t="shared" si="2"/>
        <v/>
      </c>
      <c r="I1047" s="106"/>
      <c r="J1047" s="195"/>
      <c r="K1047" s="195" t="str">
        <f t="shared" si="3"/>
        <v/>
      </c>
      <c r="L1047" s="196" t="str">
        <f t="shared" si="4"/>
        <v/>
      </c>
    </row>
    <row r="1048">
      <c r="A1048" s="198"/>
      <c r="B1048" s="219"/>
      <c r="C1048" s="103"/>
      <c r="D1048" s="103"/>
      <c r="E1048" s="5" t="str">
        <f t="array" ref="E1048">IF(D1048="","",XLOOKUP(D1048,DATOS!$D$6:D14000,DATOS!$C$6:C14000,0,0,1))</f>
        <v/>
      </c>
      <c r="F1048" s="220"/>
      <c r="G1048" s="221"/>
      <c r="H1048" s="194" t="str">
        <f t="shared" si="2"/>
        <v/>
      </c>
      <c r="I1048" s="106"/>
      <c r="J1048" s="195"/>
      <c r="K1048" s="195" t="str">
        <f t="shared" si="3"/>
        <v/>
      </c>
      <c r="L1048" s="196" t="str">
        <f t="shared" si="4"/>
        <v/>
      </c>
    </row>
    <row r="1049">
      <c r="A1049" s="198"/>
      <c r="B1049" s="219"/>
      <c r="C1049" s="103"/>
      <c r="D1049" s="103"/>
      <c r="E1049" s="5" t="str">
        <f t="array" ref="E1049">IF(D1049="","",XLOOKUP(D1049,DATOS!$D$6:D14000,DATOS!$C$6:C14000,0,0,1))</f>
        <v/>
      </c>
      <c r="F1049" s="220"/>
      <c r="G1049" s="221"/>
      <c r="H1049" s="194" t="str">
        <f t="shared" si="2"/>
        <v/>
      </c>
      <c r="I1049" s="106"/>
      <c r="J1049" s="195"/>
      <c r="K1049" s="195" t="str">
        <f t="shared" si="3"/>
        <v/>
      </c>
      <c r="L1049" s="196" t="str">
        <f t="shared" si="4"/>
        <v/>
      </c>
    </row>
    <row r="1050">
      <c r="A1050" s="198"/>
      <c r="B1050" s="219"/>
      <c r="C1050" s="103"/>
      <c r="D1050" s="103"/>
      <c r="E1050" s="5" t="str">
        <f t="array" ref="E1050">IF(D1050="","",XLOOKUP(D1050,DATOS!$D$6:D14000,DATOS!$C$6:C14000,0,0,1))</f>
        <v/>
      </c>
      <c r="F1050" s="220"/>
      <c r="G1050" s="221"/>
      <c r="H1050" s="194" t="str">
        <f t="shared" si="2"/>
        <v/>
      </c>
      <c r="I1050" s="106"/>
      <c r="J1050" s="195"/>
      <c r="K1050" s="195" t="str">
        <f t="shared" si="3"/>
        <v/>
      </c>
      <c r="L1050" s="196" t="str">
        <f t="shared" si="4"/>
        <v/>
      </c>
    </row>
    <row r="1051">
      <c r="A1051" s="198"/>
      <c r="B1051" s="219"/>
      <c r="C1051" s="103"/>
      <c r="D1051" s="103"/>
      <c r="E1051" s="5" t="str">
        <f t="array" ref="E1051">IF(D1051="","",XLOOKUP(D1051,DATOS!$D$6:D14000,DATOS!$C$6:C14000,0,0,1))</f>
        <v/>
      </c>
      <c r="F1051" s="220"/>
      <c r="G1051" s="221"/>
      <c r="H1051" s="194" t="str">
        <f t="shared" si="2"/>
        <v/>
      </c>
      <c r="I1051" s="106"/>
      <c r="J1051" s="195"/>
      <c r="K1051" s="195" t="str">
        <f t="shared" si="3"/>
        <v/>
      </c>
      <c r="L1051" s="196" t="str">
        <f t="shared" si="4"/>
        <v/>
      </c>
    </row>
    <row r="1052">
      <c r="A1052" s="198"/>
      <c r="B1052" s="219"/>
      <c r="C1052" s="103"/>
      <c r="D1052" s="103"/>
      <c r="E1052" s="5" t="str">
        <f t="array" ref="E1052">IF(D1052="","",XLOOKUP(D1052,DATOS!$D$6:D14000,DATOS!$C$6:C14000,0,0,1))</f>
        <v/>
      </c>
      <c r="F1052" s="220"/>
      <c r="G1052" s="221"/>
      <c r="H1052" s="194" t="str">
        <f t="shared" si="2"/>
        <v/>
      </c>
      <c r="I1052" s="106"/>
      <c r="J1052" s="195"/>
      <c r="K1052" s="195" t="str">
        <f t="shared" si="3"/>
        <v/>
      </c>
      <c r="L1052" s="196" t="str">
        <f t="shared" si="4"/>
        <v/>
      </c>
    </row>
    <row r="1053">
      <c r="A1053" s="198"/>
      <c r="B1053" s="219"/>
      <c r="C1053" s="103"/>
      <c r="D1053" s="103"/>
      <c r="E1053" s="5" t="str">
        <f t="array" ref="E1053">IF(D1053="","",XLOOKUP(D1053,DATOS!$D$6:D14000,DATOS!$C$6:C14000,0,0,1))</f>
        <v/>
      </c>
      <c r="F1053" s="220"/>
      <c r="G1053" s="221"/>
      <c r="H1053" s="194" t="str">
        <f t="shared" si="2"/>
        <v/>
      </c>
      <c r="I1053" s="106"/>
      <c r="J1053" s="195"/>
      <c r="K1053" s="195" t="str">
        <f t="shared" si="3"/>
        <v/>
      </c>
      <c r="L1053" s="196" t="str">
        <f t="shared" si="4"/>
        <v/>
      </c>
    </row>
    <row r="1054">
      <c r="A1054" s="198"/>
      <c r="B1054" s="219"/>
      <c r="C1054" s="103"/>
      <c r="D1054" s="103"/>
      <c r="E1054" s="5" t="str">
        <f t="array" ref="E1054">IF(D1054="","",XLOOKUP(D1054,DATOS!$D$6:D14000,DATOS!$C$6:C14000,0,0,1))</f>
        <v/>
      </c>
      <c r="F1054" s="220"/>
      <c r="G1054" s="221"/>
      <c r="H1054" s="194" t="str">
        <f t="shared" si="2"/>
        <v/>
      </c>
      <c r="I1054" s="106"/>
      <c r="J1054" s="195"/>
      <c r="K1054" s="195" t="str">
        <f t="shared" si="3"/>
        <v/>
      </c>
      <c r="L1054" s="196" t="str">
        <f t="shared" si="4"/>
        <v/>
      </c>
    </row>
    <row r="1055">
      <c r="A1055" s="198"/>
      <c r="B1055" s="219"/>
      <c r="C1055" s="103"/>
      <c r="D1055" s="103"/>
      <c r="E1055" s="5" t="str">
        <f t="array" ref="E1055">IF(D1055="","",XLOOKUP(D1055,DATOS!$D$6:D14000,DATOS!$C$6:C14000,0,0,1))</f>
        <v/>
      </c>
      <c r="F1055" s="220"/>
      <c r="G1055" s="221"/>
      <c r="H1055" s="194" t="str">
        <f t="shared" si="2"/>
        <v/>
      </c>
      <c r="I1055" s="106"/>
      <c r="J1055" s="195"/>
      <c r="K1055" s="195" t="str">
        <f t="shared" si="3"/>
        <v/>
      </c>
      <c r="L1055" s="196" t="str">
        <f t="shared" si="4"/>
        <v/>
      </c>
    </row>
    <row r="1056">
      <c r="A1056" s="198"/>
      <c r="B1056" s="219"/>
      <c r="C1056" s="103"/>
      <c r="D1056" s="103"/>
      <c r="E1056" s="5" t="str">
        <f t="array" ref="E1056">IF(D1056="","",XLOOKUP(D1056,DATOS!$D$6:D14000,DATOS!$C$6:C14000,0,0,1))</f>
        <v/>
      </c>
      <c r="F1056" s="220"/>
      <c r="G1056" s="221"/>
      <c r="H1056" s="194" t="str">
        <f t="shared" si="2"/>
        <v/>
      </c>
      <c r="I1056" s="106"/>
      <c r="J1056" s="195"/>
      <c r="K1056" s="195" t="str">
        <f t="shared" si="3"/>
        <v/>
      </c>
      <c r="L1056" s="196" t="str">
        <f t="shared" si="4"/>
        <v/>
      </c>
    </row>
    <row r="1057">
      <c r="A1057" s="198"/>
      <c r="B1057" s="219"/>
      <c r="C1057" s="103"/>
      <c r="D1057" s="103"/>
      <c r="E1057" s="5" t="str">
        <f t="array" ref="E1057">IF(D1057="","",XLOOKUP(D1057,DATOS!$D$6:D14000,DATOS!$C$6:C14000,0,0,1))</f>
        <v/>
      </c>
      <c r="F1057" s="220"/>
      <c r="G1057" s="221"/>
      <c r="H1057" s="194" t="str">
        <f t="shared" si="2"/>
        <v/>
      </c>
      <c r="I1057" s="106"/>
      <c r="J1057" s="195"/>
      <c r="K1057" s="195" t="str">
        <f t="shared" si="3"/>
        <v/>
      </c>
      <c r="L1057" s="196" t="str">
        <f t="shared" si="4"/>
        <v/>
      </c>
    </row>
    <row r="1058">
      <c r="A1058" s="198"/>
      <c r="B1058" s="219"/>
      <c r="C1058" s="103"/>
      <c r="D1058" s="103"/>
      <c r="E1058" s="5" t="str">
        <f t="array" ref="E1058">IF(D1058="","",XLOOKUP(D1058,DATOS!$D$6:D14000,DATOS!$C$6:C14000,0,0,1))</f>
        <v/>
      </c>
      <c r="F1058" s="220"/>
      <c r="G1058" s="221"/>
      <c r="H1058" s="194" t="str">
        <f t="shared" si="2"/>
        <v/>
      </c>
      <c r="I1058" s="106"/>
      <c r="J1058" s="195"/>
      <c r="K1058" s="195" t="str">
        <f t="shared" si="3"/>
        <v/>
      </c>
      <c r="L1058" s="196" t="str">
        <f t="shared" si="4"/>
        <v/>
      </c>
    </row>
    <row r="1059">
      <c r="A1059" s="198"/>
      <c r="B1059" s="219"/>
      <c r="C1059" s="103"/>
      <c r="D1059" s="103"/>
      <c r="E1059" s="5" t="str">
        <f t="array" ref="E1059">IF(D1059="","",XLOOKUP(D1059,DATOS!$D$6:D14000,DATOS!$C$6:C14000,0,0,1))</f>
        <v/>
      </c>
      <c r="F1059" s="220"/>
      <c r="G1059" s="221"/>
      <c r="H1059" s="194" t="str">
        <f t="shared" si="2"/>
        <v/>
      </c>
      <c r="I1059" s="106"/>
      <c r="J1059" s="195"/>
      <c r="K1059" s="195" t="str">
        <f t="shared" si="3"/>
        <v/>
      </c>
      <c r="L1059" s="196" t="str">
        <f t="shared" si="4"/>
        <v/>
      </c>
    </row>
    <row r="1060">
      <c r="A1060" s="198"/>
      <c r="B1060" s="219"/>
      <c r="C1060" s="103"/>
      <c r="D1060" s="103"/>
      <c r="E1060" s="5" t="str">
        <f t="array" ref="E1060">IF(D1060="","",XLOOKUP(D1060,DATOS!$D$6:D14000,DATOS!$C$6:C14000,0,0,1))</f>
        <v/>
      </c>
      <c r="F1060" s="220"/>
      <c r="G1060" s="221"/>
      <c r="H1060" s="194" t="str">
        <f t="shared" si="2"/>
        <v/>
      </c>
      <c r="I1060" s="106"/>
      <c r="J1060" s="195"/>
      <c r="K1060" s="195" t="str">
        <f t="shared" si="3"/>
        <v/>
      </c>
      <c r="L1060" s="196" t="str">
        <f t="shared" si="4"/>
        <v/>
      </c>
    </row>
    <row r="1061">
      <c r="A1061" s="198"/>
      <c r="B1061" s="219"/>
      <c r="C1061" s="103"/>
      <c r="D1061" s="103"/>
      <c r="E1061" s="5" t="str">
        <f t="array" ref="E1061">IF(D1061="","",XLOOKUP(D1061,DATOS!$D$6:D14000,DATOS!$C$6:C14000,0,0,1))</f>
        <v/>
      </c>
      <c r="F1061" s="220"/>
      <c r="G1061" s="221"/>
      <c r="H1061" s="194" t="str">
        <f t="shared" si="2"/>
        <v/>
      </c>
      <c r="I1061" s="106"/>
      <c r="J1061" s="195"/>
      <c r="K1061" s="195" t="str">
        <f t="shared" si="3"/>
        <v/>
      </c>
      <c r="L1061" s="196" t="str">
        <f t="shared" si="4"/>
        <v/>
      </c>
    </row>
    <row r="1062">
      <c r="A1062" s="198"/>
      <c r="B1062" s="219"/>
      <c r="C1062" s="103"/>
      <c r="D1062" s="103"/>
      <c r="E1062" s="5" t="str">
        <f t="array" ref="E1062">IF(D1062="","",XLOOKUP(D1062,DATOS!$D$6:D14000,DATOS!$C$6:C14000,0,0,1))</f>
        <v/>
      </c>
      <c r="F1062" s="220"/>
      <c r="G1062" s="221"/>
      <c r="H1062" s="194" t="str">
        <f t="shared" si="2"/>
        <v/>
      </c>
      <c r="I1062" s="106"/>
      <c r="J1062" s="195"/>
      <c r="K1062" s="195" t="str">
        <f t="shared" si="3"/>
        <v/>
      </c>
      <c r="L1062" s="196" t="str">
        <f t="shared" si="4"/>
        <v/>
      </c>
    </row>
    <row r="1063">
      <c r="A1063" s="198"/>
      <c r="B1063" s="219"/>
      <c r="C1063" s="103"/>
      <c r="D1063" s="103"/>
      <c r="E1063" s="5" t="str">
        <f t="array" ref="E1063">IF(D1063="","",XLOOKUP(D1063,DATOS!$D$6:D14000,DATOS!$C$6:C14000,0,0,1))</f>
        <v/>
      </c>
      <c r="F1063" s="220"/>
      <c r="G1063" s="221"/>
      <c r="H1063" s="194" t="str">
        <f t="shared" si="2"/>
        <v/>
      </c>
      <c r="I1063" s="106"/>
      <c r="J1063" s="195"/>
      <c r="K1063" s="195" t="str">
        <f t="shared" si="3"/>
        <v/>
      </c>
      <c r="L1063" s="196" t="str">
        <f t="shared" si="4"/>
        <v/>
      </c>
    </row>
    <row r="1064">
      <c r="A1064" s="198"/>
      <c r="B1064" s="219"/>
      <c r="C1064" s="103"/>
      <c r="D1064" s="103"/>
      <c r="E1064" s="5" t="str">
        <f t="array" ref="E1064">IF(D1064="","",XLOOKUP(D1064,DATOS!$D$6:D14000,DATOS!$C$6:C14000,0,0,1))</f>
        <v/>
      </c>
      <c r="F1064" s="220"/>
      <c r="G1064" s="221"/>
      <c r="H1064" s="194" t="str">
        <f t="shared" si="2"/>
        <v/>
      </c>
      <c r="I1064" s="106"/>
      <c r="J1064" s="195"/>
      <c r="K1064" s="195" t="str">
        <f t="shared" si="3"/>
        <v/>
      </c>
      <c r="L1064" s="196" t="str">
        <f t="shared" si="4"/>
        <v/>
      </c>
    </row>
    <row r="1065">
      <c r="A1065" s="198"/>
      <c r="B1065" s="219"/>
      <c r="C1065" s="103"/>
      <c r="D1065" s="103"/>
      <c r="E1065" s="5" t="str">
        <f t="array" ref="E1065">IF(D1065="","",XLOOKUP(D1065,DATOS!$D$6:D14000,DATOS!$C$6:C14000,0,0,1))</f>
        <v/>
      </c>
      <c r="F1065" s="220"/>
      <c r="G1065" s="221"/>
      <c r="H1065" s="194" t="str">
        <f t="shared" si="2"/>
        <v/>
      </c>
      <c r="I1065" s="106"/>
      <c r="J1065" s="195"/>
      <c r="K1065" s="195" t="str">
        <f t="shared" si="3"/>
        <v/>
      </c>
      <c r="L1065" s="196" t="str">
        <f t="shared" si="4"/>
        <v/>
      </c>
    </row>
    <row r="1066">
      <c r="A1066" s="198"/>
      <c r="B1066" s="219"/>
      <c r="C1066" s="103"/>
      <c r="D1066" s="103"/>
      <c r="E1066" s="5" t="str">
        <f t="array" ref="E1066">IF(D1066="","",XLOOKUP(D1066,DATOS!$D$6:D14000,DATOS!$C$6:C14000,0,0,1))</f>
        <v/>
      </c>
      <c r="F1066" s="220"/>
      <c r="G1066" s="221"/>
      <c r="H1066" s="194" t="str">
        <f t="shared" si="2"/>
        <v/>
      </c>
      <c r="I1066" s="106"/>
      <c r="J1066" s="195"/>
      <c r="K1066" s="195" t="str">
        <f t="shared" si="3"/>
        <v/>
      </c>
      <c r="L1066" s="196" t="str">
        <f t="shared" si="4"/>
        <v/>
      </c>
    </row>
    <row r="1067">
      <c r="A1067" s="198"/>
      <c r="B1067" s="219"/>
      <c r="C1067" s="103"/>
      <c r="D1067" s="103"/>
      <c r="E1067" s="5" t="str">
        <f t="array" ref="E1067">IF(D1067="","",XLOOKUP(D1067,DATOS!$D$6:D14000,DATOS!$C$6:C14000,0,0,1))</f>
        <v/>
      </c>
      <c r="F1067" s="220"/>
      <c r="G1067" s="221"/>
      <c r="H1067" s="194" t="str">
        <f t="shared" si="2"/>
        <v/>
      </c>
      <c r="I1067" s="106"/>
      <c r="J1067" s="195"/>
      <c r="K1067" s="195" t="str">
        <f t="shared" si="3"/>
        <v/>
      </c>
      <c r="L1067" s="196" t="str">
        <f t="shared" si="4"/>
        <v/>
      </c>
    </row>
    <row r="1068">
      <c r="A1068" s="198"/>
      <c r="B1068" s="219"/>
      <c r="C1068" s="103"/>
      <c r="D1068" s="103"/>
      <c r="E1068" s="5" t="str">
        <f t="array" ref="E1068">IF(D1068="","",XLOOKUP(D1068,DATOS!$D$6:D14000,DATOS!$C$6:C14000,0,0,1))</f>
        <v/>
      </c>
      <c r="F1068" s="220"/>
      <c r="G1068" s="221"/>
      <c r="H1068" s="194" t="str">
        <f t="shared" si="2"/>
        <v/>
      </c>
      <c r="I1068" s="106"/>
      <c r="J1068" s="195"/>
      <c r="K1068" s="195" t="str">
        <f t="shared" si="3"/>
        <v/>
      </c>
      <c r="L1068" s="196" t="str">
        <f t="shared" si="4"/>
        <v/>
      </c>
    </row>
    <row r="1069">
      <c r="A1069" s="198"/>
      <c r="B1069" s="219"/>
      <c r="C1069" s="103"/>
      <c r="D1069" s="103"/>
      <c r="E1069" s="5" t="str">
        <f t="array" ref="E1069">IF(D1069="","",XLOOKUP(D1069,DATOS!$D$6:D14000,DATOS!$C$6:C14000,0,0,1))</f>
        <v/>
      </c>
      <c r="F1069" s="220"/>
      <c r="G1069" s="221"/>
      <c r="H1069" s="194" t="str">
        <f t="shared" si="2"/>
        <v/>
      </c>
      <c r="I1069" s="106"/>
      <c r="J1069" s="195"/>
      <c r="K1069" s="195" t="str">
        <f t="shared" si="3"/>
        <v/>
      </c>
      <c r="L1069" s="196" t="str">
        <f t="shared" si="4"/>
        <v/>
      </c>
    </row>
    <row r="1070">
      <c r="A1070" s="198"/>
      <c r="B1070" s="219"/>
      <c r="C1070" s="103"/>
      <c r="D1070" s="103"/>
      <c r="E1070" s="5" t="str">
        <f t="array" ref="E1070">IF(D1070="","",XLOOKUP(D1070,DATOS!$D$6:D14000,DATOS!$C$6:C14000,0,0,1))</f>
        <v/>
      </c>
      <c r="F1070" s="220"/>
      <c r="G1070" s="221"/>
      <c r="H1070" s="194" t="str">
        <f t="shared" si="2"/>
        <v/>
      </c>
      <c r="I1070" s="106"/>
      <c r="J1070" s="195"/>
      <c r="K1070" s="195" t="str">
        <f t="shared" si="3"/>
        <v/>
      </c>
      <c r="L1070" s="196" t="str">
        <f t="shared" si="4"/>
        <v/>
      </c>
    </row>
    <row r="1071">
      <c r="A1071" s="198"/>
      <c r="B1071" s="219"/>
      <c r="C1071" s="103"/>
      <c r="D1071" s="103"/>
      <c r="E1071" s="5" t="str">
        <f t="array" ref="E1071">IF(D1071="","",XLOOKUP(D1071,DATOS!$D$6:D14000,DATOS!$C$6:C14000,0,0,1))</f>
        <v/>
      </c>
      <c r="F1071" s="220"/>
      <c r="G1071" s="221"/>
      <c r="H1071" s="194" t="str">
        <f t="shared" si="2"/>
        <v/>
      </c>
      <c r="I1071" s="106"/>
      <c r="J1071" s="195"/>
      <c r="K1071" s="195" t="str">
        <f t="shared" si="3"/>
        <v/>
      </c>
      <c r="L1071" s="196" t="str">
        <f t="shared" si="4"/>
        <v/>
      </c>
    </row>
    <row r="1072">
      <c r="A1072" s="198"/>
      <c r="B1072" s="219"/>
      <c r="C1072" s="103"/>
      <c r="D1072" s="103"/>
      <c r="E1072" s="5" t="str">
        <f t="array" ref="E1072">IF(D1072="","",XLOOKUP(D1072,DATOS!$D$6:D14000,DATOS!$C$6:C14000,0,0,1))</f>
        <v/>
      </c>
      <c r="F1072" s="220"/>
      <c r="G1072" s="221"/>
      <c r="H1072" s="194" t="str">
        <f t="shared" si="2"/>
        <v/>
      </c>
      <c r="I1072" s="106"/>
      <c r="J1072" s="195"/>
      <c r="K1072" s="195" t="str">
        <f t="shared" si="3"/>
        <v/>
      </c>
      <c r="L1072" s="196" t="str">
        <f t="shared" si="4"/>
        <v/>
      </c>
    </row>
    <row r="1073">
      <c r="A1073" s="198"/>
      <c r="B1073" s="219"/>
      <c r="C1073" s="103"/>
      <c r="D1073" s="103"/>
      <c r="E1073" s="5" t="str">
        <f t="array" ref="E1073">IF(D1073="","",XLOOKUP(D1073,DATOS!$D$6:D14000,DATOS!$C$6:C14000,0,0,1))</f>
        <v/>
      </c>
      <c r="F1073" s="220"/>
      <c r="G1073" s="221"/>
      <c r="H1073" s="194" t="str">
        <f t="shared" si="2"/>
        <v/>
      </c>
      <c r="I1073" s="106"/>
      <c r="J1073" s="195"/>
      <c r="K1073" s="195" t="str">
        <f t="shared" si="3"/>
        <v/>
      </c>
      <c r="L1073" s="196" t="str">
        <f t="shared" si="4"/>
        <v/>
      </c>
    </row>
    <row r="1074">
      <c r="A1074" s="198"/>
      <c r="B1074" s="219"/>
      <c r="C1074" s="103"/>
      <c r="D1074" s="103"/>
      <c r="E1074" s="5" t="str">
        <f t="array" ref="E1074">IF(D1074="","",XLOOKUP(D1074,DATOS!$D$6:D14000,DATOS!$C$6:C14000,0,0,1))</f>
        <v/>
      </c>
      <c r="F1074" s="220"/>
      <c r="G1074" s="221"/>
      <c r="H1074" s="194" t="str">
        <f t="shared" si="2"/>
        <v/>
      </c>
      <c r="I1074" s="106"/>
      <c r="J1074" s="195"/>
      <c r="K1074" s="195" t="str">
        <f t="shared" si="3"/>
        <v/>
      </c>
      <c r="L1074" s="196" t="str">
        <f t="shared" si="4"/>
        <v/>
      </c>
    </row>
    <row r="1075">
      <c r="A1075" s="198"/>
      <c r="B1075" s="219"/>
      <c r="C1075" s="103"/>
      <c r="D1075" s="103"/>
      <c r="E1075" s="5" t="str">
        <f t="array" ref="E1075">IF(D1075="","",XLOOKUP(D1075,DATOS!$D$6:D14000,DATOS!$C$6:C14000,0,0,1))</f>
        <v/>
      </c>
      <c r="F1075" s="220"/>
      <c r="G1075" s="221"/>
      <c r="H1075" s="194" t="str">
        <f t="shared" si="2"/>
        <v/>
      </c>
      <c r="I1075" s="106"/>
      <c r="J1075" s="195"/>
      <c r="K1075" s="195" t="str">
        <f t="shared" si="3"/>
        <v/>
      </c>
      <c r="L1075" s="196" t="str">
        <f t="shared" si="4"/>
        <v/>
      </c>
    </row>
    <row r="1076">
      <c r="A1076" s="198"/>
      <c r="B1076" s="219"/>
      <c r="C1076" s="103"/>
      <c r="D1076" s="103"/>
      <c r="E1076" s="5" t="str">
        <f t="array" ref="E1076">IF(D1076="","",XLOOKUP(D1076,DATOS!$D$6:D14000,DATOS!$C$6:C14000,0,0,1))</f>
        <v/>
      </c>
      <c r="F1076" s="220"/>
      <c r="G1076" s="221"/>
      <c r="H1076" s="194" t="str">
        <f t="shared" si="2"/>
        <v/>
      </c>
      <c r="I1076" s="106"/>
      <c r="J1076" s="195"/>
      <c r="K1076" s="195" t="str">
        <f t="shared" si="3"/>
        <v/>
      </c>
      <c r="L1076" s="196" t="str">
        <f t="shared" si="4"/>
        <v/>
      </c>
    </row>
    <row r="1077">
      <c r="A1077" s="198"/>
      <c r="B1077" s="219"/>
      <c r="C1077" s="103"/>
      <c r="D1077" s="103"/>
      <c r="E1077" s="5" t="str">
        <f t="array" ref="E1077">IF(D1077="","",XLOOKUP(D1077,DATOS!$D$6:D14000,DATOS!$C$6:C14000,0,0,1))</f>
        <v/>
      </c>
      <c r="F1077" s="220"/>
      <c r="G1077" s="221"/>
      <c r="H1077" s="194" t="str">
        <f t="shared" si="2"/>
        <v/>
      </c>
      <c r="I1077" s="106"/>
      <c r="J1077" s="195"/>
      <c r="K1077" s="195" t="str">
        <f t="shared" si="3"/>
        <v/>
      </c>
      <c r="L1077" s="196" t="str">
        <f t="shared" si="4"/>
        <v/>
      </c>
    </row>
    <row r="1078">
      <c r="A1078" s="198"/>
      <c r="B1078" s="219"/>
      <c r="C1078" s="103"/>
      <c r="D1078" s="103"/>
      <c r="E1078" s="5" t="str">
        <f t="array" ref="E1078">IF(D1078="","",XLOOKUP(D1078,DATOS!$D$6:D14000,DATOS!$C$6:C14000,0,0,1))</f>
        <v/>
      </c>
      <c r="F1078" s="220"/>
      <c r="G1078" s="221"/>
      <c r="H1078" s="194" t="str">
        <f t="shared" si="2"/>
        <v/>
      </c>
      <c r="I1078" s="106"/>
      <c r="J1078" s="195"/>
      <c r="K1078" s="195" t="str">
        <f t="shared" si="3"/>
        <v/>
      </c>
      <c r="L1078" s="196" t="str">
        <f t="shared" si="4"/>
        <v/>
      </c>
    </row>
    <row r="1079">
      <c r="A1079" s="198"/>
      <c r="B1079" s="219"/>
      <c r="C1079" s="103"/>
      <c r="D1079" s="103"/>
      <c r="E1079" s="5" t="str">
        <f t="array" ref="E1079">IF(D1079="","",XLOOKUP(D1079,DATOS!$D$6:D14000,DATOS!$C$6:C14000,0,0,1))</f>
        <v/>
      </c>
      <c r="F1079" s="220"/>
      <c r="G1079" s="221"/>
      <c r="H1079" s="194" t="str">
        <f t="shared" si="2"/>
        <v/>
      </c>
      <c r="I1079" s="106"/>
      <c r="J1079" s="195"/>
      <c r="K1079" s="195" t="str">
        <f t="shared" si="3"/>
        <v/>
      </c>
      <c r="L1079" s="196" t="str">
        <f t="shared" si="4"/>
        <v/>
      </c>
    </row>
    <row r="1080">
      <c r="A1080" s="198"/>
      <c r="B1080" s="219"/>
      <c r="C1080" s="103"/>
      <c r="D1080" s="103"/>
      <c r="E1080" s="5" t="str">
        <f t="array" ref="E1080">IF(D1080="","",XLOOKUP(D1080,DATOS!$D$6:D14000,DATOS!$C$6:C14000,0,0,1))</f>
        <v/>
      </c>
      <c r="F1080" s="220"/>
      <c r="G1080" s="221"/>
      <c r="H1080" s="194" t="str">
        <f t="shared" si="2"/>
        <v/>
      </c>
      <c r="I1080" s="106"/>
      <c r="J1080" s="195"/>
      <c r="K1080" s="195" t="str">
        <f t="shared" si="3"/>
        <v/>
      </c>
      <c r="L1080" s="196" t="str">
        <f t="shared" si="4"/>
        <v/>
      </c>
    </row>
    <row r="1081">
      <c r="A1081" s="198"/>
      <c r="B1081" s="219"/>
      <c r="C1081" s="103"/>
      <c r="D1081" s="103"/>
      <c r="E1081" s="5" t="str">
        <f t="array" ref="E1081">IF(D1081="","",XLOOKUP(D1081,DATOS!$D$6:D14000,DATOS!$C$6:C14000,0,0,1))</f>
        <v/>
      </c>
      <c r="F1081" s="220"/>
      <c r="G1081" s="221"/>
      <c r="H1081" s="194" t="str">
        <f t="shared" si="2"/>
        <v/>
      </c>
      <c r="I1081" s="106"/>
      <c r="J1081" s="195"/>
      <c r="K1081" s="195" t="str">
        <f t="shared" si="3"/>
        <v/>
      </c>
      <c r="L1081" s="196" t="str">
        <f t="shared" si="4"/>
        <v/>
      </c>
    </row>
    <row r="1082">
      <c r="A1082" s="198"/>
      <c r="B1082" s="219"/>
      <c r="C1082" s="103"/>
      <c r="D1082" s="103"/>
      <c r="E1082" s="5" t="str">
        <f t="array" ref="E1082">IF(D1082="","",XLOOKUP(D1082,DATOS!$D$6:D14000,DATOS!$C$6:C14000,0,0,1))</f>
        <v/>
      </c>
      <c r="F1082" s="220"/>
      <c r="G1082" s="221"/>
      <c r="H1082" s="194" t="str">
        <f t="shared" si="2"/>
        <v/>
      </c>
      <c r="I1082" s="106"/>
      <c r="J1082" s="195"/>
      <c r="K1082" s="195" t="str">
        <f t="shared" si="3"/>
        <v/>
      </c>
      <c r="L1082" s="196" t="str">
        <f t="shared" si="4"/>
        <v/>
      </c>
    </row>
    <row r="1083">
      <c r="A1083" s="198"/>
      <c r="B1083" s="219"/>
      <c r="C1083" s="103"/>
      <c r="D1083" s="103"/>
      <c r="E1083" s="5" t="str">
        <f t="array" ref="E1083">IF(D1083="","",XLOOKUP(D1083,DATOS!$D$6:D14000,DATOS!$C$6:C14000,0,0,1))</f>
        <v/>
      </c>
      <c r="F1083" s="220"/>
      <c r="G1083" s="221"/>
      <c r="H1083" s="194" t="str">
        <f t="shared" si="2"/>
        <v/>
      </c>
      <c r="I1083" s="106"/>
      <c r="J1083" s="195"/>
      <c r="K1083" s="195" t="str">
        <f t="shared" si="3"/>
        <v/>
      </c>
      <c r="L1083" s="196" t="str">
        <f t="shared" si="4"/>
        <v/>
      </c>
    </row>
    <row r="1084">
      <c r="A1084" s="198"/>
      <c r="B1084" s="219"/>
      <c r="C1084" s="103"/>
      <c r="D1084" s="103"/>
      <c r="E1084" s="5" t="str">
        <f t="array" ref="E1084">IF(D1084="","",XLOOKUP(D1084,DATOS!$D$6:D14000,DATOS!$C$6:C14000,0,0,1))</f>
        <v/>
      </c>
      <c r="F1084" s="220"/>
      <c r="G1084" s="221"/>
      <c r="H1084" s="194" t="str">
        <f t="shared" si="2"/>
        <v/>
      </c>
      <c r="I1084" s="106"/>
      <c r="J1084" s="195"/>
      <c r="K1084" s="195" t="str">
        <f t="shared" si="3"/>
        <v/>
      </c>
      <c r="L1084" s="196" t="str">
        <f t="shared" si="4"/>
        <v/>
      </c>
    </row>
    <row r="1085">
      <c r="A1085" s="198"/>
      <c r="B1085" s="219"/>
      <c r="C1085" s="103"/>
      <c r="D1085" s="103"/>
      <c r="E1085" s="5" t="str">
        <f t="array" ref="E1085">IF(D1085="","",XLOOKUP(D1085,DATOS!$D$6:D14000,DATOS!$C$6:C14000,0,0,1))</f>
        <v/>
      </c>
      <c r="F1085" s="220"/>
      <c r="G1085" s="221"/>
      <c r="H1085" s="194" t="str">
        <f t="shared" si="2"/>
        <v/>
      </c>
      <c r="I1085" s="106"/>
      <c r="J1085" s="195"/>
      <c r="K1085" s="195" t="str">
        <f t="shared" si="3"/>
        <v/>
      </c>
      <c r="L1085" s="196" t="str">
        <f t="shared" si="4"/>
        <v/>
      </c>
    </row>
    <row r="1086">
      <c r="A1086" s="198"/>
      <c r="B1086" s="219"/>
      <c r="C1086" s="103"/>
      <c r="D1086" s="103"/>
      <c r="E1086" s="5" t="str">
        <f t="array" ref="E1086">IF(D1086="","",XLOOKUP(D1086,DATOS!$D$6:D14000,DATOS!$C$6:C14000,0,0,1))</f>
        <v/>
      </c>
      <c r="F1086" s="220"/>
      <c r="G1086" s="221"/>
      <c r="H1086" s="194" t="str">
        <f t="shared" si="2"/>
        <v/>
      </c>
      <c r="I1086" s="106"/>
      <c r="J1086" s="195"/>
      <c r="K1086" s="195" t="str">
        <f t="shared" si="3"/>
        <v/>
      </c>
      <c r="L1086" s="196" t="str">
        <f t="shared" si="4"/>
        <v/>
      </c>
    </row>
    <row r="1087">
      <c r="A1087" s="198"/>
      <c r="B1087" s="219"/>
      <c r="C1087" s="103"/>
      <c r="D1087" s="103"/>
      <c r="E1087" s="5" t="str">
        <f t="array" ref="E1087">IF(D1087="","",XLOOKUP(D1087,DATOS!$D$6:D14000,DATOS!$C$6:C14000,0,0,1))</f>
        <v/>
      </c>
      <c r="F1087" s="220"/>
      <c r="G1087" s="221"/>
      <c r="H1087" s="194" t="str">
        <f t="shared" si="2"/>
        <v/>
      </c>
      <c r="I1087" s="106"/>
      <c r="J1087" s="195"/>
      <c r="K1087" s="195" t="str">
        <f t="shared" si="3"/>
        <v/>
      </c>
      <c r="L1087" s="196" t="str">
        <f t="shared" si="4"/>
        <v/>
      </c>
    </row>
    <row r="1088">
      <c r="A1088" s="198"/>
      <c r="B1088" s="219"/>
      <c r="C1088" s="103"/>
      <c r="D1088" s="103"/>
      <c r="E1088" s="5" t="str">
        <f t="array" ref="E1088">IF(D1088="","",XLOOKUP(D1088,DATOS!$D$6:D14000,DATOS!$C$6:C14000,0,0,1))</f>
        <v/>
      </c>
      <c r="F1088" s="220"/>
      <c r="G1088" s="221"/>
      <c r="H1088" s="194" t="str">
        <f t="shared" si="2"/>
        <v/>
      </c>
      <c r="I1088" s="106"/>
      <c r="J1088" s="195"/>
      <c r="K1088" s="195" t="str">
        <f t="shared" si="3"/>
        <v/>
      </c>
      <c r="L1088" s="196" t="str">
        <f t="shared" si="4"/>
        <v/>
      </c>
    </row>
    <row r="1089">
      <c r="A1089" s="198"/>
      <c r="B1089" s="219"/>
      <c r="C1089" s="103"/>
      <c r="D1089" s="103"/>
      <c r="E1089" s="5" t="str">
        <f t="array" ref="E1089">IF(D1089="","",XLOOKUP(D1089,DATOS!$D$6:D14000,DATOS!$C$6:C14000,0,0,1))</f>
        <v/>
      </c>
      <c r="F1089" s="220"/>
      <c r="G1089" s="221"/>
      <c r="H1089" s="194" t="str">
        <f t="shared" si="2"/>
        <v/>
      </c>
      <c r="I1089" s="106"/>
      <c r="J1089" s="195"/>
      <c r="K1089" s="195" t="str">
        <f t="shared" si="3"/>
        <v/>
      </c>
      <c r="L1089" s="196" t="str">
        <f t="shared" si="4"/>
        <v/>
      </c>
    </row>
    <row r="1090">
      <c r="A1090" s="198"/>
      <c r="B1090" s="219"/>
      <c r="C1090" s="103"/>
      <c r="D1090" s="103"/>
      <c r="E1090" s="5" t="str">
        <f t="array" ref="E1090">IF(D1090="","",XLOOKUP(D1090,DATOS!$D$6:D14000,DATOS!$C$6:C14000,0,0,1))</f>
        <v/>
      </c>
      <c r="F1090" s="220"/>
      <c r="G1090" s="221"/>
      <c r="H1090" s="194" t="str">
        <f t="shared" si="2"/>
        <v/>
      </c>
      <c r="I1090" s="106"/>
      <c r="J1090" s="195"/>
      <c r="K1090" s="195" t="str">
        <f t="shared" si="3"/>
        <v/>
      </c>
      <c r="L1090" s="196" t="str">
        <f t="shared" si="4"/>
        <v/>
      </c>
    </row>
    <row r="1091">
      <c r="A1091" s="198"/>
      <c r="B1091" s="219"/>
      <c r="C1091" s="103"/>
      <c r="D1091" s="103"/>
      <c r="E1091" s="5" t="str">
        <f t="array" ref="E1091">IF(D1091="","",XLOOKUP(D1091,DATOS!$D$6:D14000,DATOS!$C$6:C14000,0,0,1))</f>
        <v/>
      </c>
      <c r="F1091" s="220"/>
      <c r="G1091" s="221"/>
      <c r="H1091" s="194" t="str">
        <f t="shared" si="2"/>
        <v/>
      </c>
      <c r="I1091" s="106"/>
      <c r="J1091" s="195"/>
      <c r="K1091" s="195" t="str">
        <f t="shared" si="3"/>
        <v/>
      </c>
      <c r="L1091" s="196" t="str">
        <f t="shared" si="4"/>
        <v/>
      </c>
    </row>
    <row r="1092">
      <c r="A1092" s="198"/>
      <c r="B1092" s="219"/>
      <c r="C1092" s="103"/>
      <c r="D1092" s="103"/>
      <c r="E1092" s="5" t="str">
        <f t="array" ref="E1092">IF(D1092="","",XLOOKUP(D1092,DATOS!$D$6:D14000,DATOS!$C$6:C14000,0,0,1))</f>
        <v/>
      </c>
      <c r="F1092" s="220"/>
      <c r="G1092" s="221"/>
      <c r="H1092" s="194" t="str">
        <f t="shared" si="2"/>
        <v/>
      </c>
      <c r="I1092" s="106"/>
      <c r="J1092" s="195"/>
      <c r="K1092" s="195" t="str">
        <f t="shared" si="3"/>
        <v/>
      </c>
      <c r="L1092" s="196" t="str">
        <f t="shared" si="4"/>
        <v/>
      </c>
    </row>
    <row r="1093">
      <c r="A1093" s="198"/>
      <c r="B1093" s="219"/>
      <c r="C1093" s="103"/>
      <c r="D1093" s="103"/>
      <c r="E1093" s="5" t="str">
        <f t="array" ref="E1093">IF(D1093="","",XLOOKUP(D1093,DATOS!$D$6:D14000,DATOS!$C$6:C14000,0,0,1))</f>
        <v/>
      </c>
      <c r="F1093" s="220"/>
      <c r="G1093" s="221"/>
      <c r="H1093" s="194" t="str">
        <f t="shared" si="2"/>
        <v/>
      </c>
      <c r="I1093" s="106"/>
      <c r="J1093" s="195"/>
      <c r="K1093" s="195" t="str">
        <f t="shared" si="3"/>
        <v/>
      </c>
      <c r="L1093" s="196" t="str">
        <f t="shared" si="4"/>
        <v/>
      </c>
    </row>
    <row r="1094">
      <c r="A1094" s="198"/>
      <c r="B1094" s="219"/>
      <c r="C1094" s="103"/>
      <c r="D1094" s="103"/>
      <c r="E1094" s="5" t="str">
        <f t="array" ref="E1094">IF(D1094="","",XLOOKUP(D1094,DATOS!$D$6:D14000,DATOS!$C$6:C14000,0,0,1))</f>
        <v/>
      </c>
      <c r="F1094" s="220"/>
      <c r="G1094" s="221"/>
      <c r="H1094" s="194" t="str">
        <f t="shared" si="2"/>
        <v/>
      </c>
      <c r="I1094" s="106"/>
      <c r="J1094" s="195"/>
      <c r="K1094" s="195" t="str">
        <f t="shared" si="3"/>
        <v/>
      </c>
      <c r="L1094" s="196" t="str">
        <f t="shared" si="4"/>
        <v/>
      </c>
    </row>
    <row r="1095">
      <c r="A1095" s="198"/>
      <c r="B1095" s="219"/>
      <c r="C1095" s="103"/>
      <c r="D1095" s="103"/>
      <c r="E1095" s="5" t="str">
        <f t="array" ref="E1095">IF(D1095="","",XLOOKUP(D1095,DATOS!$D$6:D14000,DATOS!$C$6:C14000,0,0,1))</f>
        <v/>
      </c>
      <c r="F1095" s="220"/>
      <c r="G1095" s="221"/>
      <c r="H1095" s="194" t="str">
        <f t="shared" si="2"/>
        <v/>
      </c>
      <c r="I1095" s="106"/>
      <c r="J1095" s="195"/>
      <c r="K1095" s="195" t="str">
        <f t="shared" si="3"/>
        <v/>
      </c>
      <c r="L1095" s="196" t="str">
        <f t="shared" si="4"/>
        <v/>
      </c>
    </row>
    <row r="1096">
      <c r="A1096" s="198"/>
      <c r="B1096" s="219"/>
      <c r="C1096" s="103"/>
      <c r="D1096" s="103"/>
      <c r="E1096" s="5" t="str">
        <f t="array" ref="E1096">IF(D1096="","",XLOOKUP(D1096,DATOS!$D$6:D14000,DATOS!$C$6:C14000,0,0,1))</f>
        <v/>
      </c>
      <c r="F1096" s="220"/>
      <c r="G1096" s="221"/>
      <c r="H1096" s="194" t="str">
        <f t="shared" si="2"/>
        <v/>
      </c>
      <c r="I1096" s="106"/>
      <c r="J1096" s="195"/>
      <c r="K1096" s="195" t="str">
        <f t="shared" si="3"/>
        <v/>
      </c>
      <c r="L1096" s="196" t="str">
        <f t="shared" si="4"/>
        <v/>
      </c>
    </row>
    <row r="1097">
      <c r="A1097" s="198"/>
      <c r="B1097" s="219"/>
      <c r="C1097" s="103"/>
      <c r="D1097" s="103"/>
      <c r="E1097" s="5" t="str">
        <f t="array" ref="E1097">IF(D1097="","",XLOOKUP(D1097,DATOS!$D$6:D14000,DATOS!$C$6:C14000,0,0,1))</f>
        <v/>
      </c>
      <c r="F1097" s="220"/>
      <c r="G1097" s="221"/>
      <c r="H1097" s="194" t="str">
        <f t="shared" si="2"/>
        <v/>
      </c>
      <c r="I1097" s="106"/>
      <c r="J1097" s="195"/>
      <c r="K1097" s="195" t="str">
        <f t="shared" si="3"/>
        <v/>
      </c>
      <c r="L1097" s="196" t="str">
        <f t="shared" si="4"/>
        <v/>
      </c>
    </row>
    <row r="1098">
      <c r="A1098" s="198"/>
      <c r="B1098" s="219"/>
      <c r="C1098" s="103"/>
      <c r="D1098" s="103"/>
      <c r="E1098" s="5" t="str">
        <f t="array" ref="E1098">IF(D1098="","",XLOOKUP(D1098,DATOS!$D$6:D14000,DATOS!$C$6:C14000,0,0,1))</f>
        <v/>
      </c>
      <c r="F1098" s="220"/>
      <c r="G1098" s="221"/>
      <c r="H1098" s="194" t="str">
        <f t="shared" si="2"/>
        <v/>
      </c>
      <c r="I1098" s="106"/>
      <c r="J1098" s="195"/>
      <c r="K1098" s="195" t="str">
        <f t="shared" si="3"/>
        <v/>
      </c>
      <c r="L1098" s="196" t="str">
        <f t="shared" si="4"/>
        <v/>
      </c>
    </row>
    <row r="1099">
      <c r="A1099" s="198"/>
      <c r="B1099" s="219"/>
      <c r="C1099" s="103"/>
      <c r="D1099" s="103"/>
      <c r="E1099" s="5" t="str">
        <f t="array" ref="E1099">IF(D1099="","",XLOOKUP(D1099,DATOS!$D$6:D14000,DATOS!$C$6:C14000,0,0,1))</f>
        <v/>
      </c>
      <c r="F1099" s="220"/>
      <c r="G1099" s="221"/>
      <c r="H1099" s="194" t="str">
        <f t="shared" si="2"/>
        <v/>
      </c>
      <c r="I1099" s="106"/>
      <c r="J1099" s="195"/>
      <c r="K1099" s="195" t="str">
        <f t="shared" si="3"/>
        <v/>
      </c>
      <c r="L1099" s="196" t="str">
        <f t="shared" si="4"/>
        <v/>
      </c>
    </row>
    <row r="1100">
      <c r="A1100" s="198"/>
      <c r="B1100" s="219"/>
      <c r="C1100" s="103"/>
      <c r="D1100" s="103"/>
      <c r="E1100" s="5" t="str">
        <f t="array" ref="E1100">IF(D1100="","",XLOOKUP(D1100,DATOS!$D$6:D14000,DATOS!$C$6:C14000,0,0,1))</f>
        <v/>
      </c>
      <c r="F1100" s="220"/>
      <c r="G1100" s="221"/>
      <c r="H1100" s="194" t="str">
        <f t="shared" si="2"/>
        <v/>
      </c>
      <c r="I1100" s="106"/>
      <c r="J1100" s="195"/>
      <c r="K1100" s="195" t="str">
        <f t="shared" si="3"/>
        <v/>
      </c>
      <c r="L1100" s="196" t="str">
        <f t="shared" si="4"/>
        <v/>
      </c>
    </row>
    <row r="1101">
      <c r="A1101" s="198"/>
      <c r="B1101" s="219"/>
      <c r="C1101" s="103"/>
      <c r="D1101" s="103"/>
      <c r="E1101" s="5" t="str">
        <f t="array" ref="E1101">IF(D1101="","",XLOOKUP(D1101,DATOS!$D$6:D14000,DATOS!$C$6:C14000,0,0,1))</f>
        <v/>
      </c>
      <c r="F1101" s="220"/>
      <c r="G1101" s="221"/>
      <c r="H1101" s="194" t="str">
        <f t="shared" si="2"/>
        <v/>
      </c>
      <c r="I1101" s="106"/>
      <c r="J1101" s="195"/>
      <c r="K1101" s="195" t="str">
        <f t="shared" si="3"/>
        <v/>
      </c>
      <c r="L1101" s="196" t="str">
        <f t="shared" si="4"/>
        <v/>
      </c>
    </row>
    <row r="1102">
      <c r="A1102" s="198"/>
      <c r="B1102" s="219"/>
      <c r="C1102" s="103"/>
      <c r="D1102" s="103"/>
      <c r="E1102" s="5" t="str">
        <f t="array" ref="E1102">IF(D1102="","",XLOOKUP(D1102,DATOS!$D$6:D14000,DATOS!$C$6:C14000,0,0,1))</f>
        <v/>
      </c>
      <c r="F1102" s="220"/>
      <c r="G1102" s="221"/>
      <c r="H1102" s="194" t="str">
        <f t="shared" si="2"/>
        <v/>
      </c>
      <c r="I1102" s="106"/>
      <c r="J1102" s="195"/>
      <c r="K1102" s="195" t="str">
        <f t="shared" si="3"/>
        <v/>
      </c>
      <c r="L1102" s="196" t="str">
        <f t="shared" si="4"/>
        <v/>
      </c>
    </row>
    <row r="1103">
      <c r="A1103" s="198"/>
      <c r="B1103" s="219"/>
      <c r="C1103" s="103"/>
      <c r="D1103" s="103"/>
      <c r="E1103" s="5" t="str">
        <f t="array" ref="E1103">IF(D1103="","",XLOOKUP(D1103,DATOS!$D$6:D14000,DATOS!$C$6:C14000,0,0,1))</f>
        <v/>
      </c>
      <c r="F1103" s="220"/>
      <c r="G1103" s="221"/>
      <c r="H1103" s="194" t="str">
        <f t="shared" si="2"/>
        <v/>
      </c>
      <c r="I1103" s="106"/>
      <c r="J1103" s="195"/>
      <c r="K1103" s="195" t="str">
        <f t="shared" si="3"/>
        <v/>
      </c>
      <c r="L1103" s="196" t="str">
        <f t="shared" si="4"/>
        <v/>
      </c>
    </row>
    <row r="1104">
      <c r="A1104" s="198"/>
      <c r="B1104" s="219"/>
      <c r="C1104" s="103"/>
      <c r="D1104" s="103"/>
      <c r="E1104" s="5" t="str">
        <f t="array" ref="E1104">IF(D1104="","",XLOOKUP(D1104,DATOS!$D$6:D14000,DATOS!$C$6:C14000,0,0,1))</f>
        <v/>
      </c>
      <c r="F1104" s="220"/>
      <c r="G1104" s="221"/>
      <c r="H1104" s="194" t="str">
        <f t="shared" si="2"/>
        <v/>
      </c>
      <c r="I1104" s="106"/>
      <c r="J1104" s="195"/>
      <c r="K1104" s="195" t="str">
        <f t="shared" si="3"/>
        <v/>
      </c>
      <c r="L1104" s="196" t="str">
        <f t="shared" si="4"/>
        <v/>
      </c>
    </row>
    <row r="1105">
      <c r="A1105" s="198"/>
      <c r="B1105" s="219"/>
      <c r="C1105" s="103"/>
      <c r="D1105" s="103"/>
      <c r="E1105" s="5" t="str">
        <f t="array" ref="E1105">IF(D1105="","",XLOOKUP(D1105,DATOS!$D$6:D14000,DATOS!$C$6:C14000,0,0,1))</f>
        <v/>
      </c>
      <c r="F1105" s="220"/>
      <c r="G1105" s="221"/>
      <c r="H1105" s="194" t="str">
        <f t="shared" si="2"/>
        <v/>
      </c>
      <c r="I1105" s="106"/>
      <c r="J1105" s="195"/>
      <c r="K1105" s="195" t="str">
        <f t="shared" si="3"/>
        <v/>
      </c>
      <c r="L1105" s="196" t="str">
        <f t="shared" si="4"/>
        <v/>
      </c>
    </row>
    <row r="1106">
      <c r="A1106" s="198"/>
      <c r="B1106" s="219"/>
      <c r="C1106" s="103"/>
      <c r="D1106" s="103"/>
      <c r="E1106" s="5" t="str">
        <f t="array" ref="E1106">IF(D1106="","",XLOOKUP(D1106,DATOS!$D$6:D14000,DATOS!$C$6:C14000,0,0,1))</f>
        <v/>
      </c>
      <c r="F1106" s="220"/>
      <c r="G1106" s="221"/>
      <c r="H1106" s="194" t="str">
        <f t="shared" si="2"/>
        <v/>
      </c>
      <c r="I1106" s="106"/>
      <c r="J1106" s="195"/>
      <c r="K1106" s="195" t="str">
        <f t="shared" si="3"/>
        <v/>
      </c>
      <c r="L1106" s="196" t="str">
        <f t="shared" si="4"/>
        <v/>
      </c>
    </row>
    <row r="1107">
      <c r="A1107" s="198"/>
      <c r="B1107" s="219"/>
      <c r="C1107" s="103"/>
      <c r="D1107" s="103"/>
      <c r="E1107" s="5" t="str">
        <f t="array" ref="E1107">IF(D1107="","",XLOOKUP(D1107,DATOS!$D$6:D14000,DATOS!$C$6:C14000,0,0,1))</f>
        <v/>
      </c>
      <c r="F1107" s="220"/>
      <c r="G1107" s="221"/>
      <c r="H1107" s="194" t="str">
        <f t="shared" si="2"/>
        <v/>
      </c>
      <c r="I1107" s="106"/>
      <c r="J1107" s="195"/>
      <c r="K1107" s="195" t="str">
        <f t="shared" si="3"/>
        <v/>
      </c>
      <c r="L1107" s="196" t="str">
        <f t="shared" si="4"/>
        <v/>
      </c>
    </row>
    <row r="1108">
      <c r="A1108" s="198"/>
      <c r="B1108" s="219"/>
      <c r="C1108" s="103"/>
      <c r="D1108" s="103"/>
      <c r="E1108" s="5" t="str">
        <f t="array" ref="E1108">IF(D1108="","",XLOOKUP(D1108,DATOS!$D$6:D14000,DATOS!$C$6:C14000,0,0,1))</f>
        <v/>
      </c>
      <c r="F1108" s="220"/>
      <c r="G1108" s="221"/>
      <c r="H1108" s="194" t="str">
        <f t="shared" si="2"/>
        <v/>
      </c>
      <c r="I1108" s="106"/>
      <c r="J1108" s="195"/>
      <c r="K1108" s="195" t="str">
        <f t="shared" si="3"/>
        <v/>
      </c>
      <c r="L1108" s="196" t="str">
        <f t="shared" si="4"/>
        <v/>
      </c>
    </row>
    <row r="1109">
      <c r="A1109" s="198"/>
      <c r="B1109" s="219"/>
      <c r="C1109" s="103"/>
      <c r="D1109" s="103"/>
      <c r="E1109" s="5" t="str">
        <f t="array" ref="E1109">IF(D1109="","",XLOOKUP(D1109,DATOS!$D$6:D14000,DATOS!$C$6:C14000,0,0,1))</f>
        <v/>
      </c>
      <c r="F1109" s="220"/>
      <c r="G1109" s="221"/>
      <c r="H1109" s="194" t="str">
        <f t="shared" si="2"/>
        <v/>
      </c>
      <c r="I1109" s="106"/>
      <c r="J1109" s="195"/>
      <c r="K1109" s="195" t="str">
        <f t="shared" si="3"/>
        <v/>
      </c>
      <c r="L1109" s="196" t="str">
        <f t="shared" si="4"/>
        <v/>
      </c>
    </row>
    <row r="1110">
      <c r="A1110" s="198"/>
      <c r="B1110" s="219"/>
      <c r="C1110" s="103"/>
      <c r="D1110" s="103"/>
      <c r="E1110" s="5" t="str">
        <f t="array" ref="E1110">IF(D1110="","",XLOOKUP(D1110,DATOS!$D$6:D14000,DATOS!$C$6:C14000,0,0,1))</f>
        <v/>
      </c>
      <c r="F1110" s="220"/>
      <c r="G1110" s="221"/>
      <c r="H1110" s="194" t="str">
        <f t="shared" si="2"/>
        <v/>
      </c>
      <c r="I1110" s="106"/>
      <c r="J1110" s="195"/>
      <c r="K1110" s="195" t="str">
        <f t="shared" si="3"/>
        <v/>
      </c>
      <c r="L1110" s="196" t="str">
        <f t="shared" si="4"/>
        <v/>
      </c>
    </row>
    <row r="1111">
      <c r="A1111" s="198"/>
      <c r="B1111" s="219"/>
      <c r="C1111" s="103"/>
      <c r="D1111" s="103"/>
      <c r="E1111" s="5" t="str">
        <f t="array" ref="E1111">IF(D1111="","",XLOOKUP(D1111,DATOS!$D$6:D14000,DATOS!$C$6:C14000,0,0,1))</f>
        <v/>
      </c>
      <c r="F1111" s="220"/>
      <c r="G1111" s="221"/>
      <c r="H1111" s="194" t="str">
        <f t="shared" si="2"/>
        <v/>
      </c>
      <c r="I1111" s="106"/>
      <c r="J1111" s="195"/>
      <c r="K1111" s="195" t="str">
        <f t="shared" si="3"/>
        <v/>
      </c>
      <c r="L1111" s="196" t="str">
        <f t="shared" si="4"/>
        <v/>
      </c>
    </row>
    <row r="1112">
      <c r="A1112" s="198"/>
      <c r="B1112" s="219"/>
      <c r="C1112" s="103"/>
      <c r="D1112" s="103"/>
      <c r="E1112" s="5" t="str">
        <f t="array" ref="E1112">IF(D1112="","",XLOOKUP(D1112,DATOS!$D$6:D14000,DATOS!$C$6:C14000,0,0,1))</f>
        <v/>
      </c>
      <c r="F1112" s="220"/>
      <c r="G1112" s="221"/>
      <c r="H1112" s="194" t="str">
        <f t="shared" si="2"/>
        <v/>
      </c>
      <c r="I1112" s="106"/>
      <c r="J1112" s="195"/>
      <c r="K1112" s="195" t="str">
        <f t="shared" si="3"/>
        <v/>
      </c>
      <c r="L1112" s="196" t="str">
        <f t="shared" si="4"/>
        <v/>
      </c>
    </row>
    <row r="1113">
      <c r="A1113" s="198"/>
      <c r="B1113" s="219"/>
      <c r="C1113" s="103"/>
      <c r="D1113" s="103"/>
      <c r="E1113" s="5" t="str">
        <f t="array" ref="E1113">IF(D1113="","",XLOOKUP(D1113,DATOS!$D$6:D14000,DATOS!$C$6:C14000,0,0,1))</f>
        <v/>
      </c>
      <c r="F1113" s="220"/>
      <c r="G1113" s="221"/>
      <c r="H1113" s="194" t="str">
        <f t="shared" si="2"/>
        <v/>
      </c>
      <c r="I1113" s="106"/>
      <c r="J1113" s="195"/>
      <c r="K1113" s="195" t="str">
        <f t="shared" si="3"/>
        <v/>
      </c>
      <c r="L1113" s="196" t="str">
        <f t="shared" si="4"/>
        <v/>
      </c>
    </row>
    <row r="1114">
      <c r="A1114" s="198"/>
      <c r="B1114" s="219"/>
      <c r="C1114" s="103"/>
      <c r="D1114" s="103"/>
      <c r="E1114" s="5" t="str">
        <f t="array" ref="E1114">IF(D1114="","",XLOOKUP(D1114,DATOS!$D$6:D14000,DATOS!$C$6:C14000,0,0,1))</f>
        <v/>
      </c>
      <c r="F1114" s="220"/>
      <c r="G1114" s="221"/>
      <c r="H1114" s="194" t="str">
        <f t="shared" si="2"/>
        <v/>
      </c>
      <c r="I1114" s="106"/>
      <c r="J1114" s="195"/>
      <c r="K1114" s="195" t="str">
        <f t="shared" si="3"/>
        <v/>
      </c>
      <c r="L1114" s="196" t="str">
        <f t="shared" si="4"/>
        <v/>
      </c>
    </row>
    <row r="1115">
      <c r="A1115" s="198"/>
      <c r="B1115" s="219"/>
      <c r="C1115" s="103"/>
      <c r="D1115" s="103"/>
      <c r="E1115" s="5" t="str">
        <f t="array" ref="E1115">IF(D1115="","",XLOOKUP(D1115,DATOS!$D$6:D14000,DATOS!$C$6:C14000,0,0,1))</f>
        <v/>
      </c>
      <c r="F1115" s="220"/>
      <c r="G1115" s="221"/>
      <c r="H1115" s="194" t="str">
        <f t="shared" si="2"/>
        <v/>
      </c>
      <c r="I1115" s="106"/>
      <c r="J1115" s="195"/>
      <c r="K1115" s="195" t="str">
        <f t="shared" si="3"/>
        <v/>
      </c>
      <c r="L1115" s="196" t="str">
        <f t="shared" si="4"/>
        <v/>
      </c>
    </row>
    <row r="1116">
      <c r="A1116" s="198"/>
      <c r="B1116" s="219"/>
      <c r="C1116" s="103"/>
      <c r="D1116" s="103"/>
      <c r="E1116" s="5" t="str">
        <f t="array" ref="E1116">IF(D1116="","",XLOOKUP(D1116,DATOS!$D$6:D14000,DATOS!$C$6:C14000,0,0,1))</f>
        <v/>
      </c>
      <c r="F1116" s="220"/>
      <c r="G1116" s="221"/>
      <c r="H1116" s="194" t="str">
        <f t="shared" si="2"/>
        <v/>
      </c>
      <c r="I1116" s="106"/>
      <c r="J1116" s="195"/>
      <c r="K1116" s="195" t="str">
        <f t="shared" si="3"/>
        <v/>
      </c>
      <c r="L1116" s="196" t="str">
        <f t="shared" si="4"/>
        <v/>
      </c>
    </row>
    <row r="1117">
      <c r="A1117" s="198"/>
      <c r="B1117" s="219"/>
      <c r="C1117" s="103"/>
      <c r="D1117" s="103"/>
      <c r="E1117" s="5" t="str">
        <f t="array" ref="E1117">IF(D1117="","",XLOOKUP(D1117,DATOS!$D$6:D14000,DATOS!$C$6:C14000,0,0,1))</f>
        <v/>
      </c>
      <c r="F1117" s="220"/>
      <c r="G1117" s="221"/>
      <c r="H1117" s="194" t="str">
        <f t="shared" si="2"/>
        <v/>
      </c>
      <c r="I1117" s="106"/>
      <c r="J1117" s="195"/>
      <c r="K1117" s="195" t="str">
        <f t="shared" si="3"/>
        <v/>
      </c>
      <c r="L1117" s="196" t="str">
        <f t="shared" si="4"/>
        <v/>
      </c>
    </row>
    <row r="1118">
      <c r="A1118" s="198"/>
      <c r="B1118" s="219"/>
      <c r="C1118" s="103"/>
      <c r="D1118" s="103"/>
      <c r="E1118" s="5" t="str">
        <f t="array" ref="E1118">IF(D1118="","",XLOOKUP(D1118,DATOS!$D$6:D14000,DATOS!$C$6:C14000,0,0,1))</f>
        <v/>
      </c>
      <c r="F1118" s="220"/>
      <c r="G1118" s="221"/>
      <c r="H1118" s="194" t="str">
        <f t="shared" si="2"/>
        <v/>
      </c>
      <c r="I1118" s="106"/>
      <c r="J1118" s="195"/>
      <c r="K1118" s="195" t="str">
        <f t="shared" si="3"/>
        <v/>
      </c>
      <c r="L1118" s="196" t="str">
        <f t="shared" si="4"/>
        <v/>
      </c>
    </row>
    <row r="1119">
      <c r="A1119" s="198"/>
      <c r="B1119" s="219"/>
      <c r="C1119" s="103"/>
      <c r="D1119" s="103"/>
      <c r="E1119" s="5" t="str">
        <f t="array" ref="E1119">IF(D1119="","",XLOOKUP(D1119,DATOS!$D$6:D14000,DATOS!$C$6:C14000,0,0,1))</f>
        <v/>
      </c>
      <c r="F1119" s="220"/>
      <c r="G1119" s="221"/>
      <c r="H1119" s="194" t="str">
        <f t="shared" si="2"/>
        <v/>
      </c>
      <c r="I1119" s="106"/>
      <c r="J1119" s="195"/>
      <c r="K1119" s="195" t="str">
        <f t="shared" si="3"/>
        <v/>
      </c>
      <c r="L1119" s="196" t="str">
        <f t="shared" si="4"/>
        <v/>
      </c>
    </row>
    <row r="1120">
      <c r="A1120" s="198"/>
      <c r="B1120" s="219"/>
      <c r="C1120" s="103"/>
      <c r="D1120" s="103"/>
      <c r="E1120" s="5" t="str">
        <f t="array" ref="E1120">IF(D1120="","",XLOOKUP(D1120,DATOS!$D$6:D14000,DATOS!$C$6:C14000,0,0,1))</f>
        <v/>
      </c>
      <c r="F1120" s="220"/>
      <c r="G1120" s="221"/>
      <c r="H1120" s="194" t="str">
        <f t="shared" si="2"/>
        <v/>
      </c>
      <c r="I1120" s="106"/>
      <c r="J1120" s="195"/>
      <c r="K1120" s="195" t="str">
        <f t="shared" si="3"/>
        <v/>
      </c>
      <c r="L1120" s="196" t="str">
        <f t="shared" si="4"/>
        <v/>
      </c>
    </row>
    <row r="1121">
      <c r="A1121" s="198"/>
      <c r="B1121" s="219"/>
      <c r="C1121" s="103"/>
      <c r="D1121" s="103"/>
      <c r="E1121" s="5" t="str">
        <f t="array" ref="E1121">IF(D1121="","",XLOOKUP(D1121,DATOS!$D$6:D14000,DATOS!$C$6:C14000,0,0,1))</f>
        <v/>
      </c>
      <c r="F1121" s="220"/>
      <c r="G1121" s="221"/>
      <c r="H1121" s="194" t="str">
        <f t="shared" si="2"/>
        <v/>
      </c>
      <c r="I1121" s="106"/>
      <c r="J1121" s="195"/>
      <c r="K1121" s="195" t="str">
        <f t="shared" si="3"/>
        <v/>
      </c>
      <c r="L1121" s="196" t="str">
        <f t="shared" si="4"/>
        <v/>
      </c>
    </row>
    <row r="1122">
      <c r="A1122" s="198"/>
      <c r="B1122" s="219"/>
      <c r="C1122" s="103"/>
      <c r="D1122" s="103"/>
      <c r="E1122" s="5" t="str">
        <f t="array" ref="E1122">IF(D1122="","",XLOOKUP(D1122,DATOS!$D$6:D14000,DATOS!$C$6:C14000,0,0,1))</f>
        <v/>
      </c>
      <c r="F1122" s="220"/>
      <c r="G1122" s="221"/>
      <c r="H1122" s="194" t="str">
        <f t="shared" si="2"/>
        <v/>
      </c>
      <c r="I1122" s="106"/>
      <c r="J1122" s="195"/>
      <c r="K1122" s="195" t="str">
        <f t="shared" si="3"/>
        <v/>
      </c>
      <c r="L1122" s="196" t="str">
        <f t="shared" si="4"/>
        <v/>
      </c>
    </row>
    <row r="1123">
      <c r="A1123" s="198"/>
      <c r="B1123" s="219"/>
      <c r="C1123" s="103"/>
      <c r="D1123" s="103"/>
      <c r="E1123" s="5" t="str">
        <f t="array" ref="E1123">IF(D1123="","",XLOOKUP(D1123,DATOS!$D$6:D14000,DATOS!$C$6:C14000,0,0,1))</f>
        <v/>
      </c>
      <c r="F1123" s="220"/>
      <c r="G1123" s="221"/>
      <c r="H1123" s="194" t="str">
        <f t="shared" si="2"/>
        <v/>
      </c>
      <c r="I1123" s="106"/>
      <c r="J1123" s="195"/>
      <c r="K1123" s="195" t="str">
        <f t="shared" si="3"/>
        <v/>
      </c>
      <c r="L1123" s="196" t="str">
        <f t="shared" si="4"/>
        <v/>
      </c>
    </row>
    <row r="1124">
      <c r="A1124" s="198"/>
      <c r="B1124" s="219"/>
      <c r="C1124" s="103"/>
      <c r="D1124" s="103"/>
      <c r="E1124" s="5" t="str">
        <f t="array" ref="E1124">IF(D1124="","",XLOOKUP(D1124,DATOS!$D$6:D14000,DATOS!$C$6:C14000,0,0,1))</f>
        <v/>
      </c>
      <c r="F1124" s="220"/>
      <c r="G1124" s="221"/>
      <c r="H1124" s="194" t="str">
        <f t="shared" si="2"/>
        <v/>
      </c>
      <c r="I1124" s="106"/>
      <c r="J1124" s="195"/>
      <c r="K1124" s="195" t="str">
        <f t="shared" si="3"/>
        <v/>
      </c>
      <c r="L1124" s="196" t="str">
        <f t="shared" si="4"/>
        <v/>
      </c>
    </row>
    <row r="1125">
      <c r="A1125" s="198"/>
      <c r="B1125" s="219"/>
      <c r="C1125" s="103"/>
      <c r="D1125" s="103"/>
      <c r="E1125" s="5" t="str">
        <f t="array" ref="E1125">IF(D1125="","",XLOOKUP(D1125,DATOS!$D$6:D14000,DATOS!$C$6:C14000,0,0,1))</f>
        <v/>
      </c>
      <c r="F1125" s="220"/>
      <c r="G1125" s="221"/>
      <c r="H1125" s="194" t="str">
        <f t="shared" si="2"/>
        <v/>
      </c>
      <c r="I1125" s="106"/>
      <c r="J1125" s="195"/>
      <c r="K1125" s="195" t="str">
        <f t="shared" si="3"/>
        <v/>
      </c>
      <c r="L1125" s="196" t="str">
        <f t="shared" si="4"/>
        <v/>
      </c>
    </row>
    <row r="1126">
      <c r="A1126" s="198"/>
      <c r="B1126" s="219"/>
      <c r="C1126" s="103"/>
      <c r="D1126" s="103"/>
      <c r="E1126" s="5" t="str">
        <f t="array" ref="E1126">IF(D1126="","",XLOOKUP(D1126,DATOS!$D$6:D14000,DATOS!$C$6:C14000,0,0,1))</f>
        <v/>
      </c>
      <c r="F1126" s="220"/>
      <c r="G1126" s="221"/>
      <c r="H1126" s="194" t="str">
        <f t="shared" si="2"/>
        <v/>
      </c>
      <c r="I1126" s="106"/>
      <c r="J1126" s="195"/>
      <c r="K1126" s="195" t="str">
        <f t="shared" si="3"/>
        <v/>
      </c>
      <c r="L1126" s="196" t="str">
        <f t="shared" si="4"/>
        <v/>
      </c>
    </row>
    <row r="1127">
      <c r="A1127" s="198"/>
      <c r="B1127" s="219"/>
      <c r="C1127" s="103"/>
      <c r="D1127" s="103"/>
      <c r="E1127" s="5" t="str">
        <f t="array" ref="E1127">IF(D1127="","",XLOOKUP(D1127,DATOS!$D$6:D14000,DATOS!$C$6:C14000,0,0,1))</f>
        <v/>
      </c>
      <c r="F1127" s="220"/>
      <c r="G1127" s="221"/>
      <c r="H1127" s="194" t="str">
        <f t="shared" si="2"/>
        <v/>
      </c>
      <c r="I1127" s="106"/>
      <c r="J1127" s="195"/>
      <c r="K1127" s="195" t="str">
        <f t="shared" si="3"/>
        <v/>
      </c>
      <c r="L1127" s="196" t="str">
        <f t="shared" si="4"/>
        <v/>
      </c>
    </row>
    <row r="1128">
      <c r="A1128" s="198"/>
      <c r="B1128" s="219"/>
      <c r="C1128" s="103"/>
      <c r="D1128" s="103"/>
      <c r="E1128" s="5" t="str">
        <f t="array" ref="E1128">IF(D1128="","",XLOOKUP(D1128,DATOS!$D$6:D14000,DATOS!$C$6:C14000,0,0,1))</f>
        <v/>
      </c>
      <c r="F1128" s="220"/>
      <c r="G1128" s="221"/>
      <c r="H1128" s="194" t="str">
        <f t="shared" si="2"/>
        <v/>
      </c>
      <c r="I1128" s="106"/>
      <c r="J1128" s="195"/>
      <c r="K1128" s="195" t="str">
        <f t="shared" si="3"/>
        <v/>
      </c>
      <c r="L1128" s="196" t="str">
        <f t="shared" si="4"/>
        <v/>
      </c>
    </row>
    <row r="1129">
      <c r="A1129" s="198"/>
      <c r="B1129" s="219"/>
      <c r="C1129" s="103"/>
      <c r="D1129" s="103"/>
      <c r="E1129" s="5" t="str">
        <f t="array" ref="E1129">IF(D1129="","",XLOOKUP(D1129,DATOS!$D$6:D14000,DATOS!$C$6:C14000,0,0,1))</f>
        <v/>
      </c>
      <c r="F1129" s="220"/>
      <c r="G1129" s="221"/>
      <c r="H1129" s="194" t="str">
        <f t="shared" si="2"/>
        <v/>
      </c>
      <c r="I1129" s="106"/>
      <c r="J1129" s="195"/>
      <c r="K1129" s="195" t="str">
        <f t="shared" si="3"/>
        <v/>
      </c>
      <c r="L1129" s="196" t="str">
        <f t="shared" si="4"/>
        <v/>
      </c>
    </row>
    <row r="1130">
      <c r="A1130" s="198"/>
      <c r="B1130" s="219"/>
      <c r="C1130" s="103"/>
      <c r="D1130" s="103"/>
      <c r="E1130" s="5" t="str">
        <f t="array" ref="E1130">IF(D1130="","",XLOOKUP(D1130,DATOS!$D$6:D14000,DATOS!$C$6:C14000,0,0,1))</f>
        <v/>
      </c>
      <c r="F1130" s="220"/>
      <c r="G1130" s="221"/>
      <c r="H1130" s="194" t="str">
        <f t="shared" si="2"/>
        <v/>
      </c>
      <c r="I1130" s="106"/>
      <c r="J1130" s="195"/>
      <c r="K1130" s="195" t="str">
        <f t="shared" si="3"/>
        <v/>
      </c>
      <c r="L1130" s="196" t="str">
        <f t="shared" si="4"/>
        <v/>
      </c>
    </row>
    <row r="1131">
      <c r="A1131" s="198"/>
      <c r="B1131" s="219"/>
      <c r="C1131" s="103"/>
      <c r="D1131" s="103"/>
      <c r="E1131" s="5" t="str">
        <f t="array" ref="E1131">IF(D1131="","",XLOOKUP(D1131,DATOS!$D$6:D14000,DATOS!$C$6:C14000,0,0,1))</f>
        <v/>
      </c>
      <c r="F1131" s="220"/>
      <c r="G1131" s="221"/>
      <c r="H1131" s="194" t="str">
        <f t="shared" si="2"/>
        <v/>
      </c>
      <c r="I1131" s="106"/>
      <c r="J1131" s="195"/>
      <c r="K1131" s="195" t="str">
        <f t="shared" si="3"/>
        <v/>
      </c>
      <c r="L1131" s="196" t="str">
        <f t="shared" si="4"/>
        <v/>
      </c>
    </row>
    <row r="1132">
      <c r="A1132" s="198"/>
      <c r="B1132" s="219"/>
      <c r="C1132" s="103"/>
      <c r="D1132" s="103"/>
      <c r="E1132" s="5" t="str">
        <f t="array" ref="E1132">IF(D1132="","",XLOOKUP(D1132,DATOS!$D$6:D14000,DATOS!$C$6:C14000,0,0,1))</f>
        <v/>
      </c>
      <c r="F1132" s="220"/>
      <c r="G1132" s="221"/>
      <c r="H1132" s="194" t="str">
        <f t="shared" si="2"/>
        <v/>
      </c>
      <c r="I1132" s="106"/>
      <c r="J1132" s="195"/>
      <c r="K1132" s="195" t="str">
        <f t="shared" si="3"/>
        <v/>
      </c>
      <c r="L1132" s="196" t="str">
        <f t="shared" si="4"/>
        <v/>
      </c>
    </row>
    <row r="1133">
      <c r="A1133" s="198"/>
      <c r="B1133" s="219"/>
      <c r="C1133" s="103"/>
      <c r="D1133" s="103"/>
      <c r="E1133" s="5" t="str">
        <f t="array" ref="E1133">IF(D1133="","",XLOOKUP(D1133,DATOS!$D$6:D14000,DATOS!$C$6:C14000,0,0,1))</f>
        <v/>
      </c>
      <c r="F1133" s="220"/>
      <c r="G1133" s="221"/>
      <c r="H1133" s="194" t="str">
        <f t="shared" si="2"/>
        <v/>
      </c>
      <c r="I1133" s="106"/>
      <c r="J1133" s="195"/>
      <c r="K1133" s="195" t="str">
        <f t="shared" si="3"/>
        <v/>
      </c>
      <c r="L1133" s="196" t="str">
        <f t="shared" si="4"/>
        <v/>
      </c>
    </row>
    <row r="1134">
      <c r="A1134" s="198"/>
      <c r="B1134" s="219"/>
      <c r="C1134" s="103"/>
      <c r="D1134" s="103"/>
      <c r="E1134" s="5" t="str">
        <f t="array" ref="E1134">IF(D1134="","",XLOOKUP(D1134,DATOS!$D$6:D14000,DATOS!$C$6:C14000,0,0,1))</f>
        <v/>
      </c>
      <c r="F1134" s="220"/>
      <c r="G1134" s="221"/>
      <c r="H1134" s="194" t="str">
        <f t="shared" si="2"/>
        <v/>
      </c>
      <c r="I1134" s="106"/>
      <c r="J1134" s="195"/>
      <c r="K1134" s="195" t="str">
        <f t="shared" si="3"/>
        <v/>
      </c>
      <c r="L1134" s="196" t="str">
        <f t="shared" si="4"/>
        <v/>
      </c>
    </row>
    <row r="1135">
      <c r="A1135" s="198"/>
      <c r="B1135" s="219"/>
      <c r="C1135" s="103"/>
      <c r="D1135" s="103"/>
      <c r="E1135" s="5" t="str">
        <f t="array" ref="E1135">IF(D1135="","",XLOOKUP(D1135,DATOS!$D$6:D14000,DATOS!$C$6:C14000,0,0,1))</f>
        <v/>
      </c>
      <c r="F1135" s="220"/>
      <c r="G1135" s="221"/>
      <c r="H1135" s="194" t="str">
        <f t="shared" si="2"/>
        <v/>
      </c>
      <c r="I1135" s="106"/>
      <c r="J1135" s="195"/>
      <c r="K1135" s="195" t="str">
        <f t="shared" si="3"/>
        <v/>
      </c>
      <c r="L1135" s="196" t="str">
        <f t="shared" si="4"/>
        <v/>
      </c>
    </row>
    <row r="1136">
      <c r="A1136" s="198"/>
      <c r="B1136" s="219"/>
      <c r="C1136" s="103"/>
      <c r="D1136" s="103"/>
      <c r="E1136" s="5" t="str">
        <f t="array" ref="E1136">IF(D1136="","",XLOOKUP(D1136,DATOS!$D$6:D14000,DATOS!$C$6:C14000,0,0,1))</f>
        <v/>
      </c>
      <c r="F1136" s="220"/>
      <c r="G1136" s="221"/>
      <c r="H1136" s="194" t="str">
        <f t="shared" si="2"/>
        <v/>
      </c>
      <c r="I1136" s="106"/>
      <c r="J1136" s="195"/>
      <c r="K1136" s="195" t="str">
        <f t="shared" si="3"/>
        <v/>
      </c>
      <c r="L1136" s="196" t="str">
        <f t="shared" si="4"/>
        <v/>
      </c>
    </row>
    <row r="1137">
      <c r="A1137" s="198"/>
      <c r="B1137" s="219"/>
      <c r="C1137" s="103"/>
      <c r="D1137" s="103"/>
      <c r="E1137" s="5" t="str">
        <f t="array" ref="E1137">IF(D1137="","",XLOOKUP(D1137,DATOS!$D$6:D14000,DATOS!$C$6:C14000,0,0,1))</f>
        <v/>
      </c>
      <c r="F1137" s="220"/>
      <c r="G1137" s="221"/>
      <c r="H1137" s="194" t="str">
        <f t="shared" si="2"/>
        <v/>
      </c>
      <c r="I1137" s="106"/>
      <c r="J1137" s="195"/>
      <c r="K1137" s="195" t="str">
        <f t="shared" si="3"/>
        <v/>
      </c>
      <c r="L1137" s="196" t="str">
        <f t="shared" si="4"/>
        <v/>
      </c>
    </row>
    <row r="1138">
      <c r="A1138" s="198"/>
      <c r="B1138" s="219"/>
      <c r="C1138" s="103"/>
      <c r="D1138" s="103"/>
      <c r="E1138" s="5" t="str">
        <f t="array" ref="E1138">IF(D1138="","",XLOOKUP(D1138,DATOS!$D$6:D14000,DATOS!$C$6:C14000,0,0,1))</f>
        <v/>
      </c>
      <c r="F1138" s="220"/>
      <c r="G1138" s="221"/>
      <c r="H1138" s="194" t="str">
        <f t="shared" si="2"/>
        <v/>
      </c>
      <c r="I1138" s="106"/>
      <c r="J1138" s="195"/>
      <c r="K1138" s="195" t="str">
        <f t="shared" si="3"/>
        <v/>
      </c>
      <c r="L1138" s="196" t="str">
        <f t="shared" si="4"/>
        <v/>
      </c>
    </row>
    <row r="1139">
      <c r="A1139" s="198"/>
      <c r="B1139" s="219"/>
      <c r="C1139" s="103"/>
      <c r="D1139" s="103"/>
      <c r="E1139" s="5" t="str">
        <f t="array" ref="E1139">IF(D1139="","",XLOOKUP(D1139,DATOS!$D$6:D14000,DATOS!$C$6:C14000,0,0,1))</f>
        <v/>
      </c>
      <c r="F1139" s="220"/>
      <c r="G1139" s="221"/>
      <c r="H1139" s="194" t="str">
        <f t="shared" si="2"/>
        <v/>
      </c>
      <c r="I1139" s="106"/>
      <c r="J1139" s="195"/>
      <c r="K1139" s="195" t="str">
        <f t="shared" si="3"/>
        <v/>
      </c>
      <c r="L1139" s="196" t="str">
        <f t="shared" si="4"/>
        <v/>
      </c>
    </row>
    <row r="1140">
      <c r="A1140" s="198"/>
      <c r="B1140" s="219"/>
      <c r="C1140" s="103"/>
      <c r="D1140" s="103"/>
      <c r="E1140" s="5" t="str">
        <f t="array" ref="E1140">IF(D1140="","",XLOOKUP(D1140,DATOS!$D$6:D14000,DATOS!$C$6:C14000,0,0,1))</f>
        <v/>
      </c>
      <c r="F1140" s="220"/>
      <c r="G1140" s="221"/>
      <c r="H1140" s="194" t="str">
        <f t="shared" si="2"/>
        <v/>
      </c>
      <c r="I1140" s="106"/>
      <c r="J1140" s="195"/>
      <c r="K1140" s="195" t="str">
        <f t="shared" si="3"/>
        <v/>
      </c>
      <c r="L1140" s="196" t="str">
        <f t="shared" si="4"/>
        <v/>
      </c>
    </row>
    <row r="1141">
      <c r="A1141" s="198"/>
      <c r="B1141" s="219"/>
      <c r="C1141" s="103"/>
      <c r="D1141" s="103"/>
      <c r="E1141" s="5" t="str">
        <f t="array" ref="E1141">IF(D1141="","",XLOOKUP(D1141,DATOS!$D$6:D14000,DATOS!$C$6:C14000,0,0,1))</f>
        <v/>
      </c>
      <c r="F1141" s="220"/>
      <c r="G1141" s="221"/>
      <c r="H1141" s="194" t="str">
        <f t="shared" si="2"/>
        <v/>
      </c>
      <c r="I1141" s="106"/>
      <c r="J1141" s="195"/>
      <c r="K1141" s="195" t="str">
        <f t="shared" si="3"/>
        <v/>
      </c>
      <c r="L1141" s="196" t="str">
        <f t="shared" si="4"/>
        <v/>
      </c>
    </row>
    <row r="1142">
      <c r="A1142" s="198"/>
      <c r="B1142" s="219"/>
      <c r="C1142" s="103"/>
      <c r="D1142" s="103"/>
      <c r="E1142" s="5" t="str">
        <f t="array" ref="E1142">IF(D1142="","",XLOOKUP(D1142,DATOS!$D$6:D14000,DATOS!$C$6:C14000,0,0,1))</f>
        <v/>
      </c>
      <c r="F1142" s="220"/>
      <c r="G1142" s="221"/>
      <c r="H1142" s="194" t="str">
        <f t="shared" si="2"/>
        <v/>
      </c>
      <c r="I1142" s="106"/>
      <c r="J1142" s="195"/>
      <c r="K1142" s="195" t="str">
        <f t="shared" si="3"/>
        <v/>
      </c>
      <c r="L1142" s="196" t="str">
        <f t="shared" si="4"/>
        <v/>
      </c>
    </row>
    <row r="1143">
      <c r="A1143" s="198"/>
      <c r="B1143" s="219"/>
      <c r="C1143" s="103"/>
      <c r="D1143" s="103"/>
      <c r="E1143" s="5" t="str">
        <f t="array" ref="E1143">IF(D1143="","",XLOOKUP(D1143,DATOS!$D$6:D14000,DATOS!$C$6:C14000,0,0,1))</f>
        <v/>
      </c>
      <c r="F1143" s="220"/>
      <c r="G1143" s="221"/>
      <c r="H1143" s="194" t="str">
        <f t="shared" si="2"/>
        <v/>
      </c>
      <c r="I1143" s="106"/>
      <c r="J1143" s="195"/>
      <c r="K1143" s="195" t="str">
        <f t="shared" si="3"/>
        <v/>
      </c>
      <c r="L1143" s="196" t="str">
        <f t="shared" si="4"/>
        <v/>
      </c>
    </row>
    <row r="1144">
      <c r="A1144" s="198"/>
      <c r="B1144" s="219"/>
      <c r="C1144" s="103"/>
      <c r="D1144" s="103"/>
      <c r="E1144" s="5" t="str">
        <f t="array" ref="E1144">IF(D1144="","",XLOOKUP(D1144,DATOS!$D$6:D14000,DATOS!$C$6:C14000,0,0,1))</f>
        <v/>
      </c>
      <c r="F1144" s="220"/>
      <c r="G1144" s="221"/>
      <c r="H1144" s="194" t="str">
        <f t="shared" si="2"/>
        <v/>
      </c>
      <c r="I1144" s="106"/>
      <c r="J1144" s="195"/>
      <c r="K1144" s="195" t="str">
        <f t="shared" si="3"/>
        <v/>
      </c>
      <c r="L1144" s="196" t="str">
        <f t="shared" si="4"/>
        <v/>
      </c>
    </row>
    <row r="1145">
      <c r="A1145" s="198"/>
      <c r="B1145" s="219"/>
      <c r="C1145" s="103"/>
      <c r="D1145" s="103"/>
      <c r="E1145" s="5" t="str">
        <f t="array" ref="E1145">IF(D1145="","",XLOOKUP(D1145,DATOS!$D$6:D14000,DATOS!$C$6:C14000,0,0,1))</f>
        <v/>
      </c>
      <c r="F1145" s="220"/>
      <c r="G1145" s="221"/>
      <c r="H1145" s="194" t="str">
        <f t="shared" si="2"/>
        <v/>
      </c>
      <c r="I1145" s="106"/>
      <c r="J1145" s="195"/>
      <c r="K1145" s="195" t="str">
        <f t="shared" si="3"/>
        <v/>
      </c>
      <c r="L1145" s="196" t="str">
        <f t="shared" si="4"/>
        <v/>
      </c>
    </row>
    <row r="1146">
      <c r="A1146" s="198"/>
      <c r="B1146" s="219"/>
      <c r="C1146" s="103"/>
      <c r="D1146" s="103"/>
      <c r="E1146" s="5" t="str">
        <f t="array" ref="E1146">IF(D1146="","",XLOOKUP(D1146,DATOS!$D$6:D14000,DATOS!$C$6:C14000,0,0,1))</f>
        <v/>
      </c>
      <c r="F1146" s="220"/>
      <c r="G1146" s="221"/>
      <c r="H1146" s="194" t="str">
        <f t="shared" si="2"/>
        <v/>
      </c>
      <c r="I1146" s="106"/>
      <c r="J1146" s="195"/>
      <c r="K1146" s="195" t="str">
        <f t="shared" si="3"/>
        <v/>
      </c>
      <c r="L1146" s="196" t="str">
        <f t="shared" si="4"/>
        <v/>
      </c>
    </row>
    <row r="1147">
      <c r="A1147" s="198"/>
      <c r="B1147" s="219"/>
      <c r="C1147" s="103"/>
      <c r="D1147" s="103"/>
      <c r="E1147" s="5" t="str">
        <f t="array" ref="E1147">IF(D1147="","",XLOOKUP(D1147,DATOS!$D$6:D14000,DATOS!$C$6:C14000,0,0,1))</f>
        <v/>
      </c>
      <c r="F1147" s="220"/>
      <c r="G1147" s="221"/>
      <c r="H1147" s="194" t="str">
        <f t="shared" si="2"/>
        <v/>
      </c>
      <c r="I1147" s="106"/>
      <c r="J1147" s="195"/>
      <c r="K1147" s="195" t="str">
        <f t="shared" si="3"/>
        <v/>
      </c>
      <c r="L1147" s="196" t="str">
        <f t="shared" si="4"/>
        <v/>
      </c>
    </row>
    <row r="1148">
      <c r="A1148" s="198"/>
      <c r="B1148" s="219"/>
      <c r="C1148" s="103"/>
      <c r="D1148" s="103"/>
      <c r="E1148" s="5" t="str">
        <f t="array" ref="E1148">IF(D1148="","",XLOOKUP(D1148,DATOS!$D$6:D14000,DATOS!$C$6:C14000,0,0,1))</f>
        <v/>
      </c>
      <c r="F1148" s="220"/>
      <c r="G1148" s="221"/>
      <c r="H1148" s="194" t="str">
        <f t="shared" si="2"/>
        <v/>
      </c>
      <c r="I1148" s="106"/>
      <c r="J1148" s="195"/>
      <c r="K1148" s="195" t="str">
        <f t="shared" si="3"/>
        <v/>
      </c>
      <c r="L1148" s="196" t="str">
        <f t="shared" si="4"/>
        <v/>
      </c>
    </row>
    <row r="1149">
      <c r="A1149" s="198"/>
      <c r="B1149" s="219"/>
      <c r="C1149" s="103"/>
      <c r="D1149" s="103"/>
      <c r="E1149" s="5" t="str">
        <f t="array" ref="E1149">IF(D1149="","",XLOOKUP(D1149,DATOS!$D$6:D14000,DATOS!$C$6:C14000,0,0,1))</f>
        <v/>
      </c>
      <c r="F1149" s="220"/>
      <c r="G1149" s="221"/>
      <c r="H1149" s="194" t="str">
        <f t="shared" si="2"/>
        <v/>
      </c>
      <c r="I1149" s="106"/>
      <c r="J1149" s="195"/>
      <c r="K1149" s="195" t="str">
        <f t="shared" si="3"/>
        <v/>
      </c>
      <c r="L1149" s="196" t="str">
        <f t="shared" si="4"/>
        <v/>
      </c>
    </row>
    <row r="1150">
      <c r="A1150" s="198"/>
      <c r="B1150" s="219"/>
      <c r="C1150" s="103"/>
      <c r="D1150" s="103"/>
      <c r="E1150" s="5" t="str">
        <f t="array" ref="E1150">IF(D1150="","",XLOOKUP(D1150,DATOS!$D$6:D14000,DATOS!$C$6:C14000,0,0,1))</f>
        <v/>
      </c>
      <c r="F1150" s="220"/>
      <c r="G1150" s="221"/>
      <c r="H1150" s="194" t="str">
        <f t="shared" si="2"/>
        <v/>
      </c>
      <c r="I1150" s="106"/>
      <c r="J1150" s="195"/>
      <c r="K1150" s="195" t="str">
        <f t="shared" si="3"/>
        <v/>
      </c>
      <c r="L1150" s="196" t="str">
        <f t="shared" si="4"/>
        <v/>
      </c>
    </row>
    <row r="1151">
      <c r="A1151" s="198"/>
      <c r="B1151" s="219"/>
      <c r="C1151" s="103"/>
      <c r="D1151" s="103"/>
      <c r="E1151" s="5" t="str">
        <f t="array" ref="E1151">IF(D1151="","",XLOOKUP(D1151,DATOS!$D$6:D14000,DATOS!$C$6:C14000,0,0,1))</f>
        <v/>
      </c>
      <c r="F1151" s="220"/>
      <c r="G1151" s="221"/>
      <c r="H1151" s="194" t="str">
        <f t="shared" si="2"/>
        <v/>
      </c>
      <c r="I1151" s="106"/>
      <c r="J1151" s="195"/>
      <c r="K1151" s="195" t="str">
        <f t="shared" si="3"/>
        <v/>
      </c>
      <c r="L1151" s="196" t="str">
        <f t="shared" si="4"/>
        <v/>
      </c>
    </row>
    <row r="1152">
      <c r="A1152" s="198"/>
      <c r="B1152" s="219"/>
      <c r="C1152" s="103"/>
      <c r="D1152" s="103"/>
      <c r="E1152" s="5" t="str">
        <f t="array" ref="E1152">IF(D1152="","",XLOOKUP(D1152,DATOS!$D$6:D14000,DATOS!$C$6:C14000,0,0,1))</f>
        <v/>
      </c>
      <c r="F1152" s="220"/>
      <c r="G1152" s="221"/>
      <c r="H1152" s="194" t="str">
        <f t="shared" si="2"/>
        <v/>
      </c>
      <c r="I1152" s="106"/>
      <c r="J1152" s="195"/>
      <c r="K1152" s="195" t="str">
        <f t="shared" si="3"/>
        <v/>
      </c>
      <c r="L1152" s="196" t="str">
        <f t="shared" si="4"/>
        <v/>
      </c>
    </row>
    <row r="1153">
      <c r="A1153" s="198"/>
      <c r="B1153" s="219"/>
      <c r="C1153" s="103"/>
      <c r="D1153" s="103"/>
      <c r="E1153" s="5" t="str">
        <f t="array" ref="E1153">IF(D1153="","",XLOOKUP(D1153,DATOS!$D$6:D14000,DATOS!$C$6:C14000,0,0,1))</f>
        <v/>
      </c>
      <c r="F1153" s="220"/>
      <c r="G1153" s="221"/>
      <c r="H1153" s="194" t="str">
        <f t="shared" si="2"/>
        <v/>
      </c>
      <c r="I1153" s="106"/>
      <c r="J1153" s="195"/>
      <c r="K1153" s="195" t="str">
        <f t="shared" si="3"/>
        <v/>
      </c>
      <c r="L1153" s="196" t="str">
        <f t="shared" si="4"/>
        <v/>
      </c>
    </row>
    <row r="1154">
      <c r="A1154" s="198"/>
      <c r="B1154" s="219"/>
      <c r="C1154" s="103"/>
      <c r="D1154" s="103"/>
      <c r="E1154" s="5" t="str">
        <f t="array" ref="E1154">IF(D1154="","",XLOOKUP(D1154,DATOS!$D$6:D14000,DATOS!$C$6:C14000,0,0,1))</f>
        <v/>
      </c>
      <c r="F1154" s="220"/>
      <c r="G1154" s="221"/>
      <c r="H1154" s="194" t="str">
        <f t="shared" si="2"/>
        <v/>
      </c>
      <c r="I1154" s="106"/>
      <c r="J1154" s="195"/>
      <c r="K1154" s="195" t="str">
        <f t="shared" si="3"/>
        <v/>
      </c>
      <c r="L1154" s="196" t="str">
        <f t="shared" si="4"/>
        <v/>
      </c>
    </row>
    <row r="1155">
      <c r="A1155" s="198"/>
      <c r="B1155" s="219"/>
      <c r="C1155" s="103"/>
      <c r="D1155" s="103"/>
      <c r="E1155" s="5" t="str">
        <f t="array" ref="E1155">IF(D1155="","",XLOOKUP(D1155,DATOS!$D$6:D14000,DATOS!$C$6:C14000,0,0,1))</f>
        <v/>
      </c>
      <c r="F1155" s="220"/>
      <c r="G1155" s="221"/>
      <c r="H1155" s="194" t="str">
        <f t="shared" si="2"/>
        <v/>
      </c>
      <c r="I1155" s="106"/>
      <c r="J1155" s="195"/>
      <c r="K1155" s="195" t="str">
        <f t="shared" si="3"/>
        <v/>
      </c>
      <c r="L1155" s="196" t="str">
        <f t="shared" si="4"/>
        <v/>
      </c>
    </row>
    <row r="1156">
      <c r="A1156" s="198"/>
      <c r="B1156" s="219"/>
      <c r="C1156" s="103"/>
      <c r="D1156" s="103"/>
      <c r="E1156" s="5" t="str">
        <f t="array" ref="E1156">IF(D1156="","",XLOOKUP(D1156,DATOS!$D$6:D14000,DATOS!$C$6:C14000,0,0,1))</f>
        <v/>
      </c>
      <c r="F1156" s="220"/>
      <c r="G1156" s="221"/>
      <c r="H1156" s="194" t="str">
        <f t="shared" si="2"/>
        <v/>
      </c>
      <c r="I1156" s="106"/>
      <c r="J1156" s="195"/>
      <c r="K1156" s="195" t="str">
        <f t="shared" si="3"/>
        <v/>
      </c>
      <c r="L1156" s="196" t="str">
        <f t="shared" si="4"/>
        <v/>
      </c>
    </row>
    <row r="1157">
      <c r="A1157" s="198"/>
      <c r="B1157" s="219"/>
      <c r="C1157" s="103"/>
      <c r="D1157" s="103"/>
      <c r="E1157" s="5" t="str">
        <f t="array" ref="E1157">IF(D1157="","",XLOOKUP(D1157,DATOS!$D$6:D14000,DATOS!$C$6:C14000,0,0,1))</f>
        <v/>
      </c>
      <c r="F1157" s="220"/>
      <c r="G1157" s="221"/>
      <c r="H1157" s="194" t="str">
        <f t="shared" si="2"/>
        <v/>
      </c>
      <c r="I1157" s="106"/>
      <c r="J1157" s="195"/>
      <c r="K1157" s="195" t="str">
        <f t="shared" si="3"/>
        <v/>
      </c>
      <c r="L1157" s="196" t="str">
        <f t="shared" si="4"/>
        <v/>
      </c>
    </row>
    <row r="1158">
      <c r="A1158" s="198"/>
      <c r="B1158" s="219"/>
      <c r="C1158" s="103"/>
      <c r="D1158" s="103"/>
      <c r="E1158" s="5" t="str">
        <f t="array" ref="E1158">IF(D1158="","",XLOOKUP(D1158,DATOS!$D$6:D14000,DATOS!$C$6:C14000,0,0,1))</f>
        <v/>
      </c>
      <c r="F1158" s="220"/>
      <c r="G1158" s="221"/>
      <c r="H1158" s="194" t="str">
        <f t="shared" si="2"/>
        <v/>
      </c>
      <c r="I1158" s="106"/>
      <c r="J1158" s="195"/>
      <c r="K1158" s="195" t="str">
        <f t="shared" si="3"/>
        <v/>
      </c>
      <c r="L1158" s="196" t="str">
        <f t="shared" si="4"/>
        <v/>
      </c>
    </row>
    <row r="1159">
      <c r="A1159" s="198"/>
      <c r="B1159" s="219"/>
      <c r="C1159" s="103"/>
      <c r="D1159" s="103"/>
      <c r="E1159" s="5" t="str">
        <f t="array" ref="E1159">IF(D1159="","",XLOOKUP(D1159,DATOS!$D$6:D14000,DATOS!$C$6:C14000,0,0,1))</f>
        <v/>
      </c>
      <c r="F1159" s="220"/>
      <c r="G1159" s="221"/>
      <c r="H1159" s="194" t="str">
        <f t="shared" si="2"/>
        <v/>
      </c>
      <c r="I1159" s="106"/>
      <c r="J1159" s="195"/>
      <c r="K1159" s="195" t="str">
        <f t="shared" si="3"/>
        <v/>
      </c>
      <c r="L1159" s="196" t="str">
        <f t="shared" si="4"/>
        <v/>
      </c>
    </row>
    <row r="1160">
      <c r="A1160" s="198"/>
      <c r="B1160" s="219"/>
      <c r="C1160" s="103"/>
      <c r="D1160" s="103"/>
      <c r="E1160" s="5" t="str">
        <f t="array" ref="E1160">IF(D1160="","",XLOOKUP(D1160,DATOS!$D$6:D14000,DATOS!$C$6:C14000,0,0,1))</f>
        <v/>
      </c>
      <c r="F1160" s="220"/>
      <c r="G1160" s="221"/>
      <c r="H1160" s="194" t="str">
        <f t="shared" si="2"/>
        <v/>
      </c>
      <c r="I1160" s="106"/>
      <c r="J1160" s="195"/>
      <c r="K1160" s="195" t="str">
        <f t="shared" si="3"/>
        <v/>
      </c>
      <c r="L1160" s="196" t="str">
        <f t="shared" si="4"/>
        <v/>
      </c>
    </row>
    <row r="1161">
      <c r="A1161" s="198"/>
      <c r="B1161" s="219"/>
      <c r="C1161" s="103"/>
      <c r="D1161" s="103"/>
      <c r="E1161" s="5" t="str">
        <f t="array" ref="E1161">IF(D1161="","",XLOOKUP(D1161,DATOS!$D$6:D14000,DATOS!$C$6:C14000,0,0,1))</f>
        <v/>
      </c>
      <c r="F1161" s="220"/>
      <c r="G1161" s="221"/>
      <c r="H1161" s="194" t="str">
        <f t="shared" si="2"/>
        <v/>
      </c>
      <c r="I1161" s="106"/>
      <c r="J1161" s="195"/>
      <c r="K1161" s="195" t="str">
        <f t="shared" si="3"/>
        <v/>
      </c>
      <c r="L1161" s="196" t="str">
        <f t="shared" si="4"/>
        <v/>
      </c>
    </row>
    <row r="1162">
      <c r="A1162" s="198"/>
      <c r="B1162" s="219"/>
      <c r="C1162" s="103"/>
      <c r="D1162" s="103"/>
      <c r="E1162" s="5" t="str">
        <f t="array" ref="E1162">IF(D1162="","",XLOOKUP(D1162,DATOS!$D$6:D14000,DATOS!$C$6:C14000,0,0,1))</f>
        <v/>
      </c>
      <c r="F1162" s="220"/>
      <c r="G1162" s="221"/>
      <c r="H1162" s="194" t="str">
        <f t="shared" si="2"/>
        <v/>
      </c>
      <c r="I1162" s="106"/>
      <c r="J1162" s="195"/>
      <c r="K1162" s="195" t="str">
        <f t="shared" si="3"/>
        <v/>
      </c>
      <c r="L1162" s="196" t="str">
        <f t="shared" si="4"/>
        <v/>
      </c>
    </row>
    <row r="1163">
      <c r="A1163" s="198"/>
      <c r="B1163" s="219"/>
      <c r="C1163" s="103"/>
      <c r="D1163" s="103"/>
      <c r="E1163" s="5" t="str">
        <f t="array" ref="E1163">IF(D1163="","",XLOOKUP(D1163,DATOS!$D$6:D14000,DATOS!$C$6:C14000,0,0,1))</f>
        <v/>
      </c>
      <c r="F1163" s="220"/>
      <c r="G1163" s="221"/>
      <c r="H1163" s="194" t="str">
        <f t="shared" si="2"/>
        <v/>
      </c>
      <c r="I1163" s="106"/>
      <c r="J1163" s="195"/>
      <c r="K1163" s="195" t="str">
        <f t="shared" si="3"/>
        <v/>
      </c>
      <c r="L1163" s="196" t="str">
        <f t="shared" si="4"/>
        <v/>
      </c>
    </row>
    <row r="1164">
      <c r="A1164" s="198"/>
      <c r="B1164" s="219"/>
      <c r="C1164" s="103"/>
      <c r="D1164" s="103"/>
      <c r="E1164" s="5" t="str">
        <f t="array" ref="E1164">IF(D1164="","",XLOOKUP(D1164,DATOS!$D$6:D14000,DATOS!$C$6:C14000,0,0,1))</f>
        <v/>
      </c>
      <c r="F1164" s="220"/>
      <c r="G1164" s="221"/>
      <c r="H1164" s="194" t="str">
        <f t="shared" si="2"/>
        <v/>
      </c>
      <c r="I1164" s="106"/>
      <c r="J1164" s="195"/>
      <c r="K1164" s="195" t="str">
        <f t="shared" si="3"/>
        <v/>
      </c>
      <c r="L1164" s="196" t="str">
        <f t="shared" si="4"/>
        <v/>
      </c>
    </row>
    <row r="1165">
      <c r="A1165" s="198"/>
      <c r="B1165" s="219"/>
      <c r="C1165" s="103"/>
      <c r="D1165" s="103"/>
      <c r="E1165" s="5" t="str">
        <f t="array" ref="E1165">IF(D1165="","",XLOOKUP(D1165,DATOS!$D$6:D14000,DATOS!$C$6:C14000,0,0,1))</f>
        <v/>
      </c>
      <c r="F1165" s="220"/>
      <c r="G1165" s="221"/>
      <c r="H1165" s="194" t="str">
        <f t="shared" si="2"/>
        <v/>
      </c>
      <c r="I1165" s="106"/>
      <c r="J1165" s="195"/>
      <c r="K1165" s="195" t="str">
        <f t="shared" si="3"/>
        <v/>
      </c>
      <c r="L1165" s="196" t="str">
        <f t="shared" si="4"/>
        <v/>
      </c>
    </row>
    <row r="1166">
      <c r="A1166" s="198"/>
      <c r="B1166" s="219"/>
      <c r="C1166" s="103"/>
      <c r="D1166" s="103"/>
      <c r="E1166" s="5" t="str">
        <f t="array" ref="E1166">IF(D1166="","",XLOOKUP(D1166,DATOS!$D$6:D14000,DATOS!$C$6:C14000,0,0,1))</f>
        <v/>
      </c>
      <c r="F1166" s="220"/>
      <c r="G1166" s="221"/>
      <c r="H1166" s="194" t="str">
        <f t="shared" si="2"/>
        <v/>
      </c>
      <c r="I1166" s="106"/>
      <c r="J1166" s="195"/>
      <c r="K1166" s="195" t="str">
        <f t="shared" si="3"/>
        <v/>
      </c>
      <c r="L1166" s="196" t="str">
        <f t="shared" si="4"/>
        <v/>
      </c>
    </row>
    <row r="1167">
      <c r="A1167" s="198"/>
      <c r="B1167" s="219"/>
      <c r="C1167" s="103"/>
      <c r="D1167" s="103"/>
      <c r="E1167" s="5" t="str">
        <f t="array" ref="E1167">IF(D1167="","",XLOOKUP(D1167,DATOS!$D$6:D14000,DATOS!$C$6:C14000,0,0,1))</f>
        <v/>
      </c>
      <c r="F1167" s="220"/>
      <c r="G1167" s="221"/>
      <c r="H1167" s="194" t="str">
        <f t="shared" si="2"/>
        <v/>
      </c>
      <c r="I1167" s="106"/>
      <c r="J1167" s="195"/>
      <c r="K1167" s="195" t="str">
        <f t="shared" si="3"/>
        <v/>
      </c>
      <c r="L1167" s="196" t="str">
        <f t="shared" si="4"/>
        <v/>
      </c>
    </row>
    <row r="1168">
      <c r="A1168" s="198"/>
      <c r="B1168" s="219"/>
      <c r="C1168" s="103"/>
      <c r="D1168" s="103"/>
      <c r="E1168" s="5" t="str">
        <f t="array" ref="E1168">IF(D1168="","",XLOOKUP(D1168,DATOS!$D$6:D14000,DATOS!$C$6:C14000,0,0,1))</f>
        <v/>
      </c>
      <c r="F1168" s="220"/>
      <c r="G1168" s="221"/>
      <c r="H1168" s="194" t="str">
        <f t="shared" si="2"/>
        <v/>
      </c>
      <c r="I1168" s="106"/>
      <c r="J1168" s="195"/>
      <c r="K1168" s="195" t="str">
        <f t="shared" si="3"/>
        <v/>
      </c>
      <c r="L1168" s="196" t="str">
        <f t="shared" si="4"/>
        <v/>
      </c>
    </row>
    <row r="1169">
      <c r="A1169" s="198"/>
      <c r="B1169" s="219"/>
      <c r="C1169" s="103"/>
      <c r="D1169" s="103"/>
      <c r="E1169" s="5" t="str">
        <f t="array" ref="E1169">IF(D1169="","",XLOOKUP(D1169,DATOS!$D$6:D14000,DATOS!$C$6:C14000,0,0,1))</f>
        <v/>
      </c>
      <c r="F1169" s="220"/>
      <c r="G1169" s="221"/>
      <c r="H1169" s="194" t="str">
        <f t="shared" si="2"/>
        <v/>
      </c>
      <c r="I1169" s="106"/>
      <c r="J1169" s="195"/>
      <c r="K1169" s="195" t="str">
        <f t="shared" si="3"/>
        <v/>
      </c>
      <c r="L1169" s="196" t="str">
        <f t="shared" si="4"/>
        <v/>
      </c>
    </row>
    <row r="1170">
      <c r="A1170" s="198"/>
      <c r="B1170" s="219"/>
      <c r="C1170" s="103"/>
      <c r="D1170" s="103"/>
      <c r="E1170" s="5" t="str">
        <f t="array" ref="E1170">IF(D1170="","",XLOOKUP(D1170,DATOS!$D$6:D14000,DATOS!$C$6:C14000,0,0,1))</f>
        <v/>
      </c>
      <c r="F1170" s="220"/>
      <c r="G1170" s="221"/>
      <c r="H1170" s="194" t="str">
        <f t="shared" si="2"/>
        <v/>
      </c>
      <c r="I1170" s="106"/>
      <c r="J1170" s="195"/>
      <c r="K1170" s="195" t="str">
        <f t="shared" si="3"/>
        <v/>
      </c>
      <c r="L1170" s="196" t="str">
        <f t="shared" si="4"/>
        <v/>
      </c>
    </row>
    <row r="1171">
      <c r="A1171" s="198"/>
      <c r="B1171" s="219"/>
      <c r="C1171" s="103"/>
      <c r="D1171" s="103"/>
      <c r="E1171" s="5" t="str">
        <f t="array" ref="E1171">IF(D1171="","",XLOOKUP(D1171,DATOS!$D$6:D14000,DATOS!$C$6:C14000,0,0,1))</f>
        <v/>
      </c>
      <c r="F1171" s="220"/>
      <c r="G1171" s="221"/>
      <c r="H1171" s="194" t="str">
        <f t="shared" si="2"/>
        <v/>
      </c>
      <c r="I1171" s="106"/>
      <c r="J1171" s="195"/>
      <c r="K1171" s="195" t="str">
        <f t="shared" si="3"/>
        <v/>
      </c>
      <c r="L1171" s="196" t="str">
        <f t="shared" si="4"/>
        <v/>
      </c>
    </row>
    <row r="1172">
      <c r="A1172" s="198"/>
      <c r="B1172" s="219"/>
      <c r="C1172" s="103"/>
      <c r="D1172" s="103"/>
      <c r="E1172" s="5" t="str">
        <f t="array" ref="E1172">IF(D1172="","",XLOOKUP(D1172,DATOS!$D$6:D14000,DATOS!$C$6:C14000,0,0,1))</f>
        <v/>
      </c>
      <c r="F1172" s="220"/>
      <c r="G1172" s="221"/>
      <c r="H1172" s="194" t="str">
        <f t="shared" si="2"/>
        <v/>
      </c>
      <c r="I1172" s="106"/>
      <c r="J1172" s="195"/>
      <c r="K1172" s="195" t="str">
        <f t="shared" si="3"/>
        <v/>
      </c>
      <c r="L1172" s="196" t="str">
        <f t="shared" si="4"/>
        <v/>
      </c>
    </row>
    <row r="1173">
      <c r="A1173" s="198"/>
      <c r="B1173" s="219"/>
      <c r="C1173" s="103"/>
      <c r="D1173" s="103"/>
      <c r="E1173" s="5" t="str">
        <f t="array" ref="E1173">IF(D1173="","",XLOOKUP(D1173,DATOS!$D$6:D14000,DATOS!$C$6:C14000,0,0,1))</f>
        <v/>
      </c>
      <c r="F1173" s="220"/>
      <c r="G1173" s="221"/>
      <c r="H1173" s="194" t="str">
        <f t="shared" si="2"/>
        <v/>
      </c>
      <c r="I1173" s="106"/>
      <c r="J1173" s="195"/>
      <c r="K1173" s="195" t="str">
        <f t="shared" si="3"/>
        <v/>
      </c>
      <c r="L1173" s="196" t="str">
        <f t="shared" si="4"/>
        <v/>
      </c>
    </row>
    <row r="1174">
      <c r="A1174" s="198"/>
      <c r="B1174" s="219"/>
      <c r="C1174" s="103"/>
      <c r="D1174" s="103"/>
      <c r="E1174" s="5" t="str">
        <f t="array" ref="E1174">IF(D1174="","",XLOOKUP(D1174,DATOS!$D$6:D14000,DATOS!$C$6:C14000,0,0,1))</f>
        <v/>
      </c>
      <c r="F1174" s="220"/>
      <c r="G1174" s="221"/>
      <c r="H1174" s="194" t="str">
        <f t="shared" si="2"/>
        <v/>
      </c>
      <c r="I1174" s="106"/>
      <c r="J1174" s="195"/>
      <c r="K1174" s="195" t="str">
        <f t="shared" si="3"/>
        <v/>
      </c>
      <c r="L1174" s="196" t="str">
        <f t="shared" si="4"/>
        <v/>
      </c>
    </row>
    <row r="1175">
      <c r="A1175" s="198"/>
      <c r="B1175" s="219"/>
      <c r="C1175" s="103"/>
      <c r="D1175" s="103"/>
      <c r="E1175" s="5" t="str">
        <f t="array" ref="E1175">IF(D1175="","",XLOOKUP(D1175,DATOS!$D$6:D14000,DATOS!$C$6:C14000,0,0,1))</f>
        <v/>
      </c>
      <c r="F1175" s="220"/>
      <c r="G1175" s="221"/>
      <c r="H1175" s="194" t="str">
        <f t="shared" si="2"/>
        <v/>
      </c>
      <c r="I1175" s="106"/>
      <c r="J1175" s="195"/>
      <c r="K1175" s="195" t="str">
        <f t="shared" si="3"/>
        <v/>
      </c>
      <c r="L1175" s="196" t="str">
        <f t="shared" si="4"/>
        <v/>
      </c>
    </row>
    <row r="1176">
      <c r="A1176" s="198"/>
      <c r="B1176" s="219"/>
      <c r="C1176" s="103"/>
      <c r="D1176" s="103"/>
      <c r="E1176" s="5" t="str">
        <f t="array" ref="E1176">IF(D1176="","",XLOOKUP(D1176,DATOS!$D$6:D14000,DATOS!$C$6:C14000,0,0,1))</f>
        <v/>
      </c>
      <c r="F1176" s="220"/>
      <c r="G1176" s="221"/>
      <c r="H1176" s="194" t="str">
        <f t="shared" si="2"/>
        <v/>
      </c>
      <c r="I1176" s="106"/>
      <c r="J1176" s="195"/>
      <c r="K1176" s="195" t="str">
        <f t="shared" si="3"/>
        <v/>
      </c>
      <c r="L1176" s="196" t="str">
        <f t="shared" si="4"/>
        <v/>
      </c>
    </row>
    <row r="1177">
      <c r="A1177" s="198"/>
      <c r="B1177" s="219"/>
      <c r="C1177" s="103"/>
      <c r="D1177" s="103"/>
      <c r="E1177" s="5" t="str">
        <f t="array" ref="E1177">IF(D1177="","",XLOOKUP(D1177,DATOS!$D$6:D14000,DATOS!$C$6:C14000,0,0,1))</f>
        <v/>
      </c>
      <c r="F1177" s="220"/>
      <c r="G1177" s="221"/>
      <c r="H1177" s="194" t="str">
        <f t="shared" si="2"/>
        <v/>
      </c>
      <c r="I1177" s="106"/>
      <c r="J1177" s="195"/>
      <c r="K1177" s="195" t="str">
        <f t="shared" si="3"/>
        <v/>
      </c>
      <c r="L1177" s="196" t="str">
        <f t="shared" si="4"/>
        <v/>
      </c>
    </row>
    <row r="1178">
      <c r="A1178" s="198"/>
      <c r="B1178" s="219"/>
      <c r="C1178" s="103"/>
      <c r="D1178" s="103"/>
      <c r="E1178" s="5" t="str">
        <f t="array" ref="E1178">IF(D1178="","",XLOOKUP(D1178,DATOS!$D$6:D14000,DATOS!$C$6:C14000,0,0,1))</f>
        <v/>
      </c>
      <c r="F1178" s="220"/>
      <c r="G1178" s="221"/>
      <c r="H1178" s="194" t="str">
        <f t="shared" si="2"/>
        <v/>
      </c>
      <c r="I1178" s="106"/>
      <c r="J1178" s="195"/>
      <c r="K1178" s="195" t="str">
        <f t="shared" si="3"/>
        <v/>
      </c>
      <c r="L1178" s="196" t="str">
        <f t="shared" si="4"/>
        <v/>
      </c>
    </row>
    <row r="1179">
      <c r="A1179" s="198"/>
      <c r="B1179" s="219"/>
      <c r="C1179" s="103"/>
      <c r="D1179" s="103"/>
      <c r="E1179" s="5" t="str">
        <f t="array" ref="E1179">IF(D1179="","",XLOOKUP(D1179,DATOS!$D$6:D14000,DATOS!$C$6:C14000,0,0,1))</f>
        <v/>
      </c>
      <c r="F1179" s="220"/>
      <c r="G1179" s="221"/>
      <c r="H1179" s="194" t="str">
        <f t="shared" si="2"/>
        <v/>
      </c>
      <c r="I1179" s="106"/>
      <c r="J1179" s="195"/>
      <c r="K1179" s="195" t="str">
        <f t="shared" si="3"/>
        <v/>
      </c>
      <c r="L1179" s="196" t="str">
        <f t="shared" si="4"/>
        <v/>
      </c>
    </row>
    <row r="1180">
      <c r="A1180" s="198"/>
      <c r="B1180" s="219"/>
      <c r="C1180" s="103"/>
      <c r="D1180" s="103"/>
      <c r="E1180" s="5" t="str">
        <f t="array" ref="E1180">IF(D1180="","",XLOOKUP(D1180,DATOS!$D$6:D14000,DATOS!$C$6:C14000,0,0,1))</f>
        <v/>
      </c>
      <c r="F1180" s="220"/>
      <c r="G1180" s="221"/>
      <c r="H1180" s="194" t="str">
        <f t="shared" si="2"/>
        <v/>
      </c>
      <c r="I1180" s="106"/>
      <c r="J1180" s="195"/>
      <c r="K1180" s="195" t="str">
        <f t="shared" si="3"/>
        <v/>
      </c>
      <c r="L1180" s="196" t="str">
        <f t="shared" si="4"/>
        <v/>
      </c>
    </row>
    <row r="1181">
      <c r="A1181" s="198"/>
      <c r="B1181" s="219"/>
      <c r="C1181" s="103"/>
      <c r="D1181" s="103"/>
      <c r="E1181" s="5" t="str">
        <f t="array" ref="E1181">IF(D1181="","",XLOOKUP(D1181,DATOS!$D$6:D14000,DATOS!$C$6:C14000,0,0,1))</f>
        <v/>
      </c>
      <c r="F1181" s="220"/>
      <c r="G1181" s="221"/>
      <c r="H1181" s="194" t="str">
        <f t="shared" si="2"/>
        <v/>
      </c>
      <c r="I1181" s="106"/>
      <c r="J1181" s="195"/>
      <c r="K1181" s="195" t="str">
        <f t="shared" si="3"/>
        <v/>
      </c>
      <c r="L1181" s="196" t="str">
        <f t="shared" si="4"/>
        <v/>
      </c>
    </row>
    <row r="1182">
      <c r="A1182" s="198"/>
      <c r="B1182" s="219"/>
      <c r="C1182" s="103"/>
      <c r="D1182" s="103"/>
      <c r="E1182" s="5" t="str">
        <f t="array" ref="E1182">IF(D1182="","",XLOOKUP(D1182,DATOS!$D$6:D14000,DATOS!$C$6:C14000,0,0,1))</f>
        <v/>
      </c>
      <c r="F1182" s="220"/>
      <c r="G1182" s="221"/>
      <c r="H1182" s="194" t="str">
        <f t="shared" si="2"/>
        <v/>
      </c>
      <c r="I1182" s="106"/>
      <c r="J1182" s="195"/>
      <c r="K1182" s="195" t="str">
        <f t="shared" si="3"/>
        <v/>
      </c>
      <c r="L1182" s="196" t="str">
        <f t="shared" si="4"/>
        <v/>
      </c>
    </row>
    <row r="1183">
      <c r="A1183" s="198"/>
      <c r="B1183" s="219"/>
      <c r="C1183" s="103"/>
      <c r="D1183" s="103"/>
      <c r="E1183" s="5" t="str">
        <f t="array" ref="E1183">IF(D1183="","",XLOOKUP(D1183,DATOS!$D$6:D14000,DATOS!$C$6:C14000,0,0,1))</f>
        <v/>
      </c>
      <c r="F1183" s="220"/>
      <c r="G1183" s="221"/>
      <c r="H1183" s="194" t="str">
        <f t="shared" si="2"/>
        <v/>
      </c>
      <c r="I1183" s="106"/>
      <c r="J1183" s="195"/>
      <c r="K1183" s="195" t="str">
        <f t="shared" si="3"/>
        <v/>
      </c>
      <c r="L1183" s="196" t="str">
        <f t="shared" si="4"/>
        <v/>
      </c>
    </row>
    <row r="1184">
      <c r="A1184" s="198"/>
      <c r="B1184" s="219"/>
      <c r="C1184" s="103"/>
      <c r="D1184" s="103"/>
      <c r="E1184" s="5" t="str">
        <f t="array" ref="E1184">IF(D1184="","",XLOOKUP(D1184,DATOS!$D$6:D14000,DATOS!$C$6:C14000,0,0,1))</f>
        <v/>
      </c>
      <c r="F1184" s="220"/>
      <c r="G1184" s="221"/>
      <c r="H1184" s="194" t="str">
        <f t="shared" si="2"/>
        <v/>
      </c>
      <c r="I1184" s="106"/>
      <c r="J1184" s="195"/>
      <c r="K1184" s="195" t="str">
        <f t="shared" si="3"/>
        <v/>
      </c>
      <c r="L1184" s="196" t="str">
        <f t="shared" si="4"/>
        <v/>
      </c>
    </row>
    <row r="1185">
      <c r="A1185" s="198"/>
      <c r="B1185" s="219"/>
      <c r="C1185" s="103"/>
      <c r="D1185" s="103"/>
      <c r="E1185" s="5" t="str">
        <f t="array" ref="E1185">IF(D1185="","",XLOOKUP(D1185,DATOS!$D$6:D14000,DATOS!$C$6:C14000,0,0,1))</f>
        <v/>
      </c>
      <c r="F1185" s="220"/>
      <c r="G1185" s="221"/>
      <c r="H1185" s="194" t="str">
        <f t="shared" si="2"/>
        <v/>
      </c>
      <c r="I1185" s="106"/>
      <c r="J1185" s="195"/>
      <c r="K1185" s="195" t="str">
        <f t="shared" si="3"/>
        <v/>
      </c>
      <c r="L1185" s="196" t="str">
        <f t="shared" si="4"/>
        <v/>
      </c>
    </row>
    <row r="1186">
      <c r="A1186" s="198"/>
      <c r="B1186" s="219"/>
      <c r="C1186" s="103"/>
      <c r="D1186" s="103"/>
      <c r="E1186" s="5" t="str">
        <f t="array" ref="E1186">IF(D1186="","",XLOOKUP(D1186,DATOS!$D$6:D14000,DATOS!$C$6:C14000,0,0,1))</f>
        <v/>
      </c>
      <c r="F1186" s="220"/>
      <c r="G1186" s="221"/>
      <c r="H1186" s="194" t="str">
        <f t="shared" si="2"/>
        <v/>
      </c>
      <c r="I1186" s="106"/>
      <c r="J1186" s="195"/>
      <c r="K1186" s="195" t="str">
        <f t="shared" si="3"/>
        <v/>
      </c>
      <c r="L1186" s="196" t="str">
        <f t="shared" si="4"/>
        <v/>
      </c>
    </row>
    <row r="1187">
      <c r="A1187" s="198"/>
      <c r="B1187" s="219"/>
      <c r="C1187" s="103"/>
      <c r="D1187" s="103"/>
      <c r="E1187" s="5" t="str">
        <f t="array" ref="E1187">IF(D1187="","",XLOOKUP(D1187,DATOS!$D$6:D14000,DATOS!$C$6:C14000,0,0,1))</f>
        <v/>
      </c>
      <c r="F1187" s="220"/>
      <c r="G1187" s="221"/>
      <c r="H1187" s="194" t="str">
        <f t="shared" si="2"/>
        <v/>
      </c>
      <c r="I1187" s="106"/>
      <c r="J1187" s="195"/>
      <c r="K1187" s="195" t="str">
        <f t="shared" si="3"/>
        <v/>
      </c>
      <c r="L1187" s="196" t="str">
        <f t="shared" si="4"/>
        <v/>
      </c>
    </row>
    <row r="1188">
      <c r="A1188" s="198"/>
      <c r="B1188" s="219"/>
      <c r="C1188" s="103"/>
      <c r="D1188" s="103"/>
      <c r="E1188" s="5" t="str">
        <f t="array" ref="E1188">IF(D1188="","",XLOOKUP(D1188,DATOS!$D$6:D14000,DATOS!$C$6:C14000,0,0,1))</f>
        <v/>
      </c>
      <c r="F1188" s="220"/>
      <c r="G1188" s="221"/>
      <c r="H1188" s="194" t="str">
        <f t="shared" si="2"/>
        <v/>
      </c>
      <c r="I1188" s="106"/>
      <c r="J1188" s="195"/>
      <c r="K1188" s="195" t="str">
        <f t="shared" si="3"/>
        <v/>
      </c>
      <c r="L1188" s="196" t="str">
        <f t="shared" si="4"/>
        <v/>
      </c>
    </row>
    <row r="1189">
      <c r="A1189" s="198"/>
      <c r="B1189" s="219"/>
      <c r="C1189" s="103"/>
      <c r="D1189" s="103"/>
      <c r="E1189" s="5" t="str">
        <f t="array" ref="E1189">IF(D1189="","",XLOOKUP(D1189,DATOS!$D$6:D14000,DATOS!$C$6:C14000,0,0,1))</f>
        <v/>
      </c>
      <c r="F1189" s="220"/>
      <c r="G1189" s="221"/>
      <c r="H1189" s="194" t="str">
        <f t="shared" si="2"/>
        <v/>
      </c>
      <c r="I1189" s="106"/>
      <c r="J1189" s="195"/>
      <c r="K1189" s="195" t="str">
        <f t="shared" si="3"/>
        <v/>
      </c>
      <c r="L1189" s="196" t="str">
        <f t="shared" si="4"/>
        <v/>
      </c>
    </row>
    <row r="1190">
      <c r="A1190" s="198"/>
      <c r="B1190" s="219"/>
      <c r="C1190" s="103"/>
      <c r="D1190" s="103"/>
      <c r="E1190" s="5" t="str">
        <f t="array" ref="E1190">IF(D1190="","",XLOOKUP(D1190,DATOS!$D$6:D14000,DATOS!$C$6:C14000,0,0,1))</f>
        <v/>
      </c>
      <c r="F1190" s="220"/>
      <c r="G1190" s="221"/>
      <c r="H1190" s="194" t="str">
        <f t="shared" si="2"/>
        <v/>
      </c>
      <c r="I1190" s="106"/>
      <c r="J1190" s="195"/>
      <c r="K1190" s="195" t="str">
        <f t="shared" si="3"/>
        <v/>
      </c>
      <c r="L1190" s="196" t="str">
        <f t="shared" si="4"/>
        <v/>
      </c>
    </row>
    <row r="1191">
      <c r="A1191" s="198"/>
      <c r="B1191" s="219"/>
      <c r="C1191" s="103"/>
      <c r="D1191" s="103"/>
      <c r="E1191" s="5" t="str">
        <f t="array" ref="E1191">IF(D1191="","",XLOOKUP(D1191,DATOS!$D$6:D14000,DATOS!$C$6:C14000,0,0,1))</f>
        <v/>
      </c>
      <c r="F1191" s="220"/>
      <c r="G1191" s="221"/>
      <c r="H1191" s="194" t="str">
        <f t="shared" si="2"/>
        <v/>
      </c>
      <c r="I1191" s="106"/>
      <c r="J1191" s="195"/>
      <c r="K1191" s="195" t="str">
        <f t="shared" si="3"/>
        <v/>
      </c>
      <c r="L1191" s="196" t="str">
        <f t="shared" si="4"/>
        <v/>
      </c>
    </row>
    <row r="1192">
      <c r="A1192" s="198"/>
      <c r="B1192" s="219"/>
      <c r="C1192" s="103"/>
      <c r="D1192" s="103"/>
      <c r="E1192" s="5" t="str">
        <f t="array" ref="E1192">IF(D1192="","",XLOOKUP(D1192,DATOS!$D$6:D14000,DATOS!$C$6:C14000,0,0,1))</f>
        <v/>
      </c>
      <c r="F1192" s="220"/>
      <c r="G1192" s="221"/>
      <c r="H1192" s="194" t="str">
        <f t="shared" si="2"/>
        <v/>
      </c>
      <c r="I1192" s="106"/>
      <c r="J1192" s="195"/>
      <c r="K1192" s="195" t="str">
        <f t="shared" si="3"/>
        <v/>
      </c>
      <c r="L1192" s="196" t="str">
        <f t="shared" si="4"/>
        <v/>
      </c>
    </row>
    <row r="1193">
      <c r="A1193" s="198"/>
      <c r="B1193" s="219"/>
      <c r="C1193" s="103"/>
      <c r="D1193" s="103"/>
      <c r="E1193" s="5" t="str">
        <f t="array" ref="E1193">IF(D1193="","",XLOOKUP(D1193,DATOS!$D$6:D14000,DATOS!$C$6:C14000,0,0,1))</f>
        <v/>
      </c>
      <c r="F1193" s="220"/>
      <c r="G1193" s="221"/>
      <c r="H1193" s="194" t="str">
        <f t="shared" si="2"/>
        <v/>
      </c>
      <c r="I1193" s="106"/>
      <c r="J1193" s="195"/>
      <c r="K1193" s="195" t="str">
        <f t="shared" si="3"/>
        <v/>
      </c>
      <c r="L1193" s="196" t="str">
        <f t="shared" si="4"/>
        <v/>
      </c>
    </row>
    <row r="1194">
      <c r="A1194" s="198"/>
      <c r="B1194" s="219"/>
      <c r="C1194" s="103"/>
      <c r="D1194" s="103"/>
      <c r="E1194" s="5" t="str">
        <f t="array" ref="E1194">IF(D1194="","",XLOOKUP(D1194,DATOS!$D$6:D14000,DATOS!$C$6:C14000,0,0,1))</f>
        <v/>
      </c>
      <c r="F1194" s="220"/>
      <c r="G1194" s="221"/>
      <c r="H1194" s="194" t="str">
        <f t="shared" si="2"/>
        <v/>
      </c>
      <c r="I1194" s="106"/>
      <c r="J1194" s="195"/>
      <c r="K1194" s="195" t="str">
        <f t="shared" si="3"/>
        <v/>
      </c>
      <c r="L1194" s="196" t="str">
        <f t="shared" si="4"/>
        <v/>
      </c>
    </row>
    <row r="1195">
      <c r="A1195" s="198"/>
      <c r="B1195" s="219"/>
      <c r="C1195" s="103"/>
      <c r="D1195" s="103"/>
      <c r="E1195" s="5" t="str">
        <f t="array" ref="E1195">IF(D1195="","",XLOOKUP(D1195,DATOS!$D$6:D14000,DATOS!$C$6:C14000,0,0,1))</f>
        <v/>
      </c>
      <c r="F1195" s="220"/>
      <c r="G1195" s="221"/>
      <c r="H1195" s="194" t="str">
        <f t="shared" si="2"/>
        <v/>
      </c>
      <c r="I1195" s="106"/>
      <c r="J1195" s="195"/>
      <c r="K1195" s="195" t="str">
        <f t="shared" si="3"/>
        <v/>
      </c>
      <c r="L1195" s="196" t="str">
        <f t="shared" si="4"/>
        <v/>
      </c>
    </row>
    <row r="1196">
      <c r="A1196" s="198"/>
      <c r="B1196" s="219"/>
      <c r="C1196" s="103"/>
      <c r="D1196" s="103"/>
      <c r="E1196" s="5" t="str">
        <f t="array" ref="E1196">IF(D1196="","",XLOOKUP(D1196,DATOS!$D$6:D14000,DATOS!$C$6:C14000,0,0,1))</f>
        <v/>
      </c>
      <c r="F1196" s="220"/>
      <c r="G1196" s="221"/>
      <c r="H1196" s="194"/>
      <c r="I1196" s="106"/>
      <c r="J1196" s="195"/>
      <c r="K1196" s="195"/>
      <c r="L1196" s="196"/>
    </row>
    <row r="1197">
      <c r="A1197" s="198"/>
      <c r="B1197" s="219"/>
      <c r="C1197" s="103"/>
      <c r="D1197" s="103"/>
      <c r="E1197" s="5" t="str">
        <f t="array" ref="E1197">IF(D1197="","",XLOOKUP(D1197,DATOS!$D$6:D14000,DATOS!$C$6:C14000,0,0,1))</f>
        <v/>
      </c>
      <c r="F1197" s="220"/>
      <c r="G1197" s="221"/>
      <c r="H1197" s="194"/>
      <c r="I1197" s="106"/>
      <c r="J1197" s="195"/>
      <c r="K1197" s="195"/>
      <c r="L1197" s="196"/>
    </row>
    <row r="1198">
      <c r="A1198" s="198"/>
      <c r="B1198" s="219"/>
      <c r="C1198" s="103"/>
      <c r="D1198" s="103"/>
      <c r="E1198" s="5" t="str">
        <f t="array" ref="E1198">IF(D1198="","",XLOOKUP(D1198,DATOS!$D$6:D14000,DATOS!$C$6:C14000,0,0,1))</f>
        <v/>
      </c>
      <c r="F1198" s="220"/>
      <c r="G1198" s="221"/>
      <c r="H1198" s="194"/>
      <c r="I1198" s="106"/>
      <c r="J1198" s="195"/>
      <c r="K1198" s="195"/>
      <c r="L1198" s="196"/>
    </row>
    <row r="1199">
      <c r="A1199" s="198"/>
      <c r="B1199" s="219"/>
      <c r="C1199" s="103"/>
      <c r="D1199" s="103"/>
      <c r="E1199" s="5" t="str">
        <f t="array" ref="E1199">IF(D1199="","",XLOOKUP(D1199,DATOS!$D$6:D14000,DATOS!$C$6:C14000,0,0,1))</f>
        <v/>
      </c>
      <c r="F1199" s="220"/>
      <c r="G1199" s="221"/>
      <c r="H1199" s="194"/>
      <c r="I1199" s="106"/>
      <c r="J1199" s="195"/>
      <c r="K1199" s="195"/>
      <c r="L1199" s="196"/>
    </row>
    <row r="1200">
      <c r="A1200" s="198"/>
      <c r="B1200" s="219"/>
      <c r="C1200" s="103"/>
      <c r="D1200" s="103"/>
      <c r="E1200" s="5" t="str">
        <f t="array" ref="E1200">IF(D1200="","",XLOOKUP(D1200,DATOS!$D$6:D14000,DATOS!$C$6:C14000,0,0,1))</f>
        <v/>
      </c>
      <c r="F1200" s="220"/>
      <c r="G1200" s="221"/>
      <c r="H1200" s="194"/>
      <c r="I1200" s="106"/>
      <c r="J1200" s="195"/>
      <c r="K1200" s="195"/>
      <c r="L1200" s="196"/>
    </row>
    <row r="1201">
      <c r="A1201" s="198"/>
      <c r="B1201" s="219"/>
      <c r="C1201" s="103"/>
      <c r="D1201" s="103"/>
      <c r="E1201" s="5" t="str">
        <f t="array" ref="E1201">IF(D1201="","",XLOOKUP(D1201,DATOS!$D$6:D14000,DATOS!$C$6:C14000,0,0,1))</f>
        <v/>
      </c>
      <c r="F1201" s="220"/>
      <c r="G1201" s="221"/>
      <c r="H1201" s="194"/>
      <c r="I1201" s="106"/>
      <c r="J1201" s="195"/>
      <c r="K1201" s="195"/>
      <c r="L1201" s="196"/>
    </row>
    <row r="1202">
      <c r="A1202" s="198"/>
      <c r="B1202" s="219"/>
      <c r="C1202" s="103"/>
      <c r="D1202" s="103"/>
      <c r="E1202" s="5" t="str">
        <f t="array" ref="E1202">IF(D1202="","",XLOOKUP(D1202,DATOS!$D$6:D14000,DATOS!$C$6:C14000,0,0,1))</f>
        <v/>
      </c>
      <c r="F1202" s="220"/>
      <c r="G1202" s="221"/>
      <c r="H1202" s="194"/>
      <c r="I1202" s="106"/>
      <c r="J1202" s="195"/>
      <c r="K1202" s="195"/>
      <c r="L1202" s="196"/>
    </row>
    <row r="1203">
      <c r="A1203" s="198"/>
      <c r="B1203" s="219"/>
      <c r="C1203" s="103"/>
      <c r="D1203" s="103"/>
      <c r="E1203" s="5" t="str">
        <f t="array" ref="E1203">IF(D1203="","",XLOOKUP(D1203,DATOS!$D$6:D14000,DATOS!$C$6:C14000,0,0,1))</f>
        <v/>
      </c>
      <c r="F1203" s="220"/>
      <c r="G1203" s="221"/>
      <c r="H1203" s="194"/>
      <c r="I1203" s="106"/>
      <c r="J1203" s="195"/>
      <c r="K1203" s="195"/>
      <c r="L1203" s="196"/>
    </row>
    <row r="1204">
      <c r="A1204" s="198"/>
      <c r="B1204" s="219"/>
      <c r="C1204" s="103"/>
      <c r="D1204" s="103"/>
      <c r="E1204" s="5" t="str">
        <f t="array" ref="E1204">IF(D1204="","",XLOOKUP(D1204,DATOS!$D$6:D14000,DATOS!$C$6:C14000,0,0,1))</f>
        <v/>
      </c>
      <c r="F1204" s="220"/>
      <c r="G1204" s="221"/>
      <c r="H1204" s="194"/>
      <c r="I1204" s="106"/>
      <c r="J1204" s="195"/>
      <c r="K1204" s="195"/>
      <c r="L1204" s="196"/>
    </row>
    <row r="1205">
      <c r="A1205" s="198"/>
      <c r="B1205" s="219"/>
      <c r="C1205" s="103"/>
      <c r="D1205" s="103"/>
      <c r="E1205" s="5" t="str">
        <f t="array" ref="E1205">IF(D1205="","",XLOOKUP(D1205,DATOS!$D$6:D14000,DATOS!$C$6:C14000,0,0,1))</f>
        <v/>
      </c>
      <c r="F1205" s="220"/>
      <c r="G1205" s="221"/>
      <c r="H1205" s="194"/>
      <c r="I1205" s="106"/>
      <c r="J1205" s="195"/>
      <c r="K1205" s="195"/>
      <c r="L1205" s="196"/>
    </row>
    <row r="1206">
      <c r="A1206" s="198"/>
      <c r="B1206" s="219"/>
      <c r="C1206" s="103"/>
      <c r="D1206" s="103"/>
      <c r="E1206" s="5" t="str">
        <f t="array" ref="E1206">IF(D1206="","",XLOOKUP(D1206,DATOS!$D$6:D14000,DATOS!$C$6:C14000,0,0,1))</f>
        <v/>
      </c>
      <c r="F1206" s="220"/>
      <c r="G1206" s="221"/>
      <c r="H1206" s="194"/>
      <c r="I1206" s="106"/>
      <c r="J1206" s="195"/>
      <c r="K1206" s="195"/>
      <c r="L1206" s="196"/>
    </row>
    <row r="1207">
      <c r="A1207" s="198"/>
      <c r="B1207" s="219"/>
      <c r="C1207" s="103"/>
      <c r="D1207" s="103"/>
      <c r="E1207" s="5" t="str">
        <f t="array" ref="E1207">IF(D1207="","",XLOOKUP(D1207,DATOS!$D$6:D14000,DATOS!$C$6:C14000,0,0,1))</f>
        <v/>
      </c>
      <c r="F1207" s="220"/>
      <c r="G1207" s="221"/>
      <c r="H1207" s="194"/>
      <c r="I1207" s="106"/>
      <c r="J1207" s="195"/>
      <c r="K1207" s="195"/>
      <c r="L1207" s="196"/>
    </row>
    <row r="1208">
      <c r="A1208" s="198"/>
      <c r="B1208" s="219"/>
      <c r="C1208" s="103"/>
      <c r="D1208" s="103"/>
      <c r="E1208" s="5" t="str">
        <f t="array" ref="E1208">IF(D1208="","",XLOOKUP(D1208,DATOS!$D$6:D14000,DATOS!$C$6:C14000,0,0,1))</f>
        <v/>
      </c>
      <c r="F1208" s="220"/>
      <c r="G1208" s="221"/>
      <c r="H1208" s="194"/>
      <c r="I1208" s="106"/>
      <c r="J1208" s="195"/>
      <c r="K1208" s="195"/>
      <c r="L1208" s="196"/>
    </row>
    <row r="1209">
      <c r="A1209" s="198"/>
      <c r="B1209" s="219"/>
      <c r="C1209" s="103"/>
      <c r="D1209" s="103"/>
      <c r="E1209" s="5" t="str">
        <f t="array" ref="E1209">IF(D1209="","",XLOOKUP(D1209,DATOS!$D$6:D14000,DATOS!$C$6:C14000,0,0,1))</f>
        <v/>
      </c>
      <c r="F1209" s="220"/>
      <c r="G1209" s="221"/>
      <c r="H1209" s="194"/>
      <c r="I1209" s="106"/>
      <c r="J1209" s="195"/>
      <c r="K1209" s="195"/>
      <c r="L1209" s="196"/>
    </row>
    <row r="1210">
      <c r="A1210" s="198"/>
      <c r="B1210" s="219"/>
      <c r="C1210" s="103"/>
      <c r="D1210" s="103"/>
      <c r="E1210" s="5" t="str">
        <f t="array" ref="E1210">IF(D1210="","",XLOOKUP(D1210,DATOS!$D$6:D14000,DATOS!$C$6:C14000,0,0,1))</f>
        <v/>
      </c>
      <c r="F1210" s="220"/>
      <c r="G1210" s="221"/>
      <c r="H1210" s="194"/>
      <c r="I1210" s="106"/>
      <c r="J1210" s="195"/>
      <c r="K1210" s="195"/>
      <c r="L1210" s="196"/>
    </row>
    <row r="1211">
      <c r="A1211" s="198"/>
      <c r="B1211" s="219"/>
      <c r="C1211" s="103"/>
      <c r="D1211" s="103"/>
      <c r="E1211" s="5" t="str">
        <f t="array" ref="E1211">IF(D1211="","",XLOOKUP(D1211,DATOS!$D$6:D14000,DATOS!$C$6:C14000,0,0,1))</f>
        <v/>
      </c>
      <c r="F1211" s="220"/>
      <c r="G1211" s="221"/>
      <c r="H1211" s="194"/>
      <c r="I1211" s="106"/>
      <c r="J1211" s="195"/>
      <c r="K1211" s="195"/>
      <c r="L1211" s="196"/>
    </row>
    <row r="1212">
      <c r="A1212" s="198"/>
      <c r="B1212" s="219"/>
      <c r="C1212" s="103"/>
      <c r="D1212" s="103"/>
      <c r="E1212" s="5" t="str">
        <f t="array" ref="E1212">IF(D1212="","",XLOOKUP(D1212,DATOS!$D$6:D14000,DATOS!$C$6:C14000,0,0,1))</f>
        <v/>
      </c>
      <c r="F1212" s="220"/>
      <c r="G1212" s="221"/>
      <c r="H1212" s="194"/>
      <c r="I1212" s="106"/>
      <c r="J1212" s="195"/>
      <c r="K1212" s="195"/>
      <c r="L1212" s="196"/>
    </row>
    <row r="1213">
      <c r="A1213" s="198"/>
      <c r="B1213" s="219"/>
      <c r="C1213" s="103"/>
      <c r="D1213" s="103"/>
      <c r="E1213" s="5" t="str">
        <f t="array" ref="E1213">IF(D1213="","",XLOOKUP(D1213,DATOS!$D$6:D14000,DATOS!$C$6:C14000,0,0,1))</f>
        <v/>
      </c>
      <c r="F1213" s="220"/>
      <c r="G1213" s="221"/>
      <c r="H1213" s="194"/>
      <c r="I1213" s="106"/>
      <c r="J1213" s="195"/>
      <c r="K1213" s="195"/>
      <c r="L1213" s="196"/>
    </row>
    <row r="1214">
      <c r="A1214" s="198"/>
      <c r="B1214" s="219"/>
      <c r="C1214" s="103"/>
      <c r="D1214" s="103"/>
      <c r="E1214" s="5" t="str">
        <f t="array" ref="E1214">IF(D1214="","",XLOOKUP(D1214,DATOS!$D$6:D14000,DATOS!$C$6:C14000,0,0,1))</f>
        <v/>
      </c>
      <c r="F1214" s="220"/>
      <c r="G1214" s="221"/>
      <c r="H1214" s="194"/>
      <c r="I1214" s="106"/>
      <c r="J1214" s="195"/>
      <c r="K1214" s="195"/>
      <c r="L1214" s="196"/>
    </row>
    <row r="1215">
      <c r="A1215" s="198"/>
      <c r="B1215" s="219"/>
      <c r="C1215" s="103"/>
      <c r="D1215" s="103"/>
      <c r="E1215" s="5" t="str">
        <f t="array" ref="E1215">IF(D1215="","",XLOOKUP(D1215,DATOS!$D$6:D14000,DATOS!$C$6:C14000,0,0,1))</f>
        <v/>
      </c>
      <c r="F1215" s="220"/>
      <c r="G1215" s="221"/>
      <c r="H1215" s="194"/>
      <c r="I1215" s="106"/>
      <c r="J1215" s="195"/>
      <c r="K1215" s="195"/>
      <c r="L1215" s="196"/>
    </row>
    <row r="1216">
      <c r="A1216" s="198"/>
      <c r="B1216" s="219"/>
      <c r="C1216" s="103"/>
      <c r="D1216" s="103"/>
      <c r="E1216" s="5" t="str">
        <f t="array" ref="E1216">IF(D1216="","",XLOOKUP(D1216,DATOS!$D$6:D14000,DATOS!$C$6:C14000,0,0,1))</f>
        <v/>
      </c>
      <c r="F1216" s="220"/>
      <c r="G1216" s="221"/>
      <c r="H1216" s="194"/>
      <c r="I1216" s="106"/>
      <c r="J1216" s="195"/>
      <c r="K1216" s="195"/>
      <c r="L1216" s="196"/>
    </row>
    <row r="1217">
      <c r="A1217" s="198"/>
      <c r="B1217" s="219"/>
      <c r="C1217" s="103"/>
      <c r="D1217" s="103"/>
      <c r="E1217" s="5" t="str">
        <f t="array" ref="E1217">IF(D1217="","",XLOOKUP(D1217,DATOS!$D$6:D14000,DATOS!$C$6:C14000,0,0,1))</f>
        <v/>
      </c>
      <c r="F1217" s="220"/>
      <c r="G1217" s="221"/>
      <c r="H1217" s="194"/>
      <c r="I1217" s="106"/>
      <c r="J1217" s="195"/>
      <c r="K1217" s="195"/>
      <c r="L1217" s="196"/>
    </row>
    <row r="1218">
      <c r="A1218" s="198"/>
      <c r="B1218" s="219"/>
      <c r="C1218" s="103"/>
      <c r="D1218" s="103"/>
      <c r="E1218" s="5" t="str">
        <f t="array" ref="E1218">IF(D1218="","",XLOOKUP(D1218,DATOS!$D$6:D14000,DATOS!$C$6:C14000,0,0,1))</f>
        <v/>
      </c>
      <c r="F1218" s="220"/>
      <c r="G1218" s="221"/>
      <c r="H1218" s="194"/>
      <c r="I1218" s="106"/>
      <c r="J1218" s="195"/>
      <c r="K1218" s="195"/>
      <c r="L1218" s="196"/>
    </row>
    <row r="1219">
      <c r="A1219" s="198"/>
      <c r="B1219" s="219"/>
      <c r="C1219" s="103"/>
      <c r="D1219" s="103"/>
      <c r="E1219" s="5" t="str">
        <f t="array" ref="E1219">IF(D1219="","",XLOOKUP(D1219,DATOS!$D$6:D14000,DATOS!$C$6:C14000,0,0,1))</f>
        <v/>
      </c>
      <c r="F1219" s="220"/>
      <c r="G1219" s="221"/>
      <c r="H1219" s="194"/>
      <c r="I1219" s="106"/>
      <c r="J1219" s="195"/>
      <c r="K1219" s="195"/>
      <c r="L1219" s="196"/>
    </row>
    <row r="1220">
      <c r="A1220" s="198"/>
      <c r="B1220" s="219"/>
      <c r="C1220" s="103"/>
      <c r="D1220" s="103"/>
      <c r="E1220" s="5" t="str">
        <f t="array" ref="E1220">IF(D1220="","",XLOOKUP(D1220,DATOS!$D$6:D14000,DATOS!$C$6:C14000,0,0,1))</f>
        <v/>
      </c>
      <c r="F1220" s="220"/>
      <c r="G1220" s="221"/>
      <c r="H1220" s="194"/>
      <c r="I1220" s="106"/>
      <c r="J1220" s="195"/>
      <c r="K1220" s="195"/>
      <c r="L1220" s="196"/>
    </row>
    <row r="1221">
      <c r="A1221" s="198"/>
      <c r="B1221" s="219"/>
      <c r="C1221" s="103"/>
      <c r="D1221" s="103"/>
      <c r="E1221" s="5" t="str">
        <f t="array" ref="E1221">IF(D1221="","",XLOOKUP(D1221,DATOS!$D$6:D14000,DATOS!$C$6:C14000,0,0,1))</f>
        <v/>
      </c>
      <c r="F1221" s="220"/>
      <c r="G1221" s="221"/>
      <c r="H1221" s="194"/>
      <c r="I1221" s="106"/>
      <c r="J1221" s="195"/>
      <c r="K1221" s="195"/>
      <c r="L1221" s="196"/>
    </row>
    <row r="1222">
      <c r="A1222" s="198"/>
      <c r="B1222" s="219"/>
      <c r="C1222" s="103"/>
      <c r="D1222" s="103"/>
      <c r="E1222" s="5" t="str">
        <f t="array" ref="E1222">IF(D1222="","",XLOOKUP(D1222,DATOS!$D$6:D14000,DATOS!$C$6:C14000,0,0,1))</f>
        <v/>
      </c>
      <c r="F1222" s="220"/>
      <c r="G1222" s="221"/>
      <c r="H1222" s="194"/>
      <c r="I1222" s="106"/>
      <c r="J1222" s="195"/>
      <c r="K1222" s="195"/>
      <c r="L1222" s="196"/>
    </row>
    <row r="1223">
      <c r="A1223" s="198"/>
      <c r="B1223" s="219"/>
      <c r="C1223" s="103"/>
      <c r="D1223" s="103"/>
      <c r="E1223" s="5" t="str">
        <f t="array" ref="E1223">IF(D1223="","",XLOOKUP(D1223,DATOS!$D$6:D14000,DATOS!$C$6:C14000,0,0,1))</f>
        <v/>
      </c>
      <c r="F1223" s="220"/>
      <c r="G1223" s="221"/>
      <c r="H1223" s="194"/>
      <c r="I1223" s="106"/>
      <c r="J1223" s="195"/>
      <c r="K1223" s="195"/>
      <c r="L1223" s="196"/>
    </row>
    <row r="1224">
      <c r="A1224" s="198"/>
      <c r="B1224" s="219"/>
      <c r="C1224" s="103"/>
      <c r="D1224" s="103"/>
      <c r="E1224" s="5" t="str">
        <f t="array" ref="E1224">IF(D1224="","",XLOOKUP(D1224,DATOS!$D$6:D14000,DATOS!$C$6:C14000,0,0,1))</f>
        <v/>
      </c>
      <c r="F1224" s="220"/>
      <c r="G1224" s="221"/>
      <c r="H1224" s="194"/>
      <c r="I1224" s="106"/>
      <c r="J1224" s="195"/>
      <c r="K1224" s="195"/>
      <c r="L1224" s="196"/>
    </row>
    <row r="1225">
      <c r="A1225" s="198"/>
      <c r="B1225" s="219"/>
      <c r="C1225" s="103"/>
      <c r="D1225" s="103"/>
      <c r="E1225" s="5" t="str">
        <f t="array" ref="E1225">IF(D1225="","",XLOOKUP(D1225,DATOS!$D$6:D14000,DATOS!$C$6:C14000,0,0,1))</f>
        <v/>
      </c>
      <c r="F1225" s="220"/>
      <c r="G1225" s="221"/>
      <c r="H1225" s="194"/>
      <c r="I1225" s="106"/>
      <c r="J1225" s="195"/>
      <c r="K1225" s="195"/>
      <c r="L1225" s="196"/>
    </row>
    <row r="1226">
      <c r="A1226" s="198"/>
      <c r="B1226" s="219"/>
      <c r="C1226" s="103"/>
      <c r="D1226" s="103"/>
      <c r="E1226" s="5" t="str">
        <f t="array" ref="E1226">IF(D1226="","",XLOOKUP(D1226,DATOS!$D$6:D14000,DATOS!$C$6:C14000,0,0,1))</f>
        <v/>
      </c>
      <c r="F1226" s="220"/>
      <c r="G1226" s="221"/>
      <c r="H1226" s="194"/>
      <c r="I1226" s="106"/>
      <c r="J1226" s="195"/>
      <c r="K1226" s="195"/>
      <c r="L1226" s="196"/>
    </row>
    <row r="1227">
      <c r="A1227" s="198"/>
      <c r="B1227" s="219"/>
      <c r="C1227" s="103"/>
      <c r="D1227" s="103"/>
      <c r="E1227" s="5" t="str">
        <f t="array" ref="E1227">IF(D1227="","",XLOOKUP(D1227,DATOS!$D$6:D14000,DATOS!$C$6:C14000,0,0,1))</f>
        <v/>
      </c>
      <c r="F1227" s="220"/>
      <c r="G1227" s="221"/>
      <c r="H1227" s="194"/>
      <c r="I1227" s="106"/>
      <c r="J1227" s="195"/>
      <c r="K1227" s="195"/>
      <c r="L1227" s="196"/>
    </row>
    <row r="1228">
      <c r="A1228" s="198"/>
      <c r="B1228" s="219"/>
      <c r="C1228" s="103"/>
      <c r="D1228" s="103"/>
      <c r="E1228" s="5" t="str">
        <f t="array" ref="E1228">IF(D1228="","",XLOOKUP(D1228,DATOS!$D$6:D14000,DATOS!$C$6:C14000,0,0,1))</f>
        <v/>
      </c>
      <c r="F1228" s="220"/>
      <c r="G1228" s="221"/>
      <c r="H1228" s="194"/>
      <c r="I1228" s="106"/>
      <c r="J1228" s="195"/>
      <c r="K1228" s="195"/>
      <c r="L1228" s="196"/>
    </row>
    <row r="1229">
      <c r="A1229" s="198"/>
      <c r="B1229" s="219"/>
      <c r="C1229" s="103"/>
      <c r="D1229" s="103"/>
      <c r="E1229" s="5" t="str">
        <f t="array" ref="E1229">IF(D1229="","",XLOOKUP(D1229,DATOS!$D$6:D14000,DATOS!$C$6:C14000,0,0,1))</f>
        <v/>
      </c>
      <c r="F1229" s="220"/>
      <c r="G1229" s="221"/>
      <c r="H1229" s="194"/>
      <c r="I1229" s="106"/>
      <c r="J1229" s="195"/>
      <c r="K1229" s="195"/>
      <c r="L1229" s="196"/>
    </row>
    <row r="1230">
      <c r="A1230" s="198"/>
      <c r="B1230" s="219"/>
      <c r="C1230" s="103"/>
      <c r="D1230" s="103"/>
      <c r="E1230" s="5" t="str">
        <f t="array" ref="E1230">IF(D1230="","",XLOOKUP(D1230,DATOS!$D$6:D14000,DATOS!$C$6:C14000,0,0,1))</f>
        <v/>
      </c>
      <c r="F1230" s="220"/>
      <c r="G1230" s="221"/>
      <c r="H1230" s="194"/>
      <c r="I1230" s="106"/>
      <c r="J1230" s="195"/>
      <c r="K1230" s="195"/>
      <c r="L1230" s="196"/>
    </row>
    <row r="1231">
      <c r="A1231" s="198"/>
      <c r="B1231" s="219"/>
      <c r="C1231" s="103"/>
      <c r="D1231" s="103"/>
      <c r="E1231" s="5" t="str">
        <f t="array" ref="E1231">IF(D1231="","",XLOOKUP(D1231,DATOS!$D$6:D14000,DATOS!$C$6:C14000,0,0,1))</f>
        <v/>
      </c>
      <c r="F1231" s="220"/>
      <c r="G1231" s="221"/>
      <c r="H1231" s="194"/>
      <c r="I1231" s="106"/>
      <c r="J1231" s="195"/>
      <c r="K1231" s="195"/>
      <c r="L1231" s="196"/>
    </row>
    <row r="1232">
      <c r="A1232" s="198"/>
      <c r="B1232" s="219"/>
      <c r="C1232" s="103"/>
      <c r="D1232" s="103"/>
      <c r="E1232" s="5" t="str">
        <f t="array" ref="E1232">IF(D1232="","",XLOOKUP(D1232,DATOS!$D$6:D14000,DATOS!$C$6:C14000,0,0,1))</f>
        <v/>
      </c>
      <c r="F1232" s="220"/>
      <c r="G1232" s="221"/>
      <c r="H1232" s="194"/>
      <c r="I1232" s="106"/>
      <c r="J1232" s="195"/>
      <c r="K1232" s="195"/>
      <c r="L1232" s="196"/>
    </row>
    <row r="1233">
      <c r="A1233" s="198"/>
      <c r="B1233" s="219"/>
      <c r="C1233" s="103"/>
      <c r="D1233" s="103"/>
      <c r="E1233" s="5" t="str">
        <f t="array" ref="E1233">IF(D1233="","",XLOOKUP(D1233,DATOS!$D$6:D14000,DATOS!$C$6:C14000,0,0,1))</f>
        <v/>
      </c>
      <c r="F1233" s="220"/>
      <c r="G1233" s="221"/>
      <c r="H1233" s="194"/>
      <c r="I1233" s="106"/>
      <c r="J1233" s="195"/>
      <c r="K1233" s="195"/>
      <c r="L1233" s="196"/>
    </row>
    <row r="1234">
      <c r="A1234" s="198"/>
      <c r="B1234" s="219"/>
      <c r="C1234" s="103"/>
      <c r="D1234" s="103"/>
      <c r="E1234" s="5" t="str">
        <f t="array" ref="E1234">IF(D1234="","",XLOOKUP(D1234,DATOS!$D$6:D14000,DATOS!$C$6:C14000,0,0,1))</f>
        <v/>
      </c>
      <c r="F1234" s="220"/>
      <c r="G1234" s="221"/>
      <c r="H1234" s="194"/>
      <c r="I1234" s="106"/>
      <c r="J1234" s="195"/>
      <c r="K1234" s="195"/>
      <c r="L1234" s="196"/>
    </row>
    <row r="1235">
      <c r="A1235" s="198"/>
      <c r="B1235" s="219"/>
      <c r="C1235" s="103"/>
      <c r="D1235" s="103"/>
      <c r="E1235" s="5" t="str">
        <f t="array" ref="E1235">IF(D1235="","",XLOOKUP(D1235,DATOS!$D$6:D14000,DATOS!$C$6:C14000,0,0,1))</f>
        <v/>
      </c>
      <c r="F1235" s="220"/>
      <c r="G1235" s="221"/>
      <c r="H1235" s="194"/>
      <c r="I1235" s="106"/>
      <c r="J1235" s="195"/>
      <c r="K1235" s="195"/>
      <c r="L1235" s="196"/>
    </row>
    <row r="1236">
      <c r="A1236" s="198"/>
      <c r="B1236" s="219"/>
      <c r="C1236" s="103"/>
      <c r="D1236" s="103"/>
      <c r="E1236" s="5" t="str">
        <f t="array" ref="E1236">IF(D1236="","",XLOOKUP(D1236,DATOS!$D$6:D14000,DATOS!$C$6:C14000,0,0,1))</f>
        <v/>
      </c>
      <c r="F1236" s="220"/>
      <c r="G1236" s="221"/>
      <c r="H1236" s="194"/>
      <c r="I1236" s="106"/>
      <c r="J1236" s="195"/>
      <c r="K1236" s="195"/>
      <c r="L1236" s="196"/>
    </row>
    <row r="1237">
      <c r="A1237" s="198"/>
      <c r="B1237" s="219"/>
      <c r="C1237" s="103"/>
      <c r="D1237" s="103"/>
      <c r="E1237" s="5" t="str">
        <f t="array" ref="E1237">IF(D1237="","",XLOOKUP(D1237,DATOS!$D$6:D14000,DATOS!$C$6:C14000,0,0,1))</f>
        <v/>
      </c>
      <c r="F1237" s="220"/>
      <c r="G1237" s="221"/>
      <c r="H1237" s="194"/>
      <c r="I1237" s="106"/>
      <c r="J1237" s="195"/>
      <c r="K1237" s="195"/>
      <c r="L1237" s="196"/>
    </row>
    <row r="1238">
      <c r="A1238" s="198"/>
      <c r="B1238" s="219"/>
      <c r="C1238" s="103"/>
      <c r="D1238" s="103"/>
      <c r="E1238" s="5" t="str">
        <f t="array" ref="E1238">IF(D1238="","",XLOOKUP(D1238,DATOS!$D$6:D14000,DATOS!$C$6:C14000,0,0,1))</f>
        <v/>
      </c>
      <c r="F1238" s="220"/>
      <c r="G1238" s="221"/>
      <c r="H1238" s="194"/>
      <c r="I1238" s="106"/>
      <c r="J1238" s="195"/>
      <c r="K1238" s="195"/>
      <c r="L1238" s="196"/>
    </row>
    <row r="1239">
      <c r="A1239" s="198"/>
      <c r="B1239" s="219"/>
      <c r="C1239" s="103"/>
      <c r="D1239" s="103"/>
      <c r="E1239" s="5" t="str">
        <f t="array" ref="E1239">IF(D1239="","",XLOOKUP(D1239,DATOS!$D$6:D14000,DATOS!$C$6:C14000,0,0,1))</f>
        <v/>
      </c>
      <c r="F1239" s="220"/>
      <c r="G1239" s="221"/>
      <c r="H1239" s="194"/>
      <c r="I1239" s="106"/>
      <c r="J1239" s="195"/>
      <c r="K1239" s="195"/>
      <c r="L1239" s="196"/>
    </row>
    <row r="1240">
      <c r="A1240" s="198"/>
      <c r="B1240" s="219"/>
      <c r="C1240" s="103"/>
      <c r="D1240" s="103"/>
      <c r="E1240" s="5" t="str">
        <f t="array" ref="E1240">IF(D1240="","",XLOOKUP(D1240,DATOS!$D$6:D14000,DATOS!$C$6:C14000,0,0,1))</f>
        <v/>
      </c>
      <c r="F1240" s="220"/>
      <c r="G1240" s="221"/>
      <c r="H1240" s="194"/>
      <c r="I1240" s="106"/>
      <c r="J1240" s="195"/>
      <c r="K1240" s="195"/>
      <c r="L1240" s="196"/>
    </row>
    <row r="1241">
      <c r="A1241" s="198"/>
      <c r="B1241" s="219"/>
      <c r="C1241" s="103"/>
      <c r="D1241" s="103"/>
      <c r="E1241" s="5" t="str">
        <f t="array" ref="E1241">IF(D1241="","",XLOOKUP(D1241,DATOS!$D$6:D14000,DATOS!$C$6:C14000,0,0,1))</f>
        <v/>
      </c>
      <c r="F1241" s="220"/>
      <c r="G1241" s="221"/>
      <c r="H1241" s="194"/>
      <c r="I1241" s="106"/>
      <c r="J1241" s="195"/>
      <c r="K1241" s="195"/>
      <c r="L1241" s="196"/>
    </row>
    <row r="1242">
      <c r="A1242" s="198"/>
      <c r="B1242" s="219"/>
      <c r="C1242" s="103"/>
      <c r="D1242" s="103"/>
      <c r="E1242" s="5" t="str">
        <f t="array" ref="E1242">IF(D1242="","",XLOOKUP(D1242,DATOS!$D$6:D14000,DATOS!$C$6:C14000,0,0,1))</f>
        <v/>
      </c>
      <c r="F1242" s="220"/>
      <c r="G1242" s="221"/>
      <c r="H1242" s="194"/>
      <c r="I1242" s="106"/>
      <c r="J1242" s="195"/>
      <c r="K1242" s="195"/>
      <c r="L1242" s="196"/>
    </row>
    <row r="1243">
      <c r="A1243" s="198"/>
      <c r="B1243" s="219"/>
      <c r="C1243" s="103"/>
      <c r="D1243" s="103"/>
      <c r="E1243" s="5" t="str">
        <f t="array" ref="E1243">IF(D1243="","",XLOOKUP(D1243,DATOS!$D$6:D14000,DATOS!$C$6:C14000,0,0,1))</f>
        <v/>
      </c>
      <c r="F1243" s="220"/>
      <c r="G1243" s="221"/>
      <c r="H1243" s="194"/>
      <c r="I1243" s="106"/>
      <c r="J1243" s="195"/>
      <c r="K1243" s="195"/>
      <c r="L1243" s="196"/>
    </row>
    <row r="1244">
      <c r="A1244" s="198"/>
      <c r="B1244" s="219"/>
      <c r="C1244" s="103"/>
      <c r="D1244" s="103"/>
      <c r="E1244" s="5" t="str">
        <f t="array" ref="E1244">IF(D1244="","",XLOOKUP(D1244,DATOS!$D$6:D14000,DATOS!$C$6:C14000,0,0,1))</f>
        <v/>
      </c>
      <c r="F1244" s="220"/>
      <c r="G1244" s="221"/>
      <c r="H1244" s="194"/>
      <c r="I1244" s="106"/>
      <c r="J1244" s="195"/>
      <c r="K1244" s="195"/>
      <c r="L1244" s="196"/>
    </row>
    <row r="1245">
      <c r="A1245" s="198"/>
      <c r="B1245" s="219"/>
      <c r="C1245" s="103"/>
      <c r="D1245" s="103"/>
      <c r="E1245" s="5" t="str">
        <f t="array" ref="E1245">IF(D1245="","",XLOOKUP(D1245,DATOS!$D$6:D14000,DATOS!$C$6:C14000,0,0,1))</f>
        <v/>
      </c>
      <c r="F1245" s="220"/>
      <c r="G1245" s="221"/>
      <c r="H1245" s="194"/>
      <c r="I1245" s="106"/>
      <c r="J1245" s="195"/>
      <c r="K1245" s="195"/>
      <c r="L1245" s="196"/>
    </row>
    <row r="1246">
      <c r="A1246" s="198"/>
      <c r="B1246" s="219"/>
      <c r="C1246" s="103"/>
      <c r="D1246" s="103"/>
      <c r="E1246" s="5" t="str">
        <f t="array" ref="E1246">IF(D1246="","",XLOOKUP(D1246,DATOS!$D$6:D14000,DATOS!$C$6:C14000,0,0,1))</f>
        <v/>
      </c>
      <c r="F1246" s="220"/>
      <c r="G1246" s="221"/>
      <c r="H1246" s="194"/>
      <c r="I1246" s="106"/>
      <c r="J1246" s="195"/>
      <c r="K1246" s="195"/>
      <c r="L1246" s="196"/>
    </row>
    <row r="1247">
      <c r="A1247" s="198"/>
      <c r="B1247" s="219"/>
      <c r="C1247" s="103"/>
      <c r="D1247" s="103"/>
      <c r="E1247" s="5" t="str">
        <f t="array" ref="E1247">IF(D1247="","",XLOOKUP(D1247,DATOS!$D$6:D14000,DATOS!$C$6:C14000,0,0,1))</f>
        <v/>
      </c>
      <c r="F1247" s="220"/>
      <c r="G1247" s="221"/>
      <c r="H1247" s="194"/>
      <c r="I1247" s="106"/>
      <c r="J1247" s="195"/>
      <c r="K1247" s="195"/>
      <c r="L1247" s="196"/>
    </row>
    <row r="1248">
      <c r="A1248" s="198"/>
      <c r="B1248" s="219"/>
      <c r="C1248" s="103"/>
      <c r="D1248" s="103"/>
      <c r="E1248" s="5" t="str">
        <f t="array" ref="E1248">IF(D1248="","",XLOOKUP(D1248,DATOS!$D$6:D14000,DATOS!$C$6:C14000,0,0,1))</f>
        <v/>
      </c>
      <c r="F1248" s="220"/>
      <c r="G1248" s="221"/>
      <c r="H1248" s="194"/>
      <c r="I1248" s="106"/>
      <c r="J1248" s="195"/>
      <c r="K1248" s="195"/>
      <c r="L1248" s="196"/>
    </row>
    <row r="1249">
      <c r="A1249" s="198"/>
      <c r="B1249" s="219"/>
      <c r="C1249" s="103"/>
      <c r="D1249" s="103"/>
      <c r="E1249" s="5" t="str">
        <f t="array" ref="E1249">IF(D1249="","",XLOOKUP(D1249,DATOS!$D$6:D14000,DATOS!$C$6:C14000,0,0,1))</f>
        <v/>
      </c>
      <c r="F1249" s="220"/>
      <c r="G1249" s="221"/>
      <c r="H1249" s="194"/>
      <c r="I1249" s="106"/>
      <c r="J1249" s="195"/>
      <c r="K1249" s="195"/>
      <c r="L1249" s="196"/>
    </row>
    <row r="1250">
      <c r="A1250" s="198"/>
      <c r="B1250" s="219"/>
      <c r="C1250" s="103"/>
      <c r="D1250" s="103"/>
      <c r="E1250" s="5" t="str">
        <f t="array" ref="E1250">IF(D1250="","",XLOOKUP(D1250,DATOS!$D$6:D14000,DATOS!$C$6:C14000,0,0,1))</f>
        <v/>
      </c>
      <c r="F1250" s="220"/>
      <c r="G1250" s="221"/>
      <c r="H1250" s="194"/>
      <c r="I1250" s="106"/>
      <c r="J1250" s="195"/>
      <c r="K1250" s="195"/>
      <c r="L1250" s="196"/>
    </row>
    <row r="1251">
      <c r="A1251" s="198"/>
      <c r="B1251" s="219"/>
      <c r="C1251" s="103"/>
      <c r="D1251" s="103"/>
      <c r="E1251" s="5" t="str">
        <f t="array" ref="E1251">IF(D1251="","",XLOOKUP(D1251,DATOS!$D$6:D14000,DATOS!$C$6:C14000,0,0,1))</f>
        <v/>
      </c>
      <c r="F1251" s="220"/>
      <c r="G1251" s="221"/>
      <c r="H1251" s="194"/>
      <c r="I1251" s="106"/>
      <c r="J1251" s="195"/>
      <c r="K1251" s="195"/>
      <c r="L1251" s="196"/>
    </row>
    <row r="1252">
      <c r="A1252" s="198"/>
      <c r="B1252" s="219"/>
      <c r="C1252" s="103"/>
      <c r="D1252" s="103"/>
      <c r="E1252" s="5" t="str">
        <f t="array" ref="E1252">IF(D1252="","",XLOOKUP(D1252,DATOS!$D$6:D14000,DATOS!$C$6:C14000,0,0,1))</f>
        <v/>
      </c>
      <c r="F1252" s="220"/>
      <c r="G1252" s="221"/>
      <c r="H1252" s="194"/>
      <c r="I1252" s="106"/>
      <c r="J1252" s="195"/>
      <c r="K1252" s="195"/>
      <c r="L1252" s="196"/>
    </row>
    <row r="1253">
      <c r="A1253" s="198"/>
      <c r="B1253" s="219"/>
      <c r="C1253" s="103"/>
      <c r="D1253" s="103"/>
      <c r="E1253" s="5" t="str">
        <f t="array" ref="E1253">IF(D1253="","",XLOOKUP(D1253,DATOS!$D$6:D14000,DATOS!$C$6:C14000,0,0,1))</f>
        <v/>
      </c>
      <c r="F1253" s="220"/>
      <c r="G1253" s="221"/>
      <c r="H1253" s="194"/>
      <c r="I1253" s="106"/>
      <c r="J1253" s="195"/>
      <c r="K1253" s="195"/>
      <c r="L1253" s="196"/>
    </row>
    <row r="1254">
      <c r="A1254" s="198"/>
      <c r="B1254" s="219"/>
      <c r="C1254" s="103"/>
      <c r="D1254" s="103"/>
      <c r="E1254" s="5" t="str">
        <f t="array" ref="E1254">IF(D1254="","",XLOOKUP(D1254,DATOS!$D$6:D14000,DATOS!$C$6:C14000,0,0,1))</f>
        <v/>
      </c>
      <c r="F1254" s="220"/>
      <c r="G1254" s="221"/>
      <c r="H1254" s="194"/>
      <c r="I1254" s="106"/>
      <c r="J1254" s="195"/>
      <c r="K1254" s="195"/>
      <c r="L1254" s="196"/>
    </row>
    <row r="1255">
      <c r="A1255" s="198"/>
      <c r="B1255" s="219"/>
      <c r="C1255" s="103"/>
      <c r="D1255" s="103"/>
      <c r="E1255" s="5" t="str">
        <f t="array" ref="E1255">IF(D1255="","",XLOOKUP(D1255,DATOS!$D$6:D14000,DATOS!$C$6:C14000,0,0,1))</f>
        <v/>
      </c>
      <c r="F1255" s="220"/>
      <c r="G1255" s="221"/>
      <c r="H1255" s="194"/>
      <c r="I1255" s="106"/>
      <c r="J1255" s="195"/>
      <c r="K1255" s="195"/>
      <c r="L1255" s="196"/>
    </row>
    <row r="1256">
      <c r="A1256" s="198"/>
      <c r="B1256" s="219"/>
      <c r="C1256" s="103"/>
      <c r="D1256" s="103"/>
      <c r="E1256" s="5" t="str">
        <f t="array" ref="E1256">IF(D1256="","",XLOOKUP(D1256,DATOS!$D$6:D14000,DATOS!$C$6:C14000,0,0,1))</f>
        <v/>
      </c>
      <c r="F1256" s="220"/>
      <c r="G1256" s="221"/>
      <c r="H1256" s="194"/>
      <c r="I1256" s="106"/>
      <c r="J1256" s="195"/>
      <c r="K1256" s="195"/>
      <c r="L1256" s="196"/>
    </row>
    <row r="1257">
      <c r="A1257" s="198"/>
      <c r="B1257" s="219"/>
      <c r="C1257" s="103"/>
      <c r="D1257" s="103"/>
      <c r="E1257" s="5" t="str">
        <f t="array" ref="E1257">IF(D1257="","",XLOOKUP(D1257,DATOS!$D$6:D14000,DATOS!$C$6:C14000,0,0,1))</f>
        <v/>
      </c>
      <c r="F1257" s="220"/>
      <c r="G1257" s="221"/>
      <c r="H1257" s="194"/>
      <c r="I1257" s="106"/>
      <c r="J1257" s="195"/>
      <c r="K1257" s="195"/>
      <c r="L1257" s="196"/>
    </row>
    <row r="1258">
      <c r="A1258" s="198"/>
      <c r="B1258" s="219"/>
      <c r="C1258" s="103"/>
      <c r="D1258" s="103"/>
      <c r="E1258" s="5" t="str">
        <f t="array" ref="E1258">IF(D1258="","",XLOOKUP(D1258,DATOS!$D$6:D14000,DATOS!$C$6:C14000,0,0,1))</f>
        <v/>
      </c>
      <c r="F1258" s="220"/>
      <c r="G1258" s="221"/>
      <c r="H1258" s="194"/>
      <c r="I1258" s="106"/>
      <c r="J1258" s="195"/>
      <c r="K1258" s="195"/>
      <c r="L1258" s="196"/>
    </row>
    <row r="1259">
      <c r="A1259" s="198"/>
      <c r="B1259" s="219"/>
      <c r="C1259" s="103"/>
      <c r="D1259" s="103"/>
      <c r="E1259" s="5" t="str">
        <f t="array" ref="E1259">IF(D1259="","",XLOOKUP(D1259,DATOS!$D$6:D14000,DATOS!$C$6:C14000,0,0,1))</f>
        <v/>
      </c>
      <c r="F1259" s="220"/>
      <c r="G1259" s="221"/>
      <c r="H1259" s="194"/>
      <c r="I1259" s="106"/>
      <c r="J1259" s="195"/>
      <c r="K1259" s="195"/>
      <c r="L1259" s="196"/>
    </row>
    <row r="1260">
      <c r="A1260" s="198"/>
      <c r="B1260" s="219"/>
      <c r="C1260" s="103"/>
      <c r="D1260" s="103"/>
      <c r="E1260" s="5" t="str">
        <f t="array" ref="E1260">IF(D1260="","",XLOOKUP(D1260,DATOS!$D$6:D14000,DATOS!$C$6:C14000,0,0,1))</f>
        <v/>
      </c>
      <c r="F1260" s="220"/>
      <c r="G1260" s="221"/>
      <c r="H1260" s="194"/>
      <c r="I1260" s="106"/>
      <c r="J1260" s="195"/>
      <c r="K1260" s="195"/>
      <c r="L1260" s="196"/>
    </row>
    <row r="1261">
      <c r="A1261" s="198"/>
      <c r="B1261" s="219"/>
      <c r="C1261" s="103"/>
      <c r="D1261" s="103"/>
      <c r="E1261" s="5" t="str">
        <f t="array" ref="E1261">IF(D1261="","",XLOOKUP(D1261,DATOS!$D$6:D14000,DATOS!$C$6:C14000,0,0,1))</f>
        <v/>
      </c>
      <c r="F1261" s="220"/>
      <c r="G1261" s="221"/>
      <c r="H1261" s="194"/>
      <c r="I1261" s="106"/>
      <c r="J1261" s="195"/>
      <c r="K1261" s="195"/>
      <c r="L1261" s="196"/>
    </row>
    <row r="1262">
      <c r="A1262" s="198"/>
      <c r="B1262" s="219"/>
      <c r="C1262" s="103"/>
      <c r="D1262" s="103"/>
      <c r="E1262" s="5" t="str">
        <f t="array" ref="E1262">IF(D1262="","",XLOOKUP(D1262,DATOS!$D$6:D14000,DATOS!$C$6:C14000,0,0,1))</f>
        <v/>
      </c>
      <c r="F1262" s="220"/>
      <c r="G1262" s="221"/>
      <c r="H1262" s="194"/>
      <c r="I1262" s="106"/>
      <c r="J1262" s="195"/>
      <c r="K1262" s="195"/>
      <c r="L1262" s="196"/>
    </row>
    <row r="1263">
      <c r="A1263" s="198"/>
      <c r="B1263" s="219"/>
      <c r="C1263" s="103"/>
      <c r="D1263" s="103"/>
      <c r="E1263" s="5" t="str">
        <f t="array" ref="E1263">IF(D1263="","",XLOOKUP(D1263,DATOS!$D$6:D14000,DATOS!$C$6:C14000,0,0,1))</f>
        <v/>
      </c>
      <c r="F1263" s="220"/>
      <c r="G1263" s="221"/>
      <c r="H1263" s="194"/>
      <c r="I1263" s="106"/>
      <c r="J1263" s="195"/>
      <c r="K1263" s="195"/>
      <c r="L1263" s="196"/>
    </row>
    <row r="1264">
      <c r="A1264" s="198"/>
      <c r="B1264" s="219"/>
      <c r="C1264" s="103"/>
      <c r="D1264" s="103"/>
      <c r="E1264" s="5" t="str">
        <f t="array" ref="E1264">IF(D1264="","",XLOOKUP(D1264,DATOS!$D$6:D14000,DATOS!$C$6:C14000,0,0,1))</f>
        <v/>
      </c>
      <c r="F1264" s="220"/>
      <c r="G1264" s="221"/>
      <c r="H1264" s="194"/>
      <c r="I1264" s="106"/>
      <c r="J1264" s="195"/>
      <c r="K1264" s="195"/>
      <c r="L1264" s="196"/>
    </row>
    <row r="1265">
      <c r="A1265" s="198"/>
      <c r="B1265" s="219"/>
      <c r="C1265" s="103"/>
      <c r="D1265" s="103"/>
      <c r="E1265" s="5" t="str">
        <f t="array" ref="E1265">IF(D1265="","",XLOOKUP(D1265,DATOS!$D$6:D14000,DATOS!$C$6:C14000,0,0,1))</f>
        <v/>
      </c>
      <c r="F1265" s="220"/>
      <c r="G1265" s="221"/>
      <c r="H1265" s="194"/>
      <c r="I1265" s="106"/>
      <c r="J1265" s="195"/>
      <c r="K1265" s="195"/>
      <c r="L1265" s="196"/>
    </row>
    <row r="1266">
      <c r="A1266" s="198"/>
      <c r="B1266" s="219"/>
      <c r="C1266" s="103"/>
      <c r="D1266" s="103"/>
      <c r="E1266" s="5" t="str">
        <f t="array" ref="E1266">IF(D1266="","",XLOOKUP(D1266,DATOS!$D$6:D14000,DATOS!$C$6:C14000,0,0,1))</f>
        <v/>
      </c>
      <c r="F1266" s="220"/>
      <c r="G1266" s="221"/>
      <c r="H1266" s="194"/>
      <c r="I1266" s="106"/>
      <c r="J1266" s="195"/>
      <c r="K1266" s="195"/>
      <c r="L1266" s="196"/>
    </row>
    <row r="1267">
      <c r="A1267" s="198"/>
      <c r="B1267" s="219"/>
      <c r="C1267" s="103"/>
      <c r="D1267" s="103"/>
      <c r="E1267" s="5" t="str">
        <f t="array" ref="E1267">IF(D1267="","",XLOOKUP(D1267,DATOS!$D$6:D14000,DATOS!$C$6:C14000,0,0,1))</f>
        <v/>
      </c>
      <c r="F1267" s="220"/>
      <c r="G1267" s="221"/>
      <c r="H1267" s="194"/>
      <c r="I1267" s="106"/>
      <c r="J1267" s="195"/>
      <c r="K1267" s="195"/>
      <c r="L1267" s="196"/>
    </row>
    <row r="1268">
      <c r="A1268" s="198"/>
      <c r="B1268" s="219"/>
      <c r="C1268" s="103"/>
      <c r="D1268" s="103"/>
      <c r="E1268" s="5" t="str">
        <f t="array" ref="E1268">IF(D1268="","",XLOOKUP(D1268,DATOS!$D$6:D14000,DATOS!$C$6:C14000,0,0,1))</f>
        <v/>
      </c>
      <c r="F1268" s="220"/>
      <c r="G1268" s="221"/>
      <c r="H1268" s="194"/>
      <c r="I1268" s="106"/>
      <c r="J1268" s="195"/>
      <c r="K1268" s="195"/>
      <c r="L1268" s="196"/>
    </row>
    <row r="1269">
      <c r="A1269" s="198"/>
      <c r="B1269" s="219"/>
      <c r="C1269" s="103"/>
      <c r="D1269" s="103"/>
      <c r="E1269" s="5" t="str">
        <f t="array" ref="E1269">IF(D1269="","",XLOOKUP(D1269,DATOS!$D$6:D14000,DATOS!$C$6:C14000,0,0,1))</f>
        <v/>
      </c>
      <c r="F1269" s="220"/>
      <c r="G1269" s="221"/>
      <c r="H1269" s="194"/>
      <c r="I1269" s="106"/>
      <c r="J1269" s="195"/>
      <c r="K1269" s="195"/>
      <c r="L1269" s="196"/>
    </row>
    <row r="1270">
      <c r="A1270" s="198"/>
      <c r="B1270" s="219"/>
      <c r="C1270" s="103"/>
      <c r="D1270" s="103"/>
      <c r="E1270" s="5" t="str">
        <f t="array" ref="E1270">IF(D1270="","",XLOOKUP(D1270,DATOS!$D$6:D14000,DATOS!$C$6:C14000,0,0,1))</f>
        <v/>
      </c>
      <c r="F1270" s="220"/>
      <c r="G1270" s="221"/>
      <c r="H1270" s="194"/>
      <c r="I1270" s="106"/>
      <c r="J1270" s="195"/>
      <c r="K1270" s="195"/>
      <c r="L1270" s="196"/>
    </row>
    <row r="1271">
      <c r="A1271" s="198"/>
      <c r="B1271" s="219"/>
      <c r="C1271" s="103"/>
      <c r="D1271" s="103"/>
      <c r="E1271" s="5" t="str">
        <f t="array" ref="E1271">IF(D1271="","",XLOOKUP(D1271,DATOS!$D$6:D14000,DATOS!$C$6:C14000,0,0,1))</f>
        <v/>
      </c>
      <c r="F1271" s="220"/>
      <c r="G1271" s="221"/>
      <c r="H1271" s="194"/>
      <c r="I1271" s="106"/>
      <c r="J1271" s="195"/>
      <c r="K1271" s="195"/>
      <c r="L1271" s="196"/>
    </row>
    <row r="1272">
      <c r="A1272" s="198"/>
      <c r="B1272" s="219"/>
      <c r="C1272" s="103"/>
      <c r="D1272" s="103"/>
      <c r="E1272" s="5" t="str">
        <f t="array" ref="E1272">IF(D1272="","",XLOOKUP(D1272,DATOS!$D$6:D14000,DATOS!$C$6:C14000,0,0,1))</f>
        <v/>
      </c>
      <c r="F1272" s="220"/>
      <c r="G1272" s="221"/>
      <c r="H1272" s="194"/>
      <c r="I1272" s="106"/>
      <c r="J1272" s="195"/>
      <c r="K1272" s="195"/>
      <c r="L1272" s="196"/>
    </row>
    <row r="1273">
      <c r="A1273" s="198"/>
      <c r="B1273" s="219"/>
      <c r="C1273" s="103"/>
      <c r="D1273" s="103"/>
      <c r="E1273" s="5" t="str">
        <f t="array" ref="E1273">IF(D1273="","",XLOOKUP(D1273,DATOS!$D$6:D14000,DATOS!$C$6:C14000,0,0,1))</f>
        <v/>
      </c>
      <c r="F1273" s="220"/>
      <c r="G1273" s="221"/>
      <c r="H1273" s="194"/>
      <c r="I1273" s="106"/>
      <c r="J1273" s="195"/>
      <c r="K1273" s="195"/>
      <c r="L1273" s="196"/>
    </row>
    <row r="1274">
      <c r="A1274" s="198"/>
      <c r="B1274" s="219"/>
      <c r="C1274" s="103"/>
      <c r="D1274" s="103"/>
      <c r="E1274" s="5" t="str">
        <f t="array" ref="E1274">IF(D1274="","",XLOOKUP(D1274,DATOS!$D$6:D14000,DATOS!$C$6:C14000,0,0,1))</f>
        <v/>
      </c>
      <c r="F1274" s="220"/>
      <c r="G1274" s="221"/>
      <c r="H1274" s="194"/>
      <c r="I1274" s="106"/>
      <c r="J1274" s="195"/>
      <c r="K1274" s="195"/>
      <c r="L1274" s="196"/>
    </row>
    <row r="1275">
      <c r="A1275" s="198"/>
      <c r="B1275" s="219"/>
      <c r="C1275" s="103"/>
      <c r="D1275" s="103"/>
      <c r="E1275" s="5" t="str">
        <f t="array" ref="E1275">IF(D1275="","",XLOOKUP(D1275,DATOS!$D$6:D14000,DATOS!$C$6:C14000,0,0,1))</f>
        <v/>
      </c>
      <c r="F1275" s="220"/>
      <c r="G1275" s="221"/>
      <c r="H1275" s="194"/>
      <c r="I1275" s="106"/>
      <c r="J1275" s="195"/>
      <c r="K1275" s="195"/>
      <c r="L1275" s="196"/>
    </row>
    <row r="1276">
      <c r="A1276" s="198"/>
      <c r="B1276" s="219"/>
      <c r="C1276" s="103"/>
      <c r="D1276" s="103"/>
      <c r="E1276" s="5" t="str">
        <f t="array" ref="E1276">IF(D1276="","",XLOOKUP(D1276,DATOS!$D$6:D14000,DATOS!$C$6:C14000,0,0,1))</f>
        <v/>
      </c>
      <c r="F1276" s="220"/>
      <c r="G1276" s="221"/>
      <c r="H1276" s="194"/>
      <c r="I1276" s="106"/>
      <c r="J1276" s="195"/>
      <c r="K1276" s="195"/>
      <c r="L1276" s="196"/>
    </row>
    <row r="1277">
      <c r="A1277" s="198"/>
      <c r="B1277" s="219"/>
      <c r="C1277" s="103"/>
      <c r="D1277" s="103"/>
      <c r="E1277" s="5" t="str">
        <f t="array" ref="E1277">IF(D1277="","",XLOOKUP(D1277,DATOS!$D$6:D14000,DATOS!$C$6:C14000,0,0,1))</f>
        <v/>
      </c>
      <c r="F1277" s="220"/>
      <c r="G1277" s="221"/>
      <c r="H1277" s="194"/>
      <c r="I1277" s="106"/>
      <c r="J1277" s="195"/>
      <c r="K1277" s="195"/>
      <c r="L1277" s="196"/>
    </row>
    <row r="1278">
      <c r="A1278" s="198"/>
      <c r="B1278" s="219"/>
      <c r="C1278" s="103"/>
      <c r="D1278" s="103"/>
      <c r="E1278" s="5" t="str">
        <f t="array" ref="E1278">IF(D1278="","",XLOOKUP(D1278,DATOS!$D$6:D14000,DATOS!$C$6:C14000,0,0,1))</f>
        <v/>
      </c>
      <c r="F1278" s="220"/>
      <c r="G1278" s="221"/>
      <c r="H1278" s="194"/>
      <c r="I1278" s="106"/>
      <c r="J1278" s="195"/>
      <c r="K1278" s="195"/>
      <c r="L1278" s="196"/>
    </row>
    <row r="1279">
      <c r="A1279" s="198"/>
      <c r="B1279" s="219"/>
      <c r="C1279" s="103"/>
      <c r="D1279" s="103"/>
      <c r="E1279" s="5" t="str">
        <f t="array" ref="E1279">IF(D1279="","",XLOOKUP(D1279,DATOS!$D$6:D14000,DATOS!$C$6:C14000,0,0,1))</f>
        <v/>
      </c>
      <c r="F1279" s="220"/>
      <c r="G1279" s="221"/>
      <c r="H1279" s="194"/>
      <c r="I1279" s="106"/>
      <c r="J1279" s="195"/>
      <c r="K1279" s="195"/>
      <c r="L1279" s="196"/>
    </row>
    <row r="1280">
      <c r="A1280" s="198"/>
      <c r="B1280" s="219"/>
      <c r="C1280" s="103"/>
      <c r="D1280" s="103"/>
      <c r="E1280" s="5" t="str">
        <f t="array" ref="E1280">IF(D1280="","",XLOOKUP(D1280,DATOS!$D$6:D14000,DATOS!$C$6:C14000,0,0,1))</f>
        <v/>
      </c>
      <c r="F1280" s="220"/>
      <c r="G1280" s="221"/>
      <c r="H1280" s="194"/>
      <c r="I1280" s="106"/>
      <c r="J1280" s="195"/>
      <c r="K1280" s="195"/>
      <c r="L1280" s="196"/>
    </row>
    <row r="1281">
      <c r="A1281" s="198"/>
      <c r="B1281" s="219"/>
      <c r="C1281" s="103"/>
      <c r="D1281" s="103"/>
      <c r="E1281" s="5" t="str">
        <f t="array" ref="E1281">IF(D1281="","",XLOOKUP(D1281,DATOS!$D$6:D14000,DATOS!$C$6:C14000,0,0,1))</f>
        <v/>
      </c>
      <c r="F1281" s="220"/>
      <c r="G1281" s="221"/>
      <c r="H1281" s="194"/>
      <c r="I1281" s="106"/>
      <c r="J1281" s="195"/>
      <c r="K1281" s="195"/>
      <c r="L1281" s="196"/>
    </row>
    <row r="1282">
      <c r="A1282" s="198"/>
      <c r="B1282" s="219"/>
      <c r="C1282" s="103"/>
      <c r="D1282" s="103"/>
      <c r="E1282" s="5" t="str">
        <f t="array" ref="E1282">IF(D1282="","",XLOOKUP(D1282,DATOS!$D$6:D14000,DATOS!$C$6:C14000,0,0,1))</f>
        <v/>
      </c>
      <c r="F1282" s="220"/>
      <c r="G1282" s="221"/>
      <c r="H1282" s="194"/>
      <c r="I1282" s="106"/>
      <c r="J1282" s="195"/>
      <c r="K1282" s="195"/>
      <c r="L1282" s="196"/>
    </row>
    <row r="1283">
      <c r="A1283" s="198"/>
      <c r="B1283" s="219"/>
      <c r="C1283" s="103"/>
      <c r="D1283" s="103"/>
      <c r="E1283" s="5" t="str">
        <f t="array" ref="E1283">IF(D1283="","",XLOOKUP(D1283,DATOS!$D$6:D14000,DATOS!$C$6:C14000,0,0,1))</f>
        <v/>
      </c>
      <c r="F1283" s="220"/>
      <c r="G1283" s="221"/>
      <c r="H1283" s="194"/>
      <c r="I1283" s="106"/>
      <c r="J1283" s="195"/>
      <c r="K1283" s="195"/>
      <c r="L1283" s="196"/>
    </row>
    <row r="1284">
      <c r="A1284" s="198"/>
      <c r="B1284" s="219"/>
      <c r="C1284" s="103"/>
      <c r="D1284" s="103"/>
      <c r="E1284" s="5" t="str">
        <f t="array" ref="E1284">IF(D1284="","",XLOOKUP(D1284,DATOS!$D$6:D14000,DATOS!$C$6:C14000,0,0,1))</f>
        <v/>
      </c>
      <c r="F1284" s="220"/>
      <c r="G1284" s="221"/>
      <c r="H1284" s="194"/>
      <c r="I1284" s="106"/>
      <c r="J1284" s="195"/>
      <c r="K1284" s="195"/>
      <c r="L1284" s="196"/>
    </row>
    <row r="1285">
      <c r="A1285" s="198"/>
      <c r="B1285" s="219"/>
      <c r="C1285" s="103"/>
      <c r="D1285" s="103"/>
      <c r="E1285" s="5" t="str">
        <f t="array" ref="E1285">IF(D1285="","",XLOOKUP(D1285,DATOS!$D$6:D14000,DATOS!$C$6:C14000,0,0,1))</f>
        <v/>
      </c>
      <c r="F1285" s="220"/>
      <c r="G1285" s="221"/>
      <c r="H1285" s="194"/>
      <c r="I1285" s="106"/>
      <c r="J1285" s="195"/>
      <c r="K1285" s="195"/>
      <c r="L1285" s="196"/>
    </row>
    <row r="1286">
      <c r="A1286" s="198"/>
      <c r="B1286" s="219"/>
      <c r="C1286" s="103"/>
      <c r="D1286" s="103"/>
      <c r="E1286" s="5" t="str">
        <f t="array" ref="E1286">IF(D1286="","",XLOOKUP(D1286,DATOS!$D$6:D14000,DATOS!$C$6:C14000,0,0,1))</f>
        <v/>
      </c>
      <c r="F1286" s="220"/>
      <c r="G1286" s="221"/>
      <c r="H1286" s="194"/>
      <c r="I1286" s="106"/>
      <c r="J1286" s="195"/>
      <c r="K1286" s="195"/>
      <c r="L1286" s="196"/>
    </row>
    <row r="1287">
      <c r="A1287" s="198"/>
      <c r="B1287" s="219"/>
      <c r="C1287" s="103"/>
      <c r="D1287" s="103"/>
      <c r="E1287" s="5" t="str">
        <f t="array" ref="E1287">IF(D1287="","",XLOOKUP(D1287,DATOS!$D$6:D14000,DATOS!$C$6:C14000,0,0,1))</f>
        <v/>
      </c>
      <c r="F1287" s="220"/>
      <c r="G1287" s="221"/>
      <c r="H1287" s="194"/>
      <c r="I1287" s="106"/>
      <c r="J1287" s="195"/>
      <c r="K1287" s="195"/>
      <c r="L1287" s="196"/>
    </row>
    <row r="1288">
      <c r="A1288" s="198"/>
      <c r="B1288" s="219"/>
      <c r="C1288" s="103"/>
      <c r="D1288" s="103"/>
      <c r="E1288" s="5" t="str">
        <f t="array" ref="E1288">IF(D1288="","",XLOOKUP(D1288,DATOS!$D$6:D14000,DATOS!$C$6:C14000,0,0,1))</f>
        <v/>
      </c>
      <c r="F1288" s="220"/>
      <c r="G1288" s="221"/>
      <c r="H1288" s="194"/>
      <c r="I1288" s="106"/>
      <c r="J1288" s="195"/>
      <c r="K1288" s="195"/>
      <c r="L1288" s="196"/>
    </row>
    <row r="1289">
      <c r="A1289" s="198"/>
      <c r="B1289" s="219"/>
      <c r="C1289" s="103"/>
      <c r="D1289" s="103"/>
      <c r="E1289" s="5" t="str">
        <f t="array" ref="E1289">IF(D1289="","",XLOOKUP(D1289,DATOS!$D$6:D14000,DATOS!$C$6:C14000,0,0,1))</f>
        <v/>
      </c>
      <c r="F1289" s="220"/>
      <c r="G1289" s="221"/>
      <c r="H1289" s="194"/>
      <c r="I1289" s="106"/>
      <c r="J1289" s="195"/>
      <c r="K1289" s="195"/>
      <c r="L1289" s="196"/>
    </row>
    <row r="1290">
      <c r="A1290" s="198"/>
      <c r="B1290" s="219"/>
      <c r="C1290" s="103"/>
      <c r="D1290" s="103"/>
      <c r="E1290" s="5" t="str">
        <f t="array" ref="E1290">IF(D1290="","",XLOOKUP(D1290,DATOS!$D$6:D14000,DATOS!$C$6:C14000,0,0,1))</f>
        <v/>
      </c>
      <c r="F1290" s="220"/>
      <c r="G1290" s="221"/>
      <c r="H1290" s="194"/>
      <c r="I1290" s="106"/>
      <c r="J1290" s="195"/>
      <c r="K1290" s="195"/>
      <c r="L1290" s="196"/>
    </row>
    <row r="1291">
      <c r="A1291" s="198"/>
      <c r="B1291" s="219"/>
      <c r="C1291" s="103"/>
      <c r="D1291" s="103"/>
      <c r="E1291" s="5" t="str">
        <f t="array" ref="E1291">IF(D1291="","",XLOOKUP(D1291,DATOS!$D$6:D14000,DATOS!$C$6:C14000,0,0,1))</f>
        <v/>
      </c>
      <c r="F1291" s="220"/>
      <c r="G1291" s="221"/>
      <c r="H1291" s="194"/>
      <c r="I1291" s="106"/>
      <c r="J1291" s="195"/>
      <c r="K1291" s="195"/>
      <c r="L1291" s="196"/>
    </row>
    <row r="1292">
      <c r="A1292" s="198"/>
      <c r="B1292" s="219"/>
      <c r="C1292" s="103"/>
      <c r="D1292" s="103"/>
      <c r="E1292" s="5" t="str">
        <f t="array" ref="E1292">IF(D1292="","",XLOOKUP(D1292,DATOS!$D$6:D14000,DATOS!$C$6:C14000,0,0,1))</f>
        <v/>
      </c>
      <c r="F1292" s="220"/>
      <c r="G1292" s="221"/>
      <c r="H1292" s="194"/>
      <c r="I1292" s="106"/>
      <c r="J1292" s="195"/>
      <c r="K1292" s="195"/>
      <c r="L1292" s="196"/>
    </row>
    <row r="1293">
      <c r="A1293" s="198"/>
      <c r="B1293" s="219"/>
      <c r="C1293" s="103"/>
      <c r="D1293" s="103"/>
      <c r="E1293" s="5" t="str">
        <f t="array" ref="E1293">IF(D1293="","",XLOOKUP(D1293,DATOS!$D$6:D14000,DATOS!$C$6:C14000,0,0,1))</f>
        <v/>
      </c>
      <c r="F1293" s="220"/>
      <c r="G1293" s="221"/>
      <c r="H1293" s="194"/>
      <c r="I1293" s="106"/>
      <c r="J1293" s="195"/>
      <c r="K1293" s="195"/>
      <c r="L1293" s="196"/>
    </row>
    <row r="1294">
      <c r="A1294" s="198"/>
      <c r="B1294" s="219"/>
      <c r="C1294" s="103"/>
      <c r="D1294" s="103"/>
      <c r="E1294" s="5" t="str">
        <f t="array" ref="E1294">IF(D1294="","",XLOOKUP(D1294,DATOS!$D$6:D14000,DATOS!$C$6:C14000,0,0,1))</f>
        <v/>
      </c>
      <c r="F1294" s="220"/>
      <c r="G1294" s="221"/>
      <c r="H1294" s="194"/>
      <c r="I1294" s="106"/>
      <c r="J1294" s="195"/>
      <c r="K1294" s="195"/>
      <c r="L1294" s="196"/>
    </row>
    <row r="1295">
      <c r="A1295" s="198"/>
      <c r="B1295" s="219"/>
      <c r="C1295" s="103"/>
      <c r="D1295" s="103"/>
      <c r="E1295" s="5" t="str">
        <f t="array" ref="E1295">IF(D1295="","",XLOOKUP(D1295,DATOS!$D$6:D14000,DATOS!$C$6:C14000,0,0,1))</f>
        <v/>
      </c>
      <c r="F1295" s="220"/>
      <c r="G1295" s="221"/>
      <c r="H1295" s="194"/>
      <c r="I1295" s="106"/>
      <c r="J1295" s="195"/>
      <c r="K1295" s="195"/>
      <c r="L1295" s="196"/>
    </row>
    <row r="1296">
      <c r="A1296" s="198"/>
      <c r="B1296" s="219"/>
      <c r="C1296" s="103"/>
      <c r="D1296" s="103"/>
      <c r="E1296" s="5" t="str">
        <f t="array" ref="E1296">IF(D1296="","",XLOOKUP(D1296,DATOS!$D$6:D14000,DATOS!$C$6:C14000,0,0,1))</f>
        <v/>
      </c>
      <c r="F1296" s="220"/>
      <c r="G1296" s="221"/>
      <c r="H1296" s="194"/>
      <c r="I1296" s="106"/>
      <c r="J1296" s="195"/>
      <c r="K1296" s="195"/>
      <c r="L1296" s="196"/>
    </row>
    <row r="1297">
      <c r="A1297" s="198"/>
      <c r="B1297" s="219"/>
      <c r="C1297" s="103"/>
      <c r="D1297" s="103"/>
      <c r="E1297" s="5" t="str">
        <f t="array" ref="E1297">IF(D1297="","",XLOOKUP(D1297,DATOS!$D$6:D14000,DATOS!$C$6:C14000,0,0,1))</f>
        <v/>
      </c>
      <c r="F1297" s="220"/>
      <c r="G1297" s="221"/>
      <c r="H1297" s="194"/>
      <c r="I1297" s="106"/>
      <c r="J1297" s="195"/>
      <c r="K1297" s="195"/>
      <c r="L1297" s="196"/>
    </row>
    <row r="1298">
      <c r="A1298" s="198"/>
      <c r="B1298" s="219"/>
      <c r="C1298" s="103"/>
      <c r="D1298" s="103"/>
      <c r="E1298" s="5" t="str">
        <f t="array" ref="E1298">IF(D1298="","",XLOOKUP(D1298,DATOS!$D$6:D14000,DATOS!$C$6:C14000,0,0,1))</f>
        <v/>
      </c>
      <c r="F1298" s="220"/>
      <c r="G1298" s="221"/>
      <c r="H1298" s="194"/>
      <c r="I1298" s="106"/>
      <c r="J1298" s="195"/>
      <c r="K1298" s="195"/>
      <c r="L1298" s="196"/>
    </row>
    <row r="1299">
      <c r="A1299" s="198"/>
      <c r="B1299" s="219"/>
      <c r="C1299" s="103"/>
      <c r="D1299" s="103"/>
      <c r="E1299" s="5" t="str">
        <f t="array" ref="E1299">IF(D1299="","",XLOOKUP(D1299,DATOS!$D$6:D14000,DATOS!$C$6:C14000,0,0,1))</f>
        <v/>
      </c>
      <c r="F1299" s="220"/>
      <c r="G1299" s="221"/>
      <c r="H1299" s="194"/>
      <c r="I1299" s="106"/>
      <c r="J1299" s="195"/>
      <c r="K1299" s="195"/>
      <c r="L1299" s="196"/>
    </row>
    <row r="1300">
      <c r="A1300" s="198"/>
      <c r="B1300" s="219"/>
      <c r="C1300" s="103"/>
      <c r="D1300" s="103"/>
      <c r="E1300" s="5" t="str">
        <f t="array" ref="E1300">IF(D1300="","",XLOOKUP(D1300,DATOS!$D$6:D14000,DATOS!$C$6:C14000,0,0,1))</f>
        <v/>
      </c>
      <c r="F1300" s="220"/>
      <c r="G1300" s="221"/>
      <c r="H1300" s="194"/>
      <c r="I1300" s="106"/>
      <c r="J1300" s="195"/>
      <c r="K1300" s="195"/>
      <c r="L1300" s="196"/>
    </row>
    <row r="1301">
      <c r="A1301" s="198"/>
      <c r="B1301" s="219"/>
      <c r="C1301" s="103"/>
      <c r="D1301" s="103"/>
      <c r="E1301" s="5" t="str">
        <f t="array" ref="E1301">IF(D1301="","",XLOOKUP(D1301,DATOS!$D$6:D14000,DATOS!$C$6:C14000,0,0,1))</f>
        <v/>
      </c>
      <c r="F1301" s="220"/>
      <c r="G1301" s="221"/>
      <c r="H1301" s="194"/>
      <c r="I1301" s="106"/>
      <c r="J1301" s="195"/>
      <c r="K1301" s="195"/>
      <c r="L1301" s="196"/>
    </row>
    <row r="1302">
      <c r="A1302" s="198"/>
      <c r="B1302" s="219"/>
      <c r="C1302" s="103"/>
      <c r="D1302" s="103"/>
      <c r="E1302" s="5" t="str">
        <f t="array" ref="E1302">IF(D1302="","",XLOOKUP(D1302,DATOS!$D$6:D14000,DATOS!$C$6:C14000,0,0,1))</f>
        <v/>
      </c>
      <c r="F1302" s="220"/>
      <c r="G1302" s="221"/>
      <c r="H1302" s="194"/>
      <c r="I1302" s="106"/>
      <c r="J1302" s="195"/>
      <c r="K1302" s="195"/>
      <c r="L1302" s="196"/>
    </row>
    <row r="1303">
      <c r="A1303" s="198"/>
      <c r="B1303" s="219"/>
      <c r="C1303" s="103"/>
      <c r="D1303" s="103"/>
      <c r="E1303" s="5" t="str">
        <f t="array" ref="E1303">IF(D1303="","",XLOOKUP(D1303,DATOS!$D$6:D14000,DATOS!$C$6:C14000,0,0,1))</f>
        <v/>
      </c>
      <c r="F1303" s="220"/>
      <c r="G1303" s="221"/>
      <c r="H1303" s="194"/>
      <c r="I1303" s="106"/>
      <c r="J1303" s="195"/>
      <c r="K1303" s="195"/>
      <c r="L1303" s="196"/>
    </row>
    <row r="1304">
      <c r="A1304" s="198"/>
      <c r="B1304" s="219"/>
      <c r="C1304" s="103"/>
      <c r="D1304" s="103"/>
      <c r="E1304" s="5" t="str">
        <f t="array" ref="E1304">IF(D1304="","",XLOOKUP(D1304,DATOS!$D$6:D14000,DATOS!$C$6:C14000,0,0,1))</f>
        <v/>
      </c>
      <c r="F1304" s="220"/>
      <c r="G1304" s="221"/>
      <c r="H1304" s="194"/>
      <c r="I1304" s="106"/>
      <c r="J1304" s="195"/>
      <c r="K1304" s="195"/>
      <c r="L1304" s="196"/>
    </row>
    <row r="1305">
      <c r="A1305" s="198"/>
      <c r="B1305" s="219"/>
      <c r="C1305" s="103"/>
      <c r="D1305" s="103"/>
      <c r="E1305" s="5" t="str">
        <f t="array" ref="E1305">IF(D1305="","",XLOOKUP(D1305,DATOS!$D$6:D14000,DATOS!$C$6:C14000,0,0,1))</f>
        <v/>
      </c>
      <c r="F1305" s="220"/>
      <c r="G1305" s="221"/>
      <c r="H1305" s="194"/>
      <c r="I1305" s="106"/>
      <c r="J1305" s="195"/>
      <c r="K1305" s="195"/>
      <c r="L1305" s="196"/>
    </row>
    <row r="1306">
      <c r="A1306" s="198"/>
      <c r="B1306" s="219"/>
      <c r="C1306" s="103"/>
      <c r="D1306" s="103"/>
      <c r="E1306" s="5" t="str">
        <f t="array" ref="E1306">IF(D1306="","",XLOOKUP(D1306,DATOS!$D$6:D14000,DATOS!$C$6:C14000,0,0,1))</f>
        <v/>
      </c>
      <c r="F1306" s="220"/>
      <c r="G1306" s="221"/>
      <c r="H1306" s="194"/>
      <c r="I1306" s="106"/>
      <c r="J1306" s="195"/>
      <c r="K1306" s="195"/>
      <c r="L1306" s="196"/>
    </row>
    <row r="1307">
      <c r="A1307" s="198"/>
      <c r="B1307" s="219"/>
      <c r="C1307" s="103"/>
      <c r="D1307" s="103"/>
      <c r="E1307" s="5" t="str">
        <f t="array" ref="E1307">IF(D1307="","",XLOOKUP(D1307,DATOS!$D$6:D14000,DATOS!$C$6:C14000,0,0,1))</f>
        <v/>
      </c>
      <c r="F1307" s="220"/>
      <c r="G1307" s="221"/>
      <c r="H1307" s="194"/>
      <c r="I1307" s="106"/>
      <c r="J1307" s="195"/>
      <c r="K1307" s="195"/>
      <c r="L1307" s="196"/>
    </row>
    <row r="1308">
      <c r="A1308" s="198"/>
      <c r="B1308" s="219"/>
      <c r="C1308" s="103"/>
      <c r="D1308" s="103"/>
      <c r="E1308" s="5" t="str">
        <f t="array" ref="E1308">IF(D1308="","",XLOOKUP(D1308,DATOS!$D$6:D14000,DATOS!$C$6:C14000,0,0,1))</f>
        <v/>
      </c>
      <c r="F1308" s="220"/>
      <c r="G1308" s="221"/>
      <c r="H1308" s="194"/>
      <c r="I1308" s="106"/>
      <c r="J1308" s="195"/>
      <c r="K1308" s="195"/>
      <c r="L1308" s="196"/>
    </row>
    <row r="1309">
      <c r="A1309" s="198"/>
      <c r="B1309" s="219"/>
      <c r="C1309" s="103"/>
      <c r="D1309" s="103"/>
      <c r="E1309" s="5" t="str">
        <f t="array" ref="E1309">IF(D1309="","",XLOOKUP(D1309,DATOS!$D$6:D14000,DATOS!$C$6:C14000,0,0,1))</f>
        <v/>
      </c>
      <c r="F1309" s="220"/>
      <c r="G1309" s="221"/>
      <c r="H1309" s="194"/>
      <c r="I1309" s="106"/>
      <c r="J1309" s="195"/>
      <c r="K1309" s="195"/>
      <c r="L1309" s="196"/>
    </row>
    <row r="1310">
      <c r="A1310" s="198"/>
      <c r="B1310" s="219"/>
      <c r="C1310" s="103"/>
      <c r="D1310" s="103"/>
      <c r="E1310" s="5" t="str">
        <f t="array" ref="E1310">IF(D1310="","",XLOOKUP(D1310,DATOS!$D$6:D14000,DATOS!$C$6:C14000,0,0,1))</f>
        <v/>
      </c>
      <c r="F1310" s="220"/>
      <c r="G1310" s="221"/>
      <c r="H1310" s="194"/>
      <c r="I1310" s="106"/>
      <c r="J1310" s="195"/>
      <c r="K1310" s="195"/>
      <c r="L1310" s="196"/>
    </row>
    <row r="1311">
      <c r="A1311" s="198"/>
      <c r="B1311" s="219"/>
      <c r="C1311" s="103"/>
      <c r="D1311" s="103"/>
      <c r="E1311" s="5" t="str">
        <f t="array" ref="E1311">IF(D1311="","",XLOOKUP(D1311,DATOS!$D$6:D14000,DATOS!$C$6:C14000,0,0,1))</f>
        <v/>
      </c>
      <c r="F1311" s="220"/>
      <c r="G1311" s="221"/>
      <c r="H1311" s="194"/>
      <c r="I1311" s="106"/>
      <c r="J1311" s="195"/>
      <c r="K1311" s="195"/>
      <c r="L1311" s="196"/>
    </row>
    <row r="1312">
      <c r="A1312" s="198"/>
      <c r="B1312" s="219"/>
      <c r="C1312" s="103"/>
      <c r="D1312" s="103"/>
      <c r="E1312" s="5" t="str">
        <f t="array" ref="E1312">IF(D1312="","",XLOOKUP(D1312,DATOS!$D$6:D14000,DATOS!$C$6:C14000,0,0,1))</f>
        <v/>
      </c>
      <c r="F1312" s="220"/>
      <c r="G1312" s="221"/>
      <c r="H1312" s="194"/>
      <c r="I1312" s="106"/>
      <c r="J1312" s="195"/>
      <c r="K1312" s="195"/>
      <c r="L1312" s="196"/>
    </row>
    <row r="1313">
      <c r="A1313" s="198"/>
      <c r="B1313" s="219"/>
      <c r="C1313" s="103"/>
      <c r="D1313" s="103"/>
      <c r="E1313" s="5" t="str">
        <f t="array" ref="E1313">IF(D1313="","",XLOOKUP(D1313,DATOS!$D$6:D14000,DATOS!$C$6:C14000,0,0,1))</f>
        <v/>
      </c>
      <c r="F1313" s="220"/>
      <c r="G1313" s="221"/>
      <c r="H1313" s="194"/>
      <c r="I1313" s="106"/>
      <c r="J1313" s="195"/>
      <c r="K1313" s="195"/>
      <c r="L1313" s="196"/>
    </row>
    <row r="1314">
      <c r="A1314" s="198"/>
      <c r="B1314" s="219"/>
      <c r="C1314" s="103"/>
      <c r="D1314" s="103"/>
      <c r="E1314" s="5" t="str">
        <f t="array" ref="E1314">IF(D1314="","",XLOOKUP(D1314,DATOS!$D$6:D14000,DATOS!$C$6:C14000,0,0,1))</f>
        <v/>
      </c>
      <c r="F1314" s="220"/>
      <c r="G1314" s="221"/>
      <c r="H1314" s="194"/>
      <c r="I1314" s="106"/>
      <c r="J1314" s="195"/>
      <c r="K1314" s="195"/>
      <c r="L1314" s="196"/>
    </row>
    <row r="1315">
      <c r="A1315" s="198"/>
      <c r="B1315" s="219"/>
      <c r="C1315" s="103"/>
      <c r="D1315" s="103"/>
      <c r="E1315" s="5" t="str">
        <f t="array" ref="E1315">IF(D1315="","",XLOOKUP(D1315,DATOS!$D$6:D14000,DATOS!$C$6:C14000,0,0,1))</f>
        <v/>
      </c>
      <c r="F1315" s="220"/>
      <c r="G1315" s="221"/>
      <c r="H1315" s="194"/>
      <c r="I1315" s="106"/>
      <c r="J1315" s="195"/>
      <c r="K1315" s="195"/>
      <c r="L1315" s="196"/>
    </row>
    <row r="1316">
      <c r="A1316" s="198"/>
      <c r="B1316" s="219"/>
      <c r="C1316" s="103"/>
      <c r="D1316" s="103"/>
      <c r="E1316" s="5" t="str">
        <f t="array" ref="E1316">IF(D1316="","",XLOOKUP(D1316,DATOS!$D$6:D14000,DATOS!$C$6:C14000,0,0,1))</f>
        <v/>
      </c>
      <c r="F1316" s="220"/>
      <c r="G1316" s="221"/>
      <c r="H1316" s="194"/>
      <c r="I1316" s="106"/>
      <c r="J1316" s="195"/>
      <c r="K1316" s="195"/>
      <c r="L1316" s="196"/>
    </row>
    <row r="1317">
      <c r="A1317" s="198"/>
      <c r="B1317" s="219"/>
      <c r="C1317" s="103"/>
      <c r="D1317" s="103"/>
      <c r="E1317" s="5" t="str">
        <f t="array" ref="E1317">IF(D1317="","",XLOOKUP(D1317,DATOS!$D$6:D14000,DATOS!$C$6:C14000,0,0,1))</f>
        <v/>
      </c>
      <c r="F1317" s="220"/>
      <c r="G1317" s="221"/>
      <c r="H1317" s="194"/>
      <c r="I1317" s="106"/>
      <c r="J1317" s="195"/>
      <c r="K1317" s="195"/>
      <c r="L1317" s="196"/>
    </row>
    <row r="1318">
      <c r="A1318" s="198"/>
      <c r="B1318" s="219"/>
      <c r="C1318" s="103"/>
      <c r="D1318" s="103"/>
      <c r="E1318" s="5" t="str">
        <f t="array" ref="E1318">IF(D1318="","",XLOOKUP(D1318,DATOS!$D$6:D14000,DATOS!$C$6:C14000,0,0,1))</f>
        <v/>
      </c>
      <c r="F1318" s="220"/>
      <c r="G1318" s="221"/>
      <c r="H1318" s="194"/>
      <c r="I1318" s="106"/>
      <c r="J1318" s="195"/>
      <c r="K1318" s="195"/>
      <c r="L1318" s="196"/>
    </row>
    <row r="1319">
      <c r="A1319" s="198"/>
      <c r="B1319" s="219"/>
      <c r="C1319" s="103"/>
      <c r="D1319" s="103"/>
      <c r="E1319" s="5" t="str">
        <f t="array" ref="E1319">IF(D1319="","",XLOOKUP(D1319,DATOS!$D$6:D14000,DATOS!$C$6:C14000,0,0,1))</f>
        <v/>
      </c>
      <c r="F1319" s="220"/>
      <c r="G1319" s="221"/>
      <c r="H1319" s="194"/>
      <c r="I1319" s="106"/>
      <c r="J1319" s="195"/>
      <c r="K1319" s="195"/>
      <c r="L1319" s="196"/>
    </row>
    <row r="1320">
      <c r="A1320" s="198"/>
      <c r="B1320" s="219"/>
      <c r="C1320" s="103"/>
      <c r="D1320" s="103"/>
      <c r="E1320" s="5" t="str">
        <f t="array" ref="E1320">IF(D1320="","",XLOOKUP(D1320,DATOS!$D$6:D14000,DATOS!$C$6:C14000,0,0,1))</f>
        <v/>
      </c>
      <c r="F1320" s="220"/>
      <c r="G1320" s="221"/>
      <c r="H1320" s="194"/>
      <c r="I1320" s="106"/>
      <c r="J1320" s="195"/>
      <c r="K1320" s="195"/>
      <c r="L1320" s="196"/>
    </row>
    <row r="1321">
      <c r="A1321" s="198"/>
      <c r="B1321" s="219"/>
      <c r="C1321" s="103"/>
      <c r="D1321" s="103"/>
      <c r="E1321" s="5" t="str">
        <f t="array" ref="E1321">IF(D1321="","",XLOOKUP(D1321,DATOS!$D$6:D14000,DATOS!$C$6:C14000,0,0,1))</f>
        <v/>
      </c>
      <c r="F1321" s="220"/>
      <c r="G1321" s="221"/>
      <c r="H1321" s="194"/>
      <c r="I1321" s="106"/>
      <c r="J1321" s="195"/>
      <c r="K1321" s="195"/>
      <c r="L1321" s="196"/>
    </row>
    <row r="1322">
      <c r="A1322" s="198"/>
      <c r="B1322" s="219"/>
      <c r="C1322" s="103"/>
      <c r="D1322" s="103"/>
      <c r="E1322" s="5" t="str">
        <f t="array" ref="E1322">IF(D1322="","",XLOOKUP(D1322,DATOS!$D$6:D14000,DATOS!$C$6:C14000,0,0,1))</f>
        <v/>
      </c>
      <c r="F1322" s="220"/>
      <c r="G1322" s="221"/>
      <c r="H1322" s="194"/>
      <c r="I1322" s="106"/>
      <c r="J1322" s="195"/>
      <c r="K1322" s="195"/>
      <c r="L1322" s="196"/>
    </row>
    <row r="1323">
      <c r="A1323" s="198"/>
      <c r="B1323" s="219"/>
      <c r="C1323" s="103"/>
      <c r="D1323" s="103"/>
      <c r="E1323" s="5" t="str">
        <f t="array" ref="E1323">IF(D1323="","",XLOOKUP(D1323,DATOS!$D$6:D14000,DATOS!$C$6:C14000,0,0,1))</f>
        <v/>
      </c>
      <c r="F1323" s="220"/>
      <c r="G1323" s="221"/>
      <c r="H1323" s="194"/>
      <c r="I1323" s="106"/>
      <c r="J1323" s="195"/>
      <c r="K1323" s="195"/>
      <c r="L1323" s="196"/>
    </row>
    <row r="1324">
      <c r="A1324" s="198"/>
      <c r="B1324" s="219"/>
      <c r="C1324" s="103"/>
      <c r="D1324" s="103"/>
      <c r="E1324" s="5" t="str">
        <f t="array" ref="E1324">IF(D1324="","",XLOOKUP(D1324,DATOS!$D$6:D14000,DATOS!$C$6:C14000,0,0,1))</f>
        <v/>
      </c>
      <c r="F1324" s="220"/>
      <c r="G1324" s="221"/>
      <c r="H1324" s="194"/>
      <c r="I1324" s="106"/>
      <c r="J1324" s="195"/>
      <c r="K1324" s="195"/>
      <c r="L1324" s="196"/>
    </row>
    <row r="1325">
      <c r="A1325" s="198"/>
      <c r="B1325" s="219"/>
      <c r="C1325" s="103"/>
      <c r="D1325" s="103"/>
      <c r="E1325" s="5" t="str">
        <f t="array" ref="E1325">IF(D1325="","",XLOOKUP(D1325,DATOS!$D$6:D14000,DATOS!$C$6:C14000,0,0,1))</f>
        <v/>
      </c>
      <c r="F1325" s="220"/>
      <c r="G1325" s="221"/>
      <c r="H1325" s="194"/>
      <c r="I1325" s="106"/>
      <c r="J1325" s="195"/>
      <c r="K1325" s="195"/>
      <c r="L1325" s="196"/>
    </row>
    <row r="1326">
      <c r="A1326" s="198"/>
      <c r="B1326" s="219"/>
      <c r="C1326" s="103"/>
      <c r="D1326" s="103"/>
      <c r="E1326" s="5" t="str">
        <f t="array" ref="E1326">IF(D1326="","",XLOOKUP(D1326,DATOS!$D$6:D14000,DATOS!$C$6:C14000,0,0,1))</f>
        <v/>
      </c>
      <c r="F1326" s="220"/>
      <c r="G1326" s="221"/>
      <c r="H1326" s="194"/>
      <c r="I1326" s="106"/>
      <c r="J1326" s="195"/>
      <c r="K1326" s="195"/>
      <c r="L1326" s="196"/>
    </row>
    <row r="1327">
      <c r="A1327" s="198"/>
      <c r="B1327" s="219"/>
      <c r="C1327" s="103"/>
      <c r="D1327" s="103"/>
      <c r="E1327" s="5" t="str">
        <f t="array" ref="E1327">IF(D1327="","",XLOOKUP(D1327,DATOS!$D$6:D14000,DATOS!$C$6:C14000,0,0,1))</f>
        <v/>
      </c>
      <c r="F1327" s="220"/>
      <c r="G1327" s="221"/>
      <c r="H1327" s="194"/>
      <c r="I1327" s="106"/>
      <c r="J1327" s="195"/>
      <c r="K1327" s="195"/>
      <c r="L1327" s="196"/>
    </row>
    <row r="1328">
      <c r="A1328" s="198"/>
      <c r="B1328" s="219"/>
      <c r="C1328" s="103"/>
      <c r="D1328" s="103"/>
      <c r="E1328" s="5" t="str">
        <f t="array" ref="E1328">IF(D1328="","",XLOOKUP(D1328,DATOS!$D$6:D14000,DATOS!$C$6:C14000,0,0,1))</f>
        <v/>
      </c>
      <c r="F1328" s="220"/>
      <c r="G1328" s="221"/>
      <c r="H1328" s="194"/>
      <c r="I1328" s="106"/>
      <c r="J1328" s="195"/>
      <c r="K1328" s="195"/>
      <c r="L1328" s="196"/>
    </row>
    <row r="1329">
      <c r="A1329" s="198"/>
      <c r="B1329" s="219"/>
      <c r="C1329" s="103"/>
      <c r="D1329" s="103"/>
      <c r="E1329" s="5" t="str">
        <f t="array" ref="E1329">IF(D1329="","",XLOOKUP(D1329,DATOS!$D$6:D14000,DATOS!$C$6:C14000,0,0,1))</f>
        <v/>
      </c>
      <c r="F1329" s="220"/>
      <c r="G1329" s="221"/>
      <c r="H1329" s="194"/>
      <c r="I1329" s="106"/>
      <c r="J1329" s="195"/>
      <c r="K1329" s="195"/>
      <c r="L1329" s="196"/>
    </row>
    <row r="1330">
      <c r="A1330" s="198"/>
      <c r="B1330" s="219"/>
      <c r="C1330" s="103"/>
      <c r="D1330" s="103"/>
      <c r="E1330" s="5" t="str">
        <f t="array" ref="E1330">IF(D1330="","",XLOOKUP(D1330,DATOS!$D$6:D14000,DATOS!$C$6:C14000,0,0,1))</f>
        <v/>
      </c>
      <c r="F1330" s="220"/>
      <c r="G1330" s="221"/>
      <c r="H1330" s="194"/>
      <c r="I1330" s="106"/>
      <c r="J1330" s="195"/>
      <c r="K1330" s="195"/>
      <c r="L1330" s="196"/>
    </row>
    <row r="1331">
      <c r="A1331" s="198"/>
      <c r="B1331" s="219"/>
      <c r="C1331" s="103"/>
      <c r="D1331" s="103"/>
      <c r="E1331" s="5" t="str">
        <f t="array" ref="E1331">IF(D1331="","",XLOOKUP(D1331,DATOS!$D$6:D14000,DATOS!$C$6:C14000,0,0,1))</f>
        <v/>
      </c>
      <c r="F1331" s="220"/>
      <c r="G1331" s="221"/>
      <c r="H1331" s="194"/>
      <c r="I1331" s="106"/>
      <c r="J1331" s="195"/>
      <c r="K1331" s="195"/>
      <c r="L1331" s="196"/>
    </row>
    <row r="1332">
      <c r="A1332" s="198"/>
      <c r="B1332" s="219"/>
      <c r="C1332" s="103"/>
      <c r="D1332" s="103"/>
      <c r="E1332" s="5" t="str">
        <f t="array" ref="E1332">IF(D1332="","",XLOOKUP(D1332,DATOS!$D$6:D14000,DATOS!$C$6:C14000,0,0,1))</f>
        <v/>
      </c>
      <c r="F1332" s="220"/>
      <c r="G1332" s="221"/>
      <c r="H1332" s="194"/>
      <c r="I1332" s="106"/>
      <c r="J1332" s="195"/>
      <c r="K1332" s="195"/>
      <c r="L1332" s="196"/>
    </row>
    <row r="1333">
      <c r="A1333" s="198"/>
      <c r="B1333" s="219"/>
      <c r="C1333" s="103"/>
      <c r="D1333" s="103"/>
      <c r="E1333" s="5" t="str">
        <f t="array" ref="E1333">IF(D1333="","",XLOOKUP(D1333,DATOS!$D$6:D14000,DATOS!$C$6:C14000,0,0,1))</f>
        <v/>
      </c>
      <c r="F1333" s="220"/>
      <c r="G1333" s="221"/>
      <c r="H1333" s="194"/>
      <c r="I1333" s="106"/>
      <c r="J1333" s="195"/>
      <c r="K1333" s="195"/>
      <c r="L1333" s="196"/>
    </row>
    <row r="1334">
      <c r="A1334" s="198"/>
      <c r="B1334" s="219"/>
      <c r="C1334" s="103"/>
      <c r="D1334" s="103"/>
      <c r="E1334" s="5" t="str">
        <f t="array" ref="E1334">IF(D1334="","",XLOOKUP(D1334,DATOS!$D$6:D14000,DATOS!$C$6:C14000,0,0,1))</f>
        <v/>
      </c>
      <c r="F1334" s="220"/>
      <c r="G1334" s="221"/>
      <c r="H1334" s="194"/>
      <c r="I1334" s="106"/>
      <c r="J1334" s="195"/>
      <c r="K1334" s="195"/>
      <c r="L1334" s="196"/>
    </row>
    <row r="1335">
      <c r="A1335" s="198"/>
      <c r="B1335" s="219"/>
      <c r="C1335" s="103"/>
      <c r="D1335" s="103"/>
      <c r="E1335" s="5" t="str">
        <f t="array" ref="E1335">IF(D1335="","",XLOOKUP(D1335,DATOS!$D$6:D14000,DATOS!$C$6:C14000,0,0,1))</f>
        <v/>
      </c>
      <c r="F1335" s="220"/>
      <c r="G1335" s="221"/>
      <c r="H1335" s="194"/>
      <c r="I1335" s="106"/>
      <c r="J1335" s="195"/>
      <c r="K1335" s="195"/>
      <c r="L1335" s="196"/>
    </row>
    <row r="1336">
      <c r="A1336" s="198"/>
      <c r="B1336" s="219"/>
      <c r="C1336" s="103"/>
      <c r="D1336" s="103"/>
      <c r="E1336" s="5" t="str">
        <f t="array" ref="E1336">IF(D1336="","",XLOOKUP(D1336,DATOS!$D$6:D14000,DATOS!$C$6:C14000,0,0,1))</f>
        <v/>
      </c>
      <c r="F1336" s="220"/>
      <c r="G1336" s="221"/>
      <c r="H1336" s="194"/>
      <c r="I1336" s="106"/>
      <c r="J1336" s="195"/>
      <c r="K1336" s="195"/>
      <c r="L1336" s="196"/>
    </row>
    <row r="1337">
      <c r="A1337" s="198"/>
      <c r="B1337" s="219"/>
      <c r="C1337" s="103"/>
      <c r="D1337" s="103"/>
      <c r="E1337" s="5" t="str">
        <f t="array" ref="E1337">IF(D1337="","",XLOOKUP(D1337,DATOS!$D$6:D14000,DATOS!$C$6:C14000,0,0,1))</f>
        <v/>
      </c>
      <c r="F1337" s="220"/>
      <c r="G1337" s="221"/>
      <c r="H1337" s="194"/>
      <c r="I1337" s="106"/>
      <c r="J1337" s="195"/>
      <c r="K1337" s="195"/>
      <c r="L1337" s="196"/>
    </row>
    <row r="1338">
      <c r="A1338" s="198"/>
      <c r="B1338" s="219"/>
      <c r="C1338" s="103"/>
      <c r="D1338" s="103"/>
      <c r="E1338" s="5" t="str">
        <f t="array" ref="E1338">IF(D1338="","",XLOOKUP(D1338,DATOS!$D$6:D14000,DATOS!$C$6:C14000,0,0,1))</f>
        <v/>
      </c>
      <c r="F1338" s="220"/>
      <c r="G1338" s="221"/>
      <c r="H1338" s="194"/>
      <c r="I1338" s="106"/>
      <c r="J1338" s="195"/>
      <c r="K1338" s="195"/>
      <c r="L1338" s="196"/>
    </row>
    <row r="1339">
      <c r="A1339" s="198"/>
      <c r="B1339" s="219"/>
      <c r="C1339" s="103"/>
      <c r="D1339" s="103"/>
      <c r="E1339" s="5" t="str">
        <f t="array" ref="E1339">IF(D1339="","",XLOOKUP(D1339,DATOS!$D$6:D14000,DATOS!$C$6:C14000,0,0,1))</f>
        <v/>
      </c>
      <c r="F1339" s="220"/>
      <c r="G1339" s="221"/>
      <c r="H1339" s="194"/>
      <c r="I1339" s="106"/>
      <c r="J1339" s="195"/>
      <c r="K1339" s="195"/>
      <c r="L1339" s="196"/>
    </row>
    <row r="1340">
      <c r="A1340" s="198"/>
      <c r="B1340" s="219"/>
      <c r="C1340" s="103"/>
      <c r="D1340" s="103"/>
      <c r="E1340" s="5" t="str">
        <f t="array" ref="E1340">IF(D1340="","",XLOOKUP(D1340,DATOS!$D$6:D14000,DATOS!$C$6:C14000,0,0,1))</f>
        <v/>
      </c>
      <c r="F1340" s="220"/>
      <c r="G1340" s="221"/>
      <c r="H1340" s="194"/>
      <c r="I1340" s="106"/>
      <c r="J1340" s="195"/>
      <c r="K1340" s="195"/>
      <c r="L1340" s="196"/>
    </row>
    <row r="1341">
      <c r="A1341" s="198"/>
      <c r="B1341" s="219"/>
      <c r="C1341" s="103"/>
      <c r="D1341" s="103"/>
      <c r="E1341" s="5" t="str">
        <f t="array" ref="E1341">IF(D1341="","",XLOOKUP(D1341,DATOS!$D$6:D14000,DATOS!$C$6:C14000,0,0,1))</f>
        <v/>
      </c>
      <c r="F1341" s="220"/>
      <c r="G1341" s="221"/>
      <c r="H1341" s="194"/>
      <c r="I1341" s="106"/>
      <c r="J1341" s="195"/>
      <c r="K1341" s="195"/>
      <c r="L1341" s="196"/>
    </row>
    <row r="1342">
      <c r="A1342" s="198"/>
      <c r="B1342" s="219"/>
      <c r="C1342" s="103"/>
      <c r="D1342" s="103"/>
      <c r="E1342" s="5" t="str">
        <f t="array" ref="E1342">IF(D1342="","",XLOOKUP(D1342,DATOS!$D$6:D14000,DATOS!$C$6:C14000,0,0,1))</f>
        <v/>
      </c>
      <c r="F1342" s="220"/>
      <c r="G1342" s="221"/>
      <c r="H1342" s="194"/>
      <c r="I1342" s="106"/>
      <c r="J1342" s="195"/>
      <c r="K1342" s="195"/>
      <c r="L1342" s="196"/>
    </row>
    <row r="1343">
      <c r="A1343" s="198"/>
      <c r="B1343" s="219"/>
      <c r="C1343" s="103"/>
      <c r="D1343" s="103"/>
      <c r="E1343" s="5" t="str">
        <f t="array" ref="E1343">IF(D1343="","",XLOOKUP(D1343,DATOS!$D$6:D14000,DATOS!$C$6:C14000,0,0,1))</f>
        <v/>
      </c>
      <c r="F1343" s="220"/>
      <c r="G1343" s="221"/>
      <c r="H1343" s="194"/>
      <c r="I1343" s="106"/>
      <c r="J1343" s="195"/>
      <c r="K1343" s="195"/>
      <c r="L1343" s="196"/>
    </row>
    <row r="1344">
      <c r="A1344" s="198"/>
      <c r="B1344" s="219"/>
      <c r="C1344" s="103"/>
      <c r="D1344" s="103"/>
      <c r="E1344" s="5" t="str">
        <f t="array" ref="E1344">IF(D1344="","",XLOOKUP(D1344,DATOS!$D$6:D14000,DATOS!$C$6:C14000,0,0,1))</f>
        <v/>
      </c>
      <c r="F1344" s="220"/>
      <c r="G1344" s="221"/>
      <c r="H1344" s="194"/>
      <c r="I1344" s="106"/>
      <c r="J1344" s="195"/>
      <c r="K1344" s="195"/>
      <c r="L1344" s="196"/>
    </row>
    <row r="1345">
      <c r="A1345" s="198"/>
      <c r="B1345" s="219"/>
      <c r="C1345" s="103"/>
      <c r="D1345" s="103"/>
      <c r="E1345" s="5" t="str">
        <f t="array" ref="E1345">IF(D1345="","",XLOOKUP(D1345,DATOS!$D$6:D14000,DATOS!$C$6:C14000,0,0,1))</f>
        <v/>
      </c>
      <c r="F1345" s="220"/>
      <c r="G1345" s="221"/>
      <c r="H1345" s="194"/>
      <c r="I1345" s="106"/>
      <c r="J1345" s="195"/>
      <c r="K1345" s="195"/>
      <c r="L1345" s="196"/>
    </row>
    <row r="1346">
      <c r="A1346" s="198"/>
      <c r="B1346" s="219"/>
      <c r="C1346" s="103"/>
      <c r="D1346" s="103"/>
      <c r="E1346" s="5" t="str">
        <f t="array" ref="E1346">IF(D1346="","",XLOOKUP(D1346,DATOS!$D$6:D14000,DATOS!$C$6:C14000,0,0,1))</f>
        <v/>
      </c>
      <c r="F1346" s="220"/>
      <c r="G1346" s="221"/>
      <c r="H1346" s="194"/>
      <c r="I1346" s="106"/>
      <c r="J1346" s="195"/>
      <c r="K1346" s="195"/>
      <c r="L1346" s="196"/>
    </row>
    <row r="1347">
      <c r="A1347" s="198"/>
      <c r="B1347" s="219"/>
      <c r="C1347" s="103"/>
      <c r="D1347" s="103"/>
      <c r="E1347" s="5" t="str">
        <f t="array" ref="E1347">IF(D1347="","",XLOOKUP(D1347,DATOS!$D$6:D14000,DATOS!$C$6:C14000,0,0,1))</f>
        <v/>
      </c>
      <c r="F1347" s="220"/>
      <c r="G1347" s="221"/>
      <c r="H1347" s="194"/>
      <c r="I1347" s="106"/>
      <c r="J1347" s="195"/>
      <c r="K1347" s="195"/>
      <c r="L1347" s="196"/>
    </row>
    <row r="1348">
      <c r="A1348" s="198"/>
      <c r="B1348" s="219"/>
      <c r="C1348" s="103"/>
      <c r="D1348" s="103"/>
      <c r="E1348" s="5" t="str">
        <f t="array" ref="E1348">IF(D1348="","",XLOOKUP(D1348,DATOS!$D$6:D14000,DATOS!$C$6:C14000,0,0,1))</f>
        <v/>
      </c>
      <c r="F1348" s="220"/>
      <c r="G1348" s="221"/>
      <c r="H1348" s="194"/>
      <c r="I1348" s="106"/>
      <c r="J1348" s="195"/>
      <c r="K1348" s="195"/>
      <c r="L1348" s="196"/>
    </row>
    <row r="1349">
      <c r="A1349" s="198"/>
      <c r="B1349" s="219"/>
      <c r="C1349" s="103"/>
      <c r="D1349" s="103"/>
      <c r="E1349" s="5" t="str">
        <f t="array" ref="E1349">IF(D1349="","",XLOOKUP(D1349,DATOS!$D$6:D14000,DATOS!$C$6:C14000,0,0,1))</f>
        <v/>
      </c>
      <c r="F1349" s="220"/>
      <c r="G1349" s="221"/>
      <c r="H1349" s="194"/>
      <c r="I1349" s="106"/>
      <c r="J1349" s="195"/>
      <c r="K1349" s="195"/>
      <c r="L1349" s="196"/>
    </row>
    <row r="1350">
      <c r="A1350" s="198"/>
      <c r="B1350" s="219"/>
      <c r="C1350" s="103"/>
      <c r="D1350" s="103"/>
      <c r="E1350" s="5" t="str">
        <f t="array" ref="E1350">IF(D1350="","",XLOOKUP(D1350,DATOS!$D$6:D14000,DATOS!$C$6:C14000,0,0,1))</f>
        <v/>
      </c>
      <c r="F1350" s="220"/>
      <c r="G1350" s="221"/>
      <c r="H1350" s="194"/>
      <c r="I1350" s="106"/>
      <c r="J1350" s="195"/>
      <c r="K1350" s="195"/>
      <c r="L1350" s="196"/>
    </row>
    <row r="1351">
      <c r="A1351" s="198"/>
      <c r="B1351" s="219"/>
      <c r="C1351" s="103"/>
      <c r="D1351" s="103"/>
      <c r="E1351" s="5" t="str">
        <f t="array" ref="E1351">IF(D1351="","",XLOOKUP(D1351,DATOS!$D$6:D14000,DATOS!$C$6:C14000,0,0,1))</f>
        <v/>
      </c>
      <c r="F1351" s="220"/>
      <c r="G1351" s="221"/>
      <c r="H1351" s="194"/>
      <c r="I1351" s="106"/>
      <c r="J1351" s="195"/>
      <c r="K1351" s="195"/>
      <c r="L1351" s="196"/>
    </row>
    <row r="1352">
      <c r="A1352" s="198"/>
      <c r="B1352" s="219"/>
      <c r="C1352" s="103"/>
      <c r="D1352" s="103"/>
      <c r="E1352" s="5" t="str">
        <f t="array" ref="E1352">IF(D1352="","",XLOOKUP(D1352,DATOS!$D$6:D14000,DATOS!$C$6:C14000,0,0,1))</f>
        <v/>
      </c>
      <c r="F1352" s="220"/>
      <c r="G1352" s="221"/>
      <c r="H1352" s="194"/>
      <c r="I1352" s="106"/>
      <c r="J1352" s="195"/>
      <c r="K1352" s="195"/>
      <c r="L1352" s="196"/>
    </row>
    <row r="1353">
      <c r="A1353" s="198"/>
      <c r="B1353" s="219"/>
      <c r="C1353" s="103"/>
      <c r="D1353" s="103"/>
      <c r="E1353" s="5" t="str">
        <f t="array" ref="E1353">IF(D1353="","",XLOOKUP(D1353,DATOS!$D$6:D14000,DATOS!$C$6:C14000,0,0,1))</f>
        <v/>
      </c>
      <c r="F1353" s="220"/>
      <c r="G1353" s="221"/>
      <c r="H1353" s="194"/>
      <c r="I1353" s="106"/>
      <c r="J1353" s="195"/>
      <c r="K1353" s="195"/>
      <c r="L1353" s="196"/>
    </row>
    <row r="1354">
      <c r="A1354" s="198"/>
      <c r="B1354" s="219"/>
      <c r="C1354" s="103"/>
      <c r="D1354" s="103"/>
      <c r="E1354" s="5" t="str">
        <f t="array" ref="E1354">IF(D1354="","",XLOOKUP(D1354,DATOS!$D$6:D14000,DATOS!$C$6:C14000,0,0,1))</f>
        <v/>
      </c>
      <c r="F1354" s="220"/>
      <c r="G1354" s="221"/>
      <c r="H1354" s="194"/>
      <c r="I1354" s="106"/>
      <c r="J1354" s="195"/>
      <c r="K1354" s="195"/>
      <c r="L1354" s="196"/>
    </row>
    <row r="1355">
      <c r="A1355" s="198"/>
      <c r="B1355" s="219"/>
      <c r="C1355" s="103"/>
      <c r="D1355" s="103"/>
      <c r="E1355" s="5" t="str">
        <f t="array" ref="E1355">IF(D1355="","",XLOOKUP(D1355,DATOS!$D$6:D14000,DATOS!$C$6:C14000,0,0,1))</f>
        <v/>
      </c>
      <c r="F1355" s="220"/>
      <c r="G1355" s="221"/>
      <c r="H1355" s="194"/>
      <c r="I1355" s="106"/>
      <c r="J1355" s="195"/>
      <c r="K1355" s="195"/>
      <c r="L1355" s="196"/>
    </row>
    <row r="1356">
      <c r="A1356" s="198"/>
      <c r="B1356" s="219"/>
      <c r="C1356" s="103"/>
      <c r="D1356" s="103"/>
      <c r="E1356" s="5" t="str">
        <f t="array" ref="E1356">IF(D1356="","",XLOOKUP(D1356,DATOS!$D$6:D14000,DATOS!$C$6:C14000,0,0,1))</f>
        <v/>
      </c>
      <c r="F1356" s="220"/>
      <c r="G1356" s="221"/>
      <c r="H1356" s="194"/>
      <c r="I1356" s="106"/>
      <c r="J1356" s="195"/>
      <c r="K1356" s="195"/>
      <c r="L1356" s="196"/>
    </row>
    <row r="1357">
      <c r="A1357" s="198"/>
      <c r="B1357" s="219"/>
      <c r="C1357" s="103"/>
      <c r="D1357" s="103"/>
      <c r="E1357" s="5" t="str">
        <f t="array" ref="E1357">IF(D1357="","",XLOOKUP(D1357,DATOS!$D$6:D14000,DATOS!$C$6:C14000,0,0,1))</f>
        <v/>
      </c>
      <c r="F1357" s="220"/>
      <c r="G1357" s="221"/>
      <c r="H1357" s="194"/>
      <c r="I1357" s="106"/>
      <c r="J1357" s="195"/>
      <c r="K1357" s="195"/>
      <c r="L1357" s="196"/>
    </row>
    <row r="1358">
      <c r="A1358" s="198"/>
      <c r="B1358" s="219"/>
      <c r="C1358" s="103"/>
      <c r="D1358" s="103"/>
      <c r="E1358" s="5" t="str">
        <f t="array" ref="E1358">IF(D1358="","",XLOOKUP(D1358,DATOS!$D$6:D14000,DATOS!$C$6:C14000,0,0,1))</f>
        <v/>
      </c>
      <c r="F1358" s="220"/>
      <c r="G1358" s="221"/>
      <c r="H1358" s="194"/>
      <c r="I1358" s="106"/>
      <c r="J1358" s="195"/>
      <c r="K1358" s="195"/>
      <c r="L1358" s="196"/>
    </row>
    <row r="1359">
      <c r="A1359" s="198"/>
      <c r="B1359" s="219"/>
      <c r="C1359" s="103"/>
      <c r="D1359" s="103"/>
      <c r="E1359" s="5" t="str">
        <f t="array" ref="E1359">IF(D1359="","",XLOOKUP(D1359,DATOS!$D$6:D14000,DATOS!$C$6:C14000,0,0,1))</f>
        <v/>
      </c>
      <c r="F1359" s="220"/>
      <c r="G1359" s="221"/>
      <c r="H1359" s="194"/>
      <c r="I1359" s="106"/>
      <c r="J1359" s="195"/>
      <c r="K1359" s="195"/>
      <c r="L1359" s="196"/>
    </row>
    <row r="1360">
      <c r="A1360" s="198"/>
      <c r="B1360" s="219"/>
      <c r="C1360" s="103"/>
      <c r="D1360" s="103"/>
      <c r="E1360" s="5" t="str">
        <f t="array" ref="E1360">IF(D1360="","",XLOOKUP(D1360,DATOS!$D$6:D14000,DATOS!$C$6:C14000,0,0,1))</f>
        <v/>
      </c>
      <c r="F1360" s="220"/>
      <c r="G1360" s="221"/>
      <c r="H1360" s="194"/>
      <c r="I1360" s="106"/>
      <c r="J1360" s="195"/>
      <c r="K1360" s="195"/>
      <c r="L1360" s="196"/>
    </row>
    <row r="1361">
      <c r="A1361" s="198"/>
      <c r="B1361" s="219"/>
      <c r="C1361" s="103"/>
      <c r="D1361" s="103"/>
      <c r="E1361" s="5" t="str">
        <f t="array" ref="E1361">IF(D1361="","",XLOOKUP(D1361,DATOS!$D$6:D14000,DATOS!$C$6:C14000,0,0,1))</f>
        <v/>
      </c>
      <c r="F1361" s="220"/>
      <c r="G1361" s="221"/>
      <c r="H1361" s="194"/>
      <c r="I1361" s="106"/>
      <c r="J1361" s="195"/>
      <c r="K1361" s="195"/>
      <c r="L1361" s="196"/>
    </row>
    <row r="1362">
      <c r="A1362" s="198"/>
      <c r="B1362" s="219"/>
      <c r="C1362" s="103"/>
      <c r="D1362" s="103"/>
      <c r="E1362" s="5" t="str">
        <f t="array" ref="E1362">IF(D1362="","",XLOOKUP(D1362,DATOS!$D$6:D14000,DATOS!$C$6:C14000,0,0,1))</f>
        <v/>
      </c>
      <c r="F1362" s="220"/>
      <c r="G1362" s="221"/>
      <c r="H1362" s="194"/>
      <c r="I1362" s="106"/>
      <c r="J1362" s="195"/>
      <c r="K1362" s="195"/>
      <c r="L1362" s="196"/>
    </row>
    <row r="1363">
      <c r="A1363" s="198"/>
      <c r="B1363" s="219"/>
      <c r="C1363" s="103"/>
      <c r="D1363" s="103"/>
      <c r="E1363" s="5" t="str">
        <f t="array" ref="E1363">IF(D1363="","",XLOOKUP(D1363,DATOS!$D$6:D14000,DATOS!$C$6:C14000,0,0,1))</f>
        <v/>
      </c>
      <c r="F1363" s="220"/>
      <c r="G1363" s="221"/>
      <c r="H1363" s="194"/>
      <c r="I1363" s="106"/>
      <c r="J1363" s="195"/>
      <c r="K1363" s="195"/>
      <c r="L1363" s="196"/>
    </row>
    <row r="1364">
      <c r="A1364" s="198"/>
      <c r="B1364" s="219"/>
      <c r="C1364" s="103"/>
      <c r="D1364" s="103"/>
      <c r="E1364" s="5" t="str">
        <f t="array" ref="E1364">IF(D1364="","",XLOOKUP(D1364,DATOS!$D$6:D14000,DATOS!$C$6:C14000,0,0,1))</f>
        <v/>
      </c>
      <c r="F1364" s="220"/>
      <c r="G1364" s="221"/>
      <c r="H1364" s="194"/>
      <c r="I1364" s="106"/>
      <c r="J1364" s="195"/>
      <c r="K1364" s="195"/>
      <c r="L1364" s="196"/>
    </row>
    <row r="1365">
      <c r="A1365" s="198"/>
      <c r="B1365" s="219"/>
      <c r="C1365" s="103"/>
      <c r="D1365" s="103"/>
      <c r="E1365" s="5" t="str">
        <f t="array" ref="E1365">IF(D1365="","",XLOOKUP(D1365,DATOS!$D$6:D14000,DATOS!$C$6:C14000,0,0,1))</f>
        <v/>
      </c>
      <c r="F1365" s="220"/>
      <c r="G1365" s="221"/>
      <c r="H1365" s="194"/>
      <c r="I1365" s="106"/>
      <c r="J1365" s="195"/>
      <c r="K1365" s="195"/>
      <c r="L1365" s="196"/>
    </row>
    <row r="1366">
      <c r="A1366" s="198"/>
      <c r="B1366" s="219"/>
      <c r="C1366" s="103"/>
      <c r="D1366" s="103"/>
      <c r="E1366" s="5" t="str">
        <f t="array" ref="E1366">IF(D1366="","",XLOOKUP(D1366,DATOS!$D$6:D14000,DATOS!$C$6:C14000,0,0,1))</f>
        <v/>
      </c>
      <c r="F1366" s="220"/>
      <c r="G1366" s="221"/>
      <c r="H1366" s="194"/>
      <c r="I1366" s="106"/>
      <c r="J1366" s="195"/>
      <c r="K1366" s="195"/>
      <c r="L1366" s="196"/>
    </row>
    <row r="1367">
      <c r="A1367" s="198"/>
      <c r="B1367" s="219"/>
      <c r="C1367" s="103"/>
      <c r="D1367" s="103"/>
      <c r="E1367" s="5" t="str">
        <f t="array" ref="E1367">IF(D1367="","",XLOOKUP(D1367,DATOS!$D$6:D14000,DATOS!$C$6:C14000,0,0,1))</f>
        <v/>
      </c>
      <c r="F1367" s="220"/>
      <c r="G1367" s="221"/>
      <c r="H1367" s="194"/>
      <c r="I1367" s="106"/>
      <c r="J1367" s="195"/>
      <c r="K1367" s="195"/>
      <c r="L1367" s="196"/>
    </row>
    <row r="1368">
      <c r="A1368" s="198"/>
      <c r="B1368" s="219"/>
      <c r="C1368" s="103"/>
      <c r="D1368" s="103"/>
      <c r="E1368" s="5" t="str">
        <f t="array" ref="E1368">IF(D1368="","",XLOOKUP(D1368,DATOS!$D$6:D14000,DATOS!$C$6:C14000,0,0,1))</f>
        <v/>
      </c>
      <c r="F1368" s="220"/>
      <c r="G1368" s="221"/>
      <c r="H1368" s="194"/>
      <c r="I1368" s="106"/>
      <c r="J1368" s="195"/>
      <c r="K1368" s="195"/>
      <c r="L1368" s="196"/>
    </row>
    <row r="1369">
      <c r="A1369" s="198"/>
      <c r="B1369" s="219"/>
      <c r="C1369" s="103"/>
      <c r="D1369" s="103"/>
      <c r="E1369" s="5" t="str">
        <f t="array" ref="E1369">IF(D1369="","",XLOOKUP(D1369,DATOS!$D$6:D14000,DATOS!$C$6:C14000,0,0,1))</f>
        <v/>
      </c>
      <c r="F1369" s="220"/>
      <c r="G1369" s="221"/>
      <c r="H1369" s="194"/>
      <c r="I1369" s="106"/>
      <c r="J1369" s="195"/>
      <c r="K1369" s="195"/>
      <c r="L1369" s="196"/>
    </row>
    <row r="1370">
      <c r="A1370" s="198"/>
      <c r="B1370" s="219"/>
      <c r="C1370" s="103"/>
      <c r="D1370" s="103"/>
      <c r="E1370" s="5" t="str">
        <f t="array" ref="E1370">IF(D1370="","",XLOOKUP(D1370,DATOS!$D$6:D14000,DATOS!$C$6:C14000,0,0,1))</f>
        <v/>
      </c>
      <c r="F1370" s="220"/>
      <c r="G1370" s="221"/>
      <c r="H1370" s="194"/>
      <c r="I1370" s="106"/>
      <c r="J1370" s="195"/>
      <c r="K1370" s="195"/>
      <c r="L1370" s="196"/>
    </row>
    <row r="1371">
      <c r="A1371" s="198"/>
      <c r="B1371" s="219"/>
      <c r="C1371" s="103"/>
      <c r="D1371" s="103"/>
      <c r="E1371" s="5" t="str">
        <f t="array" ref="E1371">IF(D1371="","",XLOOKUP(D1371,DATOS!$D$6:D14000,DATOS!$C$6:C14000,0,0,1))</f>
        <v/>
      </c>
      <c r="F1371" s="220"/>
      <c r="G1371" s="221"/>
      <c r="H1371" s="194"/>
      <c r="I1371" s="106"/>
      <c r="J1371" s="195"/>
      <c r="K1371" s="195"/>
      <c r="L1371" s="196"/>
    </row>
    <row r="1372">
      <c r="A1372" s="198"/>
      <c r="B1372" s="219"/>
      <c r="C1372" s="103"/>
      <c r="D1372" s="103"/>
      <c r="E1372" s="5" t="str">
        <f t="array" ref="E1372">IF(D1372="","",XLOOKUP(D1372,DATOS!$D$6:D14000,DATOS!$C$6:C14000,0,0,1))</f>
        <v/>
      </c>
      <c r="F1372" s="220"/>
      <c r="G1372" s="221"/>
      <c r="H1372" s="194"/>
      <c r="I1372" s="106"/>
      <c r="J1372" s="195"/>
      <c r="K1372" s="195"/>
      <c r="L1372" s="196"/>
    </row>
    <row r="1373">
      <c r="A1373" s="198"/>
      <c r="B1373" s="219"/>
      <c r="C1373" s="103"/>
      <c r="D1373" s="103"/>
      <c r="E1373" s="5" t="str">
        <f t="array" ref="E1373">IF(D1373="","",XLOOKUP(D1373,DATOS!$D$6:D14000,DATOS!$C$6:C14000,0,0,1))</f>
        <v/>
      </c>
      <c r="F1373" s="220"/>
      <c r="G1373" s="221"/>
      <c r="H1373" s="194"/>
      <c r="I1373" s="106"/>
      <c r="J1373" s="195"/>
      <c r="K1373" s="195"/>
      <c r="L1373" s="196"/>
    </row>
    <row r="1374">
      <c r="A1374" s="198"/>
      <c r="B1374" s="219"/>
      <c r="C1374" s="103"/>
      <c r="D1374" s="103"/>
      <c r="E1374" s="5" t="str">
        <f t="array" ref="E1374">IF(D1374="","",XLOOKUP(D1374,DATOS!$D$6:D14000,DATOS!$C$6:C14000,0,0,1))</f>
        <v/>
      </c>
      <c r="F1374" s="220"/>
      <c r="G1374" s="221"/>
      <c r="H1374" s="194"/>
      <c r="I1374" s="106"/>
      <c r="J1374" s="195"/>
      <c r="K1374" s="195"/>
      <c r="L1374" s="196"/>
    </row>
    <row r="1375">
      <c r="A1375" s="198"/>
      <c r="B1375" s="219"/>
      <c r="C1375" s="103"/>
      <c r="D1375" s="103"/>
      <c r="E1375" s="5" t="str">
        <f t="array" ref="E1375">IF(D1375="","",XLOOKUP(D1375,DATOS!$D$6:D14000,DATOS!$C$6:C14000,0,0,1))</f>
        <v/>
      </c>
      <c r="F1375" s="220"/>
      <c r="G1375" s="221"/>
      <c r="H1375" s="194"/>
      <c r="I1375" s="106"/>
      <c r="J1375" s="195"/>
      <c r="K1375" s="195"/>
      <c r="L1375" s="196"/>
    </row>
    <row r="1376">
      <c r="A1376" s="198"/>
      <c r="B1376" s="219"/>
      <c r="C1376" s="103"/>
      <c r="D1376" s="103"/>
      <c r="E1376" s="5" t="str">
        <f t="array" ref="E1376">IF(D1376="","",XLOOKUP(D1376,DATOS!$D$6:D14000,DATOS!$C$6:C14000,0,0,1))</f>
        <v/>
      </c>
      <c r="F1376" s="220"/>
      <c r="G1376" s="221"/>
      <c r="H1376" s="194"/>
      <c r="I1376" s="106"/>
      <c r="J1376" s="195"/>
      <c r="K1376" s="195"/>
      <c r="L1376" s="196"/>
    </row>
    <row r="1377">
      <c r="A1377" s="198"/>
      <c r="B1377" s="219"/>
      <c r="C1377" s="103"/>
      <c r="D1377" s="103"/>
      <c r="E1377" s="5" t="str">
        <f t="array" ref="E1377">IF(D1377="","",XLOOKUP(D1377,DATOS!$D$6:D14000,DATOS!$C$6:C14000,0,0,1))</f>
        <v/>
      </c>
      <c r="F1377" s="220"/>
      <c r="G1377" s="221"/>
      <c r="H1377" s="194"/>
      <c r="I1377" s="106"/>
      <c r="J1377" s="195"/>
      <c r="K1377" s="195"/>
      <c r="L1377" s="196"/>
    </row>
    <row r="1378">
      <c r="A1378" s="198"/>
      <c r="B1378" s="219"/>
      <c r="C1378" s="103"/>
      <c r="D1378" s="103"/>
      <c r="E1378" s="5" t="str">
        <f t="array" ref="E1378">IF(D1378="","",XLOOKUP(D1378,DATOS!$D$6:D14000,DATOS!$C$6:C14000,0,0,1))</f>
        <v/>
      </c>
      <c r="F1378" s="220"/>
      <c r="G1378" s="221"/>
      <c r="H1378" s="194"/>
      <c r="I1378" s="106"/>
      <c r="J1378" s="195"/>
      <c r="K1378" s="195"/>
      <c r="L1378" s="196"/>
    </row>
    <row r="1379">
      <c r="A1379" s="198"/>
      <c r="B1379" s="219"/>
      <c r="C1379" s="103"/>
      <c r="D1379" s="103"/>
      <c r="E1379" s="5" t="str">
        <f t="array" ref="E1379">IF(D1379="","",XLOOKUP(D1379,DATOS!$D$6:D14000,DATOS!$C$6:C14000,0,0,1))</f>
        <v/>
      </c>
      <c r="F1379" s="220"/>
      <c r="G1379" s="221"/>
      <c r="H1379" s="194"/>
      <c r="I1379" s="106"/>
      <c r="J1379" s="195"/>
      <c r="K1379" s="195"/>
      <c r="L1379" s="196"/>
    </row>
    <row r="1380">
      <c r="A1380" s="198"/>
      <c r="B1380" s="219"/>
      <c r="C1380" s="103"/>
      <c r="D1380" s="103"/>
      <c r="E1380" s="5" t="str">
        <f t="array" ref="E1380">IF(D1380="","",XLOOKUP(D1380,DATOS!$D$6:D14000,DATOS!$C$6:C14000,0,0,1))</f>
        <v/>
      </c>
      <c r="F1380" s="220"/>
      <c r="G1380" s="221"/>
      <c r="H1380" s="194"/>
      <c r="I1380" s="106"/>
      <c r="J1380" s="195"/>
      <c r="K1380" s="195"/>
      <c r="L1380" s="196"/>
    </row>
    <row r="1381">
      <c r="A1381" s="198"/>
      <c r="B1381" s="219"/>
      <c r="C1381" s="103"/>
      <c r="D1381" s="103"/>
      <c r="E1381" s="5" t="str">
        <f t="array" ref="E1381">IF(D1381="","",XLOOKUP(D1381,DATOS!$D$6:D14000,DATOS!$C$6:C14000,0,0,1))</f>
        <v/>
      </c>
      <c r="F1381" s="220"/>
      <c r="G1381" s="221"/>
      <c r="H1381" s="194"/>
      <c r="I1381" s="106"/>
      <c r="J1381" s="195"/>
      <c r="K1381" s="195"/>
      <c r="L1381" s="196"/>
    </row>
    <row r="1382">
      <c r="A1382" s="198"/>
      <c r="B1382" s="219"/>
      <c r="C1382" s="103"/>
      <c r="D1382" s="103"/>
      <c r="E1382" s="5" t="str">
        <f t="array" ref="E1382">IF(D1382="","",XLOOKUP(D1382,DATOS!$D$6:D14000,DATOS!$C$6:C14000,0,0,1))</f>
        <v/>
      </c>
      <c r="F1382" s="220"/>
      <c r="G1382" s="221"/>
      <c r="H1382" s="194"/>
      <c r="I1382" s="106"/>
      <c r="J1382" s="195"/>
      <c r="K1382" s="195"/>
      <c r="L1382" s="196"/>
    </row>
    <row r="1383">
      <c r="A1383" s="198"/>
      <c r="B1383" s="219"/>
      <c r="C1383" s="103"/>
      <c r="D1383" s="103"/>
      <c r="E1383" s="5" t="str">
        <f t="array" ref="E1383">IF(D1383="","",XLOOKUP(D1383,DATOS!$D$6:D14000,DATOS!$C$6:C14000,0,0,1))</f>
        <v/>
      </c>
      <c r="F1383" s="220"/>
      <c r="G1383" s="221"/>
      <c r="H1383" s="194"/>
      <c r="I1383" s="106"/>
      <c r="J1383" s="195"/>
      <c r="K1383" s="195"/>
      <c r="L1383" s="196"/>
    </row>
    <row r="1384">
      <c r="A1384" s="198"/>
      <c r="B1384" s="219"/>
      <c r="C1384" s="103"/>
      <c r="D1384" s="103"/>
      <c r="E1384" s="5" t="str">
        <f t="array" ref="E1384">IF(D1384="","",XLOOKUP(D1384,DATOS!$D$6:D14000,DATOS!$C$6:C14000,0,0,1))</f>
        <v/>
      </c>
      <c r="F1384" s="220"/>
      <c r="G1384" s="221"/>
      <c r="H1384" s="194"/>
      <c r="I1384" s="106"/>
      <c r="J1384" s="195"/>
      <c r="K1384" s="195"/>
      <c r="L1384" s="196"/>
    </row>
    <row r="1385">
      <c r="A1385" s="198"/>
      <c r="B1385" s="219"/>
      <c r="C1385" s="103"/>
      <c r="D1385" s="103"/>
      <c r="E1385" s="5" t="str">
        <f t="array" ref="E1385">IF(D1385="","",XLOOKUP(D1385,DATOS!$D$6:D14000,DATOS!$C$6:C14000,0,0,1))</f>
        <v/>
      </c>
      <c r="F1385" s="220"/>
      <c r="G1385" s="221"/>
      <c r="H1385" s="194"/>
      <c r="I1385" s="106"/>
      <c r="J1385" s="195"/>
      <c r="K1385" s="195"/>
      <c r="L1385" s="196"/>
    </row>
    <row r="1386">
      <c r="A1386" s="198"/>
      <c r="B1386" s="219"/>
      <c r="C1386" s="103"/>
      <c r="D1386" s="103"/>
      <c r="E1386" s="5" t="str">
        <f t="array" ref="E1386">IF(D1386="","",XLOOKUP(D1386,DATOS!$D$6:D14000,DATOS!$C$6:C14000,0,0,1))</f>
        <v/>
      </c>
      <c r="F1386" s="220"/>
      <c r="G1386" s="221"/>
      <c r="H1386" s="194"/>
      <c r="I1386" s="106"/>
      <c r="J1386" s="195"/>
      <c r="K1386" s="195"/>
      <c r="L1386" s="196"/>
    </row>
    <row r="1387">
      <c r="A1387" s="198"/>
      <c r="B1387" s="219"/>
      <c r="C1387" s="103"/>
      <c r="D1387" s="103"/>
      <c r="E1387" s="5" t="str">
        <f t="array" ref="E1387">IF(D1387="","",XLOOKUP(D1387,DATOS!$D$6:D14000,DATOS!$C$6:C14000,0,0,1))</f>
        <v/>
      </c>
      <c r="F1387" s="220"/>
      <c r="G1387" s="221"/>
      <c r="H1387" s="194"/>
      <c r="I1387" s="106"/>
      <c r="J1387" s="195"/>
      <c r="K1387" s="195"/>
      <c r="L1387" s="196"/>
    </row>
    <row r="1388">
      <c r="A1388" s="198"/>
      <c r="B1388" s="219"/>
      <c r="C1388" s="103"/>
      <c r="D1388" s="103"/>
      <c r="E1388" s="5" t="str">
        <f t="array" ref="E1388">IF(D1388="","",XLOOKUP(D1388,DATOS!$D$6:D14000,DATOS!$C$6:C14000,0,0,1))</f>
        <v/>
      </c>
      <c r="F1388" s="220"/>
      <c r="G1388" s="221"/>
      <c r="H1388" s="194"/>
      <c r="I1388" s="106"/>
      <c r="J1388" s="195"/>
      <c r="K1388" s="195"/>
      <c r="L1388" s="196"/>
    </row>
    <row r="1389">
      <c r="A1389" s="198"/>
      <c r="B1389" s="219"/>
      <c r="C1389" s="103"/>
      <c r="D1389" s="103"/>
      <c r="E1389" s="5" t="str">
        <f t="array" ref="E1389">IF(D1389="","",XLOOKUP(D1389,DATOS!$D$6:D14000,DATOS!$C$6:C14000,0,0,1))</f>
        <v/>
      </c>
      <c r="F1389" s="220"/>
      <c r="G1389" s="221"/>
      <c r="H1389" s="194"/>
      <c r="I1389" s="106"/>
      <c r="J1389" s="195"/>
      <c r="K1389" s="195"/>
      <c r="L1389" s="196"/>
    </row>
    <row r="1390">
      <c r="A1390" s="198"/>
      <c r="B1390" s="219"/>
      <c r="C1390" s="103"/>
      <c r="D1390" s="103"/>
      <c r="E1390" s="5" t="str">
        <f t="array" ref="E1390">IF(D1390="","",XLOOKUP(D1390,DATOS!$D$6:D14000,DATOS!$C$6:C14000,0,0,1))</f>
        <v/>
      </c>
      <c r="F1390" s="220"/>
      <c r="G1390" s="221"/>
      <c r="H1390" s="194"/>
      <c r="I1390" s="106"/>
      <c r="J1390" s="195"/>
      <c r="K1390" s="195"/>
      <c r="L1390" s="196"/>
    </row>
    <row r="1391">
      <c r="A1391" s="198"/>
      <c r="B1391" s="219"/>
      <c r="C1391" s="103"/>
      <c r="D1391" s="103"/>
      <c r="E1391" s="5" t="str">
        <f t="array" ref="E1391">IF(D1391="","",XLOOKUP(D1391,DATOS!$D$6:D14000,DATOS!$C$6:C14000,0,0,1))</f>
        <v/>
      </c>
      <c r="F1391" s="220"/>
      <c r="G1391" s="221"/>
      <c r="H1391" s="194"/>
      <c r="I1391" s="106"/>
      <c r="J1391" s="195"/>
      <c r="K1391" s="195"/>
      <c r="L1391" s="196"/>
    </row>
    <row r="1392">
      <c r="A1392" s="198"/>
      <c r="B1392" s="219"/>
      <c r="C1392" s="103"/>
      <c r="D1392" s="103"/>
      <c r="E1392" s="5" t="str">
        <f t="array" ref="E1392">IF(D1392="","",XLOOKUP(D1392,DATOS!$D$6:D14000,DATOS!$C$6:C14000,0,0,1))</f>
        <v/>
      </c>
      <c r="F1392" s="220"/>
      <c r="G1392" s="221"/>
      <c r="H1392" s="194"/>
      <c r="I1392" s="106"/>
      <c r="J1392" s="195"/>
      <c r="K1392" s="195"/>
      <c r="L1392" s="196"/>
    </row>
    <row r="1393">
      <c r="A1393" s="198"/>
      <c r="B1393" s="219"/>
      <c r="C1393" s="103"/>
      <c r="D1393" s="103"/>
      <c r="E1393" s="5" t="str">
        <f t="array" ref="E1393">IF(D1393="","",XLOOKUP(D1393,DATOS!$D$6:D14000,DATOS!$C$6:C14000,0,0,1))</f>
        <v/>
      </c>
      <c r="F1393" s="220"/>
      <c r="G1393" s="221"/>
      <c r="H1393" s="194"/>
      <c r="I1393" s="106"/>
      <c r="J1393" s="195"/>
      <c r="K1393" s="195"/>
      <c r="L1393" s="196"/>
    </row>
    <row r="1394">
      <c r="A1394" s="198"/>
      <c r="B1394" s="219"/>
      <c r="C1394" s="103"/>
      <c r="D1394" s="103"/>
      <c r="E1394" s="5" t="str">
        <f t="array" ref="E1394">IF(D1394="","",XLOOKUP(D1394,DATOS!$D$6:D14000,DATOS!$C$6:C14000,0,0,1))</f>
        <v/>
      </c>
      <c r="F1394" s="220"/>
      <c r="G1394" s="221"/>
      <c r="H1394" s="194"/>
      <c r="I1394" s="106"/>
      <c r="J1394" s="195"/>
      <c r="K1394" s="195"/>
      <c r="L1394" s="196"/>
    </row>
    <row r="1395">
      <c r="A1395" s="198"/>
      <c r="B1395" s="219"/>
      <c r="C1395" s="103"/>
      <c r="D1395" s="103"/>
      <c r="E1395" s="5" t="str">
        <f t="array" ref="E1395">IF(D1395="","",XLOOKUP(D1395,DATOS!$D$6:D14000,DATOS!$C$6:C14000,0,0,1))</f>
        <v/>
      </c>
      <c r="F1395" s="220"/>
      <c r="G1395" s="221"/>
      <c r="H1395" s="194"/>
      <c r="I1395" s="106"/>
      <c r="J1395" s="195"/>
      <c r="K1395" s="195"/>
      <c r="L1395" s="196"/>
    </row>
    <row r="1396">
      <c r="A1396" s="198"/>
      <c r="B1396" s="219"/>
      <c r="C1396" s="103"/>
      <c r="D1396" s="103"/>
      <c r="E1396" s="5" t="str">
        <f t="array" ref="E1396">IF(D1396="","",XLOOKUP(D1396,DATOS!$D$6:D14000,DATOS!$C$6:C14000,0,0,1))</f>
        <v/>
      </c>
      <c r="F1396" s="220"/>
      <c r="G1396" s="221"/>
      <c r="H1396" s="194"/>
      <c r="I1396" s="106"/>
      <c r="J1396" s="195"/>
      <c r="K1396" s="195"/>
      <c r="L1396" s="196"/>
    </row>
    <row r="1397">
      <c r="A1397" s="198"/>
      <c r="B1397" s="219"/>
      <c r="C1397" s="103"/>
      <c r="D1397" s="103"/>
      <c r="E1397" s="5" t="str">
        <f t="array" ref="E1397">IF(D1397="","",XLOOKUP(D1397,DATOS!$D$6:D14000,DATOS!$C$6:C14000,0,0,1))</f>
        <v/>
      </c>
      <c r="F1397" s="220"/>
      <c r="G1397" s="221"/>
      <c r="H1397" s="194"/>
      <c r="I1397" s="106"/>
      <c r="J1397" s="195"/>
      <c r="K1397" s="195"/>
      <c r="L1397" s="196"/>
    </row>
    <row r="1398">
      <c r="A1398" s="198"/>
      <c r="B1398" s="219"/>
      <c r="C1398" s="103"/>
      <c r="D1398" s="103"/>
      <c r="E1398" s="5" t="str">
        <f t="array" ref="E1398">IF(D1398="","",XLOOKUP(D1398,DATOS!$D$6:D14000,DATOS!$C$6:C14000,0,0,1))</f>
        <v/>
      </c>
      <c r="F1398" s="220"/>
      <c r="G1398" s="221"/>
      <c r="H1398" s="194"/>
      <c r="I1398" s="106"/>
      <c r="J1398" s="195"/>
      <c r="K1398" s="195"/>
      <c r="L1398" s="196"/>
    </row>
    <row r="1399">
      <c r="A1399" s="198"/>
      <c r="B1399" s="219"/>
      <c r="C1399" s="103"/>
      <c r="D1399" s="103"/>
      <c r="E1399" s="5" t="str">
        <f t="array" ref="E1399">IF(D1399="","",XLOOKUP(D1399,DATOS!$D$6:D14000,DATOS!$C$6:C14000,0,0,1))</f>
        <v/>
      </c>
      <c r="F1399" s="220"/>
      <c r="G1399" s="221"/>
      <c r="H1399" s="194"/>
      <c r="I1399" s="106"/>
      <c r="J1399" s="195"/>
      <c r="K1399" s="195"/>
      <c r="L1399" s="196"/>
    </row>
    <row r="1400">
      <c r="A1400" s="198"/>
      <c r="B1400" s="219"/>
      <c r="C1400" s="103"/>
      <c r="D1400" s="103"/>
      <c r="E1400" s="5" t="str">
        <f t="array" ref="E1400">IF(D1400="","",XLOOKUP(D1400,DATOS!$D$6:D14000,DATOS!$C$6:C14000,0,0,1))</f>
        <v/>
      </c>
      <c r="F1400" s="220"/>
      <c r="G1400" s="221"/>
      <c r="H1400" s="194"/>
      <c r="I1400" s="106"/>
      <c r="J1400" s="195"/>
      <c r="K1400" s="195"/>
      <c r="L1400" s="196"/>
    </row>
    <row r="1401">
      <c r="A1401" s="198"/>
      <c r="B1401" s="219"/>
      <c r="C1401" s="103"/>
      <c r="D1401" s="103"/>
      <c r="E1401" s="5" t="str">
        <f t="array" ref="E1401">IF(D1401="","",XLOOKUP(D1401,DATOS!$D$6:D14000,DATOS!$C$6:C14000,0,0,1))</f>
        <v/>
      </c>
      <c r="F1401" s="220"/>
      <c r="G1401" s="221"/>
      <c r="H1401" s="194"/>
      <c r="I1401" s="106"/>
      <c r="J1401" s="195"/>
      <c r="K1401" s="195"/>
      <c r="L1401" s="196"/>
    </row>
    <row r="1402">
      <c r="A1402" s="198"/>
      <c r="B1402" s="219"/>
      <c r="C1402" s="103"/>
      <c r="D1402" s="103"/>
      <c r="E1402" s="5" t="str">
        <f t="array" ref="E1402">IF(D1402="","",XLOOKUP(D1402,DATOS!$D$6:D14000,DATOS!$C$6:C14000,0,0,1))</f>
        <v/>
      </c>
      <c r="F1402" s="220"/>
      <c r="G1402" s="221"/>
      <c r="H1402" s="194"/>
      <c r="I1402" s="106"/>
      <c r="J1402" s="195"/>
      <c r="K1402" s="195"/>
      <c r="L1402" s="196"/>
    </row>
    <row r="1403">
      <c r="A1403" s="198"/>
      <c r="B1403" s="219"/>
      <c r="C1403" s="103"/>
      <c r="D1403" s="103"/>
      <c r="E1403" s="5" t="str">
        <f t="array" ref="E1403">IF(D1403="","",XLOOKUP(D1403,DATOS!$D$6:D14000,DATOS!$C$6:C14000,0,0,1))</f>
        <v/>
      </c>
      <c r="F1403" s="220"/>
      <c r="G1403" s="221"/>
      <c r="H1403" s="194"/>
      <c r="I1403" s="106"/>
      <c r="J1403" s="195"/>
      <c r="K1403" s="195"/>
      <c r="L1403" s="196"/>
    </row>
    <row r="1404">
      <c r="A1404" s="198"/>
      <c r="B1404" s="219"/>
      <c r="C1404" s="103"/>
      <c r="D1404" s="103"/>
      <c r="E1404" s="5" t="str">
        <f t="array" ref="E1404">IF(D1404="","",XLOOKUP(D1404,DATOS!$D$6:D14000,DATOS!$C$6:C14000,0,0,1))</f>
        <v/>
      </c>
      <c r="F1404" s="220"/>
      <c r="G1404" s="221"/>
      <c r="H1404" s="194"/>
      <c r="I1404" s="106"/>
      <c r="J1404" s="195"/>
      <c r="K1404" s="195"/>
      <c r="L1404" s="196"/>
    </row>
    <row r="1405">
      <c r="A1405" s="198"/>
      <c r="B1405" s="219"/>
      <c r="C1405" s="103"/>
      <c r="D1405" s="103"/>
      <c r="E1405" s="5" t="str">
        <f t="array" ref="E1405">IF(D1405="","",XLOOKUP(D1405,DATOS!$D$6:D14000,DATOS!$C$6:C14000,0,0,1))</f>
        <v/>
      </c>
      <c r="F1405" s="220"/>
      <c r="G1405" s="221"/>
      <c r="H1405" s="194"/>
      <c r="I1405" s="106"/>
      <c r="J1405" s="195"/>
      <c r="K1405" s="195"/>
      <c r="L1405" s="196"/>
    </row>
    <row r="1406">
      <c r="A1406" s="198"/>
      <c r="B1406" s="219"/>
      <c r="C1406" s="103"/>
      <c r="D1406" s="103"/>
      <c r="E1406" s="5" t="str">
        <f t="array" ref="E1406">IF(D1406="","",XLOOKUP(D1406,DATOS!$D$6:D14000,DATOS!$C$6:C14000,0,0,1))</f>
        <v/>
      </c>
      <c r="F1406" s="220"/>
      <c r="G1406" s="221"/>
      <c r="H1406" s="194"/>
      <c r="I1406" s="106"/>
      <c r="J1406" s="195"/>
      <c r="K1406" s="195"/>
      <c r="L1406" s="196"/>
    </row>
    <row r="1407">
      <c r="A1407" s="198"/>
      <c r="B1407" s="219"/>
      <c r="C1407" s="103"/>
      <c r="D1407" s="103"/>
      <c r="E1407" s="5" t="str">
        <f t="array" ref="E1407">IF(D1407="","",XLOOKUP(D1407,DATOS!$D$6:D14000,DATOS!$C$6:C14000,0,0,1))</f>
        <v/>
      </c>
      <c r="F1407" s="220"/>
      <c r="G1407" s="221"/>
      <c r="H1407" s="194"/>
      <c r="I1407" s="106"/>
      <c r="J1407" s="195"/>
      <c r="K1407" s="195"/>
      <c r="L1407" s="196"/>
    </row>
    <row r="1408">
      <c r="A1408" s="198"/>
      <c r="B1408" s="219"/>
      <c r="C1408" s="103"/>
      <c r="D1408" s="103"/>
      <c r="E1408" s="5" t="str">
        <f t="array" ref="E1408">IF(D1408="","",XLOOKUP(D1408,DATOS!$D$6:D14000,DATOS!$C$6:C14000,0,0,1))</f>
        <v/>
      </c>
      <c r="F1408" s="220"/>
      <c r="G1408" s="221"/>
      <c r="H1408" s="194"/>
      <c r="I1408" s="106"/>
      <c r="J1408" s="195"/>
      <c r="K1408" s="195"/>
      <c r="L1408" s="196"/>
    </row>
    <row r="1409">
      <c r="A1409" s="198"/>
      <c r="B1409" s="219"/>
      <c r="C1409" s="103"/>
      <c r="D1409" s="103"/>
      <c r="E1409" s="5" t="str">
        <f t="array" ref="E1409">IF(D1409="","",XLOOKUP(D1409,DATOS!$D$6:D14000,DATOS!$C$6:C14000,0,0,1))</f>
        <v/>
      </c>
      <c r="F1409" s="220"/>
      <c r="G1409" s="221"/>
      <c r="H1409" s="194"/>
      <c r="I1409" s="106"/>
      <c r="J1409" s="195"/>
      <c r="K1409" s="195"/>
      <c r="L1409" s="196"/>
    </row>
    <row r="1410">
      <c r="A1410" s="198"/>
      <c r="B1410" s="219"/>
      <c r="C1410" s="103"/>
      <c r="D1410" s="103"/>
      <c r="E1410" s="5" t="str">
        <f t="array" ref="E1410">IF(D1410="","",XLOOKUP(D1410,DATOS!$D$6:D14000,DATOS!$C$6:C14000,0,0,1))</f>
        <v/>
      </c>
      <c r="F1410" s="220"/>
      <c r="G1410" s="221"/>
      <c r="H1410" s="194"/>
      <c r="I1410" s="106"/>
      <c r="J1410" s="195"/>
      <c r="K1410" s="195"/>
      <c r="L1410" s="196"/>
    </row>
    <row r="1411">
      <c r="A1411" s="198"/>
      <c r="B1411" s="219"/>
      <c r="C1411" s="103"/>
      <c r="D1411" s="103"/>
      <c r="E1411" s="5" t="str">
        <f t="array" ref="E1411">IF(D1411="","",XLOOKUP(D1411,DATOS!$D$6:D14000,DATOS!$C$6:C14000,0,0,1))</f>
        <v/>
      </c>
      <c r="F1411" s="220"/>
      <c r="G1411" s="221"/>
      <c r="H1411" s="194"/>
      <c r="I1411" s="106"/>
      <c r="J1411" s="195"/>
      <c r="K1411" s="195"/>
      <c r="L1411" s="196"/>
    </row>
    <row r="1412">
      <c r="A1412" s="198"/>
      <c r="B1412" s="219"/>
      <c r="C1412" s="103"/>
      <c r="D1412" s="103"/>
      <c r="E1412" s="5" t="str">
        <f t="array" ref="E1412">IF(D1412="","",XLOOKUP(D1412,DATOS!$D$6:D14000,DATOS!$C$6:C14000,0,0,1))</f>
        <v/>
      </c>
      <c r="F1412" s="220"/>
      <c r="G1412" s="221"/>
      <c r="H1412" s="194"/>
      <c r="I1412" s="106"/>
      <c r="J1412" s="195"/>
      <c r="K1412" s="195"/>
      <c r="L1412" s="196"/>
    </row>
    <row r="1413">
      <c r="A1413" s="198"/>
      <c r="B1413" s="219"/>
      <c r="C1413" s="103"/>
      <c r="D1413" s="103"/>
      <c r="E1413" s="5" t="str">
        <f t="array" ref="E1413">IF(D1413="","",XLOOKUP(D1413,DATOS!$D$6:D14000,DATOS!$C$6:C14000,0,0,1))</f>
        <v/>
      </c>
      <c r="F1413" s="220"/>
      <c r="G1413" s="221"/>
      <c r="H1413" s="194"/>
      <c r="I1413" s="106"/>
      <c r="J1413" s="195"/>
      <c r="K1413" s="195"/>
      <c r="L1413" s="196"/>
    </row>
    <row r="1414">
      <c r="A1414" s="198"/>
      <c r="B1414" s="219"/>
      <c r="C1414" s="103"/>
      <c r="D1414" s="103"/>
      <c r="E1414" s="5" t="str">
        <f t="array" ref="E1414">IF(D1414="","",XLOOKUP(D1414,DATOS!$D$6:D14000,DATOS!$C$6:C14000,0,0,1))</f>
        <v/>
      </c>
      <c r="F1414" s="220"/>
      <c r="G1414" s="221"/>
      <c r="H1414" s="194"/>
      <c r="I1414" s="106"/>
      <c r="J1414" s="195"/>
      <c r="K1414" s="195"/>
      <c r="L1414" s="196"/>
    </row>
    <row r="1415">
      <c r="A1415" s="198"/>
      <c r="B1415" s="219"/>
      <c r="C1415" s="103"/>
      <c r="D1415" s="103"/>
      <c r="E1415" s="5" t="str">
        <f t="array" ref="E1415">IF(D1415="","",XLOOKUP(D1415,DATOS!$D$6:D14000,DATOS!$C$6:C14000,0,0,1))</f>
        <v/>
      </c>
      <c r="F1415" s="220"/>
      <c r="G1415" s="221"/>
      <c r="H1415" s="194"/>
      <c r="I1415" s="106"/>
      <c r="J1415" s="195"/>
      <c r="K1415" s="195"/>
      <c r="L1415" s="196"/>
    </row>
    <row r="1416">
      <c r="A1416" s="198"/>
      <c r="B1416" s="219"/>
      <c r="C1416" s="103"/>
      <c r="D1416" s="103"/>
      <c r="E1416" s="5" t="str">
        <f t="array" ref="E1416">IF(D1416="","",XLOOKUP(D1416,DATOS!$D$6:D14000,DATOS!$C$6:C14000,0,0,1))</f>
        <v/>
      </c>
      <c r="F1416" s="220"/>
      <c r="G1416" s="221"/>
      <c r="H1416" s="194"/>
      <c r="I1416" s="106"/>
      <c r="J1416" s="195"/>
      <c r="K1416" s="195"/>
      <c r="L1416" s="196"/>
    </row>
    <row r="1417">
      <c r="A1417" s="198"/>
      <c r="B1417" s="219"/>
      <c r="C1417" s="103"/>
      <c r="D1417" s="103"/>
      <c r="E1417" s="5" t="str">
        <f t="array" ref="E1417">IF(D1417="","",XLOOKUP(D1417,DATOS!$D$6:D14000,DATOS!$C$6:C14000,0,0,1))</f>
        <v/>
      </c>
      <c r="F1417" s="220"/>
      <c r="G1417" s="221"/>
      <c r="H1417" s="194"/>
      <c r="I1417" s="106"/>
      <c r="J1417" s="195"/>
      <c r="K1417" s="195"/>
      <c r="L1417" s="196"/>
    </row>
    <row r="1418">
      <c r="A1418" s="198"/>
      <c r="B1418" s="219"/>
      <c r="C1418" s="103"/>
      <c r="D1418" s="103"/>
      <c r="E1418" s="5" t="str">
        <f t="array" ref="E1418">IF(D1418="","",XLOOKUP(D1418,DATOS!$D$6:D14000,DATOS!$C$6:C14000,0,0,1))</f>
        <v/>
      </c>
      <c r="F1418" s="220"/>
      <c r="G1418" s="221"/>
      <c r="H1418" s="194"/>
      <c r="I1418" s="106"/>
      <c r="J1418" s="195"/>
      <c r="K1418" s="195"/>
      <c r="L1418" s="196"/>
    </row>
    <row r="1419">
      <c r="A1419" s="198"/>
      <c r="B1419" s="219"/>
      <c r="C1419" s="103"/>
      <c r="D1419" s="103"/>
      <c r="E1419" s="5" t="str">
        <f t="array" ref="E1419">IF(D1419="","",XLOOKUP(D1419,DATOS!$D$6:D14000,DATOS!$C$6:C14000,0,0,1))</f>
        <v/>
      </c>
      <c r="F1419" s="220"/>
      <c r="G1419" s="221"/>
      <c r="H1419" s="194"/>
      <c r="I1419" s="106"/>
      <c r="J1419" s="195"/>
      <c r="K1419" s="195"/>
      <c r="L1419" s="196"/>
    </row>
    <row r="1420">
      <c r="A1420" s="198"/>
      <c r="B1420" s="219"/>
      <c r="C1420" s="103"/>
      <c r="D1420" s="103"/>
      <c r="E1420" s="5" t="str">
        <f t="array" ref="E1420">IF(D1420="","",XLOOKUP(D1420,DATOS!$D$6:D14000,DATOS!$C$6:C14000,0,0,1))</f>
        <v/>
      </c>
      <c r="F1420" s="220"/>
      <c r="G1420" s="221"/>
      <c r="H1420" s="194"/>
      <c r="I1420" s="106"/>
      <c r="J1420" s="195"/>
      <c r="K1420" s="195"/>
      <c r="L1420" s="196"/>
    </row>
    <row r="1421">
      <c r="A1421" s="198"/>
      <c r="B1421" s="219"/>
      <c r="C1421" s="103"/>
      <c r="D1421" s="103"/>
      <c r="E1421" s="5" t="str">
        <f t="array" ref="E1421">IF(D1421="","",XLOOKUP(D1421,DATOS!$D$6:D14000,DATOS!$C$6:C14000,0,0,1))</f>
        <v/>
      </c>
      <c r="F1421" s="220"/>
      <c r="G1421" s="221"/>
      <c r="H1421" s="194"/>
      <c r="I1421" s="106"/>
      <c r="J1421" s="195"/>
      <c r="K1421" s="195"/>
      <c r="L1421" s="196"/>
    </row>
    <row r="1422">
      <c r="A1422" s="198"/>
      <c r="B1422" s="219"/>
      <c r="C1422" s="103"/>
      <c r="D1422" s="103"/>
      <c r="E1422" s="5" t="str">
        <f t="array" ref="E1422">IF(D1422="","",XLOOKUP(D1422,DATOS!$D$6:D14000,DATOS!$C$6:C14000,0,0,1))</f>
        <v/>
      </c>
      <c r="F1422" s="220"/>
      <c r="G1422" s="221"/>
      <c r="H1422" s="194"/>
      <c r="I1422" s="106"/>
      <c r="J1422" s="195"/>
      <c r="K1422" s="195"/>
      <c r="L1422" s="196"/>
    </row>
    <row r="1423">
      <c r="A1423" s="198"/>
      <c r="B1423" s="219"/>
      <c r="C1423" s="103"/>
      <c r="D1423" s="103"/>
      <c r="E1423" s="5" t="str">
        <f t="array" ref="E1423">IF(D1423="","",XLOOKUP(D1423,DATOS!$D$6:D14000,DATOS!$C$6:C14000,0,0,1))</f>
        <v/>
      </c>
      <c r="F1423" s="220"/>
      <c r="G1423" s="221"/>
      <c r="H1423" s="194"/>
      <c r="I1423" s="106"/>
      <c r="J1423" s="195"/>
      <c r="K1423" s="195"/>
      <c r="L1423" s="196"/>
    </row>
    <row r="1424">
      <c r="A1424" s="198"/>
      <c r="B1424" s="219"/>
      <c r="C1424" s="103"/>
      <c r="D1424" s="103"/>
      <c r="E1424" s="5" t="str">
        <f t="array" ref="E1424">IF(D1424="","",XLOOKUP(D1424,DATOS!$D$6:D14000,DATOS!$C$6:C14000,0,0,1))</f>
        <v/>
      </c>
      <c r="F1424" s="220"/>
      <c r="G1424" s="221"/>
      <c r="H1424" s="194"/>
      <c r="I1424" s="106"/>
      <c r="J1424" s="195"/>
      <c r="K1424" s="195"/>
      <c r="L1424" s="196"/>
    </row>
    <row r="1425">
      <c r="A1425" s="198"/>
      <c r="B1425" s="219"/>
      <c r="C1425" s="103"/>
      <c r="D1425" s="103"/>
      <c r="E1425" s="5" t="str">
        <f t="array" ref="E1425">IF(D1425="","",XLOOKUP(D1425,DATOS!$D$6:D14000,DATOS!$C$6:C14000,0,0,1))</f>
        <v/>
      </c>
      <c r="F1425" s="220"/>
      <c r="G1425" s="221"/>
      <c r="H1425" s="194"/>
      <c r="I1425" s="106"/>
      <c r="J1425" s="195"/>
      <c r="K1425" s="195"/>
      <c r="L1425" s="196"/>
    </row>
    <row r="1426">
      <c r="A1426" s="198"/>
      <c r="B1426" s="219"/>
      <c r="C1426" s="103"/>
      <c r="D1426" s="103"/>
      <c r="E1426" s="5" t="str">
        <f t="array" ref="E1426">IF(D1426="","",XLOOKUP(D1426,DATOS!$D$6:D14000,DATOS!$C$6:C14000,0,0,1))</f>
        <v/>
      </c>
      <c r="F1426" s="220"/>
      <c r="G1426" s="221"/>
      <c r="H1426" s="194"/>
      <c r="I1426" s="106"/>
      <c r="J1426" s="195"/>
      <c r="K1426" s="195"/>
      <c r="L1426" s="196"/>
    </row>
    <row r="1427">
      <c r="A1427" s="198"/>
      <c r="B1427" s="219"/>
      <c r="C1427" s="103"/>
      <c r="D1427" s="103"/>
      <c r="E1427" s="5" t="str">
        <f t="array" ref="E1427">IF(D1427="","",XLOOKUP(D1427,DATOS!$D$6:D14000,DATOS!$C$6:C14000,0,0,1))</f>
        <v/>
      </c>
      <c r="F1427" s="220"/>
      <c r="G1427" s="221"/>
      <c r="H1427" s="194"/>
      <c r="I1427" s="106"/>
      <c r="J1427" s="195"/>
      <c r="K1427" s="195"/>
      <c r="L1427" s="196"/>
    </row>
    <row r="1428">
      <c r="A1428" s="198"/>
      <c r="B1428" s="219"/>
      <c r="C1428" s="103"/>
      <c r="D1428" s="103"/>
      <c r="E1428" s="5" t="str">
        <f t="array" ref="E1428">IF(D1428="","",XLOOKUP(D1428,DATOS!$D$6:D14000,DATOS!$C$6:C14000,0,0,1))</f>
        <v/>
      </c>
      <c r="F1428" s="220"/>
      <c r="G1428" s="221"/>
      <c r="H1428" s="194"/>
      <c r="I1428" s="106"/>
      <c r="J1428" s="195"/>
      <c r="K1428" s="195"/>
      <c r="L1428" s="196"/>
    </row>
    <row r="1429">
      <c r="A1429" s="198"/>
      <c r="B1429" s="219"/>
      <c r="C1429" s="103"/>
      <c r="D1429" s="103"/>
      <c r="E1429" s="5" t="str">
        <f t="array" ref="E1429">IF(D1429="","",XLOOKUP(D1429,DATOS!$D$6:D14000,DATOS!$C$6:C14000,0,0,1))</f>
        <v/>
      </c>
      <c r="F1429" s="220"/>
      <c r="G1429" s="221"/>
      <c r="H1429" s="194"/>
      <c r="I1429" s="106"/>
      <c r="J1429" s="195"/>
      <c r="K1429" s="195"/>
      <c r="L1429" s="196"/>
    </row>
    <row r="1430">
      <c r="A1430" s="198"/>
      <c r="B1430" s="219"/>
      <c r="C1430" s="103"/>
      <c r="D1430" s="103"/>
      <c r="E1430" s="5" t="str">
        <f t="array" ref="E1430">IF(D1430="","",XLOOKUP(D1430,DATOS!$D$6:D14000,DATOS!$C$6:C14000,0,0,1))</f>
        <v/>
      </c>
      <c r="F1430" s="220"/>
      <c r="G1430" s="221"/>
      <c r="H1430" s="194"/>
      <c r="I1430" s="106"/>
      <c r="J1430" s="195"/>
      <c r="K1430" s="195"/>
      <c r="L1430" s="196"/>
    </row>
    <row r="1431">
      <c r="A1431" s="198"/>
      <c r="B1431" s="219"/>
      <c r="C1431" s="103"/>
      <c r="D1431" s="103"/>
      <c r="E1431" s="5" t="str">
        <f t="array" ref="E1431">IF(D1431="","",XLOOKUP(D1431,DATOS!$D$6:D14000,DATOS!$C$6:C14000,0,0,1))</f>
        <v/>
      </c>
      <c r="F1431" s="220"/>
      <c r="G1431" s="221"/>
      <c r="H1431" s="194"/>
      <c r="I1431" s="106"/>
      <c r="J1431" s="195"/>
      <c r="K1431" s="195"/>
      <c r="L1431" s="196"/>
    </row>
    <row r="1432">
      <c r="A1432" s="198"/>
      <c r="B1432" s="219"/>
      <c r="C1432" s="103"/>
      <c r="D1432" s="103"/>
      <c r="E1432" s="5" t="str">
        <f t="array" ref="E1432">IF(D1432="","",XLOOKUP(D1432,DATOS!$D$6:D14000,DATOS!$C$6:C14000,0,0,1))</f>
        <v/>
      </c>
      <c r="F1432" s="220"/>
      <c r="G1432" s="221"/>
      <c r="H1432" s="194"/>
      <c r="I1432" s="106"/>
      <c r="J1432" s="195"/>
      <c r="K1432" s="195"/>
      <c r="L1432" s="196"/>
    </row>
    <row r="1433">
      <c r="A1433" s="198"/>
      <c r="B1433" s="219"/>
      <c r="C1433" s="103"/>
      <c r="D1433" s="103"/>
      <c r="E1433" s="5" t="str">
        <f t="array" ref="E1433">IF(D1433="","",XLOOKUP(D1433,DATOS!$D$6:D14000,DATOS!$C$6:C14000,0,0,1))</f>
        <v/>
      </c>
      <c r="F1433" s="220"/>
      <c r="G1433" s="221"/>
      <c r="H1433" s="194"/>
      <c r="I1433" s="106"/>
      <c r="J1433" s="195"/>
      <c r="K1433" s="195"/>
      <c r="L1433" s="196"/>
    </row>
    <row r="1434">
      <c r="A1434" s="198"/>
      <c r="B1434" s="219"/>
      <c r="C1434" s="103"/>
      <c r="D1434" s="103"/>
      <c r="E1434" s="5" t="str">
        <f t="array" ref="E1434">IF(D1434="","",XLOOKUP(D1434,DATOS!$D$6:D14000,DATOS!$C$6:C14000,0,0,1))</f>
        <v/>
      </c>
      <c r="F1434" s="220"/>
      <c r="G1434" s="221"/>
      <c r="H1434" s="194"/>
      <c r="I1434" s="106"/>
      <c r="J1434" s="195"/>
      <c r="K1434" s="195"/>
      <c r="L1434" s="196"/>
    </row>
    <row r="1435">
      <c r="A1435" s="198"/>
      <c r="B1435" s="219"/>
      <c r="C1435" s="103"/>
      <c r="D1435" s="103"/>
      <c r="E1435" s="5" t="str">
        <f t="array" ref="E1435">IF(D1435="","",XLOOKUP(D1435,DATOS!$D$6:D14000,DATOS!$C$6:C14000,0,0,1))</f>
        <v/>
      </c>
      <c r="F1435" s="220"/>
      <c r="G1435" s="221"/>
      <c r="H1435" s="194"/>
      <c r="I1435" s="106"/>
      <c r="J1435" s="195"/>
      <c r="K1435" s="195"/>
      <c r="L1435" s="196"/>
    </row>
    <row r="1436">
      <c r="A1436" s="198"/>
      <c r="B1436" s="219"/>
      <c r="C1436" s="103"/>
      <c r="D1436" s="103"/>
      <c r="E1436" s="5" t="str">
        <f t="array" ref="E1436">IF(D1436="","",XLOOKUP(D1436,DATOS!$D$6:D14000,DATOS!$C$6:C14000,0,0,1))</f>
        <v/>
      </c>
      <c r="F1436" s="220"/>
      <c r="G1436" s="221"/>
      <c r="H1436" s="194"/>
      <c r="I1436" s="106"/>
      <c r="J1436" s="195"/>
      <c r="K1436" s="195"/>
      <c r="L1436" s="196"/>
    </row>
    <row r="1437">
      <c r="A1437" s="198"/>
      <c r="B1437" s="219"/>
      <c r="C1437" s="103"/>
      <c r="D1437" s="103"/>
      <c r="E1437" s="5" t="str">
        <f t="array" ref="E1437">IF(D1437="","",XLOOKUP(D1437,DATOS!$D$6:D14000,DATOS!$C$6:C14000,0,0,1))</f>
        <v/>
      </c>
      <c r="F1437" s="220"/>
      <c r="G1437" s="221"/>
      <c r="H1437" s="194"/>
      <c r="I1437" s="106"/>
      <c r="J1437" s="195"/>
      <c r="K1437" s="195"/>
      <c r="L1437" s="196"/>
    </row>
    <row r="1438">
      <c r="A1438" s="198"/>
      <c r="B1438" s="219"/>
      <c r="C1438" s="103"/>
      <c r="D1438" s="103"/>
      <c r="E1438" s="5" t="str">
        <f t="array" ref="E1438">IF(D1438="","",XLOOKUP(D1438,DATOS!$D$6:D14000,DATOS!$C$6:C14000,0,0,1))</f>
        <v/>
      </c>
      <c r="F1438" s="220"/>
      <c r="G1438" s="221"/>
      <c r="H1438" s="194"/>
      <c r="I1438" s="106"/>
      <c r="J1438" s="195"/>
      <c r="K1438" s="195"/>
      <c r="L1438" s="196"/>
    </row>
    <row r="1439">
      <c r="A1439" s="198"/>
      <c r="B1439" s="219"/>
      <c r="C1439" s="103"/>
      <c r="D1439" s="103"/>
      <c r="E1439" s="5" t="str">
        <f t="array" ref="E1439">IF(D1439="","",XLOOKUP(D1439,DATOS!$D$6:D14000,DATOS!$C$6:C14000,0,0,1))</f>
        <v/>
      </c>
      <c r="F1439" s="220"/>
      <c r="G1439" s="221"/>
      <c r="H1439" s="194"/>
      <c r="I1439" s="106"/>
      <c r="J1439" s="195"/>
      <c r="K1439" s="195"/>
      <c r="L1439" s="196"/>
    </row>
    <row r="1440">
      <c r="A1440" s="198"/>
      <c r="B1440" s="219"/>
      <c r="C1440" s="103"/>
      <c r="D1440" s="103"/>
      <c r="E1440" s="5" t="str">
        <f t="array" ref="E1440">IF(D1440="","",XLOOKUP(D1440,DATOS!$D$6:D14000,DATOS!$C$6:C14000,0,0,1))</f>
        <v/>
      </c>
      <c r="F1440" s="220"/>
      <c r="G1440" s="221"/>
      <c r="H1440" s="194"/>
      <c r="I1440" s="106"/>
      <c r="J1440" s="195"/>
      <c r="K1440" s="195"/>
      <c r="L1440" s="196"/>
    </row>
    <row r="1441">
      <c r="A1441" s="198"/>
      <c r="B1441" s="219"/>
      <c r="C1441" s="103"/>
      <c r="D1441" s="103"/>
      <c r="E1441" s="5" t="str">
        <f t="array" ref="E1441">IF(D1441="","",XLOOKUP(D1441,DATOS!$D$6:D14000,DATOS!$C$6:C14000,0,0,1))</f>
        <v/>
      </c>
      <c r="F1441" s="220"/>
      <c r="G1441" s="221"/>
      <c r="H1441" s="194"/>
      <c r="I1441" s="106"/>
      <c r="J1441" s="195"/>
      <c r="K1441" s="195"/>
      <c r="L1441" s="196"/>
    </row>
    <row r="1442">
      <c r="A1442" s="198"/>
      <c r="B1442" s="219"/>
      <c r="C1442" s="103"/>
      <c r="D1442" s="103"/>
      <c r="E1442" s="5" t="str">
        <f t="array" ref="E1442">IF(D1442="","",XLOOKUP(D1442,DATOS!$D$6:D14000,DATOS!$C$6:C14000,0,0,1))</f>
        <v/>
      </c>
      <c r="F1442" s="220"/>
      <c r="G1442" s="221"/>
      <c r="H1442" s="194"/>
      <c r="I1442" s="106"/>
      <c r="J1442" s="195"/>
      <c r="K1442" s="195"/>
      <c r="L1442" s="196"/>
    </row>
    <row r="1443">
      <c r="A1443" s="198"/>
      <c r="B1443" s="219"/>
      <c r="C1443" s="103"/>
      <c r="D1443" s="103"/>
      <c r="E1443" s="5" t="str">
        <f t="array" ref="E1443">IF(D1443="","",XLOOKUP(D1443,DATOS!$D$6:D14000,DATOS!$C$6:C14000,0,0,1))</f>
        <v/>
      </c>
      <c r="F1443" s="220"/>
      <c r="G1443" s="221"/>
      <c r="H1443" s="194"/>
      <c r="I1443" s="106"/>
      <c r="J1443" s="195"/>
      <c r="K1443" s="195"/>
      <c r="L1443" s="196"/>
    </row>
    <row r="1444">
      <c r="A1444" s="198"/>
      <c r="B1444" s="219"/>
      <c r="C1444" s="103"/>
      <c r="D1444" s="103"/>
      <c r="E1444" s="5" t="str">
        <f t="array" ref="E1444">IF(D1444="","",XLOOKUP(D1444,DATOS!$D$6:D14000,DATOS!$C$6:C14000,0,0,1))</f>
        <v/>
      </c>
      <c r="F1444" s="220"/>
      <c r="G1444" s="221"/>
      <c r="H1444" s="194"/>
      <c r="I1444" s="106"/>
      <c r="J1444" s="195"/>
      <c r="K1444" s="195"/>
      <c r="L1444" s="196"/>
    </row>
    <row r="1445">
      <c r="A1445" s="198"/>
      <c r="B1445" s="219"/>
      <c r="C1445" s="103"/>
      <c r="D1445" s="103"/>
      <c r="E1445" s="5" t="str">
        <f t="array" ref="E1445">IF(D1445="","",XLOOKUP(D1445,DATOS!$D$6:D14000,DATOS!$C$6:C14000,0,0,1))</f>
        <v/>
      </c>
      <c r="F1445" s="220"/>
      <c r="G1445" s="221"/>
      <c r="H1445" s="194"/>
      <c r="I1445" s="106"/>
      <c r="J1445" s="195"/>
      <c r="K1445" s="195"/>
      <c r="L1445" s="196"/>
    </row>
    <row r="1446">
      <c r="A1446" s="198"/>
      <c r="B1446" s="219"/>
      <c r="C1446" s="103"/>
      <c r="D1446" s="103"/>
      <c r="E1446" s="5" t="str">
        <f t="array" ref="E1446">IF(D1446="","",XLOOKUP(D1446,DATOS!$D$6:D14000,DATOS!$C$6:C14000,0,0,1))</f>
        <v/>
      </c>
      <c r="F1446" s="220"/>
      <c r="G1446" s="221"/>
      <c r="H1446" s="194"/>
      <c r="I1446" s="106"/>
      <c r="J1446" s="195"/>
      <c r="K1446" s="195"/>
      <c r="L1446" s="196"/>
    </row>
    <row r="1447">
      <c r="A1447" s="198"/>
      <c r="B1447" s="219"/>
      <c r="C1447" s="103"/>
      <c r="D1447" s="103"/>
      <c r="E1447" s="5" t="str">
        <f t="array" ref="E1447">IF(D1447="","",XLOOKUP(D1447,DATOS!$D$6:D14000,DATOS!$C$6:C14000,0,0,1))</f>
        <v/>
      </c>
      <c r="F1447" s="220"/>
      <c r="G1447" s="221"/>
      <c r="H1447" s="194"/>
      <c r="I1447" s="106"/>
      <c r="J1447" s="195"/>
      <c r="K1447" s="195"/>
      <c r="L1447" s="196"/>
    </row>
    <row r="1448">
      <c r="A1448" s="198"/>
      <c r="B1448" s="219"/>
      <c r="C1448" s="103"/>
      <c r="D1448" s="103"/>
      <c r="E1448" s="5" t="str">
        <f t="array" ref="E1448">IF(D1448="","",XLOOKUP(D1448,DATOS!$D$6:D14000,DATOS!$C$6:C14000,0,0,1))</f>
        <v/>
      </c>
      <c r="F1448" s="220"/>
      <c r="G1448" s="221"/>
      <c r="H1448" s="194"/>
      <c r="I1448" s="106"/>
      <c r="J1448" s="195"/>
      <c r="K1448" s="195"/>
      <c r="L1448" s="196"/>
    </row>
    <row r="1449">
      <c r="A1449" s="198"/>
      <c r="B1449" s="219"/>
      <c r="C1449" s="103"/>
      <c r="D1449" s="103"/>
      <c r="E1449" s="5" t="str">
        <f t="array" ref="E1449">IF(D1449="","",XLOOKUP(D1449,DATOS!$D$6:D14000,DATOS!$C$6:C14000,0,0,1))</f>
        <v/>
      </c>
      <c r="F1449" s="220"/>
      <c r="G1449" s="221"/>
      <c r="H1449" s="194"/>
      <c r="I1449" s="106"/>
      <c r="J1449" s="195"/>
      <c r="K1449" s="195"/>
      <c r="L1449" s="196"/>
    </row>
    <row r="1450">
      <c r="A1450" s="198"/>
      <c r="B1450" s="219"/>
      <c r="C1450" s="103"/>
      <c r="D1450" s="103"/>
      <c r="E1450" s="5" t="str">
        <f t="array" ref="E1450">IF(D1450="","",XLOOKUP(D1450,DATOS!$D$6:D14000,DATOS!$C$6:C14000,0,0,1))</f>
        <v/>
      </c>
      <c r="F1450" s="220"/>
      <c r="G1450" s="221"/>
      <c r="H1450" s="194"/>
      <c r="I1450" s="106"/>
      <c r="J1450" s="195"/>
      <c r="K1450" s="195"/>
      <c r="L1450" s="196"/>
    </row>
    <row r="1451">
      <c r="A1451" s="198"/>
      <c r="B1451" s="219"/>
      <c r="C1451" s="103"/>
      <c r="D1451" s="103"/>
      <c r="E1451" s="5" t="str">
        <f t="array" ref="E1451">IF(D1451="","",XLOOKUP(D1451,DATOS!$D$6:D14000,DATOS!$C$6:C14000,0,0,1))</f>
        <v/>
      </c>
      <c r="F1451" s="220"/>
      <c r="G1451" s="221"/>
      <c r="H1451" s="194"/>
      <c r="I1451" s="106"/>
      <c r="J1451" s="195"/>
      <c r="K1451" s="195"/>
      <c r="L1451" s="196"/>
    </row>
    <row r="1452">
      <c r="A1452" s="198"/>
      <c r="B1452" s="219"/>
      <c r="C1452" s="103"/>
      <c r="D1452" s="103"/>
      <c r="E1452" s="5" t="str">
        <f t="array" ref="E1452">IF(D1452="","",XLOOKUP(D1452,DATOS!$D$6:D14000,DATOS!$C$6:C14000,0,0,1))</f>
        <v/>
      </c>
      <c r="F1452" s="220"/>
      <c r="G1452" s="221"/>
      <c r="H1452" s="194"/>
      <c r="I1452" s="106"/>
      <c r="J1452" s="195"/>
      <c r="K1452" s="195"/>
      <c r="L1452" s="196"/>
    </row>
    <row r="1453">
      <c r="A1453" s="198"/>
      <c r="B1453" s="219"/>
      <c r="C1453" s="103"/>
      <c r="D1453" s="103"/>
      <c r="E1453" s="5" t="str">
        <f t="array" ref="E1453">IF(D1453="","",XLOOKUP(D1453,DATOS!$D$6:D14000,DATOS!$C$6:C14000,0,0,1))</f>
        <v/>
      </c>
      <c r="F1453" s="220"/>
      <c r="G1453" s="221"/>
      <c r="H1453" s="194"/>
      <c r="I1453" s="106"/>
      <c r="J1453" s="195"/>
      <c r="K1453" s="195"/>
      <c r="L1453" s="196"/>
    </row>
    <row r="1454">
      <c r="A1454" s="198"/>
      <c r="B1454" s="219"/>
      <c r="C1454" s="103"/>
      <c r="D1454" s="103"/>
      <c r="E1454" s="5" t="str">
        <f t="array" ref="E1454">IF(D1454="","",XLOOKUP(D1454,DATOS!$D$6:D14000,DATOS!$C$6:C14000,0,0,1))</f>
        <v/>
      </c>
      <c r="F1454" s="220"/>
      <c r="G1454" s="221"/>
      <c r="H1454" s="194"/>
      <c r="I1454" s="106"/>
      <c r="J1454" s="195"/>
      <c r="K1454" s="195"/>
      <c r="L1454" s="196"/>
    </row>
    <row r="1455">
      <c r="A1455" s="198"/>
      <c r="B1455" s="219"/>
      <c r="C1455" s="103"/>
      <c r="D1455" s="103"/>
      <c r="E1455" s="5" t="str">
        <f t="array" ref="E1455">IF(D1455="","",XLOOKUP(D1455,DATOS!$D$6:D14000,DATOS!$C$6:C14000,0,0,1))</f>
        <v/>
      </c>
      <c r="F1455" s="220"/>
      <c r="G1455" s="221"/>
      <c r="H1455" s="194"/>
      <c r="I1455" s="106"/>
      <c r="J1455" s="195"/>
      <c r="K1455" s="195"/>
      <c r="L1455" s="196"/>
    </row>
    <row r="1456">
      <c r="A1456" s="198"/>
      <c r="B1456" s="219"/>
      <c r="C1456" s="103"/>
      <c r="D1456" s="103"/>
      <c r="E1456" s="5" t="str">
        <f t="array" ref="E1456">IF(D1456="","",XLOOKUP(D1456,DATOS!$D$6:D14000,DATOS!$C$6:C14000,0,0,1))</f>
        <v/>
      </c>
      <c r="F1456" s="220"/>
      <c r="G1456" s="221"/>
      <c r="H1456" s="194"/>
      <c r="I1456" s="106"/>
      <c r="J1456" s="195"/>
      <c r="K1456" s="195"/>
      <c r="L1456" s="196"/>
    </row>
    <row r="1457">
      <c r="A1457" s="198"/>
      <c r="B1457" s="219"/>
      <c r="C1457" s="103"/>
      <c r="D1457" s="103"/>
      <c r="E1457" s="5" t="str">
        <f t="array" ref="E1457">IF(D1457="","",XLOOKUP(D1457,DATOS!$D$6:D14000,DATOS!$C$6:C14000,0,0,1))</f>
        <v/>
      </c>
      <c r="F1457" s="220"/>
      <c r="G1457" s="221"/>
      <c r="H1457" s="194"/>
      <c r="I1457" s="106"/>
      <c r="J1457" s="195"/>
      <c r="K1457" s="195"/>
      <c r="L1457" s="196"/>
    </row>
    <row r="1458">
      <c r="A1458" s="198"/>
      <c r="B1458" s="219"/>
      <c r="C1458" s="103"/>
      <c r="D1458" s="103"/>
      <c r="E1458" s="5" t="str">
        <f t="array" ref="E1458">IF(D1458="","",XLOOKUP(D1458,DATOS!$D$6:D14000,DATOS!$C$6:C14000,0,0,1))</f>
        <v/>
      </c>
      <c r="F1458" s="220"/>
      <c r="G1458" s="221"/>
      <c r="H1458" s="194"/>
      <c r="I1458" s="106"/>
      <c r="J1458" s="195"/>
      <c r="K1458" s="195"/>
      <c r="L1458" s="196"/>
    </row>
    <row r="1459">
      <c r="A1459" s="198"/>
      <c r="B1459" s="219"/>
      <c r="C1459" s="103"/>
      <c r="D1459" s="103"/>
      <c r="E1459" s="5" t="str">
        <f t="array" ref="E1459">IF(D1459="","",XLOOKUP(D1459,DATOS!$D$6:D14000,DATOS!$C$6:C14000,0,0,1))</f>
        <v/>
      </c>
      <c r="F1459" s="220"/>
      <c r="G1459" s="221"/>
      <c r="H1459" s="194"/>
      <c r="I1459" s="106"/>
      <c r="J1459" s="195"/>
      <c r="K1459" s="195"/>
      <c r="L1459" s="196"/>
    </row>
    <row r="1460">
      <c r="A1460" s="198"/>
      <c r="B1460" s="219"/>
      <c r="C1460" s="103"/>
      <c r="D1460" s="103"/>
      <c r="E1460" s="5" t="str">
        <f t="array" ref="E1460">IF(D1460="","",XLOOKUP(D1460,DATOS!$D$6:D14000,DATOS!$C$6:C14000,0,0,1))</f>
        <v/>
      </c>
      <c r="F1460" s="220"/>
      <c r="G1460" s="221"/>
      <c r="H1460" s="194"/>
      <c r="I1460" s="106"/>
      <c r="J1460" s="195"/>
      <c r="K1460" s="195"/>
      <c r="L1460" s="196"/>
    </row>
    <row r="1461">
      <c r="A1461" s="198"/>
      <c r="B1461" s="219"/>
      <c r="C1461" s="103"/>
      <c r="D1461" s="103"/>
      <c r="E1461" s="5" t="str">
        <f t="array" ref="E1461">IF(D1461="","",XLOOKUP(D1461,DATOS!$D$6:D14000,DATOS!$C$6:C14000,0,0,1))</f>
        <v/>
      </c>
      <c r="F1461" s="220"/>
      <c r="G1461" s="221"/>
      <c r="H1461" s="194"/>
      <c r="I1461" s="106"/>
      <c r="J1461" s="195"/>
      <c r="K1461" s="195"/>
      <c r="L1461" s="196"/>
    </row>
    <row r="1462">
      <c r="A1462" s="198"/>
      <c r="B1462" s="219"/>
      <c r="C1462" s="103"/>
      <c r="D1462" s="103"/>
      <c r="E1462" s="5" t="str">
        <f t="array" ref="E1462">IF(D1462="","",XLOOKUP(D1462,DATOS!$D$6:D14000,DATOS!$C$6:C14000,0,0,1))</f>
        <v/>
      </c>
      <c r="F1462" s="220"/>
      <c r="G1462" s="221"/>
      <c r="H1462" s="194"/>
      <c r="I1462" s="106"/>
      <c r="J1462" s="195"/>
      <c r="K1462" s="195"/>
      <c r="L1462" s="196"/>
    </row>
    <row r="1463">
      <c r="A1463" s="198"/>
      <c r="B1463" s="219"/>
      <c r="C1463" s="103"/>
      <c r="D1463" s="103"/>
      <c r="E1463" s="5" t="str">
        <f t="array" ref="E1463">IF(D1463="","",XLOOKUP(D1463,DATOS!$D$6:D14000,DATOS!$C$6:C14000,0,0,1))</f>
        <v/>
      </c>
      <c r="F1463" s="220"/>
      <c r="G1463" s="221"/>
      <c r="H1463" s="194"/>
      <c r="I1463" s="106"/>
      <c r="J1463" s="195"/>
      <c r="K1463" s="195"/>
      <c r="L1463" s="196"/>
    </row>
    <row r="1464">
      <c r="A1464" s="198"/>
      <c r="B1464" s="219"/>
      <c r="C1464" s="103"/>
      <c r="D1464" s="103"/>
      <c r="E1464" s="5" t="str">
        <f t="array" ref="E1464">IF(D1464="","",XLOOKUP(D1464,DATOS!$D$6:D14000,DATOS!$C$6:C14000,0,0,1))</f>
        <v/>
      </c>
      <c r="F1464" s="220"/>
      <c r="G1464" s="221"/>
      <c r="H1464" s="194"/>
      <c r="I1464" s="106"/>
      <c r="J1464" s="195"/>
      <c r="K1464" s="195"/>
      <c r="L1464" s="196"/>
    </row>
    <row r="1465">
      <c r="A1465" s="198"/>
      <c r="B1465" s="219"/>
      <c r="C1465" s="103"/>
      <c r="D1465" s="103"/>
      <c r="E1465" s="5" t="str">
        <f t="array" ref="E1465">IF(D1465="","",XLOOKUP(D1465,DATOS!$D$6:D14000,DATOS!$C$6:C14000,0,0,1))</f>
        <v/>
      </c>
      <c r="F1465" s="220"/>
      <c r="G1465" s="221"/>
      <c r="H1465" s="194"/>
      <c r="I1465" s="106"/>
      <c r="J1465" s="195"/>
      <c r="K1465" s="195"/>
      <c r="L1465" s="196"/>
    </row>
    <row r="1466">
      <c r="A1466" s="198"/>
      <c r="B1466" s="219"/>
      <c r="C1466" s="103"/>
      <c r="D1466" s="103"/>
      <c r="E1466" s="5" t="str">
        <f t="array" ref="E1466">IF(D1466="","",XLOOKUP(D1466,DATOS!$D$6:D14000,DATOS!$C$6:C14000,0,0,1))</f>
        <v/>
      </c>
      <c r="F1466" s="220"/>
      <c r="G1466" s="221"/>
      <c r="H1466" s="194"/>
      <c r="I1466" s="106"/>
      <c r="J1466" s="195"/>
      <c r="K1466" s="195"/>
      <c r="L1466" s="196"/>
    </row>
    <row r="1467">
      <c r="A1467" s="198"/>
      <c r="B1467" s="219"/>
      <c r="C1467" s="103"/>
      <c r="D1467" s="103"/>
      <c r="E1467" s="5" t="str">
        <f t="array" ref="E1467">IF(D1467="","",XLOOKUP(D1467,DATOS!$D$6:D14000,DATOS!$C$6:C14000,0,0,1))</f>
        <v/>
      </c>
      <c r="F1467" s="220"/>
      <c r="G1467" s="221"/>
      <c r="H1467" s="194"/>
      <c r="I1467" s="106"/>
      <c r="J1467" s="195"/>
      <c r="K1467" s="195"/>
      <c r="L1467" s="196"/>
    </row>
    <row r="1468">
      <c r="A1468" s="198"/>
      <c r="B1468" s="219"/>
      <c r="C1468" s="103"/>
      <c r="D1468" s="103"/>
      <c r="E1468" s="5" t="str">
        <f t="array" ref="E1468">IF(D1468="","",XLOOKUP(D1468,DATOS!$D$6:D14000,DATOS!$C$6:C14000,0,0,1))</f>
        <v/>
      </c>
      <c r="F1468" s="220"/>
      <c r="G1468" s="221"/>
      <c r="H1468" s="194"/>
      <c r="I1468" s="106"/>
      <c r="J1468" s="195"/>
      <c r="K1468" s="195"/>
      <c r="L1468" s="196"/>
    </row>
    <row r="1469">
      <c r="A1469" s="198"/>
      <c r="B1469" s="219"/>
      <c r="C1469" s="103"/>
      <c r="D1469" s="103"/>
      <c r="E1469" s="5" t="str">
        <f t="array" ref="E1469">IF(D1469="","",XLOOKUP(D1469,DATOS!$D$6:D14000,DATOS!$C$6:C14000,0,0,1))</f>
        <v/>
      </c>
      <c r="F1469" s="220"/>
      <c r="G1469" s="221"/>
      <c r="H1469" s="194"/>
      <c r="I1469" s="106"/>
      <c r="J1469" s="195"/>
      <c r="K1469" s="195"/>
      <c r="L1469" s="196"/>
    </row>
    <row r="1470">
      <c r="A1470" s="198"/>
      <c r="B1470" s="219"/>
      <c r="C1470" s="103"/>
      <c r="D1470" s="103"/>
      <c r="E1470" s="5" t="str">
        <f t="array" ref="E1470">IF(D1470="","",XLOOKUP(D1470,DATOS!$D$6:D14000,DATOS!$C$6:C14000,0,0,1))</f>
        <v/>
      </c>
      <c r="F1470" s="220"/>
      <c r="G1470" s="221"/>
      <c r="H1470" s="194"/>
      <c r="I1470" s="106"/>
      <c r="J1470" s="195"/>
      <c r="K1470" s="195"/>
      <c r="L1470" s="196"/>
    </row>
    <row r="1471">
      <c r="A1471" s="198"/>
      <c r="B1471" s="219"/>
      <c r="C1471" s="103"/>
      <c r="D1471" s="103"/>
      <c r="E1471" s="5" t="str">
        <f t="array" ref="E1471">IF(D1471="","",XLOOKUP(D1471,DATOS!$D$6:D14000,DATOS!$C$6:C14000,0,0,1))</f>
        <v/>
      </c>
      <c r="F1471" s="220"/>
      <c r="G1471" s="221"/>
      <c r="H1471" s="194"/>
      <c r="I1471" s="106"/>
      <c r="J1471" s="195"/>
      <c r="K1471" s="195"/>
      <c r="L1471" s="196"/>
    </row>
    <row r="1472">
      <c r="A1472" s="198"/>
      <c r="B1472" s="219"/>
      <c r="C1472" s="103"/>
      <c r="D1472" s="103"/>
      <c r="E1472" s="5" t="str">
        <f t="array" ref="E1472">IF(D1472="","",XLOOKUP(D1472,DATOS!$D$6:D14000,DATOS!$C$6:C14000,0,0,1))</f>
        <v/>
      </c>
      <c r="F1472" s="220"/>
      <c r="G1472" s="221"/>
      <c r="H1472" s="194"/>
      <c r="I1472" s="106"/>
      <c r="J1472" s="195"/>
      <c r="K1472" s="195"/>
      <c r="L1472" s="196"/>
    </row>
    <row r="1473">
      <c r="A1473" s="198"/>
      <c r="B1473" s="219"/>
      <c r="C1473" s="103"/>
      <c r="D1473" s="103"/>
      <c r="E1473" s="5" t="str">
        <f t="array" ref="E1473">IF(D1473="","",XLOOKUP(D1473,DATOS!$D$6:D14000,DATOS!$C$6:C14000,0,0,1))</f>
        <v/>
      </c>
      <c r="F1473" s="220"/>
      <c r="G1473" s="221"/>
      <c r="H1473" s="194"/>
      <c r="I1473" s="106"/>
      <c r="J1473" s="195"/>
      <c r="K1473" s="195"/>
      <c r="L1473" s="196"/>
    </row>
    <row r="1474">
      <c r="A1474" s="198"/>
      <c r="B1474" s="219"/>
      <c r="C1474" s="103"/>
      <c r="D1474" s="103"/>
      <c r="E1474" s="5" t="str">
        <f t="array" ref="E1474">IF(D1474="","",XLOOKUP(D1474,DATOS!$D$6:D14000,DATOS!$C$6:C14000,0,0,1))</f>
        <v/>
      </c>
      <c r="F1474" s="220"/>
      <c r="G1474" s="221"/>
      <c r="H1474" s="194"/>
      <c r="I1474" s="106"/>
      <c r="J1474" s="195"/>
      <c r="K1474" s="195"/>
      <c r="L1474" s="196"/>
    </row>
    <row r="1475">
      <c r="A1475" s="198"/>
      <c r="B1475" s="219"/>
      <c r="C1475" s="103"/>
      <c r="D1475" s="103"/>
      <c r="E1475" s="5" t="str">
        <f t="array" ref="E1475">IF(D1475="","",XLOOKUP(D1475,DATOS!$D$6:D14000,DATOS!$C$6:C14000,0,0,1))</f>
        <v/>
      </c>
      <c r="F1475" s="220"/>
      <c r="G1475" s="221"/>
      <c r="H1475" s="194"/>
      <c r="I1475" s="106"/>
      <c r="J1475" s="195"/>
      <c r="K1475" s="195"/>
      <c r="L1475" s="196"/>
    </row>
    <row r="1476">
      <c r="A1476" s="198"/>
      <c r="B1476" s="219"/>
      <c r="C1476" s="103"/>
      <c r="D1476" s="103"/>
      <c r="E1476" s="5" t="str">
        <f t="array" ref="E1476">IF(D1476="","",XLOOKUP(D1476,DATOS!$D$6:D14000,DATOS!$C$6:C14000,0,0,1))</f>
        <v/>
      </c>
      <c r="F1476" s="220"/>
      <c r="G1476" s="221"/>
      <c r="H1476" s="194"/>
      <c r="I1476" s="106"/>
      <c r="J1476" s="195"/>
      <c r="K1476" s="195"/>
      <c r="L1476" s="196"/>
    </row>
    <row r="1477">
      <c r="A1477" s="198"/>
      <c r="B1477" s="219"/>
      <c r="C1477" s="103"/>
      <c r="D1477" s="103"/>
      <c r="E1477" s="5" t="str">
        <f t="array" ref="E1477">IF(D1477="","",XLOOKUP(D1477,DATOS!$D$6:D14000,DATOS!$C$6:C14000,0,0,1))</f>
        <v/>
      </c>
      <c r="F1477" s="220"/>
      <c r="G1477" s="221"/>
      <c r="H1477" s="194"/>
      <c r="I1477" s="106"/>
      <c r="J1477" s="195"/>
      <c r="K1477" s="195"/>
      <c r="L1477" s="196"/>
    </row>
    <row r="1478">
      <c r="A1478" s="198"/>
      <c r="B1478" s="219"/>
      <c r="C1478" s="103"/>
      <c r="D1478" s="103"/>
      <c r="E1478" s="5" t="str">
        <f t="array" ref="E1478">IF(D1478="","",XLOOKUP(D1478,DATOS!$D$6:D14000,DATOS!$C$6:C14000,0,0,1))</f>
        <v/>
      </c>
      <c r="F1478" s="220"/>
      <c r="G1478" s="221"/>
      <c r="H1478" s="194"/>
      <c r="I1478" s="106"/>
      <c r="J1478" s="195"/>
      <c r="K1478" s="195"/>
      <c r="L1478" s="196"/>
    </row>
    <row r="1479">
      <c r="A1479" s="198"/>
      <c r="B1479" s="219"/>
      <c r="C1479" s="103"/>
      <c r="D1479" s="103"/>
      <c r="E1479" s="5" t="str">
        <f t="array" ref="E1479">IF(D1479="","",XLOOKUP(D1479,DATOS!$D$6:D14000,DATOS!$C$6:C14000,0,0,1))</f>
        <v/>
      </c>
      <c r="F1479" s="220"/>
      <c r="G1479" s="221"/>
      <c r="H1479" s="194"/>
      <c r="I1479" s="106"/>
      <c r="J1479" s="195"/>
      <c r="K1479" s="195"/>
      <c r="L1479" s="196"/>
    </row>
    <row r="1480">
      <c r="A1480" s="198"/>
      <c r="B1480" s="219"/>
      <c r="C1480" s="103"/>
      <c r="D1480" s="103"/>
      <c r="E1480" s="5" t="str">
        <f t="array" ref="E1480">IF(D1480="","",XLOOKUP(D1480,DATOS!$D$6:D14000,DATOS!$C$6:C14000,0,0,1))</f>
        <v/>
      </c>
      <c r="F1480" s="220"/>
      <c r="G1480" s="221"/>
      <c r="H1480" s="194"/>
      <c r="I1480" s="106"/>
      <c r="J1480" s="195"/>
      <c r="K1480" s="195"/>
      <c r="L1480" s="196"/>
    </row>
    <row r="1481">
      <c r="A1481" s="198"/>
      <c r="B1481" s="219"/>
      <c r="C1481" s="103"/>
      <c r="D1481" s="103"/>
      <c r="E1481" s="5" t="str">
        <f t="array" ref="E1481">IF(D1481="","",XLOOKUP(D1481,DATOS!$D$6:D14000,DATOS!$C$6:C14000,0,0,1))</f>
        <v/>
      </c>
      <c r="F1481" s="220"/>
      <c r="G1481" s="221"/>
      <c r="H1481" s="194"/>
      <c r="I1481" s="106"/>
      <c r="J1481" s="195"/>
      <c r="K1481" s="195"/>
      <c r="L1481" s="196"/>
    </row>
    <row r="1482">
      <c r="A1482" s="198"/>
      <c r="B1482" s="219"/>
      <c r="C1482" s="103"/>
      <c r="D1482" s="103"/>
      <c r="E1482" s="5" t="str">
        <f t="array" ref="E1482">IF(D1482="","",XLOOKUP(D1482,DATOS!$D$6:D14000,DATOS!$C$6:C14000,0,0,1))</f>
        <v/>
      </c>
      <c r="F1482" s="220"/>
      <c r="G1482" s="221"/>
      <c r="H1482" s="194"/>
      <c r="I1482" s="106"/>
      <c r="J1482" s="195"/>
      <c r="K1482" s="195"/>
      <c r="L1482" s="196"/>
    </row>
    <row r="1483">
      <c r="A1483" s="198"/>
      <c r="B1483" s="219"/>
      <c r="C1483" s="103"/>
      <c r="D1483" s="103"/>
      <c r="E1483" s="5" t="str">
        <f t="array" ref="E1483">IF(D1483="","",XLOOKUP(D1483,DATOS!$D$6:D14000,DATOS!$C$6:C14000,0,0,1))</f>
        <v/>
      </c>
      <c r="F1483" s="220"/>
      <c r="G1483" s="221"/>
      <c r="H1483" s="194"/>
      <c r="I1483" s="106"/>
      <c r="J1483" s="195"/>
      <c r="K1483" s="195"/>
      <c r="L1483" s="196"/>
    </row>
    <row r="1484">
      <c r="A1484" s="198"/>
      <c r="B1484" s="219"/>
      <c r="C1484" s="103"/>
      <c r="D1484" s="103"/>
      <c r="E1484" s="5" t="str">
        <f t="array" ref="E1484">IF(D1484="","",XLOOKUP(D1484,DATOS!$D$6:D14000,DATOS!$C$6:C14000,0,0,1))</f>
        <v/>
      </c>
      <c r="F1484" s="220"/>
      <c r="G1484" s="221"/>
      <c r="H1484" s="194"/>
      <c r="I1484" s="106"/>
      <c r="J1484" s="195"/>
      <c r="K1484" s="195"/>
      <c r="L1484" s="196"/>
    </row>
    <row r="1485">
      <c r="A1485" s="198"/>
      <c r="B1485" s="219"/>
      <c r="C1485" s="103"/>
      <c r="D1485" s="103"/>
      <c r="E1485" s="5" t="str">
        <f t="array" ref="E1485">IF(D1485="","",XLOOKUP(D1485,DATOS!$D$6:D14000,DATOS!$C$6:C14000,0,0,1))</f>
        <v/>
      </c>
      <c r="F1485" s="220"/>
      <c r="G1485" s="221"/>
      <c r="H1485" s="194"/>
      <c r="I1485" s="106"/>
      <c r="J1485" s="195"/>
      <c r="K1485" s="195"/>
      <c r="L1485" s="196"/>
    </row>
    <row r="1486">
      <c r="A1486" s="198"/>
      <c r="B1486" s="219"/>
      <c r="C1486" s="103"/>
      <c r="D1486" s="103"/>
      <c r="E1486" s="5" t="str">
        <f t="array" ref="E1486">IF(D1486="","",XLOOKUP(D1486,DATOS!$D$6:D14000,DATOS!$C$6:C14000,0,0,1))</f>
        <v/>
      </c>
      <c r="F1486" s="220"/>
      <c r="G1486" s="221"/>
      <c r="H1486" s="194"/>
      <c r="I1486" s="106"/>
      <c r="J1486" s="195"/>
      <c r="K1486" s="195"/>
      <c r="L1486" s="196"/>
    </row>
    <row r="1487">
      <c r="A1487" s="198"/>
      <c r="B1487" s="219"/>
      <c r="C1487" s="103"/>
      <c r="D1487" s="103"/>
      <c r="E1487" s="5" t="str">
        <f t="array" ref="E1487">IF(D1487="","",XLOOKUP(D1487,DATOS!$D$6:D14000,DATOS!$C$6:C14000,0,0,1))</f>
        <v/>
      </c>
      <c r="F1487" s="220"/>
      <c r="G1487" s="221"/>
      <c r="H1487" s="194"/>
      <c r="I1487" s="106"/>
      <c r="J1487" s="195"/>
      <c r="K1487" s="195"/>
      <c r="L1487" s="196"/>
    </row>
    <row r="1488">
      <c r="A1488" s="198"/>
      <c r="B1488" s="219"/>
      <c r="C1488" s="103"/>
      <c r="D1488" s="103"/>
      <c r="E1488" s="5" t="str">
        <f t="array" ref="E1488">IF(D1488="","",XLOOKUP(D1488,DATOS!$D$6:D14000,DATOS!$C$6:C14000,0,0,1))</f>
        <v/>
      </c>
      <c r="F1488" s="220"/>
      <c r="G1488" s="221"/>
      <c r="H1488" s="194"/>
      <c r="I1488" s="106"/>
      <c r="J1488" s="195"/>
      <c r="K1488" s="195"/>
      <c r="L1488" s="196"/>
    </row>
    <row r="1489">
      <c r="A1489" s="198"/>
      <c r="B1489" s="219"/>
      <c r="C1489" s="103"/>
      <c r="D1489" s="103"/>
      <c r="E1489" s="5" t="str">
        <f t="array" ref="E1489">IF(D1489="","",XLOOKUP(D1489,DATOS!$D$6:D14000,DATOS!$C$6:C14000,0,0,1))</f>
        <v/>
      </c>
      <c r="F1489" s="220"/>
      <c r="G1489" s="221"/>
      <c r="H1489" s="194"/>
      <c r="I1489" s="106"/>
      <c r="J1489" s="195"/>
      <c r="K1489" s="195"/>
      <c r="L1489" s="196"/>
    </row>
    <row r="1490">
      <c r="A1490" s="198"/>
      <c r="B1490" s="219"/>
      <c r="C1490" s="103"/>
      <c r="D1490" s="103"/>
      <c r="E1490" s="5" t="str">
        <f t="array" ref="E1490">IF(D1490="","",XLOOKUP(D1490,DATOS!$D$6:D14000,DATOS!$C$6:C14000,0,0,1))</f>
        <v/>
      </c>
      <c r="F1490" s="220"/>
      <c r="G1490" s="221"/>
      <c r="H1490" s="194"/>
      <c r="I1490" s="106"/>
      <c r="J1490" s="195"/>
      <c r="K1490" s="195"/>
      <c r="L1490" s="196"/>
    </row>
    <row r="1491">
      <c r="A1491" s="198"/>
      <c r="B1491" s="219"/>
      <c r="C1491" s="103"/>
      <c r="D1491" s="103"/>
      <c r="E1491" s="5" t="str">
        <f t="array" ref="E1491">IF(D1491="","",XLOOKUP(D1491,DATOS!$D$6:D14000,DATOS!$C$6:C14000,0,0,1))</f>
        <v/>
      </c>
      <c r="F1491" s="220"/>
      <c r="G1491" s="221"/>
      <c r="H1491" s="194"/>
      <c r="I1491" s="106"/>
      <c r="J1491" s="195"/>
      <c r="K1491" s="195"/>
      <c r="L1491" s="196"/>
    </row>
    <row r="1492">
      <c r="A1492" s="198"/>
      <c r="B1492" s="219"/>
      <c r="C1492" s="103"/>
      <c r="D1492" s="103"/>
      <c r="E1492" s="5" t="str">
        <f t="array" ref="E1492">IF(D1492="","",XLOOKUP(D1492,DATOS!$D$6:D14000,DATOS!$C$6:C14000,0,0,1))</f>
        <v/>
      </c>
      <c r="F1492" s="220"/>
      <c r="G1492" s="221"/>
      <c r="H1492" s="194"/>
      <c r="I1492" s="106"/>
      <c r="J1492" s="195"/>
      <c r="K1492" s="195"/>
      <c r="L1492" s="196"/>
    </row>
    <row r="1493">
      <c r="A1493" s="198"/>
      <c r="B1493" s="219"/>
      <c r="C1493" s="103"/>
      <c r="D1493" s="103"/>
      <c r="E1493" s="5" t="str">
        <f t="array" ref="E1493">IF(D1493="","",XLOOKUP(D1493,DATOS!$D$6:D14000,DATOS!$C$6:C14000,0,0,1))</f>
        <v/>
      </c>
      <c r="F1493" s="220"/>
      <c r="G1493" s="221"/>
      <c r="H1493" s="194"/>
      <c r="I1493" s="106"/>
      <c r="J1493" s="195"/>
      <c r="K1493" s="195"/>
      <c r="L1493" s="196"/>
    </row>
    <row r="1494">
      <c r="A1494" s="198"/>
      <c r="B1494" s="219"/>
      <c r="C1494" s="103"/>
      <c r="D1494" s="103"/>
      <c r="E1494" s="5" t="str">
        <f t="array" ref="E1494">IF(D1494="","",XLOOKUP(D1494,DATOS!$D$6:D14000,DATOS!$C$6:C14000,0,0,1))</f>
        <v/>
      </c>
      <c r="F1494" s="220"/>
      <c r="G1494" s="221"/>
      <c r="H1494" s="194"/>
      <c r="I1494" s="106"/>
      <c r="J1494" s="195"/>
      <c r="K1494" s="195"/>
      <c r="L1494" s="196"/>
    </row>
    <row r="1495">
      <c r="A1495" s="198"/>
      <c r="B1495" s="219"/>
      <c r="C1495" s="103"/>
      <c r="D1495" s="103"/>
      <c r="E1495" s="5" t="str">
        <f t="array" ref="E1495">IF(D1495="","",XLOOKUP(D1495,DATOS!$D$6:D14000,DATOS!$C$6:C14000,0,0,1))</f>
        <v/>
      </c>
      <c r="F1495" s="220"/>
      <c r="G1495" s="221"/>
      <c r="H1495" s="194"/>
      <c r="I1495" s="106"/>
      <c r="J1495" s="195"/>
      <c r="K1495" s="195"/>
      <c r="L1495" s="196"/>
    </row>
    <row r="1496">
      <c r="A1496" s="198"/>
      <c r="B1496" s="219"/>
      <c r="C1496" s="103"/>
      <c r="D1496" s="103"/>
      <c r="E1496" s="5" t="str">
        <f t="array" ref="E1496">IF(D1496="","",XLOOKUP(D1496,DATOS!$D$6:D14000,DATOS!$C$6:C14000,0,0,1))</f>
        <v/>
      </c>
      <c r="F1496" s="220"/>
      <c r="G1496" s="221"/>
      <c r="H1496" s="194"/>
      <c r="I1496" s="106"/>
      <c r="J1496" s="195"/>
      <c r="K1496" s="195"/>
      <c r="L1496" s="196"/>
    </row>
    <row r="1497">
      <c r="A1497" s="198"/>
      <c r="B1497" s="219"/>
      <c r="C1497" s="103"/>
      <c r="D1497" s="103"/>
      <c r="E1497" s="5" t="str">
        <f t="array" ref="E1497">IF(D1497="","",XLOOKUP(D1497,DATOS!$D$6:D14000,DATOS!$C$6:C14000,0,0,1))</f>
        <v/>
      </c>
      <c r="F1497" s="220"/>
      <c r="G1497" s="221"/>
      <c r="H1497" s="194"/>
      <c r="I1497" s="106"/>
      <c r="J1497" s="195"/>
      <c r="K1497" s="195"/>
      <c r="L1497" s="196"/>
    </row>
    <row r="1498">
      <c r="A1498" s="198"/>
      <c r="B1498" s="219"/>
      <c r="C1498" s="103"/>
      <c r="D1498" s="103"/>
      <c r="E1498" s="5" t="str">
        <f t="array" ref="E1498">IF(D1498="","",XLOOKUP(D1498,DATOS!$D$6:D14000,DATOS!$C$6:C14000,0,0,1))</f>
        <v/>
      </c>
      <c r="F1498" s="220"/>
      <c r="G1498" s="221"/>
      <c r="H1498" s="194"/>
      <c r="I1498" s="106"/>
      <c r="J1498" s="195"/>
      <c r="K1498" s="195"/>
      <c r="L1498" s="196"/>
    </row>
    <row r="1499">
      <c r="A1499" s="198"/>
      <c r="B1499" s="219"/>
      <c r="C1499" s="103"/>
      <c r="D1499" s="103"/>
      <c r="E1499" s="5" t="str">
        <f t="array" ref="E1499">IF(D1499="","",XLOOKUP(D1499,DATOS!$D$6:D14000,DATOS!$C$6:C14000,0,0,1))</f>
        <v/>
      </c>
      <c r="F1499" s="220"/>
      <c r="G1499" s="221"/>
      <c r="H1499" s="194"/>
      <c r="I1499" s="106"/>
      <c r="J1499" s="195"/>
      <c r="K1499" s="195"/>
      <c r="L1499" s="196"/>
    </row>
    <row r="1500">
      <c r="A1500" s="198"/>
      <c r="B1500" s="219"/>
      <c r="C1500" s="103"/>
      <c r="D1500" s="103"/>
      <c r="E1500" s="5" t="str">
        <f t="array" ref="E1500">IF(D1500="","",XLOOKUP(D1500,DATOS!$D$6:D14000,DATOS!$C$6:C14000,0,0,1))</f>
        <v/>
      </c>
      <c r="F1500" s="220"/>
      <c r="G1500" s="221"/>
      <c r="H1500" s="194"/>
      <c r="I1500" s="106"/>
      <c r="J1500" s="195"/>
      <c r="K1500" s="195"/>
      <c r="L1500" s="196"/>
    </row>
    <row r="1501">
      <c r="A1501" s="198"/>
      <c r="B1501" s="219"/>
      <c r="C1501" s="103"/>
      <c r="D1501" s="103"/>
      <c r="E1501" s="5" t="str">
        <f t="array" ref="E1501">IF(D1501="","",XLOOKUP(D1501,DATOS!$D$6:D14000,DATOS!$C$6:C14000,0,0,1))</f>
        <v/>
      </c>
      <c r="F1501" s="220"/>
      <c r="G1501" s="221"/>
      <c r="H1501" s="194"/>
      <c r="I1501" s="106"/>
      <c r="J1501" s="195"/>
      <c r="K1501" s="195"/>
      <c r="L1501" s="196"/>
    </row>
    <row r="1502">
      <c r="A1502" s="198"/>
      <c r="B1502" s="219"/>
      <c r="C1502" s="103"/>
      <c r="D1502" s="103"/>
      <c r="E1502" s="5" t="str">
        <f t="array" ref="E1502">IF(D1502="","",XLOOKUP(D1502,DATOS!$D$6:D14000,DATOS!$C$6:C14000,0,0,1))</f>
        <v/>
      </c>
      <c r="F1502" s="220"/>
      <c r="G1502" s="221"/>
      <c r="H1502" s="194"/>
      <c r="I1502" s="106"/>
      <c r="J1502" s="195"/>
      <c r="K1502" s="195"/>
      <c r="L1502" s="196"/>
    </row>
    <row r="1503">
      <c r="A1503" s="198"/>
      <c r="B1503" s="219"/>
      <c r="C1503" s="103"/>
      <c r="D1503" s="103"/>
      <c r="E1503" s="5" t="str">
        <f t="array" ref="E1503">IF(D1503="","",XLOOKUP(D1503,DATOS!$D$6:D14000,DATOS!$C$6:C14000,0,0,1))</f>
        <v/>
      </c>
      <c r="F1503" s="220"/>
      <c r="G1503" s="221"/>
      <c r="H1503" s="194"/>
      <c r="I1503" s="106"/>
      <c r="J1503" s="195"/>
      <c r="K1503" s="195"/>
      <c r="L1503" s="196"/>
    </row>
    <row r="1504">
      <c r="A1504" s="198"/>
      <c r="B1504" s="219"/>
      <c r="C1504" s="103"/>
      <c r="D1504" s="103"/>
      <c r="E1504" s="5" t="str">
        <f t="array" ref="E1504">IF(D1504="","",XLOOKUP(D1504,DATOS!$D$6:D14000,DATOS!$C$6:C14000,0,0,1))</f>
        <v/>
      </c>
      <c r="F1504" s="220"/>
      <c r="G1504" s="221"/>
      <c r="H1504" s="194"/>
      <c r="I1504" s="106"/>
      <c r="J1504" s="195"/>
      <c r="K1504" s="195"/>
      <c r="L1504" s="196"/>
    </row>
    <row r="1505">
      <c r="A1505" s="198"/>
      <c r="B1505" s="219"/>
      <c r="C1505" s="103"/>
      <c r="D1505" s="103"/>
      <c r="E1505" s="5" t="str">
        <f t="array" ref="E1505">IF(D1505="","",XLOOKUP(D1505,DATOS!$D$6:D14000,DATOS!$C$6:C14000,0,0,1))</f>
        <v/>
      </c>
      <c r="F1505" s="220"/>
      <c r="G1505" s="221"/>
      <c r="H1505" s="194"/>
      <c r="I1505" s="106"/>
      <c r="J1505" s="195"/>
      <c r="K1505" s="195"/>
      <c r="L1505" s="196"/>
    </row>
    <row r="1506">
      <c r="A1506" s="198"/>
      <c r="B1506" s="219"/>
      <c r="C1506" s="103"/>
      <c r="D1506" s="103"/>
      <c r="E1506" s="5" t="str">
        <f t="array" ref="E1506">IF(D1506="","",XLOOKUP(D1506,DATOS!$D$6:D14000,DATOS!$C$6:C14000,0,0,1))</f>
        <v/>
      </c>
      <c r="F1506" s="220"/>
      <c r="G1506" s="221"/>
      <c r="H1506" s="194"/>
      <c r="I1506" s="106"/>
      <c r="J1506" s="195"/>
      <c r="K1506" s="195"/>
      <c r="L1506" s="196"/>
    </row>
    <row r="1507">
      <c r="A1507" s="198"/>
      <c r="B1507" s="219"/>
      <c r="C1507" s="103"/>
      <c r="D1507" s="103"/>
      <c r="E1507" s="5" t="str">
        <f t="array" ref="E1507">IF(D1507="","",XLOOKUP(D1507,DATOS!$D$6:D14000,DATOS!$C$6:C14000,0,0,1))</f>
        <v/>
      </c>
      <c r="F1507" s="220"/>
      <c r="G1507" s="221"/>
      <c r="H1507" s="194"/>
      <c r="I1507" s="106"/>
      <c r="J1507" s="195"/>
      <c r="K1507" s="195"/>
      <c r="L1507" s="196"/>
    </row>
    <row r="1508">
      <c r="A1508" s="198"/>
      <c r="B1508" s="219"/>
      <c r="C1508" s="103"/>
      <c r="D1508" s="103"/>
      <c r="E1508" s="5" t="str">
        <f t="array" ref="E1508">IF(D1508="","",XLOOKUP(D1508,DATOS!$D$6:D14000,DATOS!$C$6:C14000,0,0,1))</f>
        <v/>
      </c>
      <c r="F1508" s="220"/>
      <c r="G1508" s="221"/>
      <c r="H1508" s="194"/>
      <c r="I1508" s="106"/>
      <c r="J1508" s="195"/>
      <c r="K1508" s="195"/>
      <c r="L1508" s="196"/>
    </row>
    <row r="1509">
      <c r="A1509" s="198"/>
      <c r="B1509" s="219"/>
      <c r="C1509" s="103"/>
      <c r="D1509" s="103"/>
      <c r="E1509" s="5" t="str">
        <f t="array" ref="E1509">IF(D1509="","",XLOOKUP(D1509,DATOS!$D$6:D14000,DATOS!$C$6:C14000,0,0,1))</f>
        <v/>
      </c>
      <c r="F1509" s="220"/>
      <c r="G1509" s="221"/>
      <c r="H1509" s="194"/>
      <c r="I1509" s="106"/>
      <c r="J1509" s="195"/>
      <c r="K1509" s="195"/>
      <c r="L1509" s="196"/>
    </row>
    <row r="1510">
      <c r="A1510" s="198"/>
      <c r="B1510" s="219"/>
      <c r="C1510" s="103"/>
      <c r="D1510" s="103"/>
      <c r="E1510" s="5" t="str">
        <f t="array" ref="E1510">IF(D1510="","",XLOOKUP(D1510,DATOS!$D$6:D14000,DATOS!$C$6:C14000,0,0,1))</f>
        <v/>
      </c>
      <c r="F1510" s="220"/>
      <c r="G1510" s="221"/>
      <c r="H1510" s="194"/>
      <c r="I1510" s="106"/>
      <c r="J1510" s="195"/>
      <c r="K1510" s="195"/>
      <c r="L1510" s="196"/>
    </row>
    <row r="1511">
      <c r="A1511" s="198"/>
      <c r="B1511" s="219"/>
      <c r="C1511" s="103"/>
      <c r="D1511" s="103"/>
      <c r="E1511" s="5" t="str">
        <f t="array" ref="E1511">IF(D1511="","",XLOOKUP(D1511,DATOS!$D$6:D14000,DATOS!$C$6:C14000,0,0,1))</f>
        <v/>
      </c>
      <c r="F1511" s="220"/>
      <c r="G1511" s="221"/>
      <c r="H1511" s="194"/>
      <c r="I1511" s="106"/>
      <c r="J1511" s="195"/>
      <c r="K1511" s="195"/>
      <c r="L1511" s="196"/>
    </row>
    <row r="1512">
      <c r="A1512" s="198"/>
      <c r="B1512" s="219"/>
      <c r="C1512" s="103"/>
      <c r="D1512" s="103"/>
      <c r="E1512" s="5" t="str">
        <f t="array" ref="E1512">IF(D1512="","",XLOOKUP(D1512,DATOS!$D$6:D14000,DATOS!$C$6:C14000,0,0,1))</f>
        <v/>
      </c>
      <c r="F1512" s="220"/>
      <c r="G1512" s="221"/>
      <c r="H1512" s="194"/>
      <c r="I1512" s="106"/>
      <c r="J1512" s="195"/>
      <c r="K1512" s="195"/>
      <c r="L1512" s="196"/>
    </row>
    <row r="1513">
      <c r="A1513" s="198"/>
      <c r="B1513" s="219"/>
      <c r="C1513" s="103"/>
      <c r="D1513" s="103"/>
      <c r="E1513" s="5" t="str">
        <f t="array" ref="E1513">IF(D1513="","",XLOOKUP(D1513,DATOS!$D$6:D14000,DATOS!$C$6:C14000,0,0,1))</f>
        <v/>
      </c>
      <c r="F1513" s="220"/>
      <c r="G1513" s="221"/>
      <c r="H1513" s="194"/>
      <c r="I1513" s="106"/>
      <c r="J1513" s="195"/>
      <c r="K1513" s="195"/>
      <c r="L1513" s="196"/>
    </row>
    <row r="1514">
      <c r="A1514" s="198"/>
      <c r="B1514" s="219"/>
      <c r="C1514" s="103"/>
      <c r="D1514" s="103"/>
      <c r="E1514" s="5" t="str">
        <f t="array" ref="E1514">IF(D1514="","",XLOOKUP(D1514,DATOS!$D$6:D14000,DATOS!$C$6:C14000,0,0,1))</f>
        <v/>
      </c>
      <c r="F1514" s="220"/>
      <c r="G1514" s="221"/>
      <c r="H1514" s="194"/>
      <c r="I1514" s="106"/>
      <c r="J1514" s="195"/>
      <c r="K1514" s="195"/>
      <c r="L1514" s="196"/>
    </row>
    <row r="1515">
      <c r="A1515" s="198"/>
      <c r="B1515" s="219"/>
      <c r="C1515" s="103"/>
      <c r="D1515" s="103"/>
      <c r="E1515" s="5" t="str">
        <f t="array" ref="E1515">IF(D1515="","",XLOOKUP(D1515,DATOS!$D$6:D14000,DATOS!$C$6:C14000,0,0,1))</f>
        <v/>
      </c>
      <c r="F1515" s="220"/>
      <c r="G1515" s="221"/>
      <c r="H1515" s="194"/>
      <c r="I1515" s="106"/>
      <c r="J1515" s="195"/>
      <c r="K1515" s="195"/>
      <c r="L1515" s="196"/>
    </row>
    <row r="1516">
      <c r="A1516" s="198"/>
      <c r="B1516" s="219"/>
      <c r="C1516" s="103"/>
      <c r="D1516" s="103"/>
      <c r="E1516" s="5" t="str">
        <f t="array" ref="E1516">IF(D1516="","",XLOOKUP(D1516,DATOS!$D$6:D14000,DATOS!$C$6:C14000,0,0,1))</f>
        <v/>
      </c>
      <c r="F1516" s="220"/>
      <c r="G1516" s="221"/>
      <c r="H1516" s="194"/>
      <c r="I1516" s="106"/>
      <c r="J1516" s="195"/>
      <c r="K1516" s="195"/>
      <c r="L1516" s="196"/>
    </row>
    <row r="1517">
      <c r="A1517" s="198"/>
      <c r="B1517" s="219"/>
      <c r="C1517" s="103"/>
      <c r="D1517" s="103"/>
      <c r="E1517" s="5" t="str">
        <f t="array" ref="E1517">IF(D1517="","",XLOOKUP(D1517,DATOS!$D$6:D14000,DATOS!$C$6:C14000,0,0,1))</f>
        <v/>
      </c>
      <c r="F1517" s="220"/>
      <c r="G1517" s="221"/>
      <c r="H1517" s="194"/>
      <c r="I1517" s="106"/>
      <c r="J1517" s="195"/>
      <c r="K1517" s="195"/>
      <c r="L1517" s="196"/>
    </row>
    <row r="1518">
      <c r="A1518" s="198"/>
      <c r="B1518" s="219"/>
      <c r="C1518" s="103"/>
      <c r="D1518" s="103"/>
      <c r="E1518" s="5" t="str">
        <f t="array" ref="E1518">IF(D1518="","",XLOOKUP(D1518,DATOS!$D$6:D14000,DATOS!$C$6:C14000,0,0,1))</f>
        <v/>
      </c>
      <c r="F1518" s="220"/>
      <c r="G1518" s="221"/>
      <c r="H1518" s="194"/>
      <c r="I1518" s="106"/>
      <c r="J1518" s="195"/>
      <c r="K1518" s="195"/>
      <c r="L1518" s="196"/>
    </row>
    <row r="1519">
      <c r="A1519" s="198"/>
      <c r="B1519" s="219"/>
      <c r="C1519" s="103"/>
      <c r="D1519" s="103"/>
      <c r="E1519" s="5" t="str">
        <f t="array" ref="E1519">IF(D1519="","",XLOOKUP(D1519,DATOS!$D$6:D14000,DATOS!$C$6:C14000,0,0,1))</f>
        <v/>
      </c>
      <c r="F1519" s="220"/>
      <c r="G1519" s="221"/>
      <c r="H1519" s="194"/>
      <c r="I1519" s="106"/>
      <c r="J1519" s="195"/>
      <c r="K1519" s="195"/>
      <c r="L1519" s="196"/>
    </row>
    <row r="1520">
      <c r="A1520" s="198"/>
      <c r="B1520" s="219"/>
      <c r="C1520" s="103"/>
      <c r="D1520" s="103"/>
      <c r="E1520" s="5" t="str">
        <f t="array" ref="E1520">IF(D1520="","",XLOOKUP(D1520,DATOS!$D$6:D14000,DATOS!$C$6:C14000,0,0,1))</f>
        <v/>
      </c>
      <c r="F1520" s="220"/>
      <c r="G1520" s="221"/>
      <c r="H1520" s="194"/>
      <c r="I1520" s="106"/>
      <c r="J1520" s="195"/>
      <c r="K1520" s="195"/>
      <c r="L1520" s="196"/>
    </row>
    <row r="1521">
      <c r="A1521" s="198"/>
      <c r="B1521" s="219"/>
      <c r="C1521" s="103"/>
      <c r="D1521" s="103"/>
      <c r="E1521" s="5" t="str">
        <f t="array" ref="E1521">IF(D1521="","",XLOOKUP(D1521,DATOS!$D$6:D14000,DATOS!$C$6:C14000,0,0,1))</f>
        <v/>
      </c>
      <c r="F1521" s="220"/>
      <c r="G1521" s="221"/>
      <c r="H1521" s="194"/>
      <c r="I1521" s="106"/>
      <c r="J1521" s="195"/>
      <c r="K1521" s="195"/>
      <c r="L1521" s="196"/>
    </row>
    <row r="1522">
      <c r="A1522" s="198"/>
      <c r="B1522" s="219"/>
      <c r="C1522" s="103"/>
      <c r="D1522" s="103"/>
      <c r="E1522" s="5" t="str">
        <f t="array" ref="E1522">IF(D1522="","",XLOOKUP(D1522,DATOS!$D$6:D14000,DATOS!$C$6:C14000,0,0,1))</f>
        <v/>
      </c>
      <c r="F1522" s="220"/>
      <c r="G1522" s="221"/>
      <c r="H1522" s="194"/>
      <c r="I1522" s="106"/>
      <c r="J1522" s="195"/>
      <c r="K1522" s="195"/>
      <c r="L1522" s="196"/>
    </row>
    <row r="1523">
      <c r="A1523" s="198"/>
      <c r="B1523" s="219"/>
      <c r="C1523" s="103"/>
      <c r="D1523" s="103"/>
      <c r="E1523" s="5" t="str">
        <f t="array" ref="E1523">IF(D1523="","",XLOOKUP(D1523,DATOS!$D$6:D14000,DATOS!$C$6:C14000,0,0,1))</f>
        <v/>
      </c>
      <c r="F1523" s="220"/>
      <c r="G1523" s="221"/>
      <c r="H1523" s="194"/>
      <c r="I1523" s="106"/>
      <c r="J1523" s="195"/>
      <c r="K1523" s="195"/>
      <c r="L1523" s="196"/>
    </row>
    <row r="1524">
      <c r="A1524" s="198"/>
      <c r="B1524" s="219"/>
      <c r="C1524" s="103"/>
      <c r="D1524" s="103"/>
      <c r="E1524" s="5" t="str">
        <f t="array" ref="E1524">IF(D1524="","",XLOOKUP(D1524,DATOS!$D$6:D14000,DATOS!$C$6:C14000,0,0,1))</f>
        <v/>
      </c>
      <c r="F1524" s="220"/>
      <c r="G1524" s="221"/>
      <c r="H1524" s="194"/>
      <c r="I1524" s="106"/>
      <c r="J1524" s="195"/>
      <c r="K1524" s="195"/>
      <c r="L1524" s="196"/>
    </row>
    <row r="1525">
      <c r="A1525" s="198"/>
      <c r="B1525" s="219"/>
      <c r="C1525" s="103"/>
      <c r="D1525" s="103"/>
      <c r="E1525" s="5" t="str">
        <f t="array" ref="E1525">IF(D1525="","",XLOOKUP(D1525,DATOS!$D$6:D14000,DATOS!$C$6:C14000,0,0,1))</f>
        <v/>
      </c>
      <c r="F1525" s="220"/>
      <c r="G1525" s="221"/>
      <c r="H1525" s="194"/>
      <c r="I1525" s="106"/>
      <c r="J1525" s="195"/>
      <c r="K1525" s="195"/>
      <c r="L1525" s="196"/>
    </row>
    <row r="1526">
      <c r="A1526" s="198"/>
      <c r="B1526" s="219"/>
      <c r="C1526" s="103"/>
      <c r="D1526" s="103"/>
      <c r="E1526" s="5" t="str">
        <f t="array" ref="E1526">IF(D1526="","",XLOOKUP(D1526,DATOS!$D$6:D14000,DATOS!$C$6:C14000,0,0,1))</f>
        <v/>
      </c>
      <c r="F1526" s="220"/>
      <c r="G1526" s="221"/>
      <c r="H1526" s="194"/>
      <c r="I1526" s="106"/>
      <c r="J1526" s="195"/>
      <c r="K1526" s="195"/>
      <c r="L1526" s="196"/>
    </row>
    <row r="1527">
      <c r="A1527" s="198"/>
      <c r="B1527" s="219"/>
      <c r="C1527" s="103"/>
      <c r="D1527" s="103"/>
      <c r="E1527" s="5" t="str">
        <f t="array" ref="E1527">IF(D1527="","",XLOOKUP(D1527,DATOS!$D$6:D14000,DATOS!$C$6:C14000,0,0,1))</f>
        <v/>
      </c>
      <c r="F1527" s="220"/>
      <c r="G1527" s="221"/>
      <c r="H1527" s="194"/>
      <c r="I1527" s="106"/>
      <c r="J1527" s="195"/>
      <c r="K1527" s="195"/>
      <c r="L1527" s="196"/>
    </row>
    <row r="1528">
      <c r="A1528" s="198"/>
      <c r="B1528" s="219"/>
      <c r="C1528" s="103"/>
      <c r="D1528" s="103"/>
      <c r="E1528" s="5" t="str">
        <f t="array" ref="E1528">IF(D1528="","",XLOOKUP(D1528,DATOS!$D$6:D14000,DATOS!$C$6:C14000,0,0,1))</f>
        <v/>
      </c>
      <c r="F1528" s="220"/>
      <c r="G1528" s="221"/>
      <c r="H1528" s="194"/>
      <c r="I1528" s="106"/>
      <c r="J1528" s="195"/>
      <c r="K1528" s="195"/>
      <c r="L1528" s="196"/>
    </row>
    <row r="1529">
      <c r="A1529" s="198"/>
      <c r="B1529" s="219"/>
      <c r="C1529" s="103"/>
      <c r="D1529" s="103"/>
      <c r="E1529" s="5" t="str">
        <f t="array" ref="E1529">IF(D1529="","",XLOOKUP(D1529,DATOS!$D$6:D14000,DATOS!$C$6:C14000,0,0,1))</f>
        <v/>
      </c>
      <c r="F1529" s="220"/>
      <c r="G1529" s="221"/>
      <c r="H1529" s="194"/>
      <c r="I1529" s="106"/>
      <c r="J1529" s="195"/>
      <c r="K1529" s="195"/>
      <c r="L1529" s="196"/>
    </row>
    <row r="1530">
      <c r="A1530" s="198"/>
      <c r="B1530" s="219"/>
      <c r="C1530" s="103"/>
      <c r="D1530" s="103"/>
      <c r="E1530" s="5" t="str">
        <f t="array" ref="E1530">IF(D1530="","",XLOOKUP(D1530,DATOS!$D$6:D14000,DATOS!$C$6:C14000,0,0,1))</f>
        <v/>
      </c>
      <c r="F1530" s="220"/>
      <c r="G1530" s="221"/>
      <c r="H1530" s="194"/>
      <c r="I1530" s="106"/>
      <c r="J1530" s="195"/>
      <c r="K1530" s="195"/>
      <c r="L1530" s="196"/>
    </row>
    <row r="1531">
      <c r="A1531" s="198"/>
      <c r="B1531" s="219"/>
      <c r="C1531" s="103"/>
      <c r="D1531" s="103"/>
      <c r="E1531" s="5" t="str">
        <f t="array" ref="E1531">IF(D1531="","",XLOOKUP(D1531,DATOS!$D$6:D14000,DATOS!$C$6:C14000,0,0,1))</f>
        <v/>
      </c>
      <c r="F1531" s="220"/>
      <c r="G1531" s="221"/>
      <c r="H1531" s="194"/>
      <c r="I1531" s="106"/>
      <c r="J1531" s="195"/>
      <c r="K1531" s="195"/>
      <c r="L1531" s="196"/>
    </row>
    <row r="1532">
      <c r="A1532" s="198"/>
      <c r="B1532" s="219"/>
      <c r="C1532" s="103"/>
      <c r="D1532" s="103"/>
      <c r="E1532" s="5" t="str">
        <f t="array" ref="E1532">IF(D1532="","",XLOOKUP(D1532,DATOS!$D$6:D14000,DATOS!$C$6:C14000,0,0,1))</f>
        <v/>
      </c>
      <c r="F1532" s="220"/>
      <c r="G1532" s="221"/>
      <c r="H1532" s="194"/>
      <c r="I1532" s="106"/>
      <c r="J1532" s="195"/>
      <c r="K1532" s="195"/>
      <c r="L1532" s="196"/>
    </row>
    <row r="1533">
      <c r="A1533" s="198"/>
      <c r="B1533" s="219"/>
      <c r="C1533" s="103"/>
      <c r="D1533" s="103"/>
      <c r="E1533" s="5" t="str">
        <f t="array" ref="E1533">IF(D1533="","",XLOOKUP(D1533,DATOS!$D$6:D14000,DATOS!$C$6:C14000,0,0,1))</f>
        <v/>
      </c>
      <c r="F1533" s="220"/>
      <c r="G1533" s="221"/>
      <c r="H1533" s="194"/>
      <c r="I1533" s="106"/>
      <c r="J1533" s="195"/>
      <c r="K1533" s="195"/>
      <c r="L1533" s="196"/>
    </row>
    <row r="1534">
      <c r="A1534" s="198"/>
      <c r="B1534" s="219"/>
      <c r="C1534" s="103"/>
      <c r="D1534" s="103"/>
      <c r="E1534" s="5" t="str">
        <f t="array" ref="E1534">IF(D1534="","",XLOOKUP(D1534,DATOS!$D$6:D14000,DATOS!$C$6:C14000,0,0,1))</f>
        <v/>
      </c>
      <c r="F1534" s="220"/>
      <c r="G1534" s="221"/>
      <c r="H1534" s="194"/>
      <c r="I1534" s="106"/>
      <c r="J1534" s="195"/>
      <c r="K1534" s="195"/>
      <c r="L1534" s="196"/>
    </row>
    <row r="1535">
      <c r="A1535" s="198"/>
      <c r="B1535" s="219"/>
      <c r="C1535" s="103"/>
      <c r="D1535" s="103"/>
      <c r="E1535" s="5" t="str">
        <f t="array" ref="E1535">IF(D1535="","",XLOOKUP(D1535,DATOS!$D$6:D14000,DATOS!$C$6:C14000,0,0,1))</f>
        <v/>
      </c>
      <c r="F1535" s="220"/>
      <c r="G1535" s="221"/>
      <c r="H1535" s="194"/>
      <c r="I1535" s="106"/>
      <c r="J1535" s="195"/>
      <c r="K1535" s="195"/>
      <c r="L1535" s="196"/>
    </row>
    <row r="1536">
      <c r="A1536" s="198"/>
      <c r="B1536" s="219"/>
      <c r="C1536" s="103"/>
      <c r="D1536" s="103"/>
      <c r="E1536" s="5" t="str">
        <f t="array" ref="E1536">IF(D1536="","",XLOOKUP(D1536,DATOS!$D$6:D14000,DATOS!$C$6:C14000,0,0,1))</f>
        <v/>
      </c>
      <c r="F1536" s="220"/>
      <c r="G1536" s="221"/>
      <c r="H1536" s="194"/>
      <c r="I1536" s="106"/>
      <c r="J1536" s="195"/>
      <c r="K1536" s="195"/>
      <c r="L1536" s="196"/>
    </row>
    <row r="1537">
      <c r="A1537" s="198"/>
      <c r="B1537" s="219"/>
      <c r="C1537" s="103"/>
      <c r="D1537" s="103"/>
      <c r="E1537" s="5" t="str">
        <f t="array" ref="E1537">IF(D1537="","",XLOOKUP(D1537,DATOS!$D$6:D14000,DATOS!$C$6:C14000,0,0,1))</f>
        <v/>
      </c>
      <c r="F1537" s="220"/>
      <c r="G1537" s="221"/>
      <c r="H1537" s="194"/>
      <c r="I1537" s="106"/>
      <c r="J1537" s="195"/>
      <c r="K1537" s="195"/>
      <c r="L1537" s="196"/>
    </row>
    <row r="1538">
      <c r="A1538" s="198"/>
      <c r="B1538" s="219"/>
      <c r="C1538" s="103"/>
      <c r="D1538" s="103"/>
      <c r="E1538" s="5" t="str">
        <f t="array" ref="E1538">IF(D1538="","",XLOOKUP(D1538,DATOS!$D$6:D14000,DATOS!$C$6:C14000,0,0,1))</f>
        <v/>
      </c>
      <c r="F1538" s="220"/>
      <c r="G1538" s="221"/>
      <c r="H1538" s="194"/>
      <c r="I1538" s="106"/>
      <c r="J1538" s="195"/>
      <c r="K1538" s="195"/>
      <c r="L1538" s="196"/>
    </row>
    <row r="1539">
      <c r="A1539" s="198"/>
      <c r="B1539" s="219"/>
      <c r="C1539" s="103"/>
      <c r="D1539" s="103"/>
      <c r="E1539" s="5" t="str">
        <f t="array" ref="E1539">IF(D1539="","",XLOOKUP(D1539,DATOS!$D$6:D14000,DATOS!$C$6:C14000,0,0,1))</f>
        <v/>
      </c>
      <c r="F1539" s="220"/>
      <c r="G1539" s="221"/>
      <c r="H1539" s="194"/>
      <c r="I1539" s="106"/>
      <c r="J1539" s="195"/>
      <c r="K1539" s="195"/>
      <c r="L1539" s="196"/>
    </row>
    <row r="1540">
      <c r="A1540" s="198"/>
      <c r="B1540" s="219"/>
      <c r="C1540" s="103"/>
      <c r="D1540" s="103"/>
      <c r="E1540" s="5" t="str">
        <f t="array" ref="E1540">IF(D1540="","",XLOOKUP(D1540,DATOS!$D$6:D14000,DATOS!$C$6:C14000,0,0,1))</f>
        <v/>
      </c>
      <c r="F1540" s="220"/>
      <c r="G1540" s="221"/>
      <c r="H1540" s="194"/>
      <c r="I1540" s="106"/>
      <c r="J1540" s="195"/>
      <c r="K1540" s="195"/>
      <c r="L1540" s="196"/>
    </row>
    <row r="1541">
      <c r="A1541" s="198"/>
      <c r="B1541" s="219"/>
      <c r="C1541" s="103"/>
      <c r="D1541" s="103"/>
      <c r="E1541" s="5" t="str">
        <f t="array" ref="E1541">IF(D1541="","",XLOOKUP(D1541,DATOS!$D$6:D14000,DATOS!$C$6:C14000,0,0,1))</f>
        <v/>
      </c>
      <c r="F1541" s="220"/>
      <c r="G1541" s="221"/>
      <c r="H1541" s="194"/>
      <c r="I1541" s="106"/>
      <c r="J1541" s="195"/>
      <c r="K1541" s="195"/>
      <c r="L1541" s="196"/>
    </row>
    <row r="1542">
      <c r="A1542" s="198"/>
      <c r="B1542" s="219"/>
      <c r="C1542" s="103"/>
      <c r="D1542" s="103"/>
      <c r="E1542" s="5" t="str">
        <f t="array" ref="E1542">IF(D1542="","",XLOOKUP(D1542,DATOS!$D$6:D14000,DATOS!$C$6:C14000,0,0,1))</f>
        <v/>
      </c>
      <c r="F1542" s="220"/>
      <c r="G1542" s="221"/>
      <c r="H1542" s="194"/>
      <c r="I1542" s="106"/>
      <c r="J1542" s="195"/>
      <c r="K1542" s="195"/>
      <c r="L1542" s="196"/>
    </row>
    <row r="1543">
      <c r="A1543" s="198"/>
      <c r="B1543" s="219"/>
      <c r="C1543" s="103"/>
      <c r="D1543" s="103"/>
      <c r="E1543" s="5" t="str">
        <f t="array" ref="E1543">IF(D1543="","",XLOOKUP(D1543,DATOS!$D$6:D14000,DATOS!$C$6:C14000,0,0,1))</f>
        <v/>
      </c>
      <c r="F1543" s="220"/>
      <c r="G1543" s="221"/>
      <c r="H1543" s="194"/>
      <c r="I1543" s="106"/>
      <c r="J1543" s="195"/>
      <c r="K1543" s="195"/>
      <c r="L1543" s="196"/>
    </row>
    <row r="1544">
      <c r="A1544" s="198"/>
      <c r="B1544" s="219"/>
      <c r="C1544" s="103"/>
      <c r="D1544" s="103"/>
      <c r="E1544" s="5" t="str">
        <f t="array" ref="E1544">IF(D1544="","",XLOOKUP(D1544,DATOS!$D$6:D14000,DATOS!$C$6:C14000,0,0,1))</f>
        <v/>
      </c>
      <c r="F1544" s="220"/>
      <c r="G1544" s="221"/>
      <c r="H1544" s="194"/>
      <c r="I1544" s="106"/>
      <c r="J1544" s="195"/>
      <c r="K1544" s="195"/>
      <c r="L1544" s="196"/>
    </row>
    <row r="1545">
      <c r="A1545" s="198"/>
      <c r="B1545" s="219"/>
      <c r="C1545" s="103"/>
      <c r="D1545" s="103"/>
      <c r="E1545" s="5" t="str">
        <f t="array" ref="E1545">IF(D1545="","",XLOOKUP(D1545,DATOS!$D$6:D14000,DATOS!$C$6:C14000,0,0,1))</f>
        <v/>
      </c>
      <c r="F1545" s="220"/>
      <c r="G1545" s="221"/>
      <c r="H1545" s="194"/>
      <c r="I1545" s="106"/>
      <c r="J1545" s="195"/>
      <c r="K1545" s="195"/>
      <c r="L1545" s="196"/>
    </row>
    <row r="1546">
      <c r="A1546" s="198"/>
      <c r="B1546" s="219"/>
      <c r="C1546" s="103"/>
      <c r="D1546" s="103"/>
      <c r="E1546" s="5" t="str">
        <f t="array" ref="E1546">IF(D1546="","",XLOOKUP(D1546,DATOS!$D$6:D14000,DATOS!$C$6:C14000,0,0,1))</f>
        <v/>
      </c>
      <c r="F1546" s="220"/>
      <c r="G1546" s="221"/>
      <c r="H1546" s="194"/>
      <c r="I1546" s="106"/>
      <c r="J1546" s="195"/>
      <c r="K1546" s="195"/>
      <c r="L1546" s="196"/>
    </row>
    <row r="1547">
      <c r="A1547" s="198"/>
      <c r="B1547" s="219"/>
      <c r="C1547" s="103"/>
      <c r="D1547" s="103"/>
      <c r="E1547" s="5" t="str">
        <f t="array" ref="E1547">IF(D1547="","",XLOOKUP(D1547,DATOS!$D$6:D14000,DATOS!$C$6:C14000,0,0,1))</f>
        <v/>
      </c>
      <c r="F1547" s="220"/>
      <c r="G1547" s="221"/>
      <c r="H1547" s="194"/>
      <c r="I1547" s="106"/>
      <c r="J1547" s="195"/>
      <c r="K1547" s="195"/>
      <c r="L1547" s="196"/>
    </row>
    <row r="1548">
      <c r="A1548" s="198"/>
      <c r="B1548" s="219"/>
      <c r="C1548" s="103"/>
      <c r="D1548" s="103"/>
      <c r="E1548" s="5" t="str">
        <f t="array" ref="E1548">IF(D1548="","",XLOOKUP(D1548,DATOS!$D$6:D14000,DATOS!$C$6:C14000,0,0,1))</f>
        <v/>
      </c>
      <c r="F1548" s="220"/>
      <c r="G1548" s="221"/>
      <c r="H1548" s="194"/>
      <c r="I1548" s="106"/>
      <c r="J1548" s="195"/>
      <c r="K1548" s="195"/>
      <c r="L1548" s="196"/>
    </row>
    <row r="1549">
      <c r="A1549" s="198"/>
      <c r="B1549" s="219"/>
      <c r="C1549" s="103"/>
      <c r="D1549" s="103"/>
      <c r="E1549" s="5" t="str">
        <f t="array" ref="E1549">IF(D1549="","",XLOOKUP(D1549,DATOS!$D$6:D14000,DATOS!$C$6:C14000,0,0,1))</f>
        <v/>
      </c>
      <c r="F1549" s="220"/>
      <c r="G1549" s="221"/>
      <c r="H1549" s="194"/>
      <c r="I1549" s="106"/>
      <c r="J1549" s="195"/>
      <c r="K1549" s="195"/>
      <c r="L1549" s="196"/>
    </row>
    <row r="1550">
      <c r="A1550" s="198"/>
      <c r="B1550" s="219"/>
      <c r="C1550" s="103"/>
      <c r="D1550" s="103"/>
      <c r="E1550" s="5" t="str">
        <f t="array" ref="E1550">IF(D1550="","",XLOOKUP(D1550,DATOS!$D$6:D14000,DATOS!$C$6:C14000,0,0,1))</f>
        <v/>
      </c>
      <c r="F1550" s="220"/>
      <c r="G1550" s="221"/>
      <c r="H1550" s="194"/>
      <c r="I1550" s="106"/>
      <c r="J1550" s="195"/>
      <c r="K1550" s="195"/>
      <c r="L1550" s="196"/>
    </row>
    <row r="1551">
      <c r="A1551" s="198"/>
      <c r="B1551" s="219"/>
      <c r="C1551" s="103"/>
      <c r="D1551" s="103"/>
      <c r="E1551" s="5" t="str">
        <f t="array" ref="E1551">IF(D1551="","",XLOOKUP(D1551,DATOS!$D$6:D14000,DATOS!$C$6:C14000,0,0,1))</f>
        <v/>
      </c>
      <c r="F1551" s="220"/>
      <c r="G1551" s="221"/>
      <c r="H1551" s="194"/>
      <c r="I1551" s="106"/>
      <c r="J1551" s="195"/>
      <c r="K1551" s="195"/>
      <c r="L1551" s="196"/>
    </row>
    <row r="1552">
      <c r="A1552" s="198"/>
      <c r="B1552" s="219"/>
      <c r="C1552" s="103"/>
      <c r="D1552" s="103"/>
      <c r="E1552" s="5" t="str">
        <f t="array" ref="E1552">IF(D1552="","",XLOOKUP(D1552,DATOS!$D$6:D14000,DATOS!$C$6:C14000,0,0,1))</f>
        <v/>
      </c>
      <c r="F1552" s="220"/>
      <c r="G1552" s="221"/>
      <c r="H1552" s="194"/>
      <c r="I1552" s="106"/>
      <c r="J1552" s="195"/>
      <c r="K1552" s="195"/>
      <c r="L1552" s="196"/>
    </row>
    <row r="1553">
      <c r="A1553" s="198"/>
      <c r="B1553" s="219"/>
      <c r="C1553" s="103"/>
      <c r="D1553" s="103"/>
      <c r="E1553" s="5" t="str">
        <f t="array" ref="E1553">IF(D1553="","",XLOOKUP(D1553,DATOS!$D$6:D14000,DATOS!$C$6:C14000,0,0,1))</f>
        <v/>
      </c>
      <c r="F1553" s="220"/>
      <c r="G1553" s="221"/>
      <c r="H1553" s="194"/>
      <c r="I1553" s="106"/>
      <c r="J1553" s="195"/>
      <c r="K1553" s="195"/>
      <c r="L1553" s="196"/>
    </row>
    <row r="1554">
      <c r="A1554" s="198"/>
      <c r="B1554" s="219"/>
      <c r="C1554" s="103"/>
      <c r="D1554" s="103"/>
      <c r="E1554" s="5" t="str">
        <f t="array" ref="E1554">IF(D1554="","",XLOOKUP(D1554,DATOS!$D$6:D14000,DATOS!$C$6:C14000,0,0,1))</f>
        <v/>
      </c>
      <c r="F1554" s="220"/>
      <c r="G1554" s="221"/>
      <c r="H1554" s="194"/>
      <c r="I1554" s="106"/>
      <c r="J1554" s="195"/>
      <c r="K1554" s="195"/>
      <c r="L1554" s="196"/>
    </row>
    <row r="1555">
      <c r="A1555" s="198"/>
      <c r="B1555" s="219"/>
      <c r="C1555" s="103"/>
      <c r="D1555" s="103"/>
      <c r="E1555" s="5" t="str">
        <f t="array" ref="E1555">IF(D1555="","",XLOOKUP(D1555,DATOS!$D$6:D14000,DATOS!$C$6:C14000,0,0,1))</f>
        <v/>
      </c>
      <c r="F1555" s="220"/>
      <c r="G1555" s="221"/>
      <c r="H1555" s="194"/>
      <c r="I1555" s="106"/>
      <c r="J1555" s="195"/>
      <c r="K1555" s="195"/>
      <c r="L1555" s="196"/>
    </row>
    <row r="1556">
      <c r="A1556" s="198"/>
      <c r="B1556" s="219"/>
      <c r="C1556" s="103"/>
      <c r="D1556" s="103"/>
      <c r="E1556" s="5" t="str">
        <f t="array" ref="E1556">IF(D1556="","",XLOOKUP(D1556,DATOS!$D$6:D14000,DATOS!$C$6:C14000,0,0,1))</f>
        <v/>
      </c>
      <c r="F1556" s="220"/>
      <c r="G1556" s="221"/>
      <c r="H1556" s="194"/>
      <c r="I1556" s="106"/>
      <c r="J1556" s="195"/>
      <c r="K1556" s="195"/>
      <c r="L1556" s="196"/>
    </row>
    <row r="1557">
      <c r="A1557" s="198"/>
      <c r="B1557" s="219"/>
      <c r="C1557" s="103"/>
      <c r="D1557" s="103"/>
      <c r="E1557" s="5" t="str">
        <f t="array" ref="E1557">IF(D1557="","",XLOOKUP(D1557,DATOS!$D$6:D14000,DATOS!$C$6:C14000,0,0,1))</f>
        <v/>
      </c>
      <c r="F1557" s="220"/>
      <c r="G1557" s="221"/>
      <c r="H1557" s="194"/>
      <c r="I1557" s="106"/>
      <c r="J1557" s="195"/>
      <c r="K1557" s="195"/>
      <c r="L1557" s="196"/>
    </row>
    <row r="1558">
      <c r="A1558" s="198"/>
      <c r="B1558" s="219"/>
      <c r="C1558" s="103"/>
      <c r="D1558" s="103"/>
      <c r="E1558" s="5" t="str">
        <f t="array" ref="E1558">IF(D1558="","",XLOOKUP(D1558,DATOS!$D$6:D14000,DATOS!$C$6:C14000,0,0,1))</f>
        <v/>
      </c>
      <c r="F1558" s="220"/>
      <c r="G1558" s="221"/>
      <c r="H1558" s="194"/>
      <c r="I1558" s="106"/>
      <c r="J1558" s="195"/>
      <c r="K1558" s="195"/>
      <c r="L1558" s="196"/>
    </row>
    <row r="1559">
      <c r="A1559" s="198"/>
      <c r="B1559" s="219"/>
      <c r="C1559" s="103"/>
      <c r="D1559" s="103"/>
      <c r="E1559" s="5" t="str">
        <f t="array" ref="E1559">IF(D1559="","",XLOOKUP(D1559,DATOS!$D$6:D14000,DATOS!$C$6:C14000,0,0,1))</f>
        <v/>
      </c>
      <c r="F1559" s="220"/>
      <c r="G1559" s="221"/>
      <c r="H1559" s="194"/>
      <c r="I1559" s="106"/>
      <c r="J1559" s="195"/>
      <c r="K1559" s="195"/>
      <c r="L1559" s="196"/>
    </row>
    <row r="1560">
      <c r="A1560" s="198"/>
      <c r="B1560" s="219"/>
      <c r="C1560" s="103"/>
      <c r="D1560" s="103"/>
      <c r="E1560" s="5" t="str">
        <f t="array" ref="E1560">IF(D1560="","",XLOOKUP(D1560,DATOS!$D$6:D14000,DATOS!$C$6:C14000,0,0,1))</f>
        <v/>
      </c>
      <c r="F1560" s="220"/>
      <c r="G1560" s="221"/>
      <c r="H1560" s="194"/>
      <c r="I1560" s="106"/>
      <c r="J1560" s="195"/>
      <c r="K1560" s="195"/>
      <c r="L1560" s="196"/>
    </row>
    <row r="1561">
      <c r="A1561" s="198"/>
      <c r="B1561" s="219"/>
      <c r="C1561" s="103"/>
      <c r="D1561" s="103"/>
      <c r="E1561" s="5" t="str">
        <f t="array" ref="E1561">IF(D1561="","",XLOOKUP(D1561,DATOS!$D$6:D14000,DATOS!$C$6:C14000,0,0,1))</f>
        <v/>
      </c>
      <c r="F1561" s="220"/>
      <c r="G1561" s="221"/>
      <c r="H1561" s="194"/>
      <c r="I1561" s="106"/>
      <c r="J1561" s="195"/>
      <c r="K1561" s="195"/>
      <c r="L1561" s="196"/>
    </row>
    <row r="1562">
      <c r="A1562" s="198"/>
      <c r="B1562" s="219"/>
      <c r="C1562" s="103"/>
      <c r="D1562" s="103"/>
      <c r="E1562" s="5" t="str">
        <f t="array" ref="E1562">IF(D1562="","",XLOOKUP(D1562,DATOS!$D$6:D14000,DATOS!$C$6:C14000,0,0,1))</f>
        <v/>
      </c>
      <c r="F1562" s="220"/>
      <c r="G1562" s="221"/>
      <c r="H1562" s="194"/>
      <c r="I1562" s="106"/>
      <c r="J1562" s="195"/>
      <c r="K1562" s="195"/>
      <c r="L1562" s="196"/>
    </row>
    <row r="1563">
      <c r="A1563" s="198"/>
      <c r="B1563" s="219"/>
      <c r="C1563" s="103"/>
      <c r="D1563" s="103"/>
      <c r="E1563" s="5" t="str">
        <f t="array" ref="E1563">IF(D1563="","",XLOOKUP(D1563,DATOS!$D$6:D14000,DATOS!$C$6:C14000,0,0,1))</f>
        <v/>
      </c>
      <c r="F1563" s="220"/>
      <c r="G1563" s="221"/>
      <c r="H1563" s="194"/>
      <c r="I1563" s="106"/>
      <c r="J1563" s="195"/>
      <c r="K1563" s="195"/>
      <c r="L1563" s="196"/>
    </row>
    <row r="1564">
      <c r="A1564" s="198"/>
      <c r="B1564" s="219"/>
      <c r="C1564" s="103"/>
      <c r="D1564" s="103"/>
      <c r="E1564" s="5" t="str">
        <f t="array" ref="E1564">IF(D1564="","",XLOOKUP(D1564,DATOS!$D$6:D14000,DATOS!$C$6:C14000,0,0,1))</f>
        <v/>
      </c>
      <c r="F1564" s="220"/>
      <c r="G1564" s="221"/>
      <c r="H1564" s="194"/>
      <c r="I1564" s="106"/>
      <c r="J1564" s="195"/>
      <c r="K1564" s="195"/>
      <c r="L1564" s="196"/>
    </row>
    <row r="1565">
      <c r="A1565" s="198"/>
      <c r="B1565" s="219"/>
      <c r="C1565" s="103"/>
      <c r="D1565" s="103"/>
      <c r="E1565" s="5" t="str">
        <f t="array" ref="E1565">IF(D1565="","",XLOOKUP(D1565,DATOS!$D$6:D14000,DATOS!$C$6:C14000,0,0,1))</f>
        <v/>
      </c>
      <c r="F1565" s="220"/>
      <c r="G1565" s="221"/>
      <c r="H1565" s="194"/>
      <c r="I1565" s="106"/>
      <c r="J1565" s="195"/>
      <c r="K1565" s="195"/>
      <c r="L1565" s="196"/>
    </row>
    <row r="1566">
      <c r="A1566" s="198"/>
      <c r="B1566" s="219"/>
      <c r="C1566" s="103"/>
      <c r="D1566" s="103"/>
      <c r="E1566" s="5" t="str">
        <f t="array" ref="E1566">IF(D1566="","",XLOOKUP(D1566,DATOS!$D$6:D14000,DATOS!$C$6:C14000,0,0,1))</f>
        <v/>
      </c>
      <c r="F1566" s="220"/>
      <c r="G1566" s="221"/>
      <c r="H1566" s="194"/>
      <c r="I1566" s="106"/>
      <c r="J1566" s="195"/>
      <c r="K1566" s="195"/>
      <c r="L1566" s="196"/>
    </row>
    <row r="1567">
      <c r="A1567" s="198"/>
      <c r="B1567" s="219"/>
      <c r="C1567" s="103"/>
      <c r="D1567" s="103"/>
      <c r="E1567" s="5" t="str">
        <f t="array" ref="E1567">IF(D1567="","",XLOOKUP(D1567,DATOS!$D$6:D14000,DATOS!$C$6:C14000,0,0,1))</f>
        <v/>
      </c>
      <c r="F1567" s="220"/>
      <c r="G1567" s="221"/>
      <c r="H1567" s="194"/>
      <c r="I1567" s="106"/>
      <c r="J1567" s="195"/>
      <c r="K1567" s="195"/>
      <c r="L1567" s="196"/>
    </row>
    <row r="1568">
      <c r="A1568" s="198"/>
      <c r="B1568" s="219"/>
      <c r="C1568" s="103"/>
      <c r="D1568" s="103"/>
      <c r="E1568" s="5" t="str">
        <f t="array" ref="E1568">IF(D1568="","",XLOOKUP(D1568,DATOS!$D$6:D14000,DATOS!$C$6:C14000,0,0,1))</f>
        <v/>
      </c>
      <c r="F1568" s="220"/>
      <c r="G1568" s="221"/>
      <c r="H1568" s="194"/>
      <c r="I1568" s="106"/>
      <c r="J1568" s="195"/>
      <c r="K1568" s="195"/>
      <c r="L1568" s="196"/>
    </row>
    <row r="1569">
      <c r="A1569" s="198"/>
      <c r="B1569" s="219"/>
      <c r="C1569" s="103"/>
      <c r="D1569" s="103"/>
      <c r="E1569" s="5" t="str">
        <f t="array" ref="E1569">IF(D1569="","",XLOOKUP(D1569,DATOS!$D$6:D14000,DATOS!$C$6:C14000,0,0,1))</f>
        <v/>
      </c>
      <c r="F1569" s="220"/>
      <c r="G1569" s="221"/>
      <c r="H1569" s="194"/>
      <c r="I1569" s="106"/>
      <c r="J1569" s="195"/>
      <c r="K1569" s="195"/>
      <c r="L1569" s="196"/>
    </row>
    <row r="1570">
      <c r="A1570" s="198"/>
      <c r="B1570" s="219"/>
      <c r="C1570" s="103"/>
      <c r="D1570" s="103"/>
      <c r="E1570" s="5" t="str">
        <f t="array" ref="E1570">IF(D1570="","",XLOOKUP(D1570,DATOS!$D$6:D14000,DATOS!$C$6:C14000,0,0,1))</f>
        <v/>
      </c>
      <c r="F1570" s="220"/>
      <c r="G1570" s="221"/>
      <c r="H1570" s="194"/>
      <c r="I1570" s="106"/>
      <c r="J1570" s="195"/>
      <c r="K1570" s="195"/>
      <c r="L1570" s="196"/>
    </row>
    <row r="1571">
      <c r="A1571" s="198"/>
      <c r="B1571" s="219"/>
      <c r="C1571" s="103"/>
      <c r="D1571" s="103"/>
      <c r="E1571" s="5" t="str">
        <f t="array" ref="E1571">IF(D1571="","",XLOOKUP(D1571,DATOS!$D$6:D14000,DATOS!$C$6:C14000,0,0,1))</f>
        <v/>
      </c>
      <c r="F1571" s="220"/>
      <c r="G1571" s="221"/>
      <c r="H1571" s="194"/>
      <c r="I1571" s="106"/>
      <c r="J1571" s="195"/>
      <c r="K1571" s="195"/>
      <c r="L1571" s="196"/>
    </row>
    <row r="1572">
      <c r="A1572" s="198"/>
      <c r="B1572" s="219"/>
      <c r="C1572" s="103"/>
      <c r="D1572" s="103"/>
      <c r="E1572" s="5" t="str">
        <f t="array" ref="E1572">IF(D1572="","",XLOOKUP(D1572,DATOS!$D$6:D14000,DATOS!$C$6:C14000,0,0,1))</f>
        <v/>
      </c>
      <c r="F1572" s="220"/>
      <c r="G1572" s="221"/>
      <c r="H1572" s="194"/>
      <c r="I1572" s="106"/>
      <c r="J1572" s="195"/>
      <c r="K1572" s="195"/>
      <c r="L1572" s="196"/>
    </row>
    <row r="1573">
      <c r="A1573" s="198"/>
      <c r="B1573" s="219"/>
      <c r="C1573" s="103"/>
      <c r="D1573" s="103"/>
      <c r="E1573" s="5" t="str">
        <f t="array" ref="E1573">IF(D1573="","",XLOOKUP(D1573,DATOS!$D$6:D14000,DATOS!$C$6:C14000,0,0,1))</f>
        <v/>
      </c>
      <c r="F1573" s="220"/>
      <c r="G1573" s="221"/>
      <c r="H1573" s="194"/>
      <c r="I1573" s="106"/>
      <c r="J1573" s="195"/>
      <c r="K1573" s="195"/>
      <c r="L1573" s="196"/>
    </row>
    <row r="1574">
      <c r="A1574" s="198"/>
      <c r="B1574" s="219"/>
      <c r="C1574" s="103"/>
      <c r="D1574" s="103"/>
      <c r="E1574" s="5" t="str">
        <f t="array" ref="E1574">IF(D1574="","",XLOOKUP(D1574,DATOS!$D$6:D14000,DATOS!$C$6:C14000,0,0,1))</f>
        <v/>
      </c>
      <c r="F1574" s="220"/>
      <c r="G1574" s="221"/>
      <c r="H1574" s="194"/>
      <c r="I1574" s="106"/>
      <c r="J1574" s="195"/>
      <c r="K1574" s="195"/>
      <c r="L1574" s="196"/>
    </row>
    <row r="1575">
      <c r="A1575" s="198"/>
      <c r="B1575" s="219"/>
      <c r="C1575" s="103"/>
      <c r="D1575" s="103"/>
      <c r="E1575" s="5" t="str">
        <f t="array" ref="E1575">IF(D1575="","",XLOOKUP(D1575,DATOS!$D$6:D14000,DATOS!$C$6:C14000,0,0,1))</f>
        <v/>
      </c>
      <c r="F1575" s="220"/>
      <c r="G1575" s="221"/>
      <c r="H1575" s="194"/>
      <c r="I1575" s="106"/>
      <c r="J1575" s="195"/>
      <c r="K1575" s="195"/>
      <c r="L1575" s="196"/>
    </row>
    <row r="1576">
      <c r="A1576" s="198"/>
      <c r="B1576" s="219"/>
      <c r="C1576" s="103"/>
      <c r="D1576" s="103"/>
      <c r="E1576" s="5" t="str">
        <f t="array" ref="E1576">IF(D1576="","",XLOOKUP(D1576,DATOS!$D$6:D14000,DATOS!$C$6:C14000,0,0,1))</f>
        <v/>
      </c>
      <c r="F1576" s="220"/>
      <c r="G1576" s="221"/>
      <c r="H1576" s="194"/>
      <c r="I1576" s="106"/>
      <c r="J1576" s="195"/>
      <c r="K1576" s="195"/>
      <c r="L1576" s="196"/>
    </row>
    <row r="1577">
      <c r="A1577" s="198"/>
      <c r="B1577" s="219"/>
      <c r="C1577" s="103"/>
      <c r="D1577" s="103"/>
      <c r="E1577" s="5" t="str">
        <f t="array" ref="E1577">IF(D1577="","",XLOOKUP(D1577,DATOS!$D$6:D14000,DATOS!$C$6:C14000,0,0,1))</f>
        <v/>
      </c>
      <c r="F1577" s="220"/>
      <c r="G1577" s="221"/>
      <c r="H1577" s="194"/>
      <c r="I1577" s="106"/>
      <c r="J1577" s="195"/>
      <c r="K1577" s="195"/>
      <c r="L1577" s="196"/>
    </row>
    <row r="1578">
      <c r="A1578" s="198"/>
      <c r="B1578" s="219"/>
      <c r="C1578" s="103"/>
      <c r="D1578" s="103"/>
      <c r="E1578" s="5" t="str">
        <f t="array" ref="E1578">IF(D1578="","",XLOOKUP(D1578,DATOS!$D$6:D14000,DATOS!$C$6:C14000,0,0,1))</f>
        <v/>
      </c>
      <c r="F1578" s="220"/>
      <c r="G1578" s="221"/>
      <c r="H1578" s="194"/>
      <c r="I1578" s="106"/>
      <c r="J1578" s="195"/>
      <c r="K1578" s="195"/>
      <c r="L1578" s="196"/>
    </row>
    <row r="1579">
      <c r="A1579" s="198"/>
      <c r="B1579" s="219"/>
      <c r="C1579" s="103"/>
      <c r="D1579" s="103"/>
      <c r="E1579" s="5" t="str">
        <f t="array" ref="E1579">IF(D1579="","",XLOOKUP(D1579,DATOS!$D$6:D14000,DATOS!$C$6:C14000,0,0,1))</f>
        <v/>
      </c>
      <c r="F1579" s="220"/>
      <c r="G1579" s="221"/>
      <c r="H1579" s="194"/>
      <c r="I1579" s="106"/>
      <c r="J1579" s="195"/>
      <c r="K1579" s="195"/>
      <c r="L1579" s="196"/>
    </row>
    <row r="1580">
      <c r="A1580" s="198"/>
      <c r="B1580" s="219"/>
      <c r="C1580" s="103"/>
      <c r="D1580" s="103"/>
      <c r="E1580" s="5" t="str">
        <f t="array" ref="E1580">IF(D1580="","",XLOOKUP(D1580,DATOS!$D$6:D14000,DATOS!$C$6:C14000,0,0,1))</f>
        <v/>
      </c>
      <c r="F1580" s="220"/>
      <c r="G1580" s="221"/>
      <c r="H1580" s="194"/>
      <c r="I1580" s="106"/>
      <c r="J1580" s="195"/>
      <c r="K1580" s="195"/>
      <c r="L1580" s="196"/>
    </row>
    <row r="1581">
      <c r="A1581" s="198"/>
      <c r="B1581" s="219"/>
      <c r="C1581" s="103"/>
      <c r="D1581" s="103"/>
      <c r="E1581" s="5" t="str">
        <f t="array" ref="E1581">IF(D1581="","",XLOOKUP(D1581,DATOS!$D$6:D14000,DATOS!$C$6:C14000,0,0,1))</f>
        <v/>
      </c>
      <c r="F1581" s="220"/>
      <c r="G1581" s="221"/>
      <c r="H1581" s="194"/>
      <c r="I1581" s="106"/>
      <c r="J1581" s="195"/>
      <c r="K1581" s="195"/>
      <c r="L1581" s="196"/>
    </row>
    <row r="1582">
      <c r="A1582" s="198"/>
      <c r="B1582" s="219"/>
      <c r="C1582" s="103"/>
      <c r="D1582" s="103"/>
      <c r="E1582" s="5" t="str">
        <f t="array" ref="E1582">IF(D1582="","",XLOOKUP(D1582,DATOS!$D$6:D14000,DATOS!$C$6:C14000,0,0,1))</f>
        <v/>
      </c>
      <c r="F1582" s="220"/>
      <c r="G1582" s="221"/>
      <c r="H1582" s="194"/>
      <c r="I1582" s="106"/>
      <c r="J1582" s="195"/>
      <c r="K1582" s="195"/>
      <c r="L1582" s="196"/>
    </row>
    <row r="1583">
      <c r="A1583" s="198"/>
      <c r="B1583" s="219"/>
      <c r="C1583" s="103"/>
      <c r="D1583" s="103"/>
      <c r="E1583" s="5" t="str">
        <f t="array" ref="E1583">IF(D1583="","",XLOOKUP(D1583,DATOS!$D$6:D14000,DATOS!$C$6:C14000,0,0,1))</f>
        <v/>
      </c>
      <c r="F1583" s="220"/>
      <c r="G1583" s="221"/>
      <c r="H1583" s="194"/>
      <c r="I1583" s="106"/>
      <c r="J1583" s="195"/>
      <c r="K1583" s="195"/>
      <c r="L1583" s="196"/>
    </row>
    <row r="1584">
      <c r="A1584" s="198"/>
      <c r="B1584" s="219"/>
      <c r="C1584" s="103"/>
      <c r="D1584" s="103"/>
      <c r="E1584" s="5" t="str">
        <f t="array" ref="E1584">IF(D1584="","",XLOOKUP(D1584,DATOS!$D$6:D14000,DATOS!$C$6:C14000,0,0,1))</f>
        <v/>
      </c>
      <c r="F1584" s="220"/>
      <c r="G1584" s="221"/>
      <c r="H1584" s="194"/>
      <c r="I1584" s="106"/>
      <c r="J1584" s="195"/>
      <c r="K1584" s="195"/>
      <c r="L1584" s="196"/>
    </row>
    <row r="1585">
      <c r="A1585" s="198"/>
      <c r="B1585" s="219"/>
      <c r="C1585" s="103"/>
      <c r="D1585" s="103"/>
      <c r="E1585" s="5" t="str">
        <f t="array" ref="E1585">IF(D1585="","",XLOOKUP(D1585,DATOS!$D$6:D14000,DATOS!$C$6:C14000,0,0,1))</f>
        <v/>
      </c>
      <c r="F1585" s="220"/>
      <c r="G1585" s="221"/>
      <c r="H1585" s="194"/>
      <c r="I1585" s="106"/>
      <c r="J1585" s="195"/>
      <c r="K1585" s="195"/>
      <c r="L1585" s="196"/>
    </row>
    <row r="1586">
      <c r="A1586" s="198"/>
      <c r="B1586" s="219"/>
      <c r="C1586" s="103"/>
      <c r="D1586" s="103"/>
      <c r="E1586" s="5" t="str">
        <f t="array" ref="E1586">IF(D1586="","",XLOOKUP(D1586,DATOS!$D$6:D14000,DATOS!$C$6:C14000,0,0,1))</f>
        <v/>
      </c>
      <c r="F1586" s="220"/>
      <c r="G1586" s="221"/>
      <c r="H1586" s="194"/>
      <c r="I1586" s="106"/>
      <c r="J1586" s="195"/>
      <c r="K1586" s="195"/>
      <c r="L1586" s="196"/>
    </row>
    <row r="1587">
      <c r="A1587" s="198"/>
      <c r="B1587" s="219"/>
      <c r="C1587" s="103"/>
      <c r="D1587" s="103"/>
      <c r="E1587" s="5" t="str">
        <f t="array" ref="E1587">IF(D1587="","",XLOOKUP(D1587,DATOS!$D$6:D14000,DATOS!$C$6:C14000,0,0,1))</f>
        <v/>
      </c>
      <c r="F1587" s="220"/>
      <c r="G1587" s="221"/>
      <c r="H1587" s="194"/>
      <c r="I1587" s="106"/>
      <c r="J1587" s="195"/>
      <c r="K1587" s="195"/>
      <c r="L1587" s="196"/>
    </row>
    <row r="1588">
      <c r="A1588" s="198"/>
      <c r="B1588" s="219"/>
      <c r="C1588" s="103"/>
      <c r="D1588" s="103"/>
      <c r="E1588" s="5" t="str">
        <f t="array" ref="E1588">IF(D1588="","",XLOOKUP(D1588,DATOS!$D$6:D14000,DATOS!$C$6:C14000,0,0,1))</f>
        <v/>
      </c>
      <c r="F1588" s="220"/>
      <c r="G1588" s="221"/>
      <c r="H1588" s="194"/>
      <c r="I1588" s="106"/>
      <c r="J1588" s="195"/>
      <c r="K1588" s="195"/>
      <c r="L1588" s="196"/>
    </row>
    <row r="1589">
      <c r="A1589" s="198"/>
      <c r="B1589" s="219"/>
      <c r="C1589" s="103"/>
      <c r="D1589" s="103"/>
      <c r="E1589" s="5" t="str">
        <f t="array" ref="E1589">IF(D1589="","",XLOOKUP(D1589,DATOS!$D$6:D14000,DATOS!$C$6:C14000,0,0,1))</f>
        <v/>
      </c>
      <c r="F1589" s="220"/>
      <c r="G1589" s="221"/>
      <c r="H1589" s="194"/>
      <c r="I1589" s="106"/>
      <c r="J1589" s="195"/>
      <c r="K1589" s="195"/>
      <c r="L1589" s="196"/>
    </row>
    <row r="1590">
      <c r="A1590" s="198"/>
      <c r="B1590" s="219"/>
      <c r="C1590" s="103"/>
      <c r="D1590" s="103"/>
      <c r="E1590" s="5" t="str">
        <f t="array" ref="E1590">IF(D1590="","",XLOOKUP(D1590,DATOS!$D$6:D14000,DATOS!$C$6:C14000,0,0,1))</f>
        <v/>
      </c>
      <c r="F1590" s="220"/>
      <c r="G1590" s="221"/>
      <c r="H1590" s="194"/>
      <c r="I1590" s="106"/>
      <c r="J1590" s="195"/>
      <c r="K1590" s="195"/>
      <c r="L1590" s="196"/>
    </row>
    <row r="1591">
      <c r="A1591" s="198"/>
      <c r="B1591" s="219"/>
      <c r="C1591" s="103"/>
      <c r="D1591" s="103"/>
      <c r="E1591" s="5" t="str">
        <f t="array" ref="E1591">IF(D1591="","",XLOOKUP(D1591,DATOS!$D$6:D14000,DATOS!$C$6:C14000,0,0,1))</f>
        <v/>
      </c>
      <c r="F1591" s="220"/>
      <c r="G1591" s="221"/>
      <c r="H1591" s="194"/>
      <c r="I1591" s="106"/>
      <c r="J1591" s="195"/>
      <c r="K1591" s="195"/>
      <c r="L1591" s="196"/>
    </row>
    <row r="1592">
      <c r="A1592" s="198"/>
      <c r="B1592" s="219"/>
      <c r="C1592" s="103"/>
      <c r="D1592" s="103"/>
      <c r="E1592" s="5" t="str">
        <f t="array" ref="E1592">IF(D1592="","",XLOOKUP(D1592,DATOS!$D$6:D14000,DATOS!$C$6:C14000,0,0,1))</f>
        <v/>
      </c>
      <c r="F1592" s="220"/>
      <c r="G1592" s="221"/>
      <c r="H1592" s="194"/>
      <c r="I1592" s="106"/>
      <c r="J1592" s="195"/>
      <c r="K1592" s="195"/>
      <c r="L1592" s="196"/>
    </row>
    <row r="1593">
      <c r="A1593" s="198"/>
      <c r="B1593" s="219"/>
      <c r="C1593" s="103"/>
      <c r="D1593" s="103"/>
      <c r="E1593" s="5" t="str">
        <f t="array" ref="E1593">IF(D1593="","",XLOOKUP(D1593,DATOS!$D$6:D14000,DATOS!$C$6:C14000,0,0,1))</f>
        <v/>
      </c>
      <c r="F1593" s="220"/>
      <c r="G1593" s="221"/>
      <c r="H1593" s="194"/>
      <c r="I1593" s="106"/>
      <c r="J1593" s="195"/>
      <c r="K1593" s="195"/>
      <c r="L1593" s="196"/>
    </row>
    <row r="1594">
      <c r="A1594" s="198"/>
      <c r="B1594" s="219"/>
      <c r="C1594" s="103"/>
      <c r="D1594" s="103"/>
      <c r="E1594" s="5" t="str">
        <f t="array" ref="E1594">IF(D1594="","",XLOOKUP(D1594,DATOS!$D$6:D14000,DATOS!$C$6:C14000,0,0,1))</f>
        <v/>
      </c>
      <c r="F1594" s="220"/>
      <c r="G1594" s="221"/>
      <c r="H1594" s="194"/>
      <c r="I1594" s="106"/>
      <c r="J1594" s="195"/>
      <c r="K1594" s="195"/>
      <c r="L1594" s="196"/>
    </row>
    <row r="1595">
      <c r="A1595" s="198"/>
      <c r="B1595" s="219"/>
      <c r="C1595" s="103"/>
      <c r="D1595" s="103"/>
      <c r="E1595" s="5" t="str">
        <f t="array" ref="E1595">IF(D1595="","",XLOOKUP(D1595,DATOS!$D$6:D14000,DATOS!$C$6:C14000,0,0,1))</f>
        <v/>
      </c>
      <c r="F1595" s="220"/>
      <c r="G1595" s="221"/>
      <c r="H1595" s="194"/>
      <c r="I1595" s="106"/>
      <c r="J1595" s="195"/>
      <c r="K1595" s="195"/>
      <c r="L1595" s="196"/>
    </row>
    <row r="1596">
      <c r="A1596" s="198"/>
      <c r="B1596" s="219"/>
      <c r="C1596" s="103"/>
      <c r="D1596" s="103"/>
      <c r="E1596" s="5" t="str">
        <f t="array" ref="E1596">IF(D1596="","",XLOOKUP(D1596,DATOS!$D$6:D14000,DATOS!$C$6:C14000,0,0,1))</f>
        <v/>
      </c>
      <c r="F1596" s="220"/>
      <c r="G1596" s="221"/>
      <c r="H1596" s="194"/>
      <c r="I1596" s="106"/>
      <c r="J1596" s="195"/>
      <c r="K1596" s="195"/>
      <c r="L1596" s="196"/>
    </row>
    <row r="1597">
      <c r="A1597" s="198"/>
      <c r="B1597" s="219"/>
      <c r="C1597" s="103"/>
      <c r="D1597" s="103"/>
      <c r="E1597" s="5" t="str">
        <f t="array" ref="E1597">IF(D1597="","",XLOOKUP(D1597,DATOS!$D$6:D14000,DATOS!$C$6:C14000,0,0,1))</f>
        <v/>
      </c>
      <c r="F1597" s="220"/>
      <c r="G1597" s="221"/>
      <c r="H1597" s="194"/>
      <c r="I1597" s="106"/>
      <c r="J1597" s="195"/>
      <c r="K1597" s="195"/>
      <c r="L1597" s="196"/>
    </row>
    <row r="1598">
      <c r="A1598" s="198"/>
      <c r="B1598" s="219"/>
      <c r="C1598" s="103"/>
      <c r="D1598" s="103"/>
      <c r="E1598" s="5" t="str">
        <f t="array" ref="E1598">IF(D1598="","",XLOOKUP(D1598,DATOS!$D$6:D14000,DATOS!$C$6:C14000,0,0,1))</f>
        <v/>
      </c>
      <c r="F1598" s="220"/>
      <c r="G1598" s="221"/>
      <c r="H1598" s="194"/>
      <c r="I1598" s="106"/>
      <c r="J1598" s="195"/>
      <c r="K1598" s="195"/>
      <c r="L1598" s="196"/>
    </row>
    <row r="1599">
      <c r="A1599" s="198"/>
      <c r="B1599" s="219"/>
      <c r="C1599" s="103"/>
      <c r="D1599" s="103"/>
      <c r="E1599" s="5" t="str">
        <f t="array" ref="E1599">IF(D1599="","",XLOOKUP(D1599,DATOS!$D$6:D14000,DATOS!$C$6:C14000,0,0,1))</f>
        <v/>
      </c>
      <c r="F1599" s="220"/>
      <c r="G1599" s="221"/>
      <c r="H1599" s="194"/>
      <c r="I1599" s="106"/>
      <c r="J1599" s="195"/>
      <c r="K1599" s="195"/>
      <c r="L1599" s="196"/>
    </row>
    <row r="1600">
      <c r="A1600" s="198"/>
      <c r="B1600" s="219"/>
      <c r="C1600" s="103"/>
      <c r="D1600" s="103"/>
      <c r="E1600" s="5" t="str">
        <f t="array" ref="E1600">IF(D1600="","",XLOOKUP(D1600,DATOS!$D$6:D14000,DATOS!$C$6:C14000,0,0,1))</f>
        <v/>
      </c>
      <c r="F1600" s="220"/>
      <c r="G1600" s="221"/>
      <c r="H1600" s="194"/>
      <c r="I1600" s="106"/>
      <c r="J1600" s="195"/>
      <c r="K1600" s="195"/>
      <c r="L1600" s="196"/>
    </row>
    <row r="1601">
      <c r="A1601" s="198"/>
      <c r="B1601" s="219"/>
      <c r="C1601" s="103"/>
      <c r="D1601" s="103"/>
      <c r="E1601" s="5" t="str">
        <f t="array" ref="E1601">IF(D1601="","",XLOOKUP(D1601,DATOS!$D$6:D14000,DATOS!$C$6:C14000,0,0,1))</f>
        <v/>
      </c>
      <c r="F1601" s="220"/>
      <c r="G1601" s="221"/>
      <c r="H1601" s="194"/>
      <c r="I1601" s="106"/>
      <c r="J1601" s="195"/>
      <c r="K1601" s="195"/>
      <c r="L1601" s="196"/>
    </row>
    <row r="1602">
      <c r="A1602" s="198"/>
      <c r="B1602" s="219"/>
      <c r="C1602" s="103"/>
      <c r="D1602" s="103"/>
      <c r="E1602" s="5" t="str">
        <f t="array" ref="E1602">IF(D1602="","",XLOOKUP(D1602,DATOS!$D$6:D14000,DATOS!$C$6:C14000,0,0,1))</f>
        <v/>
      </c>
      <c r="F1602" s="220"/>
      <c r="G1602" s="221"/>
      <c r="H1602" s="194"/>
      <c r="I1602" s="106"/>
      <c r="J1602" s="195"/>
      <c r="K1602" s="195"/>
      <c r="L1602" s="196"/>
    </row>
    <row r="1603">
      <c r="A1603" s="198"/>
      <c r="B1603" s="219"/>
      <c r="C1603" s="103"/>
      <c r="D1603" s="103"/>
      <c r="E1603" s="5" t="str">
        <f t="array" ref="E1603">IF(D1603="","",XLOOKUP(D1603,DATOS!$D$6:D14000,DATOS!$C$6:C14000,0,0,1))</f>
        <v/>
      </c>
      <c r="F1603" s="220"/>
      <c r="G1603" s="221"/>
      <c r="H1603" s="194"/>
      <c r="I1603" s="106"/>
      <c r="J1603" s="195"/>
      <c r="K1603" s="195"/>
      <c r="L1603" s="196"/>
    </row>
    <row r="1604">
      <c r="A1604" s="198"/>
      <c r="B1604" s="219"/>
      <c r="C1604" s="103"/>
      <c r="D1604" s="103"/>
      <c r="E1604" s="5" t="str">
        <f t="array" ref="E1604">IF(D1604="","",XLOOKUP(D1604,DATOS!$D$6:D14000,DATOS!$C$6:C14000,0,0,1))</f>
        <v/>
      </c>
      <c r="F1604" s="220"/>
      <c r="G1604" s="221"/>
      <c r="H1604" s="194"/>
      <c r="I1604" s="106"/>
      <c r="J1604" s="195"/>
      <c r="K1604" s="195"/>
      <c r="L1604" s="196"/>
    </row>
    <row r="1605">
      <c r="A1605" s="198"/>
      <c r="B1605" s="219"/>
      <c r="C1605" s="103"/>
      <c r="D1605" s="103"/>
      <c r="E1605" s="5" t="str">
        <f t="array" ref="E1605">IF(D1605="","",XLOOKUP(D1605,DATOS!$D$6:D14000,DATOS!$C$6:C14000,0,0,1))</f>
        <v/>
      </c>
      <c r="F1605" s="220"/>
      <c r="G1605" s="221"/>
      <c r="H1605" s="194"/>
      <c r="I1605" s="106"/>
      <c r="J1605" s="195"/>
      <c r="K1605" s="195"/>
      <c r="L1605" s="196"/>
    </row>
    <row r="1606">
      <c r="A1606" s="198"/>
      <c r="B1606" s="219"/>
      <c r="C1606" s="103"/>
      <c r="D1606" s="103"/>
      <c r="E1606" s="5" t="str">
        <f t="array" ref="E1606">IF(D1606="","",XLOOKUP(D1606,DATOS!$D$6:D14000,DATOS!$C$6:C14000,0,0,1))</f>
        <v/>
      </c>
      <c r="F1606" s="220"/>
      <c r="G1606" s="221"/>
      <c r="H1606" s="194"/>
      <c r="I1606" s="106"/>
      <c r="J1606" s="195"/>
      <c r="K1606" s="195"/>
      <c r="L1606" s="196"/>
    </row>
    <row r="1607">
      <c r="A1607" s="198"/>
      <c r="B1607" s="219"/>
      <c r="C1607" s="103"/>
      <c r="D1607" s="103"/>
      <c r="E1607" s="5" t="str">
        <f t="array" ref="E1607">IF(D1607="","",XLOOKUP(D1607,DATOS!$D$6:D14000,DATOS!$C$6:C14000,0,0,1))</f>
        <v/>
      </c>
      <c r="F1607" s="220"/>
      <c r="G1607" s="221"/>
      <c r="H1607" s="194"/>
      <c r="I1607" s="106"/>
      <c r="J1607" s="195"/>
      <c r="K1607" s="195"/>
      <c r="L1607" s="196"/>
    </row>
    <row r="1608">
      <c r="A1608" s="198"/>
      <c r="B1608" s="219"/>
      <c r="C1608" s="103"/>
      <c r="D1608" s="103"/>
      <c r="E1608" s="5" t="str">
        <f t="array" ref="E1608">IF(D1608="","",XLOOKUP(D1608,DATOS!$D$6:D14000,DATOS!$C$6:C14000,0,0,1))</f>
        <v/>
      </c>
      <c r="F1608" s="220"/>
      <c r="G1608" s="221"/>
      <c r="H1608" s="194"/>
      <c r="I1608" s="106"/>
      <c r="J1608" s="195"/>
      <c r="K1608" s="195"/>
      <c r="L1608" s="196"/>
    </row>
    <row r="1609">
      <c r="A1609" s="198"/>
      <c r="B1609" s="219"/>
      <c r="C1609" s="103"/>
      <c r="D1609" s="103"/>
      <c r="E1609" s="5" t="str">
        <f t="array" ref="E1609">IF(D1609="","",XLOOKUP(D1609,DATOS!$D$6:D14000,DATOS!$C$6:C14000,0,0,1))</f>
        <v/>
      </c>
      <c r="F1609" s="220"/>
      <c r="G1609" s="221"/>
      <c r="H1609" s="194"/>
      <c r="I1609" s="106"/>
      <c r="J1609" s="195"/>
      <c r="K1609" s="195"/>
      <c r="L1609" s="196"/>
    </row>
    <row r="1610">
      <c r="A1610" s="198"/>
      <c r="B1610" s="219"/>
      <c r="C1610" s="103"/>
      <c r="D1610" s="103"/>
      <c r="E1610" s="5" t="str">
        <f t="array" ref="E1610">IF(D1610="","",XLOOKUP(D1610,DATOS!$D$6:D14000,DATOS!$C$6:C14000,0,0,1))</f>
        <v/>
      </c>
      <c r="F1610" s="220"/>
      <c r="G1610" s="221"/>
      <c r="H1610" s="194"/>
      <c r="I1610" s="106"/>
      <c r="J1610" s="195"/>
      <c r="K1610" s="195"/>
      <c r="L1610" s="196"/>
    </row>
    <row r="1611">
      <c r="A1611" s="198"/>
      <c r="B1611" s="219"/>
      <c r="C1611" s="103"/>
      <c r="D1611" s="103"/>
      <c r="E1611" s="5" t="str">
        <f t="array" ref="E1611">IF(D1611="","",XLOOKUP(D1611,DATOS!$D$6:D14000,DATOS!$C$6:C14000,0,0,1))</f>
        <v/>
      </c>
      <c r="F1611" s="220"/>
      <c r="G1611" s="221"/>
      <c r="H1611" s="194"/>
      <c r="I1611" s="106"/>
      <c r="J1611" s="195"/>
      <c r="K1611" s="195"/>
      <c r="L1611" s="196"/>
    </row>
    <row r="1612">
      <c r="A1612" s="198"/>
      <c r="B1612" s="219"/>
      <c r="C1612" s="103"/>
      <c r="D1612" s="103"/>
      <c r="E1612" s="5" t="str">
        <f t="array" ref="E1612">IF(D1612="","",XLOOKUP(D1612,DATOS!$D$6:D14000,DATOS!$C$6:C14000,0,0,1))</f>
        <v/>
      </c>
      <c r="F1612" s="220"/>
      <c r="G1612" s="221"/>
      <c r="H1612" s="194"/>
      <c r="I1612" s="106"/>
      <c r="J1612" s="195"/>
      <c r="K1612" s="195"/>
      <c r="L1612" s="196"/>
    </row>
    <row r="1613">
      <c r="A1613" s="198"/>
      <c r="B1613" s="219"/>
      <c r="C1613" s="103"/>
      <c r="D1613" s="103"/>
      <c r="E1613" s="5" t="str">
        <f t="array" ref="E1613">IF(D1613="","",XLOOKUP(D1613,DATOS!$D$6:D14000,DATOS!$C$6:C14000,0,0,1))</f>
        <v/>
      </c>
      <c r="F1613" s="220"/>
      <c r="G1613" s="221"/>
      <c r="H1613" s="194"/>
      <c r="I1613" s="106"/>
      <c r="J1613" s="195"/>
      <c r="K1613" s="195"/>
      <c r="L1613" s="196"/>
    </row>
    <row r="1614">
      <c r="A1614" s="198"/>
      <c r="B1614" s="219"/>
      <c r="C1614" s="103"/>
      <c r="D1614" s="103"/>
      <c r="E1614" s="5" t="str">
        <f t="array" ref="E1614">IF(D1614="","",XLOOKUP(D1614,DATOS!$D$6:D14000,DATOS!$C$6:C14000,0,0,1))</f>
        <v/>
      </c>
      <c r="F1614" s="220"/>
      <c r="G1614" s="221"/>
      <c r="H1614" s="194"/>
      <c r="I1614" s="106"/>
      <c r="J1614" s="195"/>
      <c r="K1614" s="195"/>
      <c r="L1614" s="196"/>
    </row>
    <row r="1615">
      <c r="A1615" s="198"/>
      <c r="B1615" s="219"/>
      <c r="C1615" s="103"/>
      <c r="D1615" s="103"/>
      <c r="E1615" s="5" t="str">
        <f t="array" ref="E1615">IF(D1615="","",XLOOKUP(D1615,DATOS!$D$6:D14000,DATOS!$C$6:C14000,0,0,1))</f>
        <v/>
      </c>
      <c r="F1615" s="220"/>
      <c r="G1615" s="221"/>
      <c r="H1615" s="194"/>
      <c r="I1615" s="106"/>
      <c r="J1615" s="195"/>
      <c r="K1615" s="195"/>
      <c r="L1615" s="196"/>
    </row>
    <row r="1616">
      <c r="A1616" s="198"/>
      <c r="B1616" s="219"/>
      <c r="C1616" s="103"/>
      <c r="D1616" s="103"/>
      <c r="E1616" s="5" t="str">
        <f t="array" ref="E1616">IF(D1616="","",XLOOKUP(D1616,DATOS!$D$6:D14000,DATOS!$C$6:C14000,0,0,1))</f>
        <v/>
      </c>
      <c r="F1616" s="220"/>
      <c r="G1616" s="221"/>
      <c r="H1616" s="194"/>
      <c r="I1616" s="106"/>
      <c r="J1616" s="195"/>
      <c r="K1616" s="195"/>
      <c r="L1616" s="196"/>
    </row>
    <row r="1617">
      <c r="A1617" s="198"/>
      <c r="B1617" s="219"/>
      <c r="C1617" s="103"/>
      <c r="D1617" s="103"/>
      <c r="E1617" s="5" t="str">
        <f t="array" ref="E1617">IF(D1617="","",XLOOKUP(D1617,DATOS!$D$6:D14000,DATOS!$C$6:C14000,0,0,1))</f>
        <v/>
      </c>
      <c r="F1617" s="220"/>
      <c r="G1617" s="221"/>
      <c r="H1617" s="194"/>
      <c r="I1617" s="106"/>
      <c r="J1617" s="195"/>
      <c r="K1617" s="195"/>
      <c r="L1617" s="196"/>
    </row>
    <row r="1618">
      <c r="A1618" s="198"/>
      <c r="B1618" s="219"/>
      <c r="C1618" s="103"/>
      <c r="D1618" s="103"/>
      <c r="E1618" s="5" t="str">
        <f t="array" ref="E1618">IF(D1618="","",XLOOKUP(D1618,DATOS!$D$6:D14000,DATOS!$C$6:C14000,0,0,1))</f>
        <v/>
      </c>
      <c r="F1618" s="220"/>
      <c r="G1618" s="221"/>
      <c r="H1618" s="194"/>
      <c r="I1618" s="106"/>
      <c r="J1618" s="195"/>
      <c r="K1618" s="195"/>
      <c r="L1618" s="196"/>
    </row>
    <row r="1619">
      <c r="A1619" s="198"/>
      <c r="B1619" s="219"/>
      <c r="C1619" s="103"/>
      <c r="D1619" s="103"/>
      <c r="E1619" s="5" t="str">
        <f t="array" ref="E1619">IF(D1619="","",XLOOKUP(D1619,DATOS!$D$6:D14000,DATOS!$C$6:C14000,0,0,1))</f>
        <v/>
      </c>
      <c r="F1619" s="220"/>
      <c r="G1619" s="221"/>
      <c r="H1619" s="194"/>
      <c r="I1619" s="106"/>
      <c r="J1619" s="195"/>
      <c r="K1619" s="195"/>
      <c r="L1619" s="196"/>
    </row>
    <row r="1620">
      <c r="A1620" s="198"/>
      <c r="B1620" s="219"/>
      <c r="C1620" s="103"/>
      <c r="D1620" s="103"/>
      <c r="E1620" s="5" t="str">
        <f t="array" ref="E1620">IF(D1620="","",XLOOKUP(D1620,DATOS!$D$6:D14000,DATOS!$C$6:C14000,0,0,1))</f>
        <v/>
      </c>
      <c r="F1620" s="220"/>
      <c r="G1620" s="221"/>
      <c r="H1620" s="194"/>
      <c r="I1620" s="106"/>
      <c r="J1620" s="195"/>
      <c r="K1620" s="195"/>
      <c r="L1620" s="196"/>
    </row>
    <row r="1621">
      <c r="A1621" s="198"/>
      <c r="B1621" s="219"/>
      <c r="C1621" s="103"/>
      <c r="D1621" s="103"/>
      <c r="E1621" s="5" t="str">
        <f t="array" ref="E1621">IF(D1621="","",XLOOKUP(D1621,DATOS!$D$6:D14000,DATOS!$C$6:C14000,0,0,1))</f>
        <v/>
      </c>
      <c r="F1621" s="220"/>
      <c r="G1621" s="221"/>
      <c r="H1621" s="194"/>
      <c r="I1621" s="106"/>
      <c r="J1621" s="195"/>
      <c r="K1621" s="195"/>
      <c r="L1621" s="196"/>
    </row>
    <row r="1622">
      <c r="A1622" s="198"/>
      <c r="B1622" s="219"/>
      <c r="C1622" s="103"/>
      <c r="D1622" s="103"/>
      <c r="E1622" s="5" t="str">
        <f t="array" ref="E1622">IF(D1622="","",XLOOKUP(D1622,DATOS!$D$6:D14000,DATOS!$C$6:C14000,0,0,1))</f>
        <v/>
      </c>
      <c r="F1622" s="220"/>
      <c r="G1622" s="221"/>
      <c r="H1622" s="194"/>
      <c r="I1622" s="106"/>
      <c r="J1622" s="195"/>
      <c r="K1622" s="195"/>
      <c r="L1622" s="196"/>
    </row>
    <row r="1623">
      <c r="A1623" s="198"/>
      <c r="B1623" s="219"/>
      <c r="C1623" s="103"/>
      <c r="D1623" s="103"/>
      <c r="E1623" s="5" t="str">
        <f t="array" ref="E1623">IF(D1623="","",XLOOKUP(D1623,DATOS!$D$6:D14000,DATOS!$C$6:C14000,0,0,1))</f>
        <v/>
      </c>
      <c r="F1623" s="220"/>
      <c r="G1623" s="221"/>
      <c r="H1623" s="194"/>
      <c r="I1623" s="106"/>
      <c r="J1623" s="195"/>
      <c r="K1623" s="195"/>
      <c r="L1623" s="196"/>
    </row>
    <row r="1624">
      <c r="A1624" s="198"/>
      <c r="B1624" s="219"/>
      <c r="C1624" s="103"/>
      <c r="D1624" s="103"/>
      <c r="E1624" s="5" t="str">
        <f t="array" ref="E1624">IF(D1624="","",XLOOKUP(D1624,DATOS!$D$6:D14000,DATOS!$C$6:C14000,0,0,1))</f>
        <v/>
      </c>
      <c r="F1624" s="220"/>
      <c r="G1624" s="221"/>
      <c r="H1624" s="194"/>
      <c r="I1624" s="106"/>
      <c r="J1624" s="195"/>
      <c r="K1624" s="195"/>
      <c r="L1624" s="196"/>
    </row>
    <row r="1625">
      <c r="A1625" s="198"/>
      <c r="B1625" s="219"/>
      <c r="C1625" s="103"/>
      <c r="D1625" s="103"/>
      <c r="E1625" s="5" t="str">
        <f t="array" ref="E1625">IF(D1625="","",XLOOKUP(D1625,DATOS!$D$6:D14000,DATOS!$C$6:C14000,0,0,1))</f>
        <v/>
      </c>
      <c r="F1625" s="220"/>
      <c r="G1625" s="221"/>
      <c r="H1625" s="194"/>
      <c r="I1625" s="106"/>
      <c r="J1625" s="195"/>
      <c r="K1625" s="195"/>
      <c r="L1625" s="196"/>
    </row>
    <row r="1626">
      <c r="A1626" s="198"/>
      <c r="B1626" s="219"/>
      <c r="C1626" s="103"/>
      <c r="D1626" s="103"/>
      <c r="E1626" s="5" t="str">
        <f t="array" ref="E1626">IF(D1626="","",XLOOKUP(D1626,DATOS!$D$6:D14000,DATOS!$C$6:C14000,0,0,1))</f>
        <v/>
      </c>
      <c r="F1626" s="220"/>
      <c r="G1626" s="221"/>
      <c r="H1626" s="194"/>
      <c r="I1626" s="106"/>
      <c r="J1626" s="195"/>
      <c r="K1626" s="195"/>
      <c r="L1626" s="196"/>
    </row>
    <row r="1627">
      <c r="A1627" s="198"/>
      <c r="B1627" s="219"/>
      <c r="C1627" s="103"/>
      <c r="D1627" s="103"/>
      <c r="E1627" s="5" t="str">
        <f t="array" ref="E1627">IF(D1627="","",XLOOKUP(D1627,DATOS!$D$6:D14000,DATOS!$C$6:C14000,0,0,1))</f>
        <v/>
      </c>
      <c r="F1627" s="220"/>
      <c r="G1627" s="221"/>
      <c r="H1627" s="194"/>
      <c r="I1627" s="106"/>
      <c r="J1627" s="195"/>
      <c r="K1627" s="195"/>
      <c r="L1627" s="196"/>
    </row>
    <row r="1628">
      <c r="A1628" s="198"/>
      <c r="B1628" s="219"/>
      <c r="C1628" s="103"/>
      <c r="D1628" s="103"/>
      <c r="E1628" s="5" t="str">
        <f t="array" ref="E1628">IF(D1628="","",XLOOKUP(D1628,DATOS!$D$6:D14000,DATOS!$C$6:C14000,0,0,1))</f>
        <v/>
      </c>
      <c r="F1628" s="220"/>
      <c r="G1628" s="221"/>
      <c r="H1628" s="194"/>
      <c r="I1628" s="106"/>
      <c r="J1628" s="195"/>
      <c r="K1628" s="195"/>
      <c r="L1628" s="196"/>
    </row>
    <row r="1629">
      <c r="A1629" s="198"/>
      <c r="B1629" s="219"/>
      <c r="C1629" s="103"/>
      <c r="D1629" s="103"/>
      <c r="E1629" s="5" t="str">
        <f t="array" ref="E1629">IF(D1629="","",XLOOKUP(D1629,DATOS!$D$6:D14000,DATOS!$C$6:C14000,0,0,1))</f>
        <v/>
      </c>
      <c r="F1629" s="220"/>
      <c r="G1629" s="221"/>
      <c r="H1629" s="194"/>
      <c r="I1629" s="106"/>
      <c r="J1629" s="195"/>
      <c r="K1629" s="195"/>
      <c r="L1629" s="196"/>
    </row>
    <row r="1630">
      <c r="A1630" s="198"/>
      <c r="B1630" s="219"/>
      <c r="C1630" s="103"/>
      <c r="D1630" s="103"/>
      <c r="E1630" s="5" t="str">
        <f t="array" ref="E1630">IF(D1630="","",XLOOKUP(D1630,DATOS!$D$6:D14000,DATOS!$C$6:C14000,0,0,1))</f>
        <v/>
      </c>
      <c r="F1630" s="220"/>
      <c r="G1630" s="221"/>
      <c r="H1630" s="194"/>
      <c r="I1630" s="106"/>
      <c r="J1630" s="195"/>
      <c r="K1630" s="195"/>
      <c r="L1630" s="196"/>
    </row>
    <row r="1631">
      <c r="A1631" s="198"/>
      <c r="B1631" s="219"/>
      <c r="C1631" s="103"/>
      <c r="D1631" s="103"/>
      <c r="E1631" s="5" t="str">
        <f t="array" ref="E1631">IF(D1631="","",XLOOKUP(D1631,DATOS!$D$6:D14000,DATOS!$C$6:C14000,0,0,1))</f>
        <v/>
      </c>
      <c r="F1631" s="220"/>
      <c r="G1631" s="221"/>
      <c r="H1631" s="194"/>
      <c r="I1631" s="106"/>
      <c r="J1631" s="195"/>
      <c r="K1631" s="195"/>
      <c r="L1631" s="196"/>
    </row>
    <row r="1632">
      <c r="A1632" s="198"/>
      <c r="B1632" s="219"/>
      <c r="C1632" s="103"/>
      <c r="D1632" s="103"/>
      <c r="E1632" s="5" t="str">
        <f t="array" ref="E1632">IF(D1632="","",XLOOKUP(D1632,DATOS!$D$6:D14000,DATOS!$C$6:C14000,0,0,1))</f>
        <v/>
      </c>
      <c r="F1632" s="220"/>
      <c r="G1632" s="221"/>
      <c r="H1632" s="194"/>
      <c r="I1632" s="106"/>
      <c r="J1632" s="195"/>
      <c r="K1632" s="195"/>
      <c r="L1632" s="196"/>
    </row>
    <row r="1633">
      <c r="A1633" s="198"/>
      <c r="B1633" s="219"/>
      <c r="C1633" s="103"/>
      <c r="D1633" s="103"/>
      <c r="E1633" s="5" t="str">
        <f t="array" ref="E1633">IF(D1633="","",XLOOKUP(D1633,DATOS!$D$6:D14000,DATOS!$C$6:C14000,0,0,1))</f>
        <v/>
      </c>
      <c r="F1633" s="220"/>
      <c r="G1633" s="221"/>
      <c r="H1633" s="194"/>
      <c r="I1633" s="106"/>
      <c r="J1633" s="195"/>
      <c r="K1633" s="195"/>
      <c r="L1633" s="196"/>
    </row>
    <row r="1634">
      <c r="A1634" s="198"/>
      <c r="B1634" s="219"/>
      <c r="C1634" s="103"/>
      <c r="D1634" s="103"/>
      <c r="E1634" s="5" t="str">
        <f t="array" ref="E1634">IF(D1634="","",XLOOKUP(D1634,DATOS!$D$6:D14000,DATOS!$C$6:C14000,0,0,1))</f>
        <v/>
      </c>
      <c r="F1634" s="220"/>
      <c r="G1634" s="221"/>
      <c r="H1634" s="194"/>
      <c r="I1634" s="106"/>
      <c r="J1634" s="195"/>
      <c r="K1634" s="195"/>
      <c r="L1634" s="196"/>
    </row>
    <row r="1635">
      <c r="A1635" s="198"/>
      <c r="B1635" s="219"/>
      <c r="C1635" s="103"/>
      <c r="D1635" s="103"/>
      <c r="E1635" s="5" t="str">
        <f t="array" ref="E1635">IF(D1635="","",XLOOKUP(D1635,DATOS!$D$6:D14000,DATOS!$C$6:C14000,0,0,1))</f>
        <v/>
      </c>
      <c r="F1635" s="220"/>
      <c r="G1635" s="221"/>
      <c r="H1635" s="194"/>
      <c r="I1635" s="106"/>
      <c r="J1635" s="195"/>
      <c r="K1635" s="195"/>
      <c r="L1635" s="196"/>
    </row>
    <row r="1636">
      <c r="A1636" s="198"/>
      <c r="B1636" s="219"/>
      <c r="C1636" s="103"/>
      <c r="D1636" s="103"/>
      <c r="E1636" s="5" t="str">
        <f t="array" ref="E1636">IF(D1636="","",XLOOKUP(D1636,DATOS!$D$6:D14000,DATOS!$C$6:C14000,0,0,1))</f>
        <v/>
      </c>
      <c r="F1636" s="220"/>
      <c r="G1636" s="221"/>
      <c r="H1636" s="194"/>
      <c r="I1636" s="106"/>
      <c r="J1636" s="195"/>
      <c r="K1636" s="195"/>
      <c r="L1636" s="196"/>
    </row>
    <row r="1637">
      <c r="A1637" s="198"/>
      <c r="B1637" s="219"/>
      <c r="C1637" s="103"/>
      <c r="D1637" s="103"/>
      <c r="E1637" s="5" t="str">
        <f t="array" ref="E1637">IF(D1637="","",XLOOKUP(D1637,DATOS!$D$6:D14000,DATOS!$C$6:C14000,0,0,1))</f>
        <v/>
      </c>
      <c r="F1637" s="220"/>
      <c r="G1637" s="221"/>
      <c r="H1637" s="194"/>
      <c r="I1637" s="106"/>
      <c r="J1637" s="195"/>
      <c r="K1637" s="195"/>
      <c r="L1637" s="196"/>
    </row>
    <row r="1638">
      <c r="A1638" s="198"/>
      <c r="B1638" s="219"/>
      <c r="C1638" s="103"/>
      <c r="D1638" s="103"/>
      <c r="E1638" s="5" t="str">
        <f t="array" ref="E1638">IF(D1638="","",XLOOKUP(D1638,DATOS!$D$6:D14000,DATOS!$C$6:C14000,0,0,1))</f>
        <v/>
      </c>
      <c r="F1638" s="220"/>
      <c r="G1638" s="221"/>
      <c r="H1638" s="194"/>
      <c r="I1638" s="106"/>
      <c r="J1638" s="195"/>
      <c r="K1638" s="195"/>
      <c r="L1638" s="196"/>
    </row>
    <row r="1639">
      <c r="A1639" s="198"/>
      <c r="B1639" s="219"/>
      <c r="C1639" s="103"/>
      <c r="D1639" s="103"/>
      <c r="E1639" s="5" t="str">
        <f t="array" ref="E1639">IF(D1639="","",XLOOKUP(D1639,DATOS!$D$6:D14000,DATOS!$C$6:C14000,0,0,1))</f>
        <v/>
      </c>
      <c r="F1639" s="220"/>
      <c r="G1639" s="221"/>
      <c r="H1639" s="194"/>
      <c r="I1639" s="106"/>
      <c r="J1639" s="195"/>
      <c r="K1639" s="195"/>
      <c r="L1639" s="196"/>
    </row>
    <row r="1640">
      <c r="A1640" s="198"/>
      <c r="B1640" s="219"/>
      <c r="C1640" s="103"/>
      <c r="D1640" s="103"/>
      <c r="E1640" s="5" t="str">
        <f t="array" ref="E1640">IF(D1640="","",XLOOKUP(D1640,DATOS!$D$6:D14000,DATOS!$C$6:C14000,0,0,1))</f>
        <v/>
      </c>
      <c r="F1640" s="220"/>
      <c r="G1640" s="221"/>
      <c r="H1640" s="194"/>
      <c r="I1640" s="106"/>
      <c r="J1640" s="195"/>
      <c r="K1640" s="195"/>
      <c r="L1640" s="196"/>
    </row>
    <row r="1641">
      <c r="A1641" s="198"/>
      <c r="B1641" s="219"/>
      <c r="C1641" s="103"/>
      <c r="D1641" s="103"/>
      <c r="E1641" s="5" t="str">
        <f t="array" ref="E1641">IF(D1641="","",XLOOKUP(D1641,DATOS!$D$6:D14000,DATOS!$C$6:C14000,0,0,1))</f>
        <v/>
      </c>
      <c r="F1641" s="220"/>
      <c r="G1641" s="221"/>
      <c r="H1641" s="194"/>
      <c r="I1641" s="106"/>
      <c r="J1641" s="195"/>
      <c r="K1641" s="195"/>
      <c r="L1641" s="196"/>
    </row>
    <row r="1642">
      <c r="A1642" s="198"/>
      <c r="B1642" s="219"/>
      <c r="C1642" s="103"/>
      <c r="D1642" s="103"/>
      <c r="E1642" s="5" t="str">
        <f t="array" ref="E1642">IF(D1642="","",XLOOKUP(D1642,DATOS!$D$6:D14000,DATOS!$C$6:C14000,0,0,1))</f>
        <v/>
      </c>
      <c r="F1642" s="220"/>
      <c r="G1642" s="221"/>
      <c r="H1642" s="194"/>
      <c r="I1642" s="106"/>
      <c r="J1642" s="195"/>
      <c r="K1642" s="195"/>
      <c r="L1642" s="196"/>
    </row>
    <row r="1643">
      <c r="A1643" s="198"/>
      <c r="B1643" s="219"/>
      <c r="C1643" s="103"/>
      <c r="D1643" s="103"/>
      <c r="E1643" s="5" t="str">
        <f t="array" ref="E1643">IF(D1643="","",XLOOKUP(D1643,DATOS!$D$6:D14000,DATOS!$C$6:C14000,0,0,1))</f>
        <v/>
      </c>
      <c r="F1643" s="220"/>
      <c r="G1643" s="221"/>
      <c r="H1643" s="194"/>
      <c r="I1643" s="106"/>
      <c r="J1643" s="195"/>
      <c r="K1643" s="195"/>
      <c r="L1643" s="196"/>
    </row>
    <row r="1644">
      <c r="A1644" s="198"/>
      <c r="B1644" s="219"/>
      <c r="C1644" s="103"/>
      <c r="D1644" s="103"/>
      <c r="E1644" s="5" t="str">
        <f t="array" ref="E1644">IF(D1644="","",XLOOKUP(D1644,DATOS!$D$6:D14000,DATOS!$C$6:C14000,0,0,1))</f>
        <v/>
      </c>
      <c r="F1644" s="220"/>
      <c r="G1644" s="221"/>
      <c r="H1644" s="194"/>
      <c r="I1644" s="106"/>
      <c r="J1644" s="195"/>
      <c r="K1644" s="195"/>
      <c r="L1644" s="196"/>
    </row>
    <row r="1645">
      <c r="A1645" s="198"/>
      <c r="B1645" s="219"/>
      <c r="C1645" s="103"/>
      <c r="D1645" s="103"/>
      <c r="E1645" s="5" t="str">
        <f t="array" ref="E1645">IF(D1645="","",XLOOKUP(D1645,DATOS!$D$6:D14000,DATOS!$C$6:C14000,0,0,1))</f>
        <v/>
      </c>
      <c r="F1645" s="220"/>
      <c r="G1645" s="221"/>
      <c r="H1645" s="194"/>
      <c r="I1645" s="106"/>
      <c r="J1645" s="195"/>
      <c r="K1645" s="195"/>
      <c r="L1645" s="196"/>
    </row>
    <row r="1646">
      <c r="A1646" s="198"/>
      <c r="B1646" s="219"/>
      <c r="C1646" s="103"/>
      <c r="D1646" s="103"/>
      <c r="E1646" s="5" t="str">
        <f t="array" ref="E1646">IF(D1646="","",XLOOKUP(D1646,DATOS!$D$6:D14000,DATOS!$C$6:C14000,0,0,1))</f>
        <v/>
      </c>
      <c r="F1646" s="220"/>
      <c r="G1646" s="221"/>
      <c r="H1646" s="194"/>
      <c r="I1646" s="106"/>
      <c r="J1646" s="195"/>
      <c r="K1646" s="195"/>
      <c r="L1646" s="196"/>
    </row>
    <row r="1647">
      <c r="A1647" s="198"/>
      <c r="B1647" s="219"/>
      <c r="C1647" s="103"/>
      <c r="D1647" s="103"/>
      <c r="E1647" s="5" t="str">
        <f t="array" ref="E1647">IF(D1647="","",XLOOKUP(D1647,DATOS!$D$6:D14000,DATOS!$C$6:C14000,0,0,1))</f>
        <v/>
      </c>
      <c r="F1647" s="220"/>
      <c r="G1647" s="221"/>
      <c r="H1647" s="194"/>
      <c r="I1647" s="106"/>
      <c r="J1647" s="195"/>
      <c r="K1647" s="195"/>
      <c r="L1647" s="196"/>
    </row>
    <row r="1648">
      <c r="A1648" s="198"/>
      <c r="B1648" s="219"/>
      <c r="C1648" s="103"/>
      <c r="D1648" s="103"/>
      <c r="E1648" s="5" t="str">
        <f t="array" ref="E1648">IF(D1648="","",XLOOKUP(D1648,DATOS!$D$6:D14000,DATOS!$C$6:C14000,0,0,1))</f>
        <v/>
      </c>
      <c r="F1648" s="220"/>
      <c r="G1648" s="221"/>
      <c r="H1648" s="194"/>
      <c r="I1648" s="106"/>
      <c r="J1648" s="195"/>
      <c r="K1648" s="195"/>
      <c r="L1648" s="196"/>
    </row>
    <row r="1649">
      <c r="A1649" s="198"/>
      <c r="B1649" s="219"/>
      <c r="C1649" s="103"/>
      <c r="D1649" s="103"/>
      <c r="E1649" s="5" t="str">
        <f t="array" ref="E1649">IF(D1649="","",XLOOKUP(D1649,DATOS!$D$6:D14000,DATOS!$C$6:C14000,0,0,1))</f>
        <v/>
      </c>
      <c r="F1649" s="220"/>
      <c r="G1649" s="221"/>
      <c r="H1649" s="194"/>
      <c r="I1649" s="106"/>
      <c r="J1649" s="195"/>
      <c r="K1649" s="195"/>
      <c r="L1649" s="196"/>
    </row>
    <row r="1650">
      <c r="A1650" s="198"/>
      <c r="B1650" s="219"/>
      <c r="C1650" s="103"/>
      <c r="D1650" s="103"/>
      <c r="E1650" s="5" t="str">
        <f t="array" ref="E1650">IF(D1650="","",XLOOKUP(D1650,DATOS!$D$6:D14000,DATOS!$C$6:C14000,0,0,1))</f>
        <v/>
      </c>
      <c r="F1650" s="220"/>
      <c r="G1650" s="221"/>
      <c r="H1650" s="194"/>
      <c r="I1650" s="106"/>
      <c r="J1650" s="195"/>
      <c r="K1650" s="195"/>
      <c r="L1650" s="196"/>
    </row>
    <row r="1651">
      <c r="A1651" s="198"/>
      <c r="B1651" s="219"/>
      <c r="C1651" s="103"/>
      <c r="D1651" s="103"/>
      <c r="E1651" s="5" t="str">
        <f t="array" ref="E1651">IF(D1651="","",XLOOKUP(D1651,DATOS!$D$6:D14000,DATOS!$C$6:C14000,0,0,1))</f>
        <v/>
      </c>
      <c r="F1651" s="220"/>
      <c r="G1651" s="221"/>
      <c r="H1651" s="194"/>
      <c r="I1651" s="106"/>
      <c r="J1651" s="195"/>
      <c r="K1651" s="195"/>
      <c r="L1651" s="196"/>
    </row>
    <row r="1652">
      <c r="A1652" s="198"/>
      <c r="B1652" s="219"/>
      <c r="C1652" s="103"/>
      <c r="D1652" s="103"/>
      <c r="E1652" s="5" t="str">
        <f t="array" ref="E1652">IF(D1652="","",XLOOKUP(D1652,DATOS!$D$6:D14000,DATOS!$C$6:C14000,0,0,1))</f>
        <v/>
      </c>
      <c r="F1652" s="220"/>
      <c r="G1652" s="221"/>
      <c r="H1652" s="194"/>
      <c r="I1652" s="106"/>
      <c r="J1652" s="195"/>
      <c r="K1652" s="195"/>
      <c r="L1652" s="196"/>
    </row>
    <row r="1653">
      <c r="A1653" s="198"/>
      <c r="B1653" s="219"/>
      <c r="C1653" s="103"/>
      <c r="D1653" s="103"/>
      <c r="E1653" s="5" t="str">
        <f t="array" ref="E1653">IF(D1653="","",XLOOKUP(D1653,DATOS!$D$6:D14000,DATOS!$C$6:C14000,0,0,1))</f>
        <v/>
      </c>
      <c r="F1653" s="220"/>
      <c r="G1653" s="221"/>
      <c r="H1653" s="194"/>
      <c r="I1653" s="106"/>
      <c r="J1653" s="195"/>
      <c r="K1653" s="195"/>
      <c r="L1653" s="196"/>
    </row>
    <row r="1654">
      <c r="A1654" s="198"/>
      <c r="B1654" s="219"/>
      <c r="C1654" s="103"/>
      <c r="D1654" s="103"/>
      <c r="E1654" s="5" t="str">
        <f t="array" ref="E1654">IF(D1654="","",XLOOKUP(D1654,DATOS!$D$6:D14000,DATOS!$C$6:C14000,0,0,1))</f>
        <v/>
      </c>
      <c r="F1654" s="220"/>
      <c r="G1654" s="221"/>
      <c r="H1654" s="194"/>
      <c r="I1654" s="106"/>
      <c r="J1654" s="195"/>
      <c r="K1654" s="195"/>
      <c r="L1654" s="196"/>
    </row>
    <row r="1655">
      <c r="A1655" s="198"/>
      <c r="B1655" s="219"/>
      <c r="C1655" s="103"/>
      <c r="D1655" s="103"/>
      <c r="E1655" s="5" t="str">
        <f t="array" ref="E1655">IF(D1655="","",XLOOKUP(D1655,DATOS!$D$6:D14000,DATOS!$C$6:C14000,0,0,1))</f>
        <v/>
      </c>
      <c r="F1655" s="220"/>
      <c r="G1655" s="221"/>
      <c r="H1655" s="194"/>
      <c r="I1655" s="106"/>
      <c r="J1655" s="195"/>
      <c r="K1655" s="195"/>
      <c r="L1655" s="196"/>
    </row>
    <row r="1656">
      <c r="A1656" s="198"/>
      <c r="B1656" s="219"/>
      <c r="C1656" s="103"/>
      <c r="D1656" s="103"/>
      <c r="E1656" s="5" t="str">
        <f t="array" ref="E1656">IF(D1656="","",XLOOKUP(D1656,DATOS!$D$6:D14000,DATOS!$C$6:C14000,0,0,1))</f>
        <v/>
      </c>
      <c r="F1656" s="220"/>
      <c r="G1656" s="221"/>
      <c r="H1656" s="194"/>
      <c r="I1656" s="106"/>
      <c r="J1656" s="195"/>
      <c r="K1656" s="195"/>
      <c r="L1656" s="196"/>
    </row>
    <row r="1657">
      <c r="A1657" s="198"/>
      <c r="B1657" s="219"/>
      <c r="C1657" s="103"/>
      <c r="D1657" s="103"/>
      <c r="E1657" s="5" t="str">
        <f t="array" ref="E1657">IF(D1657="","",XLOOKUP(D1657,DATOS!$D$6:D14000,DATOS!$C$6:C14000,0,0,1))</f>
        <v/>
      </c>
      <c r="F1657" s="220"/>
      <c r="G1657" s="221"/>
      <c r="H1657" s="194"/>
      <c r="I1657" s="106"/>
      <c r="J1657" s="195"/>
      <c r="K1657" s="195"/>
      <c r="L1657" s="196"/>
    </row>
    <row r="1658">
      <c r="A1658" s="198"/>
      <c r="B1658" s="219"/>
      <c r="C1658" s="103"/>
      <c r="D1658" s="103"/>
      <c r="E1658" s="5" t="str">
        <f t="array" ref="E1658">IF(D1658="","",XLOOKUP(D1658,DATOS!$D$6:D14000,DATOS!$C$6:C14000,0,0,1))</f>
        <v/>
      </c>
      <c r="F1658" s="220"/>
      <c r="G1658" s="221"/>
      <c r="H1658" s="194"/>
      <c r="I1658" s="106"/>
      <c r="J1658" s="195"/>
      <c r="K1658" s="195"/>
      <c r="L1658" s="196"/>
    </row>
    <row r="1659">
      <c r="A1659" s="198"/>
      <c r="B1659" s="219"/>
      <c r="C1659" s="103"/>
      <c r="D1659" s="103"/>
      <c r="E1659" s="5" t="str">
        <f t="array" ref="E1659">IF(D1659="","",XLOOKUP(D1659,DATOS!$D$6:D14000,DATOS!$C$6:C14000,0,0,1))</f>
        <v/>
      </c>
      <c r="F1659" s="220"/>
      <c r="G1659" s="221"/>
      <c r="H1659" s="194"/>
      <c r="I1659" s="106"/>
      <c r="J1659" s="195"/>
      <c r="K1659" s="195"/>
      <c r="L1659" s="196"/>
    </row>
    <row r="1660">
      <c r="A1660" s="198"/>
      <c r="B1660" s="219"/>
      <c r="C1660" s="103"/>
      <c r="D1660" s="103"/>
      <c r="E1660" s="5" t="str">
        <f t="array" ref="E1660">IF(D1660="","",XLOOKUP(D1660,DATOS!$D$6:D14000,DATOS!$C$6:C14000,0,0,1))</f>
        <v/>
      </c>
      <c r="F1660" s="220"/>
      <c r="G1660" s="221"/>
      <c r="H1660" s="194"/>
      <c r="I1660" s="106"/>
      <c r="J1660" s="195"/>
      <c r="K1660" s="195"/>
      <c r="L1660" s="196"/>
    </row>
    <row r="1661">
      <c r="A1661" s="198"/>
      <c r="B1661" s="219"/>
      <c r="C1661" s="103"/>
      <c r="D1661" s="103"/>
      <c r="E1661" s="5" t="str">
        <f t="array" ref="E1661">IF(D1661="","",XLOOKUP(D1661,DATOS!$D$6:D14000,DATOS!$C$6:C14000,0,0,1))</f>
        <v/>
      </c>
      <c r="F1661" s="220"/>
      <c r="G1661" s="221"/>
      <c r="H1661" s="194"/>
      <c r="I1661" s="106"/>
      <c r="J1661" s="195"/>
      <c r="K1661" s="195"/>
      <c r="L1661" s="196"/>
    </row>
    <row r="1662">
      <c r="A1662" s="198"/>
      <c r="B1662" s="219"/>
      <c r="C1662" s="103"/>
      <c r="D1662" s="103"/>
      <c r="E1662" s="5" t="str">
        <f t="array" ref="E1662">IF(D1662="","",XLOOKUP(D1662,DATOS!$D$6:D14000,DATOS!$C$6:C14000,0,0,1))</f>
        <v/>
      </c>
      <c r="F1662" s="220"/>
      <c r="G1662" s="221"/>
      <c r="H1662" s="194"/>
      <c r="I1662" s="106"/>
      <c r="J1662" s="195"/>
      <c r="K1662" s="195"/>
      <c r="L1662" s="196"/>
    </row>
    <row r="1663">
      <c r="A1663" s="198"/>
      <c r="B1663" s="219"/>
      <c r="C1663" s="103"/>
      <c r="D1663" s="103"/>
      <c r="E1663" s="5" t="str">
        <f t="array" ref="E1663">IF(D1663="","",XLOOKUP(D1663,DATOS!$D$6:D14000,DATOS!$C$6:C14000,0,0,1))</f>
        <v/>
      </c>
      <c r="F1663" s="220"/>
      <c r="G1663" s="221"/>
      <c r="H1663" s="194"/>
      <c r="I1663" s="106"/>
      <c r="J1663" s="195"/>
      <c r="K1663" s="195"/>
      <c r="L1663" s="196"/>
    </row>
    <row r="1664">
      <c r="A1664" s="198"/>
      <c r="B1664" s="219"/>
      <c r="C1664" s="103"/>
      <c r="D1664" s="103"/>
      <c r="E1664" s="5" t="str">
        <f t="array" ref="E1664">IF(D1664="","",XLOOKUP(D1664,DATOS!$D$6:D14000,DATOS!$C$6:C14000,0,0,1))</f>
        <v/>
      </c>
      <c r="F1664" s="220"/>
      <c r="G1664" s="221"/>
      <c r="H1664" s="194"/>
      <c r="I1664" s="106"/>
      <c r="J1664" s="195"/>
      <c r="K1664" s="195"/>
      <c r="L1664" s="196"/>
    </row>
    <row r="1665">
      <c r="A1665" s="198"/>
      <c r="B1665" s="219"/>
      <c r="C1665" s="103"/>
      <c r="D1665" s="103"/>
      <c r="E1665" s="5" t="str">
        <f t="array" ref="E1665">IF(D1665="","",XLOOKUP(D1665,DATOS!$D$6:D14000,DATOS!$C$6:C14000,0,0,1))</f>
        <v/>
      </c>
      <c r="F1665" s="220"/>
      <c r="G1665" s="221"/>
      <c r="H1665" s="194"/>
      <c r="I1665" s="106"/>
      <c r="J1665" s="195"/>
      <c r="K1665" s="195"/>
      <c r="L1665" s="196"/>
    </row>
    <row r="1666">
      <c r="A1666" s="198"/>
      <c r="B1666" s="219"/>
      <c r="C1666" s="103"/>
      <c r="D1666" s="103"/>
      <c r="E1666" s="5" t="str">
        <f t="array" ref="E1666">IF(D1666="","",XLOOKUP(D1666,DATOS!$D$6:D14000,DATOS!$C$6:C14000,0,0,1))</f>
        <v/>
      </c>
      <c r="F1666" s="220"/>
      <c r="G1666" s="221"/>
      <c r="H1666" s="194"/>
      <c r="I1666" s="106"/>
      <c r="J1666" s="195"/>
      <c r="K1666" s="195"/>
      <c r="L1666" s="196"/>
    </row>
    <row r="1667">
      <c r="A1667" s="198"/>
      <c r="B1667" s="219"/>
      <c r="C1667" s="103"/>
      <c r="D1667" s="103"/>
      <c r="E1667" s="5" t="str">
        <f t="array" ref="E1667">IF(D1667="","",XLOOKUP(D1667,DATOS!$D$6:D14000,DATOS!$C$6:C14000,0,0,1))</f>
        <v/>
      </c>
      <c r="F1667" s="220"/>
      <c r="G1667" s="221"/>
      <c r="H1667" s="194"/>
      <c r="I1667" s="106"/>
      <c r="J1667" s="195"/>
      <c r="K1667" s="195"/>
      <c r="L1667" s="196"/>
    </row>
    <row r="1668">
      <c r="A1668" s="198"/>
      <c r="B1668" s="219"/>
      <c r="C1668" s="103"/>
      <c r="D1668" s="103"/>
      <c r="E1668" s="5" t="str">
        <f t="array" ref="E1668">IF(D1668="","",XLOOKUP(D1668,DATOS!$D$6:D14000,DATOS!$C$6:C14000,0,0,1))</f>
        <v/>
      </c>
      <c r="F1668" s="220"/>
      <c r="G1668" s="221"/>
      <c r="H1668" s="194"/>
      <c r="I1668" s="106"/>
      <c r="J1668" s="195"/>
      <c r="K1668" s="195"/>
      <c r="L1668" s="196"/>
    </row>
    <row r="1669">
      <c r="A1669" s="198"/>
      <c r="B1669" s="219"/>
      <c r="C1669" s="103"/>
      <c r="D1669" s="103"/>
      <c r="E1669" s="5" t="str">
        <f t="array" ref="E1669">IF(D1669="","",XLOOKUP(D1669,DATOS!$D$6:D14000,DATOS!$C$6:C14000,0,0,1))</f>
        <v/>
      </c>
      <c r="F1669" s="220"/>
      <c r="G1669" s="221"/>
      <c r="H1669" s="194"/>
      <c r="I1669" s="106"/>
      <c r="J1669" s="195"/>
      <c r="K1669" s="195"/>
      <c r="L1669" s="196"/>
    </row>
    <row r="1670">
      <c r="A1670" s="198"/>
      <c r="B1670" s="219"/>
      <c r="C1670" s="103"/>
      <c r="D1670" s="103"/>
      <c r="E1670" s="5" t="str">
        <f t="array" ref="E1670">IF(D1670="","",XLOOKUP(D1670,DATOS!$D$6:D14000,DATOS!$C$6:C14000,0,0,1))</f>
        <v/>
      </c>
      <c r="F1670" s="220"/>
      <c r="G1670" s="221"/>
      <c r="H1670" s="194"/>
      <c r="I1670" s="106"/>
      <c r="J1670" s="195"/>
      <c r="K1670" s="195"/>
      <c r="L1670" s="196"/>
    </row>
    <row r="1671">
      <c r="A1671" s="198"/>
      <c r="B1671" s="219"/>
      <c r="C1671" s="103"/>
      <c r="D1671" s="103"/>
      <c r="E1671" s="5" t="str">
        <f t="array" ref="E1671">IF(D1671="","",XLOOKUP(D1671,DATOS!$D$6:D14000,DATOS!$C$6:C14000,0,0,1))</f>
        <v/>
      </c>
      <c r="F1671" s="220"/>
      <c r="G1671" s="221"/>
      <c r="H1671" s="194"/>
      <c r="I1671" s="106"/>
      <c r="J1671" s="195"/>
      <c r="K1671" s="195"/>
      <c r="L1671" s="196"/>
    </row>
    <row r="1672">
      <c r="A1672" s="198"/>
      <c r="B1672" s="219"/>
      <c r="C1672" s="103"/>
      <c r="D1672" s="103"/>
      <c r="E1672" s="5" t="str">
        <f t="array" ref="E1672">IF(D1672="","",XLOOKUP(D1672,DATOS!$D$6:D14000,DATOS!$C$6:C14000,0,0,1))</f>
        <v/>
      </c>
      <c r="F1672" s="220"/>
      <c r="G1672" s="221"/>
      <c r="H1672" s="194"/>
      <c r="I1672" s="106"/>
      <c r="J1672" s="195"/>
      <c r="K1672" s="195"/>
      <c r="L1672" s="196"/>
    </row>
    <row r="1673">
      <c r="A1673" s="198"/>
      <c r="B1673" s="219"/>
      <c r="C1673" s="103"/>
      <c r="D1673" s="103"/>
      <c r="E1673" s="5" t="str">
        <f t="array" ref="E1673">IF(D1673="","",XLOOKUP(D1673,DATOS!$D$6:D14000,DATOS!$C$6:C14000,0,0,1))</f>
        <v/>
      </c>
      <c r="F1673" s="220"/>
      <c r="G1673" s="221"/>
      <c r="H1673" s="194"/>
      <c r="I1673" s="106"/>
      <c r="J1673" s="195"/>
      <c r="K1673" s="195"/>
      <c r="L1673" s="196"/>
    </row>
    <row r="1674">
      <c r="A1674" s="198"/>
      <c r="B1674" s="219"/>
      <c r="C1674" s="103"/>
      <c r="D1674" s="103"/>
      <c r="E1674" s="5" t="str">
        <f t="array" ref="E1674">IF(D1674="","",XLOOKUP(D1674,DATOS!$D$6:D14000,DATOS!$C$6:C14000,0,0,1))</f>
        <v/>
      </c>
      <c r="F1674" s="220"/>
      <c r="G1674" s="221"/>
      <c r="H1674" s="194"/>
      <c r="I1674" s="106"/>
      <c r="J1674" s="195"/>
      <c r="K1674" s="195"/>
      <c r="L1674" s="196"/>
    </row>
    <row r="1675">
      <c r="A1675" s="198"/>
      <c r="B1675" s="219"/>
      <c r="C1675" s="103"/>
      <c r="D1675" s="103"/>
      <c r="E1675" s="5" t="str">
        <f t="array" ref="E1675">IF(D1675="","",XLOOKUP(D1675,DATOS!$D$6:D14000,DATOS!$C$6:C14000,0,0,1))</f>
        <v/>
      </c>
      <c r="F1675" s="220"/>
      <c r="G1675" s="221"/>
      <c r="H1675" s="194"/>
      <c r="I1675" s="106"/>
      <c r="J1675" s="195"/>
      <c r="K1675" s="195"/>
      <c r="L1675" s="196"/>
    </row>
    <row r="1676">
      <c r="A1676" s="198"/>
      <c r="B1676" s="219"/>
      <c r="C1676" s="103"/>
      <c r="D1676" s="103"/>
      <c r="E1676" s="5" t="str">
        <f t="array" ref="E1676">IF(D1676="","",XLOOKUP(D1676,DATOS!$D$6:D14000,DATOS!$C$6:C14000,0,0,1))</f>
        <v/>
      </c>
      <c r="F1676" s="220"/>
      <c r="G1676" s="221"/>
      <c r="H1676" s="194"/>
      <c r="I1676" s="106"/>
      <c r="J1676" s="195"/>
      <c r="K1676" s="195"/>
      <c r="L1676" s="196"/>
    </row>
    <row r="1677">
      <c r="A1677" s="198"/>
      <c r="B1677" s="219"/>
      <c r="C1677" s="103"/>
      <c r="D1677" s="103"/>
      <c r="E1677" s="5" t="str">
        <f t="array" ref="E1677">IF(D1677="","",XLOOKUP(D1677,DATOS!$D$6:D14000,DATOS!$C$6:C14000,0,0,1))</f>
        <v/>
      </c>
      <c r="F1677" s="220"/>
      <c r="G1677" s="221"/>
      <c r="H1677" s="194"/>
      <c r="I1677" s="106"/>
      <c r="J1677" s="195"/>
      <c r="K1677" s="195"/>
      <c r="L1677" s="196"/>
    </row>
    <row r="1678">
      <c r="A1678" s="198"/>
      <c r="B1678" s="219"/>
      <c r="C1678" s="103"/>
      <c r="D1678" s="103"/>
      <c r="E1678" s="5" t="str">
        <f t="array" ref="E1678">IF(D1678="","",XLOOKUP(D1678,DATOS!$D$6:D14000,DATOS!$C$6:C14000,0,0,1))</f>
        <v/>
      </c>
      <c r="F1678" s="220"/>
      <c r="G1678" s="221"/>
      <c r="H1678" s="194"/>
      <c r="I1678" s="106"/>
      <c r="J1678" s="195"/>
      <c r="K1678" s="195"/>
      <c r="L1678" s="196"/>
    </row>
    <row r="1679">
      <c r="A1679" s="198"/>
      <c r="B1679" s="219"/>
      <c r="C1679" s="103"/>
      <c r="D1679" s="103"/>
      <c r="E1679" s="5" t="str">
        <f t="array" ref="E1679">IF(D1679="","",XLOOKUP(D1679,DATOS!$D$6:D14000,DATOS!$C$6:C14000,0,0,1))</f>
        <v/>
      </c>
      <c r="F1679" s="220"/>
      <c r="G1679" s="221"/>
      <c r="H1679" s="194"/>
      <c r="I1679" s="106"/>
      <c r="J1679" s="195"/>
      <c r="K1679" s="195"/>
      <c r="L1679" s="196"/>
    </row>
    <row r="1680">
      <c r="A1680" s="198"/>
      <c r="B1680" s="219"/>
      <c r="C1680" s="103"/>
      <c r="D1680" s="103"/>
      <c r="E1680" s="5" t="str">
        <f t="array" ref="E1680">IF(D1680="","",XLOOKUP(D1680,DATOS!$D$6:D14000,DATOS!$C$6:C14000,0,0,1))</f>
        <v/>
      </c>
      <c r="F1680" s="220"/>
      <c r="G1680" s="221"/>
      <c r="H1680" s="194"/>
      <c r="I1680" s="106"/>
      <c r="J1680" s="195"/>
      <c r="K1680" s="195"/>
      <c r="L1680" s="196"/>
    </row>
    <row r="1681">
      <c r="A1681" s="198"/>
      <c r="B1681" s="219"/>
      <c r="C1681" s="103"/>
      <c r="D1681" s="103"/>
      <c r="E1681" s="5" t="str">
        <f t="array" ref="E1681">IF(D1681="","",XLOOKUP(D1681,DATOS!$D$6:D14000,DATOS!$C$6:C14000,0,0,1))</f>
        <v/>
      </c>
      <c r="F1681" s="220"/>
      <c r="G1681" s="221"/>
      <c r="H1681" s="194"/>
      <c r="I1681" s="106"/>
      <c r="J1681" s="195"/>
      <c r="K1681" s="195"/>
      <c r="L1681" s="196"/>
    </row>
    <row r="1682">
      <c r="A1682" s="198"/>
      <c r="B1682" s="219"/>
      <c r="C1682" s="103"/>
      <c r="D1682" s="103"/>
      <c r="E1682" s="5" t="str">
        <f t="array" ref="E1682">IF(D1682="","",XLOOKUP(D1682,DATOS!$D$6:D14000,DATOS!$C$6:C14000,0,0,1))</f>
        <v/>
      </c>
      <c r="F1682" s="220"/>
      <c r="G1682" s="221"/>
      <c r="H1682" s="194"/>
      <c r="I1682" s="106"/>
      <c r="J1682" s="195"/>
      <c r="K1682" s="195"/>
      <c r="L1682" s="196"/>
    </row>
    <row r="1683">
      <c r="A1683" s="198"/>
      <c r="B1683" s="219"/>
      <c r="C1683" s="103"/>
      <c r="D1683" s="103"/>
      <c r="E1683" s="5" t="str">
        <f t="array" ref="E1683">IF(D1683="","",XLOOKUP(D1683,DATOS!$D$6:D14000,DATOS!$C$6:C14000,0,0,1))</f>
        <v/>
      </c>
      <c r="F1683" s="220"/>
      <c r="G1683" s="221"/>
      <c r="H1683" s="194"/>
      <c r="I1683" s="106"/>
      <c r="J1683" s="195"/>
      <c r="K1683" s="195"/>
      <c r="L1683" s="196"/>
    </row>
    <row r="1684">
      <c r="A1684" s="198"/>
      <c r="B1684" s="219"/>
      <c r="C1684" s="103"/>
      <c r="D1684" s="103"/>
      <c r="E1684" s="5" t="str">
        <f t="array" ref="E1684">IF(D1684="","",XLOOKUP(D1684,DATOS!$D$6:D14000,DATOS!$C$6:C14000,0,0,1))</f>
        <v/>
      </c>
      <c r="F1684" s="220"/>
      <c r="G1684" s="221"/>
      <c r="H1684" s="194"/>
      <c r="I1684" s="106"/>
      <c r="J1684" s="195"/>
      <c r="K1684" s="195"/>
      <c r="L1684" s="196"/>
    </row>
    <row r="1685">
      <c r="A1685" s="198"/>
      <c r="B1685" s="219"/>
      <c r="C1685" s="103"/>
      <c r="D1685" s="103"/>
      <c r="E1685" s="5" t="str">
        <f t="array" ref="E1685">IF(D1685="","",XLOOKUP(D1685,DATOS!$D$6:D14000,DATOS!$C$6:C14000,0,0,1))</f>
        <v/>
      </c>
      <c r="F1685" s="220"/>
      <c r="G1685" s="221"/>
      <c r="H1685" s="194"/>
      <c r="I1685" s="106"/>
      <c r="J1685" s="195"/>
      <c r="K1685" s="195"/>
      <c r="L1685" s="196"/>
    </row>
    <row r="1686">
      <c r="A1686" s="198"/>
      <c r="B1686" s="219"/>
      <c r="C1686" s="103"/>
      <c r="D1686" s="103"/>
      <c r="E1686" s="5" t="str">
        <f t="array" ref="E1686">IF(D1686="","",XLOOKUP(D1686,DATOS!$D$6:D14000,DATOS!$C$6:C14000,0,0,1))</f>
        <v/>
      </c>
      <c r="F1686" s="220"/>
      <c r="G1686" s="221"/>
      <c r="H1686" s="194"/>
      <c r="I1686" s="106"/>
      <c r="J1686" s="195"/>
      <c r="K1686" s="195"/>
      <c r="L1686" s="196"/>
    </row>
    <row r="1687">
      <c r="A1687" s="198"/>
      <c r="B1687" s="219"/>
      <c r="C1687" s="103"/>
      <c r="D1687" s="103"/>
      <c r="E1687" s="5" t="str">
        <f t="array" ref="E1687">IF(D1687="","",XLOOKUP(D1687,DATOS!$D$6:D14000,DATOS!$C$6:C14000,0,0,1))</f>
        <v/>
      </c>
      <c r="F1687" s="220"/>
      <c r="G1687" s="221"/>
      <c r="H1687" s="194"/>
      <c r="I1687" s="106"/>
      <c r="J1687" s="195"/>
      <c r="K1687" s="195"/>
      <c r="L1687" s="196"/>
    </row>
    <row r="1688">
      <c r="A1688" s="198"/>
      <c r="B1688" s="219"/>
      <c r="C1688" s="103"/>
      <c r="D1688" s="103"/>
      <c r="E1688" s="5" t="str">
        <f t="array" ref="E1688">IF(D1688="","",XLOOKUP(D1688,DATOS!$D$6:D14000,DATOS!$C$6:C14000,0,0,1))</f>
        <v/>
      </c>
      <c r="F1688" s="220"/>
      <c r="G1688" s="221"/>
      <c r="H1688" s="194"/>
      <c r="I1688" s="106"/>
      <c r="J1688" s="195"/>
      <c r="K1688" s="195"/>
      <c r="L1688" s="196"/>
    </row>
    <row r="1689">
      <c r="A1689" s="198"/>
      <c r="B1689" s="219"/>
      <c r="C1689" s="103"/>
      <c r="D1689" s="103"/>
      <c r="E1689" s="5" t="str">
        <f t="array" ref="E1689">IF(D1689="","",XLOOKUP(D1689,DATOS!$D$6:D14000,DATOS!$C$6:C14000,0,0,1))</f>
        <v/>
      </c>
      <c r="F1689" s="220"/>
      <c r="G1689" s="221"/>
      <c r="H1689" s="194"/>
      <c r="I1689" s="106"/>
      <c r="J1689" s="195"/>
      <c r="K1689" s="195"/>
      <c r="L1689" s="196"/>
    </row>
    <row r="1690">
      <c r="A1690" s="198"/>
      <c r="B1690" s="219"/>
      <c r="C1690" s="103"/>
      <c r="D1690" s="103"/>
      <c r="E1690" s="5" t="str">
        <f t="array" ref="E1690">IF(D1690="","",XLOOKUP(D1690,DATOS!$D$6:D14000,DATOS!$C$6:C14000,0,0,1))</f>
        <v/>
      </c>
      <c r="F1690" s="220"/>
      <c r="G1690" s="221"/>
      <c r="H1690" s="194"/>
      <c r="I1690" s="106"/>
      <c r="J1690" s="195"/>
      <c r="K1690" s="195"/>
      <c r="L1690" s="196"/>
    </row>
    <row r="1691">
      <c r="A1691" s="198"/>
      <c r="B1691" s="219"/>
      <c r="C1691" s="103"/>
      <c r="D1691" s="103"/>
      <c r="E1691" s="5" t="str">
        <f t="array" ref="E1691">IF(D1691="","",XLOOKUP(D1691,DATOS!$D$6:D14000,DATOS!$C$6:C14000,0,0,1))</f>
        <v/>
      </c>
      <c r="F1691" s="220"/>
      <c r="G1691" s="221"/>
      <c r="H1691" s="194"/>
      <c r="I1691" s="106"/>
      <c r="J1691" s="195"/>
      <c r="K1691" s="195"/>
      <c r="L1691" s="196"/>
    </row>
    <row r="1692">
      <c r="A1692" s="198"/>
      <c r="B1692" s="219"/>
      <c r="C1692" s="103"/>
      <c r="D1692" s="103"/>
      <c r="E1692" s="5" t="str">
        <f t="array" ref="E1692">IF(D1692="","",XLOOKUP(D1692,DATOS!$D$6:D14000,DATOS!$C$6:C14000,0,0,1))</f>
        <v/>
      </c>
      <c r="F1692" s="220"/>
      <c r="G1692" s="221"/>
      <c r="H1692" s="194"/>
      <c r="I1692" s="106"/>
      <c r="J1692" s="195"/>
      <c r="K1692" s="195"/>
      <c r="L1692" s="196"/>
    </row>
    <row r="1693">
      <c r="A1693" s="198"/>
      <c r="B1693" s="219"/>
      <c r="C1693" s="103"/>
      <c r="D1693" s="103"/>
      <c r="E1693" s="5" t="str">
        <f t="array" ref="E1693">IF(D1693="","",XLOOKUP(D1693,DATOS!$D$6:D14000,DATOS!$C$6:C14000,0,0,1))</f>
        <v/>
      </c>
      <c r="F1693" s="220"/>
      <c r="G1693" s="221"/>
      <c r="H1693" s="194"/>
      <c r="I1693" s="106"/>
      <c r="J1693" s="195"/>
      <c r="K1693" s="195"/>
      <c r="L1693" s="196"/>
    </row>
    <row r="1694">
      <c r="A1694" s="198"/>
      <c r="B1694" s="219"/>
      <c r="C1694" s="103"/>
      <c r="D1694" s="103"/>
      <c r="E1694" s="5" t="str">
        <f t="array" ref="E1694">IF(D1694="","",XLOOKUP(D1694,DATOS!$D$6:D14000,DATOS!$C$6:C14000,0,0,1))</f>
        <v/>
      </c>
      <c r="F1694" s="220"/>
      <c r="G1694" s="221"/>
      <c r="H1694" s="194"/>
      <c r="I1694" s="106"/>
      <c r="J1694" s="195"/>
      <c r="K1694" s="195"/>
      <c r="L1694" s="196"/>
    </row>
    <row r="1695">
      <c r="A1695" s="198"/>
      <c r="B1695" s="219"/>
      <c r="C1695" s="103"/>
      <c r="D1695" s="103"/>
      <c r="E1695" s="5" t="str">
        <f t="array" ref="E1695">IF(D1695="","",XLOOKUP(D1695,DATOS!$D$6:D14000,DATOS!$C$6:C14000,0,0,1))</f>
        <v/>
      </c>
      <c r="F1695" s="220"/>
      <c r="G1695" s="221"/>
      <c r="H1695" s="194"/>
      <c r="I1695" s="106"/>
      <c r="J1695" s="195"/>
      <c r="K1695" s="195"/>
      <c r="L1695" s="196"/>
    </row>
    <row r="1696">
      <c r="A1696" s="198"/>
      <c r="B1696" s="219"/>
      <c r="C1696" s="103"/>
      <c r="D1696" s="103"/>
      <c r="E1696" s="5" t="str">
        <f t="array" ref="E1696">IF(D1696="","",XLOOKUP(D1696,DATOS!$D$6:D14000,DATOS!$C$6:C14000,0,0,1))</f>
        <v/>
      </c>
      <c r="F1696" s="220"/>
      <c r="G1696" s="221"/>
      <c r="H1696" s="194"/>
      <c r="I1696" s="106"/>
      <c r="J1696" s="195"/>
      <c r="K1696" s="195"/>
      <c r="L1696" s="196"/>
    </row>
    <row r="1697">
      <c r="A1697" s="198"/>
      <c r="B1697" s="219"/>
      <c r="C1697" s="103"/>
      <c r="D1697" s="103"/>
      <c r="E1697" s="5" t="str">
        <f t="array" ref="E1697">IF(D1697="","",XLOOKUP(D1697,DATOS!$D$6:D14000,DATOS!$C$6:C14000,0,0,1))</f>
        <v/>
      </c>
      <c r="F1697" s="220"/>
      <c r="G1697" s="221"/>
      <c r="H1697" s="194"/>
      <c r="I1697" s="106"/>
      <c r="J1697" s="195"/>
      <c r="K1697" s="195"/>
      <c r="L1697" s="196"/>
    </row>
    <row r="1698">
      <c r="A1698" s="198"/>
      <c r="B1698" s="219"/>
      <c r="C1698" s="103"/>
      <c r="D1698" s="103"/>
      <c r="E1698" s="5" t="str">
        <f t="array" ref="E1698">IF(D1698="","",XLOOKUP(D1698,DATOS!$D$6:D14000,DATOS!$C$6:C14000,0,0,1))</f>
        <v/>
      </c>
      <c r="F1698" s="220"/>
      <c r="G1698" s="221"/>
      <c r="H1698" s="194"/>
      <c r="I1698" s="106"/>
      <c r="J1698" s="195"/>
      <c r="K1698" s="195"/>
      <c r="L1698" s="196"/>
    </row>
    <row r="1699">
      <c r="A1699" s="198"/>
      <c r="B1699" s="219"/>
      <c r="C1699" s="103"/>
      <c r="D1699" s="103"/>
      <c r="E1699" s="5" t="str">
        <f t="array" ref="E1699">IF(D1699="","",XLOOKUP(D1699,DATOS!$D$6:D14000,DATOS!$C$6:C14000,0,0,1))</f>
        <v/>
      </c>
      <c r="F1699" s="220"/>
      <c r="G1699" s="221"/>
      <c r="H1699" s="194"/>
      <c r="I1699" s="106"/>
      <c r="J1699" s="195"/>
      <c r="K1699" s="195"/>
      <c r="L1699" s="196"/>
    </row>
    <row r="1700">
      <c r="A1700" s="198"/>
      <c r="B1700" s="219"/>
      <c r="C1700" s="103"/>
      <c r="D1700" s="103"/>
      <c r="E1700" s="5" t="str">
        <f t="array" ref="E1700">IF(D1700="","",XLOOKUP(D1700,DATOS!$D$6:D14000,DATOS!$C$6:C14000,0,0,1))</f>
        <v/>
      </c>
      <c r="F1700" s="220"/>
      <c r="G1700" s="221"/>
      <c r="H1700" s="194"/>
      <c r="I1700" s="106"/>
      <c r="J1700" s="195"/>
      <c r="K1700" s="195"/>
      <c r="L1700" s="196"/>
    </row>
    <row r="1701">
      <c r="A1701" s="198"/>
      <c r="B1701" s="219"/>
      <c r="C1701" s="103"/>
      <c r="D1701" s="103"/>
      <c r="E1701" s="5" t="str">
        <f t="array" ref="E1701">IF(D1701="","",XLOOKUP(D1701,DATOS!$D$6:D14000,DATOS!$C$6:C14000,0,0,1))</f>
        <v/>
      </c>
      <c r="F1701" s="220"/>
      <c r="G1701" s="221"/>
      <c r="H1701" s="194"/>
      <c r="I1701" s="106"/>
      <c r="J1701" s="195"/>
      <c r="K1701" s="195"/>
      <c r="L1701" s="196"/>
    </row>
    <row r="1702">
      <c r="A1702" s="198"/>
      <c r="B1702" s="219"/>
      <c r="C1702" s="103"/>
      <c r="D1702" s="103"/>
      <c r="E1702" s="5" t="str">
        <f t="array" ref="E1702">IF(D1702="","",XLOOKUP(D1702,DATOS!$D$6:D14000,DATOS!$C$6:C14000,0,0,1))</f>
        <v/>
      </c>
      <c r="F1702" s="220"/>
      <c r="G1702" s="221"/>
      <c r="H1702" s="194"/>
      <c r="I1702" s="106"/>
      <c r="J1702" s="195"/>
      <c r="K1702" s="195"/>
      <c r="L1702" s="196"/>
    </row>
    <row r="1703">
      <c r="A1703" s="198"/>
      <c r="B1703" s="219"/>
      <c r="C1703" s="103"/>
      <c r="D1703" s="103"/>
      <c r="E1703" s="5" t="str">
        <f t="array" ref="E1703">IF(D1703="","",XLOOKUP(D1703,DATOS!$D$6:D14000,DATOS!$C$6:C14000,0,0,1))</f>
        <v/>
      </c>
      <c r="F1703" s="220"/>
      <c r="G1703" s="221"/>
      <c r="H1703" s="194"/>
      <c r="I1703" s="106"/>
      <c r="J1703" s="195"/>
      <c r="K1703" s="195"/>
      <c r="L1703" s="196"/>
    </row>
    <row r="1704">
      <c r="A1704" s="198"/>
      <c r="B1704" s="219"/>
      <c r="C1704" s="103"/>
      <c r="D1704" s="103"/>
      <c r="E1704" s="5" t="str">
        <f t="array" ref="E1704">IF(D1704="","",XLOOKUP(D1704,DATOS!$D$6:D14000,DATOS!$C$6:C14000,0,0,1))</f>
        <v/>
      </c>
      <c r="F1704" s="220"/>
      <c r="G1704" s="221"/>
      <c r="H1704" s="194"/>
      <c r="I1704" s="106"/>
      <c r="J1704" s="195"/>
      <c r="K1704" s="195"/>
      <c r="L1704" s="196"/>
    </row>
    <row r="1705">
      <c r="A1705" s="198"/>
      <c r="B1705" s="219"/>
      <c r="C1705" s="103"/>
      <c r="D1705" s="103"/>
      <c r="E1705" s="5" t="str">
        <f t="array" ref="E1705">IF(D1705="","",XLOOKUP(D1705,DATOS!$D$6:D14000,DATOS!$C$6:C14000,0,0,1))</f>
        <v/>
      </c>
      <c r="F1705" s="220"/>
      <c r="G1705" s="221"/>
      <c r="H1705" s="194"/>
      <c r="I1705" s="106"/>
      <c r="J1705" s="195"/>
      <c r="K1705" s="195"/>
      <c r="L1705" s="196"/>
    </row>
    <row r="1706">
      <c r="A1706" s="198"/>
      <c r="B1706" s="219"/>
      <c r="C1706" s="103"/>
      <c r="D1706" s="103"/>
      <c r="E1706" s="5" t="str">
        <f t="array" ref="E1706">IF(D1706="","",XLOOKUP(D1706,DATOS!$D$6:D14000,DATOS!$C$6:C14000,0,0,1))</f>
        <v/>
      </c>
      <c r="F1706" s="220"/>
      <c r="G1706" s="221"/>
      <c r="H1706" s="194"/>
      <c r="I1706" s="106"/>
      <c r="J1706" s="195"/>
      <c r="K1706" s="195"/>
      <c r="L1706" s="196"/>
    </row>
    <row r="1707">
      <c r="A1707" s="198"/>
      <c r="B1707" s="219"/>
      <c r="C1707" s="103"/>
      <c r="D1707" s="103"/>
      <c r="E1707" s="5" t="str">
        <f t="array" ref="E1707">IF(D1707="","",XLOOKUP(D1707,DATOS!$D$6:D14000,DATOS!$C$6:C14000,0,0,1))</f>
        <v/>
      </c>
      <c r="F1707" s="220"/>
      <c r="G1707" s="221"/>
      <c r="H1707" s="194"/>
      <c r="I1707" s="106"/>
      <c r="J1707" s="195"/>
      <c r="K1707" s="195"/>
      <c r="L1707" s="196"/>
    </row>
    <row r="1708">
      <c r="A1708" s="198"/>
      <c r="B1708" s="219"/>
      <c r="C1708" s="103"/>
      <c r="D1708" s="103"/>
      <c r="E1708" s="5" t="str">
        <f t="array" ref="E1708">IF(D1708="","",XLOOKUP(D1708,DATOS!$D$6:D14000,DATOS!$C$6:C14000,0,0,1))</f>
        <v/>
      </c>
      <c r="F1708" s="220"/>
      <c r="G1708" s="221"/>
      <c r="H1708" s="194"/>
      <c r="I1708" s="106"/>
      <c r="J1708" s="195"/>
      <c r="K1708" s="195"/>
      <c r="L1708" s="196"/>
    </row>
    <row r="1709">
      <c r="A1709" s="198"/>
      <c r="B1709" s="219"/>
      <c r="C1709" s="103"/>
      <c r="D1709" s="103"/>
      <c r="E1709" s="5" t="str">
        <f t="array" ref="E1709">IF(D1709="","",XLOOKUP(D1709,DATOS!$D$6:D14000,DATOS!$C$6:C14000,0,0,1))</f>
        <v/>
      </c>
      <c r="F1709" s="220"/>
      <c r="G1709" s="221"/>
      <c r="H1709" s="194"/>
      <c r="I1709" s="106"/>
      <c r="J1709" s="195"/>
      <c r="K1709" s="195"/>
      <c r="L1709" s="196"/>
    </row>
    <row r="1710">
      <c r="A1710" s="198"/>
      <c r="B1710" s="219"/>
      <c r="C1710" s="103"/>
      <c r="D1710" s="103"/>
      <c r="E1710" s="5" t="str">
        <f t="array" ref="E1710">IF(D1710="","",XLOOKUP(D1710,DATOS!$D$6:D14000,DATOS!$C$6:C14000,0,0,1))</f>
        <v/>
      </c>
      <c r="F1710" s="220"/>
      <c r="G1710" s="221"/>
      <c r="H1710" s="194"/>
      <c r="I1710" s="106"/>
      <c r="J1710" s="195"/>
      <c r="K1710" s="195"/>
      <c r="L1710" s="196"/>
    </row>
    <row r="1711">
      <c r="A1711" s="198"/>
      <c r="B1711" s="219"/>
      <c r="C1711" s="103"/>
      <c r="D1711" s="103"/>
      <c r="E1711" s="5" t="str">
        <f t="array" ref="E1711">IF(D1711="","",XLOOKUP(D1711,DATOS!$D$6:D14000,DATOS!$C$6:C14000,0,0,1))</f>
        <v/>
      </c>
      <c r="F1711" s="220"/>
      <c r="G1711" s="221"/>
      <c r="H1711" s="194"/>
      <c r="I1711" s="106"/>
      <c r="J1711" s="195"/>
      <c r="K1711" s="195"/>
      <c r="L1711" s="196"/>
    </row>
    <row r="1712">
      <c r="A1712" s="198"/>
      <c r="B1712" s="219"/>
      <c r="C1712" s="103"/>
      <c r="D1712" s="103"/>
      <c r="E1712" s="5" t="str">
        <f t="array" ref="E1712">IF(D1712="","",XLOOKUP(D1712,DATOS!$D$6:D14000,DATOS!$C$6:C14000,0,0,1))</f>
        <v/>
      </c>
      <c r="F1712" s="220"/>
      <c r="G1712" s="221"/>
      <c r="H1712" s="194"/>
      <c r="I1712" s="106"/>
      <c r="J1712" s="195"/>
      <c r="K1712" s="195"/>
      <c r="L1712" s="196"/>
    </row>
    <row r="1713">
      <c r="A1713" s="198"/>
      <c r="B1713" s="219"/>
      <c r="C1713" s="103"/>
      <c r="D1713" s="103"/>
      <c r="E1713" s="5" t="str">
        <f t="array" ref="E1713">IF(D1713="","",XLOOKUP(D1713,DATOS!$D$6:D14000,DATOS!$C$6:C14000,0,0,1))</f>
        <v/>
      </c>
      <c r="F1713" s="220"/>
      <c r="G1713" s="221"/>
      <c r="H1713" s="194"/>
      <c r="I1713" s="106"/>
      <c r="J1713" s="195"/>
      <c r="K1713" s="195"/>
      <c r="L1713" s="196"/>
    </row>
    <row r="1714">
      <c r="A1714" s="198"/>
      <c r="B1714" s="219"/>
      <c r="C1714" s="103"/>
      <c r="D1714" s="103"/>
      <c r="E1714" s="5" t="str">
        <f t="array" ref="E1714">IF(D1714="","",XLOOKUP(D1714,DATOS!$D$6:D14000,DATOS!$C$6:C14000,0,0,1))</f>
        <v/>
      </c>
      <c r="F1714" s="220"/>
      <c r="G1714" s="221"/>
      <c r="H1714" s="194"/>
      <c r="I1714" s="106"/>
      <c r="J1714" s="195"/>
      <c r="K1714" s="195"/>
      <c r="L1714" s="196"/>
    </row>
    <row r="1715">
      <c r="A1715" s="198"/>
      <c r="B1715" s="219"/>
      <c r="C1715" s="103"/>
      <c r="D1715" s="103"/>
      <c r="E1715" s="5" t="str">
        <f t="array" ref="E1715">IF(D1715="","",XLOOKUP(D1715,DATOS!$D$6:D14000,DATOS!$C$6:C14000,0,0,1))</f>
        <v/>
      </c>
      <c r="F1715" s="220"/>
      <c r="G1715" s="221"/>
      <c r="H1715" s="194"/>
      <c r="I1715" s="106"/>
      <c r="J1715" s="195"/>
      <c r="K1715" s="195"/>
      <c r="L1715" s="196"/>
    </row>
    <row r="1716">
      <c r="A1716" s="198"/>
      <c r="B1716" s="219"/>
      <c r="C1716" s="103"/>
      <c r="D1716" s="103"/>
      <c r="E1716" s="5" t="str">
        <f t="array" ref="E1716">IF(D1716="","",XLOOKUP(D1716,DATOS!$D$6:D14000,DATOS!$C$6:C14000,0,0,1))</f>
        <v/>
      </c>
      <c r="F1716" s="220"/>
      <c r="G1716" s="221"/>
      <c r="H1716" s="194"/>
      <c r="I1716" s="106"/>
      <c r="J1716" s="195"/>
      <c r="K1716" s="195"/>
      <c r="L1716" s="196"/>
    </row>
    <row r="1717">
      <c r="A1717" s="198"/>
      <c r="B1717" s="219"/>
      <c r="C1717" s="103"/>
      <c r="D1717" s="103"/>
      <c r="E1717" s="5" t="str">
        <f t="array" ref="E1717">IF(D1717="","",XLOOKUP(D1717,DATOS!$D$6:D14000,DATOS!$C$6:C14000,0,0,1))</f>
        <v/>
      </c>
      <c r="F1717" s="220"/>
      <c r="G1717" s="221"/>
      <c r="H1717" s="194"/>
      <c r="I1717" s="106"/>
      <c r="J1717" s="195"/>
      <c r="K1717" s="195"/>
      <c r="L1717" s="196"/>
    </row>
    <row r="1718">
      <c r="A1718" s="198"/>
      <c r="B1718" s="219"/>
      <c r="C1718" s="103"/>
      <c r="D1718" s="103"/>
      <c r="E1718" s="5" t="str">
        <f t="array" ref="E1718">IF(D1718="","",XLOOKUP(D1718,DATOS!$D$6:D14000,DATOS!$C$6:C14000,0,0,1))</f>
        <v/>
      </c>
      <c r="F1718" s="220"/>
      <c r="G1718" s="221"/>
      <c r="H1718" s="194"/>
      <c r="I1718" s="106"/>
      <c r="J1718" s="195"/>
      <c r="K1718" s="195"/>
      <c r="L1718" s="196"/>
    </row>
    <row r="1719">
      <c r="A1719" s="198"/>
      <c r="B1719" s="219"/>
      <c r="C1719" s="103"/>
      <c r="D1719" s="103"/>
      <c r="E1719" s="5" t="str">
        <f t="array" ref="E1719">IF(D1719="","",XLOOKUP(D1719,DATOS!$D$6:D14000,DATOS!$C$6:C14000,0,0,1))</f>
        <v/>
      </c>
      <c r="F1719" s="220"/>
      <c r="G1719" s="221"/>
      <c r="H1719" s="194"/>
      <c r="I1719" s="106"/>
      <c r="J1719" s="195"/>
      <c r="K1719" s="195"/>
      <c r="L1719" s="196"/>
    </row>
    <row r="1720">
      <c r="A1720" s="198"/>
      <c r="B1720" s="219"/>
      <c r="C1720" s="103"/>
      <c r="D1720" s="103"/>
      <c r="E1720" s="5" t="str">
        <f t="array" ref="E1720">IF(D1720="","",XLOOKUP(D1720,DATOS!$D$6:D14000,DATOS!$C$6:C14000,0,0,1))</f>
        <v/>
      </c>
      <c r="F1720" s="220"/>
      <c r="G1720" s="221"/>
      <c r="H1720" s="194"/>
      <c r="I1720" s="106"/>
      <c r="J1720" s="195"/>
      <c r="K1720" s="195"/>
      <c r="L1720" s="196"/>
    </row>
    <row r="1721">
      <c r="A1721" s="198"/>
      <c r="B1721" s="219"/>
      <c r="C1721" s="103"/>
      <c r="D1721" s="103"/>
      <c r="E1721" s="5" t="str">
        <f t="array" ref="E1721">IF(D1721="","",XLOOKUP(D1721,DATOS!$D$6:D14000,DATOS!$C$6:C14000,0,0,1))</f>
        <v/>
      </c>
      <c r="F1721" s="220"/>
      <c r="G1721" s="221"/>
      <c r="H1721" s="194"/>
      <c r="I1721" s="106"/>
      <c r="J1721" s="195"/>
      <c r="K1721" s="195"/>
      <c r="L1721" s="196"/>
    </row>
    <row r="1722">
      <c r="A1722" s="198"/>
      <c r="B1722" s="219"/>
      <c r="C1722" s="103"/>
      <c r="D1722" s="103"/>
      <c r="E1722" s="5" t="str">
        <f t="array" ref="E1722">IF(D1722="","",XLOOKUP(D1722,DATOS!$D$6:D14000,DATOS!$C$6:C14000,0,0,1))</f>
        <v/>
      </c>
      <c r="F1722" s="220"/>
      <c r="G1722" s="221"/>
      <c r="H1722" s="194"/>
      <c r="I1722" s="106"/>
      <c r="J1722" s="195"/>
      <c r="K1722" s="195"/>
      <c r="L1722" s="196"/>
    </row>
    <row r="1723">
      <c r="A1723" s="198"/>
      <c r="B1723" s="219"/>
      <c r="C1723" s="103"/>
      <c r="D1723" s="103"/>
      <c r="E1723" s="5" t="str">
        <f t="array" ref="E1723">IF(D1723="","",XLOOKUP(D1723,DATOS!$D$6:D14000,DATOS!$C$6:C14000,0,0,1))</f>
        <v/>
      </c>
      <c r="F1723" s="220"/>
      <c r="G1723" s="221"/>
      <c r="H1723" s="194"/>
      <c r="I1723" s="106"/>
      <c r="J1723" s="195"/>
      <c r="K1723" s="195"/>
      <c r="L1723" s="196"/>
    </row>
    <row r="1724">
      <c r="A1724" s="198"/>
      <c r="B1724" s="219"/>
      <c r="C1724" s="103"/>
      <c r="D1724" s="103"/>
      <c r="E1724" s="5" t="str">
        <f t="array" ref="E1724">IF(D1724="","",XLOOKUP(D1724,DATOS!$D$6:D14000,DATOS!$C$6:C14000,0,0,1))</f>
        <v/>
      </c>
      <c r="F1724" s="220"/>
      <c r="G1724" s="221"/>
      <c r="H1724" s="194"/>
      <c r="I1724" s="106"/>
      <c r="J1724" s="195"/>
      <c r="K1724" s="195"/>
      <c r="L1724" s="196"/>
    </row>
    <row r="1725">
      <c r="A1725" s="198"/>
      <c r="B1725" s="219"/>
      <c r="C1725" s="103"/>
      <c r="D1725" s="103"/>
      <c r="E1725" s="5" t="str">
        <f t="array" ref="E1725">IF(D1725="","",XLOOKUP(D1725,DATOS!$D$6:D14000,DATOS!$C$6:C14000,0,0,1))</f>
        <v/>
      </c>
      <c r="F1725" s="220"/>
      <c r="G1725" s="221"/>
      <c r="H1725" s="194"/>
      <c r="I1725" s="106"/>
      <c r="J1725" s="195"/>
      <c r="K1725" s="195"/>
      <c r="L1725" s="196"/>
    </row>
    <row r="1726">
      <c r="A1726" s="198"/>
      <c r="B1726" s="219"/>
      <c r="C1726" s="103"/>
      <c r="D1726" s="103"/>
      <c r="E1726" s="5" t="str">
        <f t="array" ref="E1726">IF(D1726="","",XLOOKUP(D1726,DATOS!$D$6:D14000,DATOS!$C$6:C14000,0,0,1))</f>
        <v/>
      </c>
      <c r="F1726" s="220"/>
      <c r="G1726" s="221"/>
      <c r="H1726" s="194"/>
      <c r="I1726" s="106"/>
      <c r="J1726" s="195"/>
      <c r="K1726" s="195"/>
      <c r="L1726" s="196"/>
    </row>
    <row r="1727">
      <c r="A1727" s="198"/>
      <c r="B1727" s="219"/>
      <c r="C1727" s="103"/>
      <c r="D1727" s="103"/>
      <c r="E1727" s="5" t="str">
        <f t="array" ref="E1727">IF(D1727="","",XLOOKUP(D1727,DATOS!$D$6:D14000,DATOS!$C$6:C14000,0,0,1))</f>
        <v/>
      </c>
      <c r="F1727" s="220"/>
      <c r="G1727" s="221"/>
      <c r="H1727" s="194"/>
      <c r="I1727" s="106"/>
      <c r="J1727" s="195"/>
      <c r="K1727" s="195"/>
      <c r="L1727" s="196"/>
    </row>
    <row r="1728">
      <c r="A1728" s="198"/>
      <c r="B1728" s="219"/>
      <c r="C1728" s="103"/>
      <c r="D1728" s="103"/>
      <c r="E1728" s="5" t="str">
        <f t="array" ref="E1728">IF(D1728="","",XLOOKUP(D1728,DATOS!$D$6:D14000,DATOS!$C$6:C14000,0,0,1))</f>
        <v/>
      </c>
      <c r="F1728" s="220"/>
      <c r="G1728" s="221"/>
      <c r="H1728" s="194"/>
      <c r="I1728" s="106"/>
      <c r="J1728" s="195"/>
      <c r="K1728" s="195"/>
      <c r="L1728" s="196"/>
    </row>
    <row r="1729">
      <c r="A1729" s="198"/>
      <c r="B1729" s="219"/>
      <c r="C1729" s="103"/>
      <c r="D1729" s="103"/>
      <c r="E1729" s="5" t="str">
        <f t="array" ref="E1729">IF(D1729="","",XLOOKUP(D1729,DATOS!$D$6:D14000,DATOS!$C$6:C14000,0,0,1))</f>
        <v/>
      </c>
      <c r="F1729" s="220"/>
      <c r="G1729" s="221"/>
      <c r="H1729" s="194"/>
      <c r="I1729" s="106"/>
      <c r="J1729" s="195"/>
      <c r="K1729" s="195"/>
      <c r="L1729" s="196"/>
    </row>
    <row r="1730">
      <c r="A1730" s="198"/>
      <c r="B1730" s="219"/>
      <c r="C1730" s="103"/>
      <c r="D1730" s="103"/>
      <c r="E1730" s="5" t="str">
        <f t="array" ref="E1730">IF(D1730="","",XLOOKUP(D1730,DATOS!$D$6:D14000,DATOS!$C$6:C14000,0,0,1))</f>
        <v/>
      </c>
      <c r="F1730" s="220"/>
      <c r="G1730" s="221"/>
      <c r="H1730" s="194"/>
      <c r="I1730" s="106"/>
      <c r="J1730" s="195"/>
      <c r="K1730" s="195"/>
      <c r="L1730" s="196"/>
    </row>
    <row r="1731">
      <c r="A1731" s="198"/>
      <c r="B1731" s="219"/>
      <c r="C1731" s="103"/>
      <c r="D1731" s="103"/>
      <c r="E1731" s="5" t="str">
        <f t="array" ref="E1731">IF(D1731="","",XLOOKUP(D1731,DATOS!$D$6:D14000,DATOS!$C$6:C14000,0,0,1))</f>
        <v/>
      </c>
      <c r="F1731" s="220"/>
      <c r="G1731" s="221"/>
      <c r="H1731" s="194"/>
      <c r="I1731" s="106"/>
      <c r="J1731" s="195"/>
      <c r="K1731" s="195"/>
      <c r="L1731" s="196"/>
    </row>
    <row r="1732">
      <c r="A1732" s="198"/>
      <c r="B1732" s="219"/>
      <c r="C1732" s="103"/>
      <c r="D1732" s="103"/>
      <c r="E1732" s="5" t="str">
        <f t="array" ref="E1732">IF(D1732="","",XLOOKUP(D1732,DATOS!$D$6:D14000,DATOS!$C$6:C14000,0,0,1))</f>
        <v/>
      </c>
      <c r="F1732" s="220"/>
      <c r="G1732" s="221"/>
      <c r="H1732" s="194"/>
      <c r="I1732" s="106"/>
      <c r="J1732" s="195"/>
      <c r="K1732" s="195"/>
      <c r="L1732" s="196"/>
    </row>
    <row r="1733">
      <c r="A1733" s="198"/>
      <c r="B1733" s="219"/>
      <c r="C1733" s="103"/>
      <c r="D1733" s="103"/>
      <c r="E1733" s="5" t="str">
        <f t="array" ref="E1733">IF(D1733="","",XLOOKUP(D1733,DATOS!$D$6:D14000,DATOS!$C$6:C14000,0,0,1))</f>
        <v/>
      </c>
      <c r="F1733" s="220"/>
      <c r="G1733" s="221"/>
      <c r="H1733" s="194"/>
      <c r="I1733" s="106"/>
      <c r="J1733" s="195"/>
      <c r="K1733" s="195"/>
      <c r="L1733" s="196"/>
    </row>
    <row r="1734">
      <c r="A1734" s="198"/>
      <c r="B1734" s="219"/>
      <c r="C1734" s="103"/>
      <c r="D1734" s="103"/>
      <c r="E1734" s="5" t="str">
        <f t="array" ref="E1734">IF(D1734="","",XLOOKUP(D1734,DATOS!$D$6:D14000,DATOS!$C$6:C14000,0,0,1))</f>
        <v/>
      </c>
      <c r="F1734" s="220"/>
      <c r="G1734" s="221"/>
      <c r="H1734" s="194"/>
      <c r="I1734" s="106"/>
      <c r="J1734" s="195"/>
      <c r="K1734" s="195"/>
      <c r="L1734" s="196"/>
    </row>
    <row r="1735">
      <c r="A1735" s="198"/>
      <c r="B1735" s="219"/>
      <c r="C1735" s="103"/>
      <c r="D1735" s="103"/>
      <c r="E1735" s="5" t="str">
        <f t="array" ref="E1735">IF(D1735="","",XLOOKUP(D1735,DATOS!$D$6:D14000,DATOS!$C$6:C14000,0,0,1))</f>
        <v/>
      </c>
      <c r="F1735" s="220"/>
      <c r="G1735" s="221"/>
      <c r="H1735" s="194"/>
      <c r="I1735" s="106"/>
      <c r="J1735" s="195"/>
      <c r="K1735" s="195"/>
      <c r="L1735" s="196"/>
    </row>
    <row r="1736">
      <c r="A1736" s="198"/>
      <c r="B1736" s="219"/>
      <c r="C1736" s="103"/>
      <c r="D1736" s="103"/>
      <c r="E1736" s="5" t="str">
        <f t="array" ref="E1736">IF(D1736="","",XLOOKUP(D1736,DATOS!$D$6:D14000,DATOS!$C$6:C14000,0,0,1))</f>
        <v/>
      </c>
      <c r="F1736" s="220"/>
      <c r="G1736" s="221"/>
      <c r="H1736" s="194"/>
      <c r="I1736" s="106"/>
      <c r="J1736" s="195"/>
      <c r="K1736" s="195"/>
      <c r="L1736" s="196"/>
    </row>
    <row r="1737">
      <c r="A1737" s="198"/>
      <c r="B1737" s="219"/>
      <c r="C1737" s="103"/>
      <c r="D1737" s="103"/>
      <c r="E1737" s="5" t="str">
        <f t="array" ref="E1737">IF(D1737="","",XLOOKUP(D1737,DATOS!$D$6:D14000,DATOS!$C$6:C14000,0,0,1))</f>
        <v/>
      </c>
      <c r="F1737" s="220"/>
      <c r="G1737" s="221"/>
      <c r="H1737" s="194"/>
      <c r="I1737" s="106"/>
      <c r="J1737" s="195"/>
      <c r="K1737" s="195"/>
      <c r="L1737" s="196"/>
    </row>
    <row r="1738">
      <c r="A1738" s="198"/>
      <c r="B1738" s="219"/>
      <c r="C1738" s="103"/>
      <c r="D1738" s="103"/>
      <c r="E1738" s="5" t="str">
        <f t="array" ref="E1738">IF(D1738="","",XLOOKUP(D1738,DATOS!$D$6:D14000,DATOS!$C$6:C14000,0,0,1))</f>
        <v/>
      </c>
      <c r="F1738" s="220"/>
      <c r="G1738" s="221"/>
      <c r="H1738" s="194"/>
      <c r="I1738" s="106"/>
      <c r="J1738" s="195"/>
      <c r="K1738" s="195"/>
      <c r="L1738" s="196"/>
    </row>
    <row r="1739">
      <c r="A1739" s="198"/>
      <c r="B1739" s="219"/>
      <c r="C1739" s="103"/>
      <c r="D1739" s="103"/>
      <c r="E1739" s="5" t="str">
        <f t="array" ref="E1739">IF(D1739="","",XLOOKUP(D1739,DATOS!$D$6:D14000,DATOS!$C$6:C14000,0,0,1))</f>
        <v/>
      </c>
      <c r="F1739" s="220"/>
      <c r="G1739" s="221"/>
      <c r="H1739" s="194"/>
      <c r="I1739" s="106"/>
      <c r="J1739" s="195"/>
      <c r="K1739" s="195"/>
      <c r="L1739" s="196"/>
    </row>
    <row r="1740">
      <c r="A1740" s="198"/>
      <c r="B1740" s="219"/>
      <c r="C1740" s="103"/>
      <c r="D1740" s="103"/>
      <c r="E1740" s="5" t="str">
        <f t="array" ref="E1740">IF(D1740="","",XLOOKUP(D1740,DATOS!$D$6:D14000,DATOS!$C$6:C14000,0,0,1))</f>
        <v/>
      </c>
      <c r="F1740" s="220"/>
      <c r="G1740" s="221"/>
      <c r="H1740" s="194"/>
      <c r="I1740" s="106"/>
      <c r="J1740" s="195"/>
      <c r="K1740" s="195"/>
      <c r="L1740" s="196"/>
    </row>
    <row r="1741">
      <c r="A1741" s="198"/>
      <c r="B1741" s="219"/>
      <c r="C1741" s="103"/>
      <c r="D1741" s="103"/>
      <c r="E1741" s="5" t="str">
        <f t="array" ref="E1741">IF(D1741="","",XLOOKUP(D1741,DATOS!$D$6:D14000,DATOS!$C$6:C14000,0,0,1))</f>
        <v/>
      </c>
      <c r="F1741" s="220"/>
      <c r="G1741" s="221"/>
      <c r="H1741" s="194"/>
      <c r="I1741" s="106"/>
      <c r="J1741" s="195"/>
      <c r="K1741" s="195"/>
      <c r="L1741" s="196"/>
    </row>
    <row r="1742">
      <c r="A1742" s="198"/>
      <c r="B1742" s="219"/>
      <c r="C1742" s="103"/>
      <c r="D1742" s="103"/>
      <c r="E1742" s="5" t="str">
        <f t="array" ref="E1742">IF(D1742="","",XLOOKUP(D1742,DATOS!$D$6:D14000,DATOS!$C$6:C14000,0,0,1))</f>
        <v/>
      </c>
      <c r="F1742" s="220"/>
      <c r="G1742" s="221"/>
      <c r="H1742" s="194"/>
      <c r="I1742" s="106"/>
      <c r="J1742" s="195"/>
      <c r="K1742" s="195"/>
      <c r="L1742" s="196"/>
    </row>
    <row r="1743">
      <c r="A1743" s="198"/>
      <c r="B1743" s="219"/>
      <c r="C1743" s="103"/>
      <c r="D1743" s="103"/>
      <c r="E1743" s="5" t="str">
        <f t="array" ref="E1743">IF(D1743="","",XLOOKUP(D1743,DATOS!$D$6:D14000,DATOS!$C$6:C14000,0,0,1))</f>
        <v/>
      </c>
      <c r="F1743" s="220"/>
      <c r="G1743" s="221"/>
      <c r="H1743" s="194"/>
      <c r="I1743" s="106"/>
      <c r="J1743" s="195"/>
      <c r="K1743" s="195"/>
      <c r="L1743" s="196"/>
    </row>
    <row r="1744">
      <c r="A1744" s="198"/>
      <c r="B1744" s="219"/>
      <c r="C1744" s="103"/>
      <c r="D1744" s="103"/>
      <c r="E1744" s="5" t="str">
        <f t="array" ref="E1744">IF(D1744="","",XLOOKUP(D1744,DATOS!$D$6:D14000,DATOS!$C$6:C14000,0,0,1))</f>
        <v/>
      </c>
      <c r="F1744" s="220"/>
      <c r="G1744" s="221"/>
      <c r="H1744" s="194"/>
      <c r="I1744" s="106"/>
      <c r="J1744" s="195"/>
      <c r="K1744" s="195"/>
      <c r="L1744" s="196"/>
    </row>
    <row r="1745">
      <c r="A1745" s="198"/>
      <c r="B1745" s="219"/>
      <c r="C1745" s="103"/>
      <c r="D1745" s="103"/>
      <c r="E1745" s="5" t="str">
        <f t="array" ref="E1745">IF(D1745="","",XLOOKUP(D1745,DATOS!$D$6:D14000,DATOS!$C$6:C14000,0,0,1))</f>
        <v/>
      </c>
      <c r="F1745" s="220"/>
      <c r="G1745" s="221"/>
      <c r="H1745" s="194"/>
      <c r="I1745" s="106"/>
      <c r="J1745" s="195"/>
      <c r="K1745" s="195"/>
      <c r="L1745" s="196"/>
    </row>
    <row r="1746">
      <c r="A1746" s="198"/>
      <c r="B1746" s="219"/>
      <c r="C1746" s="103"/>
      <c r="D1746" s="103"/>
      <c r="E1746" s="5" t="str">
        <f t="array" ref="E1746">IF(D1746="","",XLOOKUP(D1746,DATOS!$D$6:D14000,DATOS!$C$6:C14000,0,0,1))</f>
        <v/>
      </c>
      <c r="F1746" s="220"/>
      <c r="G1746" s="221"/>
      <c r="H1746" s="194"/>
      <c r="I1746" s="106"/>
      <c r="J1746" s="195"/>
      <c r="K1746" s="195"/>
      <c r="L1746" s="196"/>
    </row>
    <row r="1747">
      <c r="A1747" s="198"/>
      <c r="B1747" s="219"/>
      <c r="C1747" s="103"/>
      <c r="D1747" s="103"/>
      <c r="E1747" s="5" t="str">
        <f t="array" ref="E1747">IF(D1747="","",XLOOKUP(D1747,DATOS!$D$6:D14000,DATOS!$C$6:C14000,0,0,1))</f>
        <v/>
      </c>
      <c r="F1747" s="220"/>
      <c r="G1747" s="221"/>
      <c r="H1747" s="194"/>
      <c r="I1747" s="106"/>
      <c r="J1747" s="195"/>
      <c r="K1747" s="195"/>
      <c r="L1747" s="196"/>
    </row>
    <row r="1748">
      <c r="A1748" s="198"/>
      <c r="B1748" s="219"/>
      <c r="C1748" s="103"/>
      <c r="D1748" s="103"/>
      <c r="E1748" s="5" t="str">
        <f t="array" ref="E1748">IF(D1748="","",XLOOKUP(D1748,DATOS!$D$6:D14000,DATOS!$C$6:C14000,0,0,1))</f>
        <v/>
      </c>
      <c r="F1748" s="220"/>
      <c r="G1748" s="221"/>
      <c r="H1748" s="194"/>
      <c r="I1748" s="106"/>
      <c r="J1748" s="195"/>
      <c r="K1748" s="195"/>
      <c r="L1748" s="196"/>
    </row>
    <row r="1749">
      <c r="A1749" s="198"/>
      <c r="B1749" s="219"/>
      <c r="C1749" s="103"/>
      <c r="D1749" s="103"/>
      <c r="E1749" s="5" t="str">
        <f t="array" ref="E1749">IF(D1749="","",XLOOKUP(D1749,DATOS!$D$6:D14000,DATOS!$C$6:C14000,0,0,1))</f>
        <v/>
      </c>
      <c r="F1749" s="220"/>
      <c r="G1749" s="221"/>
      <c r="H1749" s="194"/>
      <c r="I1749" s="106"/>
      <c r="J1749" s="195"/>
      <c r="K1749" s="195"/>
      <c r="L1749" s="196"/>
    </row>
    <row r="1750">
      <c r="A1750" s="198"/>
      <c r="B1750" s="219"/>
      <c r="C1750" s="103"/>
      <c r="D1750" s="103"/>
      <c r="E1750" s="5" t="str">
        <f t="array" ref="E1750">IF(D1750="","",XLOOKUP(D1750,DATOS!$D$6:D14000,DATOS!$C$6:C14000,0,0,1))</f>
        <v/>
      </c>
      <c r="F1750" s="220"/>
      <c r="G1750" s="221"/>
      <c r="H1750" s="194"/>
      <c r="I1750" s="106"/>
      <c r="J1750" s="195"/>
      <c r="K1750" s="195"/>
      <c r="L1750" s="196"/>
    </row>
    <row r="1751">
      <c r="A1751" s="198"/>
      <c r="B1751" s="219"/>
      <c r="C1751" s="103"/>
      <c r="D1751" s="103"/>
      <c r="E1751" s="5" t="str">
        <f t="array" ref="E1751">IF(D1751="","",XLOOKUP(D1751,DATOS!$D$6:D14000,DATOS!$C$6:C14000,0,0,1))</f>
        <v/>
      </c>
      <c r="F1751" s="220"/>
      <c r="G1751" s="221"/>
      <c r="H1751" s="194"/>
      <c r="I1751" s="106"/>
      <c r="J1751" s="195"/>
      <c r="K1751" s="195"/>
      <c r="L1751" s="196"/>
    </row>
    <row r="1752">
      <c r="A1752" s="198"/>
      <c r="B1752" s="219"/>
      <c r="C1752" s="103"/>
      <c r="D1752" s="103"/>
      <c r="E1752" s="5" t="str">
        <f t="array" ref="E1752">IF(D1752="","",XLOOKUP(D1752,DATOS!$D$6:D14000,DATOS!$C$6:C14000,0,0,1))</f>
        <v/>
      </c>
      <c r="F1752" s="220"/>
      <c r="G1752" s="221"/>
      <c r="H1752" s="194"/>
      <c r="I1752" s="106"/>
      <c r="J1752" s="195"/>
      <c r="K1752" s="195"/>
      <c r="L1752" s="196"/>
    </row>
    <row r="1753">
      <c r="A1753" s="198"/>
      <c r="B1753" s="219"/>
      <c r="C1753" s="103"/>
      <c r="D1753" s="103"/>
      <c r="E1753" s="5" t="str">
        <f t="array" ref="E1753">IF(D1753="","",XLOOKUP(D1753,DATOS!$D$6:D14000,DATOS!$C$6:C14000,0,0,1))</f>
        <v/>
      </c>
      <c r="F1753" s="220"/>
      <c r="G1753" s="221"/>
      <c r="H1753" s="194"/>
      <c r="I1753" s="106"/>
      <c r="J1753" s="195"/>
      <c r="K1753" s="195"/>
      <c r="L1753" s="196"/>
    </row>
    <row r="1754">
      <c r="A1754" s="198"/>
      <c r="B1754" s="219"/>
      <c r="C1754" s="103"/>
      <c r="D1754" s="103"/>
      <c r="E1754" s="5" t="str">
        <f t="array" ref="E1754">IF(D1754="","",XLOOKUP(D1754,DATOS!$D$6:D14000,DATOS!$C$6:C14000,0,0,1))</f>
        <v/>
      </c>
      <c r="F1754" s="220"/>
      <c r="G1754" s="221"/>
      <c r="H1754" s="194"/>
      <c r="I1754" s="106"/>
      <c r="J1754" s="195"/>
      <c r="K1754" s="195"/>
      <c r="L1754" s="196"/>
    </row>
    <row r="1755">
      <c r="A1755" s="198"/>
      <c r="B1755" s="219"/>
      <c r="C1755" s="103"/>
      <c r="D1755" s="103"/>
      <c r="E1755" s="5" t="str">
        <f t="array" ref="E1755">IF(D1755="","",XLOOKUP(D1755,DATOS!$D$6:D14000,DATOS!$C$6:C14000,0,0,1))</f>
        <v/>
      </c>
      <c r="F1755" s="220"/>
      <c r="G1755" s="221"/>
      <c r="H1755" s="194"/>
      <c r="I1755" s="106"/>
      <c r="J1755" s="195"/>
      <c r="K1755" s="195"/>
      <c r="L1755" s="196"/>
    </row>
    <row r="1756">
      <c r="A1756" s="198"/>
      <c r="B1756" s="219"/>
      <c r="C1756" s="103"/>
      <c r="D1756" s="103"/>
      <c r="E1756" s="5" t="str">
        <f t="array" ref="E1756">IF(D1756="","",XLOOKUP(D1756,DATOS!$D$6:D14000,DATOS!$C$6:C14000,0,0,1))</f>
        <v/>
      </c>
      <c r="F1756" s="220"/>
      <c r="G1756" s="221"/>
      <c r="H1756" s="194"/>
      <c r="I1756" s="106"/>
      <c r="J1756" s="195"/>
      <c r="K1756" s="195"/>
      <c r="L1756" s="196"/>
    </row>
    <row r="1757">
      <c r="A1757" s="198"/>
      <c r="B1757" s="219"/>
      <c r="C1757" s="103"/>
      <c r="D1757" s="103"/>
      <c r="E1757" s="5" t="str">
        <f t="array" ref="E1757">IF(D1757="","",XLOOKUP(D1757,DATOS!$D$6:D14000,DATOS!$C$6:C14000,0,0,1))</f>
        <v/>
      </c>
      <c r="F1757" s="220"/>
      <c r="G1757" s="221"/>
      <c r="H1757" s="194"/>
      <c r="I1757" s="106"/>
      <c r="J1757" s="195"/>
      <c r="K1757" s="195"/>
      <c r="L1757" s="196"/>
    </row>
    <row r="1758">
      <c r="A1758" s="198"/>
      <c r="B1758" s="219"/>
      <c r="C1758" s="103"/>
      <c r="D1758" s="103"/>
      <c r="E1758" s="5" t="str">
        <f t="array" ref="E1758">IF(D1758="","",XLOOKUP(D1758,DATOS!$D$6:D14000,DATOS!$C$6:C14000,0,0,1))</f>
        <v/>
      </c>
      <c r="F1758" s="220"/>
      <c r="G1758" s="221"/>
      <c r="H1758" s="194"/>
      <c r="I1758" s="106"/>
      <c r="J1758" s="195"/>
      <c r="K1758" s="195"/>
      <c r="L1758" s="196"/>
    </row>
    <row r="1759">
      <c r="A1759" s="198"/>
      <c r="B1759" s="219"/>
      <c r="C1759" s="103"/>
      <c r="D1759" s="103"/>
      <c r="E1759" s="5" t="str">
        <f t="array" ref="E1759">IF(D1759="","",XLOOKUP(D1759,DATOS!$D$6:D14000,DATOS!$C$6:C14000,0,0,1))</f>
        <v/>
      </c>
      <c r="F1759" s="220"/>
      <c r="G1759" s="221"/>
      <c r="H1759" s="194"/>
      <c r="I1759" s="106"/>
      <c r="J1759" s="195"/>
      <c r="K1759" s="195"/>
      <c r="L1759" s="196"/>
    </row>
    <row r="1760">
      <c r="A1760" s="198"/>
      <c r="B1760" s="219"/>
      <c r="C1760" s="103"/>
      <c r="D1760" s="103"/>
      <c r="E1760" s="5" t="str">
        <f t="array" ref="E1760">IF(D1760="","",XLOOKUP(D1760,DATOS!$D$6:D14000,DATOS!$C$6:C14000,0,0,1))</f>
        <v/>
      </c>
      <c r="F1760" s="220"/>
      <c r="G1760" s="221"/>
      <c r="H1760" s="194"/>
      <c r="I1760" s="106"/>
      <c r="J1760" s="195"/>
      <c r="K1760" s="195"/>
      <c r="L1760" s="196"/>
    </row>
    <row r="1761">
      <c r="A1761" s="198"/>
      <c r="B1761" s="219"/>
      <c r="C1761" s="103"/>
      <c r="D1761" s="103"/>
      <c r="E1761" s="5" t="str">
        <f t="array" ref="E1761">IF(D1761="","",XLOOKUP(D1761,DATOS!$D$6:D14000,DATOS!$C$6:C14000,0,0,1))</f>
        <v/>
      </c>
      <c r="F1761" s="220"/>
      <c r="G1761" s="221"/>
      <c r="H1761" s="194"/>
      <c r="I1761" s="106"/>
      <c r="J1761" s="195"/>
      <c r="K1761" s="195"/>
      <c r="L1761" s="196"/>
    </row>
    <row r="1762">
      <c r="A1762" s="198"/>
      <c r="B1762" s="219"/>
      <c r="C1762" s="103"/>
      <c r="D1762" s="103"/>
      <c r="E1762" s="5" t="str">
        <f t="array" ref="E1762">IF(D1762="","",XLOOKUP(D1762,DATOS!$D$6:D14000,DATOS!$C$6:C14000,0,0,1))</f>
        <v/>
      </c>
      <c r="F1762" s="220"/>
      <c r="G1762" s="221"/>
      <c r="H1762" s="194"/>
      <c r="I1762" s="106"/>
      <c r="J1762" s="195"/>
      <c r="K1762" s="195"/>
      <c r="L1762" s="196"/>
    </row>
    <row r="1763">
      <c r="A1763" s="198"/>
      <c r="B1763" s="219"/>
      <c r="C1763" s="103"/>
      <c r="D1763" s="103"/>
      <c r="E1763" s="5" t="str">
        <f t="array" ref="E1763">IF(D1763="","",XLOOKUP(D1763,DATOS!$D$6:D14000,DATOS!$C$6:C14000,0,0,1))</f>
        <v/>
      </c>
      <c r="F1763" s="220"/>
      <c r="G1763" s="221"/>
      <c r="H1763" s="194"/>
      <c r="I1763" s="106"/>
      <c r="J1763" s="195"/>
      <c r="K1763" s="195"/>
      <c r="L1763" s="196"/>
    </row>
    <row r="1764">
      <c r="A1764" s="198"/>
      <c r="B1764" s="219"/>
      <c r="C1764" s="103"/>
      <c r="D1764" s="103"/>
      <c r="E1764" s="5" t="str">
        <f t="array" ref="E1764">IF(D1764="","",XLOOKUP(D1764,DATOS!$D$6:D14000,DATOS!$C$6:C14000,0,0,1))</f>
        <v/>
      </c>
      <c r="F1764" s="220"/>
      <c r="G1764" s="221"/>
      <c r="H1764" s="194"/>
      <c r="I1764" s="106"/>
      <c r="J1764" s="195"/>
      <c r="K1764" s="195"/>
      <c r="L1764" s="196"/>
    </row>
    <row r="1765">
      <c r="A1765" s="198"/>
      <c r="B1765" s="219"/>
      <c r="C1765" s="103"/>
      <c r="D1765" s="103"/>
      <c r="E1765" s="5" t="str">
        <f t="array" ref="E1765">IF(D1765="","",XLOOKUP(D1765,DATOS!$D$6:D14000,DATOS!$C$6:C14000,0,0,1))</f>
        <v/>
      </c>
      <c r="F1765" s="220"/>
      <c r="G1765" s="221"/>
      <c r="H1765" s="194"/>
      <c r="I1765" s="106"/>
      <c r="J1765" s="195"/>
      <c r="K1765" s="195"/>
      <c r="L1765" s="196"/>
    </row>
    <row r="1766">
      <c r="A1766" s="198"/>
      <c r="B1766" s="219"/>
      <c r="C1766" s="103"/>
      <c r="D1766" s="103"/>
      <c r="E1766" s="5" t="str">
        <f t="array" ref="E1766">IF(D1766="","",XLOOKUP(D1766,DATOS!$D$6:D14000,DATOS!$C$6:C14000,0,0,1))</f>
        <v/>
      </c>
      <c r="F1766" s="220"/>
      <c r="G1766" s="221"/>
      <c r="H1766" s="194"/>
      <c r="I1766" s="106"/>
      <c r="J1766" s="195"/>
      <c r="K1766" s="195"/>
      <c r="L1766" s="196"/>
    </row>
    <row r="1767">
      <c r="A1767" s="198"/>
      <c r="B1767" s="219"/>
      <c r="C1767" s="103"/>
      <c r="D1767" s="103"/>
      <c r="E1767" s="5" t="str">
        <f t="array" ref="E1767">IF(D1767="","",XLOOKUP(D1767,DATOS!$D$6:D14000,DATOS!$C$6:C14000,0,0,1))</f>
        <v/>
      </c>
      <c r="F1767" s="220"/>
      <c r="G1767" s="221"/>
      <c r="H1767" s="194"/>
      <c r="I1767" s="106"/>
      <c r="J1767" s="195"/>
      <c r="K1767" s="195"/>
      <c r="L1767" s="196"/>
    </row>
    <row r="1768">
      <c r="A1768" s="198"/>
      <c r="B1768" s="219"/>
      <c r="C1768" s="103"/>
      <c r="D1768" s="103"/>
      <c r="E1768" s="5" t="str">
        <f t="array" ref="E1768">IF(D1768="","",XLOOKUP(D1768,DATOS!$D$6:D14000,DATOS!$C$6:C14000,0,0,1))</f>
        <v/>
      </c>
      <c r="F1768" s="220"/>
      <c r="G1768" s="221"/>
      <c r="H1768" s="194"/>
      <c r="I1768" s="106"/>
      <c r="J1768" s="195"/>
      <c r="K1768" s="195"/>
      <c r="L1768" s="196"/>
    </row>
    <row r="1769">
      <c r="A1769" s="198"/>
      <c r="B1769" s="219"/>
      <c r="C1769" s="103"/>
      <c r="D1769" s="103"/>
      <c r="E1769" s="5" t="str">
        <f t="array" ref="E1769">IF(D1769="","",XLOOKUP(D1769,DATOS!$D$6:D14000,DATOS!$C$6:C14000,0,0,1))</f>
        <v/>
      </c>
      <c r="F1769" s="220"/>
      <c r="G1769" s="221"/>
      <c r="H1769" s="194"/>
      <c r="I1769" s="106"/>
      <c r="J1769" s="195"/>
      <c r="K1769" s="195"/>
      <c r="L1769" s="196"/>
    </row>
    <row r="1770">
      <c r="A1770" s="198"/>
      <c r="B1770" s="219"/>
      <c r="C1770" s="103"/>
      <c r="D1770" s="103"/>
      <c r="E1770" s="5" t="str">
        <f t="array" ref="E1770">IF(D1770="","",XLOOKUP(D1770,DATOS!$D$6:D14000,DATOS!$C$6:C14000,0,0,1))</f>
        <v/>
      </c>
      <c r="F1770" s="220"/>
      <c r="G1770" s="221"/>
      <c r="H1770" s="194"/>
      <c r="I1770" s="106"/>
      <c r="J1770" s="195"/>
      <c r="K1770" s="195"/>
      <c r="L1770" s="196"/>
    </row>
    <row r="1771">
      <c r="A1771" s="198"/>
      <c r="B1771" s="219"/>
      <c r="C1771" s="103"/>
      <c r="D1771" s="103"/>
      <c r="E1771" s="5" t="str">
        <f t="array" ref="E1771">IF(D1771="","",XLOOKUP(D1771,DATOS!$D$6:D14000,DATOS!$C$6:C14000,0,0,1))</f>
        <v/>
      </c>
      <c r="F1771" s="220"/>
      <c r="G1771" s="221"/>
      <c r="H1771" s="194"/>
      <c r="I1771" s="106"/>
      <c r="J1771" s="195"/>
      <c r="K1771" s="195"/>
      <c r="L1771" s="196"/>
    </row>
    <row r="1772">
      <c r="A1772" s="198"/>
      <c r="B1772" s="219"/>
      <c r="C1772" s="103"/>
      <c r="D1772" s="103"/>
      <c r="E1772" s="5" t="str">
        <f t="array" ref="E1772">IF(D1772="","",XLOOKUP(D1772,DATOS!$D$6:D14000,DATOS!$C$6:C14000,0,0,1))</f>
        <v/>
      </c>
      <c r="F1772" s="220"/>
      <c r="G1772" s="221"/>
      <c r="H1772" s="194"/>
      <c r="I1772" s="106"/>
      <c r="J1772" s="195"/>
      <c r="K1772" s="195"/>
      <c r="L1772" s="196"/>
    </row>
    <row r="1773">
      <c r="A1773" s="198"/>
      <c r="B1773" s="219"/>
      <c r="C1773" s="103"/>
      <c r="D1773" s="103"/>
      <c r="E1773" s="5" t="str">
        <f t="array" ref="E1773">IF(D1773="","",XLOOKUP(D1773,DATOS!$D$6:D14000,DATOS!$C$6:C14000,0,0,1))</f>
        <v/>
      </c>
      <c r="F1773" s="220"/>
      <c r="G1773" s="221"/>
      <c r="H1773" s="194"/>
      <c r="I1773" s="106"/>
      <c r="J1773" s="195"/>
      <c r="K1773" s="195"/>
      <c r="L1773" s="196"/>
    </row>
    <row r="1774">
      <c r="A1774" s="198"/>
      <c r="B1774" s="219"/>
      <c r="C1774" s="103"/>
      <c r="D1774" s="103"/>
      <c r="E1774" s="5" t="str">
        <f t="array" ref="E1774">IF(D1774="","",XLOOKUP(D1774,DATOS!$D$6:D14000,DATOS!$C$6:C14000,0,0,1))</f>
        <v/>
      </c>
      <c r="F1774" s="220"/>
      <c r="G1774" s="221"/>
      <c r="H1774" s="194"/>
      <c r="I1774" s="106"/>
      <c r="J1774" s="195"/>
      <c r="K1774" s="195"/>
      <c r="L1774" s="196"/>
    </row>
    <row r="1775">
      <c r="A1775" s="198"/>
      <c r="B1775" s="219"/>
      <c r="C1775" s="103"/>
      <c r="D1775" s="103"/>
      <c r="E1775" s="5" t="str">
        <f t="array" ref="E1775">IF(D1775="","",XLOOKUP(D1775,DATOS!$D$6:D14000,DATOS!$C$6:C14000,0,0,1))</f>
        <v/>
      </c>
      <c r="F1775" s="220"/>
      <c r="G1775" s="221"/>
      <c r="H1775" s="194"/>
      <c r="I1775" s="106"/>
      <c r="J1775" s="195"/>
      <c r="K1775" s="195"/>
      <c r="L1775" s="196"/>
    </row>
    <row r="1776">
      <c r="A1776" s="198"/>
      <c r="B1776" s="219"/>
      <c r="C1776" s="103"/>
      <c r="D1776" s="103"/>
      <c r="E1776" s="5" t="str">
        <f t="array" ref="E1776">IF(D1776="","",XLOOKUP(D1776,DATOS!$D$6:D14000,DATOS!$C$6:C14000,0,0,1))</f>
        <v/>
      </c>
      <c r="F1776" s="220"/>
      <c r="G1776" s="221"/>
      <c r="H1776" s="194"/>
      <c r="I1776" s="106"/>
      <c r="J1776" s="195"/>
      <c r="K1776" s="195"/>
      <c r="L1776" s="196"/>
    </row>
    <row r="1777">
      <c r="A1777" s="198"/>
      <c r="B1777" s="219"/>
      <c r="C1777" s="103"/>
      <c r="D1777" s="103"/>
      <c r="E1777" s="5" t="str">
        <f t="array" ref="E1777">IF(D1777="","",XLOOKUP(D1777,DATOS!$D$6:D14000,DATOS!$C$6:C14000,0,0,1))</f>
        <v/>
      </c>
      <c r="F1777" s="220"/>
      <c r="G1777" s="221"/>
      <c r="H1777" s="194"/>
      <c r="I1777" s="106"/>
      <c r="J1777" s="195"/>
      <c r="K1777" s="195"/>
      <c r="L1777" s="196"/>
    </row>
    <row r="1778">
      <c r="A1778" s="198"/>
      <c r="B1778" s="219"/>
      <c r="C1778" s="103"/>
      <c r="D1778" s="103"/>
      <c r="E1778" s="5" t="str">
        <f t="array" ref="E1778">IF(D1778="","",XLOOKUP(D1778,DATOS!$D$6:D14000,DATOS!$C$6:C14000,0,0,1))</f>
        <v/>
      </c>
      <c r="F1778" s="220"/>
      <c r="G1778" s="221"/>
      <c r="H1778" s="194"/>
      <c r="I1778" s="106"/>
      <c r="J1778" s="195"/>
      <c r="K1778" s="195"/>
      <c r="L1778" s="196"/>
    </row>
    <row r="1779">
      <c r="A1779" s="198"/>
      <c r="B1779" s="219"/>
      <c r="C1779" s="103"/>
      <c r="D1779" s="103"/>
      <c r="E1779" s="5" t="str">
        <f t="array" ref="E1779">IF(D1779="","",XLOOKUP(D1779,DATOS!$D$6:D14000,DATOS!$C$6:C14000,0,0,1))</f>
        <v/>
      </c>
      <c r="F1779" s="220"/>
      <c r="G1779" s="221"/>
      <c r="H1779" s="194"/>
      <c r="I1779" s="106"/>
      <c r="J1779" s="195"/>
      <c r="K1779" s="195"/>
      <c r="L1779" s="196"/>
    </row>
    <row r="1780">
      <c r="A1780" s="198"/>
      <c r="B1780" s="219"/>
      <c r="C1780" s="103"/>
      <c r="D1780" s="103"/>
      <c r="E1780" s="5" t="str">
        <f t="array" ref="E1780">IF(D1780="","",XLOOKUP(D1780,DATOS!$D$6:D14000,DATOS!$C$6:C14000,0,0,1))</f>
        <v/>
      </c>
      <c r="F1780" s="220"/>
      <c r="G1780" s="221"/>
      <c r="H1780" s="194"/>
      <c r="I1780" s="106"/>
      <c r="J1780" s="195"/>
      <c r="K1780" s="195"/>
      <c r="L1780" s="196"/>
    </row>
    <row r="1781">
      <c r="A1781" s="198"/>
      <c r="B1781" s="219"/>
      <c r="C1781" s="103"/>
      <c r="D1781" s="103"/>
      <c r="E1781" s="5" t="str">
        <f t="array" ref="E1781">IF(D1781="","",XLOOKUP(D1781,DATOS!$D$6:D14000,DATOS!$C$6:C14000,0,0,1))</f>
        <v/>
      </c>
      <c r="F1781" s="220"/>
      <c r="G1781" s="221"/>
      <c r="H1781" s="194"/>
      <c r="I1781" s="106"/>
      <c r="J1781" s="195"/>
      <c r="K1781" s="195"/>
      <c r="L1781" s="196"/>
    </row>
    <row r="1782">
      <c r="A1782" s="198"/>
      <c r="B1782" s="219"/>
      <c r="C1782" s="103"/>
      <c r="D1782" s="103"/>
      <c r="E1782" s="5" t="str">
        <f t="array" ref="E1782">IF(D1782="","",XLOOKUP(D1782,DATOS!$D$6:D14000,DATOS!$C$6:C14000,0,0,1))</f>
        <v/>
      </c>
      <c r="F1782" s="220"/>
      <c r="G1782" s="221"/>
      <c r="H1782" s="194"/>
      <c r="I1782" s="106"/>
      <c r="J1782" s="195"/>
      <c r="K1782" s="195"/>
      <c r="L1782" s="196"/>
    </row>
    <row r="1783">
      <c r="A1783" s="198"/>
      <c r="B1783" s="219"/>
      <c r="C1783" s="103"/>
      <c r="D1783" s="103"/>
      <c r="E1783" s="5" t="str">
        <f t="array" ref="E1783">IF(D1783="","",XLOOKUP(D1783,DATOS!$D$6:D14000,DATOS!$C$6:C14000,0,0,1))</f>
        <v/>
      </c>
      <c r="F1783" s="220"/>
      <c r="G1783" s="221"/>
      <c r="H1783" s="194"/>
      <c r="I1783" s="106"/>
      <c r="J1783" s="195"/>
      <c r="K1783" s="195"/>
      <c r="L1783" s="196"/>
    </row>
    <row r="1784">
      <c r="A1784" s="198"/>
      <c r="B1784" s="219"/>
      <c r="C1784" s="103"/>
      <c r="D1784" s="103"/>
      <c r="E1784" s="5" t="str">
        <f t="array" ref="E1784">IF(D1784="","",XLOOKUP(D1784,DATOS!$D$6:D14000,DATOS!$C$6:C14000,0,0,1))</f>
        <v/>
      </c>
      <c r="F1784" s="220"/>
      <c r="G1784" s="221"/>
      <c r="H1784" s="194"/>
      <c r="I1784" s="106"/>
      <c r="J1784" s="195"/>
      <c r="K1784" s="195"/>
      <c r="L1784" s="196"/>
    </row>
    <row r="1785">
      <c r="A1785" s="198"/>
      <c r="B1785" s="219"/>
      <c r="C1785" s="103"/>
      <c r="D1785" s="103"/>
      <c r="E1785" s="5" t="str">
        <f t="array" ref="E1785">IF(D1785="","",XLOOKUP(D1785,DATOS!$D$6:D14000,DATOS!$C$6:C14000,0,0,1))</f>
        <v/>
      </c>
      <c r="F1785" s="220"/>
      <c r="G1785" s="221"/>
      <c r="H1785" s="194"/>
      <c r="I1785" s="106"/>
      <c r="J1785" s="195"/>
      <c r="K1785" s="195"/>
      <c r="L1785" s="196"/>
    </row>
    <row r="1786">
      <c r="A1786" s="198"/>
      <c r="B1786" s="219"/>
      <c r="C1786" s="103"/>
      <c r="D1786" s="103"/>
      <c r="E1786" s="5" t="str">
        <f t="array" ref="E1786">IF(D1786="","",XLOOKUP(D1786,DATOS!$D$6:D14000,DATOS!$C$6:C14000,0,0,1))</f>
        <v/>
      </c>
      <c r="F1786" s="220"/>
      <c r="G1786" s="221"/>
      <c r="H1786" s="194"/>
      <c r="I1786" s="106"/>
      <c r="J1786" s="195"/>
      <c r="K1786" s="195"/>
      <c r="L1786" s="196"/>
    </row>
    <row r="1787">
      <c r="A1787" s="198"/>
      <c r="B1787" s="219"/>
      <c r="C1787" s="103"/>
      <c r="D1787" s="103"/>
      <c r="E1787" s="5" t="str">
        <f t="array" ref="E1787">IF(D1787="","",XLOOKUP(D1787,DATOS!$D$6:D14000,DATOS!$C$6:C14000,0,0,1))</f>
        <v/>
      </c>
      <c r="F1787" s="220"/>
      <c r="G1787" s="221"/>
      <c r="H1787" s="194"/>
      <c r="I1787" s="106"/>
      <c r="J1787" s="195"/>
      <c r="K1787" s="195"/>
      <c r="L1787" s="196"/>
    </row>
    <row r="1788">
      <c r="A1788" s="198"/>
      <c r="B1788" s="219"/>
      <c r="C1788" s="103"/>
      <c r="D1788" s="103"/>
      <c r="E1788" s="5" t="str">
        <f t="array" ref="E1788">IF(D1788="","",XLOOKUP(D1788,DATOS!$D$6:D14000,DATOS!$C$6:C14000,0,0,1))</f>
        <v/>
      </c>
      <c r="F1788" s="220"/>
      <c r="G1788" s="221"/>
      <c r="H1788" s="194"/>
      <c r="I1788" s="106"/>
      <c r="J1788" s="195"/>
      <c r="K1788" s="195"/>
      <c r="L1788" s="196"/>
    </row>
    <row r="1789">
      <c r="A1789" s="198"/>
      <c r="B1789" s="219"/>
      <c r="C1789" s="103"/>
      <c r="D1789" s="103"/>
      <c r="E1789" s="5" t="str">
        <f t="array" ref="E1789">IF(D1789="","",XLOOKUP(D1789,DATOS!$D$6:D14000,DATOS!$C$6:C14000,0,0,1))</f>
        <v/>
      </c>
      <c r="F1789" s="220"/>
      <c r="G1789" s="221"/>
      <c r="H1789" s="194"/>
      <c r="I1789" s="106"/>
      <c r="J1789" s="195"/>
      <c r="K1789" s="195"/>
      <c r="L1789" s="196"/>
    </row>
    <row r="1790">
      <c r="A1790" s="198"/>
      <c r="B1790" s="219"/>
      <c r="C1790" s="103"/>
      <c r="D1790" s="103"/>
      <c r="E1790" s="5" t="str">
        <f t="array" ref="E1790">IF(D1790="","",XLOOKUP(D1790,DATOS!$D$6:D14000,DATOS!$C$6:C14000,0,0,1))</f>
        <v/>
      </c>
      <c r="F1790" s="220"/>
      <c r="G1790" s="221"/>
      <c r="H1790" s="194"/>
      <c r="I1790" s="106"/>
      <c r="J1790" s="195"/>
      <c r="K1790" s="195"/>
      <c r="L1790" s="196"/>
    </row>
    <row r="1791">
      <c r="A1791" s="198"/>
      <c r="B1791" s="219"/>
      <c r="C1791" s="103"/>
      <c r="D1791" s="103"/>
      <c r="E1791" s="5" t="str">
        <f t="array" ref="E1791">IF(D1791="","",XLOOKUP(D1791,DATOS!$D$6:D14000,DATOS!$C$6:C14000,0,0,1))</f>
        <v/>
      </c>
      <c r="F1791" s="220"/>
      <c r="G1791" s="221"/>
      <c r="H1791" s="194"/>
      <c r="I1791" s="106"/>
      <c r="J1791" s="195"/>
      <c r="K1791" s="195"/>
      <c r="L1791" s="196"/>
    </row>
    <row r="1792">
      <c r="A1792" s="198"/>
      <c r="B1792" s="219"/>
      <c r="C1792" s="103"/>
      <c r="D1792" s="103"/>
      <c r="E1792" s="5" t="str">
        <f t="array" ref="E1792">IF(D1792="","",XLOOKUP(D1792,DATOS!$D$6:D14000,DATOS!$C$6:C14000,0,0,1))</f>
        <v/>
      </c>
      <c r="F1792" s="220"/>
      <c r="G1792" s="221"/>
      <c r="H1792" s="194"/>
      <c r="I1792" s="106"/>
      <c r="J1792" s="195"/>
      <c r="K1792" s="195"/>
      <c r="L1792" s="196"/>
    </row>
    <row r="1793">
      <c r="A1793" s="198"/>
      <c r="B1793" s="219"/>
      <c r="C1793" s="103"/>
      <c r="D1793" s="103"/>
      <c r="E1793" s="5" t="str">
        <f t="array" ref="E1793">IF(D1793="","",XLOOKUP(D1793,DATOS!$D$6:D14000,DATOS!$C$6:C14000,0,0,1))</f>
        <v/>
      </c>
      <c r="F1793" s="220"/>
      <c r="G1793" s="221"/>
      <c r="H1793" s="194"/>
      <c r="I1793" s="106"/>
      <c r="J1793" s="195"/>
      <c r="K1793" s="195"/>
      <c r="L1793" s="196"/>
    </row>
    <row r="1794">
      <c r="A1794" s="198"/>
      <c r="B1794" s="219"/>
      <c r="C1794" s="103"/>
      <c r="D1794" s="103"/>
      <c r="E1794" s="5" t="str">
        <f t="array" ref="E1794">IF(D1794="","",XLOOKUP(D1794,DATOS!$D$6:D14000,DATOS!$C$6:C14000,0,0,1))</f>
        <v/>
      </c>
      <c r="F1794" s="220"/>
      <c r="G1794" s="221"/>
      <c r="H1794" s="194"/>
      <c r="I1794" s="106"/>
      <c r="J1794" s="195"/>
      <c r="K1794" s="195"/>
      <c r="L1794" s="196"/>
    </row>
    <row r="1795">
      <c r="A1795" s="198"/>
      <c r="B1795" s="219"/>
      <c r="C1795" s="103"/>
      <c r="D1795" s="103"/>
      <c r="E1795" s="5" t="str">
        <f t="array" ref="E1795">IF(D1795="","",XLOOKUP(D1795,DATOS!$D$6:D14000,DATOS!$C$6:C14000,0,0,1))</f>
        <v/>
      </c>
      <c r="F1795" s="220"/>
      <c r="G1795" s="221"/>
      <c r="H1795" s="194"/>
      <c r="I1795" s="106"/>
      <c r="J1795" s="195"/>
      <c r="K1795" s="195"/>
      <c r="L1795" s="196"/>
    </row>
    <row r="1796">
      <c r="A1796" s="198"/>
      <c r="B1796" s="219"/>
      <c r="C1796" s="103"/>
      <c r="D1796" s="103"/>
      <c r="E1796" s="5" t="str">
        <f t="array" ref="E1796">IF(D1796="","",XLOOKUP(D1796,DATOS!$D$6:D14000,DATOS!$C$6:C14000,0,0,1))</f>
        <v/>
      </c>
      <c r="F1796" s="220"/>
      <c r="G1796" s="221"/>
      <c r="H1796" s="194"/>
      <c r="I1796" s="106"/>
      <c r="J1796" s="195"/>
      <c r="K1796" s="195"/>
      <c r="L1796" s="196"/>
    </row>
    <row r="1797">
      <c r="A1797" s="198"/>
      <c r="B1797" s="219"/>
      <c r="C1797" s="103"/>
      <c r="D1797" s="103"/>
      <c r="E1797" s="5" t="str">
        <f t="array" ref="E1797">IF(D1797="","",XLOOKUP(D1797,DATOS!$D$6:D14000,DATOS!$C$6:C14000,0,0,1))</f>
        <v/>
      </c>
      <c r="F1797" s="220"/>
      <c r="G1797" s="221"/>
      <c r="H1797" s="194"/>
      <c r="I1797" s="106"/>
      <c r="J1797" s="195"/>
      <c r="K1797" s="195"/>
      <c r="L1797" s="196"/>
    </row>
    <row r="1798">
      <c r="A1798" s="198"/>
      <c r="B1798" s="219"/>
      <c r="C1798" s="103"/>
      <c r="D1798" s="103"/>
      <c r="E1798" s="5" t="str">
        <f t="array" ref="E1798">IF(D1798="","",XLOOKUP(D1798,DATOS!$D$6:D14000,DATOS!$C$6:C14000,0,0,1))</f>
        <v/>
      </c>
      <c r="F1798" s="220"/>
      <c r="G1798" s="221"/>
      <c r="H1798" s="194"/>
      <c r="I1798" s="106"/>
      <c r="J1798" s="195"/>
      <c r="K1798" s="195"/>
      <c r="L1798" s="196"/>
    </row>
    <row r="1799">
      <c r="A1799" s="198"/>
      <c r="B1799" s="219"/>
      <c r="C1799" s="103"/>
      <c r="D1799" s="103"/>
      <c r="E1799" s="5" t="str">
        <f t="array" ref="E1799">IF(D1799="","",XLOOKUP(D1799,DATOS!$D$6:D14000,DATOS!$C$6:C14000,0,0,1))</f>
        <v/>
      </c>
      <c r="F1799" s="220"/>
      <c r="G1799" s="221"/>
      <c r="H1799" s="194"/>
      <c r="I1799" s="106"/>
      <c r="J1799" s="195"/>
      <c r="K1799" s="195"/>
      <c r="L1799" s="196"/>
    </row>
    <row r="1800">
      <c r="A1800" s="198"/>
      <c r="B1800" s="219"/>
      <c r="C1800" s="103"/>
      <c r="D1800" s="103"/>
      <c r="E1800" s="5" t="str">
        <f t="array" ref="E1800">IF(D1800="","",XLOOKUP(D1800,DATOS!$D$6:D14000,DATOS!$C$6:C14000,0,0,1))</f>
        <v/>
      </c>
      <c r="F1800" s="220"/>
      <c r="G1800" s="221"/>
      <c r="H1800" s="194"/>
      <c r="I1800" s="106"/>
      <c r="J1800" s="195"/>
      <c r="K1800" s="195"/>
      <c r="L1800" s="196"/>
    </row>
    <row r="1801">
      <c r="A1801" s="198"/>
      <c r="B1801" s="219"/>
      <c r="C1801" s="103"/>
      <c r="D1801" s="103"/>
      <c r="E1801" s="5" t="str">
        <f t="array" ref="E1801">IF(D1801="","",XLOOKUP(D1801,DATOS!$D$6:D14000,DATOS!$C$6:C14000,0,0,1))</f>
        <v/>
      </c>
      <c r="F1801" s="220"/>
      <c r="G1801" s="221"/>
      <c r="H1801" s="194"/>
      <c r="I1801" s="106"/>
      <c r="J1801" s="195"/>
      <c r="K1801" s="195"/>
      <c r="L1801" s="196"/>
    </row>
    <row r="1802">
      <c r="A1802" s="198"/>
      <c r="B1802" s="219"/>
      <c r="C1802" s="103"/>
      <c r="D1802" s="103"/>
      <c r="E1802" s="5" t="str">
        <f t="array" ref="E1802">IF(D1802="","",XLOOKUP(D1802,DATOS!$D$6:D14000,DATOS!$C$6:C14000,0,0,1))</f>
        <v/>
      </c>
      <c r="F1802" s="220"/>
      <c r="G1802" s="221"/>
      <c r="H1802" s="194"/>
      <c r="I1802" s="106"/>
      <c r="J1802" s="195"/>
      <c r="K1802" s="195"/>
      <c r="L1802" s="196"/>
    </row>
    <row r="1803">
      <c r="A1803" s="198"/>
      <c r="B1803" s="219"/>
      <c r="C1803" s="103"/>
      <c r="D1803" s="103"/>
      <c r="E1803" s="5" t="str">
        <f t="array" ref="E1803">IF(D1803="","",XLOOKUP(D1803,DATOS!$D$6:D14000,DATOS!$C$6:C14000,0,0,1))</f>
        <v/>
      </c>
      <c r="F1803" s="220"/>
      <c r="G1803" s="221"/>
      <c r="H1803" s="194"/>
      <c r="I1803" s="106"/>
      <c r="J1803" s="195"/>
      <c r="K1803" s="195"/>
      <c r="L1803" s="196"/>
    </row>
    <row r="1804">
      <c r="A1804" s="198"/>
      <c r="B1804" s="219"/>
      <c r="C1804" s="103"/>
      <c r="D1804" s="103"/>
      <c r="E1804" s="5" t="str">
        <f t="array" ref="E1804">IF(D1804="","",XLOOKUP(D1804,DATOS!$D$6:D14000,DATOS!$C$6:C14000,0,0,1))</f>
        <v/>
      </c>
      <c r="F1804" s="220"/>
      <c r="G1804" s="221"/>
      <c r="H1804" s="194"/>
      <c r="I1804" s="106"/>
      <c r="J1804" s="195"/>
      <c r="K1804" s="195"/>
      <c r="L1804" s="196"/>
    </row>
    <row r="1805">
      <c r="A1805" s="198"/>
      <c r="B1805" s="219"/>
      <c r="C1805" s="103"/>
      <c r="D1805" s="103"/>
      <c r="E1805" s="5" t="str">
        <f t="array" ref="E1805">IF(D1805="","",XLOOKUP(D1805,DATOS!$D$6:D14000,DATOS!$C$6:C14000,0,0,1))</f>
        <v/>
      </c>
      <c r="F1805" s="220"/>
      <c r="G1805" s="221"/>
      <c r="H1805" s="194"/>
      <c r="I1805" s="106"/>
      <c r="J1805" s="195"/>
      <c r="K1805" s="195"/>
      <c r="L1805" s="196"/>
    </row>
    <row r="1806">
      <c r="A1806" s="198"/>
      <c r="B1806" s="219"/>
      <c r="C1806" s="103"/>
      <c r="D1806" s="103"/>
      <c r="E1806" s="5" t="str">
        <f t="array" ref="E1806">IF(D1806="","",XLOOKUP(D1806,DATOS!$D$6:D14000,DATOS!$C$6:C14000,0,0,1))</f>
        <v/>
      </c>
      <c r="F1806" s="220"/>
      <c r="G1806" s="221"/>
      <c r="H1806" s="194"/>
      <c r="I1806" s="106"/>
      <c r="J1806" s="195"/>
      <c r="K1806" s="195"/>
      <c r="L1806" s="196"/>
    </row>
    <row r="1807">
      <c r="A1807" s="198"/>
      <c r="B1807" s="219"/>
      <c r="C1807" s="103"/>
      <c r="D1807" s="103"/>
      <c r="E1807" s="5" t="str">
        <f t="array" ref="E1807">IF(D1807="","",XLOOKUP(D1807,DATOS!$D$6:D14000,DATOS!$C$6:C14000,0,0,1))</f>
        <v/>
      </c>
      <c r="F1807" s="220"/>
      <c r="G1807" s="221"/>
      <c r="H1807" s="194"/>
      <c r="I1807" s="106"/>
      <c r="J1807" s="195"/>
      <c r="K1807" s="195"/>
      <c r="L1807" s="196"/>
    </row>
    <row r="1808">
      <c r="A1808" s="198"/>
      <c r="B1808" s="219"/>
      <c r="C1808" s="103"/>
      <c r="D1808" s="103"/>
      <c r="E1808" s="5" t="str">
        <f t="array" ref="E1808">IF(D1808="","",XLOOKUP(D1808,DATOS!$D$6:D14000,DATOS!$C$6:C14000,0,0,1))</f>
        <v/>
      </c>
      <c r="F1808" s="220"/>
      <c r="G1808" s="221"/>
      <c r="H1808" s="194"/>
      <c r="I1808" s="106"/>
      <c r="J1808" s="195"/>
      <c r="K1808" s="195"/>
      <c r="L1808" s="196"/>
    </row>
    <row r="1809">
      <c r="A1809" s="198"/>
      <c r="B1809" s="219"/>
      <c r="C1809" s="103"/>
      <c r="D1809" s="103"/>
      <c r="E1809" s="5" t="str">
        <f t="array" ref="E1809">IF(D1809="","",XLOOKUP(D1809,DATOS!$D$6:D14000,DATOS!$C$6:C14000,0,0,1))</f>
        <v/>
      </c>
      <c r="F1809" s="220"/>
      <c r="G1809" s="221"/>
      <c r="H1809" s="194"/>
      <c r="I1809" s="106"/>
      <c r="J1809" s="195"/>
      <c r="K1809" s="195"/>
      <c r="L1809" s="196"/>
    </row>
    <row r="1810">
      <c r="A1810" s="198"/>
      <c r="B1810" s="219"/>
      <c r="C1810" s="103"/>
      <c r="D1810" s="103"/>
      <c r="E1810" s="5" t="str">
        <f t="array" ref="E1810">IF(D1810="","",XLOOKUP(D1810,DATOS!$D$6:D14000,DATOS!$C$6:C14000,0,0,1))</f>
        <v/>
      </c>
      <c r="F1810" s="220"/>
      <c r="G1810" s="221"/>
      <c r="H1810" s="194"/>
      <c r="I1810" s="106"/>
      <c r="J1810" s="195"/>
      <c r="K1810" s="195"/>
      <c r="L1810" s="196"/>
    </row>
    <row r="1811">
      <c r="A1811" s="198"/>
      <c r="B1811" s="219"/>
      <c r="C1811" s="103"/>
      <c r="D1811" s="103"/>
      <c r="E1811" s="5" t="str">
        <f t="array" ref="E1811">IF(D1811="","",XLOOKUP(D1811,DATOS!$D$6:D14000,DATOS!$C$6:C14000,0,0,1))</f>
        <v/>
      </c>
      <c r="F1811" s="220"/>
      <c r="G1811" s="221"/>
      <c r="H1811" s="194"/>
      <c r="I1811" s="106"/>
      <c r="J1811" s="195"/>
      <c r="K1811" s="195"/>
      <c r="L1811" s="196"/>
    </row>
    <row r="1812">
      <c r="A1812" s="198"/>
      <c r="B1812" s="219"/>
      <c r="C1812" s="103"/>
      <c r="D1812" s="103"/>
      <c r="E1812" s="5" t="str">
        <f t="array" ref="E1812">IF(D1812="","",XLOOKUP(D1812,DATOS!$D$6:D14000,DATOS!$C$6:C14000,0,0,1))</f>
        <v/>
      </c>
      <c r="F1812" s="220"/>
      <c r="G1812" s="221"/>
      <c r="H1812" s="194"/>
      <c r="I1812" s="106"/>
      <c r="J1812" s="195"/>
      <c r="K1812" s="195"/>
      <c r="L1812" s="196"/>
    </row>
    <row r="1813">
      <c r="A1813" s="198"/>
      <c r="B1813" s="219"/>
      <c r="C1813" s="103"/>
      <c r="D1813" s="103"/>
      <c r="E1813" s="5" t="str">
        <f t="array" ref="E1813">IF(D1813="","",XLOOKUP(D1813,DATOS!$D$6:D14000,DATOS!$C$6:C14000,0,0,1))</f>
        <v/>
      </c>
      <c r="F1813" s="220"/>
      <c r="G1813" s="221"/>
      <c r="H1813" s="194"/>
      <c r="I1813" s="106"/>
      <c r="J1813" s="195"/>
      <c r="K1813" s="195"/>
      <c r="L1813" s="196"/>
    </row>
    <row r="1814">
      <c r="A1814" s="198"/>
      <c r="B1814" s="219"/>
      <c r="C1814" s="103"/>
      <c r="D1814" s="103"/>
      <c r="E1814" s="5" t="str">
        <f t="array" ref="E1814">IF(D1814="","",XLOOKUP(D1814,DATOS!$D$6:D14000,DATOS!$C$6:C14000,0,0,1))</f>
        <v/>
      </c>
      <c r="F1814" s="220"/>
      <c r="G1814" s="221"/>
      <c r="H1814" s="194"/>
      <c r="I1814" s="106"/>
      <c r="J1814" s="195"/>
      <c r="K1814" s="195"/>
      <c r="L1814" s="196"/>
    </row>
    <row r="1815">
      <c r="A1815" s="198"/>
      <c r="B1815" s="219"/>
      <c r="C1815" s="103"/>
      <c r="D1815" s="103"/>
      <c r="E1815" s="5" t="str">
        <f t="array" ref="E1815">IF(D1815="","",XLOOKUP(D1815,DATOS!$D$6:D14000,DATOS!$C$6:C14000,0,0,1))</f>
        <v/>
      </c>
      <c r="F1815" s="220"/>
      <c r="G1815" s="221"/>
      <c r="H1815" s="194"/>
      <c r="I1815" s="106"/>
      <c r="J1815" s="195"/>
      <c r="K1815" s="195"/>
      <c r="L1815" s="196"/>
    </row>
    <row r="1816">
      <c r="A1816" s="198"/>
      <c r="B1816" s="219"/>
      <c r="C1816" s="103"/>
      <c r="D1816" s="103"/>
      <c r="E1816" s="5" t="str">
        <f t="array" ref="E1816">IF(D1816="","",XLOOKUP(D1816,DATOS!$D$6:D14000,DATOS!$C$6:C14000,0,0,1))</f>
        <v/>
      </c>
      <c r="F1816" s="220"/>
      <c r="G1816" s="221"/>
      <c r="H1816" s="194"/>
      <c r="I1816" s="106"/>
      <c r="J1816" s="195"/>
      <c r="K1816" s="195"/>
      <c r="L1816" s="196"/>
    </row>
    <row r="1817">
      <c r="A1817" s="198"/>
      <c r="B1817" s="219"/>
      <c r="C1817" s="103"/>
      <c r="D1817" s="103"/>
      <c r="E1817" s="5" t="str">
        <f t="array" ref="E1817">IF(D1817="","",XLOOKUP(D1817,DATOS!$D$6:D14000,DATOS!$C$6:C14000,0,0,1))</f>
        <v/>
      </c>
      <c r="F1817" s="220"/>
      <c r="G1817" s="221"/>
      <c r="H1817" s="194"/>
      <c r="I1817" s="106"/>
      <c r="J1817" s="195"/>
      <c r="K1817" s="195"/>
      <c r="L1817" s="196"/>
    </row>
    <row r="1818">
      <c r="A1818" s="198"/>
      <c r="B1818" s="219"/>
      <c r="C1818" s="103"/>
      <c r="D1818" s="103"/>
      <c r="E1818" s="5" t="str">
        <f t="array" ref="E1818">IF(D1818="","",XLOOKUP(D1818,DATOS!$D$6:D14000,DATOS!$C$6:C14000,0,0,1))</f>
        <v/>
      </c>
      <c r="F1818" s="220"/>
      <c r="G1818" s="221"/>
      <c r="H1818" s="194"/>
      <c r="I1818" s="106"/>
      <c r="J1818" s="195"/>
      <c r="K1818" s="195"/>
      <c r="L1818" s="196"/>
    </row>
    <row r="1819">
      <c r="A1819" s="198"/>
      <c r="B1819" s="219"/>
      <c r="C1819" s="103"/>
      <c r="D1819" s="103"/>
      <c r="E1819" s="5" t="str">
        <f t="array" ref="E1819">IF(D1819="","",XLOOKUP(D1819,DATOS!$D$6:D14000,DATOS!$C$6:C14000,0,0,1))</f>
        <v/>
      </c>
      <c r="F1819" s="220"/>
      <c r="G1819" s="221"/>
      <c r="H1819" s="194"/>
      <c r="I1819" s="106"/>
      <c r="J1819" s="195"/>
      <c r="K1819" s="195"/>
      <c r="L1819" s="196"/>
    </row>
    <row r="1820">
      <c r="A1820" s="198"/>
      <c r="B1820" s="219"/>
      <c r="C1820" s="103"/>
      <c r="D1820" s="103"/>
      <c r="E1820" s="5" t="str">
        <f t="array" ref="E1820">IF(D1820="","",XLOOKUP(D1820,DATOS!$D$6:D14000,DATOS!$C$6:C14000,0,0,1))</f>
        <v/>
      </c>
      <c r="F1820" s="220"/>
      <c r="G1820" s="221"/>
      <c r="H1820" s="194"/>
      <c r="I1820" s="106"/>
      <c r="J1820" s="195"/>
      <c r="K1820" s="195"/>
      <c r="L1820" s="196"/>
    </row>
    <row r="1821">
      <c r="A1821" s="198"/>
      <c r="B1821" s="219"/>
      <c r="C1821" s="103"/>
      <c r="D1821" s="103"/>
      <c r="E1821" s="5" t="str">
        <f t="array" ref="E1821">IF(D1821="","",XLOOKUP(D1821,DATOS!$D$6:D14000,DATOS!$C$6:C14000,0,0,1))</f>
        <v/>
      </c>
      <c r="F1821" s="220"/>
      <c r="G1821" s="221"/>
      <c r="H1821" s="194"/>
      <c r="I1821" s="106"/>
      <c r="J1821" s="195"/>
      <c r="K1821" s="195"/>
      <c r="L1821" s="196"/>
    </row>
    <row r="1822">
      <c r="A1822" s="198"/>
      <c r="B1822" s="219"/>
      <c r="C1822" s="103"/>
      <c r="D1822" s="103"/>
      <c r="E1822" s="5" t="str">
        <f t="array" ref="E1822">IF(D1822="","",XLOOKUP(D1822,DATOS!$D$6:D14000,DATOS!$C$6:C14000,0,0,1))</f>
        <v/>
      </c>
      <c r="F1822" s="220"/>
      <c r="G1822" s="221"/>
      <c r="H1822" s="194"/>
      <c r="I1822" s="106"/>
      <c r="J1822" s="195"/>
      <c r="K1822" s="195"/>
      <c r="L1822" s="196"/>
    </row>
    <row r="1823">
      <c r="A1823" s="198"/>
      <c r="B1823" s="219"/>
      <c r="C1823" s="103"/>
      <c r="D1823" s="103"/>
      <c r="E1823" s="5" t="str">
        <f t="array" ref="E1823">IF(D1823="","",XLOOKUP(D1823,DATOS!$D$6:D14000,DATOS!$C$6:C14000,0,0,1))</f>
        <v/>
      </c>
      <c r="F1823" s="220"/>
      <c r="G1823" s="221"/>
      <c r="H1823" s="194"/>
      <c r="I1823" s="106"/>
      <c r="J1823" s="195"/>
      <c r="K1823" s="195"/>
      <c r="L1823" s="196"/>
    </row>
    <row r="1824">
      <c r="A1824" s="198"/>
      <c r="B1824" s="219"/>
      <c r="C1824" s="103"/>
      <c r="D1824" s="103"/>
      <c r="E1824" s="5" t="str">
        <f t="array" ref="E1824">IF(D1824="","",XLOOKUP(D1824,DATOS!$D$6:D14000,DATOS!$C$6:C14000,0,0,1))</f>
        <v/>
      </c>
      <c r="F1824" s="220"/>
      <c r="G1824" s="221"/>
      <c r="H1824" s="194"/>
      <c r="I1824" s="106"/>
      <c r="J1824" s="195"/>
      <c r="K1824" s="195"/>
      <c r="L1824" s="196"/>
    </row>
    <row r="1825">
      <c r="A1825" s="198"/>
      <c r="B1825" s="219"/>
      <c r="C1825" s="103"/>
      <c r="D1825" s="103"/>
      <c r="E1825" s="5" t="str">
        <f t="array" ref="E1825">IF(D1825="","",XLOOKUP(D1825,DATOS!$D$6:D14000,DATOS!$C$6:C14000,0,0,1))</f>
        <v/>
      </c>
      <c r="F1825" s="220"/>
      <c r="G1825" s="221"/>
      <c r="H1825" s="194"/>
      <c r="I1825" s="106"/>
      <c r="J1825" s="195"/>
      <c r="K1825" s="195"/>
      <c r="L1825" s="196"/>
    </row>
    <row r="1826">
      <c r="A1826" s="198"/>
      <c r="B1826" s="219"/>
      <c r="C1826" s="103"/>
      <c r="D1826" s="103"/>
      <c r="E1826" s="5" t="str">
        <f t="array" ref="E1826">IF(D1826="","",XLOOKUP(D1826,DATOS!$D$6:D14000,DATOS!$C$6:C14000,0,0,1))</f>
        <v/>
      </c>
      <c r="F1826" s="220"/>
      <c r="G1826" s="221"/>
      <c r="H1826" s="194"/>
      <c r="I1826" s="106"/>
      <c r="J1826" s="195"/>
      <c r="K1826" s="195"/>
      <c r="L1826" s="196"/>
    </row>
    <row r="1827">
      <c r="A1827" s="198"/>
      <c r="B1827" s="219"/>
      <c r="C1827" s="103"/>
      <c r="D1827" s="103"/>
      <c r="E1827" s="5" t="str">
        <f t="array" ref="E1827">IF(D1827="","",XLOOKUP(D1827,DATOS!$D$6:D14000,DATOS!$C$6:C14000,0,0,1))</f>
        <v/>
      </c>
      <c r="F1827" s="220"/>
      <c r="G1827" s="221"/>
      <c r="H1827" s="194"/>
      <c r="I1827" s="106"/>
      <c r="J1827" s="195"/>
      <c r="K1827" s="195"/>
      <c r="L1827" s="196"/>
    </row>
    <row r="1828">
      <c r="A1828" s="198"/>
      <c r="B1828" s="219"/>
      <c r="C1828" s="103"/>
      <c r="D1828" s="103"/>
      <c r="E1828" s="5" t="str">
        <f t="array" ref="E1828">IF(D1828="","",XLOOKUP(D1828,DATOS!$D$6:D14000,DATOS!$C$6:C14000,0,0,1))</f>
        <v/>
      </c>
      <c r="F1828" s="220"/>
      <c r="G1828" s="221"/>
      <c r="H1828" s="194"/>
      <c r="I1828" s="106"/>
      <c r="J1828" s="195"/>
      <c r="K1828" s="195"/>
      <c r="L1828" s="196"/>
    </row>
    <row r="1829">
      <c r="A1829" s="198"/>
      <c r="B1829" s="219"/>
      <c r="C1829" s="103"/>
      <c r="D1829" s="103"/>
      <c r="E1829" s="5" t="str">
        <f t="array" ref="E1829">IF(D1829="","",XLOOKUP(D1829,DATOS!$D$6:D14000,DATOS!$C$6:C14000,0,0,1))</f>
        <v/>
      </c>
      <c r="F1829" s="220"/>
      <c r="G1829" s="221"/>
      <c r="H1829" s="194"/>
      <c r="I1829" s="106"/>
      <c r="J1829" s="195"/>
      <c r="K1829" s="195"/>
      <c r="L1829" s="196"/>
    </row>
    <row r="1830">
      <c r="A1830" s="198"/>
      <c r="B1830" s="219"/>
      <c r="C1830" s="103"/>
      <c r="D1830" s="103"/>
      <c r="E1830" s="5" t="str">
        <f t="array" ref="E1830">IF(D1830="","",XLOOKUP(D1830,DATOS!$D$6:D14000,DATOS!$C$6:C14000,0,0,1))</f>
        <v/>
      </c>
      <c r="F1830" s="220"/>
      <c r="G1830" s="221"/>
      <c r="H1830" s="194"/>
      <c r="I1830" s="106"/>
      <c r="J1830" s="195"/>
      <c r="K1830" s="195"/>
      <c r="L1830" s="196"/>
    </row>
    <row r="1831">
      <c r="A1831" s="198"/>
      <c r="B1831" s="219"/>
      <c r="C1831" s="103"/>
      <c r="D1831" s="103"/>
      <c r="E1831" s="5" t="str">
        <f t="array" ref="E1831">IF(D1831="","",XLOOKUP(D1831,DATOS!$D$6:D14000,DATOS!$C$6:C14000,0,0,1))</f>
        <v/>
      </c>
      <c r="F1831" s="220"/>
      <c r="G1831" s="221"/>
      <c r="H1831" s="194"/>
      <c r="I1831" s="106"/>
      <c r="J1831" s="195"/>
      <c r="K1831" s="195"/>
      <c r="L1831" s="196"/>
    </row>
    <row r="1832">
      <c r="A1832" s="198"/>
      <c r="B1832" s="219"/>
      <c r="C1832" s="103"/>
      <c r="D1832" s="103"/>
      <c r="E1832" s="5" t="str">
        <f t="array" ref="E1832">IF(D1832="","",XLOOKUP(D1832,DATOS!$D$6:D14000,DATOS!$C$6:C14000,0,0,1))</f>
        <v/>
      </c>
      <c r="F1832" s="220"/>
      <c r="G1832" s="221"/>
      <c r="H1832" s="194"/>
      <c r="I1832" s="106"/>
      <c r="J1832" s="195"/>
      <c r="K1832" s="195"/>
      <c r="L1832" s="196"/>
    </row>
    <row r="1833">
      <c r="A1833" s="198"/>
      <c r="B1833" s="219"/>
      <c r="C1833" s="103"/>
      <c r="D1833" s="103"/>
      <c r="E1833" s="5" t="str">
        <f t="array" ref="E1833">IF(D1833="","",XLOOKUP(D1833,DATOS!$D$6:D14000,DATOS!$C$6:C14000,0,0,1))</f>
        <v/>
      </c>
      <c r="F1833" s="220"/>
      <c r="G1833" s="221"/>
      <c r="H1833" s="194"/>
      <c r="I1833" s="106"/>
      <c r="J1833" s="195"/>
      <c r="K1833" s="195"/>
      <c r="L1833" s="196"/>
    </row>
    <row r="1834">
      <c r="A1834" s="198"/>
      <c r="B1834" s="219"/>
      <c r="C1834" s="103"/>
      <c r="D1834" s="103"/>
      <c r="E1834" s="5" t="str">
        <f t="array" ref="E1834">IF(D1834="","",XLOOKUP(D1834,DATOS!$D$6:D14000,DATOS!$C$6:C14000,0,0,1))</f>
        <v/>
      </c>
      <c r="F1834" s="220"/>
      <c r="G1834" s="221"/>
      <c r="H1834" s="194"/>
      <c r="I1834" s="106"/>
      <c r="J1834" s="195"/>
      <c r="K1834" s="195"/>
      <c r="L1834" s="196"/>
    </row>
    <row r="1835">
      <c r="A1835" s="198"/>
      <c r="B1835" s="219"/>
      <c r="C1835" s="103"/>
      <c r="D1835" s="103"/>
      <c r="E1835" s="5" t="str">
        <f t="array" ref="E1835">IF(D1835="","",XLOOKUP(D1835,DATOS!$D$6:D14000,DATOS!$C$6:C14000,0,0,1))</f>
        <v/>
      </c>
      <c r="F1835" s="220"/>
      <c r="G1835" s="221"/>
      <c r="H1835" s="194"/>
      <c r="I1835" s="106"/>
      <c r="J1835" s="195"/>
      <c r="K1835" s="195"/>
      <c r="L1835" s="196"/>
    </row>
    <row r="1836">
      <c r="A1836" s="198"/>
      <c r="B1836" s="219"/>
      <c r="C1836" s="103"/>
      <c r="D1836" s="103"/>
      <c r="E1836" s="5" t="str">
        <f t="array" ref="E1836">IF(D1836="","",XLOOKUP(D1836,DATOS!$D$6:D14000,DATOS!$C$6:C14000,0,0,1))</f>
        <v/>
      </c>
      <c r="F1836" s="220"/>
      <c r="G1836" s="221"/>
      <c r="H1836" s="194"/>
      <c r="I1836" s="106"/>
      <c r="J1836" s="195"/>
      <c r="K1836" s="195"/>
      <c r="L1836" s="196"/>
    </row>
    <row r="1837">
      <c r="A1837" s="198"/>
      <c r="B1837" s="219"/>
      <c r="C1837" s="103"/>
      <c r="D1837" s="103"/>
      <c r="E1837" s="5" t="str">
        <f t="array" ref="E1837">IF(D1837="","",XLOOKUP(D1837,DATOS!$D$6:D14000,DATOS!$C$6:C14000,0,0,1))</f>
        <v/>
      </c>
      <c r="F1837" s="220"/>
      <c r="G1837" s="221"/>
      <c r="H1837" s="194"/>
      <c r="I1837" s="106"/>
      <c r="J1837" s="195"/>
      <c r="K1837" s="195"/>
      <c r="L1837" s="196"/>
    </row>
    <row r="1838">
      <c r="A1838" s="198"/>
      <c r="B1838" s="219"/>
      <c r="C1838" s="103"/>
      <c r="D1838" s="103"/>
      <c r="E1838" s="5" t="str">
        <f t="array" ref="E1838">IF(D1838="","",XLOOKUP(D1838,DATOS!$D$6:D14000,DATOS!$C$6:C14000,0,0,1))</f>
        <v/>
      </c>
      <c r="F1838" s="220"/>
      <c r="G1838" s="221"/>
      <c r="H1838" s="194"/>
      <c r="I1838" s="106"/>
      <c r="J1838" s="195"/>
      <c r="K1838" s="195"/>
      <c r="L1838" s="196"/>
    </row>
    <row r="1839">
      <c r="A1839" s="198"/>
      <c r="B1839" s="219"/>
      <c r="C1839" s="103"/>
      <c r="D1839" s="103"/>
      <c r="E1839" s="5" t="str">
        <f t="array" ref="E1839">IF(D1839="","",XLOOKUP(D1839,DATOS!$D$6:D14000,DATOS!$C$6:C14000,0,0,1))</f>
        <v/>
      </c>
      <c r="F1839" s="220"/>
      <c r="G1839" s="221"/>
      <c r="H1839" s="194"/>
      <c r="I1839" s="106"/>
      <c r="J1839" s="195"/>
      <c r="K1839" s="195"/>
      <c r="L1839" s="196"/>
    </row>
    <row r="1840">
      <c r="A1840" s="198"/>
      <c r="B1840" s="219"/>
      <c r="C1840" s="103"/>
      <c r="D1840" s="103"/>
      <c r="E1840" s="5" t="str">
        <f t="array" ref="E1840">IF(D1840="","",XLOOKUP(D1840,DATOS!$D$6:D14000,DATOS!$C$6:C14000,0,0,1))</f>
        <v/>
      </c>
      <c r="F1840" s="220"/>
      <c r="G1840" s="221"/>
      <c r="H1840" s="194"/>
      <c r="I1840" s="106"/>
      <c r="J1840" s="195"/>
      <c r="K1840" s="195"/>
      <c r="L1840" s="196"/>
    </row>
    <row r="1841">
      <c r="A1841" s="198"/>
      <c r="B1841" s="219"/>
      <c r="C1841" s="103"/>
      <c r="D1841" s="103"/>
      <c r="E1841" s="5" t="str">
        <f t="array" ref="E1841">IF(D1841="","",XLOOKUP(D1841,DATOS!$D$6:D14000,DATOS!$C$6:C14000,0,0,1))</f>
        <v/>
      </c>
      <c r="F1841" s="220"/>
      <c r="G1841" s="221"/>
      <c r="H1841" s="194"/>
      <c r="I1841" s="106"/>
      <c r="J1841" s="195"/>
      <c r="K1841" s="195"/>
      <c r="L1841" s="196"/>
    </row>
    <row r="1842">
      <c r="A1842" s="198"/>
      <c r="B1842" s="219"/>
      <c r="C1842" s="103"/>
      <c r="D1842" s="103"/>
      <c r="E1842" s="5" t="str">
        <f t="array" ref="E1842">IF(D1842="","",XLOOKUP(D1842,DATOS!$D$6:D14000,DATOS!$C$6:C14000,0,0,1))</f>
        <v/>
      </c>
      <c r="F1842" s="220"/>
      <c r="G1842" s="221"/>
      <c r="H1842" s="194"/>
      <c r="I1842" s="106"/>
      <c r="J1842" s="195"/>
      <c r="K1842" s="195"/>
      <c r="L1842" s="196"/>
    </row>
    <row r="1843">
      <c r="A1843" s="198"/>
      <c r="B1843" s="219"/>
      <c r="C1843" s="103"/>
      <c r="D1843" s="103"/>
      <c r="E1843" s="5" t="str">
        <f t="array" ref="E1843">IF(D1843="","",XLOOKUP(D1843,DATOS!$D$6:D14000,DATOS!$C$6:C14000,0,0,1))</f>
        <v/>
      </c>
      <c r="F1843" s="220"/>
      <c r="G1843" s="221"/>
      <c r="H1843" s="194"/>
      <c r="I1843" s="106"/>
      <c r="J1843" s="195"/>
      <c r="K1843" s="195"/>
      <c r="L1843" s="196"/>
    </row>
    <row r="1844">
      <c r="A1844" s="198"/>
      <c r="B1844" s="219"/>
      <c r="C1844" s="103"/>
      <c r="D1844" s="103"/>
      <c r="E1844" s="5" t="str">
        <f t="array" ref="E1844">IF(D1844="","",XLOOKUP(D1844,DATOS!$D$6:D14000,DATOS!$C$6:C14000,0,0,1))</f>
        <v/>
      </c>
      <c r="F1844" s="220"/>
      <c r="G1844" s="221"/>
      <c r="H1844" s="194"/>
      <c r="I1844" s="106"/>
      <c r="J1844" s="195"/>
      <c r="K1844" s="195"/>
      <c r="L1844" s="196"/>
    </row>
    <row r="1845">
      <c r="A1845" s="198"/>
      <c r="B1845" s="219"/>
      <c r="C1845" s="103"/>
      <c r="D1845" s="103"/>
      <c r="E1845" s="5" t="str">
        <f t="array" ref="E1845">IF(D1845="","",XLOOKUP(D1845,DATOS!$D$6:D14000,DATOS!$C$6:C14000,0,0,1))</f>
        <v/>
      </c>
      <c r="F1845" s="220"/>
      <c r="G1845" s="221"/>
      <c r="H1845" s="194"/>
      <c r="I1845" s="106"/>
      <c r="J1845" s="195"/>
      <c r="K1845" s="195"/>
      <c r="L1845" s="196"/>
    </row>
    <row r="1846">
      <c r="A1846" s="198"/>
      <c r="B1846" s="219"/>
      <c r="C1846" s="103"/>
      <c r="D1846" s="103"/>
      <c r="E1846" s="5" t="str">
        <f t="array" ref="E1846">IF(D1846="","",XLOOKUP(D1846,DATOS!$D$6:D14000,DATOS!$C$6:C14000,0,0,1))</f>
        <v/>
      </c>
      <c r="F1846" s="220"/>
      <c r="G1846" s="221"/>
      <c r="H1846" s="194"/>
      <c r="I1846" s="106"/>
      <c r="J1846" s="195"/>
      <c r="K1846" s="195"/>
      <c r="L1846" s="196"/>
    </row>
    <row r="1847">
      <c r="A1847" s="198"/>
      <c r="B1847" s="219"/>
      <c r="C1847" s="103"/>
      <c r="D1847" s="103"/>
      <c r="E1847" s="5" t="str">
        <f t="array" ref="E1847">IF(D1847="","",XLOOKUP(D1847,DATOS!$D$6:D14000,DATOS!$C$6:C14000,0,0,1))</f>
        <v/>
      </c>
      <c r="F1847" s="220"/>
      <c r="G1847" s="221"/>
      <c r="H1847" s="194"/>
      <c r="I1847" s="106"/>
      <c r="J1847" s="195"/>
      <c r="K1847" s="195"/>
      <c r="L1847" s="196"/>
    </row>
    <row r="1848">
      <c r="A1848" s="198"/>
      <c r="B1848" s="219"/>
      <c r="C1848" s="103"/>
      <c r="D1848" s="103"/>
      <c r="E1848" s="5" t="str">
        <f t="array" ref="E1848">IF(D1848="","",XLOOKUP(D1848,DATOS!$D$6:D14000,DATOS!$C$6:C14000,0,0,1))</f>
        <v/>
      </c>
      <c r="F1848" s="220"/>
      <c r="G1848" s="221"/>
      <c r="H1848" s="194"/>
      <c r="I1848" s="106"/>
      <c r="J1848" s="195"/>
      <c r="K1848" s="195"/>
      <c r="L1848" s="196"/>
    </row>
    <row r="1849">
      <c r="A1849" s="198"/>
      <c r="B1849" s="219"/>
      <c r="C1849" s="103"/>
      <c r="D1849" s="103"/>
      <c r="E1849" s="5" t="str">
        <f t="array" ref="E1849">IF(D1849="","",XLOOKUP(D1849,DATOS!$D$6:D14000,DATOS!$C$6:C14000,0,0,1))</f>
        <v/>
      </c>
      <c r="F1849" s="220"/>
      <c r="G1849" s="221"/>
      <c r="H1849" s="194"/>
      <c r="I1849" s="106"/>
      <c r="J1849" s="195"/>
      <c r="K1849" s="195"/>
      <c r="L1849" s="196"/>
    </row>
    <row r="1850">
      <c r="A1850" s="198"/>
      <c r="B1850" s="219"/>
      <c r="C1850" s="103"/>
      <c r="D1850" s="103"/>
      <c r="E1850" s="5" t="str">
        <f t="array" ref="E1850">IF(D1850="","",XLOOKUP(D1850,DATOS!$D$6:D14000,DATOS!$C$6:C14000,0,0,1))</f>
        <v/>
      </c>
      <c r="F1850" s="220"/>
      <c r="G1850" s="221"/>
      <c r="H1850" s="194"/>
      <c r="I1850" s="106"/>
      <c r="J1850" s="195"/>
      <c r="K1850" s="195"/>
      <c r="L1850" s="196"/>
    </row>
    <row r="1851">
      <c r="A1851" s="198"/>
      <c r="B1851" s="219"/>
      <c r="C1851" s="103"/>
      <c r="D1851" s="103"/>
      <c r="E1851" s="5" t="str">
        <f t="array" ref="E1851">IF(D1851="","",XLOOKUP(D1851,DATOS!$D$6:D14000,DATOS!$C$6:C14000,0,0,1))</f>
        <v/>
      </c>
      <c r="F1851" s="220"/>
      <c r="G1851" s="221"/>
      <c r="H1851" s="194"/>
      <c r="I1851" s="106"/>
      <c r="J1851" s="195"/>
      <c r="K1851" s="195"/>
      <c r="L1851" s="196"/>
    </row>
    <row r="1852">
      <c r="A1852" s="198"/>
      <c r="B1852" s="219"/>
      <c r="C1852" s="103"/>
      <c r="D1852" s="103"/>
      <c r="E1852" s="5" t="str">
        <f t="array" ref="E1852">IF(D1852="","",XLOOKUP(D1852,DATOS!$D$6:D14000,DATOS!$C$6:C14000,0,0,1))</f>
        <v/>
      </c>
      <c r="F1852" s="220"/>
      <c r="G1852" s="221"/>
      <c r="H1852" s="194"/>
      <c r="I1852" s="106"/>
      <c r="J1852" s="195"/>
      <c r="K1852" s="195"/>
      <c r="L1852" s="196"/>
    </row>
    <row r="1853">
      <c r="A1853" s="198"/>
      <c r="B1853" s="219"/>
      <c r="C1853" s="103"/>
      <c r="D1853" s="103"/>
      <c r="E1853" s="5" t="str">
        <f t="array" ref="E1853">IF(D1853="","",XLOOKUP(D1853,DATOS!$D$6:D14000,DATOS!$C$6:C14000,0,0,1))</f>
        <v/>
      </c>
      <c r="F1853" s="220"/>
      <c r="G1853" s="221"/>
      <c r="H1853" s="194"/>
      <c r="I1853" s="106"/>
      <c r="J1853" s="195"/>
      <c r="K1853" s="195"/>
      <c r="L1853" s="196"/>
    </row>
    <row r="1854">
      <c r="A1854" s="198"/>
      <c r="B1854" s="219"/>
      <c r="C1854" s="103"/>
      <c r="D1854" s="103"/>
      <c r="E1854" s="5" t="str">
        <f t="array" ref="E1854">IF(D1854="","",XLOOKUP(D1854,DATOS!$D$6:D14000,DATOS!$C$6:C14000,0,0,1))</f>
        <v/>
      </c>
      <c r="F1854" s="220"/>
      <c r="G1854" s="221"/>
      <c r="H1854" s="194"/>
      <c r="I1854" s="106"/>
      <c r="J1854" s="195"/>
      <c r="K1854" s="195"/>
      <c r="L1854" s="196"/>
    </row>
    <row r="1855">
      <c r="A1855" s="198"/>
      <c r="B1855" s="219"/>
      <c r="C1855" s="103"/>
      <c r="D1855" s="103"/>
      <c r="E1855" s="5" t="str">
        <f t="array" ref="E1855">IF(D1855="","",XLOOKUP(D1855,DATOS!$D$6:D14000,DATOS!$C$6:C14000,0,0,1))</f>
        <v/>
      </c>
      <c r="F1855" s="220"/>
      <c r="G1855" s="221"/>
      <c r="H1855" s="194"/>
      <c r="I1855" s="106"/>
      <c r="J1855" s="195"/>
      <c r="K1855" s="195"/>
      <c r="L1855" s="196"/>
    </row>
    <row r="1856">
      <c r="A1856" s="198"/>
      <c r="B1856" s="219"/>
      <c r="C1856" s="103"/>
      <c r="D1856" s="103"/>
      <c r="E1856" s="5" t="str">
        <f t="array" ref="E1856">IF(D1856="","",XLOOKUP(D1856,DATOS!$D$6:D14000,DATOS!$C$6:C14000,0,0,1))</f>
        <v/>
      </c>
      <c r="F1856" s="220"/>
      <c r="G1856" s="221"/>
      <c r="H1856" s="194"/>
      <c r="I1856" s="106"/>
      <c r="J1856" s="195"/>
      <c r="K1856" s="195"/>
      <c r="L1856" s="196"/>
    </row>
    <row r="1857">
      <c r="A1857" s="198"/>
      <c r="B1857" s="219"/>
      <c r="C1857" s="103"/>
      <c r="D1857" s="103"/>
      <c r="E1857" s="5" t="str">
        <f t="array" ref="E1857">IF(D1857="","",XLOOKUP(D1857,DATOS!$D$6:D14000,DATOS!$C$6:C14000,0,0,1))</f>
        <v/>
      </c>
      <c r="F1857" s="220"/>
      <c r="G1857" s="221"/>
      <c r="H1857" s="194"/>
      <c r="I1857" s="106"/>
      <c r="J1857" s="195"/>
      <c r="K1857" s="195"/>
      <c r="L1857" s="196"/>
    </row>
    <row r="1858">
      <c r="A1858" s="198"/>
      <c r="B1858" s="219"/>
      <c r="C1858" s="103"/>
      <c r="D1858" s="103"/>
      <c r="E1858" s="5" t="str">
        <f t="array" ref="E1858">IF(D1858="","",XLOOKUP(D1858,DATOS!$D$6:D14000,DATOS!$C$6:C14000,0,0,1))</f>
        <v/>
      </c>
      <c r="F1858" s="220"/>
      <c r="G1858" s="221"/>
      <c r="H1858" s="194"/>
      <c r="I1858" s="106"/>
      <c r="J1858" s="195"/>
      <c r="K1858" s="195"/>
      <c r="L1858" s="196"/>
    </row>
    <row r="1859">
      <c r="A1859" s="198"/>
      <c r="B1859" s="219"/>
      <c r="C1859" s="103"/>
      <c r="D1859" s="103"/>
      <c r="E1859" s="5" t="str">
        <f t="array" ref="E1859">IF(D1859="","",XLOOKUP(D1859,DATOS!$D$6:D14000,DATOS!$C$6:C14000,0,0,1))</f>
        <v/>
      </c>
      <c r="F1859" s="220"/>
      <c r="G1859" s="221"/>
      <c r="H1859" s="194"/>
      <c r="I1859" s="106"/>
      <c r="J1859" s="195"/>
      <c r="K1859" s="195"/>
      <c r="L1859" s="196"/>
    </row>
    <row r="1860">
      <c r="A1860" s="198"/>
      <c r="B1860" s="219"/>
      <c r="C1860" s="103"/>
      <c r="D1860" s="103"/>
      <c r="E1860" s="5" t="str">
        <f t="array" ref="E1860">IF(D1860="","",XLOOKUP(D1860,DATOS!$D$6:D14000,DATOS!$C$6:C14000,0,0,1))</f>
        <v/>
      </c>
      <c r="F1860" s="220"/>
      <c r="G1860" s="221"/>
      <c r="H1860" s="194"/>
      <c r="I1860" s="106"/>
      <c r="J1860" s="195"/>
      <c r="K1860" s="195"/>
      <c r="L1860" s="196"/>
    </row>
    <row r="1861">
      <c r="A1861" s="198"/>
      <c r="B1861" s="219"/>
      <c r="C1861" s="103"/>
      <c r="D1861" s="103"/>
      <c r="E1861" s="5" t="str">
        <f t="array" ref="E1861">IF(D1861="","",XLOOKUP(D1861,DATOS!$D$6:D14000,DATOS!$C$6:C14000,0,0,1))</f>
        <v/>
      </c>
      <c r="F1861" s="220"/>
      <c r="G1861" s="221"/>
      <c r="H1861" s="194"/>
      <c r="I1861" s="106"/>
      <c r="J1861" s="195"/>
      <c r="K1861" s="195"/>
      <c r="L1861" s="196"/>
    </row>
    <row r="1862">
      <c r="A1862" s="198"/>
      <c r="B1862" s="219"/>
      <c r="C1862" s="103"/>
      <c r="D1862" s="103"/>
      <c r="E1862" s="5" t="str">
        <f t="array" ref="E1862">IF(D1862="","",XLOOKUP(D1862,DATOS!$D$6:D14000,DATOS!$C$6:C14000,0,0,1))</f>
        <v/>
      </c>
      <c r="F1862" s="220"/>
      <c r="G1862" s="221"/>
      <c r="H1862" s="194"/>
      <c r="I1862" s="106"/>
      <c r="J1862" s="195"/>
      <c r="K1862" s="195"/>
      <c r="L1862" s="196"/>
    </row>
    <row r="1863">
      <c r="A1863" s="198"/>
      <c r="B1863" s="219"/>
      <c r="C1863" s="103"/>
      <c r="D1863" s="103"/>
      <c r="E1863" s="5" t="str">
        <f t="array" ref="E1863">IF(D1863="","",XLOOKUP(D1863,DATOS!$D$6:D14000,DATOS!$C$6:C14000,0,0,1))</f>
        <v/>
      </c>
      <c r="F1863" s="220"/>
      <c r="G1863" s="221"/>
      <c r="H1863" s="194"/>
      <c r="I1863" s="106"/>
      <c r="J1863" s="195"/>
      <c r="K1863" s="195"/>
      <c r="L1863" s="196"/>
    </row>
    <row r="1864">
      <c r="A1864" s="198"/>
      <c r="B1864" s="219"/>
      <c r="C1864" s="103"/>
      <c r="D1864" s="103"/>
      <c r="E1864" s="5" t="str">
        <f t="array" ref="E1864">IF(D1864="","",XLOOKUP(D1864,DATOS!$D$6:D14000,DATOS!$C$6:C14000,0,0,1))</f>
        <v/>
      </c>
      <c r="F1864" s="220"/>
      <c r="G1864" s="221"/>
      <c r="H1864" s="194"/>
      <c r="I1864" s="106"/>
      <c r="J1864" s="195"/>
      <c r="K1864" s="195"/>
      <c r="L1864" s="196"/>
    </row>
    <row r="1865">
      <c r="A1865" s="198"/>
      <c r="B1865" s="219"/>
      <c r="C1865" s="103"/>
      <c r="D1865" s="103"/>
      <c r="E1865" s="5" t="str">
        <f t="array" ref="E1865">IF(D1865="","",XLOOKUP(D1865,DATOS!$D$6:D14000,DATOS!$C$6:C14000,0,0,1))</f>
        <v/>
      </c>
      <c r="F1865" s="220"/>
      <c r="G1865" s="221"/>
      <c r="H1865" s="194"/>
      <c r="I1865" s="106"/>
      <c r="J1865" s="195"/>
      <c r="K1865" s="195"/>
      <c r="L1865" s="196"/>
    </row>
    <row r="1866">
      <c r="A1866" s="198"/>
      <c r="B1866" s="219"/>
      <c r="C1866" s="103"/>
      <c r="D1866" s="103"/>
      <c r="E1866" s="5" t="str">
        <f t="array" ref="E1866">IF(D1866="","",XLOOKUP(D1866,DATOS!$D$6:D14000,DATOS!$C$6:C14000,0,0,1))</f>
        <v/>
      </c>
      <c r="F1866" s="220"/>
      <c r="G1866" s="221"/>
      <c r="H1866" s="194"/>
      <c r="I1866" s="106"/>
      <c r="J1866" s="195"/>
      <c r="K1866" s="195"/>
      <c r="L1866" s="196"/>
    </row>
    <row r="1867">
      <c r="A1867" s="198"/>
      <c r="B1867" s="219"/>
      <c r="C1867" s="103"/>
      <c r="D1867" s="103"/>
      <c r="E1867" s="5" t="str">
        <f t="array" ref="E1867">IF(D1867="","",XLOOKUP(D1867,DATOS!$D$6:D14000,DATOS!$C$6:C14000,0,0,1))</f>
        <v/>
      </c>
      <c r="F1867" s="220"/>
      <c r="G1867" s="221"/>
      <c r="H1867" s="194"/>
      <c r="I1867" s="106"/>
      <c r="J1867" s="195"/>
      <c r="K1867" s="195"/>
      <c r="L1867" s="196"/>
    </row>
    <row r="1868">
      <c r="A1868" s="198"/>
      <c r="B1868" s="219"/>
      <c r="C1868" s="103"/>
      <c r="D1868" s="103"/>
      <c r="E1868" s="5" t="str">
        <f t="array" ref="E1868">IF(D1868="","",XLOOKUP(D1868,DATOS!$D$6:D14000,DATOS!$C$6:C14000,0,0,1))</f>
        <v/>
      </c>
      <c r="F1868" s="220"/>
      <c r="G1868" s="221"/>
      <c r="H1868" s="194"/>
      <c r="I1868" s="106"/>
      <c r="J1868" s="195"/>
      <c r="K1868" s="195"/>
      <c r="L1868" s="196"/>
    </row>
    <row r="1869">
      <c r="A1869" s="198"/>
      <c r="B1869" s="219"/>
      <c r="C1869" s="103"/>
      <c r="D1869" s="103"/>
      <c r="E1869" s="5" t="str">
        <f t="array" ref="E1869">IF(D1869="","",XLOOKUP(D1869,DATOS!$D$6:D14000,DATOS!$C$6:C14000,0,0,1))</f>
        <v/>
      </c>
      <c r="F1869" s="220"/>
      <c r="G1869" s="221"/>
      <c r="H1869" s="194"/>
      <c r="I1869" s="106"/>
      <c r="J1869" s="195"/>
      <c r="K1869" s="195"/>
      <c r="L1869" s="196"/>
    </row>
    <row r="1870">
      <c r="A1870" s="198"/>
      <c r="B1870" s="219"/>
      <c r="C1870" s="103"/>
      <c r="D1870" s="103"/>
      <c r="E1870" s="5" t="str">
        <f t="array" ref="E1870">IF(D1870="","",XLOOKUP(D1870,DATOS!$D$6:D14000,DATOS!$C$6:C14000,0,0,1))</f>
        <v/>
      </c>
      <c r="F1870" s="220"/>
      <c r="G1870" s="221"/>
      <c r="H1870" s="194"/>
      <c r="I1870" s="106"/>
      <c r="J1870" s="195"/>
      <c r="K1870" s="195"/>
      <c r="L1870" s="196"/>
    </row>
    <row r="1871">
      <c r="A1871" s="198"/>
      <c r="B1871" s="219"/>
      <c r="C1871" s="103"/>
      <c r="D1871" s="103"/>
      <c r="E1871" s="5" t="str">
        <f t="array" ref="E1871">IF(D1871="","",XLOOKUP(D1871,DATOS!$D$6:D14000,DATOS!$C$6:C14000,0,0,1))</f>
        <v/>
      </c>
      <c r="F1871" s="220"/>
      <c r="G1871" s="221"/>
      <c r="H1871" s="194"/>
      <c r="I1871" s="106"/>
      <c r="J1871" s="195"/>
      <c r="K1871" s="195"/>
      <c r="L1871" s="196"/>
    </row>
    <row r="1872">
      <c r="A1872" s="198"/>
      <c r="B1872" s="219"/>
      <c r="C1872" s="103"/>
      <c r="D1872" s="103"/>
      <c r="E1872" s="5" t="str">
        <f t="array" ref="E1872">IF(D1872="","",XLOOKUP(D1872,DATOS!$D$6:D14000,DATOS!$C$6:C14000,0,0,1))</f>
        <v/>
      </c>
      <c r="F1872" s="220"/>
      <c r="G1872" s="221"/>
      <c r="H1872" s="194"/>
      <c r="I1872" s="106"/>
      <c r="J1872" s="195"/>
      <c r="K1872" s="195"/>
      <c r="L1872" s="196"/>
    </row>
    <row r="1873">
      <c r="A1873" s="198"/>
      <c r="B1873" s="219"/>
      <c r="C1873" s="103"/>
      <c r="D1873" s="103"/>
      <c r="E1873" s="5" t="str">
        <f t="array" ref="E1873">IF(D1873="","",XLOOKUP(D1873,DATOS!$D$6:D14000,DATOS!$C$6:C14000,0,0,1))</f>
        <v/>
      </c>
      <c r="F1873" s="220"/>
      <c r="G1873" s="221"/>
      <c r="H1873" s="194"/>
      <c r="I1873" s="106"/>
      <c r="J1873" s="195"/>
      <c r="K1873" s="195"/>
      <c r="L1873" s="196"/>
    </row>
    <row r="1874">
      <c r="A1874" s="198"/>
      <c r="B1874" s="219"/>
      <c r="C1874" s="103"/>
      <c r="D1874" s="103"/>
      <c r="E1874" s="5" t="str">
        <f t="array" ref="E1874">IF(D1874="","",XLOOKUP(D1874,DATOS!$D$6:D14000,DATOS!$C$6:C14000,0,0,1))</f>
        <v/>
      </c>
      <c r="F1874" s="220"/>
      <c r="G1874" s="221"/>
      <c r="H1874" s="194"/>
      <c r="I1874" s="106"/>
      <c r="J1874" s="195"/>
      <c r="K1874" s="195"/>
      <c r="L1874" s="196"/>
    </row>
    <row r="1875">
      <c r="A1875" s="198"/>
      <c r="B1875" s="219"/>
      <c r="C1875" s="103"/>
      <c r="D1875" s="103"/>
      <c r="E1875" s="5" t="str">
        <f t="array" ref="E1875">IF(D1875="","",XLOOKUP(D1875,DATOS!$D$6:D14000,DATOS!$C$6:C14000,0,0,1))</f>
        <v/>
      </c>
      <c r="F1875" s="220"/>
      <c r="G1875" s="221"/>
      <c r="H1875" s="194"/>
      <c r="I1875" s="106"/>
      <c r="J1875" s="195"/>
      <c r="K1875" s="195"/>
      <c r="L1875" s="196"/>
    </row>
    <row r="1876">
      <c r="A1876" s="198"/>
      <c r="B1876" s="219"/>
      <c r="C1876" s="103"/>
      <c r="D1876" s="103"/>
      <c r="E1876" s="5" t="str">
        <f t="array" ref="E1876">IF(D1876="","",XLOOKUP(D1876,DATOS!$D$6:D14000,DATOS!$C$6:C14000,0,0,1))</f>
        <v/>
      </c>
      <c r="F1876" s="220"/>
      <c r="G1876" s="221"/>
      <c r="H1876" s="194"/>
      <c r="I1876" s="106"/>
      <c r="J1876" s="195"/>
      <c r="K1876" s="195"/>
      <c r="L1876" s="196"/>
    </row>
    <row r="1877">
      <c r="A1877" s="198"/>
      <c r="B1877" s="219"/>
      <c r="C1877" s="103"/>
      <c r="D1877" s="103"/>
      <c r="E1877" s="5" t="str">
        <f t="array" ref="E1877">IF(D1877="","",XLOOKUP(D1877,DATOS!$D$6:D14000,DATOS!$C$6:C14000,0,0,1))</f>
        <v/>
      </c>
      <c r="F1877" s="220"/>
      <c r="G1877" s="221"/>
      <c r="H1877" s="194"/>
      <c r="I1877" s="106"/>
      <c r="J1877" s="195"/>
      <c r="K1877" s="195"/>
      <c r="L1877" s="196"/>
    </row>
    <row r="1878">
      <c r="A1878" s="198"/>
      <c r="B1878" s="219"/>
      <c r="C1878" s="103"/>
      <c r="D1878" s="103"/>
      <c r="E1878" s="5" t="str">
        <f t="array" ref="E1878">IF(D1878="","",XLOOKUP(D1878,DATOS!$D$6:D14000,DATOS!$C$6:C14000,0,0,1))</f>
        <v/>
      </c>
      <c r="F1878" s="220"/>
      <c r="G1878" s="221"/>
      <c r="H1878" s="194"/>
      <c r="I1878" s="106"/>
      <c r="J1878" s="195"/>
      <c r="K1878" s="195"/>
      <c r="L1878" s="196"/>
    </row>
    <row r="1879">
      <c r="A1879" s="198"/>
      <c r="B1879" s="219"/>
      <c r="C1879" s="103"/>
      <c r="D1879" s="103"/>
      <c r="E1879" s="5" t="str">
        <f t="array" ref="E1879">IF(D1879="","",XLOOKUP(D1879,DATOS!$D$6:D14000,DATOS!$C$6:C14000,0,0,1))</f>
        <v/>
      </c>
      <c r="F1879" s="220"/>
      <c r="G1879" s="221"/>
      <c r="H1879" s="194"/>
      <c r="I1879" s="106"/>
      <c r="J1879" s="195"/>
      <c r="K1879" s="195"/>
      <c r="L1879" s="196"/>
    </row>
    <row r="1880">
      <c r="A1880" s="198"/>
      <c r="B1880" s="219"/>
      <c r="C1880" s="103"/>
      <c r="D1880" s="103"/>
      <c r="E1880" s="5" t="str">
        <f t="array" ref="E1880">IF(D1880="","",XLOOKUP(D1880,DATOS!$D$6:D14000,DATOS!$C$6:C14000,0,0,1))</f>
        <v/>
      </c>
      <c r="F1880" s="220"/>
      <c r="G1880" s="221"/>
      <c r="H1880" s="194"/>
      <c r="I1880" s="106"/>
      <c r="J1880" s="195"/>
      <c r="K1880" s="195"/>
      <c r="L1880" s="196"/>
    </row>
    <row r="1881">
      <c r="A1881" s="198"/>
      <c r="B1881" s="219"/>
      <c r="C1881" s="103"/>
      <c r="D1881" s="103"/>
      <c r="E1881" s="5" t="str">
        <f t="array" ref="E1881">IF(D1881="","",XLOOKUP(D1881,DATOS!$D$6:D14000,DATOS!$C$6:C14000,0,0,1))</f>
        <v/>
      </c>
      <c r="F1881" s="220"/>
      <c r="G1881" s="221"/>
      <c r="H1881" s="194"/>
      <c r="I1881" s="106"/>
      <c r="J1881" s="195"/>
      <c r="K1881" s="195"/>
      <c r="L1881" s="196"/>
    </row>
    <row r="1882">
      <c r="A1882" s="198"/>
      <c r="B1882" s="219"/>
      <c r="C1882" s="103"/>
      <c r="D1882" s="103"/>
      <c r="E1882" s="5" t="str">
        <f t="array" ref="E1882">IF(D1882="","",XLOOKUP(D1882,DATOS!$D$6:D14000,DATOS!$C$6:C14000,0,0,1))</f>
        <v/>
      </c>
      <c r="F1882" s="220"/>
      <c r="G1882" s="221"/>
      <c r="H1882" s="194"/>
      <c r="I1882" s="106"/>
      <c r="J1882" s="195"/>
      <c r="K1882" s="195"/>
      <c r="L1882" s="196"/>
    </row>
    <row r="1883">
      <c r="A1883" s="198"/>
      <c r="B1883" s="219"/>
      <c r="C1883" s="103"/>
      <c r="D1883" s="103"/>
      <c r="E1883" s="5" t="str">
        <f t="array" ref="E1883">IF(D1883="","",XLOOKUP(D1883,DATOS!$D$6:D14000,DATOS!$C$6:C14000,0,0,1))</f>
        <v/>
      </c>
      <c r="F1883" s="220"/>
      <c r="G1883" s="221"/>
      <c r="H1883" s="194"/>
      <c r="I1883" s="106"/>
      <c r="J1883" s="195"/>
      <c r="K1883" s="195"/>
      <c r="L1883" s="196"/>
    </row>
    <row r="1884">
      <c r="A1884" s="198"/>
      <c r="B1884" s="219"/>
      <c r="C1884" s="103"/>
      <c r="D1884" s="103"/>
      <c r="E1884" s="5" t="str">
        <f t="array" ref="E1884">IF(D1884="","",XLOOKUP(D1884,DATOS!$D$6:D14000,DATOS!$C$6:C14000,0,0,1))</f>
        <v/>
      </c>
      <c r="F1884" s="220"/>
      <c r="G1884" s="221"/>
      <c r="H1884" s="194"/>
      <c r="I1884" s="106"/>
      <c r="J1884" s="195"/>
      <c r="K1884" s="195"/>
      <c r="L1884" s="196"/>
    </row>
    <row r="1885">
      <c r="A1885" s="198"/>
      <c r="B1885" s="219"/>
      <c r="C1885" s="103"/>
      <c r="D1885" s="103"/>
      <c r="E1885" s="5" t="str">
        <f t="array" ref="E1885">IF(D1885="","",XLOOKUP(D1885,DATOS!$D$6:D14000,DATOS!$C$6:C14000,0,0,1))</f>
        <v/>
      </c>
      <c r="F1885" s="220"/>
      <c r="G1885" s="221"/>
      <c r="H1885" s="194"/>
      <c r="I1885" s="106"/>
      <c r="J1885" s="195"/>
      <c r="K1885" s="195"/>
      <c r="L1885" s="196"/>
    </row>
    <row r="1886">
      <c r="A1886" s="198"/>
      <c r="B1886" s="219"/>
      <c r="C1886" s="103"/>
      <c r="D1886" s="103"/>
      <c r="E1886" s="5" t="str">
        <f t="array" ref="E1886">IF(D1886="","",XLOOKUP(D1886,DATOS!$D$6:D14000,DATOS!$C$6:C14000,0,0,1))</f>
        <v/>
      </c>
      <c r="F1886" s="220"/>
      <c r="G1886" s="221"/>
      <c r="H1886" s="194"/>
      <c r="I1886" s="106"/>
      <c r="J1886" s="195"/>
      <c r="K1886" s="195"/>
      <c r="L1886" s="196"/>
    </row>
    <row r="1887">
      <c r="A1887" s="198"/>
      <c r="B1887" s="219"/>
      <c r="C1887" s="103"/>
      <c r="D1887" s="103"/>
      <c r="E1887" s="5" t="str">
        <f t="array" ref="E1887">IF(D1887="","",XLOOKUP(D1887,DATOS!$D$6:D14000,DATOS!$C$6:C14000,0,0,1))</f>
        <v/>
      </c>
      <c r="F1887" s="220"/>
      <c r="G1887" s="221"/>
      <c r="H1887" s="194"/>
      <c r="I1887" s="106"/>
      <c r="J1887" s="195"/>
      <c r="K1887" s="195"/>
      <c r="L1887" s="196"/>
    </row>
    <row r="1888">
      <c r="A1888" s="198"/>
      <c r="B1888" s="219"/>
      <c r="C1888" s="103"/>
      <c r="D1888" s="103"/>
      <c r="E1888" s="5" t="str">
        <f t="array" ref="E1888">IF(D1888="","",XLOOKUP(D1888,DATOS!$D$6:D14000,DATOS!$C$6:C14000,0,0,1))</f>
        <v/>
      </c>
      <c r="F1888" s="220"/>
      <c r="G1888" s="221"/>
      <c r="H1888" s="194"/>
      <c r="I1888" s="106"/>
      <c r="J1888" s="195"/>
      <c r="K1888" s="195"/>
      <c r="L1888" s="196"/>
    </row>
    <row r="1889">
      <c r="A1889" s="198"/>
      <c r="B1889" s="219"/>
      <c r="C1889" s="103"/>
      <c r="D1889" s="103"/>
      <c r="E1889" s="5" t="str">
        <f t="array" ref="E1889">IF(D1889="","",XLOOKUP(D1889,DATOS!$D$6:D14000,DATOS!$C$6:C14000,0,0,1))</f>
        <v/>
      </c>
      <c r="F1889" s="220"/>
      <c r="G1889" s="221"/>
      <c r="H1889" s="194"/>
      <c r="I1889" s="106"/>
      <c r="J1889" s="195"/>
      <c r="K1889" s="195"/>
      <c r="L1889" s="196"/>
    </row>
    <row r="1890">
      <c r="A1890" s="198"/>
      <c r="B1890" s="219"/>
      <c r="C1890" s="103"/>
      <c r="D1890" s="103"/>
      <c r="E1890" s="5" t="str">
        <f t="array" ref="E1890">IF(D1890="","",XLOOKUP(D1890,DATOS!$D$6:D14000,DATOS!$C$6:C14000,0,0,1))</f>
        <v/>
      </c>
      <c r="F1890" s="220"/>
      <c r="G1890" s="221"/>
      <c r="H1890" s="194"/>
      <c r="I1890" s="106"/>
      <c r="J1890" s="195"/>
      <c r="K1890" s="195"/>
      <c r="L1890" s="196"/>
    </row>
    <row r="1891">
      <c r="A1891" s="198"/>
      <c r="B1891" s="219"/>
      <c r="C1891" s="103"/>
      <c r="D1891" s="103"/>
      <c r="E1891" s="5" t="str">
        <f t="array" ref="E1891">IF(D1891="","",XLOOKUP(D1891,DATOS!$D$6:D14000,DATOS!$C$6:C14000,0,0,1))</f>
        <v/>
      </c>
      <c r="F1891" s="220"/>
      <c r="G1891" s="221"/>
      <c r="H1891" s="194"/>
      <c r="I1891" s="106"/>
      <c r="J1891" s="195"/>
      <c r="K1891" s="195"/>
      <c r="L1891" s="196"/>
    </row>
    <row r="1892">
      <c r="A1892" s="198"/>
      <c r="B1892" s="219"/>
      <c r="C1892" s="103"/>
      <c r="D1892" s="103"/>
      <c r="E1892" s="5" t="str">
        <f t="array" ref="E1892">IF(D1892="","",XLOOKUP(D1892,DATOS!$D$6:D14000,DATOS!$C$6:C14000,0,0,1))</f>
        <v/>
      </c>
      <c r="F1892" s="220"/>
      <c r="G1892" s="221"/>
      <c r="H1892" s="194"/>
      <c r="I1892" s="106"/>
      <c r="J1892" s="195"/>
      <c r="K1892" s="195"/>
      <c r="L1892" s="196"/>
    </row>
    <row r="1893">
      <c r="A1893" s="198"/>
      <c r="B1893" s="219"/>
      <c r="C1893" s="103"/>
      <c r="D1893" s="103"/>
      <c r="E1893" s="5" t="str">
        <f t="array" ref="E1893">IF(D1893="","",XLOOKUP(D1893,DATOS!$D$6:D14000,DATOS!$C$6:C14000,0,0,1))</f>
        <v/>
      </c>
      <c r="F1893" s="220"/>
      <c r="G1893" s="221"/>
      <c r="H1893" s="194"/>
      <c r="I1893" s="106"/>
      <c r="J1893" s="195"/>
      <c r="K1893" s="195"/>
      <c r="L1893" s="196"/>
    </row>
    <row r="1894">
      <c r="A1894" s="198"/>
      <c r="B1894" s="219"/>
      <c r="C1894" s="103"/>
      <c r="D1894" s="103"/>
      <c r="E1894" s="5" t="str">
        <f t="array" ref="E1894">IF(D1894="","",XLOOKUP(D1894,DATOS!$D$6:D14000,DATOS!$C$6:C14000,0,0,1))</f>
        <v/>
      </c>
      <c r="F1894" s="220"/>
      <c r="G1894" s="221"/>
      <c r="H1894" s="194"/>
      <c r="I1894" s="106"/>
      <c r="J1894" s="195"/>
      <c r="K1894" s="195"/>
      <c r="L1894" s="196"/>
    </row>
    <row r="1895">
      <c r="A1895" s="198"/>
      <c r="B1895" s="219"/>
      <c r="C1895" s="103"/>
      <c r="D1895" s="103"/>
      <c r="E1895" s="5" t="str">
        <f t="array" ref="E1895">IF(D1895="","",XLOOKUP(D1895,DATOS!$D$6:D14000,DATOS!$C$6:C14000,0,0,1))</f>
        <v/>
      </c>
      <c r="F1895" s="220"/>
      <c r="G1895" s="221"/>
      <c r="H1895" s="194"/>
      <c r="I1895" s="106"/>
      <c r="J1895" s="195"/>
      <c r="K1895" s="195"/>
      <c r="L1895" s="196"/>
    </row>
    <row r="1896">
      <c r="A1896" s="198"/>
      <c r="B1896" s="219"/>
      <c r="C1896" s="103"/>
      <c r="D1896" s="103"/>
      <c r="E1896" s="5" t="str">
        <f t="array" ref="E1896">IF(D1896="","",XLOOKUP(D1896,DATOS!$D$6:D14000,DATOS!$C$6:C14000,0,0,1))</f>
        <v/>
      </c>
      <c r="F1896" s="220"/>
      <c r="G1896" s="221"/>
      <c r="H1896" s="194"/>
      <c r="I1896" s="106"/>
      <c r="J1896" s="195"/>
      <c r="K1896" s="195"/>
      <c r="L1896" s="196"/>
    </row>
    <row r="1897">
      <c r="A1897" s="198"/>
      <c r="B1897" s="219"/>
      <c r="C1897" s="103"/>
      <c r="D1897" s="103"/>
      <c r="E1897" s="5" t="str">
        <f t="array" ref="E1897">IF(D1897="","",XLOOKUP(D1897,DATOS!$D$6:D14000,DATOS!$C$6:C14000,0,0,1))</f>
        <v/>
      </c>
      <c r="F1897" s="220"/>
      <c r="G1897" s="221"/>
      <c r="H1897" s="194"/>
      <c r="I1897" s="106"/>
      <c r="J1897" s="195"/>
      <c r="K1897" s="195"/>
      <c r="L1897" s="196"/>
    </row>
    <row r="1898">
      <c r="A1898" s="198"/>
      <c r="B1898" s="219"/>
      <c r="C1898" s="103"/>
      <c r="D1898" s="103"/>
      <c r="E1898" s="5" t="str">
        <f t="array" ref="E1898">IF(D1898="","",XLOOKUP(D1898,DATOS!$D$6:D14000,DATOS!$C$6:C14000,0,0,1))</f>
        <v/>
      </c>
      <c r="F1898" s="220"/>
      <c r="G1898" s="221"/>
      <c r="H1898" s="194"/>
      <c r="I1898" s="106"/>
      <c r="J1898" s="195"/>
      <c r="K1898" s="195"/>
      <c r="L1898" s="196"/>
    </row>
    <row r="1899">
      <c r="A1899" s="198"/>
      <c r="B1899" s="219"/>
      <c r="C1899" s="103"/>
      <c r="D1899" s="103"/>
      <c r="E1899" s="5" t="str">
        <f t="array" ref="E1899">IF(D1899="","",XLOOKUP(D1899,DATOS!$D$6:D14000,DATOS!$C$6:C14000,0,0,1))</f>
        <v/>
      </c>
      <c r="F1899" s="220"/>
      <c r="G1899" s="221"/>
      <c r="H1899" s="194"/>
      <c r="I1899" s="106"/>
      <c r="J1899" s="195"/>
      <c r="K1899" s="195"/>
      <c r="L1899" s="196"/>
    </row>
    <row r="1900">
      <c r="A1900" s="198"/>
      <c r="B1900" s="219"/>
      <c r="C1900" s="103"/>
      <c r="D1900" s="103"/>
      <c r="E1900" s="5" t="str">
        <f t="array" ref="E1900">IF(D1900="","",XLOOKUP(D1900,DATOS!$D$6:D14000,DATOS!$C$6:C14000,0,0,1))</f>
        <v/>
      </c>
      <c r="F1900" s="220"/>
      <c r="G1900" s="221"/>
      <c r="H1900" s="194"/>
      <c r="I1900" s="106"/>
      <c r="J1900" s="195"/>
      <c r="K1900" s="195"/>
      <c r="L1900" s="196"/>
    </row>
    <row r="1901">
      <c r="A1901" s="198"/>
      <c r="B1901" s="219"/>
      <c r="C1901" s="103"/>
      <c r="D1901" s="103"/>
      <c r="E1901" s="5" t="str">
        <f t="array" ref="E1901">IF(D1901="","",XLOOKUP(D1901,DATOS!$D$6:D14000,DATOS!$C$6:C14000,0,0,1))</f>
        <v/>
      </c>
      <c r="F1901" s="220"/>
      <c r="G1901" s="221"/>
      <c r="H1901" s="194"/>
      <c r="I1901" s="106"/>
      <c r="J1901" s="195"/>
      <c r="K1901" s="195"/>
      <c r="L1901" s="196"/>
    </row>
    <row r="1902">
      <c r="A1902" s="198"/>
      <c r="B1902" s="219"/>
      <c r="C1902" s="103"/>
      <c r="D1902" s="103"/>
      <c r="E1902" s="5" t="str">
        <f t="array" ref="E1902">IF(D1902="","",XLOOKUP(D1902,DATOS!$D$6:D14000,DATOS!$C$6:C14000,0,0,1))</f>
        <v/>
      </c>
      <c r="F1902" s="220"/>
      <c r="G1902" s="221"/>
      <c r="H1902" s="194"/>
      <c r="I1902" s="106"/>
      <c r="J1902" s="195"/>
      <c r="K1902" s="195"/>
      <c r="L1902" s="196"/>
    </row>
    <row r="1903">
      <c r="A1903" s="198"/>
      <c r="B1903" s="219"/>
      <c r="C1903" s="103"/>
      <c r="D1903" s="103"/>
      <c r="E1903" s="5" t="str">
        <f t="array" ref="E1903">IF(D1903="","",XLOOKUP(D1903,DATOS!$D$6:D14000,DATOS!$C$6:C14000,0,0,1))</f>
        <v/>
      </c>
      <c r="F1903" s="220"/>
      <c r="G1903" s="221"/>
      <c r="H1903" s="194"/>
      <c r="I1903" s="106"/>
      <c r="J1903" s="195"/>
      <c r="K1903" s="195"/>
      <c r="L1903" s="196"/>
    </row>
    <row r="1904">
      <c r="A1904" s="198"/>
      <c r="B1904" s="219"/>
      <c r="C1904" s="103"/>
      <c r="D1904" s="103"/>
      <c r="E1904" s="5" t="str">
        <f t="array" ref="E1904">IF(D1904="","",XLOOKUP(D1904,DATOS!$D$6:D14000,DATOS!$C$6:C14000,0,0,1))</f>
        <v/>
      </c>
      <c r="F1904" s="220"/>
      <c r="G1904" s="221"/>
      <c r="H1904" s="194"/>
      <c r="I1904" s="106"/>
      <c r="J1904" s="195"/>
      <c r="K1904" s="195"/>
      <c r="L1904" s="196"/>
    </row>
    <row r="1905">
      <c r="A1905" s="198"/>
      <c r="B1905" s="219"/>
      <c r="C1905" s="103"/>
      <c r="D1905" s="103"/>
      <c r="E1905" s="5" t="str">
        <f t="array" ref="E1905">IF(D1905="","",XLOOKUP(D1905,DATOS!$D$6:D14000,DATOS!$C$6:C14000,0,0,1))</f>
        <v/>
      </c>
      <c r="F1905" s="220"/>
      <c r="G1905" s="221"/>
      <c r="H1905" s="194"/>
      <c r="I1905" s="106"/>
      <c r="J1905" s="195"/>
      <c r="K1905" s="195"/>
      <c r="L1905" s="196"/>
    </row>
    <row r="1906">
      <c r="A1906" s="198"/>
      <c r="B1906" s="219"/>
      <c r="C1906" s="103"/>
      <c r="D1906" s="103"/>
      <c r="E1906" s="5" t="str">
        <f t="array" ref="E1906">IF(D1906="","",XLOOKUP(D1906,DATOS!$D$6:D14000,DATOS!$C$6:C14000,0,0,1))</f>
        <v/>
      </c>
      <c r="F1906" s="220"/>
      <c r="G1906" s="221"/>
      <c r="H1906" s="194"/>
      <c r="I1906" s="106"/>
      <c r="J1906" s="195"/>
      <c r="K1906" s="195"/>
      <c r="L1906" s="196"/>
    </row>
    <row r="1907">
      <c r="A1907" s="198"/>
      <c r="B1907" s="219"/>
      <c r="C1907" s="103"/>
      <c r="D1907" s="103"/>
      <c r="E1907" s="5" t="str">
        <f t="array" ref="E1907">IF(D1907="","",XLOOKUP(D1907,DATOS!$D$6:D14000,DATOS!$C$6:C14000,0,0,1))</f>
        <v/>
      </c>
      <c r="F1907" s="220"/>
      <c r="G1907" s="221"/>
      <c r="H1907" s="194"/>
      <c r="I1907" s="106"/>
      <c r="J1907" s="195"/>
      <c r="K1907" s="195"/>
      <c r="L1907" s="196"/>
    </row>
    <row r="1908">
      <c r="A1908" s="198"/>
      <c r="B1908" s="219"/>
      <c r="C1908" s="103"/>
      <c r="D1908" s="103"/>
      <c r="E1908" s="5" t="str">
        <f t="array" ref="E1908">IF(D1908="","",XLOOKUP(D1908,DATOS!$D$6:D14000,DATOS!$C$6:C14000,0,0,1))</f>
        <v/>
      </c>
      <c r="F1908" s="220"/>
      <c r="G1908" s="221"/>
      <c r="H1908" s="194"/>
      <c r="I1908" s="106"/>
      <c r="J1908" s="195"/>
      <c r="K1908" s="195"/>
      <c r="L1908" s="196"/>
    </row>
    <row r="1909">
      <c r="A1909" s="198"/>
      <c r="B1909" s="219"/>
      <c r="C1909" s="103"/>
      <c r="D1909" s="103"/>
      <c r="E1909" s="5" t="str">
        <f t="array" ref="E1909">IF(D1909="","",XLOOKUP(D1909,DATOS!$D$6:D14000,DATOS!$C$6:C14000,0,0,1))</f>
        <v/>
      </c>
      <c r="F1909" s="220"/>
      <c r="G1909" s="221"/>
      <c r="H1909" s="194"/>
      <c r="I1909" s="106"/>
      <c r="J1909" s="195"/>
      <c r="K1909" s="195"/>
      <c r="L1909" s="196"/>
    </row>
    <row r="1910">
      <c r="A1910" s="198"/>
      <c r="B1910" s="219"/>
      <c r="C1910" s="103"/>
      <c r="D1910" s="103"/>
      <c r="E1910" s="5" t="str">
        <f t="array" ref="E1910">IF(D1910="","",XLOOKUP(D1910,DATOS!$D$6:D14000,DATOS!$C$6:C14000,0,0,1))</f>
        <v/>
      </c>
      <c r="F1910" s="220"/>
      <c r="G1910" s="221"/>
      <c r="H1910" s="194"/>
      <c r="I1910" s="106"/>
      <c r="J1910" s="195"/>
      <c r="K1910" s="195"/>
      <c r="L1910" s="196"/>
    </row>
    <row r="1911">
      <c r="A1911" s="198"/>
      <c r="B1911" s="219"/>
      <c r="C1911" s="103"/>
      <c r="D1911" s="103"/>
      <c r="E1911" s="5" t="str">
        <f t="array" ref="E1911">IF(D1911="","",XLOOKUP(D1911,DATOS!$D$6:D14000,DATOS!$C$6:C14000,0,0,1))</f>
        <v/>
      </c>
      <c r="F1911" s="220"/>
      <c r="G1911" s="221"/>
      <c r="H1911" s="194"/>
      <c r="I1911" s="106"/>
      <c r="J1911" s="195"/>
      <c r="K1911" s="195"/>
      <c r="L1911" s="196"/>
    </row>
    <row r="1912">
      <c r="A1912" s="198"/>
      <c r="B1912" s="219"/>
      <c r="C1912" s="103"/>
      <c r="D1912" s="103"/>
      <c r="E1912" s="5" t="str">
        <f t="array" ref="E1912">IF(D1912="","",XLOOKUP(D1912,DATOS!$D$6:D14000,DATOS!$C$6:C14000,0,0,1))</f>
        <v/>
      </c>
      <c r="F1912" s="220"/>
      <c r="G1912" s="221"/>
      <c r="H1912" s="194"/>
      <c r="I1912" s="106"/>
      <c r="J1912" s="195"/>
      <c r="K1912" s="195"/>
      <c r="L1912" s="196"/>
    </row>
    <row r="1913">
      <c r="A1913" s="198"/>
      <c r="B1913" s="219"/>
      <c r="C1913" s="103"/>
      <c r="D1913" s="103"/>
      <c r="E1913" s="5" t="str">
        <f t="array" ref="E1913">IF(D1913="","",XLOOKUP(D1913,DATOS!$D$6:D14000,DATOS!$C$6:C14000,0,0,1))</f>
        <v/>
      </c>
      <c r="F1913" s="220"/>
      <c r="G1913" s="221"/>
      <c r="H1913" s="194"/>
      <c r="I1913" s="106"/>
      <c r="J1913" s="195"/>
      <c r="K1913" s="195"/>
      <c r="L1913" s="196"/>
    </row>
    <row r="1914">
      <c r="A1914" s="198"/>
      <c r="B1914" s="219"/>
      <c r="C1914" s="103"/>
      <c r="D1914" s="103"/>
      <c r="E1914" s="5" t="str">
        <f t="array" ref="E1914">IF(D1914="","",XLOOKUP(D1914,DATOS!$D$6:D14000,DATOS!$C$6:C14000,0,0,1))</f>
        <v/>
      </c>
      <c r="F1914" s="220"/>
      <c r="G1914" s="221"/>
      <c r="H1914" s="194"/>
      <c r="I1914" s="106"/>
      <c r="J1914" s="195"/>
      <c r="K1914" s="195"/>
      <c r="L1914" s="196"/>
    </row>
    <row r="1915">
      <c r="A1915" s="198"/>
      <c r="B1915" s="219"/>
      <c r="C1915" s="103"/>
      <c r="D1915" s="103"/>
      <c r="E1915" s="5" t="str">
        <f t="array" ref="E1915">IF(D1915="","",XLOOKUP(D1915,DATOS!$D$6:D14000,DATOS!$C$6:C14000,0,0,1))</f>
        <v/>
      </c>
      <c r="F1915" s="220"/>
      <c r="G1915" s="221"/>
      <c r="H1915" s="194"/>
      <c r="I1915" s="106"/>
      <c r="J1915" s="195"/>
      <c r="K1915" s="195"/>
      <c r="L1915" s="196"/>
    </row>
    <row r="1916">
      <c r="A1916" s="198"/>
      <c r="B1916" s="219"/>
      <c r="C1916" s="103"/>
      <c r="D1916" s="103"/>
      <c r="E1916" s="5" t="str">
        <f t="array" ref="E1916">IF(D1916="","",XLOOKUP(D1916,DATOS!$D$6:D14000,DATOS!$C$6:C14000,0,0,1))</f>
        <v/>
      </c>
      <c r="F1916" s="220"/>
      <c r="G1916" s="221"/>
      <c r="H1916" s="194"/>
      <c r="I1916" s="106"/>
      <c r="J1916" s="195"/>
      <c r="K1916" s="195"/>
      <c r="L1916" s="196"/>
    </row>
    <row r="1917">
      <c r="A1917" s="198"/>
      <c r="B1917" s="219"/>
      <c r="C1917" s="103"/>
      <c r="D1917" s="103"/>
      <c r="E1917" s="5" t="str">
        <f t="array" ref="E1917">IF(D1917="","",XLOOKUP(D1917,DATOS!$D$6:D14000,DATOS!$C$6:C14000,0,0,1))</f>
        <v/>
      </c>
      <c r="F1917" s="220"/>
      <c r="G1917" s="221"/>
      <c r="H1917" s="194"/>
      <c r="I1917" s="106"/>
      <c r="J1917" s="195"/>
      <c r="K1917" s="195"/>
      <c r="L1917" s="196"/>
    </row>
    <row r="1918">
      <c r="A1918" s="198"/>
      <c r="B1918" s="219"/>
      <c r="C1918" s="103"/>
      <c r="D1918" s="103"/>
      <c r="E1918" s="5" t="str">
        <f t="array" ref="E1918">IF(D1918="","",XLOOKUP(D1918,DATOS!$D$6:D14000,DATOS!$C$6:C14000,0,0,1))</f>
        <v/>
      </c>
      <c r="F1918" s="220"/>
      <c r="G1918" s="221"/>
      <c r="H1918" s="194"/>
      <c r="I1918" s="106"/>
      <c r="J1918" s="195"/>
      <c r="K1918" s="195"/>
      <c r="L1918" s="196"/>
    </row>
    <row r="1919">
      <c r="A1919" s="198"/>
      <c r="B1919" s="219"/>
      <c r="C1919" s="103"/>
      <c r="D1919" s="103"/>
      <c r="E1919" s="5" t="str">
        <f t="array" ref="E1919">IF(D1919="","",XLOOKUP(D1919,DATOS!$D$6:D14000,DATOS!$C$6:C14000,0,0,1))</f>
        <v/>
      </c>
      <c r="F1919" s="220"/>
      <c r="G1919" s="221"/>
      <c r="H1919" s="194"/>
      <c r="I1919" s="106"/>
      <c r="J1919" s="195"/>
      <c r="K1919" s="195"/>
      <c r="L1919" s="196"/>
    </row>
    <row r="1920">
      <c r="A1920" s="198"/>
      <c r="B1920" s="219"/>
      <c r="C1920" s="103"/>
      <c r="D1920" s="103"/>
      <c r="E1920" s="5" t="str">
        <f t="array" ref="E1920">IF(D1920="","",XLOOKUP(D1920,DATOS!$D$6:D14000,DATOS!$C$6:C14000,0,0,1))</f>
        <v/>
      </c>
      <c r="F1920" s="220"/>
      <c r="G1920" s="221"/>
      <c r="H1920" s="194"/>
      <c r="I1920" s="106"/>
      <c r="J1920" s="195"/>
      <c r="K1920" s="195"/>
      <c r="L1920" s="196"/>
    </row>
    <row r="1921">
      <c r="A1921" s="198"/>
      <c r="B1921" s="219"/>
      <c r="C1921" s="103"/>
      <c r="D1921" s="103"/>
      <c r="E1921" s="5" t="str">
        <f t="array" ref="E1921">IF(D1921="","",XLOOKUP(D1921,DATOS!$D$6:D14000,DATOS!$C$6:C14000,0,0,1))</f>
        <v/>
      </c>
      <c r="F1921" s="220"/>
      <c r="G1921" s="221"/>
      <c r="H1921" s="194"/>
      <c r="I1921" s="106"/>
      <c r="J1921" s="195"/>
      <c r="K1921" s="195"/>
      <c r="L1921" s="196"/>
    </row>
    <row r="1922">
      <c r="A1922" s="198"/>
      <c r="B1922" s="219"/>
      <c r="C1922" s="103"/>
      <c r="D1922" s="103"/>
      <c r="E1922" s="5" t="str">
        <f t="array" ref="E1922">IF(D1922="","",XLOOKUP(D1922,DATOS!$D$6:D14000,DATOS!$C$6:C14000,0,0,1))</f>
        <v/>
      </c>
      <c r="F1922" s="220"/>
      <c r="G1922" s="221"/>
      <c r="H1922" s="194"/>
      <c r="I1922" s="106"/>
      <c r="J1922" s="195"/>
      <c r="K1922" s="195"/>
      <c r="L1922" s="196"/>
    </row>
    <row r="1923">
      <c r="A1923" s="198"/>
      <c r="B1923" s="219"/>
      <c r="C1923" s="103"/>
      <c r="D1923" s="103"/>
      <c r="E1923" s="5" t="str">
        <f t="array" ref="E1923">IF(D1923="","",XLOOKUP(D1923,DATOS!$D$6:D14000,DATOS!$C$6:C14000,0,0,1))</f>
        <v/>
      </c>
      <c r="F1923" s="220"/>
      <c r="G1923" s="221"/>
      <c r="H1923" s="194"/>
      <c r="I1923" s="106"/>
      <c r="J1923" s="195"/>
      <c r="K1923" s="195"/>
      <c r="L1923" s="196"/>
    </row>
    <row r="1924">
      <c r="A1924" s="198"/>
      <c r="B1924" s="219"/>
      <c r="C1924" s="103"/>
      <c r="D1924" s="103"/>
      <c r="E1924" s="5" t="str">
        <f t="array" ref="E1924">IF(D1924="","",XLOOKUP(D1924,DATOS!$D$6:D14000,DATOS!$C$6:C14000,0,0,1))</f>
        <v/>
      </c>
      <c r="F1924" s="220"/>
      <c r="G1924" s="221"/>
      <c r="H1924" s="194"/>
      <c r="I1924" s="106"/>
      <c r="J1924" s="195"/>
      <c r="K1924" s="195"/>
      <c r="L1924" s="196"/>
    </row>
    <row r="1925">
      <c r="A1925" s="198"/>
      <c r="B1925" s="219"/>
      <c r="C1925" s="103"/>
      <c r="D1925" s="103"/>
      <c r="E1925" s="5" t="str">
        <f t="array" ref="E1925">IF(D1925="","",XLOOKUP(D1925,DATOS!$D$6:D14000,DATOS!$C$6:C14000,0,0,1))</f>
        <v/>
      </c>
      <c r="F1925" s="220"/>
      <c r="G1925" s="221"/>
      <c r="H1925" s="194"/>
      <c r="I1925" s="106"/>
      <c r="J1925" s="195"/>
      <c r="K1925" s="195"/>
      <c r="L1925" s="196"/>
    </row>
    <row r="1926">
      <c r="A1926" s="198"/>
      <c r="B1926" s="219"/>
      <c r="C1926" s="103"/>
      <c r="D1926" s="103"/>
      <c r="E1926" s="5" t="str">
        <f t="array" ref="E1926">IF(D1926="","",XLOOKUP(D1926,DATOS!$D$6:D14000,DATOS!$C$6:C14000,0,0,1))</f>
        <v/>
      </c>
      <c r="F1926" s="220"/>
      <c r="G1926" s="221"/>
      <c r="H1926" s="194"/>
      <c r="I1926" s="106"/>
      <c r="J1926" s="195"/>
      <c r="K1926" s="195"/>
      <c r="L1926" s="196"/>
    </row>
    <row r="1927">
      <c r="A1927" s="198"/>
      <c r="B1927" s="219"/>
      <c r="C1927" s="103"/>
      <c r="D1927" s="103"/>
      <c r="E1927" s="5" t="str">
        <f t="array" ref="E1927">IF(D1927="","",XLOOKUP(D1927,DATOS!$D$6:D14000,DATOS!$C$6:C14000,0,0,1))</f>
        <v/>
      </c>
      <c r="F1927" s="220"/>
      <c r="G1927" s="221"/>
      <c r="H1927" s="194"/>
      <c r="I1927" s="106"/>
      <c r="J1927" s="195"/>
      <c r="K1927" s="195"/>
      <c r="L1927" s="196"/>
    </row>
    <row r="1928">
      <c r="A1928" s="198"/>
      <c r="B1928" s="219"/>
      <c r="C1928" s="103"/>
      <c r="D1928" s="103"/>
      <c r="E1928" s="5" t="str">
        <f t="array" ref="E1928">IF(D1928="","",XLOOKUP(D1928,DATOS!$D$6:D14000,DATOS!$C$6:C14000,0,0,1))</f>
        <v/>
      </c>
      <c r="F1928" s="220"/>
      <c r="G1928" s="221"/>
      <c r="H1928" s="194"/>
      <c r="I1928" s="106"/>
      <c r="J1928" s="195"/>
      <c r="K1928" s="195"/>
      <c r="L1928" s="196"/>
    </row>
    <row r="1929">
      <c r="A1929" s="198"/>
      <c r="B1929" s="219"/>
      <c r="C1929" s="103"/>
      <c r="D1929" s="103"/>
      <c r="E1929" s="5" t="str">
        <f t="array" ref="E1929">IF(D1929="","",XLOOKUP(D1929,DATOS!$D$6:D14000,DATOS!$C$6:C14000,0,0,1))</f>
        <v/>
      </c>
      <c r="F1929" s="220"/>
      <c r="G1929" s="221"/>
      <c r="H1929" s="194"/>
      <c r="I1929" s="106"/>
      <c r="J1929" s="195"/>
      <c r="K1929" s="195"/>
      <c r="L1929" s="196"/>
    </row>
    <row r="1930">
      <c r="A1930" s="198"/>
      <c r="B1930" s="219"/>
      <c r="C1930" s="103"/>
      <c r="D1930" s="103"/>
      <c r="E1930" s="5" t="str">
        <f t="array" ref="E1930">IF(D1930="","",XLOOKUP(D1930,DATOS!$D$6:D14000,DATOS!$C$6:C14000,0,0,1))</f>
        <v/>
      </c>
      <c r="F1930" s="220"/>
      <c r="G1930" s="221"/>
      <c r="H1930" s="194"/>
      <c r="I1930" s="106"/>
      <c r="J1930" s="195"/>
      <c r="K1930" s="195"/>
      <c r="L1930" s="196"/>
    </row>
    <row r="1931">
      <c r="A1931" s="198"/>
      <c r="B1931" s="219"/>
      <c r="C1931" s="103"/>
      <c r="D1931" s="103"/>
      <c r="E1931" s="5" t="str">
        <f t="array" ref="E1931">IF(D1931="","",XLOOKUP(D1931,DATOS!$D$6:D14000,DATOS!$C$6:C14000,0,0,1))</f>
        <v/>
      </c>
      <c r="F1931" s="220"/>
      <c r="G1931" s="221"/>
      <c r="H1931" s="194"/>
      <c r="I1931" s="106"/>
      <c r="J1931" s="195"/>
      <c r="K1931" s="195"/>
      <c r="L1931" s="196"/>
    </row>
    <row r="1932">
      <c r="A1932" s="198"/>
      <c r="B1932" s="219"/>
      <c r="C1932" s="103"/>
      <c r="D1932" s="103"/>
      <c r="E1932" s="5" t="str">
        <f t="array" ref="E1932">IF(D1932="","",XLOOKUP(D1932,DATOS!$D$6:D14000,DATOS!$C$6:C14000,0,0,1))</f>
        <v/>
      </c>
      <c r="F1932" s="220"/>
      <c r="G1932" s="221"/>
      <c r="H1932" s="194"/>
      <c r="I1932" s="106"/>
      <c r="J1932" s="195"/>
      <c r="K1932" s="195"/>
      <c r="L1932" s="196"/>
    </row>
    <row r="1933">
      <c r="A1933" s="198"/>
      <c r="B1933" s="219"/>
      <c r="C1933" s="103"/>
      <c r="D1933" s="103"/>
      <c r="E1933" s="5" t="str">
        <f t="array" ref="E1933">IF(D1933="","",XLOOKUP(D1933,DATOS!$D$6:D14000,DATOS!$C$6:C14000,0,0,1))</f>
        <v/>
      </c>
      <c r="F1933" s="220"/>
      <c r="G1933" s="221"/>
      <c r="H1933" s="194"/>
      <c r="I1933" s="106"/>
      <c r="J1933" s="195"/>
      <c r="K1933" s="195"/>
      <c r="L1933" s="196"/>
    </row>
    <row r="1934">
      <c r="A1934" s="198"/>
      <c r="B1934" s="219"/>
      <c r="C1934" s="103"/>
      <c r="D1934" s="103"/>
      <c r="E1934" s="5" t="str">
        <f t="array" ref="E1934">IF(D1934="","",XLOOKUP(D1934,DATOS!$D$6:D14000,DATOS!$C$6:C14000,0,0,1))</f>
        <v/>
      </c>
      <c r="F1934" s="220"/>
      <c r="G1934" s="221"/>
      <c r="H1934" s="194"/>
      <c r="I1934" s="106"/>
      <c r="J1934" s="195"/>
      <c r="K1934" s="195"/>
      <c r="L1934" s="196"/>
    </row>
    <row r="1935">
      <c r="A1935" s="198"/>
      <c r="B1935" s="219"/>
      <c r="C1935" s="103"/>
      <c r="D1935" s="103"/>
      <c r="E1935" s="5" t="str">
        <f t="array" ref="E1935">IF(D1935="","",XLOOKUP(D1935,DATOS!$D$6:D14000,DATOS!$C$6:C14000,0,0,1))</f>
        <v/>
      </c>
      <c r="F1935" s="220"/>
      <c r="G1935" s="221"/>
      <c r="H1935" s="194"/>
      <c r="I1935" s="106"/>
      <c r="J1935" s="195"/>
      <c r="K1935" s="195"/>
      <c r="L1935" s="196"/>
    </row>
    <row r="1936">
      <c r="A1936" s="198"/>
      <c r="B1936" s="219"/>
      <c r="C1936" s="103"/>
      <c r="D1936" s="103"/>
      <c r="E1936" s="5" t="str">
        <f t="array" ref="E1936">IF(D1936="","",XLOOKUP(D1936,DATOS!$D$6:D14000,DATOS!$C$6:C14000,0,0,1))</f>
        <v/>
      </c>
      <c r="F1936" s="220"/>
      <c r="G1936" s="221"/>
      <c r="H1936" s="194"/>
      <c r="I1936" s="106"/>
      <c r="J1936" s="195"/>
      <c r="K1936" s="195"/>
      <c r="L1936" s="196"/>
    </row>
    <row r="1937">
      <c r="A1937" s="198"/>
      <c r="B1937" s="219"/>
      <c r="C1937" s="103"/>
      <c r="D1937" s="103"/>
      <c r="E1937" s="5" t="str">
        <f t="array" ref="E1937">IF(D1937="","",XLOOKUP(D1937,DATOS!$D$6:D14000,DATOS!$C$6:C14000,0,0,1))</f>
        <v/>
      </c>
      <c r="F1937" s="220"/>
      <c r="G1937" s="221"/>
      <c r="H1937" s="194"/>
      <c r="I1937" s="106"/>
      <c r="J1937" s="195"/>
      <c r="K1937" s="195"/>
      <c r="L1937" s="196"/>
    </row>
    <row r="1938">
      <c r="A1938" s="198"/>
      <c r="B1938" s="219"/>
      <c r="C1938" s="103"/>
      <c r="D1938" s="103"/>
      <c r="E1938" s="5" t="str">
        <f t="array" ref="E1938">IF(D1938="","",XLOOKUP(D1938,DATOS!$D$6:D14000,DATOS!$C$6:C14000,0,0,1))</f>
        <v/>
      </c>
      <c r="F1938" s="220"/>
      <c r="G1938" s="221"/>
      <c r="H1938" s="194"/>
      <c r="I1938" s="106"/>
      <c r="J1938" s="195"/>
      <c r="K1938" s="195"/>
      <c r="L1938" s="196"/>
    </row>
    <row r="1939">
      <c r="A1939" s="198"/>
      <c r="B1939" s="219"/>
      <c r="C1939" s="103"/>
      <c r="D1939" s="103"/>
      <c r="E1939" s="5" t="str">
        <f t="array" ref="E1939">IF(D1939="","",XLOOKUP(D1939,DATOS!$D$6:D14000,DATOS!$C$6:C14000,0,0,1))</f>
        <v/>
      </c>
      <c r="F1939" s="220"/>
      <c r="G1939" s="221"/>
      <c r="H1939" s="194"/>
      <c r="I1939" s="106"/>
      <c r="J1939" s="195"/>
      <c r="K1939" s="195"/>
      <c r="L1939" s="196"/>
    </row>
    <row r="1940">
      <c r="A1940" s="198"/>
      <c r="B1940" s="219"/>
      <c r="C1940" s="103"/>
      <c r="D1940" s="103"/>
      <c r="E1940" s="5" t="str">
        <f t="array" ref="E1940">IF(D1940="","",XLOOKUP(D1940,DATOS!$D$6:D14000,DATOS!$C$6:C14000,0,0,1))</f>
        <v/>
      </c>
      <c r="F1940" s="220"/>
      <c r="G1940" s="221"/>
      <c r="H1940" s="194"/>
      <c r="I1940" s="106"/>
      <c r="J1940" s="195"/>
      <c r="K1940" s="195"/>
      <c r="L1940" s="196"/>
    </row>
    <row r="1941">
      <c r="A1941" s="198"/>
      <c r="B1941" s="219"/>
      <c r="C1941" s="103"/>
      <c r="D1941" s="103"/>
      <c r="E1941" s="5" t="str">
        <f t="array" ref="E1941">IF(D1941="","",XLOOKUP(D1941,DATOS!$D$6:D14000,DATOS!$C$6:C14000,0,0,1))</f>
        <v/>
      </c>
      <c r="F1941" s="220"/>
      <c r="G1941" s="221"/>
      <c r="H1941" s="194"/>
      <c r="I1941" s="106"/>
      <c r="J1941" s="195"/>
      <c r="K1941" s="195"/>
      <c r="L1941" s="196"/>
    </row>
    <row r="1942">
      <c r="A1942" s="198"/>
      <c r="B1942" s="219"/>
      <c r="C1942" s="103"/>
      <c r="D1942" s="103"/>
      <c r="E1942" s="5" t="str">
        <f t="array" ref="E1942">IF(D1942="","",XLOOKUP(D1942,DATOS!$D$6:D14000,DATOS!$C$6:C14000,0,0,1))</f>
        <v/>
      </c>
      <c r="F1942" s="220"/>
      <c r="G1942" s="221"/>
      <c r="H1942" s="194"/>
      <c r="I1942" s="106"/>
      <c r="J1942" s="195"/>
      <c r="K1942" s="195"/>
      <c r="L1942" s="196"/>
    </row>
    <row r="1943">
      <c r="A1943" s="198"/>
      <c r="B1943" s="219"/>
      <c r="C1943" s="103"/>
      <c r="D1943" s="103"/>
      <c r="E1943" s="5" t="str">
        <f t="array" ref="E1943">IF(D1943="","",XLOOKUP(D1943,DATOS!$D$6:D14000,DATOS!$C$6:C14000,0,0,1))</f>
        <v/>
      </c>
      <c r="F1943" s="220"/>
      <c r="G1943" s="221"/>
      <c r="H1943" s="194"/>
      <c r="I1943" s="106"/>
      <c r="J1943" s="195"/>
      <c r="K1943" s="195"/>
      <c r="L1943" s="196"/>
    </row>
    <row r="1944">
      <c r="A1944" s="198"/>
      <c r="B1944" s="219"/>
      <c r="C1944" s="103"/>
      <c r="D1944" s="103"/>
      <c r="E1944" s="5" t="str">
        <f t="array" ref="E1944">IF(D1944="","",XLOOKUP(D1944,DATOS!$D$6:D14000,DATOS!$C$6:C14000,0,0,1))</f>
        <v/>
      </c>
      <c r="F1944" s="220"/>
      <c r="G1944" s="221"/>
      <c r="H1944" s="194"/>
      <c r="I1944" s="106"/>
      <c r="J1944" s="195"/>
      <c r="K1944" s="195"/>
      <c r="L1944" s="196"/>
    </row>
    <row r="1945">
      <c r="A1945" s="198"/>
      <c r="B1945" s="219"/>
      <c r="C1945" s="103"/>
      <c r="D1945" s="103"/>
      <c r="E1945" s="5" t="str">
        <f t="array" ref="E1945">IF(D1945="","",XLOOKUP(D1945,DATOS!$D$6:D14000,DATOS!$C$6:C14000,0,0,1))</f>
        <v/>
      </c>
      <c r="F1945" s="220"/>
      <c r="G1945" s="221"/>
      <c r="H1945" s="194"/>
      <c r="I1945" s="106"/>
      <c r="J1945" s="195"/>
      <c r="K1945" s="195"/>
      <c r="L1945" s="196"/>
    </row>
    <row r="1946">
      <c r="A1946" s="198"/>
      <c r="B1946" s="219"/>
      <c r="C1946" s="103"/>
      <c r="D1946" s="103"/>
      <c r="E1946" s="5" t="str">
        <f t="array" ref="E1946">IF(D1946="","",XLOOKUP(D1946,DATOS!$D$6:D14000,DATOS!$C$6:C14000,0,0,1))</f>
        <v/>
      </c>
      <c r="F1946" s="220"/>
      <c r="G1946" s="221"/>
      <c r="H1946" s="194"/>
      <c r="I1946" s="106"/>
      <c r="J1946" s="195"/>
      <c r="K1946" s="195"/>
      <c r="L1946" s="196"/>
    </row>
    <row r="1947">
      <c r="A1947" s="198"/>
      <c r="B1947" s="219"/>
      <c r="C1947" s="103"/>
      <c r="D1947" s="103"/>
      <c r="E1947" s="5" t="str">
        <f t="array" ref="E1947">IF(D1947="","",XLOOKUP(D1947,DATOS!$D$6:D14000,DATOS!$C$6:C14000,0,0,1))</f>
        <v/>
      </c>
      <c r="F1947" s="220"/>
      <c r="G1947" s="221"/>
      <c r="H1947" s="194"/>
      <c r="I1947" s="106"/>
      <c r="J1947" s="195"/>
      <c r="K1947" s="195"/>
      <c r="L1947" s="196"/>
    </row>
    <row r="1948">
      <c r="A1948" s="198"/>
      <c r="B1948" s="219"/>
      <c r="C1948" s="103"/>
      <c r="D1948" s="103"/>
      <c r="E1948" s="5" t="str">
        <f t="array" ref="E1948">IF(D1948="","",XLOOKUP(D1948,DATOS!$D$6:D14000,DATOS!$C$6:C14000,0,0,1))</f>
        <v/>
      </c>
      <c r="F1948" s="220"/>
      <c r="G1948" s="221"/>
      <c r="H1948" s="194"/>
      <c r="I1948" s="106"/>
      <c r="J1948" s="195"/>
      <c r="K1948" s="195"/>
      <c r="L1948" s="196"/>
    </row>
    <row r="1949">
      <c r="A1949" s="198"/>
      <c r="B1949" s="219"/>
      <c r="C1949" s="103"/>
      <c r="D1949" s="103"/>
      <c r="E1949" s="5" t="str">
        <f t="array" ref="E1949">IF(D1949="","",XLOOKUP(D1949,DATOS!$D$6:D14000,DATOS!$C$6:C14000,0,0,1))</f>
        <v/>
      </c>
      <c r="F1949" s="220"/>
      <c r="G1949" s="221"/>
      <c r="H1949" s="194"/>
      <c r="I1949" s="106"/>
      <c r="J1949" s="195"/>
      <c r="K1949" s="195"/>
      <c r="L1949" s="196"/>
    </row>
    <row r="1950">
      <c r="A1950" s="198"/>
      <c r="B1950" s="219"/>
      <c r="C1950" s="103"/>
      <c r="D1950" s="103"/>
      <c r="E1950" s="5" t="str">
        <f t="array" ref="E1950">IF(D1950="","",XLOOKUP(D1950,DATOS!$D$6:D14000,DATOS!$C$6:C14000,0,0,1))</f>
        <v/>
      </c>
      <c r="F1950" s="220"/>
      <c r="G1950" s="221"/>
      <c r="H1950" s="194"/>
      <c r="I1950" s="106"/>
      <c r="J1950" s="195"/>
      <c r="K1950" s="195"/>
      <c r="L1950" s="196"/>
    </row>
    <row r="1951">
      <c r="A1951" s="198"/>
      <c r="B1951" s="219"/>
      <c r="C1951" s="103"/>
      <c r="D1951" s="103"/>
      <c r="E1951" s="5" t="str">
        <f t="array" ref="E1951">IF(D1951="","",XLOOKUP(D1951,DATOS!$D$6:D14000,DATOS!$C$6:C14000,0,0,1))</f>
        <v/>
      </c>
      <c r="F1951" s="220"/>
      <c r="G1951" s="221"/>
      <c r="H1951" s="194"/>
      <c r="I1951" s="106"/>
      <c r="J1951" s="195"/>
      <c r="K1951" s="195"/>
      <c r="L1951" s="196"/>
    </row>
    <row r="1952">
      <c r="A1952" s="198"/>
      <c r="B1952" s="219"/>
      <c r="C1952" s="103"/>
      <c r="D1952" s="103"/>
      <c r="E1952" s="5" t="str">
        <f t="array" ref="E1952">IF(D1952="","",XLOOKUP(D1952,DATOS!$D$6:D14000,DATOS!$C$6:C14000,0,0,1))</f>
        <v/>
      </c>
      <c r="F1952" s="220"/>
      <c r="G1952" s="221"/>
      <c r="H1952" s="194"/>
      <c r="I1952" s="106"/>
      <c r="J1952" s="195"/>
      <c r="K1952" s="195"/>
      <c r="L1952" s="196"/>
    </row>
    <row r="1953">
      <c r="A1953" s="198"/>
      <c r="B1953" s="219"/>
      <c r="C1953" s="103"/>
      <c r="D1953" s="103"/>
      <c r="E1953" s="5" t="str">
        <f t="array" ref="E1953">IF(D1953="","",XLOOKUP(D1953,DATOS!$D$6:D14000,DATOS!$C$6:C14000,0,0,1))</f>
        <v/>
      </c>
      <c r="F1953" s="220"/>
      <c r="G1953" s="221"/>
      <c r="H1953" s="194"/>
      <c r="I1953" s="106"/>
      <c r="J1953" s="195"/>
      <c r="K1953" s="195"/>
      <c r="L1953" s="196"/>
    </row>
    <row r="1954">
      <c r="A1954" s="198"/>
      <c r="B1954" s="219"/>
      <c r="C1954" s="103"/>
      <c r="D1954" s="103"/>
      <c r="E1954" s="5" t="str">
        <f t="array" ref="E1954">IF(D1954="","",XLOOKUP(D1954,DATOS!$D$6:D14000,DATOS!$C$6:C14000,0,0,1))</f>
        <v/>
      </c>
      <c r="F1954" s="220"/>
      <c r="G1954" s="221"/>
      <c r="H1954" s="194"/>
      <c r="I1954" s="106"/>
      <c r="J1954" s="195"/>
      <c r="K1954" s="195"/>
      <c r="L1954" s="196"/>
    </row>
    <row r="1955">
      <c r="A1955" s="198"/>
      <c r="B1955" s="219"/>
      <c r="C1955" s="103"/>
      <c r="D1955" s="103"/>
      <c r="E1955" s="5" t="str">
        <f t="array" ref="E1955">IF(D1955="","",XLOOKUP(D1955,DATOS!$D$6:D14000,DATOS!$C$6:C14000,0,0,1))</f>
        <v/>
      </c>
      <c r="F1955" s="220"/>
      <c r="G1955" s="221"/>
      <c r="H1955" s="194"/>
      <c r="I1955" s="106"/>
      <c r="J1955" s="195"/>
      <c r="K1955" s="195"/>
      <c r="L1955" s="196"/>
    </row>
    <row r="1956">
      <c r="A1956" s="198"/>
      <c r="B1956" s="219"/>
      <c r="C1956" s="103"/>
      <c r="D1956" s="103"/>
      <c r="E1956" s="5" t="str">
        <f t="array" ref="E1956">IF(D1956="","",XLOOKUP(D1956,DATOS!$D$6:D14000,DATOS!$C$6:C14000,0,0,1))</f>
        <v/>
      </c>
      <c r="F1956" s="220"/>
      <c r="G1956" s="221"/>
      <c r="H1956" s="194"/>
      <c r="I1956" s="106"/>
      <c r="J1956" s="195"/>
      <c r="K1956" s="195"/>
      <c r="L1956" s="196"/>
    </row>
    <row r="1957">
      <c r="A1957" s="198"/>
      <c r="B1957" s="219"/>
      <c r="C1957" s="103"/>
      <c r="D1957" s="103"/>
      <c r="E1957" s="5" t="str">
        <f t="array" ref="E1957">IF(D1957="","",XLOOKUP(D1957,DATOS!$D$6:D14000,DATOS!$C$6:C14000,0,0,1))</f>
        <v/>
      </c>
      <c r="F1957" s="220"/>
      <c r="G1957" s="221"/>
      <c r="H1957" s="194"/>
      <c r="I1957" s="106"/>
      <c r="J1957" s="195"/>
      <c r="K1957" s="195"/>
      <c r="L1957" s="196"/>
    </row>
    <row r="1958">
      <c r="A1958" s="198"/>
      <c r="B1958" s="219"/>
      <c r="C1958" s="103"/>
      <c r="D1958" s="103"/>
      <c r="E1958" s="5" t="str">
        <f t="array" ref="E1958">IF(D1958="","",XLOOKUP(D1958,DATOS!$D$6:D14000,DATOS!$C$6:C14000,0,0,1))</f>
        <v/>
      </c>
      <c r="F1958" s="220"/>
      <c r="G1958" s="221"/>
      <c r="H1958" s="194"/>
      <c r="I1958" s="106"/>
      <c r="J1958" s="195"/>
      <c r="K1958" s="195"/>
      <c r="L1958" s="196"/>
    </row>
    <row r="1959">
      <c r="A1959" s="198"/>
      <c r="B1959" s="219"/>
      <c r="C1959" s="103"/>
      <c r="D1959" s="103"/>
      <c r="E1959" s="5" t="str">
        <f t="array" ref="E1959">IF(D1959="","",XLOOKUP(D1959,DATOS!$D$6:D14000,DATOS!$C$6:C14000,0,0,1))</f>
        <v/>
      </c>
      <c r="F1959" s="220"/>
      <c r="G1959" s="221"/>
      <c r="H1959" s="194"/>
      <c r="I1959" s="106"/>
      <c r="J1959" s="195"/>
      <c r="K1959" s="195"/>
      <c r="L1959" s="196"/>
    </row>
    <row r="1960">
      <c r="A1960" s="198"/>
      <c r="B1960" s="219"/>
      <c r="C1960" s="103"/>
      <c r="D1960" s="103"/>
      <c r="E1960" s="5" t="str">
        <f t="array" ref="E1960">IF(D1960="","",XLOOKUP(D1960,DATOS!$D$6:D14000,DATOS!$C$6:C14000,0,0,1))</f>
        <v/>
      </c>
      <c r="F1960" s="220"/>
      <c r="G1960" s="221"/>
      <c r="H1960" s="194"/>
      <c r="I1960" s="106"/>
      <c r="J1960" s="195"/>
      <c r="K1960" s="195"/>
      <c r="L1960" s="196"/>
    </row>
    <row r="1961">
      <c r="A1961" s="198"/>
      <c r="B1961" s="219"/>
      <c r="C1961" s="103"/>
      <c r="D1961" s="103"/>
      <c r="E1961" s="5" t="str">
        <f t="array" ref="E1961">IF(D1961="","",XLOOKUP(D1961,DATOS!$D$6:D14000,DATOS!$C$6:C14000,0,0,1))</f>
        <v/>
      </c>
      <c r="F1961" s="220"/>
      <c r="G1961" s="221"/>
      <c r="H1961" s="194"/>
      <c r="I1961" s="106"/>
      <c r="J1961" s="195"/>
      <c r="K1961" s="195"/>
      <c r="L1961" s="196"/>
    </row>
    <row r="1962">
      <c r="A1962" s="198"/>
      <c r="B1962" s="219"/>
      <c r="C1962" s="103"/>
      <c r="D1962" s="103"/>
      <c r="E1962" s="5" t="str">
        <f t="array" ref="E1962">IF(D1962="","",XLOOKUP(D1962,DATOS!$D$6:D14000,DATOS!$C$6:C14000,0,0,1))</f>
        <v/>
      </c>
      <c r="F1962" s="220"/>
      <c r="G1962" s="221"/>
      <c r="H1962" s="194"/>
      <c r="I1962" s="106"/>
      <c r="J1962" s="195"/>
      <c r="K1962" s="195"/>
      <c r="L1962" s="196"/>
    </row>
    <row r="1963">
      <c r="A1963" s="198"/>
      <c r="B1963" s="219"/>
      <c r="C1963" s="103"/>
      <c r="D1963" s="103"/>
      <c r="E1963" s="5" t="str">
        <f t="array" ref="E1963">IF(D1963="","",XLOOKUP(D1963,DATOS!$D$6:D14000,DATOS!$C$6:C14000,0,0,1))</f>
        <v/>
      </c>
      <c r="F1963" s="220"/>
      <c r="G1963" s="221"/>
      <c r="H1963" s="194"/>
      <c r="I1963" s="106"/>
      <c r="J1963" s="195"/>
      <c r="K1963" s="195"/>
      <c r="L1963" s="196"/>
    </row>
    <row r="1964">
      <c r="A1964" s="198"/>
      <c r="B1964" s="219"/>
      <c r="C1964" s="103"/>
      <c r="D1964" s="103"/>
      <c r="E1964" s="5" t="str">
        <f t="array" ref="E1964">IF(D1964="","",XLOOKUP(D1964,DATOS!$D$6:D14000,DATOS!$C$6:C14000,0,0,1))</f>
        <v/>
      </c>
      <c r="F1964" s="220"/>
      <c r="G1964" s="221"/>
      <c r="H1964" s="194"/>
      <c r="I1964" s="106"/>
      <c r="J1964" s="195"/>
      <c r="K1964" s="195"/>
      <c r="L1964" s="196"/>
    </row>
    <row r="1965">
      <c r="A1965" s="198"/>
      <c r="B1965" s="219"/>
      <c r="C1965" s="103"/>
      <c r="D1965" s="103"/>
      <c r="E1965" s="5" t="str">
        <f t="array" ref="E1965">IF(D1965="","",XLOOKUP(D1965,DATOS!$D$6:D14000,DATOS!$C$6:C14000,0,0,1))</f>
        <v/>
      </c>
      <c r="F1965" s="220"/>
      <c r="G1965" s="221"/>
      <c r="H1965" s="194"/>
      <c r="I1965" s="106"/>
      <c r="J1965" s="195"/>
      <c r="K1965" s="195"/>
      <c r="L1965" s="196"/>
    </row>
    <row r="1966">
      <c r="A1966" s="198"/>
      <c r="B1966" s="219"/>
      <c r="C1966" s="103"/>
      <c r="D1966" s="103"/>
      <c r="E1966" s="5" t="str">
        <f t="array" ref="E1966">IF(D1966="","",XLOOKUP(D1966,DATOS!$D$6:D14000,DATOS!$C$6:C14000,0,0,1))</f>
        <v/>
      </c>
      <c r="F1966" s="220"/>
      <c r="G1966" s="221"/>
      <c r="H1966" s="194"/>
      <c r="I1966" s="106"/>
      <c r="J1966" s="195"/>
      <c r="K1966" s="195"/>
      <c r="L1966" s="196"/>
    </row>
    <row r="1967">
      <c r="A1967" s="198"/>
      <c r="B1967" s="219"/>
      <c r="C1967" s="103"/>
      <c r="D1967" s="103"/>
      <c r="E1967" s="5" t="str">
        <f t="array" ref="E1967">IF(D1967="","",XLOOKUP(D1967,DATOS!$D$6:D14000,DATOS!$C$6:C14000,0,0,1))</f>
        <v/>
      </c>
      <c r="F1967" s="220"/>
      <c r="G1967" s="221"/>
      <c r="H1967" s="194"/>
      <c r="I1967" s="106"/>
      <c r="J1967" s="195"/>
      <c r="K1967" s="195"/>
      <c r="L1967" s="196"/>
    </row>
    <row r="1968">
      <c r="A1968" s="198"/>
      <c r="B1968" s="219"/>
      <c r="C1968" s="103"/>
      <c r="D1968" s="103"/>
      <c r="E1968" s="5" t="str">
        <f t="array" ref="E1968">IF(D1968="","",XLOOKUP(D1968,DATOS!$D$6:D14000,DATOS!$C$6:C14000,0,0,1))</f>
        <v/>
      </c>
      <c r="F1968" s="220"/>
      <c r="G1968" s="221"/>
      <c r="H1968" s="194"/>
      <c r="I1968" s="106"/>
      <c r="J1968" s="195"/>
      <c r="K1968" s="195"/>
      <c r="L1968" s="196"/>
    </row>
    <row r="1969">
      <c r="A1969" s="198"/>
      <c r="B1969" s="219"/>
      <c r="C1969" s="103"/>
      <c r="D1969" s="103"/>
      <c r="E1969" s="5" t="str">
        <f t="array" ref="E1969">IF(D1969="","",XLOOKUP(D1969,DATOS!$D$6:D14000,DATOS!$C$6:C14000,0,0,1))</f>
        <v/>
      </c>
      <c r="F1969" s="220"/>
      <c r="G1969" s="221"/>
      <c r="H1969" s="194"/>
      <c r="I1969" s="106"/>
      <c r="J1969" s="195"/>
      <c r="K1969" s="195"/>
      <c r="L1969" s="196"/>
    </row>
    <row r="1970">
      <c r="A1970" s="198"/>
      <c r="B1970" s="219"/>
      <c r="C1970" s="103"/>
      <c r="D1970" s="103"/>
      <c r="E1970" s="5" t="str">
        <f t="array" ref="E1970">IF(D1970="","",XLOOKUP(D1970,DATOS!$D$6:D14000,DATOS!$C$6:C14000,0,0,1))</f>
        <v/>
      </c>
      <c r="F1970" s="220"/>
      <c r="G1970" s="221"/>
      <c r="H1970" s="194"/>
      <c r="I1970" s="106"/>
      <c r="J1970" s="195"/>
      <c r="K1970" s="195"/>
      <c r="L1970" s="196"/>
    </row>
    <row r="1971">
      <c r="A1971" s="198"/>
      <c r="B1971" s="219"/>
      <c r="C1971" s="103"/>
      <c r="D1971" s="103"/>
      <c r="E1971" s="5" t="str">
        <f t="array" ref="E1971">IF(D1971="","",XLOOKUP(D1971,DATOS!$D$6:D14000,DATOS!$C$6:C14000,0,0,1))</f>
        <v/>
      </c>
      <c r="F1971" s="220"/>
      <c r="G1971" s="221"/>
      <c r="H1971" s="194"/>
      <c r="I1971" s="106"/>
      <c r="J1971" s="195"/>
      <c r="K1971" s="195"/>
      <c r="L1971" s="196"/>
    </row>
    <row r="1972">
      <c r="A1972" s="198"/>
      <c r="B1972" s="219"/>
      <c r="C1972" s="103"/>
      <c r="D1972" s="103"/>
      <c r="E1972" s="5" t="str">
        <f t="array" ref="E1972">IF(D1972="","",XLOOKUP(D1972,DATOS!$D$6:D14000,DATOS!$C$6:C14000,0,0,1))</f>
        <v/>
      </c>
      <c r="F1972" s="220"/>
      <c r="G1972" s="221"/>
      <c r="H1972" s="194"/>
      <c r="I1972" s="106"/>
      <c r="J1972" s="195"/>
      <c r="K1972" s="195"/>
      <c r="L1972" s="196"/>
    </row>
    <row r="1973">
      <c r="A1973" s="198"/>
      <c r="B1973" s="219"/>
      <c r="C1973" s="103"/>
      <c r="D1973" s="103"/>
      <c r="E1973" s="5" t="str">
        <f t="array" ref="E1973">IF(D1973="","",XLOOKUP(D1973,DATOS!$D$6:D14000,DATOS!$C$6:C14000,0,0,1))</f>
        <v/>
      </c>
      <c r="F1973" s="220"/>
      <c r="G1973" s="221"/>
      <c r="H1973" s="194"/>
      <c r="I1973" s="106"/>
      <c r="J1973" s="195"/>
      <c r="K1973" s="195"/>
      <c r="L1973" s="196"/>
    </row>
    <row r="1974">
      <c r="A1974" s="198"/>
      <c r="B1974" s="219"/>
      <c r="C1974" s="103"/>
      <c r="D1974" s="103"/>
      <c r="E1974" s="5" t="str">
        <f t="array" ref="E1974">IF(D1974="","",XLOOKUP(D1974,DATOS!$D$6:D14000,DATOS!$C$6:C14000,0,0,1))</f>
        <v/>
      </c>
      <c r="F1974" s="220"/>
      <c r="G1974" s="221"/>
      <c r="H1974" s="194"/>
      <c r="I1974" s="106"/>
      <c r="J1974" s="195"/>
      <c r="K1974" s="195"/>
      <c r="L1974" s="196"/>
    </row>
    <row r="1975">
      <c r="A1975" s="198"/>
      <c r="B1975" s="219"/>
      <c r="C1975" s="103"/>
      <c r="D1975" s="103"/>
      <c r="E1975" s="5" t="str">
        <f t="array" ref="E1975">IF(D1975="","",XLOOKUP(D1975,DATOS!$D$6:D14000,DATOS!$C$6:C14000,0,0,1))</f>
        <v/>
      </c>
      <c r="F1975" s="220"/>
      <c r="G1975" s="221"/>
      <c r="H1975" s="194"/>
      <c r="I1975" s="106"/>
      <c r="J1975" s="195"/>
      <c r="K1975" s="195"/>
      <c r="L1975" s="196"/>
    </row>
    <row r="1976">
      <c r="A1976" s="198"/>
      <c r="B1976" s="219"/>
      <c r="C1976" s="103"/>
      <c r="D1976" s="103"/>
      <c r="E1976" s="5" t="str">
        <f t="array" ref="E1976">IF(D1976="","",XLOOKUP(D1976,DATOS!$D$6:D14000,DATOS!$C$6:C14000,0,0,1))</f>
        <v/>
      </c>
      <c r="F1976" s="220"/>
      <c r="G1976" s="221"/>
      <c r="H1976" s="194"/>
      <c r="I1976" s="106"/>
      <c r="J1976" s="195"/>
      <c r="K1976" s="195"/>
      <c r="L1976" s="196"/>
    </row>
    <row r="1977">
      <c r="A1977" s="198"/>
      <c r="B1977" s="219"/>
      <c r="C1977" s="103"/>
      <c r="D1977" s="103"/>
      <c r="E1977" s="5" t="str">
        <f t="array" ref="E1977">IF(D1977="","",XLOOKUP(D1977,DATOS!$D$6:D14000,DATOS!$C$6:C14000,0,0,1))</f>
        <v/>
      </c>
      <c r="F1977" s="220"/>
      <c r="G1977" s="221"/>
      <c r="H1977" s="194"/>
      <c r="I1977" s="106"/>
      <c r="J1977" s="195"/>
      <c r="K1977" s="195"/>
      <c r="L1977" s="196"/>
    </row>
    <row r="1978">
      <c r="A1978" s="198"/>
      <c r="B1978" s="219"/>
      <c r="C1978" s="103"/>
      <c r="D1978" s="103"/>
      <c r="E1978" s="5" t="str">
        <f t="array" ref="E1978">IF(D1978="","",XLOOKUP(D1978,DATOS!$D$6:D14000,DATOS!$C$6:C14000,0,0,1))</f>
        <v/>
      </c>
      <c r="F1978" s="220"/>
      <c r="G1978" s="221"/>
      <c r="H1978" s="194"/>
      <c r="I1978" s="106"/>
      <c r="J1978" s="195"/>
      <c r="K1978" s="195"/>
      <c r="L1978" s="196"/>
    </row>
    <row r="1979">
      <c r="A1979" s="198"/>
      <c r="B1979" s="219"/>
      <c r="C1979" s="103"/>
      <c r="D1979" s="103"/>
      <c r="E1979" s="5" t="str">
        <f t="array" ref="E1979">IF(D1979="","",XLOOKUP(D1979,DATOS!$D$6:D14000,DATOS!$C$6:C14000,0,0,1))</f>
        <v/>
      </c>
      <c r="F1979" s="220"/>
      <c r="G1979" s="221"/>
      <c r="H1979" s="194"/>
      <c r="I1979" s="106"/>
      <c r="J1979" s="195"/>
      <c r="K1979" s="195"/>
      <c r="L1979" s="196"/>
    </row>
    <row r="1980">
      <c r="A1980" s="198"/>
      <c r="B1980" s="219"/>
      <c r="C1980" s="103"/>
      <c r="D1980" s="103"/>
      <c r="E1980" s="5" t="str">
        <f t="array" ref="E1980">IF(D1980="","",XLOOKUP(D1980,DATOS!$D$6:D14000,DATOS!$C$6:C14000,0,0,1))</f>
        <v/>
      </c>
      <c r="F1980" s="220"/>
      <c r="G1980" s="221"/>
      <c r="H1980" s="194"/>
      <c r="I1980" s="106"/>
      <c r="J1980" s="195"/>
      <c r="K1980" s="195"/>
      <c r="L1980" s="196"/>
    </row>
    <row r="1981">
      <c r="A1981" s="198"/>
      <c r="B1981" s="219"/>
      <c r="C1981" s="103"/>
      <c r="D1981" s="103"/>
      <c r="E1981" s="5" t="str">
        <f t="array" ref="E1981">IF(D1981="","",XLOOKUP(D1981,DATOS!$D$6:D14000,DATOS!$C$6:C14000,0,0,1))</f>
        <v/>
      </c>
      <c r="F1981" s="220"/>
      <c r="G1981" s="221"/>
      <c r="H1981" s="194"/>
      <c r="I1981" s="106"/>
      <c r="J1981" s="195"/>
      <c r="K1981" s="195"/>
      <c r="L1981" s="196"/>
    </row>
    <row r="1982">
      <c r="A1982" s="198"/>
      <c r="B1982" s="219"/>
      <c r="C1982" s="103"/>
      <c r="D1982" s="103"/>
      <c r="E1982" s="5" t="str">
        <f t="array" ref="E1982">IF(D1982="","",XLOOKUP(D1982,DATOS!$D$6:D14000,DATOS!$C$6:C14000,0,0,1))</f>
        <v/>
      </c>
      <c r="F1982" s="220"/>
      <c r="G1982" s="221"/>
      <c r="H1982" s="194"/>
      <c r="I1982" s="106"/>
      <c r="J1982" s="195"/>
      <c r="K1982" s="195"/>
      <c r="L1982" s="196"/>
    </row>
    <row r="1983">
      <c r="A1983" s="198"/>
      <c r="B1983" s="219"/>
      <c r="C1983" s="103"/>
      <c r="D1983" s="103"/>
      <c r="E1983" s="5" t="str">
        <f t="array" ref="E1983">IF(D1983="","",XLOOKUP(D1983,DATOS!$D$6:D14000,DATOS!$C$6:C14000,0,0,1))</f>
        <v/>
      </c>
      <c r="F1983" s="220"/>
      <c r="G1983" s="221"/>
      <c r="H1983" s="194"/>
      <c r="I1983" s="106"/>
      <c r="J1983" s="195"/>
      <c r="K1983" s="195"/>
      <c r="L1983" s="196"/>
    </row>
    <row r="1984">
      <c r="A1984" s="198"/>
      <c r="B1984" s="219"/>
      <c r="C1984" s="103"/>
      <c r="D1984" s="103"/>
      <c r="E1984" s="5" t="str">
        <f t="array" ref="E1984">IF(D1984="","",XLOOKUP(D1984,DATOS!$D$6:D14000,DATOS!$C$6:C14000,0,0,1))</f>
        <v/>
      </c>
      <c r="F1984" s="220"/>
      <c r="G1984" s="221"/>
      <c r="H1984" s="194"/>
      <c r="I1984" s="106"/>
      <c r="J1984" s="195"/>
      <c r="K1984" s="195"/>
      <c r="L1984" s="196"/>
    </row>
    <row r="1985">
      <c r="A1985" s="198"/>
      <c r="B1985" s="219"/>
      <c r="C1985" s="103"/>
      <c r="D1985" s="103"/>
      <c r="E1985" s="5" t="str">
        <f t="array" ref="E1985">IF(D1985="","",XLOOKUP(D1985,DATOS!$D$6:D14000,DATOS!$C$6:C14000,0,0,1))</f>
        <v/>
      </c>
      <c r="F1985" s="220"/>
      <c r="G1985" s="221"/>
      <c r="H1985" s="194"/>
      <c r="I1985" s="106"/>
      <c r="J1985" s="195"/>
      <c r="K1985" s="195"/>
      <c r="L1985" s="196"/>
    </row>
    <row r="1986">
      <c r="A1986" s="198"/>
      <c r="B1986" s="219"/>
      <c r="C1986" s="103"/>
      <c r="D1986" s="103"/>
      <c r="E1986" s="5" t="str">
        <f t="array" ref="E1986">IF(D1986="","",XLOOKUP(D1986,DATOS!$D$6:D14000,DATOS!$C$6:C14000,0,0,1))</f>
        <v/>
      </c>
      <c r="F1986" s="220"/>
      <c r="G1986" s="221"/>
      <c r="H1986" s="194"/>
      <c r="I1986" s="106"/>
      <c r="J1986" s="195"/>
      <c r="K1986" s="195"/>
      <c r="L1986" s="196"/>
    </row>
    <row r="1987">
      <c r="A1987" s="198"/>
      <c r="B1987" s="219"/>
      <c r="C1987" s="103"/>
      <c r="D1987" s="103"/>
      <c r="E1987" s="5" t="str">
        <f t="array" ref="E1987">IF(D1987="","",XLOOKUP(D1987,DATOS!$D$6:D14000,DATOS!$C$6:C14000,0,0,1))</f>
        <v/>
      </c>
      <c r="F1987" s="220"/>
      <c r="G1987" s="221"/>
      <c r="H1987" s="194"/>
      <c r="I1987" s="106"/>
      <c r="J1987" s="195"/>
      <c r="K1987" s="195"/>
      <c r="L1987" s="196"/>
    </row>
    <row r="1988">
      <c r="A1988" s="198"/>
      <c r="B1988" s="219"/>
      <c r="C1988" s="103"/>
      <c r="D1988" s="103"/>
      <c r="E1988" s="5" t="str">
        <f t="array" ref="E1988">IF(D1988="","",XLOOKUP(D1988,DATOS!$D$6:D14000,DATOS!$C$6:C14000,0,0,1))</f>
        <v/>
      </c>
      <c r="F1988" s="220"/>
      <c r="G1988" s="221"/>
      <c r="H1988" s="194"/>
      <c r="I1988" s="106"/>
      <c r="J1988" s="195"/>
      <c r="K1988" s="195"/>
      <c r="L1988" s="196"/>
    </row>
    <row r="1989">
      <c r="A1989" s="198"/>
      <c r="B1989" s="219"/>
      <c r="C1989" s="103"/>
      <c r="D1989" s="103"/>
      <c r="E1989" s="5" t="str">
        <f t="array" ref="E1989">IF(D1989="","",XLOOKUP(D1989,DATOS!$D$6:D14000,DATOS!$C$6:C14000,0,0,1))</f>
        <v/>
      </c>
      <c r="F1989" s="220"/>
      <c r="G1989" s="221"/>
      <c r="H1989" s="194"/>
      <c r="I1989" s="106"/>
      <c r="J1989" s="195"/>
      <c r="K1989" s="195"/>
      <c r="L1989" s="196"/>
    </row>
    <row r="1990">
      <c r="A1990" s="198"/>
      <c r="B1990" s="219"/>
      <c r="C1990" s="103"/>
      <c r="D1990" s="103"/>
      <c r="E1990" s="5" t="str">
        <f t="array" ref="E1990">IF(D1990="","",XLOOKUP(D1990,DATOS!$D$6:D14000,DATOS!$C$6:C14000,0,0,1))</f>
        <v/>
      </c>
      <c r="F1990" s="220"/>
      <c r="G1990" s="221"/>
      <c r="H1990" s="194"/>
      <c r="I1990" s="106"/>
      <c r="J1990" s="195"/>
      <c r="K1990" s="195"/>
      <c r="L1990" s="196"/>
    </row>
    <row r="1991">
      <c r="A1991" s="198"/>
      <c r="B1991" s="219"/>
      <c r="C1991" s="103"/>
      <c r="D1991" s="103"/>
      <c r="E1991" s="5" t="str">
        <f t="array" ref="E1991">IF(D1991="","",XLOOKUP(D1991,DATOS!$D$6:D14000,DATOS!$C$6:C14000,0,0,1))</f>
        <v/>
      </c>
      <c r="F1991" s="220"/>
      <c r="G1991" s="221"/>
      <c r="H1991" s="194"/>
      <c r="I1991" s="106"/>
      <c r="J1991" s="195"/>
      <c r="K1991" s="195"/>
      <c r="L1991" s="196"/>
    </row>
    <row r="1992">
      <c r="A1992" s="198"/>
      <c r="B1992" s="219"/>
      <c r="C1992" s="103"/>
      <c r="D1992" s="103"/>
      <c r="E1992" s="5" t="str">
        <f t="array" ref="E1992">IF(D1992="","",XLOOKUP(D1992,DATOS!$D$6:D14000,DATOS!$C$6:C14000,0,0,1))</f>
        <v/>
      </c>
      <c r="F1992" s="220"/>
      <c r="G1992" s="221"/>
      <c r="H1992" s="194"/>
      <c r="I1992" s="106"/>
      <c r="J1992" s="195"/>
      <c r="K1992" s="195"/>
      <c r="L1992" s="196"/>
    </row>
    <row r="1993">
      <c r="A1993" s="198"/>
      <c r="B1993" s="219"/>
      <c r="C1993" s="103"/>
      <c r="D1993" s="103"/>
      <c r="E1993" s="5" t="str">
        <f t="array" ref="E1993">IF(D1993="","",XLOOKUP(D1993,DATOS!$D$6:D14000,DATOS!$C$6:C14000,0,0,1))</f>
        <v/>
      </c>
      <c r="F1993" s="220"/>
      <c r="G1993" s="221"/>
      <c r="H1993" s="194"/>
      <c r="I1993" s="106"/>
      <c r="J1993" s="195"/>
      <c r="K1993" s="195"/>
      <c r="L1993" s="196"/>
    </row>
    <row r="1994">
      <c r="A1994" s="198"/>
      <c r="B1994" s="219"/>
      <c r="C1994" s="103"/>
      <c r="D1994" s="103"/>
      <c r="E1994" s="5" t="str">
        <f t="array" ref="E1994">IF(D1994="","",XLOOKUP(D1994,DATOS!$D$6:D14000,DATOS!$C$6:C14000,0,0,1))</f>
        <v/>
      </c>
      <c r="F1994" s="220"/>
      <c r="G1994" s="221"/>
      <c r="H1994" s="194"/>
      <c r="I1994" s="106"/>
      <c r="J1994" s="195"/>
      <c r="K1994" s="195"/>
      <c r="L1994" s="196"/>
    </row>
    <row r="1995">
      <c r="A1995" s="198"/>
      <c r="B1995" s="219"/>
      <c r="C1995" s="103"/>
      <c r="D1995" s="103"/>
      <c r="E1995" s="5" t="str">
        <f t="array" ref="E1995">IF(D1995="","",XLOOKUP(D1995,DATOS!$D$6:D14000,DATOS!$C$6:C14000,0,0,1))</f>
        <v/>
      </c>
      <c r="F1995" s="220"/>
      <c r="G1995" s="221"/>
      <c r="H1995" s="194"/>
      <c r="I1995" s="106"/>
      <c r="J1995" s="195"/>
      <c r="K1995" s="195"/>
      <c r="L1995" s="196"/>
    </row>
    <row r="1996">
      <c r="A1996" s="198"/>
      <c r="B1996" s="219"/>
      <c r="C1996" s="103"/>
      <c r="D1996" s="103"/>
      <c r="E1996" s="5" t="str">
        <f t="array" ref="E1996">IF(D1996="","",XLOOKUP(D1996,DATOS!$D$6:D14000,DATOS!$C$6:C14000,0,0,1))</f>
        <v/>
      </c>
      <c r="F1996" s="220"/>
      <c r="G1996" s="221"/>
      <c r="H1996" s="194"/>
      <c r="I1996" s="106"/>
      <c r="J1996" s="195"/>
      <c r="K1996" s="195"/>
      <c r="L1996" s="196"/>
    </row>
    <row r="1997">
      <c r="A1997" s="198"/>
      <c r="B1997" s="219"/>
      <c r="C1997" s="103"/>
      <c r="D1997" s="103"/>
      <c r="E1997" s="5" t="str">
        <f t="array" ref="E1997">IF(D1997="","",XLOOKUP(D1997,DATOS!$D$6:D14000,DATOS!$C$6:C14000,0,0,1))</f>
        <v/>
      </c>
      <c r="F1997" s="220"/>
      <c r="G1997" s="221"/>
      <c r="H1997" s="194"/>
      <c r="I1997" s="106"/>
      <c r="J1997" s="195"/>
      <c r="K1997" s="195"/>
      <c r="L1997" s="196"/>
    </row>
    <row r="1998">
      <c r="A1998" s="198"/>
      <c r="B1998" s="219"/>
      <c r="C1998" s="103"/>
      <c r="D1998" s="103"/>
      <c r="E1998" s="5" t="str">
        <f t="array" ref="E1998">IF(D1998="","",XLOOKUP(D1998,DATOS!$D$6:D14000,DATOS!$C$6:C14000,0,0,1))</f>
        <v/>
      </c>
      <c r="F1998" s="220"/>
      <c r="G1998" s="221"/>
      <c r="H1998" s="194"/>
      <c r="I1998" s="106"/>
      <c r="J1998" s="195"/>
      <c r="K1998" s="195"/>
      <c r="L1998" s="196"/>
    </row>
    <row r="1999">
      <c r="A1999" s="198"/>
      <c r="B1999" s="219"/>
      <c r="C1999" s="103"/>
      <c r="D1999" s="103"/>
      <c r="E1999" s="5" t="str">
        <f t="array" ref="E1999">IF(D1999="","",XLOOKUP(D1999,DATOS!$D$6:D14000,DATOS!$C$6:C14000,0,0,1))</f>
        <v/>
      </c>
      <c r="F1999" s="220"/>
      <c r="G1999" s="221"/>
      <c r="H1999" s="194"/>
      <c r="I1999" s="106"/>
      <c r="J1999" s="195"/>
      <c r="K1999" s="195"/>
      <c r="L1999" s="196"/>
    </row>
    <row r="2000">
      <c r="A2000" s="198"/>
      <c r="B2000" s="219"/>
      <c r="C2000" s="103"/>
      <c r="D2000" s="103"/>
      <c r="E2000" s="5" t="str">
        <f t="array" ref="E2000">IF(D2000="","",XLOOKUP(D2000,DATOS!$D$6:D14000,DATOS!$C$6:C14000,0,0,1))</f>
        <v/>
      </c>
      <c r="F2000" s="220"/>
      <c r="G2000" s="221"/>
      <c r="H2000" s="194"/>
      <c r="I2000" s="106"/>
      <c r="J2000" s="195"/>
      <c r="K2000" s="195"/>
      <c r="L2000" s="196"/>
    </row>
    <row r="2001">
      <c r="A2001" s="198"/>
      <c r="B2001" s="219"/>
      <c r="C2001" s="103"/>
      <c r="D2001" s="103"/>
      <c r="E2001" s="5" t="str">
        <f t="array" ref="E2001">IF(D2001="","",XLOOKUP(D2001,DATOS!$D$6:D14000,DATOS!$C$6:C14000,0,0,1))</f>
        <v/>
      </c>
      <c r="F2001" s="220"/>
      <c r="G2001" s="221"/>
      <c r="H2001" s="194"/>
      <c r="I2001" s="106"/>
      <c r="J2001" s="195"/>
      <c r="K2001" s="195"/>
      <c r="L2001" s="196"/>
    </row>
    <row r="2002">
      <c r="A2002" s="198"/>
      <c r="B2002" s="219"/>
      <c r="C2002" s="103"/>
      <c r="D2002" s="103"/>
      <c r="E2002" s="5" t="str">
        <f t="array" ref="E2002">IF(D2002="","",XLOOKUP(D2002,DATOS!$D$6:D14000,DATOS!$C$6:C14000,0,0,1))</f>
        <v/>
      </c>
      <c r="F2002" s="220"/>
      <c r="G2002" s="221"/>
      <c r="H2002" s="194"/>
      <c r="I2002" s="106"/>
      <c r="J2002" s="195"/>
      <c r="K2002" s="195"/>
      <c r="L2002" s="196"/>
    </row>
    <row r="2003">
      <c r="A2003" s="198"/>
      <c r="B2003" s="219"/>
      <c r="C2003" s="103"/>
      <c r="D2003" s="103"/>
      <c r="E2003" s="5" t="str">
        <f t="array" ref="E2003">IF(D2003="","",XLOOKUP(D2003,DATOS!$D$6:D14000,DATOS!$C$6:C14000,0,0,1))</f>
        <v/>
      </c>
      <c r="F2003" s="220"/>
      <c r="G2003" s="221"/>
      <c r="H2003" s="194"/>
      <c r="I2003" s="106"/>
      <c r="J2003" s="195"/>
      <c r="K2003" s="195"/>
      <c r="L2003" s="196"/>
    </row>
    <row r="2004">
      <c r="A2004" s="198"/>
      <c r="B2004" s="219"/>
      <c r="C2004" s="103"/>
      <c r="D2004" s="103"/>
      <c r="E2004" s="5" t="str">
        <f t="array" ref="E2004">IF(D2004="","",XLOOKUP(D2004,DATOS!$D$6:D14000,DATOS!$C$6:C14000,0,0,1))</f>
        <v/>
      </c>
      <c r="F2004" s="220"/>
      <c r="G2004" s="221"/>
      <c r="H2004" s="194"/>
      <c r="I2004" s="106"/>
      <c r="J2004" s="195"/>
      <c r="K2004" s="195"/>
      <c r="L2004" s="196"/>
    </row>
    <row r="2005">
      <c r="A2005" s="198"/>
      <c r="B2005" s="219"/>
      <c r="C2005" s="103"/>
      <c r="D2005" s="103"/>
      <c r="E2005" s="5" t="str">
        <f t="array" ref="E2005">IF(D2005="","",XLOOKUP(D2005,DATOS!$D$6:D14000,DATOS!$C$6:C14000,0,0,1))</f>
        <v/>
      </c>
      <c r="F2005" s="220"/>
      <c r="G2005" s="221"/>
      <c r="H2005" s="194"/>
      <c r="I2005" s="106"/>
      <c r="J2005" s="195"/>
      <c r="K2005" s="195"/>
      <c r="L2005" s="196"/>
    </row>
    <row r="2006">
      <c r="A2006" s="198"/>
      <c r="B2006" s="219"/>
      <c r="C2006" s="103"/>
      <c r="D2006" s="103"/>
      <c r="E2006" s="5" t="str">
        <f t="array" ref="E2006">IF(D2006="","",XLOOKUP(D2006,DATOS!$D$6:D14000,DATOS!$C$6:C14000,0,0,1))</f>
        <v/>
      </c>
      <c r="F2006" s="220"/>
      <c r="G2006" s="221"/>
      <c r="H2006" s="194"/>
      <c r="I2006" s="106"/>
      <c r="J2006" s="195"/>
      <c r="K2006" s="195"/>
      <c r="L2006" s="196"/>
    </row>
    <row r="2007">
      <c r="A2007" s="198"/>
      <c r="B2007" s="219"/>
      <c r="C2007" s="103"/>
      <c r="D2007" s="103"/>
      <c r="E2007" s="5" t="str">
        <f t="array" ref="E2007">IF(D2007="","",XLOOKUP(D2007,DATOS!$D$6:D14000,DATOS!$C$6:C14000,0,0,1))</f>
        <v/>
      </c>
      <c r="F2007" s="220"/>
      <c r="G2007" s="221"/>
      <c r="H2007" s="194"/>
      <c r="I2007" s="106"/>
      <c r="J2007" s="195"/>
      <c r="K2007" s="195"/>
      <c r="L2007" s="196"/>
    </row>
    <row r="2008">
      <c r="A2008" s="198"/>
      <c r="B2008" s="219"/>
      <c r="C2008" s="103"/>
      <c r="D2008" s="103"/>
      <c r="E2008" s="5" t="str">
        <f t="array" ref="E2008">IF(D2008="","",XLOOKUP(D2008,DATOS!$D$6:D14000,DATOS!$C$6:C14000,0,0,1))</f>
        <v/>
      </c>
      <c r="F2008" s="220"/>
      <c r="G2008" s="221"/>
      <c r="H2008" s="194"/>
      <c r="I2008" s="106"/>
      <c r="J2008" s="195"/>
      <c r="K2008" s="195"/>
      <c r="L2008" s="196"/>
    </row>
    <row r="2009">
      <c r="A2009" s="198"/>
      <c r="B2009" s="219"/>
      <c r="C2009" s="103"/>
      <c r="D2009" s="103"/>
      <c r="E2009" s="5" t="str">
        <f t="array" ref="E2009">IF(D2009="","",XLOOKUP(D2009,DATOS!$D$6:D14000,DATOS!$C$6:C14000,0,0,1))</f>
        <v/>
      </c>
      <c r="F2009" s="220"/>
      <c r="G2009" s="221"/>
      <c r="H2009" s="194"/>
      <c r="I2009" s="106"/>
      <c r="J2009" s="195"/>
      <c r="K2009" s="195"/>
      <c r="L2009" s="196"/>
    </row>
    <row r="2010">
      <c r="A2010" s="198"/>
      <c r="B2010" s="219"/>
      <c r="C2010" s="103"/>
      <c r="D2010" s="103"/>
      <c r="E2010" s="5" t="str">
        <f t="array" ref="E2010">IF(D2010="","",XLOOKUP(D2010,DATOS!$D$6:D14000,DATOS!$C$6:C14000,0,0,1))</f>
        <v/>
      </c>
      <c r="F2010" s="220"/>
      <c r="G2010" s="221"/>
      <c r="H2010" s="194"/>
      <c r="I2010" s="106"/>
      <c r="J2010" s="195"/>
      <c r="K2010" s="195"/>
      <c r="L2010" s="196"/>
    </row>
    <row r="2011">
      <c r="A2011" s="198"/>
      <c r="B2011" s="219"/>
      <c r="C2011" s="103"/>
      <c r="D2011" s="103"/>
      <c r="E2011" s="5" t="str">
        <f t="array" ref="E2011">IF(D2011="","",XLOOKUP(D2011,DATOS!$D$6:D14000,DATOS!$C$6:C14000,0,0,1))</f>
        <v/>
      </c>
      <c r="F2011" s="220"/>
      <c r="G2011" s="221"/>
      <c r="H2011" s="194"/>
      <c r="I2011" s="106"/>
      <c r="J2011" s="195"/>
      <c r="K2011" s="195"/>
      <c r="L2011" s="196"/>
    </row>
    <row r="2012">
      <c r="A2012" s="198"/>
      <c r="B2012" s="219"/>
      <c r="C2012" s="103"/>
      <c r="D2012" s="103"/>
      <c r="E2012" s="5" t="str">
        <f t="array" ref="E2012">IF(D2012="","",XLOOKUP(D2012,DATOS!$D$6:D14000,DATOS!$C$6:C14000,0,0,1))</f>
        <v/>
      </c>
      <c r="F2012" s="220"/>
      <c r="G2012" s="221"/>
      <c r="H2012" s="194"/>
      <c r="I2012" s="106"/>
      <c r="J2012" s="195"/>
      <c r="K2012" s="195"/>
      <c r="L2012" s="196"/>
    </row>
    <row r="2013">
      <c r="A2013" s="198"/>
      <c r="B2013" s="219"/>
      <c r="C2013" s="103"/>
      <c r="D2013" s="103"/>
      <c r="E2013" s="5" t="str">
        <f t="array" ref="E2013">IF(D2013="","",XLOOKUP(D2013,DATOS!$D$6:D14000,DATOS!$C$6:C14000,0,0,1))</f>
        <v/>
      </c>
      <c r="F2013" s="220"/>
      <c r="G2013" s="221"/>
      <c r="H2013" s="194"/>
      <c r="I2013" s="106"/>
      <c r="J2013" s="195"/>
      <c r="K2013" s="195"/>
      <c r="L2013" s="196"/>
    </row>
    <row r="2014">
      <c r="A2014" s="198"/>
      <c r="B2014" s="219"/>
      <c r="C2014" s="103"/>
      <c r="D2014" s="103"/>
      <c r="E2014" s="5" t="str">
        <f t="array" ref="E2014">IF(D2014="","",XLOOKUP(D2014,DATOS!$D$6:D14000,DATOS!$C$6:C14000,0,0,1))</f>
        <v/>
      </c>
      <c r="F2014" s="220"/>
      <c r="G2014" s="221"/>
      <c r="H2014" s="194"/>
      <c r="I2014" s="106"/>
      <c r="J2014" s="195"/>
      <c r="K2014" s="195"/>
      <c r="L2014" s="196"/>
    </row>
    <row r="2015">
      <c r="A2015" s="198"/>
      <c r="B2015" s="219"/>
      <c r="C2015" s="103"/>
      <c r="D2015" s="103"/>
      <c r="E2015" s="5" t="str">
        <f t="array" ref="E2015">IF(D2015="","",XLOOKUP(D2015,DATOS!$D$6:D14000,DATOS!$C$6:C14000,0,0,1))</f>
        <v/>
      </c>
      <c r="F2015" s="220"/>
      <c r="G2015" s="221"/>
      <c r="H2015" s="194"/>
      <c r="I2015" s="106"/>
      <c r="J2015" s="195"/>
      <c r="K2015" s="195"/>
      <c r="L2015" s="196"/>
    </row>
    <row r="2016">
      <c r="A2016" s="198"/>
      <c r="B2016" s="219"/>
      <c r="C2016" s="103"/>
      <c r="D2016" s="103"/>
      <c r="E2016" s="5" t="str">
        <f t="array" ref="E2016">IF(D2016="","",XLOOKUP(D2016,DATOS!$D$6:D14000,DATOS!$C$6:C14000,0,0,1))</f>
        <v/>
      </c>
      <c r="F2016" s="220"/>
      <c r="G2016" s="221"/>
      <c r="H2016" s="194"/>
      <c r="I2016" s="106"/>
      <c r="J2016" s="195"/>
      <c r="K2016" s="195"/>
      <c r="L2016" s="196"/>
    </row>
    <row r="2017">
      <c r="A2017" s="198"/>
      <c r="B2017" s="219"/>
      <c r="C2017" s="103"/>
      <c r="D2017" s="103"/>
      <c r="E2017" s="5" t="str">
        <f t="array" ref="E2017">IF(D2017="","",XLOOKUP(D2017,DATOS!$D$6:D14000,DATOS!$C$6:C14000,0,0,1))</f>
        <v/>
      </c>
      <c r="F2017" s="220"/>
      <c r="G2017" s="221"/>
      <c r="H2017" s="194"/>
      <c r="I2017" s="106"/>
      <c r="J2017" s="195"/>
      <c r="K2017" s="195"/>
      <c r="L2017" s="196"/>
    </row>
    <row r="2018">
      <c r="A2018" s="198"/>
      <c r="B2018" s="219"/>
      <c r="C2018" s="103"/>
      <c r="D2018" s="103"/>
      <c r="E2018" s="5" t="str">
        <f t="array" ref="E2018">IF(D2018="","",XLOOKUP(D2018,DATOS!$D$6:D14000,DATOS!$C$6:C14000,0,0,1))</f>
        <v/>
      </c>
      <c r="F2018" s="220"/>
      <c r="G2018" s="221"/>
      <c r="H2018" s="194"/>
      <c r="I2018" s="106"/>
      <c r="J2018" s="195"/>
      <c r="K2018" s="195"/>
      <c r="L2018" s="196"/>
    </row>
    <row r="2019">
      <c r="A2019" s="198"/>
      <c r="B2019" s="219"/>
      <c r="C2019" s="103"/>
      <c r="D2019" s="103"/>
      <c r="E2019" s="5" t="str">
        <f t="array" ref="E2019">IF(D2019="","",XLOOKUP(D2019,DATOS!$D$6:D14000,DATOS!$C$6:C14000,0,0,1))</f>
        <v/>
      </c>
      <c r="F2019" s="220"/>
      <c r="G2019" s="221"/>
      <c r="H2019" s="194"/>
      <c r="I2019" s="106"/>
      <c r="J2019" s="195"/>
      <c r="K2019" s="195"/>
      <c r="L2019" s="196"/>
    </row>
    <row r="2020">
      <c r="A2020" s="198"/>
      <c r="B2020" s="219"/>
      <c r="C2020" s="103"/>
      <c r="D2020" s="103"/>
      <c r="E2020" s="5" t="str">
        <f t="array" ref="E2020">IF(D2020="","",XLOOKUP(D2020,DATOS!$D$6:D14000,DATOS!$C$6:C14000,0,0,1))</f>
        <v/>
      </c>
      <c r="F2020" s="220"/>
      <c r="G2020" s="221"/>
      <c r="H2020" s="194"/>
      <c r="I2020" s="106"/>
      <c r="J2020" s="195"/>
      <c r="K2020" s="195"/>
      <c r="L2020" s="196"/>
    </row>
    <row r="2021">
      <c r="A2021" s="198"/>
      <c r="B2021" s="219"/>
      <c r="C2021" s="103"/>
      <c r="D2021" s="103"/>
      <c r="E2021" s="5" t="str">
        <f t="array" ref="E2021">IF(D2021="","",XLOOKUP(D2021,DATOS!$D$6:D14000,DATOS!$C$6:C14000,0,0,1))</f>
        <v/>
      </c>
      <c r="F2021" s="220"/>
      <c r="G2021" s="221"/>
      <c r="H2021" s="194"/>
      <c r="I2021" s="106"/>
      <c r="J2021" s="195"/>
      <c r="K2021" s="195"/>
      <c r="L2021" s="196"/>
    </row>
    <row r="2022">
      <c r="A2022" s="198"/>
      <c r="B2022" s="219"/>
      <c r="C2022" s="103"/>
      <c r="D2022" s="103"/>
      <c r="E2022" s="5" t="str">
        <f t="array" ref="E2022">IF(D2022="","",XLOOKUP(D2022,DATOS!$D$6:D14000,DATOS!$C$6:C14000,0,0,1))</f>
        <v/>
      </c>
      <c r="F2022" s="220"/>
      <c r="G2022" s="221"/>
      <c r="H2022" s="194"/>
      <c r="I2022" s="106"/>
      <c r="J2022" s="195"/>
      <c r="K2022" s="195"/>
      <c r="L2022" s="196"/>
    </row>
    <row r="2023">
      <c r="A2023" s="198"/>
      <c r="B2023" s="219"/>
      <c r="C2023" s="103"/>
      <c r="D2023" s="103"/>
      <c r="E2023" s="5" t="str">
        <f t="array" ref="E2023">IF(D2023="","",XLOOKUP(D2023,DATOS!$D$6:D14000,DATOS!$C$6:C14000,0,0,1))</f>
        <v/>
      </c>
      <c r="F2023" s="220"/>
      <c r="G2023" s="221"/>
      <c r="H2023" s="194"/>
      <c r="I2023" s="106"/>
      <c r="J2023" s="195"/>
      <c r="K2023" s="195"/>
      <c r="L2023" s="196"/>
    </row>
    <row r="2024">
      <c r="A2024" s="198"/>
      <c r="B2024" s="219"/>
      <c r="C2024" s="103"/>
      <c r="D2024" s="103"/>
      <c r="E2024" s="5" t="str">
        <f t="array" ref="E2024">IF(D2024="","",XLOOKUP(D2024,DATOS!$D$6:D14000,DATOS!$C$6:C14000,0,0,1))</f>
        <v/>
      </c>
      <c r="F2024" s="220"/>
      <c r="G2024" s="221"/>
      <c r="H2024" s="194"/>
      <c r="I2024" s="106"/>
      <c r="J2024" s="195"/>
      <c r="K2024" s="195"/>
      <c r="L2024" s="196"/>
    </row>
    <row r="2025">
      <c r="A2025" s="198"/>
      <c r="B2025" s="219"/>
      <c r="C2025" s="103"/>
      <c r="D2025" s="103"/>
      <c r="E2025" s="5" t="str">
        <f t="array" ref="E2025">IF(D2025="","",XLOOKUP(D2025,DATOS!$D$6:D14000,DATOS!$C$6:C14000,0,0,1))</f>
        <v/>
      </c>
      <c r="F2025" s="220"/>
      <c r="G2025" s="221"/>
      <c r="H2025" s="194"/>
      <c r="I2025" s="106"/>
      <c r="J2025" s="195"/>
      <c r="K2025" s="195"/>
      <c r="L2025" s="196"/>
    </row>
    <row r="2026">
      <c r="A2026" s="198"/>
      <c r="B2026" s="219"/>
      <c r="C2026" s="103"/>
      <c r="D2026" s="103"/>
      <c r="E2026" s="5" t="str">
        <f t="array" ref="E2026">IF(D2026="","",XLOOKUP(D2026,DATOS!$D$6:D14000,DATOS!$C$6:C14000,0,0,1))</f>
        <v/>
      </c>
      <c r="F2026" s="220"/>
      <c r="G2026" s="221"/>
      <c r="H2026" s="194"/>
      <c r="I2026" s="106"/>
      <c r="J2026" s="195"/>
      <c r="K2026" s="195"/>
      <c r="L2026" s="196"/>
    </row>
    <row r="2027">
      <c r="A2027" s="198"/>
      <c r="B2027" s="219"/>
      <c r="C2027" s="103"/>
      <c r="D2027" s="103"/>
      <c r="E2027" s="5" t="str">
        <f t="array" ref="E2027">IF(D2027="","",XLOOKUP(D2027,DATOS!$D$6:D14000,DATOS!$C$6:C14000,0,0,1))</f>
        <v/>
      </c>
      <c r="F2027" s="220"/>
      <c r="G2027" s="221"/>
      <c r="H2027" s="194"/>
      <c r="I2027" s="106"/>
      <c r="J2027" s="195"/>
      <c r="K2027" s="195"/>
      <c r="L2027" s="196"/>
    </row>
    <row r="2028">
      <c r="A2028" s="198"/>
      <c r="B2028" s="219"/>
      <c r="C2028" s="103"/>
      <c r="D2028" s="103"/>
      <c r="E2028" s="5" t="str">
        <f t="array" ref="E2028">IF(D2028="","",XLOOKUP(D2028,DATOS!$D$6:D14000,DATOS!$C$6:C14000,0,0,1))</f>
        <v/>
      </c>
      <c r="F2028" s="220"/>
      <c r="G2028" s="221"/>
      <c r="H2028" s="194"/>
      <c r="I2028" s="106"/>
      <c r="J2028" s="195"/>
      <c r="K2028" s="195"/>
      <c r="L2028" s="196"/>
    </row>
    <row r="2029">
      <c r="A2029" s="198"/>
      <c r="B2029" s="219"/>
      <c r="C2029" s="103"/>
      <c r="D2029" s="103"/>
      <c r="E2029" s="5" t="str">
        <f t="array" ref="E2029">IF(D2029="","",XLOOKUP(D2029,DATOS!$D$6:D14000,DATOS!$C$6:C14000,0,0,1))</f>
        <v/>
      </c>
      <c r="F2029" s="220"/>
      <c r="G2029" s="221"/>
      <c r="H2029" s="194"/>
      <c r="I2029" s="106"/>
      <c r="J2029" s="195"/>
      <c r="K2029" s="195"/>
      <c r="L2029" s="196"/>
    </row>
    <row r="2030">
      <c r="A2030" s="198"/>
      <c r="B2030" s="219"/>
      <c r="C2030" s="103"/>
      <c r="D2030" s="103"/>
      <c r="E2030" s="5" t="str">
        <f t="array" ref="E2030">IF(D2030="","",XLOOKUP(D2030,DATOS!$D$6:D14000,DATOS!$C$6:C14000,0,0,1))</f>
        <v/>
      </c>
      <c r="F2030" s="220"/>
      <c r="G2030" s="221"/>
      <c r="H2030" s="194"/>
      <c r="I2030" s="106"/>
      <c r="J2030" s="195"/>
      <c r="K2030" s="195"/>
      <c r="L2030" s="196"/>
    </row>
    <row r="2031">
      <c r="A2031" s="198"/>
      <c r="B2031" s="219"/>
      <c r="C2031" s="103"/>
      <c r="D2031" s="103"/>
      <c r="E2031" s="5" t="str">
        <f t="array" ref="E2031">IF(D2031="","",XLOOKUP(D2031,DATOS!$D$6:D14000,DATOS!$C$6:C14000,0,0,1))</f>
        <v/>
      </c>
      <c r="F2031" s="220"/>
      <c r="G2031" s="221"/>
      <c r="H2031" s="194"/>
      <c r="I2031" s="106"/>
      <c r="J2031" s="195"/>
      <c r="K2031" s="195"/>
      <c r="L2031" s="196"/>
    </row>
    <row r="2032">
      <c r="A2032" s="198"/>
      <c r="B2032" s="219"/>
      <c r="C2032" s="103"/>
      <c r="D2032" s="103"/>
      <c r="E2032" s="5" t="str">
        <f t="array" ref="E2032">IF(D2032="","",XLOOKUP(D2032,DATOS!$D$6:D14000,DATOS!$C$6:C14000,0,0,1))</f>
        <v/>
      </c>
      <c r="F2032" s="220"/>
      <c r="G2032" s="221"/>
      <c r="H2032" s="194"/>
      <c r="I2032" s="106"/>
      <c r="J2032" s="195"/>
      <c r="K2032" s="195"/>
      <c r="L2032" s="196"/>
    </row>
    <row r="2033">
      <c r="A2033" s="198"/>
      <c r="B2033" s="219"/>
      <c r="C2033" s="103"/>
      <c r="D2033" s="103"/>
      <c r="E2033" s="5" t="str">
        <f t="array" ref="E2033">IF(D2033="","",XLOOKUP(D2033,DATOS!$D$6:D14000,DATOS!$C$6:C14000,0,0,1))</f>
        <v/>
      </c>
      <c r="F2033" s="220"/>
      <c r="G2033" s="221"/>
      <c r="H2033" s="194"/>
      <c r="I2033" s="106"/>
      <c r="J2033" s="195"/>
      <c r="K2033" s="195"/>
      <c r="L2033" s="196"/>
    </row>
    <row r="2034">
      <c r="A2034" s="198"/>
      <c r="B2034" s="219"/>
      <c r="C2034" s="103"/>
      <c r="D2034" s="103"/>
      <c r="E2034" s="5" t="str">
        <f t="array" ref="E2034">IF(D2034="","",XLOOKUP(D2034,DATOS!$D$6:D14000,DATOS!$C$6:C14000,0,0,1))</f>
        <v/>
      </c>
      <c r="F2034" s="220"/>
      <c r="G2034" s="221"/>
      <c r="H2034" s="194"/>
      <c r="I2034" s="106"/>
      <c r="J2034" s="195"/>
      <c r="K2034" s="195"/>
      <c r="L2034" s="196"/>
    </row>
    <row r="2035">
      <c r="A2035" s="198"/>
      <c r="B2035" s="219"/>
      <c r="C2035" s="103"/>
      <c r="D2035" s="103"/>
      <c r="E2035" s="5" t="str">
        <f t="array" ref="E2035">IF(D2035="","",XLOOKUP(D2035,DATOS!$D$6:D14000,DATOS!$C$6:C14000,0,0,1))</f>
        <v/>
      </c>
      <c r="F2035" s="220"/>
      <c r="G2035" s="221"/>
      <c r="H2035" s="194"/>
      <c r="I2035" s="106"/>
      <c r="J2035" s="195"/>
      <c r="K2035" s="195"/>
      <c r="L2035" s="196"/>
    </row>
    <row r="2036">
      <c r="A2036" s="198"/>
      <c r="B2036" s="219"/>
      <c r="C2036" s="103"/>
      <c r="D2036" s="103"/>
      <c r="E2036" s="5" t="str">
        <f t="array" ref="E2036">IF(D2036="","",XLOOKUP(D2036,DATOS!$D$6:D14000,DATOS!$C$6:C14000,0,0,1))</f>
        <v/>
      </c>
      <c r="F2036" s="220"/>
      <c r="G2036" s="221"/>
      <c r="H2036" s="194"/>
      <c r="I2036" s="106"/>
      <c r="J2036" s="195"/>
      <c r="K2036" s="195"/>
      <c r="L2036" s="196"/>
    </row>
    <row r="2037">
      <c r="A2037" s="198"/>
      <c r="B2037" s="219"/>
      <c r="C2037" s="103"/>
      <c r="D2037" s="103"/>
      <c r="E2037" s="5" t="str">
        <f t="array" ref="E2037">IF(D2037="","",XLOOKUP(D2037,DATOS!$D$6:D14000,DATOS!$C$6:C14000,0,0,1))</f>
        <v/>
      </c>
      <c r="F2037" s="220"/>
      <c r="G2037" s="221"/>
      <c r="H2037" s="194"/>
      <c r="I2037" s="106"/>
      <c r="J2037" s="195"/>
      <c r="K2037" s="195"/>
      <c r="L2037" s="196"/>
    </row>
    <row r="2038">
      <c r="A2038" s="198"/>
      <c r="B2038" s="219"/>
      <c r="C2038" s="103"/>
      <c r="D2038" s="103"/>
      <c r="E2038" s="5" t="str">
        <f t="array" ref="E2038">IF(D2038="","",XLOOKUP(D2038,DATOS!$D$6:D14000,DATOS!$C$6:C14000,0,0,1))</f>
        <v/>
      </c>
      <c r="F2038" s="220"/>
      <c r="G2038" s="221"/>
      <c r="H2038" s="194"/>
      <c r="I2038" s="106"/>
      <c r="J2038" s="195"/>
      <c r="K2038" s="195"/>
      <c r="L2038" s="196"/>
    </row>
    <row r="2039">
      <c r="A2039" s="198"/>
      <c r="B2039" s="219"/>
      <c r="C2039" s="103"/>
      <c r="D2039" s="103"/>
      <c r="E2039" s="5" t="str">
        <f t="array" ref="E2039">IF(D2039="","",XLOOKUP(D2039,DATOS!$D$6:D14000,DATOS!$C$6:C14000,0,0,1))</f>
        <v/>
      </c>
      <c r="F2039" s="220"/>
      <c r="G2039" s="221"/>
      <c r="H2039" s="194"/>
      <c r="I2039" s="106"/>
      <c r="J2039" s="195"/>
      <c r="K2039" s="195"/>
      <c r="L2039" s="196"/>
    </row>
    <row r="2040">
      <c r="A2040" s="198"/>
      <c r="B2040" s="219"/>
      <c r="C2040" s="103"/>
      <c r="D2040" s="103"/>
      <c r="E2040" s="5" t="str">
        <f t="array" ref="E2040">IF(D2040="","",XLOOKUP(D2040,DATOS!$D$6:D14000,DATOS!$C$6:C14000,0,0,1))</f>
        <v/>
      </c>
      <c r="F2040" s="220"/>
      <c r="G2040" s="221"/>
      <c r="H2040" s="194"/>
      <c r="I2040" s="106"/>
      <c r="J2040" s="195"/>
      <c r="K2040" s="195"/>
      <c r="L2040" s="196"/>
    </row>
    <row r="2041">
      <c r="A2041" s="198"/>
      <c r="B2041" s="219"/>
      <c r="C2041" s="103"/>
      <c r="D2041" s="103"/>
      <c r="E2041" s="5" t="str">
        <f t="array" ref="E2041">IF(D2041="","",XLOOKUP(D2041,DATOS!$D$6:D14000,DATOS!$C$6:C14000,0,0,1))</f>
        <v/>
      </c>
      <c r="F2041" s="220"/>
      <c r="G2041" s="221"/>
      <c r="H2041" s="194"/>
      <c r="I2041" s="106"/>
      <c r="J2041" s="195"/>
      <c r="K2041" s="195"/>
      <c r="L2041" s="196"/>
    </row>
    <row r="2042">
      <c r="A2042" s="198"/>
      <c r="B2042" s="219"/>
      <c r="C2042" s="103"/>
      <c r="D2042" s="103"/>
      <c r="E2042" s="5" t="str">
        <f t="array" ref="E2042">IF(D2042="","",XLOOKUP(D2042,DATOS!$D$6:D14000,DATOS!$C$6:C14000,0,0,1))</f>
        <v/>
      </c>
      <c r="F2042" s="220"/>
      <c r="G2042" s="221"/>
      <c r="H2042" s="194"/>
      <c r="I2042" s="106"/>
      <c r="J2042" s="195"/>
      <c r="K2042" s="195"/>
      <c r="L2042" s="196"/>
    </row>
    <row r="2043">
      <c r="A2043" s="198"/>
      <c r="B2043" s="219"/>
      <c r="C2043" s="103"/>
      <c r="D2043" s="103"/>
      <c r="E2043" s="5" t="str">
        <f t="array" ref="E2043">IF(D2043="","",XLOOKUP(D2043,DATOS!$D$6:D14000,DATOS!$C$6:C14000,0,0,1))</f>
        <v/>
      </c>
      <c r="F2043" s="220"/>
      <c r="G2043" s="221"/>
      <c r="H2043" s="194"/>
      <c r="I2043" s="106"/>
      <c r="J2043" s="195"/>
      <c r="K2043" s="195"/>
      <c r="L2043" s="196"/>
    </row>
    <row r="2044">
      <c r="A2044" s="198"/>
      <c r="B2044" s="219"/>
      <c r="C2044" s="103"/>
      <c r="D2044" s="103"/>
      <c r="E2044" s="5" t="str">
        <f t="array" ref="E2044">IF(D2044="","",XLOOKUP(D2044,DATOS!$D$6:D14000,DATOS!$C$6:C14000,0,0,1))</f>
        <v/>
      </c>
      <c r="F2044" s="220"/>
      <c r="G2044" s="221"/>
      <c r="H2044" s="194"/>
      <c r="I2044" s="106"/>
      <c r="J2044" s="195"/>
      <c r="K2044" s="195"/>
      <c r="L2044" s="196"/>
    </row>
    <row r="2045">
      <c r="A2045" s="198"/>
      <c r="B2045" s="219"/>
      <c r="C2045" s="103"/>
      <c r="D2045" s="103"/>
      <c r="E2045" s="5" t="str">
        <f t="array" ref="E2045">IF(D2045="","",XLOOKUP(D2045,DATOS!$D$6:D14000,DATOS!$C$6:C14000,0,0,1))</f>
        <v/>
      </c>
      <c r="F2045" s="220"/>
      <c r="G2045" s="221"/>
      <c r="H2045" s="194"/>
      <c r="I2045" s="106"/>
      <c r="J2045" s="195"/>
      <c r="K2045" s="195"/>
      <c r="L2045" s="196"/>
    </row>
    <row r="2046">
      <c r="A2046" s="198"/>
      <c r="B2046" s="219"/>
      <c r="C2046" s="103"/>
      <c r="D2046" s="103"/>
      <c r="E2046" s="5" t="str">
        <f t="array" ref="E2046">IF(D2046="","",XLOOKUP(D2046,DATOS!$D$6:D14000,DATOS!$C$6:C14000,0,0,1))</f>
        <v/>
      </c>
      <c r="F2046" s="220"/>
      <c r="G2046" s="221"/>
      <c r="H2046" s="194"/>
      <c r="I2046" s="106"/>
      <c r="J2046" s="195"/>
      <c r="K2046" s="195"/>
      <c r="L2046" s="196"/>
    </row>
    <row r="2047">
      <c r="A2047" s="198"/>
      <c r="B2047" s="219"/>
      <c r="C2047" s="103"/>
      <c r="D2047" s="103"/>
      <c r="E2047" s="5" t="str">
        <f t="array" ref="E2047">IF(D2047="","",XLOOKUP(D2047,DATOS!$D$6:D14000,DATOS!$C$6:C14000,0,0,1))</f>
        <v/>
      </c>
      <c r="F2047" s="220"/>
      <c r="G2047" s="221"/>
      <c r="H2047" s="194"/>
      <c r="I2047" s="106"/>
      <c r="J2047" s="195"/>
      <c r="K2047" s="195"/>
      <c r="L2047" s="196"/>
    </row>
    <row r="2048">
      <c r="A2048" s="198"/>
      <c r="B2048" s="219"/>
      <c r="C2048" s="103"/>
      <c r="D2048" s="103"/>
      <c r="E2048" s="5" t="str">
        <f t="array" ref="E2048">IF(D2048="","",XLOOKUP(D2048,DATOS!$D$6:D14000,DATOS!$C$6:C14000,0,0,1))</f>
        <v/>
      </c>
      <c r="F2048" s="220"/>
      <c r="G2048" s="221"/>
      <c r="H2048" s="194"/>
      <c r="I2048" s="106"/>
      <c r="J2048" s="195"/>
      <c r="K2048" s="195"/>
      <c r="L2048" s="196"/>
    </row>
    <row r="2049">
      <c r="A2049" s="198"/>
      <c r="B2049" s="219"/>
      <c r="C2049" s="103"/>
      <c r="D2049" s="103"/>
      <c r="E2049" s="5" t="str">
        <f t="array" ref="E2049">IF(D2049="","",XLOOKUP(D2049,DATOS!$D$6:D14000,DATOS!$C$6:C14000,0,0,1))</f>
        <v/>
      </c>
      <c r="F2049" s="220"/>
      <c r="G2049" s="221"/>
      <c r="H2049" s="194"/>
      <c r="I2049" s="106"/>
      <c r="J2049" s="195"/>
      <c r="K2049" s="195"/>
      <c r="L2049" s="196"/>
    </row>
    <row r="2050">
      <c r="A2050" s="198"/>
      <c r="B2050" s="219"/>
      <c r="C2050" s="103"/>
      <c r="D2050" s="103"/>
      <c r="E2050" s="5" t="str">
        <f t="array" ref="E2050">IF(D2050="","",XLOOKUP(D2050,DATOS!$D$6:D14000,DATOS!$C$6:C14000,0,0,1))</f>
        <v/>
      </c>
      <c r="F2050" s="220"/>
      <c r="G2050" s="221"/>
      <c r="H2050" s="194"/>
      <c r="I2050" s="106"/>
      <c r="J2050" s="195"/>
      <c r="K2050" s="195"/>
      <c r="L2050" s="196"/>
    </row>
    <row r="2051">
      <c r="A2051" s="198"/>
      <c r="B2051" s="219"/>
      <c r="C2051" s="103"/>
      <c r="D2051" s="103"/>
      <c r="E2051" s="5" t="str">
        <f t="array" ref="E2051">IF(D2051="","",XLOOKUP(D2051,DATOS!$D$6:D14000,DATOS!$C$6:C14000,0,0,1))</f>
        <v/>
      </c>
      <c r="F2051" s="220"/>
      <c r="G2051" s="221"/>
      <c r="H2051" s="194"/>
      <c r="I2051" s="106"/>
      <c r="J2051" s="195"/>
      <c r="K2051" s="195"/>
      <c r="L2051" s="196"/>
    </row>
    <row r="2052">
      <c r="A2052" s="198"/>
      <c r="B2052" s="219"/>
      <c r="C2052" s="103"/>
      <c r="D2052" s="103"/>
      <c r="E2052" s="5" t="str">
        <f t="array" ref="E2052">IF(D2052="","",XLOOKUP(D2052,DATOS!$D$6:D14000,DATOS!$C$6:C14000,0,0,1))</f>
        <v/>
      </c>
      <c r="F2052" s="220"/>
      <c r="G2052" s="221"/>
      <c r="H2052" s="194"/>
      <c r="I2052" s="106"/>
      <c r="J2052" s="195"/>
      <c r="K2052" s="195"/>
      <c r="L2052" s="196"/>
    </row>
    <row r="2053">
      <c r="A2053" s="198"/>
      <c r="B2053" s="219"/>
      <c r="C2053" s="103"/>
      <c r="D2053" s="103"/>
      <c r="E2053" s="5" t="str">
        <f t="array" ref="E2053">IF(D2053="","",XLOOKUP(D2053,DATOS!$D$6:D14000,DATOS!$C$6:C14000,0,0,1))</f>
        <v/>
      </c>
      <c r="F2053" s="220"/>
      <c r="G2053" s="221"/>
      <c r="H2053" s="194"/>
      <c r="I2053" s="106"/>
      <c r="J2053" s="195"/>
      <c r="K2053" s="195"/>
      <c r="L2053" s="196"/>
    </row>
    <row r="2054">
      <c r="A2054" s="198"/>
      <c r="B2054" s="219"/>
      <c r="C2054" s="103"/>
      <c r="D2054" s="103"/>
      <c r="E2054" s="5" t="str">
        <f t="array" ref="E2054">IF(D2054="","",XLOOKUP(D2054,DATOS!$D$6:D14000,DATOS!$C$6:C14000,0,0,1))</f>
        <v/>
      </c>
      <c r="F2054" s="220"/>
      <c r="G2054" s="221"/>
      <c r="H2054" s="194"/>
      <c r="I2054" s="106"/>
      <c r="J2054" s="195"/>
      <c r="K2054" s="195"/>
      <c r="L2054" s="196"/>
    </row>
    <row r="2055">
      <c r="A2055" s="198"/>
      <c r="B2055" s="219"/>
      <c r="C2055" s="103"/>
      <c r="D2055" s="103"/>
      <c r="E2055" s="5" t="str">
        <f t="array" ref="E2055">IF(D2055="","",XLOOKUP(D2055,DATOS!$D$6:D14000,DATOS!$C$6:C14000,0,0,1))</f>
        <v/>
      </c>
      <c r="F2055" s="220"/>
      <c r="G2055" s="221"/>
      <c r="H2055" s="194"/>
      <c r="I2055" s="106"/>
      <c r="J2055" s="195"/>
      <c r="K2055" s="195"/>
      <c r="L2055" s="196"/>
    </row>
    <row r="2056">
      <c r="A2056" s="198"/>
      <c r="B2056" s="219"/>
      <c r="C2056" s="103"/>
      <c r="D2056" s="103"/>
      <c r="E2056" s="5" t="str">
        <f t="array" ref="E2056">IF(D2056="","",XLOOKUP(D2056,DATOS!$D$6:D14000,DATOS!$C$6:C14000,0,0,1))</f>
        <v/>
      </c>
      <c r="F2056" s="220"/>
      <c r="G2056" s="221"/>
      <c r="H2056" s="194"/>
      <c r="I2056" s="106"/>
      <c r="J2056" s="195"/>
      <c r="K2056" s="195"/>
      <c r="L2056" s="196"/>
    </row>
    <row r="2057">
      <c r="A2057" s="198"/>
      <c r="B2057" s="219"/>
      <c r="C2057" s="103"/>
      <c r="D2057" s="103"/>
      <c r="E2057" s="5" t="str">
        <f t="array" ref="E2057">IF(D2057="","",XLOOKUP(D2057,DATOS!$D$6:D14000,DATOS!$C$6:C14000,0,0,1))</f>
        <v/>
      </c>
      <c r="F2057" s="220"/>
      <c r="G2057" s="221"/>
      <c r="H2057" s="194"/>
      <c r="I2057" s="106"/>
      <c r="J2057" s="195"/>
      <c r="K2057" s="195"/>
      <c r="L2057" s="196"/>
    </row>
    <row r="2058">
      <c r="A2058" s="198"/>
      <c r="B2058" s="219"/>
      <c r="C2058" s="103"/>
      <c r="D2058" s="103"/>
      <c r="E2058" s="5" t="str">
        <f t="array" ref="E2058">IF(D2058="","",XLOOKUP(D2058,DATOS!$D$6:D14000,DATOS!$C$6:C14000,0,0,1))</f>
        <v/>
      </c>
      <c r="F2058" s="220"/>
      <c r="G2058" s="221"/>
      <c r="H2058" s="194"/>
      <c r="I2058" s="106"/>
      <c r="J2058" s="195"/>
      <c r="K2058" s="195"/>
      <c r="L2058" s="196"/>
    </row>
    <row r="2059">
      <c r="A2059" s="198"/>
      <c r="B2059" s="219"/>
      <c r="C2059" s="103"/>
      <c r="D2059" s="103"/>
      <c r="E2059" s="5" t="str">
        <f t="array" ref="E2059">IF(D2059="","",XLOOKUP(D2059,DATOS!$D$6:D14000,DATOS!$C$6:C14000,0,0,1))</f>
        <v/>
      </c>
      <c r="F2059" s="220"/>
      <c r="G2059" s="221"/>
      <c r="H2059" s="194"/>
      <c r="I2059" s="106"/>
      <c r="J2059" s="195"/>
      <c r="K2059" s="195"/>
      <c r="L2059" s="196"/>
    </row>
    <row r="2060">
      <c r="A2060" s="198"/>
      <c r="B2060" s="219"/>
      <c r="C2060" s="103"/>
      <c r="D2060" s="103"/>
      <c r="E2060" s="5" t="str">
        <f t="array" ref="E2060">IF(D2060="","",XLOOKUP(D2060,DATOS!$D$6:D14000,DATOS!$C$6:C14000,0,0,1))</f>
        <v/>
      </c>
      <c r="F2060" s="220"/>
      <c r="G2060" s="221"/>
      <c r="H2060" s="194"/>
      <c r="I2060" s="106"/>
      <c r="J2060" s="195"/>
      <c r="K2060" s="195"/>
      <c r="L2060" s="196"/>
    </row>
    <row r="2061">
      <c r="A2061" s="198"/>
      <c r="B2061" s="219"/>
      <c r="C2061" s="103"/>
      <c r="D2061" s="103"/>
      <c r="E2061" s="5" t="str">
        <f t="array" ref="E2061">IF(D2061="","",XLOOKUP(D2061,DATOS!$D$6:D14000,DATOS!$C$6:C14000,0,0,1))</f>
        <v/>
      </c>
      <c r="F2061" s="220"/>
      <c r="G2061" s="221"/>
      <c r="H2061" s="194"/>
      <c r="I2061" s="106"/>
      <c r="J2061" s="195"/>
      <c r="K2061" s="195"/>
      <c r="L2061" s="196"/>
    </row>
    <row r="2062">
      <c r="A2062" s="198"/>
      <c r="B2062" s="219"/>
      <c r="C2062" s="103"/>
      <c r="D2062" s="103"/>
      <c r="E2062" s="5" t="str">
        <f t="array" ref="E2062">IF(D2062="","",XLOOKUP(D2062,DATOS!$D$6:D14000,DATOS!$C$6:C14000,0,0,1))</f>
        <v/>
      </c>
      <c r="F2062" s="220"/>
      <c r="G2062" s="221"/>
      <c r="H2062" s="194"/>
      <c r="I2062" s="106"/>
      <c r="J2062" s="195"/>
      <c r="K2062" s="195"/>
      <c r="L2062" s="196"/>
    </row>
    <row r="2063">
      <c r="A2063" s="198"/>
      <c r="B2063" s="219"/>
      <c r="C2063" s="103"/>
      <c r="D2063" s="103"/>
      <c r="E2063" s="5" t="str">
        <f t="array" ref="E2063">IF(D2063="","",XLOOKUP(D2063,DATOS!$D$6:D14000,DATOS!$C$6:C14000,0,0,1))</f>
        <v/>
      </c>
      <c r="F2063" s="220"/>
      <c r="G2063" s="221"/>
      <c r="H2063" s="194"/>
      <c r="I2063" s="106"/>
      <c r="J2063" s="195"/>
      <c r="K2063" s="195"/>
      <c r="L2063" s="196"/>
    </row>
    <row r="2064">
      <c r="A2064" s="198"/>
      <c r="B2064" s="219"/>
      <c r="C2064" s="103"/>
      <c r="D2064" s="103"/>
      <c r="E2064" s="5" t="str">
        <f t="array" ref="E2064">IF(D2064="","",XLOOKUP(D2064,DATOS!$D$6:D14000,DATOS!$C$6:C14000,0,0,1))</f>
        <v/>
      </c>
      <c r="F2064" s="220"/>
      <c r="G2064" s="221"/>
      <c r="H2064" s="194"/>
      <c r="I2064" s="106"/>
      <c r="J2064" s="195"/>
      <c r="K2064" s="195"/>
      <c r="L2064" s="196"/>
    </row>
    <row r="2065">
      <c r="A2065" s="198"/>
      <c r="B2065" s="219"/>
      <c r="C2065" s="103"/>
      <c r="D2065" s="103"/>
      <c r="E2065" s="5" t="str">
        <f t="array" ref="E2065">IF(D2065="","",XLOOKUP(D2065,DATOS!$D$6:D14000,DATOS!$C$6:C14000,0,0,1))</f>
        <v/>
      </c>
      <c r="F2065" s="220"/>
      <c r="G2065" s="221"/>
      <c r="H2065" s="194"/>
      <c r="I2065" s="106"/>
      <c r="J2065" s="195"/>
      <c r="K2065" s="195"/>
      <c r="L2065" s="196"/>
    </row>
    <row r="2066">
      <c r="A2066" s="198"/>
      <c r="B2066" s="219"/>
      <c r="C2066" s="103"/>
      <c r="D2066" s="103"/>
      <c r="E2066" s="5" t="str">
        <f t="array" ref="E2066">IF(D2066="","",XLOOKUP(D2066,DATOS!$D$6:D14000,DATOS!$C$6:C14000,0,0,1))</f>
        <v/>
      </c>
      <c r="F2066" s="220"/>
      <c r="G2066" s="221"/>
      <c r="H2066" s="194"/>
      <c r="I2066" s="106"/>
      <c r="J2066" s="195"/>
      <c r="K2066" s="195"/>
      <c r="L2066" s="196"/>
    </row>
    <row r="2067">
      <c r="A2067" s="198"/>
      <c r="B2067" s="219"/>
      <c r="C2067" s="103"/>
      <c r="D2067" s="103"/>
      <c r="E2067" s="5" t="str">
        <f t="array" ref="E2067">IF(D2067="","",XLOOKUP(D2067,DATOS!$D$6:D14000,DATOS!$C$6:C14000,0,0,1))</f>
        <v/>
      </c>
      <c r="F2067" s="220"/>
      <c r="G2067" s="221"/>
      <c r="H2067" s="194"/>
      <c r="I2067" s="106"/>
      <c r="J2067" s="195"/>
      <c r="K2067" s="195"/>
      <c r="L2067" s="196"/>
    </row>
    <row r="2068">
      <c r="A2068" s="198"/>
      <c r="B2068" s="219"/>
      <c r="C2068" s="103"/>
      <c r="D2068" s="103"/>
      <c r="E2068" s="5" t="str">
        <f t="array" ref="E2068">IF(D2068="","",XLOOKUP(D2068,DATOS!$D$6:D14000,DATOS!$C$6:C14000,0,0,1))</f>
        <v/>
      </c>
      <c r="F2068" s="220"/>
      <c r="G2068" s="221"/>
      <c r="H2068" s="194"/>
      <c r="I2068" s="106"/>
      <c r="J2068" s="195"/>
      <c r="K2068" s="195"/>
      <c r="L2068" s="196"/>
    </row>
    <row r="2069">
      <c r="A2069" s="198"/>
      <c r="B2069" s="219"/>
      <c r="C2069" s="103"/>
      <c r="D2069" s="103"/>
      <c r="E2069" s="5" t="str">
        <f t="array" ref="E2069">IF(D2069="","",XLOOKUP(D2069,DATOS!$D$6:D14000,DATOS!$C$6:C14000,0,0,1))</f>
        <v/>
      </c>
      <c r="F2069" s="220"/>
      <c r="G2069" s="221"/>
      <c r="H2069" s="194"/>
      <c r="I2069" s="106"/>
      <c r="J2069" s="195"/>
      <c r="K2069" s="195"/>
      <c r="L2069" s="196"/>
    </row>
    <row r="2070">
      <c r="A2070" s="198"/>
      <c r="B2070" s="219"/>
      <c r="C2070" s="103"/>
      <c r="D2070" s="103"/>
      <c r="E2070" s="5" t="str">
        <f t="array" ref="E2070">IF(D2070="","",XLOOKUP(D2070,DATOS!$D$6:D14000,DATOS!$C$6:C14000,0,0,1))</f>
        <v/>
      </c>
      <c r="F2070" s="220"/>
      <c r="G2070" s="221"/>
      <c r="H2070" s="194"/>
      <c r="I2070" s="106"/>
      <c r="J2070" s="195"/>
      <c r="K2070" s="195"/>
      <c r="L2070" s="196"/>
    </row>
    <row r="2071">
      <c r="A2071" s="198"/>
      <c r="B2071" s="219"/>
      <c r="C2071" s="103"/>
      <c r="D2071" s="103"/>
      <c r="E2071" s="5" t="str">
        <f t="array" ref="E2071">IF(D2071="","",XLOOKUP(D2071,DATOS!$D$6:D14000,DATOS!$C$6:C14000,0,0,1))</f>
        <v/>
      </c>
      <c r="F2071" s="220"/>
      <c r="G2071" s="221"/>
      <c r="H2071" s="194"/>
      <c r="I2071" s="106"/>
      <c r="J2071" s="195"/>
      <c r="K2071" s="195"/>
      <c r="L2071" s="196"/>
    </row>
    <row r="2072">
      <c r="A2072" s="198"/>
      <c r="B2072" s="219"/>
      <c r="C2072" s="103"/>
      <c r="D2072" s="103"/>
      <c r="E2072" s="5" t="str">
        <f t="array" ref="E2072">IF(D2072="","",XLOOKUP(D2072,DATOS!$D$6:D14000,DATOS!$C$6:C14000,0,0,1))</f>
        <v/>
      </c>
      <c r="F2072" s="220"/>
      <c r="G2072" s="221"/>
      <c r="H2072" s="194"/>
      <c r="I2072" s="106"/>
      <c r="J2072" s="195"/>
      <c r="K2072" s="195"/>
      <c r="L2072" s="196"/>
    </row>
    <row r="2073">
      <c r="A2073" s="198"/>
      <c r="B2073" s="219"/>
      <c r="C2073" s="103"/>
      <c r="D2073" s="103"/>
      <c r="E2073" s="5" t="str">
        <f t="array" ref="E2073">IF(D2073="","",XLOOKUP(D2073,DATOS!$D$6:D14000,DATOS!$C$6:C14000,0,0,1))</f>
        <v/>
      </c>
      <c r="F2073" s="220"/>
      <c r="G2073" s="221"/>
      <c r="H2073" s="194"/>
      <c r="I2073" s="106"/>
      <c r="J2073" s="195"/>
      <c r="K2073" s="195"/>
      <c r="L2073" s="196"/>
    </row>
    <row r="2074">
      <c r="A2074" s="198"/>
      <c r="B2074" s="219"/>
      <c r="C2074" s="103"/>
      <c r="D2074" s="103"/>
      <c r="E2074" s="5" t="str">
        <f t="array" ref="E2074">IF(D2074="","",XLOOKUP(D2074,DATOS!$D$6:D14000,DATOS!$C$6:C14000,0,0,1))</f>
        <v/>
      </c>
      <c r="F2074" s="220"/>
      <c r="G2074" s="221"/>
      <c r="H2074" s="194"/>
      <c r="I2074" s="106"/>
      <c r="J2074" s="195"/>
      <c r="K2074" s="195"/>
      <c r="L2074" s="196"/>
    </row>
    <row r="2075">
      <c r="A2075" s="198"/>
      <c r="B2075" s="219"/>
      <c r="C2075" s="103"/>
      <c r="D2075" s="103"/>
      <c r="E2075" s="5" t="str">
        <f t="array" ref="E2075">IF(D2075="","",XLOOKUP(D2075,DATOS!$D$6:D14000,DATOS!$C$6:C14000,0,0,1))</f>
        <v/>
      </c>
      <c r="F2075" s="220"/>
      <c r="G2075" s="221"/>
      <c r="H2075" s="194"/>
      <c r="I2075" s="106"/>
      <c r="J2075" s="195"/>
      <c r="K2075" s="195"/>
      <c r="L2075" s="196"/>
    </row>
    <row r="2076">
      <c r="A2076" s="198"/>
      <c r="B2076" s="219"/>
      <c r="C2076" s="103"/>
      <c r="D2076" s="103"/>
      <c r="E2076" s="5" t="str">
        <f t="array" ref="E2076">IF(D2076="","",XLOOKUP(D2076,DATOS!$D$6:D14000,DATOS!$C$6:C14000,0,0,1))</f>
        <v/>
      </c>
      <c r="F2076" s="220"/>
      <c r="G2076" s="221"/>
      <c r="H2076" s="194"/>
      <c r="I2076" s="106"/>
      <c r="J2076" s="195"/>
      <c r="K2076" s="195"/>
      <c r="L2076" s="196"/>
    </row>
    <row r="2077">
      <c r="A2077" s="198"/>
      <c r="B2077" s="219"/>
      <c r="C2077" s="103"/>
      <c r="D2077" s="103"/>
      <c r="E2077" s="5" t="str">
        <f t="array" ref="E2077">IF(D2077="","",XLOOKUP(D2077,DATOS!$D$6:D14000,DATOS!$C$6:C14000,0,0,1))</f>
        <v/>
      </c>
      <c r="F2077" s="220"/>
      <c r="G2077" s="221"/>
      <c r="H2077" s="194"/>
      <c r="I2077" s="106"/>
      <c r="J2077" s="195"/>
      <c r="K2077" s="195"/>
      <c r="L2077" s="196"/>
    </row>
    <row r="2078">
      <c r="A2078" s="198"/>
      <c r="B2078" s="219"/>
      <c r="C2078" s="103"/>
      <c r="D2078" s="103"/>
      <c r="E2078" s="5" t="str">
        <f t="array" ref="E2078">IF(D2078="","",XLOOKUP(D2078,DATOS!$D$6:D14000,DATOS!$C$6:C14000,0,0,1))</f>
        <v/>
      </c>
      <c r="F2078" s="220"/>
      <c r="G2078" s="221"/>
      <c r="H2078" s="194"/>
      <c r="I2078" s="106"/>
      <c r="J2078" s="195"/>
      <c r="K2078" s="195"/>
      <c r="L2078" s="196"/>
    </row>
    <row r="2079">
      <c r="A2079" s="198"/>
      <c r="B2079" s="219"/>
      <c r="C2079" s="103"/>
      <c r="D2079" s="103"/>
      <c r="E2079" s="5" t="str">
        <f t="array" ref="E2079">IF(D2079="","",XLOOKUP(D2079,DATOS!$D$6:D14000,DATOS!$C$6:C14000,0,0,1))</f>
        <v/>
      </c>
      <c r="F2079" s="220"/>
      <c r="G2079" s="221"/>
      <c r="H2079" s="194"/>
      <c r="I2079" s="106"/>
      <c r="J2079" s="195"/>
      <c r="K2079" s="195"/>
      <c r="L2079" s="196"/>
    </row>
    <row r="2080">
      <c r="A2080" s="198"/>
      <c r="B2080" s="219"/>
      <c r="C2080" s="103"/>
      <c r="D2080" s="103"/>
      <c r="E2080" s="5" t="str">
        <f t="array" ref="E2080">IF(D2080="","",XLOOKUP(D2080,DATOS!$D$6:D14000,DATOS!$C$6:C14000,0,0,1))</f>
        <v/>
      </c>
      <c r="F2080" s="220"/>
      <c r="G2080" s="221"/>
      <c r="H2080" s="194"/>
      <c r="I2080" s="106"/>
      <c r="J2080" s="195"/>
      <c r="K2080" s="195"/>
      <c r="L2080" s="196"/>
    </row>
    <row r="2081">
      <c r="A2081" s="198"/>
      <c r="B2081" s="219"/>
      <c r="C2081" s="103"/>
      <c r="D2081" s="103"/>
      <c r="E2081" s="5" t="str">
        <f t="array" ref="E2081">IF(D2081="","",XLOOKUP(D2081,DATOS!$D$6:D14000,DATOS!$C$6:C14000,0,0,1))</f>
        <v/>
      </c>
      <c r="F2081" s="220"/>
      <c r="G2081" s="221"/>
      <c r="H2081" s="194"/>
      <c r="I2081" s="106"/>
      <c r="J2081" s="195"/>
      <c r="K2081" s="195"/>
      <c r="L2081" s="196"/>
    </row>
    <row r="2082">
      <c r="A2082" s="198"/>
      <c r="B2082" s="219"/>
      <c r="C2082" s="103"/>
      <c r="D2082" s="103"/>
      <c r="E2082" s="5" t="str">
        <f t="array" ref="E2082">IF(D2082="","",XLOOKUP(D2082,DATOS!$D$6:D14000,DATOS!$C$6:C14000,0,0,1))</f>
        <v/>
      </c>
      <c r="F2082" s="220"/>
      <c r="G2082" s="221"/>
      <c r="H2082" s="194"/>
      <c r="I2082" s="106"/>
      <c r="J2082" s="195"/>
      <c r="K2082" s="195"/>
      <c r="L2082" s="196"/>
    </row>
    <row r="2083">
      <c r="A2083" s="198"/>
      <c r="B2083" s="219"/>
      <c r="C2083" s="103"/>
      <c r="D2083" s="103"/>
      <c r="E2083" s="5" t="str">
        <f t="array" ref="E2083">IF(D2083="","",XLOOKUP(D2083,DATOS!$D$6:D14000,DATOS!$C$6:C14000,0,0,1))</f>
        <v/>
      </c>
      <c r="F2083" s="220"/>
      <c r="G2083" s="221"/>
      <c r="H2083" s="194"/>
      <c r="I2083" s="106"/>
      <c r="J2083" s="195"/>
      <c r="K2083" s="195"/>
      <c r="L2083" s="196"/>
    </row>
    <row r="2084">
      <c r="A2084" s="198"/>
      <c r="B2084" s="219"/>
      <c r="C2084" s="103"/>
      <c r="D2084" s="103"/>
      <c r="E2084" s="5" t="str">
        <f t="array" ref="E2084">IF(D2084="","",XLOOKUP(D2084,DATOS!$D$6:D14000,DATOS!$C$6:C14000,0,0,1))</f>
        <v/>
      </c>
      <c r="F2084" s="220"/>
      <c r="G2084" s="221"/>
      <c r="H2084" s="194"/>
      <c r="I2084" s="106"/>
      <c r="J2084" s="195"/>
      <c r="K2084" s="195"/>
      <c r="L2084" s="196"/>
    </row>
    <row r="2085">
      <c r="A2085" s="198"/>
      <c r="B2085" s="219"/>
      <c r="C2085" s="103"/>
      <c r="D2085" s="103"/>
      <c r="E2085" s="5" t="str">
        <f t="array" ref="E2085">IF(D2085="","",XLOOKUP(D2085,DATOS!$D$6:D14000,DATOS!$C$6:C14000,0,0,1))</f>
        <v/>
      </c>
      <c r="F2085" s="220"/>
      <c r="G2085" s="221"/>
      <c r="H2085" s="194"/>
      <c r="I2085" s="106"/>
      <c r="J2085" s="195"/>
      <c r="K2085" s="195"/>
      <c r="L2085" s="196"/>
    </row>
    <row r="2086">
      <c r="A2086" s="198"/>
      <c r="B2086" s="219"/>
      <c r="C2086" s="103"/>
      <c r="D2086" s="103"/>
      <c r="E2086" s="5" t="str">
        <f t="array" ref="E2086">IF(D2086="","",XLOOKUP(D2086,DATOS!$D$6:D14000,DATOS!$C$6:C14000,0,0,1))</f>
        <v/>
      </c>
      <c r="F2086" s="220"/>
      <c r="G2086" s="221"/>
      <c r="H2086" s="194"/>
      <c r="I2086" s="106"/>
      <c r="J2086" s="195"/>
      <c r="K2086" s="195"/>
      <c r="L2086" s="196"/>
    </row>
    <row r="2087">
      <c r="A2087" s="198"/>
      <c r="B2087" s="219"/>
      <c r="C2087" s="103"/>
      <c r="D2087" s="103"/>
      <c r="E2087" s="5" t="str">
        <f t="array" ref="E2087">IF(D2087="","",XLOOKUP(D2087,DATOS!$D$6:D14000,DATOS!$C$6:C14000,0,0,1))</f>
        <v/>
      </c>
      <c r="F2087" s="220"/>
      <c r="G2087" s="221"/>
      <c r="H2087" s="194"/>
      <c r="I2087" s="106"/>
      <c r="J2087" s="195"/>
      <c r="K2087" s="195"/>
      <c r="L2087" s="196"/>
    </row>
    <row r="2088">
      <c r="A2088" s="198"/>
      <c r="B2088" s="219"/>
      <c r="C2088" s="103"/>
      <c r="D2088" s="103"/>
      <c r="E2088" s="5" t="str">
        <f t="array" ref="E2088">IF(D2088="","",XLOOKUP(D2088,DATOS!$D$6:D14000,DATOS!$C$6:C14000,0,0,1))</f>
        <v/>
      </c>
      <c r="F2088" s="220"/>
      <c r="G2088" s="221"/>
      <c r="H2088" s="194"/>
      <c r="I2088" s="106"/>
      <c r="J2088" s="195"/>
      <c r="K2088" s="195"/>
      <c r="L2088" s="196"/>
    </row>
    <row r="2089">
      <c r="A2089" s="198"/>
      <c r="B2089" s="219"/>
      <c r="C2089" s="103"/>
      <c r="D2089" s="103"/>
      <c r="E2089" s="5" t="str">
        <f t="array" ref="E2089">IF(D2089="","",XLOOKUP(D2089,DATOS!$D$6:D14000,DATOS!$C$6:C14000,0,0,1))</f>
        <v/>
      </c>
      <c r="F2089" s="220"/>
      <c r="G2089" s="221"/>
      <c r="H2089" s="194"/>
      <c r="I2089" s="106"/>
      <c r="J2089" s="195"/>
      <c r="K2089" s="195"/>
      <c r="L2089" s="196"/>
    </row>
    <row r="2090">
      <c r="A2090" s="198"/>
      <c r="B2090" s="219"/>
      <c r="C2090" s="103"/>
      <c r="D2090" s="103"/>
      <c r="E2090" s="5" t="str">
        <f t="array" ref="E2090">IF(D2090="","",XLOOKUP(D2090,DATOS!$D$6:D14000,DATOS!$C$6:C14000,0,0,1))</f>
        <v/>
      </c>
      <c r="F2090" s="220"/>
      <c r="G2090" s="221"/>
      <c r="H2090" s="194"/>
      <c r="I2090" s="106"/>
      <c r="J2090" s="195"/>
      <c r="K2090" s="195"/>
      <c r="L2090" s="196"/>
    </row>
    <row r="2091">
      <c r="A2091" s="198"/>
      <c r="B2091" s="219"/>
      <c r="C2091" s="103"/>
      <c r="D2091" s="103"/>
      <c r="E2091" s="5" t="str">
        <f t="array" ref="E2091">IF(D2091="","",XLOOKUP(D2091,DATOS!$D$6:D14000,DATOS!$C$6:C14000,0,0,1))</f>
        <v/>
      </c>
      <c r="F2091" s="220"/>
      <c r="G2091" s="221"/>
      <c r="H2091" s="194"/>
      <c r="I2091" s="106"/>
      <c r="J2091" s="195"/>
      <c r="K2091" s="195"/>
      <c r="L2091" s="196"/>
    </row>
    <row r="2092">
      <c r="A2092" s="198"/>
      <c r="B2092" s="219"/>
      <c r="C2092" s="103"/>
      <c r="D2092" s="103"/>
      <c r="E2092" s="5" t="str">
        <f t="array" ref="E2092">IF(D2092="","",XLOOKUP(D2092,DATOS!$D$6:D14000,DATOS!$C$6:C14000,0,0,1))</f>
        <v/>
      </c>
      <c r="F2092" s="220"/>
      <c r="G2092" s="221"/>
      <c r="H2092" s="194"/>
      <c r="I2092" s="106"/>
      <c r="J2092" s="195"/>
      <c r="K2092" s="195"/>
      <c r="L2092" s="196"/>
    </row>
    <row r="2093">
      <c r="A2093" s="198"/>
      <c r="B2093" s="219"/>
      <c r="C2093" s="103"/>
      <c r="D2093" s="103"/>
      <c r="E2093" s="5" t="str">
        <f t="array" ref="E2093">IF(D2093="","",XLOOKUP(D2093,DATOS!$D$6:D14000,DATOS!$C$6:C14000,0,0,1))</f>
        <v/>
      </c>
      <c r="F2093" s="220"/>
      <c r="G2093" s="221"/>
      <c r="H2093" s="194"/>
      <c r="I2093" s="106"/>
      <c r="J2093" s="195"/>
      <c r="K2093" s="195"/>
      <c r="L2093" s="196"/>
    </row>
    <row r="2094">
      <c r="A2094" s="198"/>
      <c r="B2094" s="219"/>
      <c r="C2094" s="103"/>
      <c r="D2094" s="103"/>
      <c r="E2094" s="5" t="str">
        <f t="array" ref="E2094">IF(D2094="","",XLOOKUP(D2094,DATOS!$D$6:D14000,DATOS!$C$6:C14000,0,0,1))</f>
        <v/>
      </c>
      <c r="F2094" s="220"/>
      <c r="G2094" s="221"/>
      <c r="H2094" s="194"/>
      <c r="I2094" s="106"/>
      <c r="J2094" s="195"/>
      <c r="K2094" s="195"/>
      <c r="L2094" s="196"/>
    </row>
    <row r="2095">
      <c r="A2095" s="198"/>
      <c r="B2095" s="219"/>
      <c r="C2095" s="103"/>
      <c r="D2095" s="103"/>
      <c r="E2095" s="5" t="str">
        <f t="array" ref="E2095">IF(D2095="","",XLOOKUP(D2095,DATOS!$D$6:D14000,DATOS!$C$6:C14000,0,0,1))</f>
        <v/>
      </c>
      <c r="F2095" s="220"/>
      <c r="G2095" s="221"/>
      <c r="H2095" s="194"/>
      <c r="I2095" s="106"/>
      <c r="J2095" s="195"/>
      <c r="K2095" s="195"/>
      <c r="L2095" s="196"/>
    </row>
    <row r="2096">
      <c r="A2096" s="198"/>
      <c r="B2096" s="219"/>
      <c r="C2096" s="103"/>
      <c r="D2096" s="103"/>
      <c r="E2096" s="5" t="str">
        <f t="array" ref="E2096">IF(D2096="","",XLOOKUP(D2096,DATOS!$D$6:D14000,DATOS!$C$6:C14000,0,0,1))</f>
        <v/>
      </c>
      <c r="F2096" s="220"/>
      <c r="G2096" s="221"/>
      <c r="H2096" s="194"/>
      <c r="I2096" s="106"/>
      <c r="J2096" s="195"/>
      <c r="K2096" s="195"/>
      <c r="L2096" s="196"/>
    </row>
    <row r="2097">
      <c r="A2097" s="198"/>
      <c r="B2097" s="219"/>
      <c r="C2097" s="103"/>
      <c r="D2097" s="103"/>
      <c r="E2097" s="5" t="str">
        <f t="array" ref="E2097">IF(D2097="","",XLOOKUP(D2097,DATOS!$D$6:D14000,DATOS!$C$6:C14000,0,0,1))</f>
        <v/>
      </c>
      <c r="F2097" s="220"/>
      <c r="G2097" s="221"/>
      <c r="H2097" s="194"/>
      <c r="I2097" s="106"/>
      <c r="J2097" s="195"/>
      <c r="K2097" s="195"/>
      <c r="L2097" s="196"/>
    </row>
    <row r="2098">
      <c r="A2098" s="198"/>
      <c r="B2098" s="219"/>
      <c r="C2098" s="103"/>
      <c r="D2098" s="103"/>
      <c r="E2098" s="5" t="str">
        <f t="array" ref="E2098">IF(D2098="","",XLOOKUP(D2098,DATOS!$D$6:D14000,DATOS!$C$6:C14000,0,0,1))</f>
        <v/>
      </c>
      <c r="F2098" s="220"/>
      <c r="G2098" s="221"/>
      <c r="H2098" s="194"/>
      <c r="I2098" s="106"/>
      <c r="J2098" s="195"/>
      <c r="K2098" s="195"/>
      <c r="L2098" s="196"/>
    </row>
    <row r="2099">
      <c r="A2099" s="198"/>
      <c r="B2099" s="219"/>
      <c r="C2099" s="103"/>
      <c r="D2099" s="103"/>
      <c r="E2099" s="5" t="str">
        <f t="array" ref="E2099">IF(D2099="","",XLOOKUP(D2099,DATOS!$D$6:D14000,DATOS!$C$6:C14000,0,0,1))</f>
        <v/>
      </c>
      <c r="F2099" s="220"/>
      <c r="G2099" s="221"/>
      <c r="H2099" s="194"/>
      <c r="I2099" s="106"/>
      <c r="J2099" s="195"/>
      <c r="K2099" s="195"/>
      <c r="L2099" s="196"/>
    </row>
    <row r="2100">
      <c r="A2100" s="198"/>
      <c r="B2100" s="219"/>
      <c r="C2100" s="103"/>
      <c r="D2100" s="103"/>
      <c r="E2100" s="5" t="str">
        <f t="array" ref="E2100">IF(D2100="","",XLOOKUP(D2100,DATOS!$D$6:D14000,DATOS!$C$6:C14000,0,0,1))</f>
        <v/>
      </c>
      <c r="F2100" s="220"/>
      <c r="G2100" s="221"/>
      <c r="H2100" s="194"/>
      <c r="I2100" s="106"/>
      <c r="J2100" s="195"/>
      <c r="K2100" s="195"/>
      <c r="L2100" s="196"/>
    </row>
    <row r="2101">
      <c r="A2101" s="198"/>
      <c r="B2101" s="219"/>
      <c r="C2101" s="103"/>
      <c r="D2101" s="103"/>
      <c r="E2101" s="5" t="str">
        <f t="array" ref="E2101">IF(D2101="","",XLOOKUP(D2101,DATOS!$D$6:D14000,DATOS!$C$6:C14000,0,0,1))</f>
        <v/>
      </c>
      <c r="F2101" s="220"/>
      <c r="G2101" s="221"/>
      <c r="H2101" s="194"/>
      <c r="I2101" s="106"/>
      <c r="J2101" s="195"/>
      <c r="K2101" s="195"/>
      <c r="L2101" s="196"/>
    </row>
    <row r="2102">
      <c r="A2102" s="198"/>
      <c r="B2102" s="219"/>
      <c r="C2102" s="103"/>
      <c r="D2102" s="103"/>
      <c r="E2102" s="5" t="str">
        <f t="array" ref="E2102">IF(D2102="","",XLOOKUP(D2102,DATOS!$D$6:D14000,DATOS!$C$6:C14000,0,0,1))</f>
        <v/>
      </c>
      <c r="F2102" s="220"/>
      <c r="G2102" s="221"/>
      <c r="H2102" s="194"/>
      <c r="I2102" s="106"/>
      <c r="J2102" s="195"/>
      <c r="K2102" s="195"/>
      <c r="L2102" s="196"/>
    </row>
    <row r="2103">
      <c r="A2103" s="198"/>
      <c r="B2103" s="219"/>
      <c r="C2103" s="103"/>
      <c r="D2103" s="103"/>
      <c r="E2103" s="5" t="str">
        <f t="array" ref="E2103">IF(D2103="","",XLOOKUP(D2103,DATOS!$D$6:D14000,DATOS!$C$6:C14000,0,0,1))</f>
        <v/>
      </c>
      <c r="F2103" s="220"/>
      <c r="G2103" s="221"/>
      <c r="H2103" s="194"/>
      <c r="I2103" s="106"/>
      <c r="J2103" s="195"/>
      <c r="K2103" s="195"/>
      <c r="L2103" s="196"/>
    </row>
    <row r="2104">
      <c r="A2104" s="198"/>
      <c r="B2104" s="219"/>
      <c r="C2104" s="103"/>
      <c r="D2104" s="103"/>
      <c r="E2104" s="5" t="str">
        <f t="array" ref="E2104">IF(D2104="","",XLOOKUP(D2104,DATOS!$D$6:D14000,DATOS!$C$6:C14000,0,0,1))</f>
        <v/>
      </c>
      <c r="F2104" s="220"/>
      <c r="G2104" s="221"/>
      <c r="H2104" s="194"/>
      <c r="I2104" s="106"/>
      <c r="J2104" s="195"/>
      <c r="K2104" s="195"/>
      <c r="L2104" s="196"/>
    </row>
    <row r="2105">
      <c r="A2105" s="198"/>
      <c r="B2105" s="219"/>
      <c r="C2105" s="103"/>
      <c r="D2105" s="103"/>
      <c r="E2105" s="5" t="str">
        <f t="array" ref="E2105">IF(D2105="","",XLOOKUP(D2105,DATOS!$D$6:D14000,DATOS!$C$6:C14000,0,0,1))</f>
        <v/>
      </c>
      <c r="F2105" s="220"/>
      <c r="G2105" s="221"/>
      <c r="H2105" s="194"/>
      <c r="I2105" s="106"/>
      <c r="J2105" s="195"/>
      <c r="K2105" s="195"/>
      <c r="L2105" s="196"/>
    </row>
    <row r="2106">
      <c r="A2106" s="198"/>
      <c r="B2106" s="219"/>
      <c r="C2106" s="103"/>
      <c r="D2106" s="103"/>
      <c r="E2106" s="5" t="str">
        <f t="array" ref="E2106">IF(D2106="","",XLOOKUP(D2106,DATOS!$D$6:D14000,DATOS!$C$6:C14000,0,0,1))</f>
        <v/>
      </c>
      <c r="F2106" s="220"/>
      <c r="G2106" s="221"/>
      <c r="H2106" s="194"/>
      <c r="I2106" s="106"/>
      <c r="J2106" s="195"/>
      <c r="K2106" s="195"/>
      <c r="L2106" s="196"/>
    </row>
    <row r="2107">
      <c r="A2107" s="198"/>
      <c r="B2107" s="219"/>
      <c r="C2107" s="103"/>
      <c r="D2107" s="103"/>
      <c r="E2107" s="5" t="str">
        <f t="array" ref="E2107">IF(D2107="","",XLOOKUP(D2107,DATOS!$D$6:D14000,DATOS!$C$6:C14000,0,0,1))</f>
        <v/>
      </c>
      <c r="F2107" s="220"/>
      <c r="G2107" s="221"/>
      <c r="H2107" s="194"/>
      <c r="I2107" s="106"/>
      <c r="J2107" s="195"/>
      <c r="K2107" s="195"/>
      <c r="L2107" s="196"/>
    </row>
    <row r="2108">
      <c r="A2108" s="198"/>
      <c r="B2108" s="219"/>
      <c r="C2108" s="103"/>
      <c r="D2108" s="103"/>
      <c r="E2108" s="5" t="str">
        <f t="array" ref="E2108">IF(D2108="","",XLOOKUP(D2108,DATOS!$D$6:D14000,DATOS!$C$6:C14000,0,0,1))</f>
        <v/>
      </c>
      <c r="F2108" s="220"/>
      <c r="G2108" s="221"/>
      <c r="H2108" s="194"/>
      <c r="I2108" s="106"/>
      <c r="J2108" s="195"/>
      <c r="K2108" s="195"/>
      <c r="L2108" s="196"/>
    </row>
    <row r="2109">
      <c r="A2109" s="198"/>
      <c r="B2109" s="219"/>
      <c r="C2109" s="103"/>
      <c r="D2109" s="103"/>
      <c r="E2109" s="5" t="str">
        <f t="array" ref="E2109">IF(D2109="","",XLOOKUP(D2109,DATOS!$D$6:D14000,DATOS!$C$6:C14000,0,0,1))</f>
        <v/>
      </c>
      <c r="F2109" s="220"/>
      <c r="G2109" s="221"/>
      <c r="H2109" s="194"/>
      <c r="I2109" s="106"/>
      <c r="J2109" s="195"/>
      <c r="K2109" s="195"/>
      <c r="L2109" s="196"/>
    </row>
    <row r="2110">
      <c r="A2110" s="198"/>
      <c r="B2110" s="219"/>
      <c r="C2110" s="103"/>
      <c r="D2110" s="103"/>
      <c r="E2110" s="5" t="str">
        <f t="array" ref="E2110">IF(D2110="","",XLOOKUP(D2110,DATOS!$D$6:D14000,DATOS!$C$6:C14000,0,0,1))</f>
        <v/>
      </c>
      <c r="F2110" s="220"/>
      <c r="G2110" s="221"/>
      <c r="H2110" s="194"/>
      <c r="I2110" s="106"/>
      <c r="J2110" s="195"/>
      <c r="K2110" s="195"/>
      <c r="L2110" s="196"/>
    </row>
    <row r="2111">
      <c r="A2111" s="198"/>
      <c r="B2111" s="219"/>
      <c r="C2111" s="103"/>
      <c r="D2111" s="103"/>
      <c r="E2111" s="5" t="str">
        <f t="array" ref="E2111">IF(D2111="","",XLOOKUP(D2111,DATOS!$D$6:D14000,DATOS!$C$6:C14000,0,0,1))</f>
        <v/>
      </c>
      <c r="F2111" s="220"/>
      <c r="G2111" s="221"/>
      <c r="H2111" s="194"/>
      <c r="I2111" s="106"/>
      <c r="J2111" s="195"/>
      <c r="K2111" s="195"/>
      <c r="L2111" s="196"/>
    </row>
    <row r="2112">
      <c r="A2112" s="198"/>
      <c r="B2112" s="219"/>
      <c r="C2112" s="103"/>
      <c r="D2112" s="103"/>
      <c r="E2112" s="5" t="str">
        <f t="array" ref="E2112">IF(D2112="","",XLOOKUP(D2112,DATOS!$D$6:D14000,DATOS!$C$6:C14000,0,0,1))</f>
        <v/>
      </c>
      <c r="F2112" s="220"/>
      <c r="G2112" s="221"/>
      <c r="H2112" s="194"/>
      <c r="I2112" s="106"/>
      <c r="J2112" s="195"/>
      <c r="K2112" s="195"/>
      <c r="L2112" s="196"/>
    </row>
    <row r="2113">
      <c r="A2113" s="198"/>
      <c r="B2113" s="219"/>
      <c r="C2113" s="103"/>
      <c r="D2113" s="103"/>
      <c r="E2113" s="5" t="str">
        <f t="array" ref="E2113">IF(D2113="","",XLOOKUP(D2113,DATOS!$D$6:D14000,DATOS!$C$6:C14000,0,0,1))</f>
        <v/>
      </c>
      <c r="F2113" s="220"/>
      <c r="G2113" s="221"/>
      <c r="H2113" s="194"/>
      <c r="I2113" s="106"/>
      <c r="J2113" s="195"/>
      <c r="K2113" s="195"/>
      <c r="L2113" s="196"/>
    </row>
    <row r="2114">
      <c r="A2114" s="198"/>
      <c r="B2114" s="219"/>
      <c r="C2114" s="103"/>
      <c r="D2114" s="103"/>
      <c r="E2114" s="5" t="str">
        <f t="array" ref="E2114">IF(D2114="","",XLOOKUP(D2114,DATOS!$D$6:D14000,DATOS!$C$6:C14000,0,0,1))</f>
        <v/>
      </c>
      <c r="F2114" s="220"/>
      <c r="G2114" s="221"/>
      <c r="H2114" s="194"/>
      <c r="I2114" s="106"/>
      <c r="J2114" s="195"/>
      <c r="K2114" s="195"/>
      <c r="L2114" s="196"/>
    </row>
    <row r="2115">
      <c r="A2115" s="198"/>
      <c r="B2115" s="219"/>
      <c r="C2115" s="103"/>
      <c r="D2115" s="103"/>
      <c r="E2115" s="5" t="str">
        <f t="array" ref="E2115">IF(D2115="","",XLOOKUP(D2115,DATOS!$D$6:D14000,DATOS!$C$6:C14000,0,0,1))</f>
        <v/>
      </c>
      <c r="F2115" s="220"/>
      <c r="G2115" s="221"/>
      <c r="H2115" s="194"/>
      <c r="I2115" s="106"/>
      <c r="J2115" s="195"/>
      <c r="K2115" s="195"/>
      <c r="L2115" s="196"/>
    </row>
    <row r="2116">
      <c r="A2116" s="198"/>
      <c r="B2116" s="219"/>
      <c r="C2116" s="103"/>
      <c r="D2116" s="103"/>
      <c r="E2116" s="5" t="str">
        <f t="array" ref="E2116">IF(D2116="","",XLOOKUP(D2116,DATOS!$D$6:D14000,DATOS!$C$6:C14000,0,0,1))</f>
        <v/>
      </c>
      <c r="F2116" s="220"/>
      <c r="G2116" s="221"/>
      <c r="H2116" s="194"/>
      <c r="I2116" s="106"/>
      <c r="J2116" s="195"/>
      <c r="K2116" s="195"/>
      <c r="L2116" s="196"/>
    </row>
    <row r="2117">
      <c r="A2117" s="198"/>
      <c r="B2117" s="219"/>
      <c r="C2117" s="103"/>
      <c r="D2117" s="103"/>
      <c r="E2117" s="5" t="str">
        <f t="array" ref="E2117">IF(D2117="","",XLOOKUP(D2117,DATOS!$D$6:D14000,DATOS!$C$6:C14000,0,0,1))</f>
        <v/>
      </c>
      <c r="F2117" s="220"/>
      <c r="G2117" s="221"/>
      <c r="H2117" s="194"/>
      <c r="I2117" s="106"/>
      <c r="J2117" s="195"/>
      <c r="K2117" s="195"/>
      <c r="L2117" s="196"/>
    </row>
    <row r="2118">
      <c r="A2118" s="198"/>
      <c r="B2118" s="219"/>
      <c r="C2118" s="103"/>
      <c r="D2118" s="103"/>
      <c r="E2118" s="5" t="str">
        <f t="array" ref="E2118">IF(D2118="","",XLOOKUP(D2118,DATOS!$D$6:D14000,DATOS!$C$6:C14000,0,0,1))</f>
        <v/>
      </c>
      <c r="F2118" s="220"/>
      <c r="G2118" s="221"/>
      <c r="H2118" s="194"/>
      <c r="I2118" s="106"/>
      <c r="J2118" s="195"/>
      <c r="K2118" s="195"/>
      <c r="L2118" s="196"/>
    </row>
    <row r="2119">
      <c r="A2119" s="198"/>
      <c r="B2119" s="219"/>
      <c r="C2119" s="103"/>
      <c r="D2119" s="103"/>
      <c r="E2119" s="5" t="str">
        <f t="array" ref="E2119">IF(D2119="","",XLOOKUP(D2119,DATOS!$D$6:D14000,DATOS!$C$6:C14000,0,0,1))</f>
        <v/>
      </c>
      <c r="F2119" s="220"/>
      <c r="G2119" s="221"/>
      <c r="H2119" s="194"/>
      <c r="I2119" s="106"/>
      <c r="J2119" s="195"/>
      <c r="K2119" s="195"/>
      <c r="L2119" s="196"/>
    </row>
    <row r="2120">
      <c r="A2120" s="198"/>
      <c r="B2120" s="219"/>
      <c r="C2120" s="103"/>
      <c r="D2120" s="103"/>
      <c r="E2120" s="5" t="str">
        <f t="array" ref="E2120">IF(D2120="","",XLOOKUP(D2120,DATOS!$D$6:D14000,DATOS!$C$6:C14000,0,0,1))</f>
        <v/>
      </c>
      <c r="F2120" s="220"/>
      <c r="G2120" s="221"/>
      <c r="H2120" s="194"/>
      <c r="I2120" s="106"/>
      <c r="J2120" s="195"/>
      <c r="K2120" s="195"/>
      <c r="L2120" s="196"/>
    </row>
    <row r="2121">
      <c r="A2121" s="198"/>
      <c r="B2121" s="219"/>
      <c r="C2121" s="103"/>
      <c r="D2121" s="103"/>
      <c r="E2121" s="5" t="str">
        <f t="array" ref="E2121">IF(D2121="","",XLOOKUP(D2121,DATOS!$D$6:D14000,DATOS!$C$6:C14000,0,0,1))</f>
        <v/>
      </c>
      <c r="F2121" s="220"/>
      <c r="G2121" s="221"/>
      <c r="H2121" s="194"/>
      <c r="I2121" s="106"/>
      <c r="J2121" s="195"/>
      <c r="K2121" s="195"/>
      <c r="L2121" s="196"/>
    </row>
    <row r="2122">
      <c r="A2122" s="198"/>
      <c r="B2122" s="219"/>
      <c r="C2122" s="103"/>
      <c r="D2122" s="103"/>
      <c r="E2122" s="5" t="str">
        <f t="array" ref="E2122">IF(D2122="","",XLOOKUP(D2122,DATOS!$D$6:D14000,DATOS!$C$6:C14000,0,0,1))</f>
        <v/>
      </c>
      <c r="F2122" s="220"/>
      <c r="G2122" s="221"/>
      <c r="H2122" s="194"/>
      <c r="I2122" s="106"/>
      <c r="J2122" s="195"/>
      <c r="K2122" s="195"/>
      <c r="L2122" s="196"/>
    </row>
    <row r="2123">
      <c r="A2123" s="198"/>
      <c r="B2123" s="219"/>
      <c r="C2123" s="103"/>
      <c r="D2123" s="103"/>
      <c r="E2123" s="5" t="str">
        <f t="array" ref="E2123">IF(D2123="","",XLOOKUP(D2123,DATOS!$D$6:D14000,DATOS!$C$6:C14000,0,0,1))</f>
        <v/>
      </c>
      <c r="F2123" s="220"/>
      <c r="G2123" s="221"/>
      <c r="H2123" s="194"/>
      <c r="I2123" s="106"/>
      <c r="J2123" s="195"/>
      <c r="K2123" s="195"/>
      <c r="L2123" s="196"/>
    </row>
    <row r="2124">
      <c r="A2124" s="198"/>
      <c r="B2124" s="219"/>
      <c r="C2124" s="103"/>
      <c r="D2124" s="103"/>
      <c r="E2124" s="5" t="str">
        <f t="array" ref="E2124">IF(D2124="","",XLOOKUP(D2124,DATOS!$D$6:D14000,DATOS!$C$6:C14000,0,0,1))</f>
        <v/>
      </c>
      <c r="F2124" s="220"/>
      <c r="G2124" s="221"/>
      <c r="H2124" s="194"/>
      <c r="I2124" s="106"/>
      <c r="J2124" s="195"/>
      <c r="K2124" s="195"/>
      <c r="L2124" s="196"/>
    </row>
    <row r="2125">
      <c r="A2125" s="198"/>
      <c r="B2125" s="219"/>
      <c r="C2125" s="103"/>
      <c r="D2125" s="103"/>
      <c r="E2125" s="5" t="str">
        <f t="array" ref="E2125">IF(D2125="","",XLOOKUP(D2125,DATOS!$D$6:D14000,DATOS!$C$6:C14000,0,0,1))</f>
        <v/>
      </c>
      <c r="F2125" s="220"/>
      <c r="G2125" s="221"/>
      <c r="H2125" s="194"/>
      <c r="I2125" s="106"/>
      <c r="J2125" s="195"/>
      <c r="K2125" s="195"/>
      <c r="L2125" s="196"/>
    </row>
    <row r="2126">
      <c r="A2126" s="198"/>
      <c r="B2126" s="219"/>
      <c r="C2126" s="103"/>
      <c r="D2126" s="103"/>
      <c r="E2126" s="5" t="str">
        <f t="array" ref="E2126">IF(D2126="","",XLOOKUP(D2126,DATOS!$D$6:D14000,DATOS!$C$6:C14000,0,0,1))</f>
        <v/>
      </c>
      <c r="F2126" s="220"/>
      <c r="G2126" s="221"/>
      <c r="H2126" s="194"/>
      <c r="I2126" s="106"/>
      <c r="J2126" s="195"/>
      <c r="K2126" s="195"/>
      <c r="L2126" s="196"/>
    </row>
    <row r="2127">
      <c r="A2127" s="198"/>
      <c r="B2127" s="219"/>
      <c r="C2127" s="103"/>
      <c r="D2127" s="103"/>
      <c r="E2127" s="5" t="str">
        <f t="array" ref="E2127">IF(D2127="","",XLOOKUP(D2127,DATOS!$D$6:D14000,DATOS!$C$6:C14000,0,0,1))</f>
        <v/>
      </c>
      <c r="F2127" s="220"/>
      <c r="G2127" s="221"/>
      <c r="H2127" s="194"/>
      <c r="I2127" s="106"/>
      <c r="J2127" s="195"/>
      <c r="K2127" s="195"/>
      <c r="L2127" s="196"/>
    </row>
    <row r="2128">
      <c r="A2128" s="198"/>
      <c r="B2128" s="219"/>
      <c r="C2128" s="103"/>
      <c r="D2128" s="103"/>
      <c r="E2128" s="5" t="str">
        <f t="array" ref="E2128">IF(D2128="","",XLOOKUP(D2128,DATOS!$D$6:D14000,DATOS!$C$6:C14000,0,0,1))</f>
        <v/>
      </c>
      <c r="F2128" s="220"/>
      <c r="G2128" s="221"/>
      <c r="H2128" s="194"/>
      <c r="I2128" s="106"/>
      <c r="J2128" s="195"/>
      <c r="K2128" s="195"/>
      <c r="L2128" s="196"/>
    </row>
    <row r="2129">
      <c r="A2129" s="198"/>
      <c r="B2129" s="219"/>
      <c r="C2129" s="103"/>
      <c r="D2129" s="103"/>
      <c r="E2129" s="5" t="str">
        <f t="array" ref="E2129">IF(D2129="","",XLOOKUP(D2129,DATOS!$D$6:D14000,DATOS!$C$6:C14000,0,0,1))</f>
        <v/>
      </c>
      <c r="F2129" s="220"/>
      <c r="G2129" s="221"/>
      <c r="H2129" s="194"/>
      <c r="I2129" s="106"/>
      <c r="J2129" s="195"/>
      <c r="K2129" s="195"/>
      <c r="L2129" s="196"/>
    </row>
    <row r="2130">
      <c r="A2130" s="198"/>
      <c r="B2130" s="219"/>
      <c r="C2130" s="103"/>
      <c r="D2130" s="103"/>
      <c r="E2130" s="5" t="str">
        <f t="array" ref="E2130">IF(D2130="","",XLOOKUP(D2130,DATOS!$D$6:D14000,DATOS!$C$6:C14000,0,0,1))</f>
        <v/>
      </c>
      <c r="F2130" s="220"/>
      <c r="G2130" s="221"/>
      <c r="H2130" s="194"/>
      <c r="I2130" s="106"/>
      <c r="J2130" s="195"/>
      <c r="K2130" s="195"/>
      <c r="L2130" s="196"/>
    </row>
    <row r="2131">
      <c r="A2131" s="198"/>
      <c r="B2131" s="219"/>
      <c r="C2131" s="103"/>
      <c r="D2131" s="103"/>
      <c r="E2131" s="5" t="str">
        <f t="array" ref="E2131">IF(D2131="","",XLOOKUP(D2131,DATOS!$D$6:D14000,DATOS!$C$6:C14000,0,0,1))</f>
        <v/>
      </c>
      <c r="F2131" s="220"/>
      <c r="G2131" s="221"/>
      <c r="H2131" s="194"/>
      <c r="I2131" s="106"/>
      <c r="J2131" s="195"/>
      <c r="K2131" s="195"/>
      <c r="L2131" s="196"/>
    </row>
    <row r="2132">
      <c r="A2132" s="198"/>
      <c r="B2132" s="219"/>
      <c r="C2132" s="103"/>
      <c r="D2132" s="103"/>
      <c r="E2132" s="5" t="str">
        <f t="array" ref="E2132">IF(D2132="","",XLOOKUP(D2132,DATOS!$D$6:D14000,DATOS!$C$6:C14000,0,0,1))</f>
        <v/>
      </c>
      <c r="F2132" s="220"/>
      <c r="G2132" s="221"/>
      <c r="H2132" s="194"/>
      <c r="I2132" s="106"/>
      <c r="J2132" s="195"/>
      <c r="K2132" s="195"/>
      <c r="L2132" s="196"/>
    </row>
    <row r="2133">
      <c r="A2133" s="198"/>
      <c r="B2133" s="219"/>
      <c r="C2133" s="103"/>
      <c r="D2133" s="103"/>
      <c r="E2133" s="5" t="str">
        <f t="array" ref="E2133">IF(D2133="","",XLOOKUP(D2133,DATOS!$D$6:D14000,DATOS!$C$6:C14000,0,0,1))</f>
        <v/>
      </c>
      <c r="F2133" s="220"/>
      <c r="G2133" s="221"/>
      <c r="H2133" s="194"/>
      <c r="I2133" s="106"/>
      <c r="J2133" s="195"/>
      <c r="K2133" s="195"/>
      <c r="L2133" s="196"/>
    </row>
    <row r="2134">
      <c r="A2134" s="198"/>
      <c r="B2134" s="219"/>
      <c r="C2134" s="103"/>
      <c r="D2134" s="103"/>
      <c r="E2134" s="5" t="str">
        <f t="array" ref="E2134">IF(D2134="","",XLOOKUP(D2134,DATOS!$D$6:D14000,DATOS!$C$6:C14000,0,0,1))</f>
        <v/>
      </c>
      <c r="F2134" s="220"/>
      <c r="G2134" s="221"/>
      <c r="H2134" s="194"/>
      <c r="I2134" s="106"/>
      <c r="J2134" s="195"/>
      <c r="K2134" s="195"/>
      <c r="L2134" s="196"/>
    </row>
    <row r="2135">
      <c r="A2135" s="198"/>
      <c r="B2135" s="219"/>
      <c r="C2135" s="103"/>
      <c r="D2135" s="103"/>
      <c r="E2135" s="5" t="str">
        <f t="array" ref="E2135">IF(D2135="","",XLOOKUP(D2135,DATOS!$D$6:D14000,DATOS!$C$6:C14000,0,0,1))</f>
        <v/>
      </c>
      <c r="F2135" s="220"/>
      <c r="G2135" s="221"/>
      <c r="H2135" s="194"/>
      <c r="I2135" s="106"/>
      <c r="J2135" s="195"/>
      <c r="K2135" s="195"/>
      <c r="L2135" s="196"/>
    </row>
    <row r="2136">
      <c r="A2136" s="198"/>
      <c r="B2136" s="219"/>
      <c r="C2136" s="103"/>
      <c r="D2136" s="103"/>
      <c r="E2136" s="5" t="str">
        <f t="array" ref="E2136">IF(D2136="","",XLOOKUP(D2136,DATOS!$D$6:D14000,DATOS!$C$6:C14000,0,0,1))</f>
        <v/>
      </c>
      <c r="F2136" s="220"/>
      <c r="G2136" s="221"/>
      <c r="H2136" s="194"/>
      <c r="I2136" s="106"/>
      <c r="J2136" s="195"/>
      <c r="K2136" s="195"/>
      <c r="L2136" s="196"/>
    </row>
    <row r="2137">
      <c r="A2137" s="198"/>
      <c r="B2137" s="219"/>
      <c r="C2137" s="103"/>
      <c r="D2137" s="103"/>
      <c r="E2137" s="5" t="str">
        <f t="array" ref="E2137">IF(D2137="","",XLOOKUP(D2137,DATOS!$D$6:D14000,DATOS!$C$6:C14000,0,0,1))</f>
        <v/>
      </c>
      <c r="F2137" s="220"/>
      <c r="G2137" s="221"/>
      <c r="H2137" s="194"/>
      <c r="I2137" s="106"/>
      <c r="J2137" s="195"/>
      <c r="K2137" s="195"/>
      <c r="L2137" s="196"/>
    </row>
    <row r="2138">
      <c r="A2138" s="198"/>
      <c r="B2138" s="219"/>
      <c r="C2138" s="103"/>
      <c r="D2138" s="103"/>
      <c r="E2138" s="5" t="str">
        <f t="array" ref="E2138">IF(D2138="","",XLOOKUP(D2138,DATOS!$D$6:D14000,DATOS!$C$6:C14000,0,0,1))</f>
        <v/>
      </c>
      <c r="F2138" s="220"/>
      <c r="G2138" s="221"/>
      <c r="H2138" s="194"/>
      <c r="I2138" s="106"/>
      <c r="J2138" s="195"/>
      <c r="K2138" s="195"/>
      <c r="L2138" s="196"/>
    </row>
    <row r="2139">
      <c r="A2139" s="198"/>
      <c r="B2139" s="219"/>
      <c r="C2139" s="103"/>
      <c r="D2139" s="103"/>
      <c r="E2139" s="5" t="str">
        <f t="array" ref="E2139">IF(D2139="","",XLOOKUP(D2139,DATOS!$D$6:D14000,DATOS!$C$6:C14000,0,0,1))</f>
        <v/>
      </c>
      <c r="F2139" s="220"/>
      <c r="G2139" s="221"/>
      <c r="H2139" s="194"/>
      <c r="I2139" s="106"/>
      <c r="J2139" s="195"/>
      <c r="K2139" s="195"/>
      <c r="L2139" s="196"/>
    </row>
    <row r="2140">
      <c r="A2140" s="198"/>
      <c r="B2140" s="219"/>
      <c r="C2140" s="103"/>
      <c r="D2140" s="103"/>
      <c r="E2140" s="5" t="str">
        <f t="array" ref="E2140">IF(D2140="","",XLOOKUP(D2140,DATOS!$D$6:D14000,DATOS!$C$6:C14000,0,0,1))</f>
        <v/>
      </c>
      <c r="F2140" s="220"/>
      <c r="G2140" s="221"/>
      <c r="H2140" s="194"/>
      <c r="I2140" s="106"/>
      <c r="J2140" s="195"/>
      <c r="K2140" s="195"/>
      <c r="L2140" s="196"/>
    </row>
    <row r="2141">
      <c r="A2141" s="198"/>
      <c r="B2141" s="219"/>
      <c r="C2141" s="103"/>
      <c r="D2141" s="103"/>
      <c r="E2141" s="5" t="str">
        <f t="array" ref="E2141">IF(D2141="","",XLOOKUP(D2141,DATOS!$D$6:D14000,DATOS!$C$6:C14000,0,0,1))</f>
        <v/>
      </c>
      <c r="F2141" s="220"/>
      <c r="G2141" s="221"/>
      <c r="H2141" s="194"/>
      <c r="I2141" s="106"/>
      <c r="J2141" s="195"/>
      <c r="K2141" s="195"/>
      <c r="L2141" s="196"/>
    </row>
    <row r="2142">
      <c r="A2142" s="198"/>
      <c r="B2142" s="219"/>
      <c r="C2142" s="103"/>
      <c r="D2142" s="103"/>
      <c r="E2142" s="5" t="str">
        <f t="array" ref="E2142">IF(D2142="","",XLOOKUP(D2142,DATOS!$D$6:D14000,DATOS!$C$6:C14000,0,0,1))</f>
        <v/>
      </c>
      <c r="F2142" s="220"/>
      <c r="G2142" s="221"/>
      <c r="H2142" s="194"/>
      <c r="I2142" s="106"/>
      <c r="J2142" s="195"/>
      <c r="K2142" s="195"/>
      <c r="L2142" s="196"/>
    </row>
    <row r="2143">
      <c r="A2143" s="198"/>
      <c r="B2143" s="219"/>
      <c r="C2143" s="103"/>
      <c r="D2143" s="103"/>
      <c r="E2143" s="5" t="str">
        <f t="array" ref="E2143">IF(D2143="","",XLOOKUP(D2143,DATOS!$D$6:D14000,DATOS!$C$6:C14000,0,0,1))</f>
        <v/>
      </c>
      <c r="F2143" s="220"/>
      <c r="G2143" s="221"/>
      <c r="H2143" s="194"/>
      <c r="I2143" s="106"/>
      <c r="J2143" s="195"/>
      <c r="K2143" s="195"/>
      <c r="L2143" s="196"/>
    </row>
    <row r="2144">
      <c r="A2144" s="198"/>
      <c r="B2144" s="219"/>
      <c r="C2144" s="103"/>
      <c r="D2144" s="103"/>
      <c r="E2144" s="5" t="str">
        <f t="array" ref="E2144">IF(D2144="","",XLOOKUP(D2144,DATOS!$D$6:D14000,DATOS!$C$6:C14000,0,0,1))</f>
        <v/>
      </c>
      <c r="F2144" s="220"/>
      <c r="G2144" s="221"/>
      <c r="H2144" s="194"/>
      <c r="I2144" s="106"/>
      <c r="J2144" s="195"/>
      <c r="K2144" s="195"/>
      <c r="L2144" s="196"/>
    </row>
    <row r="2145">
      <c r="A2145" s="198"/>
      <c r="B2145" s="219"/>
      <c r="C2145" s="103"/>
      <c r="D2145" s="103"/>
      <c r="E2145" s="5" t="str">
        <f t="array" ref="E2145">IF(D2145="","",XLOOKUP(D2145,DATOS!$D$6:D14000,DATOS!$C$6:C14000,0,0,1))</f>
        <v/>
      </c>
      <c r="F2145" s="220"/>
      <c r="G2145" s="221"/>
      <c r="H2145" s="194"/>
      <c r="I2145" s="106"/>
      <c r="J2145" s="195"/>
      <c r="K2145" s="195"/>
      <c r="L2145" s="196"/>
    </row>
    <row r="2146">
      <c r="A2146" s="198"/>
      <c r="B2146" s="219"/>
      <c r="C2146" s="103"/>
      <c r="D2146" s="103"/>
      <c r="E2146" s="5" t="str">
        <f t="array" ref="E2146">IF(D2146="","",XLOOKUP(D2146,DATOS!$D$6:D14000,DATOS!$C$6:C14000,0,0,1))</f>
        <v/>
      </c>
      <c r="F2146" s="220"/>
      <c r="G2146" s="221"/>
      <c r="H2146" s="194"/>
      <c r="I2146" s="106"/>
      <c r="J2146" s="195"/>
      <c r="K2146" s="195"/>
      <c r="L2146" s="196"/>
    </row>
    <row r="2147">
      <c r="A2147" s="198"/>
      <c r="B2147" s="219"/>
      <c r="C2147" s="103"/>
      <c r="D2147" s="103"/>
      <c r="E2147" s="5" t="str">
        <f t="array" ref="E2147">IF(D2147="","",XLOOKUP(D2147,DATOS!$D$6:D14000,DATOS!$C$6:C14000,0,0,1))</f>
        <v/>
      </c>
      <c r="F2147" s="220"/>
      <c r="G2147" s="221"/>
      <c r="H2147" s="194"/>
      <c r="I2147" s="106"/>
      <c r="J2147" s="195"/>
      <c r="K2147" s="195"/>
      <c r="L2147" s="196"/>
    </row>
    <row r="2148">
      <c r="A2148" s="198"/>
      <c r="B2148" s="219"/>
      <c r="C2148" s="103"/>
      <c r="D2148" s="103"/>
      <c r="E2148" s="5" t="str">
        <f t="array" ref="E2148">IF(D2148="","",XLOOKUP(D2148,DATOS!$D$6:D14000,DATOS!$C$6:C14000,0,0,1))</f>
        <v/>
      </c>
      <c r="F2148" s="220"/>
      <c r="G2148" s="221"/>
      <c r="H2148" s="194"/>
      <c r="I2148" s="106"/>
      <c r="J2148" s="195"/>
      <c r="K2148" s="195"/>
      <c r="L2148" s="196"/>
    </row>
    <row r="2149">
      <c r="A2149" s="198"/>
      <c r="B2149" s="219"/>
      <c r="C2149" s="103"/>
      <c r="D2149" s="103"/>
      <c r="E2149" s="5" t="str">
        <f t="array" ref="E2149">IF(D2149="","",XLOOKUP(D2149,DATOS!$D$6:D14000,DATOS!$C$6:C14000,0,0,1))</f>
        <v/>
      </c>
      <c r="F2149" s="220"/>
      <c r="G2149" s="221"/>
      <c r="H2149" s="194"/>
      <c r="I2149" s="106"/>
      <c r="J2149" s="195"/>
      <c r="K2149" s="195"/>
      <c r="L2149" s="196"/>
    </row>
    <row r="2150">
      <c r="A2150" s="198"/>
      <c r="B2150" s="219"/>
      <c r="C2150" s="103"/>
      <c r="D2150" s="103"/>
      <c r="E2150" s="5" t="str">
        <f t="array" ref="E2150">IF(D2150="","",XLOOKUP(D2150,DATOS!$D$6:D14000,DATOS!$C$6:C14000,0,0,1))</f>
        <v/>
      </c>
      <c r="F2150" s="220"/>
      <c r="G2150" s="221"/>
      <c r="H2150" s="194"/>
      <c r="I2150" s="106"/>
      <c r="J2150" s="195"/>
      <c r="K2150" s="195"/>
      <c r="L2150" s="196"/>
    </row>
    <row r="2151">
      <c r="A2151" s="198"/>
      <c r="B2151" s="219"/>
      <c r="C2151" s="103"/>
      <c r="D2151" s="103"/>
      <c r="E2151" s="5" t="str">
        <f t="array" ref="E2151">IF(D2151="","",XLOOKUP(D2151,DATOS!$D$6:D14000,DATOS!$C$6:C14000,0,0,1))</f>
        <v/>
      </c>
      <c r="F2151" s="220"/>
      <c r="G2151" s="221"/>
      <c r="H2151" s="194"/>
      <c r="I2151" s="106"/>
      <c r="J2151" s="195"/>
      <c r="K2151" s="195"/>
      <c r="L2151" s="196"/>
    </row>
    <row r="2152">
      <c r="A2152" s="198"/>
      <c r="B2152" s="219"/>
      <c r="C2152" s="103"/>
      <c r="D2152" s="103"/>
      <c r="E2152" s="5" t="str">
        <f t="array" ref="E2152">IF(D2152="","",XLOOKUP(D2152,DATOS!$D$6:D14000,DATOS!$C$6:C14000,0,0,1))</f>
        <v/>
      </c>
      <c r="F2152" s="220"/>
      <c r="G2152" s="221"/>
      <c r="H2152" s="194"/>
      <c r="I2152" s="106"/>
      <c r="J2152" s="195"/>
      <c r="K2152" s="195"/>
      <c r="L2152" s="196"/>
    </row>
    <row r="2153">
      <c r="A2153" s="198"/>
      <c r="B2153" s="219"/>
      <c r="C2153" s="103"/>
      <c r="D2153" s="103"/>
      <c r="E2153" s="5" t="str">
        <f t="array" ref="E2153">IF(D2153="","",XLOOKUP(D2153,DATOS!$D$6:D14000,DATOS!$C$6:C14000,0,0,1))</f>
        <v/>
      </c>
      <c r="F2153" s="220"/>
      <c r="G2153" s="221"/>
      <c r="H2153" s="194"/>
      <c r="I2153" s="106"/>
      <c r="J2153" s="195"/>
      <c r="K2153" s="195"/>
      <c r="L2153" s="196"/>
    </row>
    <row r="2154">
      <c r="A2154" s="198"/>
      <c r="B2154" s="219"/>
      <c r="C2154" s="103"/>
      <c r="D2154" s="103"/>
      <c r="E2154" s="5" t="str">
        <f t="array" ref="E2154">IF(D2154="","",XLOOKUP(D2154,DATOS!$D$6:D14000,DATOS!$C$6:C14000,0,0,1))</f>
        <v/>
      </c>
      <c r="F2154" s="220"/>
      <c r="G2154" s="221"/>
      <c r="H2154" s="194"/>
      <c r="I2154" s="106"/>
      <c r="J2154" s="195"/>
      <c r="K2154" s="195"/>
      <c r="L2154" s="196"/>
    </row>
    <row r="2155">
      <c r="A2155" s="198"/>
      <c r="B2155" s="219"/>
      <c r="C2155" s="103"/>
      <c r="D2155" s="103"/>
      <c r="E2155" s="5" t="str">
        <f t="array" ref="E2155">IF(D2155="","",XLOOKUP(D2155,DATOS!$D$6:D14000,DATOS!$C$6:C14000,0,0,1))</f>
        <v/>
      </c>
      <c r="F2155" s="220"/>
      <c r="G2155" s="221"/>
      <c r="H2155" s="194"/>
      <c r="I2155" s="106"/>
      <c r="J2155" s="195"/>
      <c r="K2155" s="195"/>
      <c r="L2155" s="196"/>
    </row>
    <row r="2156">
      <c r="A2156" s="198"/>
      <c r="B2156" s="219"/>
      <c r="C2156" s="103"/>
      <c r="D2156" s="103"/>
      <c r="E2156" s="5" t="str">
        <f t="array" ref="E2156">IF(D2156="","",XLOOKUP(D2156,DATOS!$D$6:D14000,DATOS!$C$6:C14000,0,0,1))</f>
        <v/>
      </c>
      <c r="F2156" s="220"/>
      <c r="G2156" s="221"/>
      <c r="H2156" s="194"/>
      <c r="I2156" s="106"/>
      <c r="J2156" s="195"/>
      <c r="K2156" s="195"/>
      <c r="L2156" s="196"/>
    </row>
    <row r="2157">
      <c r="A2157" s="198"/>
      <c r="B2157" s="219"/>
      <c r="C2157" s="103"/>
      <c r="D2157" s="103"/>
      <c r="E2157" s="5" t="str">
        <f t="array" ref="E2157">IF(D2157="","",XLOOKUP(D2157,DATOS!$D$6:D14000,DATOS!$C$6:C14000,0,0,1))</f>
        <v/>
      </c>
      <c r="F2157" s="220"/>
      <c r="G2157" s="221"/>
      <c r="H2157" s="194"/>
      <c r="I2157" s="106"/>
      <c r="J2157" s="195"/>
      <c r="K2157" s="195"/>
      <c r="L2157" s="196"/>
    </row>
    <row r="2158">
      <c r="A2158" s="198"/>
      <c r="B2158" s="219"/>
      <c r="C2158" s="103"/>
      <c r="D2158" s="103"/>
      <c r="E2158" s="5" t="str">
        <f t="array" ref="E2158">IF(D2158="","",XLOOKUP(D2158,DATOS!$D$6:D14000,DATOS!$C$6:C14000,0,0,1))</f>
        <v/>
      </c>
      <c r="F2158" s="220"/>
      <c r="G2158" s="221"/>
      <c r="H2158" s="194"/>
      <c r="I2158" s="106"/>
      <c r="J2158" s="195"/>
      <c r="K2158" s="195"/>
      <c r="L2158" s="196"/>
    </row>
    <row r="2159">
      <c r="A2159" s="198"/>
      <c r="B2159" s="219"/>
      <c r="C2159" s="103"/>
      <c r="D2159" s="103"/>
      <c r="E2159" s="5" t="str">
        <f t="array" ref="E2159">IF(D2159="","",XLOOKUP(D2159,DATOS!$D$6:D14000,DATOS!$C$6:C14000,0,0,1))</f>
        <v/>
      </c>
      <c r="F2159" s="220"/>
      <c r="G2159" s="221"/>
      <c r="H2159" s="194"/>
      <c r="I2159" s="106"/>
      <c r="J2159" s="195"/>
      <c r="K2159" s="195"/>
      <c r="L2159" s="196"/>
    </row>
    <row r="2160">
      <c r="A2160" s="198"/>
      <c r="B2160" s="219"/>
      <c r="C2160" s="103"/>
      <c r="D2160" s="103"/>
      <c r="E2160" s="5" t="str">
        <f t="array" ref="E2160">IF(D2160="","",XLOOKUP(D2160,DATOS!$D$6:D14000,DATOS!$C$6:C14000,0,0,1))</f>
        <v/>
      </c>
      <c r="F2160" s="220"/>
      <c r="G2160" s="221"/>
      <c r="H2160" s="194"/>
      <c r="I2160" s="106"/>
      <c r="J2160" s="195"/>
      <c r="K2160" s="195"/>
      <c r="L2160" s="196"/>
    </row>
    <row r="2161">
      <c r="A2161" s="198"/>
      <c r="B2161" s="219"/>
      <c r="C2161" s="103"/>
      <c r="D2161" s="103"/>
      <c r="E2161" s="5" t="str">
        <f t="array" ref="E2161">IF(D2161="","",XLOOKUP(D2161,DATOS!$D$6:D14000,DATOS!$C$6:C14000,0,0,1))</f>
        <v/>
      </c>
      <c r="F2161" s="220"/>
      <c r="G2161" s="221"/>
      <c r="H2161" s="194"/>
      <c r="I2161" s="106"/>
      <c r="J2161" s="195"/>
      <c r="K2161" s="195"/>
      <c r="L2161" s="196"/>
    </row>
    <row r="2162">
      <c r="A2162" s="198"/>
      <c r="B2162" s="219"/>
      <c r="C2162" s="103"/>
      <c r="D2162" s="103"/>
      <c r="E2162" s="5" t="str">
        <f t="array" ref="E2162">IF(D2162="","",XLOOKUP(D2162,DATOS!$D$6:D14000,DATOS!$C$6:C14000,0,0,1))</f>
        <v/>
      </c>
      <c r="F2162" s="220"/>
      <c r="G2162" s="221"/>
      <c r="H2162" s="194"/>
      <c r="I2162" s="106"/>
      <c r="J2162" s="195"/>
      <c r="K2162" s="195"/>
      <c r="L2162" s="196"/>
    </row>
    <row r="2163">
      <c r="A2163" s="198"/>
      <c r="B2163" s="219"/>
      <c r="C2163" s="103"/>
      <c r="D2163" s="103"/>
      <c r="E2163" s="5" t="str">
        <f t="array" ref="E2163">IF(D2163="","",XLOOKUP(D2163,DATOS!$D$6:D14000,DATOS!$C$6:C14000,0,0,1))</f>
        <v/>
      </c>
      <c r="F2163" s="220"/>
      <c r="G2163" s="221"/>
      <c r="H2163" s="194"/>
      <c r="I2163" s="106"/>
      <c r="J2163" s="195"/>
      <c r="K2163" s="195"/>
      <c r="L2163" s="196"/>
    </row>
    <row r="2164">
      <c r="A2164" s="198"/>
      <c r="B2164" s="219"/>
      <c r="C2164" s="103"/>
      <c r="D2164" s="103"/>
      <c r="E2164" s="5" t="str">
        <f t="array" ref="E2164">IF(D2164="","",XLOOKUP(D2164,DATOS!$D$6:D14000,DATOS!$C$6:C14000,0,0,1))</f>
        <v/>
      </c>
      <c r="F2164" s="220"/>
      <c r="G2164" s="221"/>
      <c r="H2164" s="194"/>
      <c r="I2164" s="106"/>
      <c r="J2164" s="195"/>
      <c r="K2164" s="195"/>
      <c r="L2164" s="196"/>
    </row>
    <row r="2165">
      <c r="A2165" s="198"/>
      <c r="B2165" s="219"/>
      <c r="C2165" s="103"/>
      <c r="D2165" s="103"/>
      <c r="E2165" s="5" t="str">
        <f t="array" ref="E2165">IF(D2165="","",XLOOKUP(D2165,DATOS!$D$6:D14000,DATOS!$C$6:C14000,0,0,1))</f>
        <v/>
      </c>
      <c r="F2165" s="220"/>
      <c r="G2165" s="221"/>
      <c r="H2165" s="194"/>
      <c r="I2165" s="106"/>
      <c r="J2165" s="195"/>
      <c r="K2165" s="195"/>
      <c r="L2165" s="196"/>
    </row>
    <row r="2166">
      <c r="A2166" s="198"/>
      <c r="B2166" s="219"/>
      <c r="C2166" s="103"/>
      <c r="D2166" s="103"/>
      <c r="E2166" s="5" t="str">
        <f t="array" ref="E2166">IF(D2166="","",XLOOKUP(D2166,DATOS!$D$6:D14000,DATOS!$C$6:C14000,0,0,1))</f>
        <v/>
      </c>
      <c r="F2166" s="220"/>
      <c r="G2166" s="221"/>
      <c r="H2166" s="194"/>
      <c r="I2166" s="106"/>
      <c r="J2166" s="195"/>
      <c r="K2166" s="195"/>
      <c r="L2166" s="196"/>
    </row>
    <row r="2167">
      <c r="A2167" s="198"/>
      <c r="B2167" s="219"/>
      <c r="C2167" s="103"/>
      <c r="D2167" s="103"/>
      <c r="E2167" s="5" t="str">
        <f t="array" ref="E2167">IF(D2167="","",XLOOKUP(D2167,DATOS!$D$6:D14000,DATOS!$C$6:C14000,0,0,1))</f>
        <v/>
      </c>
      <c r="F2167" s="220"/>
      <c r="G2167" s="221"/>
      <c r="H2167" s="194"/>
      <c r="I2167" s="106"/>
      <c r="J2167" s="195"/>
      <c r="K2167" s="195"/>
      <c r="L2167" s="196"/>
    </row>
    <row r="2168">
      <c r="A2168" s="198"/>
      <c r="B2168" s="219"/>
      <c r="C2168" s="103"/>
      <c r="D2168" s="103"/>
      <c r="E2168" s="5" t="str">
        <f t="array" ref="E2168">IF(D2168="","",XLOOKUP(D2168,DATOS!$D$6:D14000,DATOS!$C$6:C14000,0,0,1))</f>
        <v/>
      </c>
      <c r="F2168" s="220"/>
      <c r="G2168" s="221"/>
      <c r="H2168" s="194"/>
      <c r="I2168" s="106"/>
      <c r="J2168" s="195"/>
      <c r="K2168" s="195"/>
      <c r="L2168" s="196"/>
    </row>
    <row r="2169">
      <c r="A2169" s="198"/>
      <c r="B2169" s="219"/>
      <c r="C2169" s="103"/>
      <c r="D2169" s="103"/>
      <c r="E2169" s="5" t="str">
        <f t="array" ref="E2169">IF(D2169="","",XLOOKUP(D2169,DATOS!$D$6:D14000,DATOS!$C$6:C14000,0,0,1))</f>
        <v/>
      </c>
      <c r="F2169" s="220"/>
      <c r="G2169" s="221"/>
      <c r="H2169" s="194"/>
      <c r="I2169" s="106"/>
      <c r="J2169" s="195"/>
      <c r="K2169" s="195"/>
      <c r="L2169" s="196"/>
    </row>
    <row r="2170">
      <c r="A2170" s="198"/>
      <c r="B2170" s="219"/>
      <c r="C2170" s="103"/>
      <c r="D2170" s="103"/>
      <c r="E2170" s="5" t="str">
        <f t="array" ref="E2170">IF(D2170="","",XLOOKUP(D2170,DATOS!$D$6:D14000,DATOS!$C$6:C14000,0,0,1))</f>
        <v/>
      </c>
      <c r="F2170" s="220"/>
      <c r="G2170" s="221"/>
      <c r="H2170" s="194"/>
      <c r="I2170" s="106"/>
      <c r="J2170" s="195"/>
      <c r="K2170" s="195"/>
      <c r="L2170" s="196"/>
    </row>
    <row r="2171">
      <c r="A2171" s="198"/>
      <c r="B2171" s="219"/>
      <c r="C2171" s="103"/>
      <c r="D2171" s="103"/>
      <c r="E2171" s="5" t="str">
        <f t="array" ref="E2171">IF(D2171="","",XLOOKUP(D2171,DATOS!$D$6:D14000,DATOS!$C$6:C14000,0,0,1))</f>
        <v/>
      </c>
      <c r="F2171" s="220"/>
      <c r="G2171" s="221"/>
      <c r="H2171" s="194"/>
      <c r="I2171" s="106"/>
      <c r="J2171" s="195"/>
      <c r="K2171" s="195"/>
      <c r="L2171" s="196"/>
    </row>
    <row r="2172">
      <c r="A2172" s="198"/>
      <c r="B2172" s="219"/>
      <c r="C2172" s="103"/>
      <c r="D2172" s="103"/>
      <c r="E2172" s="5" t="str">
        <f t="array" ref="E2172">IF(D2172="","",XLOOKUP(D2172,DATOS!$D$6:D14000,DATOS!$C$6:C14000,0,0,1))</f>
        <v/>
      </c>
      <c r="F2172" s="220"/>
      <c r="G2172" s="221"/>
      <c r="H2172" s="194"/>
      <c r="I2172" s="106"/>
      <c r="J2172" s="195"/>
      <c r="K2172" s="195"/>
      <c r="L2172" s="196"/>
    </row>
    <row r="2173">
      <c r="A2173" s="198"/>
      <c r="B2173" s="219"/>
      <c r="C2173" s="103"/>
      <c r="D2173" s="103"/>
      <c r="E2173" s="5" t="str">
        <f t="array" ref="E2173">IF(D2173="","",XLOOKUP(D2173,DATOS!$D$6:D14000,DATOS!$C$6:C14000,0,0,1))</f>
        <v/>
      </c>
      <c r="F2173" s="220"/>
      <c r="G2173" s="221"/>
      <c r="H2173" s="194"/>
      <c r="I2173" s="106"/>
      <c r="J2173" s="195"/>
      <c r="K2173" s="195"/>
      <c r="L2173" s="196"/>
    </row>
    <row r="2174">
      <c r="A2174" s="198"/>
      <c r="B2174" s="219"/>
      <c r="C2174" s="103"/>
      <c r="D2174" s="103"/>
      <c r="E2174" s="5" t="str">
        <f t="array" ref="E2174">IF(D2174="","",XLOOKUP(D2174,DATOS!$D$6:D14000,DATOS!$C$6:C14000,0,0,1))</f>
        <v/>
      </c>
      <c r="F2174" s="220"/>
      <c r="G2174" s="221"/>
      <c r="H2174" s="194"/>
      <c r="I2174" s="106"/>
      <c r="J2174" s="195"/>
      <c r="K2174" s="195"/>
      <c r="L2174" s="196"/>
    </row>
    <row r="2175">
      <c r="A2175" s="198"/>
      <c r="B2175" s="219"/>
      <c r="C2175" s="103"/>
      <c r="D2175" s="103"/>
      <c r="E2175" s="5" t="str">
        <f t="array" ref="E2175">IF(D2175="","",XLOOKUP(D2175,DATOS!$D$6:D14000,DATOS!$C$6:C14000,0,0,1))</f>
        <v/>
      </c>
      <c r="F2175" s="220"/>
      <c r="G2175" s="221"/>
      <c r="H2175" s="194"/>
      <c r="I2175" s="106"/>
      <c r="J2175" s="195"/>
      <c r="K2175" s="195"/>
      <c r="L2175" s="196"/>
    </row>
    <row r="2176">
      <c r="A2176" s="198"/>
      <c r="B2176" s="219"/>
      <c r="C2176" s="103"/>
      <c r="D2176" s="103"/>
      <c r="E2176" s="5" t="str">
        <f t="array" ref="E2176">IF(D2176="","",XLOOKUP(D2176,DATOS!$D$6:D14000,DATOS!$C$6:C14000,0,0,1))</f>
        <v/>
      </c>
      <c r="F2176" s="220"/>
      <c r="G2176" s="221"/>
      <c r="H2176" s="194"/>
      <c r="I2176" s="106"/>
      <c r="J2176" s="195"/>
      <c r="K2176" s="195"/>
      <c r="L2176" s="196"/>
    </row>
    <row r="2177">
      <c r="A2177" s="198"/>
      <c r="B2177" s="219"/>
      <c r="C2177" s="103"/>
      <c r="D2177" s="103"/>
      <c r="E2177" s="5" t="str">
        <f t="array" ref="E2177">IF(D2177="","",XLOOKUP(D2177,DATOS!$D$6:D14000,DATOS!$C$6:C14000,0,0,1))</f>
        <v/>
      </c>
      <c r="F2177" s="220"/>
      <c r="G2177" s="221"/>
      <c r="H2177" s="194"/>
      <c r="I2177" s="106"/>
      <c r="J2177" s="195"/>
      <c r="K2177" s="195"/>
      <c r="L2177" s="196"/>
    </row>
    <row r="2178">
      <c r="A2178" s="198"/>
      <c r="B2178" s="219"/>
      <c r="C2178" s="103"/>
      <c r="D2178" s="103"/>
      <c r="E2178" s="5" t="str">
        <f t="array" ref="E2178">IF(D2178="","",XLOOKUP(D2178,DATOS!$D$6:D14000,DATOS!$C$6:C14000,0,0,1))</f>
        <v/>
      </c>
      <c r="F2178" s="220"/>
      <c r="G2178" s="221"/>
      <c r="H2178" s="194"/>
      <c r="I2178" s="106"/>
      <c r="J2178" s="195"/>
      <c r="K2178" s="195"/>
      <c r="L2178" s="196"/>
    </row>
    <row r="2179">
      <c r="A2179" s="198"/>
      <c r="B2179" s="219"/>
      <c r="C2179" s="103"/>
      <c r="D2179" s="103"/>
      <c r="E2179" s="5" t="str">
        <f t="array" ref="E2179">IF(D2179="","",XLOOKUP(D2179,DATOS!$D$6:D14000,DATOS!$C$6:C14000,0,0,1))</f>
        <v/>
      </c>
      <c r="F2179" s="220"/>
      <c r="G2179" s="221"/>
      <c r="H2179" s="194"/>
      <c r="I2179" s="106"/>
      <c r="J2179" s="195"/>
      <c r="K2179" s="195"/>
      <c r="L2179" s="196"/>
    </row>
    <row r="2180">
      <c r="A2180" s="198"/>
      <c r="B2180" s="219"/>
      <c r="C2180" s="103"/>
      <c r="D2180" s="103"/>
      <c r="E2180" s="5" t="str">
        <f t="array" ref="E2180">IF(D2180="","",XLOOKUP(D2180,DATOS!$D$6:D14000,DATOS!$C$6:C14000,0,0,1))</f>
        <v/>
      </c>
      <c r="F2180" s="220"/>
      <c r="G2180" s="221"/>
      <c r="H2180" s="194"/>
      <c r="I2180" s="106"/>
      <c r="J2180" s="195"/>
      <c r="K2180" s="195"/>
      <c r="L2180" s="196"/>
    </row>
    <row r="2181">
      <c r="A2181" s="198"/>
      <c r="B2181" s="219"/>
      <c r="C2181" s="103"/>
      <c r="D2181" s="103"/>
      <c r="E2181" s="5" t="str">
        <f t="array" ref="E2181">IF(D2181="","",XLOOKUP(D2181,DATOS!$D$6:D14000,DATOS!$C$6:C14000,0,0,1))</f>
        <v/>
      </c>
      <c r="F2181" s="220"/>
      <c r="G2181" s="221"/>
      <c r="H2181" s="194"/>
      <c r="I2181" s="106"/>
      <c r="J2181" s="195"/>
      <c r="K2181" s="195"/>
      <c r="L2181" s="196"/>
    </row>
    <row r="2182">
      <c r="A2182" s="198"/>
      <c r="B2182" s="219"/>
      <c r="C2182" s="103"/>
      <c r="D2182" s="103"/>
      <c r="E2182" s="5" t="str">
        <f t="array" ref="E2182">IF(D2182="","",XLOOKUP(D2182,DATOS!$D$6:D14000,DATOS!$C$6:C14000,0,0,1))</f>
        <v/>
      </c>
      <c r="F2182" s="220"/>
      <c r="G2182" s="221"/>
      <c r="H2182" s="194"/>
      <c r="I2182" s="106"/>
      <c r="J2182" s="195"/>
      <c r="K2182" s="195"/>
      <c r="L2182" s="196"/>
    </row>
    <row r="2183">
      <c r="A2183" s="198"/>
      <c r="B2183" s="219"/>
      <c r="C2183" s="103"/>
      <c r="D2183" s="103"/>
      <c r="E2183" s="5" t="str">
        <f t="array" ref="E2183">IF(D2183="","",XLOOKUP(D2183,DATOS!$D$6:D14000,DATOS!$C$6:C14000,0,0,1))</f>
        <v/>
      </c>
      <c r="F2183" s="220"/>
      <c r="G2183" s="221"/>
      <c r="H2183" s="194"/>
      <c r="I2183" s="106"/>
      <c r="J2183" s="195"/>
      <c r="K2183" s="195"/>
      <c r="L2183" s="196"/>
    </row>
    <row r="2184">
      <c r="A2184" s="198"/>
      <c r="B2184" s="219"/>
      <c r="C2184" s="103"/>
      <c r="D2184" s="103"/>
      <c r="E2184" s="5" t="str">
        <f t="array" ref="E2184">IF(D2184="","",XLOOKUP(D2184,DATOS!$D$6:D14000,DATOS!$C$6:C14000,0,0,1))</f>
        <v/>
      </c>
      <c r="F2184" s="220"/>
      <c r="G2184" s="221"/>
      <c r="H2184" s="194"/>
      <c r="I2184" s="106"/>
      <c r="J2184" s="195"/>
      <c r="K2184" s="195"/>
      <c r="L2184" s="196"/>
    </row>
    <row r="2185">
      <c r="A2185" s="198"/>
      <c r="B2185" s="219"/>
      <c r="C2185" s="103"/>
      <c r="D2185" s="103"/>
      <c r="E2185" s="5" t="str">
        <f t="array" ref="E2185">IF(D2185="","",XLOOKUP(D2185,DATOS!$D$6:D14000,DATOS!$C$6:C14000,0,0,1))</f>
        <v/>
      </c>
      <c r="F2185" s="220"/>
      <c r="G2185" s="221"/>
      <c r="H2185" s="194"/>
      <c r="I2185" s="106"/>
      <c r="J2185" s="195"/>
      <c r="K2185" s="195"/>
      <c r="L2185" s="196"/>
    </row>
    <row r="2186">
      <c r="A2186" s="198"/>
      <c r="B2186" s="219"/>
      <c r="C2186" s="103"/>
      <c r="D2186" s="103"/>
      <c r="E2186" s="5" t="str">
        <f t="array" ref="E2186">IF(D2186="","",XLOOKUP(D2186,DATOS!$D$6:D14000,DATOS!$C$6:C14000,0,0,1))</f>
        <v/>
      </c>
      <c r="F2186" s="220"/>
      <c r="G2186" s="221"/>
      <c r="H2186" s="194"/>
      <c r="I2186" s="106"/>
      <c r="J2186" s="195"/>
      <c r="K2186" s="195"/>
      <c r="L2186" s="196"/>
    </row>
    <row r="2187">
      <c r="A2187" s="198"/>
      <c r="B2187" s="219"/>
      <c r="C2187" s="103"/>
      <c r="D2187" s="103"/>
      <c r="E2187" s="5" t="str">
        <f t="array" ref="E2187">IF(D2187="","",XLOOKUP(D2187,DATOS!$D$6:D14000,DATOS!$C$6:C14000,0,0,1))</f>
        <v/>
      </c>
      <c r="F2187" s="220"/>
      <c r="G2187" s="221"/>
      <c r="H2187" s="194"/>
      <c r="I2187" s="106"/>
      <c r="J2187" s="195"/>
      <c r="K2187" s="195"/>
      <c r="L2187" s="196"/>
    </row>
    <row r="2188">
      <c r="A2188" s="198"/>
      <c r="B2188" s="219"/>
      <c r="C2188" s="103"/>
      <c r="D2188" s="103"/>
      <c r="E2188" s="5" t="str">
        <f t="array" ref="E2188">IF(D2188="","",XLOOKUP(D2188,DATOS!$D$6:D14000,DATOS!$C$6:C14000,0,0,1))</f>
        <v/>
      </c>
      <c r="F2188" s="220"/>
      <c r="G2188" s="221"/>
      <c r="H2188" s="194"/>
      <c r="I2188" s="106"/>
      <c r="J2188" s="195"/>
      <c r="K2188" s="195"/>
      <c r="L2188" s="196"/>
    </row>
    <row r="2189">
      <c r="A2189" s="198"/>
      <c r="B2189" s="219"/>
      <c r="C2189" s="103"/>
      <c r="D2189" s="103"/>
      <c r="E2189" s="5" t="str">
        <f t="array" ref="E2189">IF(D2189="","",XLOOKUP(D2189,DATOS!$D$6:D14000,DATOS!$C$6:C14000,0,0,1))</f>
        <v/>
      </c>
      <c r="F2189" s="220"/>
      <c r="G2189" s="221"/>
      <c r="H2189" s="194"/>
      <c r="I2189" s="106"/>
      <c r="J2189" s="195"/>
      <c r="K2189" s="195"/>
      <c r="L2189" s="196"/>
    </row>
    <row r="2190">
      <c r="A2190" s="198"/>
      <c r="B2190" s="219"/>
      <c r="C2190" s="103"/>
      <c r="D2190" s="103"/>
      <c r="E2190" s="5" t="str">
        <f t="array" ref="E2190">IF(D2190="","",XLOOKUP(D2190,DATOS!$D$6:D14000,DATOS!$C$6:C14000,0,0,1))</f>
        <v/>
      </c>
      <c r="F2190" s="220"/>
      <c r="G2190" s="221"/>
      <c r="H2190" s="194"/>
      <c r="I2190" s="106"/>
      <c r="J2190" s="195"/>
      <c r="K2190" s="195"/>
      <c r="L2190" s="196"/>
    </row>
    <row r="2191">
      <c r="A2191" s="198"/>
      <c r="B2191" s="219"/>
      <c r="C2191" s="103"/>
      <c r="D2191" s="103"/>
      <c r="E2191" s="5" t="str">
        <f t="array" ref="E2191">IF(D2191="","",XLOOKUP(D2191,DATOS!$D$6:D14000,DATOS!$C$6:C14000,0,0,1))</f>
        <v/>
      </c>
      <c r="F2191" s="220"/>
      <c r="G2191" s="221"/>
      <c r="H2191" s="194"/>
      <c r="I2191" s="106"/>
      <c r="J2191" s="195"/>
      <c r="K2191" s="195"/>
      <c r="L2191" s="196"/>
    </row>
    <row r="2192">
      <c r="A2192" s="198"/>
      <c r="B2192" s="219"/>
      <c r="C2192" s="103"/>
      <c r="D2192" s="103"/>
      <c r="E2192" s="5" t="str">
        <f t="array" ref="E2192">IF(D2192="","",XLOOKUP(D2192,DATOS!$D$6:D14000,DATOS!$C$6:C14000,0,0,1))</f>
        <v/>
      </c>
      <c r="F2192" s="220"/>
      <c r="G2192" s="221"/>
      <c r="H2192" s="194"/>
      <c r="I2192" s="106"/>
      <c r="J2192" s="195"/>
      <c r="K2192" s="195"/>
      <c r="L2192" s="196"/>
    </row>
    <row r="2193">
      <c r="A2193" s="198"/>
      <c r="B2193" s="219"/>
      <c r="C2193" s="103"/>
      <c r="D2193" s="103"/>
      <c r="E2193" s="5" t="str">
        <f t="array" ref="E2193">IF(D2193="","",XLOOKUP(D2193,DATOS!$D$6:D14000,DATOS!$C$6:C14000,0,0,1))</f>
        <v/>
      </c>
      <c r="F2193" s="220"/>
      <c r="G2193" s="221"/>
      <c r="H2193" s="194"/>
      <c r="I2193" s="106"/>
      <c r="J2193" s="195"/>
      <c r="K2193" s="195"/>
      <c r="L2193" s="196"/>
    </row>
    <row r="2194">
      <c r="A2194" s="198"/>
      <c r="B2194" s="219"/>
      <c r="C2194" s="103"/>
      <c r="D2194" s="103"/>
      <c r="E2194" s="5" t="str">
        <f t="array" ref="E2194">IF(D2194="","",XLOOKUP(D2194,DATOS!$D$6:D14000,DATOS!$C$6:C14000,0,0,1))</f>
        <v/>
      </c>
      <c r="F2194" s="220"/>
      <c r="G2194" s="221"/>
      <c r="H2194" s="194"/>
      <c r="I2194" s="106"/>
      <c r="J2194" s="195"/>
      <c r="K2194" s="195"/>
      <c r="L2194" s="196"/>
    </row>
    <row r="2195">
      <c r="A2195" s="198"/>
      <c r="B2195" s="219"/>
      <c r="C2195" s="103"/>
      <c r="D2195" s="103"/>
      <c r="E2195" s="5" t="str">
        <f t="array" ref="E2195">IF(D2195="","",XLOOKUP(D2195,DATOS!$D$6:D14000,DATOS!$C$6:C14000,0,0,1))</f>
        <v/>
      </c>
      <c r="F2195" s="220"/>
      <c r="G2195" s="221"/>
      <c r="H2195" s="194"/>
      <c r="I2195" s="106"/>
      <c r="J2195" s="195"/>
      <c r="K2195" s="195"/>
      <c r="L2195" s="196"/>
    </row>
    <row r="2196">
      <c r="A2196" s="198"/>
      <c r="B2196" s="219"/>
      <c r="C2196" s="103"/>
      <c r="D2196" s="103"/>
      <c r="E2196" s="5" t="str">
        <f t="array" ref="E2196">IF(D2196="","",XLOOKUP(D2196,DATOS!$D$6:D14000,DATOS!$C$6:C14000,0,0,1))</f>
        <v/>
      </c>
      <c r="F2196" s="220"/>
      <c r="G2196" s="221"/>
      <c r="H2196" s="194"/>
      <c r="I2196" s="106"/>
      <c r="J2196" s="195"/>
      <c r="K2196" s="195"/>
      <c r="L2196" s="196"/>
    </row>
    <row r="2197">
      <c r="A2197" s="198"/>
      <c r="B2197" s="219"/>
      <c r="C2197" s="103"/>
      <c r="D2197" s="103"/>
      <c r="E2197" s="5" t="str">
        <f t="array" ref="E2197">IF(D2197="","",XLOOKUP(D2197,DATOS!$D$6:D14000,DATOS!$C$6:C14000,0,0,1))</f>
        <v/>
      </c>
      <c r="F2197" s="220"/>
      <c r="G2197" s="221"/>
      <c r="H2197" s="194"/>
      <c r="I2197" s="106"/>
      <c r="J2197" s="195"/>
      <c r="K2197" s="195"/>
      <c r="L2197" s="196"/>
    </row>
    <row r="2198">
      <c r="A2198" s="198"/>
      <c r="B2198" s="219"/>
      <c r="C2198" s="103"/>
      <c r="D2198" s="103"/>
      <c r="E2198" s="5" t="str">
        <f t="array" ref="E2198">IF(D2198="","",XLOOKUP(D2198,DATOS!$D$6:D14000,DATOS!$C$6:C14000,0,0,1))</f>
        <v/>
      </c>
      <c r="F2198" s="220"/>
      <c r="G2198" s="221"/>
      <c r="H2198" s="194"/>
      <c r="I2198" s="106"/>
      <c r="J2198" s="195"/>
      <c r="K2198" s="195"/>
      <c r="L2198" s="196"/>
    </row>
    <row r="2199">
      <c r="A2199" s="198"/>
      <c r="B2199" s="219"/>
      <c r="C2199" s="103"/>
      <c r="D2199" s="103"/>
      <c r="E2199" s="5" t="str">
        <f t="array" ref="E2199">IF(D2199="","",XLOOKUP(D2199,DATOS!$D$6:D14000,DATOS!$C$6:C14000,0,0,1))</f>
        <v/>
      </c>
      <c r="F2199" s="220"/>
      <c r="G2199" s="221"/>
      <c r="H2199" s="194"/>
      <c r="I2199" s="106"/>
      <c r="J2199" s="195"/>
      <c r="K2199" s="195"/>
      <c r="L2199" s="196"/>
    </row>
    <row r="2200">
      <c r="A2200" s="198"/>
      <c r="B2200" s="219"/>
      <c r="C2200" s="103"/>
      <c r="D2200" s="103"/>
      <c r="E2200" s="5" t="str">
        <f t="array" ref="E2200">IF(D2200="","",XLOOKUP(D2200,DATOS!$D$6:D14000,DATOS!$C$6:C14000,0,0,1))</f>
        <v/>
      </c>
      <c r="F2200" s="220"/>
      <c r="G2200" s="221"/>
      <c r="H2200" s="194"/>
      <c r="I2200" s="106"/>
      <c r="J2200" s="195"/>
      <c r="K2200" s="195"/>
      <c r="L2200" s="196"/>
    </row>
    <row r="2201">
      <c r="A2201" s="198"/>
      <c r="B2201" s="219"/>
      <c r="C2201" s="103"/>
      <c r="D2201" s="103"/>
      <c r="E2201" s="5" t="str">
        <f t="array" ref="E2201">IF(D2201="","",XLOOKUP(D2201,DATOS!$D$6:D14000,DATOS!$C$6:C14000,0,0,1))</f>
        <v/>
      </c>
      <c r="F2201" s="220"/>
      <c r="G2201" s="221"/>
      <c r="H2201" s="194"/>
      <c r="I2201" s="106"/>
      <c r="J2201" s="195"/>
      <c r="K2201" s="195"/>
      <c r="L2201" s="196"/>
    </row>
    <row r="2202">
      <c r="A2202" s="198"/>
      <c r="B2202" s="219"/>
      <c r="C2202" s="103"/>
      <c r="D2202" s="103"/>
      <c r="E2202" s="5" t="str">
        <f t="array" ref="E2202">IF(D2202="","",XLOOKUP(D2202,DATOS!$D$6:D14000,DATOS!$C$6:C14000,0,0,1))</f>
        <v/>
      </c>
      <c r="F2202" s="220"/>
      <c r="G2202" s="221"/>
      <c r="H2202" s="194"/>
      <c r="I2202" s="106"/>
      <c r="J2202" s="195"/>
      <c r="K2202" s="195"/>
      <c r="L2202" s="196"/>
    </row>
    <row r="2203">
      <c r="A2203" s="198"/>
      <c r="B2203" s="219"/>
      <c r="C2203" s="103"/>
      <c r="D2203" s="103"/>
      <c r="E2203" s="5" t="str">
        <f t="array" ref="E2203">IF(D2203="","",XLOOKUP(D2203,DATOS!$D$6:D14000,DATOS!$C$6:C14000,0,0,1))</f>
        <v/>
      </c>
      <c r="F2203" s="220"/>
      <c r="G2203" s="221"/>
      <c r="H2203" s="194"/>
      <c r="I2203" s="106"/>
      <c r="J2203" s="195"/>
      <c r="K2203" s="195"/>
      <c r="L2203" s="196"/>
    </row>
    <row r="2204">
      <c r="A2204" s="198"/>
      <c r="B2204" s="219"/>
      <c r="C2204" s="103"/>
      <c r="D2204" s="103"/>
      <c r="E2204" s="5" t="str">
        <f t="array" ref="E2204">IF(D2204="","",XLOOKUP(D2204,DATOS!$D$6:D14000,DATOS!$C$6:C14000,0,0,1))</f>
        <v/>
      </c>
      <c r="F2204" s="220"/>
      <c r="G2204" s="221"/>
      <c r="H2204" s="194"/>
      <c r="I2204" s="106"/>
      <c r="J2204" s="195"/>
      <c r="K2204" s="195"/>
      <c r="L2204" s="196"/>
    </row>
    <row r="2205">
      <c r="A2205" s="198"/>
      <c r="B2205" s="219"/>
      <c r="C2205" s="103"/>
      <c r="D2205" s="103"/>
      <c r="E2205" s="5" t="str">
        <f t="array" ref="E2205">IF(D2205="","",XLOOKUP(D2205,DATOS!$D$6:D14000,DATOS!$C$6:C14000,0,0,1))</f>
        <v/>
      </c>
      <c r="F2205" s="220"/>
      <c r="G2205" s="221"/>
      <c r="H2205" s="194"/>
      <c r="I2205" s="106"/>
      <c r="J2205" s="195"/>
      <c r="K2205" s="195"/>
      <c r="L2205" s="196"/>
    </row>
    <row r="2206">
      <c r="A2206" s="198"/>
      <c r="B2206" s="219"/>
      <c r="C2206" s="103"/>
      <c r="D2206" s="103"/>
      <c r="E2206" s="5" t="str">
        <f t="array" ref="E2206">IF(D2206="","",XLOOKUP(D2206,DATOS!$D$6:D14000,DATOS!$C$6:C14000,0,0,1))</f>
        <v/>
      </c>
      <c r="F2206" s="220"/>
      <c r="G2206" s="221"/>
      <c r="H2206" s="194"/>
      <c r="I2206" s="106"/>
      <c r="J2206" s="195"/>
      <c r="K2206" s="195"/>
      <c r="L2206" s="196"/>
    </row>
    <row r="2207">
      <c r="A2207" s="198"/>
      <c r="B2207" s="219"/>
      <c r="C2207" s="103"/>
      <c r="D2207" s="103"/>
      <c r="E2207" s="5" t="str">
        <f t="array" ref="E2207">IF(D2207="","",XLOOKUP(D2207,DATOS!$D$6:D14000,DATOS!$C$6:C14000,0,0,1))</f>
        <v/>
      </c>
      <c r="F2207" s="220"/>
      <c r="G2207" s="221"/>
      <c r="H2207" s="194"/>
      <c r="I2207" s="106"/>
      <c r="J2207" s="195"/>
      <c r="K2207" s="195"/>
      <c r="L2207" s="196"/>
    </row>
    <row r="2208">
      <c r="A2208" s="198"/>
      <c r="B2208" s="219"/>
      <c r="C2208" s="103"/>
      <c r="D2208" s="103"/>
      <c r="E2208" s="5" t="str">
        <f t="array" ref="E2208">IF(D2208="","",XLOOKUP(D2208,DATOS!$D$6:D14000,DATOS!$C$6:C14000,0,0,1))</f>
        <v/>
      </c>
      <c r="F2208" s="220"/>
      <c r="G2208" s="221"/>
      <c r="H2208" s="194"/>
      <c r="I2208" s="106"/>
      <c r="J2208" s="195"/>
      <c r="K2208" s="195"/>
      <c r="L2208" s="196"/>
    </row>
    <row r="2209">
      <c r="A2209" s="198"/>
      <c r="B2209" s="219"/>
      <c r="C2209" s="103"/>
      <c r="D2209" s="103"/>
      <c r="E2209" s="5" t="str">
        <f t="array" ref="E2209">IF(D2209="","",XLOOKUP(D2209,DATOS!$D$6:D14000,DATOS!$C$6:C14000,0,0,1))</f>
        <v/>
      </c>
      <c r="F2209" s="220"/>
      <c r="G2209" s="221"/>
      <c r="H2209" s="194"/>
      <c r="I2209" s="106"/>
      <c r="J2209" s="195"/>
      <c r="K2209" s="195"/>
      <c r="L2209" s="196"/>
    </row>
    <row r="2210">
      <c r="A2210" s="198"/>
      <c r="B2210" s="219"/>
      <c r="C2210" s="103"/>
      <c r="D2210" s="103"/>
      <c r="E2210" s="5" t="str">
        <f t="array" ref="E2210">IF(D2210="","",XLOOKUP(D2210,DATOS!$D$6:D14000,DATOS!$C$6:C14000,0,0,1))</f>
        <v/>
      </c>
      <c r="F2210" s="220"/>
      <c r="G2210" s="221"/>
      <c r="H2210" s="194"/>
      <c r="I2210" s="106"/>
      <c r="J2210" s="195"/>
      <c r="K2210" s="195"/>
      <c r="L2210" s="196"/>
    </row>
    <row r="2211">
      <c r="A2211" s="198"/>
      <c r="B2211" s="219"/>
      <c r="C2211" s="103"/>
      <c r="D2211" s="103"/>
      <c r="E2211" s="5" t="str">
        <f t="array" ref="E2211">IF(D2211="","",XLOOKUP(D2211,DATOS!$D$6:D14000,DATOS!$C$6:C14000,0,0,1))</f>
        <v/>
      </c>
      <c r="F2211" s="220"/>
      <c r="G2211" s="221"/>
      <c r="H2211" s="194"/>
      <c r="I2211" s="106"/>
      <c r="J2211" s="195"/>
      <c r="K2211" s="195"/>
      <c r="L2211" s="196"/>
    </row>
    <row r="2212">
      <c r="A2212" s="198"/>
      <c r="B2212" s="219"/>
      <c r="C2212" s="103"/>
      <c r="D2212" s="103"/>
      <c r="E2212" s="5" t="str">
        <f t="array" ref="E2212">IF(D2212="","",XLOOKUP(D2212,DATOS!$D$6:D14000,DATOS!$C$6:C14000,0,0,1))</f>
        <v/>
      </c>
      <c r="F2212" s="220"/>
      <c r="G2212" s="221"/>
      <c r="H2212" s="194"/>
      <c r="I2212" s="106"/>
      <c r="J2212" s="195"/>
      <c r="K2212" s="195"/>
      <c r="L2212" s="196"/>
    </row>
    <row r="2213">
      <c r="A2213" s="198"/>
      <c r="B2213" s="219"/>
      <c r="C2213" s="103"/>
      <c r="D2213" s="103"/>
      <c r="E2213" s="5" t="str">
        <f t="array" ref="E2213">IF(D2213="","",XLOOKUP(D2213,DATOS!$D$6:D14000,DATOS!$C$6:C14000,0,0,1))</f>
        <v/>
      </c>
      <c r="F2213" s="220"/>
      <c r="G2213" s="221"/>
      <c r="H2213" s="194"/>
      <c r="I2213" s="106"/>
      <c r="J2213" s="195"/>
      <c r="K2213" s="195"/>
      <c r="L2213" s="196"/>
    </row>
    <row r="2214">
      <c r="A2214" s="198"/>
      <c r="B2214" s="219"/>
      <c r="C2214" s="103"/>
      <c r="D2214" s="103"/>
      <c r="E2214" s="5" t="str">
        <f t="array" ref="E2214">IF(D2214="","",XLOOKUP(D2214,DATOS!$D$6:D14000,DATOS!$C$6:C14000,0,0,1))</f>
        <v/>
      </c>
      <c r="F2214" s="220"/>
      <c r="G2214" s="221"/>
      <c r="H2214" s="194"/>
      <c r="I2214" s="106"/>
      <c r="J2214" s="195"/>
      <c r="K2214" s="195"/>
      <c r="L2214" s="196"/>
    </row>
    <row r="2215">
      <c r="A2215" s="198"/>
      <c r="B2215" s="219"/>
      <c r="C2215" s="103"/>
      <c r="D2215" s="103"/>
      <c r="E2215" s="5" t="str">
        <f t="array" ref="E2215">IF(D2215="","",XLOOKUP(D2215,DATOS!$D$6:D14000,DATOS!$C$6:C14000,0,0,1))</f>
        <v/>
      </c>
      <c r="F2215" s="220"/>
      <c r="G2215" s="221"/>
      <c r="H2215" s="194"/>
      <c r="I2215" s="106"/>
      <c r="J2215" s="195"/>
      <c r="K2215" s="195"/>
      <c r="L2215" s="196"/>
    </row>
    <row r="2216">
      <c r="A2216" s="198"/>
      <c r="B2216" s="219"/>
      <c r="C2216" s="103"/>
      <c r="D2216" s="103"/>
      <c r="E2216" s="5" t="str">
        <f t="array" ref="E2216">IF(D2216="","",XLOOKUP(D2216,DATOS!$D$6:D14000,DATOS!$C$6:C14000,0,0,1))</f>
        <v/>
      </c>
      <c r="F2216" s="220"/>
      <c r="G2216" s="221"/>
      <c r="H2216" s="194"/>
      <c r="I2216" s="106"/>
      <c r="J2216" s="195"/>
      <c r="K2216" s="195"/>
      <c r="L2216" s="196"/>
    </row>
    <row r="2217">
      <c r="A2217" s="198"/>
      <c r="B2217" s="219"/>
      <c r="C2217" s="103"/>
      <c r="D2217" s="103"/>
      <c r="E2217" s="5" t="str">
        <f t="array" ref="E2217">IF(D2217="","",XLOOKUP(D2217,DATOS!$D$6:D14000,DATOS!$C$6:C14000,0,0,1))</f>
        <v/>
      </c>
      <c r="F2217" s="220"/>
      <c r="G2217" s="221"/>
      <c r="H2217" s="194"/>
      <c r="I2217" s="106"/>
      <c r="J2217" s="195"/>
      <c r="K2217" s="195"/>
      <c r="L2217" s="196"/>
    </row>
    <row r="2218">
      <c r="A2218" s="198"/>
      <c r="B2218" s="219"/>
      <c r="C2218" s="103"/>
      <c r="D2218" s="103"/>
      <c r="E2218" s="5" t="str">
        <f t="array" ref="E2218">IF(D2218="","",XLOOKUP(D2218,DATOS!$D$6:D14000,DATOS!$C$6:C14000,0,0,1))</f>
        <v/>
      </c>
      <c r="F2218" s="220"/>
      <c r="G2218" s="221"/>
      <c r="H2218" s="194"/>
      <c r="I2218" s="106"/>
      <c r="J2218" s="195"/>
      <c r="K2218" s="195"/>
      <c r="L2218" s="196"/>
    </row>
    <row r="2219">
      <c r="A2219" s="198"/>
      <c r="B2219" s="219"/>
      <c r="C2219" s="103"/>
      <c r="D2219" s="103"/>
      <c r="E2219" s="5" t="str">
        <f t="array" ref="E2219">IF(D2219="","",XLOOKUP(D2219,DATOS!$D$6:D14000,DATOS!$C$6:C14000,0,0,1))</f>
        <v/>
      </c>
      <c r="F2219" s="220"/>
      <c r="G2219" s="221"/>
      <c r="H2219" s="194"/>
      <c r="I2219" s="106"/>
      <c r="J2219" s="195"/>
      <c r="K2219" s="195"/>
      <c r="L2219" s="196"/>
    </row>
    <row r="2220">
      <c r="A2220" s="198"/>
      <c r="B2220" s="219"/>
      <c r="C2220" s="103"/>
      <c r="D2220" s="103"/>
      <c r="E2220" s="5" t="str">
        <f t="array" ref="E2220">IF(D2220="","",XLOOKUP(D2220,DATOS!$D$6:D14000,DATOS!$C$6:C14000,0,0,1))</f>
        <v/>
      </c>
      <c r="F2220" s="220"/>
      <c r="G2220" s="221"/>
      <c r="H2220" s="194"/>
      <c r="I2220" s="106"/>
      <c r="J2220" s="195"/>
      <c r="K2220" s="195"/>
      <c r="L2220" s="196"/>
    </row>
    <row r="2221">
      <c r="A2221" s="198"/>
      <c r="B2221" s="219"/>
      <c r="C2221" s="103"/>
      <c r="D2221" s="103"/>
      <c r="E2221" s="5" t="str">
        <f t="array" ref="E2221">IF(D2221="","",XLOOKUP(D2221,DATOS!$D$6:D14000,DATOS!$C$6:C14000,0,0,1))</f>
        <v/>
      </c>
      <c r="F2221" s="220"/>
      <c r="G2221" s="221"/>
      <c r="H2221" s="194"/>
      <c r="I2221" s="106"/>
      <c r="J2221" s="195"/>
      <c r="K2221" s="195"/>
      <c r="L2221" s="196"/>
    </row>
    <row r="2222">
      <c r="A2222" s="198"/>
      <c r="B2222" s="219"/>
      <c r="C2222" s="103"/>
      <c r="D2222" s="103"/>
      <c r="E2222" s="5" t="str">
        <f t="array" ref="E2222">IF(D2222="","",XLOOKUP(D2222,DATOS!$D$6:D14000,DATOS!$C$6:C14000,0,0,1))</f>
        <v/>
      </c>
      <c r="F2222" s="220"/>
      <c r="G2222" s="221"/>
      <c r="H2222" s="194"/>
      <c r="I2222" s="106"/>
      <c r="J2222" s="195"/>
      <c r="K2222" s="195"/>
      <c r="L2222" s="196"/>
    </row>
    <row r="2223">
      <c r="A2223" s="198"/>
      <c r="B2223" s="219"/>
      <c r="C2223" s="103"/>
      <c r="D2223" s="103"/>
      <c r="E2223" s="5" t="str">
        <f t="array" ref="E2223">IF(D2223="","",XLOOKUP(D2223,DATOS!$D$6:D14000,DATOS!$C$6:C14000,0,0,1))</f>
        <v/>
      </c>
      <c r="F2223" s="220"/>
      <c r="G2223" s="221"/>
      <c r="H2223" s="194"/>
      <c r="I2223" s="106"/>
      <c r="J2223" s="195"/>
      <c r="K2223" s="195"/>
      <c r="L2223" s="196"/>
    </row>
    <row r="2224">
      <c r="A2224" s="198"/>
      <c r="B2224" s="219"/>
      <c r="C2224" s="103"/>
      <c r="D2224" s="103"/>
      <c r="E2224" s="5" t="str">
        <f t="array" ref="E2224">IF(D2224="","",XLOOKUP(D2224,DATOS!$D$6:D14000,DATOS!$C$6:C14000,0,0,1))</f>
        <v/>
      </c>
      <c r="F2224" s="220"/>
      <c r="G2224" s="221"/>
      <c r="H2224" s="194"/>
      <c r="I2224" s="106"/>
      <c r="J2224" s="195"/>
      <c r="K2224" s="195"/>
      <c r="L2224" s="196"/>
    </row>
    <row r="2225">
      <c r="A2225" s="198"/>
      <c r="B2225" s="219"/>
      <c r="C2225" s="103"/>
      <c r="D2225" s="103"/>
      <c r="E2225" s="5" t="str">
        <f t="array" ref="E2225">IF(D2225="","",XLOOKUP(D2225,DATOS!$D$6:D14000,DATOS!$C$6:C14000,0,0,1))</f>
        <v/>
      </c>
      <c r="F2225" s="220"/>
      <c r="G2225" s="221"/>
      <c r="H2225" s="194"/>
      <c r="I2225" s="106"/>
      <c r="J2225" s="195"/>
      <c r="K2225" s="195"/>
      <c r="L2225" s="196"/>
    </row>
    <row r="2226">
      <c r="A2226" s="198"/>
      <c r="B2226" s="219"/>
      <c r="C2226" s="103"/>
      <c r="D2226" s="103"/>
      <c r="E2226" s="5" t="str">
        <f t="array" ref="E2226">IF(D2226="","",XLOOKUP(D2226,DATOS!$D$6:D14000,DATOS!$C$6:C14000,0,0,1))</f>
        <v/>
      </c>
      <c r="F2226" s="220"/>
      <c r="G2226" s="221"/>
      <c r="H2226" s="194"/>
      <c r="I2226" s="106"/>
      <c r="J2226" s="195"/>
      <c r="K2226" s="195"/>
      <c r="L2226" s="196"/>
    </row>
    <row r="2227">
      <c r="A2227" s="198"/>
      <c r="B2227" s="219"/>
      <c r="C2227" s="103"/>
      <c r="D2227" s="103"/>
      <c r="E2227" s="5" t="str">
        <f t="array" ref="E2227">IF(D2227="","",XLOOKUP(D2227,DATOS!$D$6:D14000,DATOS!$C$6:C14000,0,0,1))</f>
        <v/>
      </c>
      <c r="F2227" s="220"/>
      <c r="G2227" s="221"/>
      <c r="H2227" s="194"/>
      <c r="I2227" s="106"/>
      <c r="J2227" s="195"/>
      <c r="K2227" s="195"/>
      <c r="L2227" s="196"/>
    </row>
    <row r="2228">
      <c r="A2228" s="198"/>
      <c r="B2228" s="219"/>
      <c r="C2228" s="103"/>
      <c r="D2228" s="103"/>
      <c r="E2228" s="5" t="str">
        <f t="array" ref="E2228">IF(D2228="","",XLOOKUP(D2228,DATOS!$D$6:D14000,DATOS!$C$6:C14000,0,0,1))</f>
        <v/>
      </c>
      <c r="F2228" s="220"/>
      <c r="G2228" s="221"/>
      <c r="H2228" s="194"/>
      <c r="I2228" s="106"/>
      <c r="J2228" s="195"/>
      <c r="K2228" s="195"/>
      <c r="L2228" s="196"/>
    </row>
    <row r="2229">
      <c r="A2229" s="198"/>
      <c r="B2229" s="219"/>
      <c r="C2229" s="103"/>
      <c r="D2229" s="103"/>
      <c r="E2229" s="5" t="str">
        <f t="array" ref="E2229">IF(D2229="","",XLOOKUP(D2229,DATOS!$D$6:D14000,DATOS!$C$6:C14000,0,0,1))</f>
        <v/>
      </c>
      <c r="F2229" s="220"/>
      <c r="G2229" s="221"/>
      <c r="H2229" s="194"/>
      <c r="I2229" s="106"/>
      <c r="J2229" s="195"/>
      <c r="K2229" s="195"/>
      <c r="L2229" s="196"/>
    </row>
    <row r="2230">
      <c r="A2230" s="198"/>
      <c r="B2230" s="219"/>
      <c r="C2230" s="103"/>
      <c r="D2230" s="103"/>
      <c r="E2230" s="5" t="str">
        <f t="array" ref="E2230">IF(D2230="","",XLOOKUP(D2230,DATOS!$D$6:D14000,DATOS!$C$6:C14000,0,0,1))</f>
        <v/>
      </c>
      <c r="F2230" s="220"/>
      <c r="G2230" s="221"/>
      <c r="H2230" s="194"/>
      <c r="I2230" s="106"/>
      <c r="J2230" s="195"/>
      <c r="K2230" s="195"/>
      <c r="L2230" s="196"/>
    </row>
    <row r="2231">
      <c r="A2231" s="198"/>
      <c r="B2231" s="219"/>
      <c r="C2231" s="103"/>
      <c r="D2231" s="103"/>
      <c r="E2231" s="5" t="str">
        <f t="array" ref="E2231">IF(D2231="","",XLOOKUP(D2231,DATOS!$D$6:D14000,DATOS!$C$6:C14000,0,0,1))</f>
        <v/>
      </c>
      <c r="F2231" s="220"/>
      <c r="G2231" s="221"/>
      <c r="H2231" s="194"/>
      <c r="I2231" s="106"/>
      <c r="J2231" s="195"/>
      <c r="K2231" s="195"/>
      <c r="L2231" s="196"/>
    </row>
    <row r="2232">
      <c r="A2232" s="198"/>
      <c r="B2232" s="219"/>
      <c r="C2232" s="103"/>
      <c r="D2232" s="103"/>
      <c r="E2232" s="5" t="str">
        <f t="array" ref="E2232">IF(D2232="","",XLOOKUP(D2232,DATOS!$D$6:D14000,DATOS!$C$6:C14000,0,0,1))</f>
        <v/>
      </c>
      <c r="F2232" s="220"/>
      <c r="G2232" s="221"/>
      <c r="H2232" s="194"/>
      <c r="I2232" s="106"/>
      <c r="J2232" s="195"/>
      <c r="K2232" s="195"/>
      <c r="L2232" s="196"/>
    </row>
    <row r="2233">
      <c r="A2233" s="198"/>
      <c r="B2233" s="219"/>
      <c r="C2233" s="103"/>
      <c r="D2233" s="103"/>
      <c r="E2233" s="5" t="str">
        <f t="array" ref="E2233">IF(D2233="","",XLOOKUP(D2233,DATOS!$D$6:D14000,DATOS!$C$6:C14000,0,0,1))</f>
        <v/>
      </c>
      <c r="F2233" s="220"/>
      <c r="G2233" s="221"/>
      <c r="H2233" s="194"/>
      <c r="I2233" s="106"/>
      <c r="J2233" s="195"/>
      <c r="K2233" s="195"/>
      <c r="L2233" s="196"/>
    </row>
    <row r="2234">
      <c r="A2234" s="198"/>
      <c r="B2234" s="219"/>
      <c r="C2234" s="103"/>
      <c r="D2234" s="103"/>
      <c r="E2234" s="5" t="str">
        <f t="array" ref="E2234">IF(D2234="","",XLOOKUP(D2234,DATOS!$D$6:D14000,DATOS!$C$6:C14000,0,0,1))</f>
        <v/>
      </c>
      <c r="F2234" s="220"/>
      <c r="G2234" s="221"/>
      <c r="H2234" s="194"/>
      <c r="I2234" s="106"/>
      <c r="J2234" s="195"/>
      <c r="K2234" s="195"/>
      <c r="L2234" s="196"/>
    </row>
    <row r="2235">
      <c r="A2235" s="198"/>
      <c r="B2235" s="219"/>
      <c r="C2235" s="103"/>
      <c r="D2235" s="103"/>
      <c r="E2235" s="5" t="str">
        <f t="array" ref="E2235">IF(D2235="","",XLOOKUP(D2235,DATOS!$D$6:D14000,DATOS!$C$6:C14000,0,0,1))</f>
        <v/>
      </c>
      <c r="F2235" s="220"/>
      <c r="G2235" s="221"/>
      <c r="H2235" s="194"/>
      <c r="I2235" s="106"/>
      <c r="J2235" s="195"/>
      <c r="K2235" s="195"/>
      <c r="L2235" s="196"/>
    </row>
    <row r="2236">
      <c r="A2236" s="198"/>
      <c r="B2236" s="219"/>
      <c r="C2236" s="103"/>
      <c r="D2236" s="103"/>
      <c r="E2236" s="5" t="str">
        <f t="array" ref="E2236">IF(D2236="","",XLOOKUP(D2236,DATOS!$D$6:D14000,DATOS!$C$6:C14000,0,0,1))</f>
        <v/>
      </c>
      <c r="F2236" s="220"/>
      <c r="G2236" s="221"/>
      <c r="H2236" s="194"/>
      <c r="I2236" s="106"/>
      <c r="J2236" s="195"/>
      <c r="K2236" s="195"/>
      <c r="L2236" s="196"/>
    </row>
    <row r="2237">
      <c r="A2237" s="198"/>
      <c r="B2237" s="219"/>
      <c r="C2237" s="103"/>
      <c r="D2237" s="103"/>
      <c r="E2237" s="5" t="str">
        <f t="array" ref="E2237">IF(D2237="","",XLOOKUP(D2237,DATOS!$D$6:D14000,DATOS!$C$6:C14000,0,0,1))</f>
        <v/>
      </c>
      <c r="F2237" s="220"/>
      <c r="G2237" s="221"/>
      <c r="H2237" s="194"/>
      <c r="I2237" s="106"/>
      <c r="J2237" s="195"/>
      <c r="K2237" s="195"/>
      <c r="L2237" s="196"/>
    </row>
    <row r="2238">
      <c r="A2238" s="198"/>
      <c r="B2238" s="219"/>
      <c r="C2238" s="103"/>
      <c r="D2238" s="103"/>
      <c r="E2238" s="5" t="str">
        <f t="array" ref="E2238">IF(D2238="","",XLOOKUP(D2238,DATOS!$D$6:D14000,DATOS!$C$6:C14000,0,0,1))</f>
        <v/>
      </c>
      <c r="F2238" s="220"/>
      <c r="G2238" s="221"/>
      <c r="H2238" s="194"/>
      <c r="I2238" s="106"/>
      <c r="J2238" s="195"/>
      <c r="K2238" s="195"/>
      <c r="L2238" s="196"/>
    </row>
    <row r="2239">
      <c r="A2239" s="198"/>
      <c r="B2239" s="219"/>
      <c r="C2239" s="103"/>
      <c r="D2239" s="103"/>
      <c r="E2239" s="5" t="str">
        <f t="array" ref="E2239">IF(D2239="","",XLOOKUP(D2239,DATOS!$D$6:D14000,DATOS!$C$6:C14000,0,0,1))</f>
        <v/>
      </c>
      <c r="F2239" s="220"/>
      <c r="G2239" s="221"/>
      <c r="H2239" s="194"/>
      <c r="I2239" s="106"/>
      <c r="J2239" s="195"/>
      <c r="K2239" s="195"/>
      <c r="L2239" s="196"/>
    </row>
    <row r="2240">
      <c r="A2240" s="198"/>
      <c r="B2240" s="219"/>
      <c r="C2240" s="103"/>
      <c r="D2240" s="103"/>
      <c r="E2240" s="5" t="str">
        <f t="array" ref="E2240">IF(D2240="","",XLOOKUP(D2240,DATOS!$D$6:D14000,DATOS!$C$6:C14000,0,0,1))</f>
        <v/>
      </c>
      <c r="F2240" s="220"/>
      <c r="G2240" s="221"/>
      <c r="H2240" s="194"/>
      <c r="I2240" s="106"/>
      <c r="J2240" s="195"/>
      <c r="K2240" s="195"/>
      <c r="L2240" s="196"/>
    </row>
    <row r="2241">
      <c r="A2241" s="198"/>
      <c r="B2241" s="219"/>
      <c r="C2241" s="103"/>
      <c r="D2241" s="103"/>
      <c r="E2241" s="5" t="str">
        <f t="array" ref="E2241">IF(D2241="","",XLOOKUP(D2241,DATOS!$D$6:D14000,DATOS!$C$6:C14000,0,0,1))</f>
        <v/>
      </c>
      <c r="F2241" s="220"/>
      <c r="G2241" s="221"/>
      <c r="H2241" s="194"/>
      <c r="I2241" s="106"/>
      <c r="J2241" s="195"/>
      <c r="K2241" s="195"/>
      <c r="L2241" s="196"/>
    </row>
    <row r="2242">
      <c r="A2242" s="198"/>
      <c r="B2242" s="219"/>
      <c r="C2242" s="103"/>
      <c r="D2242" s="103"/>
      <c r="E2242" s="5" t="str">
        <f t="array" ref="E2242">IF(D2242="","",XLOOKUP(D2242,DATOS!$D$6:D14000,DATOS!$C$6:C14000,0,0,1))</f>
        <v/>
      </c>
      <c r="F2242" s="220"/>
      <c r="G2242" s="221"/>
      <c r="H2242" s="194"/>
      <c r="I2242" s="106"/>
      <c r="J2242" s="195"/>
      <c r="K2242" s="195"/>
      <c r="L2242" s="196"/>
    </row>
    <row r="2243">
      <c r="A2243" s="198"/>
      <c r="B2243" s="219"/>
      <c r="C2243" s="103"/>
      <c r="D2243" s="103"/>
      <c r="E2243" s="5" t="str">
        <f t="array" ref="E2243">IF(D2243="","",XLOOKUP(D2243,DATOS!$D$6:D14000,DATOS!$C$6:C14000,0,0,1))</f>
        <v/>
      </c>
      <c r="F2243" s="220"/>
      <c r="G2243" s="221"/>
      <c r="H2243" s="194"/>
      <c r="I2243" s="106"/>
      <c r="J2243" s="195"/>
      <c r="K2243" s="195"/>
      <c r="L2243" s="196"/>
    </row>
    <row r="2244">
      <c r="A2244" s="198"/>
      <c r="B2244" s="219"/>
      <c r="C2244" s="103"/>
      <c r="D2244" s="103"/>
      <c r="E2244" s="5" t="str">
        <f t="array" ref="E2244">IF(D2244="","",XLOOKUP(D2244,DATOS!$D$6:D14000,DATOS!$C$6:C14000,0,0,1))</f>
        <v/>
      </c>
      <c r="F2244" s="220"/>
      <c r="G2244" s="221"/>
      <c r="H2244" s="194"/>
      <c r="I2244" s="106"/>
      <c r="J2244" s="195"/>
      <c r="K2244" s="195"/>
      <c r="L2244" s="196"/>
    </row>
    <row r="2245">
      <c r="A2245" s="198"/>
      <c r="B2245" s="219"/>
      <c r="C2245" s="103"/>
      <c r="D2245" s="103"/>
      <c r="E2245" s="5" t="str">
        <f t="array" ref="E2245">IF(D2245="","",XLOOKUP(D2245,DATOS!$D$6:D14000,DATOS!$C$6:C14000,0,0,1))</f>
        <v/>
      </c>
      <c r="F2245" s="220"/>
      <c r="G2245" s="221"/>
      <c r="H2245" s="194"/>
      <c r="I2245" s="106"/>
      <c r="J2245" s="195"/>
      <c r="K2245" s="195"/>
      <c r="L2245" s="196"/>
    </row>
    <row r="2246">
      <c r="A2246" s="198"/>
      <c r="B2246" s="219"/>
      <c r="C2246" s="103"/>
      <c r="D2246" s="103"/>
      <c r="E2246" s="5" t="str">
        <f t="array" ref="E2246">IF(D2246="","",XLOOKUP(D2246,DATOS!$D$6:D14000,DATOS!$C$6:C14000,0,0,1))</f>
        <v/>
      </c>
      <c r="F2246" s="220"/>
      <c r="G2246" s="221"/>
      <c r="H2246" s="194"/>
      <c r="I2246" s="106"/>
      <c r="J2246" s="195"/>
      <c r="K2246" s="195"/>
      <c r="L2246" s="196"/>
    </row>
    <row r="2247">
      <c r="A2247" s="198"/>
      <c r="B2247" s="219"/>
      <c r="C2247" s="103"/>
      <c r="D2247" s="103"/>
      <c r="E2247" s="5" t="str">
        <f t="array" ref="E2247">IF(D2247="","",XLOOKUP(D2247,DATOS!$D$6:D14000,DATOS!$C$6:C14000,0,0,1))</f>
        <v/>
      </c>
      <c r="F2247" s="220"/>
      <c r="G2247" s="221"/>
      <c r="H2247" s="194"/>
      <c r="I2247" s="106"/>
      <c r="J2247" s="195"/>
      <c r="K2247" s="195"/>
      <c r="L2247" s="196"/>
    </row>
    <row r="2248">
      <c r="A2248" s="198"/>
      <c r="B2248" s="219"/>
      <c r="C2248" s="103"/>
      <c r="D2248" s="103"/>
      <c r="E2248" s="5" t="str">
        <f t="array" ref="E2248">IF(D2248="","",XLOOKUP(D2248,DATOS!$D$6:D14000,DATOS!$C$6:C14000,0,0,1))</f>
        <v/>
      </c>
      <c r="F2248" s="220"/>
      <c r="G2248" s="221"/>
      <c r="H2248" s="194"/>
      <c r="I2248" s="106"/>
      <c r="J2248" s="195"/>
      <c r="K2248" s="195"/>
      <c r="L2248" s="196"/>
    </row>
    <row r="2249">
      <c r="A2249" s="198"/>
      <c r="B2249" s="219"/>
      <c r="C2249" s="103"/>
      <c r="D2249" s="103"/>
      <c r="E2249" s="5" t="str">
        <f t="array" ref="E2249">IF(D2249="","",XLOOKUP(D2249,DATOS!$D$6:D14000,DATOS!$C$6:C14000,0,0,1))</f>
        <v/>
      </c>
      <c r="F2249" s="220"/>
      <c r="G2249" s="221"/>
      <c r="H2249" s="194"/>
      <c r="I2249" s="106"/>
      <c r="J2249" s="195"/>
      <c r="K2249" s="195"/>
      <c r="L2249" s="196"/>
    </row>
    <row r="2250">
      <c r="A2250" s="198"/>
      <c r="B2250" s="219"/>
      <c r="C2250" s="103"/>
      <c r="D2250" s="103"/>
      <c r="E2250" s="5" t="str">
        <f t="array" ref="E2250">IF(D2250="","",XLOOKUP(D2250,DATOS!$D$6:D14000,DATOS!$C$6:C14000,0,0,1))</f>
        <v/>
      </c>
      <c r="F2250" s="220"/>
      <c r="G2250" s="221"/>
      <c r="H2250" s="194"/>
      <c r="I2250" s="106"/>
      <c r="J2250" s="195"/>
      <c r="K2250" s="195"/>
      <c r="L2250" s="196"/>
    </row>
    <row r="2251">
      <c r="A2251" s="198"/>
      <c r="B2251" s="219"/>
      <c r="C2251" s="103"/>
      <c r="D2251" s="103"/>
      <c r="E2251" s="5" t="str">
        <f t="array" ref="E2251">IF(D2251="","",XLOOKUP(D2251,DATOS!$D$6:D14000,DATOS!$C$6:C14000,0,0,1))</f>
        <v/>
      </c>
      <c r="F2251" s="220"/>
      <c r="G2251" s="221"/>
      <c r="H2251" s="194"/>
      <c r="I2251" s="106"/>
      <c r="J2251" s="195"/>
      <c r="K2251" s="195"/>
      <c r="L2251" s="196"/>
    </row>
    <row r="2252">
      <c r="A2252" s="198"/>
      <c r="B2252" s="219"/>
      <c r="C2252" s="103"/>
      <c r="D2252" s="103"/>
      <c r="E2252" s="5" t="str">
        <f t="array" ref="E2252">IF(D2252="","",XLOOKUP(D2252,DATOS!$D$6:D14000,DATOS!$C$6:C14000,0,0,1))</f>
        <v/>
      </c>
      <c r="F2252" s="220"/>
      <c r="G2252" s="221"/>
      <c r="H2252" s="194"/>
      <c r="I2252" s="106"/>
      <c r="J2252" s="195"/>
      <c r="K2252" s="195"/>
      <c r="L2252" s="196"/>
    </row>
    <row r="2253">
      <c r="A2253" s="198"/>
      <c r="B2253" s="219"/>
      <c r="C2253" s="103"/>
      <c r="D2253" s="103"/>
      <c r="E2253" s="5" t="str">
        <f t="array" ref="E2253">IF(D2253="","",XLOOKUP(D2253,DATOS!$D$6:D14000,DATOS!$C$6:C14000,0,0,1))</f>
        <v/>
      </c>
      <c r="F2253" s="220"/>
      <c r="G2253" s="221"/>
      <c r="H2253" s="194"/>
      <c r="I2253" s="106"/>
      <c r="J2253" s="195"/>
      <c r="K2253" s="195"/>
      <c r="L2253" s="196"/>
    </row>
    <row r="2254">
      <c r="A2254" s="198"/>
      <c r="B2254" s="219"/>
      <c r="C2254" s="103"/>
      <c r="D2254" s="103"/>
      <c r="E2254" s="5" t="str">
        <f t="array" ref="E2254">IF(D2254="","",XLOOKUP(D2254,DATOS!$D$6:D14000,DATOS!$C$6:C14000,0,0,1))</f>
        <v/>
      </c>
      <c r="F2254" s="220"/>
      <c r="G2254" s="221"/>
      <c r="H2254" s="194"/>
      <c r="I2254" s="106"/>
      <c r="J2254" s="195"/>
      <c r="K2254" s="195"/>
      <c r="L2254" s="196"/>
    </row>
    <row r="2255">
      <c r="A2255" s="198"/>
      <c r="B2255" s="219"/>
      <c r="C2255" s="103"/>
      <c r="D2255" s="103"/>
      <c r="E2255" s="5" t="str">
        <f t="array" ref="E2255">IF(D2255="","",XLOOKUP(D2255,DATOS!$D$6:D14000,DATOS!$C$6:C14000,0,0,1))</f>
        <v/>
      </c>
      <c r="F2255" s="220"/>
      <c r="G2255" s="221"/>
      <c r="H2255" s="194"/>
      <c r="I2255" s="106"/>
      <c r="J2255" s="195"/>
      <c r="K2255" s="195"/>
      <c r="L2255" s="196"/>
    </row>
    <row r="2256">
      <c r="A2256" s="198"/>
      <c r="B2256" s="219"/>
      <c r="C2256" s="103"/>
      <c r="D2256" s="103"/>
      <c r="E2256" s="5" t="str">
        <f t="array" ref="E2256">IF(D2256="","",XLOOKUP(D2256,DATOS!$D$6:D14000,DATOS!$C$6:C14000,0,0,1))</f>
        <v/>
      </c>
      <c r="F2256" s="220"/>
      <c r="G2256" s="221"/>
      <c r="H2256" s="194"/>
      <c r="I2256" s="106"/>
      <c r="J2256" s="195"/>
      <c r="K2256" s="195"/>
      <c r="L2256" s="196"/>
    </row>
    <row r="2257">
      <c r="A2257" s="198"/>
      <c r="B2257" s="219"/>
      <c r="C2257" s="103"/>
      <c r="D2257" s="103"/>
      <c r="E2257" s="5" t="str">
        <f t="array" ref="E2257">IF(D2257="","",XLOOKUP(D2257,DATOS!$D$6:D14000,DATOS!$C$6:C14000,0,0,1))</f>
        <v/>
      </c>
      <c r="F2257" s="220"/>
      <c r="G2257" s="221"/>
      <c r="H2257" s="194"/>
      <c r="I2257" s="106"/>
      <c r="J2257" s="195"/>
      <c r="K2257" s="195"/>
      <c r="L2257" s="196"/>
    </row>
    <row r="2258">
      <c r="A2258" s="198"/>
      <c r="B2258" s="219"/>
      <c r="C2258" s="103"/>
      <c r="D2258" s="103"/>
      <c r="E2258" s="5" t="str">
        <f t="array" ref="E2258">IF(D2258="","",XLOOKUP(D2258,DATOS!$D$6:D14000,DATOS!$C$6:C14000,0,0,1))</f>
        <v/>
      </c>
      <c r="F2258" s="220"/>
      <c r="G2258" s="221"/>
      <c r="H2258" s="194"/>
      <c r="I2258" s="106"/>
      <c r="J2258" s="195"/>
      <c r="K2258" s="195"/>
      <c r="L2258" s="196"/>
    </row>
    <row r="2259">
      <c r="A2259" s="198"/>
      <c r="B2259" s="219"/>
      <c r="C2259" s="103"/>
      <c r="D2259" s="103"/>
      <c r="E2259" s="5" t="str">
        <f t="array" ref="E2259">IF(D2259="","",XLOOKUP(D2259,DATOS!$D$6:D14000,DATOS!$C$6:C14000,0,0,1))</f>
        <v/>
      </c>
      <c r="F2259" s="220"/>
      <c r="G2259" s="221"/>
      <c r="H2259" s="194"/>
      <c r="I2259" s="106"/>
      <c r="J2259" s="195"/>
      <c r="K2259" s="195"/>
      <c r="L2259" s="196"/>
    </row>
    <row r="2260">
      <c r="A2260" s="198"/>
      <c r="B2260" s="219"/>
      <c r="C2260" s="103"/>
      <c r="D2260" s="103"/>
      <c r="E2260" s="5" t="str">
        <f t="array" ref="E2260">IF(D2260="","",XLOOKUP(D2260,DATOS!$D$6:D14000,DATOS!$C$6:C14000,0,0,1))</f>
        <v/>
      </c>
      <c r="F2260" s="220"/>
      <c r="G2260" s="221"/>
      <c r="H2260" s="194"/>
      <c r="I2260" s="106"/>
      <c r="J2260" s="195"/>
      <c r="K2260" s="195"/>
      <c r="L2260" s="196"/>
    </row>
    <row r="2261">
      <c r="A2261" s="198"/>
      <c r="B2261" s="219"/>
      <c r="C2261" s="103"/>
      <c r="D2261" s="103"/>
      <c r="E2261" s="5" t="str">
        <f t="array" ref="E2261">IF(D2261="","",XLOOKUP(D2261,DATOS!$D$6:D14000,DATOS!$C$6:C14000,0,0,1))</f>
        <v/>
      </c>
      <c r="F2261" s="220"/>
      <c r="G2261" s="221"/>
      <c r="H2261" s="194"/>
      <c r="I2261" s="106"/>
      <c r="J2261" s="195"/>
      <c r="K2261" s="195"/>
      <c r="L2261" s="196"/>
    </row>
    <row r="2262">
      <c r="A2262" s="198"/>
      <c r="B2262" s="219"/>
      <c r="C2262" s="103"/>
      <c r="D2262" s="103"/>
      <c r="E2262" s="5" t="str">
        <f t="array" ref="E2262">IF(D2262="","",XLOOKUP(D2262,DATOS!$D$6:D14000,DATOS!$C$6:C14000,0,0,1))</f>
        <v/>
      </c>
      <c r="F2262" s="220"/>
      <c r="G2262" s="221"/>
      <c r="H2262" s="194"/>
      <c r="I2262" s="106"/>
      <c r="J2262" s="195"/>
      <c r="K2262" s="195"/>
      <c r="L2262" s="196"/>
    </row>
    <row r="2263">
      <c r="A2263" s="198"/>
      <c r="B2263" s="219"/>
      <c r="C2263" s="103"/>
      <c r="D2263" s="103"/>
      <c r="E2263" s="5" t="str">
        <f t="array" ref="E2263">IF(D2263="","",XLOOKUP(D2263,DATOS!$D$6:D14000,DATOS!$C$6:C14000,0,0,1))</f>
        <v/>
      </c>
      <c r="F2263" s="220"/>
      <c r="G2263" s="221"/>
      <c r="H2263" s="194"/>
      <c r="I2263" s="106"/>
      <c r="J2263" s="195"/>
      <c r="K2263" s="195"/>
      <c r="L2263" s="196"/>
    </row>
    <row r="2264">
      <c r="A2264" s="198"/>
      <c r="B2264" s="219"/>
      <c r="C2264" s="103"/>
      <c r="D2264" s="103"/>
      <c r="E2264" s="5" t="str">
        <f t="array" ref="E2264">IF(D2264="","",XLOOKUP(D2264,DATOS!$D$6:D14000,DATOS!$C$6:C14000,0,0,1))</f>
        <v/>
      </c>
      <c r="F2264" s="220"/>
      <c r="G2264" s="221"/>
      <c r="H2264" s="194"/>
      <c r="I2264" s="106"/>
      <c r="J2264" s="195"/>
      <c r="K2264" s="195"/>
      <c r="L2264" s="196"/>
    </row>
    <row r="2265">
      <c r="A2265" s="198"/>
      <c r="B2265" s="219"/>
      <c r="C2265" s="103"/>
      <c r="D2265" s="103"/>
      <c r="E2265" s="5" t="str">
        <f t="array" ref="E2265">IF(D2265="","",XLOOKUP(D2265,DATOS!$D$6:D14000,DATOS!$C$6:C14000,0,0,1))</f>
        <v/>
      </c>
      <c r="F2265" s="220"/>
      <c r="G2265" s="221"/>
      <c r="H2265" s="194"/>
      <c r="I2265" s="106"/>
      <c r="J2265" s="195"/>
      <c r="K2265" s="195"/>
      <c r="L2265" s="196"/>
    </row>
    <row r="2266">
      <c r="A2266" s="198"/>
      <c r="B2266" s="219"/>
      <c r="C2266" s="103"/>
      <c r="D2266" s="103"/>
      <c r="E2266" s="5" t="str">
        <f t="array" ref="E2266">IF(D2266="","",XLOOKUP(D2266,DATOS!$D$6:D14000,DATOS!$C$6:C14000,0,0,1))</f>
        <v/>
      </c>
      <c r="F2266" s="220"/>
      <c r="G2266" s="221"/>
      <c r="H2266" s="194"/>
      <c r="I2266" s="106"/>
      <c r="J2266" s="195"/>
      <c r="K2266" s="195"/>
      <c r="L2266" s="196"/>
    </row>
    <row r="2267">
      <c r="A2267" s="198"/>
      <c r="B2267" s="219"/>
      <c r="C2267" s="103"/>
      <c r="D2267" s="103"/>
      <c r="E2267" s="5" t="str">
        <f t="array" ref="E2267">IF(D2267="","",XLOOKUP(D2267,DATOS!$D$6:D14000,DATOS!$C$6:C14000,0,0,1))</f>
        <v/>
      </c>
      <c r="F2267" s="220"/>
      <c r="G2267" s="221"/>
      <c r="H2267" s="194"/>
      <c r="I2267" s="106"/>
      <c r="J2267" s="195"/>
      <c r="K2267" s="195"/>
      <c r="L2267" s="196"/>
    </row>
    <row r="2268">
      <c r="A2268" s="198"/>
      <c r="B2268" s="219"/>
      <c r="C2268" s="103"/>
      <c r="D2268" s="103"/>
      <c r="E2268" s="5" t="str">
        <f t="array" ref="E2268">IF(D2268="","",XLOOKUP(D2268,DATOS!$D$6:D14000,DATOS!$C$6:C14000,0,0,1))</f>
        <v/>
      </c>
      <c r="F2268" s="220"/>
      <c r="G2268" s="221"/>
      <c r="H2268" s="194"/>
      <c r="I2268" s="106"/>
      <c r="J2268" s="195"/>
      <c r="K2268" s="195"/>
      <c r="L2268" s="196"/>
    </row>
    <row r="2269">
      <c r="A2269" s="198"/>
      <c r="B2269" s="219"/>
      <c r="C2269" s="103"/>
      <c r="D2269" s="103"/>
      <c r="E2269" s="5" t="str">
        <f t="array" ref="E2269">IF(D2269="","",XLOOKUP(D2269,DATOS!$D$6:D14000,DATOS!$C$6:C14000,0,0,1))</f>
        <v/>
      </c>
      <c r="F2269" s="220"/>
      <c r="G2269" s="221"/>
      <c r="H2269" s="194"/>
      <c r="I2269" s="106"/>
      <c r="J2269" s="195"/>
      <c r="K2269" s="195"/>
      <c r="L2269" s="196"/>
    </row>
    <row r="2270">
      <c r="A2270" s="198"/>
      <c r="B2270" s="219"/>
      <c r="C2270" s="103"/>
      <c r="D2270" s="103"/>
      <c r="E2270" s="5" t="str">
        <f t="array" ref="E2270">IF(D2270="","",XLOOKUP(D2270,DATOS!$D$6:D14000,DATOS!$C$6:C14000,0,0,1))</f>
        <v/>
      </c>
      <c r="F2270" s="220"/>
      <c r="G2270" s="221"/>
      <c r="H2270" s="194"/>
      <c r="I2270" s="106"/>
      <c r="J2270" s="195"/>
      <c r="K2270" s="195"/>
      <c r="L2270" s="196"/>
    </row>
    <row r="2271">
      <c r="A2271" s="198"/>
      <c r="B2271" s="219"/>
      <c r="C2271" s="103"/>
      <c r="D2271" s="103"/>
      <c r="E2271" s="5" t="str">
        <f t="array" ref="E2271">IF(D2271="","",XLOOKUP(D2271,DATOS!$D$6:D14000,DATOS!$C$6:C14000,0,0,1))</f>
        <v/>
      </c>
      <c r="F2271" s="220"/>
      <c r="G2271" s="221"/>
      <c r="H2271" s="194"/>
      <c r="I2271" s="106"/>
      <c r="J2271" s="195"/>
      <c r="K2271" s="195"/>
      <c r="L2271" s="196"/>
    </row>
    <row r="2272">
      <c r="A2272" s="198"/>
      <c r="B2272" s="219"/>
      <c r="C2272" s="103"/>
      <c r="D2272" s="103"/>
      <c r="E2272" s="5" t="str">
        <f t="array" ref="E2272">IF(D2272="","",XLOOKUP(D2272,DATOS!$D$6:D14000,DATOS!$C$6:C14000,0,0,1))</f>
        <v/>
      </c>
      <c r="F2272" s="220"/>
      <c r="G2272" s="221"/>
      <c r="H2272" s="194"/>
      <c r="I2272" s="106"/>
      <c r="J2272" s="195"/>
      <c r="K2272" s="195"/>
      <c r="L2272" s="196"/>
    </row>
    <row r="2273">
      <c r="A2273" s="198"/>
      <c r="B2273" s="219"/>
      <c r="C2273" s="103"/>
      <c r="D2273" s="103"/>
      <c r="E2273" s="5" t="str">
        <f t="array" ref="E2273">IF(D2273="","",XLOOKUP(D2273,DATOS!$D$6:D14000,DATOS!$C$6:C14000,0,0,1))</f>
        <v/>
      </c>
      <c r="F2273" s="220"/>
      <c r="G2273" s="221"/>
      <c r="H2273" s="194"/>
      <c r="I2273" s="106"/>
      <c r="J2273" s="195"/>
      <c r="K2273" s="195"/>
      <c r="L2273" s="196"/>
    </row>
    <row r="2274">
      <c r="A2274" s="198"/>
      <c r="B2274" s="219"/>
      <c r="C2274" s="103"/>
      <c r="D2274" s="103"/>
      <c r="E2274" s="5" t="str">
        <f t="array" ref="E2274">IF(D2274="","",XLOOKUP(D2274,DATOS!$D$6:D14000,DATOS!$C$6:C14000,0,0,1))</f>
        <v/>
      </c>
      <c r="F2274" s="220"/>
      <c r="G2274" s="221"/>
      <c r="H2274" s="194"/>
      <c r="I2274" s="106"/>
      <c r="J2274" s="195"/>
      <c r="K2274" s="195"/>
      <c r="L2274" s="196"/>
    </row>
    <row r="2275">
      <c r="A2275" s="198"/>
      <c r="B2275" s="219"/>
      <c r="C2275" s="103"/>
      <c r="D2275" s="103"/>
      <c r="E2275" s="5" t="str">
        <f t="array" ref="E2275">IF(D2275="","",XLOOKUP(D2275,DATOS!$D$6:D14000,DATOS!$C$6:C14000,0,0,1))</f>
        <v/>
      </c>
      <c r="F2275" s="220"/>
      <c r="G2275" s="221"/>
      <c r="H2275" s="194"/>
      <c r="I2275" s="106"/>
      <c r="J2275" s="195"/>
      <c r="K2275" s="195"/>
      <c r="L2275" s="196"/>
    </row>
    <row r="2276">
      <c r="A2276" s="198"/>
      <c r="B2276" s="219"/>
      <c r="C2276" s="103"/>
      <c r="D2276" s="103"/>
      <c r="E2276" s="5" t="str">
        <f t="array" ref="E2276">IF(D2276="","",XLOOKUP(D2276,DATOS!$D$6:D14000,DATOS!$C$6:C14000,0,0,1))</f>
        <v/>
      </c>
      <c r="F2276" s="220"/>
      <c r="G2276" s="221"/>
      <c r="H2276" s="194"/>
      <c r="I2276" s="106"/>
      <c r="J2276" s="195"/>
      <c r="K2276" s="195"/>
      <c r="L2276" s="196"/>
    </row>
    <row r="2277">
      <c r="A2277" s="198"/>
      <c r="B2277" s="219"/>
      <c r="C2277" s="103"/>
      <c r="D2277" s="103"/>
      <c r="E2277" s="5" t="str">
        <f t="array" ref="E2277">IF(D2277="","",XLOOKUP(D2277,DATOS!$D$6:D14000,DATOS!$C$6:C14000,0,0,1))</f>
        <v/>
      </c>
      <c r="F2277" s="220"/>
      <c r="G2277" s="221"/>
      <c r="H2277" s="194"/>
      <c r="I2277" s="106"/>
      <c r="J2277" s="195"/>
      <c r="K2277" s="195"/>
      <c r="L2277" s="196"/>
    </row>
    <row r="2278">
      <c r="A2278" s="198"/>
      <c r="B2278" s="219"/>
      <c r="C2278" s="103"/>
      <c r="D2278" s="103"/>
      <c r="E2278" s="5" t="str">
        <f t="array" ref="E2278">IF(D2278="","",XLOOKUP(D2278,DATOS!$D$6:D14000,DATOS!$C$6:C14000,0,0,1))</f>
        <v/>
      </c>
      <c r="F2278" s="220"/>
      <c r="G2278" s="221"/>
      <c r="H2278" s="194"/>
      <c r="I2278" s="106"/>
      <c r="J2278" s="195"/>
      <c r="K2278" s="195"/>
      <c r="L2278" s="196"/>
    </row>
    <row r="2279">
      <c r="A2279" s="198"/>
      <c r="B2279" s="219"/>
      <c r="C2279" s="103"/>
      <c r="D2279" s="103"/>
      <c r="E2279" s="5" t="str">
        <f t="array" ref="E2279">IF(D2279="","",XLOOKUP(D2279,DATOS!$D$6:D14000,DATOS!$C$6:C14000,0,0,1))</f>
        <v/>
      </c>
      <c r="F2279" s="220"/>
      <c r="G2279" s="221"/>
      <c r="H2279" s="194"/>
      <c r="I2279" s="106"/>
      <c r="J2279" s="195"/>
      <c r="K2279" s="195"/>
      <c r="L2279" s="196"/>
    </row>
    <row r="2280">
      <c r="A2280" s="198"/>
      <c r="B2280" s="219"/>
      <c r="C2280" s="103"/>
      <c r="D2280" s="103"/>
      <c r="E2280" s="5" t="str">
        <f t="array" ref="E2280">IF(D2280="","",XLOOKUP(D2280,DATOS!$D$6:D14000,DATOS!$C$6:C14000,0,0,1))</f>
        <v/>
      </c>
      <c r="F2280" s="220"/>
      <c r="G2280" s="221"/>
      <c r="H2280" s="194"/>
      <c r="I2280" s="106"/>
      <c r="J2280" s="195"/>
      <c r="K2280" s="195"/>
      <c r="L2280" s="196"/>
    </row>
    <row r="2281">
      <c r="A2281" s="198"/>
      <c r="B2281" s="219"/>
      <c r="C2281" s="103"/>
      <c r="D2281" s="103"/>
      <c r="E2281" s="5" t="str">
        <f t="array" ref="E2281">IF(D2281="","",XLOOKUP(D2281,DATOS!$D$6:D14000,DATOS!$C$6:C14000,0,0,1))</f>
        <v/>
      </c>
      <c r="F2281" s="220"/>
      <c r="G2281" s="221"/>
      <c r="H2281" s="194"/>
      <c r="I2281" s="106"/>
      <c r="J2281" s="195"/>
      <c r="K2281" s="195"/>
      <c r="L2281" s="196"/>
    </row>
    <row r="2282">
      <c r="A2282" s="198"/>
      <c r="B2282" s="219"/>
      <c r="C2282" s="103"/>
      <c r="D2282" s="103"/>
      <c r="E2282" s="5" t="str">
        <f t="array" ref="E2282">IF(D2282="","",XLOOKUP(D2282,DATOS!$D$6:D14000,DATOS!$C$6:C14000,0,0,1))</f>
        <v/>
      </c>
      <c r="F2282" s="220"/>
      <c r="G2282" s="221"/>
      <c r="H2282" s="194"/>
      <c r="I2282" s="106"/>
      <c r="J2282" s="195"/>
      <c r="K2282" s="195"/>
      <c r="L2282" s="196"/>
    </row>
    <row r="2283">
      <c r="A2283" s="198"/>
      <c r="B2283" s="219"/>
      <c r="C2283" s="103"/>
      <c r="D2283" s="103"/>
      <c r="E2283" s="5" t="str">
        <f t="array" ref="E2283">IF(D2283="","",XLOOKUP(D2283,DATOS!$D$6:D14000,DATOS!$C$6:C14000,0,0,1))</f>
        <v/>
      </c>
      <c r="F2283" s="220"/>
      <c r="G2283" s="221"/>
      <c r="H2283" s="194"/>
      <c r="I2283" s="106"/>
      <c r="J2283" s="195"/>
      <c r="K2283" s="195"/>
      <c r="L2283" s="196"/>
    </row>
    <row r="2284">
      <c r="A2284" s="198"/>
      <c r="B2284" s="219"/>
      <c r="C2284" s="103"/>
      <c r="D2284" s="103"/>
      <c r="E2284" s="5" t="str">
        <f t="array" ref="E2284">IF(D2284="","",XLOOKUP(D2284,DATOS!$D$6:D14000,DATOS!$C$6:C14000,0,0,1))</f>
        <v/>
      </c>
      <c r="F2284" s="220"/>
      <c r="G2284" s="221"/>
      <c r="H2284" s="194"/>
      <c r="I2284" s="106"/>
      <c r="J2284" s="195"/>
      <c r="K2284" s="195"/>
      <c r="L2284" s="196"/>
    </row>
    <row r="2285">
      <c r="A2285" s="198"/>
      <c r="B2285" s="219"/>
      <c r="C2285" s="103"/>
      <c r="D2285" s="103"/>
      <c r="E2285" s="5" t="str">
        <f t="array" ref="E2285">IF(D2285="","",XLOOKUP(D2285,DATOS!$D$6:D14000,DATOS!$C$6:C14000,0,0,1))</f>
        <v/>
      </c>
      <c r="F2285" s="220"/>
      <c r="G2285" s="221"/>
      <c r="H2285" s="194"/>
      <c r="I2285" s="106"/>
      <c r="J2285" s="195"/>
      <c r="K2285" s="195"/>
      <c r="L2285" s="196"/>
    </row>
    <row r="2286">
      <c r="A2286" s="198"/>
      <c r="B2286" s="219"/>
      <c r="C2286" s="103"/>
      <c r="D2286" s="103"/>
      <c r="E2286" s="5" t="str">
        <f t="array" ref="E2286">IF(D2286="","",XLOOKUP(D2286,DATOS!$D$6:D14000,DATOS!$C$6:C14000,0,0,1))</f>
        <v/>
      </c>
      <c r="F2286" s="220"/>
      <c r="G2286" s="221"/>
      <c r="H2286" s="194"/>
      <c r="I2286" s="106"/>
      <c r="J2286" s="195"/>
      <c r="K2286" s="195"/>
      <c r="L2286" s="196"/>
    </row>
    <row r="2287">
      <c r="A2287" s="198"/>
      <c r="B2287" s="219"/>
      <c r="C2287" s="103"/>
      <c r="D2287" s="103"/>
      <c r="E2287" s="5" t="str">
        <f t="array" ref="E2287">IF(D2287="","",XLOOKUP(D2287,DATOS!$D$6:D14000,DATOS!$C$6:C14000,0,0,1))</f>
        <v/>
      </c>
      <c r="F2287" s="220"/>
      <c r="G2287" s="221"/>
      <c r="H2287" s="194"/>
      <c r="I2287" s="106"/>
      <c r="J2287" s="195"/>
      <c r="K2287" s="195"/>
      <c r="L2287" s="196"/>
    </row>
    <row r="2288">
      <c r="A2288" s="198"/>
      <c r="B2288" s="219"/>
      <c r="C2288" s="103"/>
      <c r="D2288" s="103"/>
      <c r="E2288" s="5" t="str">
        <f t="array" ref="E2288">IF(D2288="","",XLOOKUP(D2288,DATOS!$D$6:D14000,DATOS!$C$6:C14000,0,0,1))</f>
        <v/>
      </c>
      <c r="F2288" s="220"/>
      <c r="G2288" s="221"/>
      <c r="H2288" s="194"/>
      <c r="I2288" s="106"/>
      <c r="J2288" s="195"/>
      <c r="K2288" s="195"/>
      <c r="L2288" s="196"/>
    </row>
    <row r="2289">
      <c r="A2289" s="198"/>
      <c r="B2289" s="219"/>
      <c r="C2289" s="103"/>
      <c r="D2289" s="103"/>
      <c r="E2289" s="5" t="str">
        <f t="array" ref="E2289">IF(D2289="","",XLOOKUP(D2289,DATOS!$D$6:D14000,DATOS!$C$6:C14000,0,0,1))</f>
        <v/>
      </c>
      <c r="F2289" s="220"/>
      <c r="G2289" s="221"/>
      <c r="H2289" s="194"/>
      <c r="I2289" s="106"/>
      <c r="J2289" s="195"/>
      <c r="K2289" s="195"/>
      <c r="L2289" s="196"/>
    </row>
    <row r="2290">
      <c r="A2290" s="198"/>
      <c r="B2290" s="219"/>
      <c r="C2290" s="103"/>
      <c r="D2290" s="103"/>
      <c r="E2290" s="5" t="str">
        <f t="array" ref="E2290">IF(D2290="","",XLOOKUP(D2290,DATOS!$D$6:D14000,DATOS!$C$6:C14000,0,0,1))</f>
        <v/>
      </c>
      <c r="F2290" s="220"/>
      <c r="G2290" s="221"/>
      <c r="H2290" s="194"/>
      <c r="I2290" s="106"/>
      <c r="J2290" s="195"/>
      <c r="K2290" s="195"/>
      <c r="L2290" s="196"/>
    </row>
    <row r="2291">
      <c r="A2291" s="198"/>
      <c r="B2291" s="219"/>
      <c r="C2291" s="103"/>
      <c r="D2291" s="103"/>
      <c r="E2291" s="5" t="str">
        <f t="array" ref="E2291">IF(D2291="","",XLOOKUP(D2291,DATOS!$D$6:D14000,DATOS!$C$6:C14000,0,0,1))</f>
        <v/>
      </c>
      <c r="F2291" s="220"/>
      <c r="G2291" s="221"/>
      <c r="H2291" s="194"/>
      <c r="I2291" s="106"/>
      <c r="J2291" s="195"/>
      <c r="K2291" s="195"/>
      <c r="L2291" s="196"/>
    </row>
    <row r="2292">
      <c r="A2292" s="198"/>
      <c r="B2292" s="219"/>
      <c r="C2292" s="103"/>
      <c r="D2292" s="103"/>
      <c r="E2292" s="5" t="str">
        <f t="array" ref="E2292">IF(D2292="","",XLOOKUP(D2292,DATOS!$D$6:D14000,DATOS!$C$6:C14000,0,0,1))</f>
        <v/>
      </c>
      <c r="F2292" s="220"/>
      <c r="G2292" s="221"/>
      <c r="H2292" s="194"/>
      <c r="I2292" s="106"/>
      <c r="J2292" s="195"/>
      <c r="K2292" s="195"/>
      <c r="L2292" s="196"/>
    </row>
    <row r="2293">
      <c r="A2293" s="198"/>
      <c r="B2293" s="219"/>
      <c r="C2293" s="103"/>
      <c r="D2293" s="103"/>
      <c r="E2293" s="5" t="str">
        <f t="array" ref="E2293">IF(D2293="","",XLOOKUP(D2293,DATOS!$D$6:D14000,DATOS!$C$6:C14000,0,0,1))</f>
        <v/>
      </c>
      <c r="F2293" s="220"/>
      <c r="G2293" s="221"/>
      <c r="H2293" s="194"/>
      <c r="I2293" s="106"/>
      <c r="J2293" s="195"/>
      <c r="K2293" s="195"/>
      <c r="L2293" s="196"/>
    </row>
    <row r="2294">
      <c r="A2294" s="198"/>
      <c r="B2294" s="219"/>
      <c r="C2294" s="103"/>
      <c r="D2294" s="103"/>
      <c r="E2294" s="5" t="str">
        <f t="array" ref="E2294">IF(D2294="","",XLOOKUP(D2294,DATOS!$D$6:D14000,DATOS!$C$6:C14000,0,0,1))</f>
        <v/>
      </c>
      <c r="F2294" s="220"/>
      <c r="G2294" s="221"/>
      <c r="H2294" s="194"/>
      <c r="I2294" s="106"/>
      <c r="J2294" s="195"/>
      <c r="K2294" s="195"/>
      <c r="L2294" s="196"/>
    </row>
    <row r="2295">
      <c r="A2295" s="198"/>
      <c r="B2295" s="219"/>
      <c r="C2295" s="103"/>
      <c r="D2295" s="103"/>
      <c r="E2295" s="5" t="str">
        <f t="array" ref="E2295">IF(D2295="","",XLOOKUP(D2295,DATOS!$D$6:D14000,DATOS!$C$6:C14000,0,0,1))</f>
        <v/>
      </c>
      <c r="F2295" s="220"/>
      <c r="G2295" s="221"/>
      <c r="H2295" s="194"/>
      <c r="I2295" s="106"/>
      <c r="J2295" s="195"/>
      <c r="K2295" s="195"/>
      <c r="L2295" s="196"/>
    </row>
    <row r="2296">
      <c r="A2296" s="198"/>
      <c r="B2296" s="219"/>
      <c r="C2296" s="103"/>
      <c r="D2296" s="103"/>
      <c r="E2296" s="5" t="str">
        <f t="array" ref="E2296">IF(D2296="","",XLOOKUP(D2296,DATOS!$D$6:D14000,DATOS!$C$6:C14000,0,0,1))</f>
        <v/>
      </c>
      <c r="F2296" s="220"/>
      <c r="G2296" s="221"/>
      <c r="H2296" s="194"/>
      <c r="I2296" s="106"/>
      <c r="J2296" s="195"/>
      <c r="K2296" s="195"/>
      <c r="L2296" s="196"/>
    </row>
    <row r="2297">
      <c r="A2297" s="198"/>
      <c r="B2297" s="219"/>
      <c r="C2297" s="103"/>
      <c r="D2297" s="103"/>
      <c r="E2297" s="5" t="str">
        <f t="array" ref="E2297">IF(D2297="","",XLOOKUP(D2297,DATOS!$D$6:D14000,DATOS!$C$6:C14000,0,0,1))</f>
        <v/>
      </c>
      <c r="F2297" s="220"/>
      <c r="G2297" s="221"/>
      <c r="H2297" s="194"/>
      <c r="I2297" s="106"/>
      <c r="J2297" s="195"/>
      <c r="K2297" s="195"/>
      <c r="L2297" s="196"/>
    </row>
    <row r="2298">
      <c r="A2298" s="198"/>
      <c r="B2298" s="219"/>
      <c r="C2298" s="103"/>
      <c r="D2298" s="103"/>
      <c r="E2298" s="5" t="str">
        <f t="array" ref="E2298">IF(D2298="","",XLOOKUP(D2298,DATOS!$D$6:D14000,DATOS!$C$6:C14000,0,0,1))</f>
        <v/>
      </c>
      <c r="F2298" s="220"/>
      <c r="G2298" s="221"/>
      <c r="H2298" s="194"/>
      <c r="I2298" s="106"/>
      <c r="J2298" s="195"/>
      <c r="K2298" s="195"/>
      <c r="L2298" s="196"/>
    </row>
    <row r="2299">
      <c r="A2299" s="198"/>
      <c r="B2299" s="219"/>
      <c r="C2299" s="103"/>
      <c r="D2299" s="103"/>
      <c r="E2299" s="5" t="str">
        <f t="array" ref="E2299">IF(D2299="","",XLOOKUP(D2299,DATOS!$D$6:D14000,DATOS!$C$6:C14000,0,0,1))</f>
        <v/>
      </c>
      <c r="F2299" s="220"/>
      <c r="G2299" s="221"/>
      <c r="H2299" s="194"/>
      <c r="I2299" s="106"/>
      <c r="J2299" s="195"/>
      <c r="K2299" s="195"/>
      <c r="L2299" s="196"/>
    </row>
    <row r="2300">
      <c r="A2300" s="198"/>
      <c r="B2300" s="219"/>
      <c r="C2300" s="103"/>
      <c r="D2300" s="103"/>
      <c r="E2300" s="5" t="str">
        <f t="array" ref="E2300">IF(D2300="","",XLOOKUP(D2300,DATOS!$D$6:D14000,DATOS!$C$6:C14000,0,0,1))</f>
        <v/>
      </c>
      <c r="F2300" s="220"/>
      <c r="G2300" s="221"/>
      <c r="H2300" s="194"/>
      <c r="I2300" s="106"/>
      <c r="J2300" s="195"/>
      <c r="K2300" s="195"/>
      <c r="L2300" s="196"/>
    </row>
    <row r="2301">
      <c r="A2301" s="198"/>
      <c r="B2301" s="219"/>
      <c r="C2301" s="103"/>
      <c r="D2301" s="103"/>
      <c r="E2301" s="5" t="str">
        <f t="array" ref="E2301">IF(D2301="","",XLOOKUP(D2301,DATOS!$D$6:D14000,DATOS!$C$6:C14000,0,0,1))</f>
        <v/>
      </c>
      <c r="F2301" s="220"/>
      <c r="G2301" s="221"/>
      <c r="H2301" s="194"/>
      <c r="I2301" s="106"/>
      <c r="J2301" s="195"/>
      <c r="K2301" s="195"/>
      <c r="L2301" s="196"/>
    </row>
    <row r="2302">
      <c r="A2302" s="198"/>
      <c r="B2302" s="219"/>
      <c r="C2302" s="103"/>
      <c r="D2302" s="103"/>
      <c r="E2302" s="5" t="str">
        <f t="array" ref="E2302">IF(D2302="","",XLOOKUP(D2302,DATOS!$D$6:D14000,DATOS!$C$6:C14000,0,0,1))</f>
        <v/>
      </c>
      <c r="F2302" s="220"/>
      <c r="G2302" s="221"/>
      <c r="H2302" s="194"/>
      <c r="I2302" s="106"/>
      <c r="J2302" s="195"/>
      <c r="K2302" s="195"/>
      <c r="L2302" s="196"/>
    </row>
    <row r="2303">
      <c r="A2303" s="198"/>
      <c r="B2303" s="219"/>
      <c r="C2303" s="103"/>
      <c r="D2303" s="103"/>
      <c r="E2303" s="5" t="str">
        <f t="array" ref="E2303">IF(D2303="","",XLOOKUP(D2303,DATOS!$D$6:D14000,DATOS!$C$6:C14000,0,0,1))</f>
        <v/>
      </c>
      <c r="F2303" s="220"/>
      <c r="G2303" s="221"/>
      <c r="H2303" s="194"/>
      <c r="I2303" s="106"/>
      <c r="J2303" s="195"/>
      <c r="K2303" s="195"/>
      <c r="L2303" s="196"/>
    </row>
    <row r="2304">
      <c r="A2304" s="198"/>
      <c r="B2304" s="219"/>
      <c r="C2304" s="103"/>
      <c r="D2304" s="103"/>
      <c r="E2304" s="5" t="str">
        <f t="array" ref="E2304">IF(D2304="","",XLOOKUP(D2304,DATOS!$D$6:D14000,DATOS!$C$6:C14000,0,0,1))</f>
        <v/>
      </c>
      <c r="F2304" s="220"/>
      <c r="G2304" s="221"/>
      <c r="H2304" s="194"/>
      <c r="I2304" s="106"/>
      <c r="J2304" s="195"/>
      <c r="K2304" s="195"/>
      <c r="L2304" s="196"/>
    </row>
    <row r="2305">
      <c r="A2305" s="198"/>
      <c r="B2305" s="219"/>
      <c r="C2305" s="103"/>
      <c r="D2305" s="103"/>
      <c r="E2305" s="5" t="str">
        <f t="array" ref="E2305">IF(D2305="","",XLOOKUP(D2305,DATOS!$D$6:D14000,DATOS!$C$6:C14000,0,0,1))</f>
        <v/>
      </c>
      <c r="F2305" s="220"/>
      <c r="G2305" s="221"/>
      <c r="H2305" s="194"/>
      <c r="I2305" s="106"/>
      <c r="J2305" s="195"/>
      <c r="K2305" s="195"/>
      <c r="L2305" s="196"/>
    </row>
    <row r="2306">
      <c r="A2306" s="198"/>
      <c r="B2306" s="219"/>
      <c r="C2306" s="103"/>
      <c r="D2306" s="103"/>
      <c r="E2306" s="5" t="str">
        <f t="array" ref="E2306">IF(D2306="","",XLOOKUP(D2306,DATOS!$D$6:D14000,DATOS!$C$6:C14000,0,0,1))</f>
        <v/>
      </c>
      <c r="F2306" s="220"/>
      <c r="G2306" s="221"/>
      <c r="H2306" s="194"/>
      <c r="I2306" s="106"/>
      <c r="J2306" s="195"/>
      <c r="K2306" s="195"/>
      <c r="L2306" s="196"/>
    </row>
    <row r="2307">
      <c r="A2307" s="198"/>
      <c r="B2307" s="219"/>
      <c r="C2307" s="103"/>
      <c r="D2307" s="103"/>
      <c r="E2307" s="5" t="str">
        <f t="array" ref="E2307">IF(D2307="","",XLOOKUP(D2307,DATOS!$D$6:D14000,DATOS!$C$6:C14000,0,0,1))</f>
        <v/>
      </c>
      <c r="F2307" s="220"/>
      <c r="G2307" s="221"/>
      <c r="H2307" s="194"/>
      <c r="I2307" s="106"/>
      <c r="J2307" s="195"/>
      <c r="K2307" s="195"/>
      <c r="L2307" s="196"/>
    </row>
    <row r="2308">
      <c r="A2308" s="198"/>
      <c r="B2308" s="219"/>
      <c r="C2308" s="103"/>
      <c r="D2308" s="103"/>
      <c r="E2308" s="5" t="str">
        <f t="array" ref="E2308">IF(D2308="","",XLOOKUP(D2308,DATOS!$D$6:D14000,DATOS!$C$6:C14000,0,0,1))</f>
        <v/>
      </c>
      <c r="F2308" s="220"/>
      <c r="G2308" s="221"/>
      <c r="H2308" s="194"/>
      <c r="I2308" s="106"/>
      <c r="J2308" s="195"/>
      <c r="K2308" s="195"/>
      <c r="L2308" s="196"/>
    </row>
    <row r="2309">
      <c r="A2309" s="198"/>
      <c r="B2309" s="219"/>
      <c r="C2309" s="103"/>
      <c r="D2309" s="103"/>
      <c r="E2309" s="5" t="str">
        <f t="array" ref="E2309">IF(D2309="","",XLOOKUP(D2309,DATOS!$D$6:D14000,DATOS!$C$6:C14000,0,0,1))</f>
        <v/>
      </c>
      <c r="F2309" s="220"/>
      <c r="G2309" s="221"/>
      <c r="H2309" s="194"/>
      <c r="I2309" s="106"/>
      <c r="J2309" s="195"/>
      <c r="K2309" s="195"/>
      <c r="L2309" s="196"/>
    </row>
    <row r="2310">
      <c r="A2310" s="198"/>
      <c r="B2310" s="219"/>
      <c r="C2310" s="103"/>
      <c r="D2310" s="103"/>
      <c r="E2310" s="5" t="str">
        <f t="array" ref="E2310">IF(D2310="","",XLOOKUP(D2310,DATOS!$D$6:D14000,DATOS!$C$6:C14000,0,0,1))</f>
        <v/>
      </c>
      <c r="F2310" s="220"/>
      <c r="G2310" s="221"/>
      <c r="H2310" s="194"/>
      <c r="I2310" s="106"/>
      <c r="J2310" s="195"/>
      <c r="K2310" s="195"/>
      <c r="L2310" s="196"/>
    </row>
    <row r="2311">
      <c r="A2311" s="198"/>
      <c r="B2311" s="219"/>
      <c r="C2311" s="103"/>
      <c r="D2311" s="103"/>
      <c r="E2311" s="5" t="str">
        <f t="array" ref="E2311">IF(D2311="","",XLOOKUP(D2311,DATOS!$D$6:D14000,DATOS!$C$6:C14000,0,0,1))</f>
        <v/>
      </c>
      <c r="F2311" s="220"/>
      <c r="G2311" s="221"/>
      <c r="H2311" s="194"/>
      <c r="I2311" s="106"/>
      <c r="J2311" s="195"/>
      <c r="K2311" s="195"/>
      <c r="L2311" s="196"/>
    </row>
    <row r="2312">
      <c r="A2312" s="198"/>
      <c r="B2312" s="219"/>
      <c r="C2312" s="103"/>
      <c r="D2312" s="103"/>
      <c r="E2312" s="5" t="str">
        <f t="array" ref="E2312">IF(D2312="","",XLOOKUP(D2312,DATOS!$D$6:D14000,DATOS!$C$6:C14000,0,0,1))</f>
        <v/>
      </c>
      <c r="F2312" s="220"/>
      <c r="G2312" s="221"/>
      <c r="H2312" s="194"/>
      <c r="I2312" s="106"/>
      <c r="J2312" s="195"/>
      <c r="K2312" s="195"/>
      <c r="L2312" s="196"/>
    </row>
    <row r="2313">
      <c r="A2313" s="198"/>
      <c r="B2313" s="219"/>
      <c r="C2313" s="103"/>
      <c r="D2313" s="103"/>
      <c r="E2313" s="5" t="str">
        <f t="array" ref="E2313">IF(D2313="","",XLOOKUP(D2313,DATOS!$D$6:D14000,DATOS!$C$6:C14000,0,0,1))</f>
        <v/>
      </c>
      <c r="F2313" s="220"/>
      <c r="G2313" s="221"/>
      <c r="H2313" s="194"/>
      <c r="I2313" s="106"/>
      <c r="J2313" s="195"/>
      <c r="K2313" s="195"/>
      <c r="L2313" s="196"/>
    </row>
    <row r="2314">
      <c r="A2314" s="198"/>
      <c r="B2314" s="219"/>
      <c r="C2314" s="103"/>
      <c r="D2314" s="103"/>
      <c r="E2314" s="5" t="str">
        <f t="array" ref="E2314">IF(D2314="","",XLOOKUP(D2314,DATOS!$D$6:D14000,DATOS!$C$6:C14000,0,0,1))</f>
        <v/>
      </c>
      <c r="F2314" s="220"/>
      <c r="G2314" s="221"/>
      <c r="H2314" s="194"/>
      <c r="I2314" s="106"/>
      <c r="J2314" s="195"/>
      <c r="K2314" s="195"/>
      <c r="L2314" s="196"/>
    </row>
    <row r="2315">
      <c r="A2315" s="198"/>
      <c r="B2315" s="219"/>
      <c r="C2315" s="103"/>
      <c r="D2315" s="103"/>
      <c r="E2315" s="5" t="str">
        <f t="array" ref="E2315">IF(D2315="","",XLOOKUP(D2315,DATOS!$D$6:D14000,DATOS!$C$6:C14000,0,0,1))</f>
        <v/>
      </c>
      <c r="F2315" s="220"/>
      <c r="G2315" s="221"/>
      <c r="H2315" s="194"/>
      <c r="I2315" s="106"/>
      <c r="J2315" s="195"/>
      <c r="K2315" s="195"/>
      <c r="L2315" s="196"/>
    </row>
    <row r="2316">
      <c r="A2316" s="198"/>
      <c r="B2316" s="219"/>
      <c r="C2316" s="103"/>
      <c r="D2316" s="103"/>
      <c r="E2316" s="5" t="str">
        <f t="array" ref="E2316">IF(D2316="","",XLOOKUP(D2316,DATOS!$D$6:D14000,DATOS!$C$6:C14000,0,0,1))</f>
        <v/>
      </c>
      <c r="F2316" s="220"/>
      <c r="G2316" s="221"/>
      <c r="H2316" s="194"/>
      <c r="I2316" s="106"/>
      <c r="J2316" s="195"/>
      <c r="K2316" s="195"/>
      <c r="L2316" s="196"/>
    </row>
    <row r="2317">
      <c r="A2317" s="198"/>
      <c r="B2317" s="219"/>
      <c r="C2317" s="103"/>
      <c r="D2317" s="103"/>
      <c r="E2317" s="5" t="str">
        <f t="array" ref="E2317">IF(D2317="","",XLOOKUP(D2317,DATOS!$D$6:D14000,DATOS!$C$6:C14000,0,0,1))</f>
        <v/>
      </c>
      <c r="F2317" s="220"/>
      <c r="G2317" s="221"/>
      <c r="H2317" s="194"/>
      <c r="I2317" s="106"/>
      <c r="J2317" s="195"/>
      <c r="K2317" s="195"/>
      <c r="L2317" s="196"/>
    </row>
    <row r="2318">
      <c r="A2318" s="198"/>
      <c r="B2318" s="219"/>
      <c r="C2318" s="103"/>
      <c r="D2318" s="103"/>
      <c r="E2318" s="5" t="str">
        <f t="array" ref="E2318">IF(D2318="","",XLOOKUP(D2318,DATOS!$D$6:D14000,DATOS!$C$6:C14000,0,0,1))</f>
        <v/>
      </c>
      <c r="F2318" s="220"/>
      <c r="G2318" s="221"/>
      <c r="H2318" s="194"/>
      <c r="I2318" s="106"/>
      <c r="J2318" s="195"/>
      <c r="K2318" s="195"/>
      <c r="L2318" s="196"/>
    </row>
    <row r="2319">
      <c r="A2319" s="198"/>
      <c r="B2319" s="219"/>
      <c r="C2319" s="103"/>
      <c r="D2319" s="103"/>
      <c r="E2319" s="5" t="str">
        <f t="array" ref="E2319">IF(D2319="","",XLOOKUP(D2319,DATOS!$D$6:D14000,DATOS!$C$6:C14000,0,0,1))</f>
        <v/>
      </c>
      <c r="F2319" s="220"/>
      <c r="G2319" s="221"/>
      <c r="H2319" s="194"/>
      <c r="I2319" s="106"/>
      <c r="J2319" s="195"/>
      <c r="K2319" s="195"/>
      <c r="L2319" s="196"/>
    </row>
    <row r="2320">
      <c r="A2320" s="198"/>
      <c r="B2320" s="219"/>
      <c r="C2320" s="103"/>
      <c r="D2320" s="103"/>
      <c r="E2320" s="5" t="str">
        <f t="array" ref="E2320">IF(D2320="","",XLOOKUP(D2320,DATOS!$D$6:D14000,DATOS!$C$6:C14000,0,0,1))</f>
        <v/>
      </c>
      <c r="F2320" s="220"/>
      <c r="G2320" s="221"/>
      <c r="H2320" s="194"/>
      <c r="I2320" s="106"/>
      <c r="J2320" s="195"/>
      <c r="K2320" s="195"/>
      <c r="L2320" s="196"/>
    </row>
    <row r="2321">
      <c r="A2321" s="198"/>
      <c r="B2321" s="219"/>
      <c r="C2321" s="103"/>
      <c r="D2321" s="103"/>
      <c r="E2321" s="5" t="str">
        <f t="array" ref="E2321">IF(D2321="","",XLOOKUP(D2321,DATOS!$D$6:D14000,DATOS!$C$6:C14000,0,0,1))</f>
        <v/>
      </c>
      <c r="F2321" s="220"/>
      <c r="G2321" s="221"/>
      <c r="H2321" s="194"/>
      <c r="I2321" s="106"/>
      <c r="J2321" s="195"/>
      <c r="K2321" s="195"/>
      <c r="L2321" s="196"/>
    </row>
    <row r="2322">
      <c r="A2322" s="198"/>
      <c r="B2322" s="219"/>
      <c r="C2322" s="103"/>
      <c r="D2322" s="103"/>
      <c r="E2322" s="5" t="str">
        <f t="array" ref="E2322">IF(D2322="","",XLOOKUP(D2322,DATOS!$D$6:D14000,DATOS!$C$6:C14000,0,0,1))</f>
        <v/>
      </c>
      <c r="F2322" s="220"/>
      <c r="G2322" s="221"/>
      <c r="H2322" s="194"/>
      <c r="I2322" s="106"/>
      <c r="J2322" s="195"/>
      <c r="K2322" s="195"/>
      <c r="L2322" s="196"/>
    </row>
    <row r="2323">
      <c r="A2323" s="198"/>
      <c r="B2323" s="219"/>
      <c r="C2323" s="103"/>
      <c r="D2323" s="103"/>
      <c r="E2323" s="5" t="str">
        <f t="array" ref="E2323">IF(D2323="","",XLOOKUP(D2323,DATOS!$D$6:D14000,DATOS!$C$6:C14000,0,0,1))</f>
        <v/>
      </c>
      <c r="F2323" s="220"/>
      <c r="G2323" s="221"/>
      <c r="H2323" s="194"/>
      <c r="I2323" s="106"/>
      <c r="J2323" s="195"/>
      <c r="K2323" s="195"/>
      <c r="L2323" s="196"/>
    </row>
    <row r="2324">
      <c r="A2324" s="198"/>
      <c r="B2324" s="219"/>
      <c r="C2324" s="103"/>
      <c r="D2324" s="103"/>
      <c r="E2324" s="5" t="str">
        <f t="array" ref="E2324">IF(D2324="","",XLOOKUP(D2324,DATOS!$D$6:D14000,DATOS!$C$6:C14000,0,0,1))</f>
        <v/>
      </c>
      <c r="F2324" s="220"/>
      <c r="G2324" s="221"/>
      <c r="H2324" s="194"/>
      <c r="I2324" s="106"/>
      <c r="J2324" s="195"/>
      <c r="K2324" s="195"/>
      <c r="L2324" s="196"/>
    </row>
    <row r="2325">
      <c r="A2325" s="198"/>
      <c r="B2325" s="219"/>
      <c r="C2325" s="103"/>
      <c r="D2325" s="103"/>
      <c r="E2325" s="5" t="str">
        <f t="array" ref="E2325">IF(D2325="","",XLOOKUP(D2325,DATOS!$D$6:D14000,DATOS!$C$6:C14000,0,0,1))</f>
        <v/>
      </c>
      <c r="F2325" s="220"/>
      <c r="G2325" s="221"/>
      <c r="H2325" s="194"/>
      <c r="I2325" s="106"/>
      <c r="J2325" s="195"/>
      <c r="K2325" s="195"/>
      <c r="L2325" s="196"/>
    </row>
    <row r="2326">
      <c r="A2326" s="198"/>
      <c r="B2326" s="219"/>
      <c r="C2326" s="103"/>
      <c r="D2326" s="103"/>
      <c r="E2326" s="5" t="str">
        <f t="array" ref="E2326">IF(D2326="","",XLOOKUP(D2326,DATOS!$D$6:D14000,DATOS!$C$6:C14000,0,0,1))</f>
        <v/>
      </c>
      <c r="F2326" s="220"/>
      <c r="G2326" s="221"/>
      <c r="H2326" s="194"/>
      <c r="I2326" s="106"/>
      <c r="J2326" s="195"/>
      <c r="K2326" s="195"/>
      <c r="L2326" s="196"/>
    </row>
    <row r="2327">
      <c r="A2327" s="198"/>
      <c r="B2327" s="219"/>
      <c r="C2327" s="103"/>
      <c r="D2327" s="103"/>
      <c r="E2327" s="5" t="str">
        <f t="array" ref="E2327">IF(D2327="","",XLOOKUP(D2327,DATOS!$D$6:D14000,DATOS!$C$6:C14000,0,0,1))</f>
        <v/>
      </c>
      <c r="F2327" s="220"/>
      <c r="G2327" s="221"/>
      <c r="H2327" s="194"/>
      <c r="I2327" s="106"/>
      <c r="J2327" s="195"/>
      <c r="K2327" s="195"/>
      <c r="L2327" s="196"/>
    </row>
    <row r="2328">
      <c r="A2328" s="198"/>
      <c r="B2328" s="219"/>
      <c r="C2328" s="103"/>
      <c r="D2328" s="103"/>
      <c r="E2328" s="5" t="str">
        <f t="array" ref="E2328">IF(D2328="","",XLOOKUP(D2328,DATOS!$D$6:D14000,DATOS!$C$6:C14000,0,0,1))</f>
        <v/>
      </c>
      <c r="F2328" s="220"/>
      <c r="G2328" s="221"/>
      <c r="H2328" s="194"/>
      <c r="I2328" s="106"/>
      <c r="J2328" s="195"/>
      <c r="K2328" s="195"/>
      <c r="L2328" s="196"/>
    </row>
    <row r="2329">
      <c r="A2329" s="198"/>
      <c r="B2329" s="219"/>
      <c r="C2329" s="103"/>
      <c r="D2329" s="103"/>
      <c r="E2329" s="5" t="str">
        <f t="array" ref="E2329">IF(D2329="","",XLOOKUP(D2329,DATOS!$D$6:D14000,DATOS!$C$6:C14000,0,0,1))</f>
        <v/>
      </c>
      <c r="F2329" s="220"/>
      <c r="G2329" s="221"/>
      <c r="H2329" s="194"/>
      <c r="I2329" s="106"/>
      <c r="J2329" s="195"/>
      <c r="K2329" s="195"/>
      <c r="L2329" s="196"/>
    </row>
    <row r="2330">
      <c r="A2330" s="198"/>
      <c r="B2330" s="219"/>
      <c r="C2330" s="103"/>
      <c r="D2330" s="103"/>
      <c r="E2330" s="5" t="str">
        <f t="array" ref="E2330">IF(D2330="","",XLOOKUP(D2330,DATOS!$D$6:D14000,DATOS!$C$6:C14000,0,0,1))</f>
        <v/>
      </c>
      <c r="F2330" s="220"/>
      <c r="G2330" s="221"/>
      <c r="H2330" s="194"/>
      <c r="I2330" s="106"/>
      <c r="J2330" s="195"/>
      <c r="K2330" s="195"/>
      <c r="L2330" s="196"/>
    </row>
    <row r="2331">
      <c r="A2331" s="198"/>
      <c r="B2331" s="219"/>
      <c r="C2331" s="103"/>
      <c r="D2331" s="103"/>
      <c r="E2331" s="5" t="str">
        <f t="array" ref="E2331">IF(D2331="","",XLOOKUP(D2331,DATOS!$D$6:D14000,DATOS!$C$6:C14000,0,0,1))</f>
        <v/>
      </c>
      <c r="F2331" s="220"/>
      <c r="G2331" s="221"/>
      <c r="H2331" s="194"/>
      <c r="I2331" s="106"/>
      <c r="J2331" s="195"/>
      <c r="K2331" s="195"/>
      <c r="L2331" s="196"/>
    </row>
    <row r="2332">
      <c r="A2332" s="198"/>
      <c r="B2332" s="219"/>
      <c r="C2332" s="103"/>
      <c r="D2332" s="103"/>
      <c r="E2332" s="5" t="str">
        <f t="array" ref="E2332">IF(D2332="","",XLOOKUP(D2332,DATOS!$D$6:D14000,DATOS!$C$6:C14000,0,0,1))</f>
        <v/>
      </c>
      <c r="F2332" s="220"/>
      <c r="G2332" s="221"/>
      <c r="H2332" s="194"/>
      <c r="I2332" s="106"/>
      <c r="J2332" s="195"/>
      <c r="K2332" s="195"/>
      <c r="L2332" s="196"/>
    </row>
    <row r="2333">
      <c r="A2333" s="198"/>
      <c r="B2333" s="219"/>
      <c r="C2333" s="103"/>
      <c r="D2333" s="103"/>
      <c r="E2333" s="5" t="str">
        <f t="array" ref="E2333">IF(D2333="","",XLOOKUP(D2333,DATOS!$D$6:D14000,DATOS!$C$6:C14000,0,0,1))</f>
        <v/>
      </c>
      <c r="F2333" s="220"/>
      <c r="G2333" s="221"/>
      <c r="H2333" s="194"/>
      <c r="I2333" s="106"/>
      <c r="J2333" s="195"/>
      <c r="K2333" s="195"/>
      <c r="L2333" s="196"/>
    </row>
    <row r="2334">
      <c r="A2334" s="198"/>
      <c r="B2334" s="219"/>
      <c r="C2334" s="103"/>
      <c r="D2334" s="103"/>
      <c r="E2334" s="5" t="str">
        <f t="array" ref="E2334">IF(D2334="","",XLOOKUP(D2334,DATOS!$D$6:D14000,DATOS!$C$6:C14000,0,0,1))</f>
        <v/>
      </c>
      <c r="F2334" s="220"/>
      <c r="G2334" s="221"/>
      <c r="H2334" s="194"/>
      <c r="I2334" s="106"/>
      <c r="J2334" s="195"/>
      <c r="K2334" s="195"/>
      <c r="L2334" s="196"/>
    </row>
    <row r="2335">
      <c r="A2335" s="198"/>
      <c r="B2335" s="219"/>
      <c r="C2335" s="103"/>
      <c r="D2335" s="103"/>
      <c r="E2335" s="5" t="str">
        <f t="array" ref="E2335">IF(D2335="","",XLOOKUP(D2335,DATOS!$D$6:D14000,DATOS!$C$6:C14000,0,0,1))</f>
        <v/>
      </c>
      <c r="F2335" s="220"/>
      <c r="G2335" s="221"/>
      <c r="H2335" s="194"/>
      <c r="I2335" s="106"/>
      <c r="J2335" s="195"/>
      <c r="K2335" s="195"/>
      <c r="L2335" s="196"/>
    </row>
    <row r="2336">
      <c r="A2336" s="198"/>
      <c r="B2336" s="219"/>
      <c r="C2336" s="103"/>
      <c r="D2336" s="103"/>
      <c r="E2336" s="5" t="str">
        <f t="array" ref="E2336">IF(D2336="","",XLOOKUP(D2336,DATOS!$D$6:D14000,DATOS!$C$6:C14000,0,0,1))</f>
        <v/>
      </c>
      <c r="F2336" s="220"/>
      <c r="G2336" s="221"/>
      <c r="H2336" s="194"/>
      <c r="I2336" s="106"/>
      <c r="J2336" s="195"/>
      <c r="K2336" s="195"/>
      <c r="L2336" s="196"/>
    </row>
    <row r="2337">
      <c r="A2337" s="198"/>
      <c r="B2337" s="219"/>
      <c r="C2337" s="103"/>
      <c r="D2337" s="103"/>
      <c r="E2337" s="5" t="str">
        <f t="array" ref="E2337">IF(D2337="","",XLOOKUP(D2337,DATOS!$D$6:D14000,DATOS!$C$6:C14000,0,0,1))</f>
        <v/>
      </c>
      <c r="F2337" s="220"/>
      <c r="G2337" s="221"/>
      <c r="H2337" s="194"/>
      <c r="I2337" s="106"/>
      <c r="J2337" s="195"/>
      <c r="K2337" s="195"/>
      <c r="L2337" s="196"/>
    </row>
    <row r="2338">
      <c r="A2338" s="198"/>
      <c r="B2338" s="219"/>
      <c r="C2338" s="103"/>
      <c r="D2338" s="103"/>
      <c r="E2338" s="5" t="str">
        <f t="array" ref="E2338">IF(D2338="","",XLOOKUP(D2338,DATOS!$D$6:D14000,DATOS!$C$6:C14000,0,0,1))</f>
        <v/>
      </c>
      <c r="F2338" s="220"/>
      <c r="G2338" s="221"/>
      <c r="H2338" s="194"/>
      <c r="I2338" s="106"/>
      <c r="J2338" s="195"/>
      <c r="K2338" s="195"/>
      <c r="L2338" s="196"/>
    </row>
    <row r="2339">
      <c r="A2339" s="198"/>
      <c r="B2339" s="219"/>
      <c r="C2339" s="103"/>
      <c r="D2339" s="103"/>
      <c r="E2339" s="5" t="str">
        <f t="array" ref="E2339">IF(D2339="","",XLOOKUP(D2339,DATOS!$D$6:D14000,DATOS!$C$6:C14000,0,0,1))</f>
        <v/>
      </c>
      <c r="F2339" s="220"/>
      <c r="G2339" s="221"/>
      <c r="H2339" s="194"/>
      <c r="I2339" s="106"/>
      <c r="J2339" s="195"/>
      <c r="K2339" s="195"/>
      <c r="L2339" s="196"/>
    </row>
    <row r="2340">
      <c r="A2340" s="198"/>
      <c r="B2340" s="219"/>
      <c r="C2340" s="103"/>
      <c r="D2340" s="103"/>
      <c r="E2340" s="5" t="str">
        <f t="array" ref="E2340">IF(D2340="","",XLOOKUP(D2340,DATOS!$D$6:D14000,DATOS!$C$6:C14000,0,0,1))</f>
        <v/>
      </c>
      <c r="F2340" s="220"/>
      <c r="G2340" s="221"/>
      <c r="H2340" s="194"/>
      <c r="I2340" s="106"/>
      <c r="J2340" s="195"/>
      <c r="K2340" s="195"/>
      <c r="L2340" s="196"/>
    </row>
    <row r="2341">
      <c r="A2341" s="198"/>
      <c r="B2341" s="219"/>
      <c r="C2341" s="103"/>
      <c r="D2341" s="103"/>
      <c r="E2341" s="5" t="str">
        <f t="array" ref="E2341">IF(D2341="","",XLOOKUP(D2341,DATOS!$D$6:D14000,DATOS!$C$6:C14000,0,0,1))</f>
        <v/>
      </c>
      <c r="F2341" s="220"/>
      <c r="G2341" s="221"/>
      <c r="H2341" s="194"/>
      <c r="I2341" s="106"/>
      <c r="J2341" s="195"/>
      <c r="K2341" s="195"/>
      <c r="L2341" s="196"/>
    </row>
    <row r="2342">
      <c r="A2342" s="198"/>
      <c r="B2342" s="219"/>
      <c r="C2342" s="103"/>
      <c r="D2342" s="103"/>
      <c r="E2342" s="5" t="str">
        <f t="array" ref="E2342">IF(D2342="","",XLOOKUP(D2342,DATOS!$D$6:D14000,DATOS!$C$6:C14000,0,0,1))</f>
        <v/>
      </c>
      <c r="F2342" s="220"/>
      <c r="G2342" s="221"/>
      <c r="H2342" s="194"/>
      <c r="I2342" s="106"/>
      <c r="J2342" s="195"/>
      <c r="K2342" s="195"/>
      <c r="L2342" s="196"/>
    </row>
    <row r="2343">
      <c r="A2343" s="198"/>
      <c r="B2343" s="219"/>
      <c r="C2343" s="103"/>
      <c r="D2343" s="103"/>
      <c r="E2343" s="5" t="str">
        <f t="array" ref="E2343">IF(D2343="","",XLOOKUP(D2343,DATOS!$D$6:D14000,DATOS!$C$6:C14000,0,0,1))</f>
        <v/>
      </c>
      <c r="F2343" s="220"/>
      <c r="G2343" s="221"/>
      <c r="H2343" s="194"/>
      <c r="I2343" s="106"/>
      <c r="J2343" s="195"/>
      <c r="K2343" s="195"/>
      <c r="L2343" s="196"/>
    </row>
    <row r="2344">
      <c r="A2344" s="198"/>
      <c r="B2344" s="219"/>
      <c r="C2344" s="103"/>
      <c r="D2344" s="103"/>
      <c r="E2344" s="5" t="str">
        <f t="array" ref="E2344">IF(D2344="","",XLOOKUP(D2344,DATOS!$D$6:D14000,DATOS!$C$6:C14000,0,0,1))</f>
        <v/>
      </c>
      <c r="F2344" s="220"/>
      <c r="G2344" s="221"/>
      <c r="H2344" s="194"/>
      <c r="I2344" s="106"/>
      <c r="J2344" s="195"/>
      <c r="K2344" s="195"/>
      <c r="L2344" s="196"/>
    </row>
    <row r="2345">
      <c r="A2345" s="198"/>
      <c r="B2345" s="219"/>
      <c r="C2345" s="103"/>
      <c r="D2345" s="103"/>
      <c r="E2345" s="5" t="str">
        <f t="array" ref="E2345">IF(D2345="","",XLOOKUP(D2345,DATOS!$D$6:D14000,DATOS!$C$6:C14000,0,0,1))</f>
        <v/>
      </c>
      <c r="F2345" s="220"/>
      <c r="G2345" s="221"/>
      <c r="H2345" s="194"/>
      <c r="I2345" s="106"/>
      <c r="J2345" s="195"/>
      <c r="K2345" s="195"/>
      <c r="L2345" s="196"/>
    </row>
    <row r="2346">
      <c r="A2346" s="198"/>
      <c r="B2346" s="219"/>
      <c r="C2346" s="103"/>
      <c r="D2346" s="103"/>
      <c r="E2346" s="5" t="str">
        <f t="array" ref="E2346">IF(D2346="","",XLOOKUP(D2346,DATOS!$D$6:D14000,DATOS!$C$6:C14000,0,0,1))</f>
        <v/>
      </c>
      <c r="F2346" s="220"/>
      <c r="G2346" s="221"/>
      <c r="H2346" s="194"/>
      <c r="I2346" s="106"/>
      <c r="J2346" s="195"/>
      <c r="K2346" s="195"/>
      <c r="L2346" s="196"/>
    </row>
    <row r="2347">
      <c r="A2347" s="198"/>
      <c r="B2347" s="219"/>
      <c r="C2347" s="103"/>
      <c r="D2347" s="103"/>
      <c r="E2347" s="5" t="str">
        <f t="array" ref="E2347">IF(D2347="","",XLOOKUP(D2347,DATOS!$D$6:D14000,DATOS!$C$6:C14000,0,0,1))</f>
        <v/>
      </c>
      <c r="F2347" s="220"/>
      <c r="G2347" s="221"/>
      <c r="H2347" s="194"/>
      <c r="I2347" s="106"/>
      <c r="J2347" s="195"/>
      <c r="K2347" s="195"/>
      <c r="L2347" s="196"/>
    </row>
    <row r="2348">
      <c r="A2348" s="198"/>
      <c r="B2348" s="219"/>
      <c r="C2348" s="103"/>
      <c r="D2348" s="103"/>
      <c r="E2348" s="5" t="str">
        <f t="array" ref="E2348">IF(D2348="","",XLOOKUP(D2348,DATOS!$D$6:D14000,DATOS!$C$6:C14000,0,0,1))</f>
        <v/>
      </c>
      <c r="F2348" s="220"/>
      <c r="G2348" s="221"/>
      <c r="H2348" s="194"/>
      <c r="I2348" s="106"/>
      <c r="J2348" s="195"/>
      <c r="K2348" s="195"/>
      <c r="L2348" s="196"/>
    </row>
    <row r="2349">
      <c r="A2349" s="198"/>
      <c r="B2349" s="219"/>
      <c r="C2349" s="103"/>
      <c r="D2349" s="103"/>
      <c r="E2349" s="5" t="str">
        <f t="array" ref="E2349">IF(D2349="","",XLOOKUP(D2349,DATOS!$D$6:D14000,DATOS!$C$6:C14000,0,0,1))</f>
        <v/>
      </c>
      <c r="F2349" s="220"/>
      <c r="G2349" s="221"/>
      <c r="H2349" s="194"/>
      <c r="I2349" s="106"/>
      <c r="J2349" s="195"/>
      <c r="K2349" s="195"/>
      <c r="L2349" s="196"/>
    </row>
    <row r="2350">
      <c r="A2350" s="198"/>
      <c r="B2350" s="219"/>
      <c r="C2350" s="103"/>
      <c r="D2350" s="103"/>
      <c r="E2350" s="5" t="str">
        <f t="array" ref="E2350">IF(D2350="","",XLOOKUP(D2350,DATOS!$D$6:D14000,DATOS!$C$6:C14000,0,0,1))</f>
        <v/>
      </c>
      <c r="F2350" s="220"/>
      <c r="G2350" s="221"/>
      <c r="H2350" s="194"/>
      <c r="I2350" s="106"/>
      <c r="J2350" s="195"/>
      <c r="K2350" s="195"/>
      <c r="L2350" s="196"/>
    </row>
    <row r="2351">
      <c r="A2351" s="198"/>
      <c r="B2351" s="219"/>
      <c r="C2351" s="103"/>
      <c r="D2351" s="103"/>
      <c r="E2351" s="5" t="str">
        <f t="array" ref="E2351">IF(D2351="","",XLOOKUP(D2351,DATOS!$D$6:D14000,DATOS!$C$6:C14000,0,0,1))</f>
        <v/>
      </c>
      <c r="F2351" s="220"/>
      <c r="G2351" s="221"/>
      <c r="H2351" s="194"/>
      <c r="I2351" s="106"/>
      <c r="J2351" s="195"/>
      <c r="K2351" s="195"/>
      <c r="L2351" s="196"/>
    </row>
    <row r="2352">
      <c r="A2352" s="198"/>
      <c r="B2352" s="219"/>
      <c r="C2352" s="103"/>
      <c r="D2352" s="103"/>
      <c r="E2352" s="5" t="str">
        <f t="array" ref="E2352">IF(D2352="","",XLOOKUP(D2352,DATOS!$D$6:D14000,DATOS!$C$6:C14000,0,0,1))</f>
        <v/>
      </c>
      <c r="F2352" s="220"/>
      <c r="G2352" s="221"/>
      <c r="H2352" s="194"/>
      <c r="I2352" s="106"/>
      <c r="J2352" s="195"/>
      <c r="K2352" s="195"/>
      <c r="L2352" s="196"/>
    </row>
    <row r="2353">
      <c r="A2353" s="198"/>
      <c r="B2353" s="219"/>
      <c r="C2353" s="103"/>
      <c r="D2353" s="103"/>
      <c r="E2353" s="5" t="str">
        <f t="array" ref="E2353">IF(D2353="","",XLOOKUP(D2353,DATOS!$D$6:D14000,DATOS!$C$6:C14000,0,0,1))</f>
        <v/>
      </c>
      <c r="F2353" s="220"/>
      <c r="G2353" s="221"/>
      <c r="H2353" s="194"/>
      <c r="I2353" s="106"/>
      <c r="J2353" s="195"/>
      <c r="K2353" s="195"/>
      <c r="L2353" s="196"/>
    </row>
    <row r="2354">
      <c r="A2354" s="198"/>
      <c r="B2354" s="219"/>
      <c r="C2354" s="103"/>
      <c r="D2354" s="103"/>
      <c r="E2354" s="5" t="str">
        <f t="array" ref="E2354">IF(D2354="","",XLOOKUP(D2354,DATOS!$D$6:D14000,DATOS!$C$6:C14000,0,0,1))</f>
        <v/>
      </c>
      <c r="F2354" s="220"/>
      <c r="G2354" s="221"/>
      <c r="H2354" s="194"/>
      <c r="I2354" s="106"/>
      <c r="J2354" s="195"/>
      <c r="K2354" s="195"/>
      <c r="L2354" s="196"/>
    </row>
    <row r="2355">
      <c r="A2355" s="198"/>
      <c r="B2355" s="219"/>
      <c r="C2355" s="103"/>
      <c r="D2355" s="103"/>
      <c r="E2355" s="5" t="str">
        <f t="array" ref="E2355">IF(D2355="","",XLOOKUP(D2355,DATOS!$D$6:D14000,DATOS!$C$6:C14000,0,0,1))</f>
        <v/>
      </c>
      <c r="F2355" s="220"/>
      <c r="G2355" s="221"/>
      <c r="H2355" s="194"/>
      <c r="I2355" s="106"/>
      <c r="J2355" s="195"/>
      <c r="K2355" s="195"/>
      <c r="L2355" s="196"/>
    </row>
    <row r="2356">
      <c r="A2356" s="198"/>
      <c r="B2356" s="219"/>
      <c r="C2356" s="103"/>
      <c r="D2356" s="103"/>
      <c r="E2356" s="5" t="str">
        <f t="array" ref="E2356">IF(D2356="","",XLOOKUP(D2356,DATOS!$D$6:D14000,DATOS!$C$6:C14000,0,0,1))</f>
        <v/>
      </c>
      <c r="F2356" s="220"/>
      <c r="G2356" s="221"/>
      <c r="H2356" s="194"/>
      <c r="I2356" s="106"/>
      <c r="J2356" s="195"/>
      <c r="K2356" s="195"/>
      <c r="L2356" s="196"/>
    </row>
    <row r="2357">
      <c r="A2357" s="198"/>
      <c r="B2357" s="219"/>
      <c r="C2357" s="103"/>
      <c r="D2357" s="103"/>
      <c r="E2357" s="5" t="str">
        <f t="array" ref="E2357">IF(D2357="","",XLOOKUP(D2357,DATOS!$D$6:D14000,DATOS!$C$6:C14000,0,0,1))</f>
        <v/>
      </c>
      <c r="F2357" s="220"/>
      <c r="G2357" s="221"/>
      <c r="H2357" s="194"/>
      <c r="I2357" s="106"/>
      <c r="J2357" s="195"/>
      <c r="K2357" s="195"/>
      <c r="L2357" s="196"/>
    </row>
    <row r="2358">
      <c r="A2358" s="198"/>
      <c r="B2358" s="219"/>
      <c r="C2358" s="103"/>
      <c r="D2358" s="103"/>
      <c r="E2358" s="5" t="str">
        <f t="array" ref="E2358">IF(D2358="","",XLOOKUP(D2358,DATOS!$D$6:D14000,DATOS!$C$6:C14000,0,0,1))</f>
        <v/>
      </c>
      <c r="F2358" s="220"/>
      <c r="G2358" s="221"/>
      <c r="H2358" s="194"/>
      <c r="I2358" s="106"/>
      <c r="J2358" s="195"/>
      <c r="K2358" s="195"/>
      <c r="L2358" s="196"/>
    </row>
    <row r="2359">
      <c r="A2359" s="198"/>
      <c r="B2359" s="219"/>
      <c r="C2359" s="103"/>
      <c r="D2359" s="103"/>
      <c r="E2359" s="5" t="str">
        <f t="array" ref="E2359">IF(D2359="","",XLOOKUP(D2359,DATOS!$D$6:D14000,DATOS!$C$6:C14000,0,0,1))</f>
        <v/>
      </c>
      <c r="F2359" s="220"/>
      <c r="G2359" s="221"/>
      <c r="H2359" s="194"/>
      <c r="I2359" s="106"/>
      <c r="J2359" s="195"/>
      <c r="K2359" s="195"/>
      <c r="L2359" s="196"/>
    </row>
    <row r="2360">
      <c r="A2360" s="198"/>
      <c r="B2360" s="219"/>
      <c r="C2360" s="103"/>
      <c r="D2360" s="103"/>
      <c r="E2360" s="5" t="str">
        <f t="array" ref="E2360">IF(D2360="","",XLOOKUP(D2360,DATOS!$D$6:D14000,DATOS!$C$6:C14000,0,0,1))</f>
        <v/>
      </c>
      <c r="F2360" s="220"/>
      <c r="G2360" s="221"/>
      <c r="H2360" s="194"/>
      <c r="I2360" s="106"/>
      <c r="J2360" s="195"/>
      <c r="K2360" s="195"/>
      <c r="L2360" s="196"/>
    </row>
    <row r="2361">
      <c r="A2361" s="198"/>
      <c r="B2361" s="219"/>
      <c r="C2361" s="103"/>
      <c r="D2361" s="103"/>
      <c r="E2361" s="5" t="str">
        <f t="array" ref="E2361">IF(D2361="","",XLOOKUP(D2361,DATOS!$D$6:D14000,DATOS!$C$6:C14000,0,0,1))</f>
        <v/>
      </c>
      <c r="F2361" s="220"/>
      <c r="G2361" s="221"/>
      <c r="H2361" s="194"/>
      <c r="I2361" s="106"/>
      <c r="J2361" s="195"/>
      <c r="K2361" s="195"/>
      <c r="L2361" s="196"/>
    </row>
    <row r="2362">
      <c r="A2362" s="198"/>
      <c r="B2362" s="219"/>
      <c r="C2362" s="103"/>
      <c r="D2362" s="103"/>
      <c r="E2362" s="5" t="str">
        <f t="array" ref="E2362">IF(D2362="","",XLOOKUP(D2362,DATOS!$D$6:D14000,DATOS!$C$6:C14000,0,0,1))</f>
        <v/>
      </c>
      <c r="F2362" s="220"/>
      <c r="G2362" s="221"/>
      <c r="H2362" s="194"/>
      <c r="I2362" s="106"/>
      <c r="J2362" s="195"/>
      <c r="K2362" s="195"/>
      <c r="L2362" s="196"/>
    </row>
    <row r="2363">
      <c r="A2363" s="198"/>
      <c r="B2363" s="219"/>
      <c r="C2363" s="103"/>
      <c r="D2363" s="103"/>
      <c r="E2363" s="5" t="str">
        <f t="array" ref="E2363">IF(D2363="","",XLOOKUP(D2363,DATOS!$D$6:D14000,DATOS!$C$6:C14000,0,0,1))</f>
        <v/>
      </c>
      <c r="F2363" s="220"/>
      <c r="G2363" s="221"/>
      <c r="H2363" s="194"/>
      <c r="I2363" s="106"/>
      <c r="J2363" s="195"/>
      <c r="K2363" s="195"/>
      <c r="L2363" s="196"/>
    </row>
    <row r="2364">
      <c r="A2364" s="198"/>
      <c r="B2364" s="219"/>
      <c r="C2364" s="103"/>
      <c r="D2364" s="103"/>
      <c r="E2364" s="5" t="str">
        <f t="array" ref="E2364">IF(D2364="","",XLOOKUP(D2364,DATOS!$D$6:D14000,DATOS!$C$6:C14000,0,0,1))</f>
        <v/>
      </c>
      <c r="F2364" s="220"/>
      <c r="G2364" s="221"/>
      <c r="H2364" s="194"/>
      <c r="I2364" s="106"/>
      <c r="J2364" s="195"/>
      <c r="K2364" s="195"/>
      <c r="L2364" s="196"/>
    </row>
    <row r="2365">
      <c r="A2365" s="198"/>
      <c r="B2365" s="219"/>
      <c r="C2365" s="103"/>
      <c r="D2365" s="103"/>
      <c r="E2365" s="5" t="str">
        <f t="array" ref="E2365">IF(D2365="","",XLOOKUP(D2365,DATOS!$D$6:D14000,DATOS!$C$6:C14000,0,0,1))</f>
        <v/>
      </c>
      <c r="F2365" s="220"/>
      <c r="G2365" s="221"/>
      <c r="H2365" s="194"/>
      <c r="I2365" s="106"/>
      <c r="J2365" s="195"/>
      <c r="K2365" s="195"/>
      <c r="L2365" s="196"/>
    </row>
    <row r="2366">
      <c r="A2366" s="198"/>
      <c r="B2366" s="219"/>
      <c r="C2366" s="103"/>
      <c r="D2366" s="103"/>
      <c r="E2366" s="5" t="str">
        <f t="array" ref="E2366">IF(D2366="","",XLOOKUP(D2366,DATOS!$D$6:D14000,DATOS!$C$6:C14000,0,0,1))</f>
        <v/>
      </c>
      <c r="F2366" s="220"/>
      <c r="G2366" s="221"/>
      <c r="H2366" s="194"/>
      <c r="I2366" s="106"/>
      <c r="J2366" s="195"/>
      <c r="K2366" s="195"/>
      <c r="L2366" s="196"/>
    </row>
    <row r="2367">
      <c r="A2367" s="198"/>
      <c r="B2367" s="219"/>
      <c r="C2367" s="103"/>
      <c r="D2367" s="103"/>
      <c r="E2367" s="5" t="str">
        <f t="array" ref="E2367">IF(D2367="","",XLOOKUP(D2367,DATOS!$D$6:D14000,DATOS!$C$6:C14000,0,0,1))</f>
        <v/>
      </c>
      <c r="F2367" s="220"/>
      <c r="G2367" s="221"/>
      <c r="H2367" s="194"/>
      <c r="I2367" s="106"/>
      <c r="J2367" s="195"/>
      <c r="K2367" s="195"/>
      <c r="L2367" s="196"/>
    </row>
    <row r="2368">
      <c r="A2368" s="198"/>
      <c r="B2368" s="219"/>
      <c r="C2368" s="103"/>
      <c r="D2368" s="103"/>
      <c r="E2368" s="5" t="str">
        <f t="array" ref="E2368">IF(D2368="","",XLOOKUP(D2368,DATOS!$D$6:D14000,DATOS!$C$6:C14000,0,0,1))</f>
        <v/>
      </c>
      <c r="F2368" s="220"/>
      <c r="G2368" s="221"/>
      <c r="H2368" s="194"/>
      <c r="I2368" s="106"/>
      <c r="J2368" s="195"/>
      <c r="K2368" s="195"/>
      <c r="L2368" s="196"/>
    </row>
    <row r="2369">
      <c r="A2369" s="198"/>
      <c r="B2369" s="219"/>
      <c r="C2369" s="103"/>
      <c r="D2369" s="103"/>
      <c r="E2369" s="5" t="str">
        <f t="array" ref="E2369">IF(D2369="","",XLOOKUP(D2369,DATOS!$D$6:D14000,DATOS!$C$6:C14000,0,0,1))</f>
        <v/>
      </c>
      <c r="F2369" s="220"/>
      <c r="G2369" s="221"/>
      <c r="H2369" s="194"/>
      <c r="I2369" s="106"/>
      <c r="J2369" s="195"/>
      <c r="K2369" s="195"/>
      <c r="L2369" s="196"/>
    </row>
    <row r="2370">
      <c r="A2370" s="198"/>
      <c r="B2370" s="219"/>
      <c r="C2370" s="103"/>
      <c r="D2370" s="103"/>
      <c r="E2370" s="5" t="str">
        <f t="array" ref="E2370">IF(D2370="","",XLOOKUP(D2370,DATOS!$D$6:D14000,DATOS!$C$6:C14000,0,0,1))</f>
        <v/>
      </c>
      <c r="F2370" s="220"/>
      <c r="G2370" s="221"/>
      <c r="H2370" s="194"/>
      <c r="I2370" s="106"/>
      <c r="J2370" s="195"/>
      <c r="K2370" s="195"/>
      <c r="L2370" s="196"/>
    </row>
    <row r="2371">
      <c r="A2371" s="198"/>
      <c r="B2371" s="219"/>
      <c r="C2371" s="103"/>
      <c r="D2371" s="103"/>
      <c r="E2371" s="5" t="str">
        <f t="array" ref="E2371">IF(D2371="","",XLOOKUP(D2371,DATOS!$D$6:D14000,DATOS!$C$6:C14000,0,0,1))</f>
        <v/>
      </c>
      <c r="F2371" s="220"/>
      <c r="G2371" s="221"/>
      <c r="H2371" s="194"/>
      <c r="I2371" s="106"/>
      <c r="J2371" s="195"/>
      <c r="K2371" s="195"/>
      <c r="L2371" s="196"/>
    </row>
    <row r="2372">
      <c r="A2372" s="198"/>
      <c r="B2372" s="219"/>
      <c r="C2372" s="103"/>
      <c r="D2372" s="103"/>
      <c r="E2372" s="5" t="str">
        <f t="array" ref="E2372">IF(D2372="","",XLOOKUP(D2372,DATOS!$D$6:D14000,DATOS!$C$6:C14000,0,0,1))</f>
        <v/>
      </c>
      <c r="F2372" s="220"/>
      <c r="G2372" s="221"/>
      <c r="H2372" s="194"/>
      <c r="I2372" s="106"/>
      <c r="J2372" s="195"/>
      <c r="K2372" s="195"/>
      <c r="L2372" s="196"/>
    </row>
    <row r="2373">
      <c r="A2373" s="198"/>
      <c r="B2373" s="219"/>
      <c r="C2373" s="103"/>
      <c r="D2373" s="103"/>
      <c r="E2373" s="5" t="str">
        <f t="array" ref="E2373">IF(D2373="","",XLOOKUP(D2373,DATOS!$D$6:D14000,DATOS!$C$6:C14000,0,0,1))</f>
        <v/>
      </c>
      <c r="F2373" s="220"/>
      <c r="G2373" s="221"/>
      <c r="H2373" s="194"/>
      <c r="I2373" s="106"/>
      <c r="J2373" s="195"/>
      <c r="K2373" s="195"/>
      <c r="L2373" s="196"/>
    </row>
    <row r="2374">
      <c r="A2374" s="198"/>
      <c r="B2374" s="219"/>
      <c r="C2374" s="103"/>
      <c r="D2374" s="103"/>
      <c r="E2374" s="5" t="str">
        <f t="array" ref="E2374">IF(D2374="","",XLOOKUP(D2374,DATOS!$D$6:D14000,DATOS!$C$6:C14000,0,0,1))</f>
        <v/>
      </c>
      <c r="F2374" s="220"/>
      <c r="G2374" s="221"/>
      <c r="H2374" s="194"/>
      <c r="I2374" s="106"/>
      <c r="J2374" s="195"/>
      <c r="K2374" s="195"/>
      <c r="L2374" s="196"/>
    </row>
    <row r="2375">
      <c r="A2375" s="198"/>
      <c r="B2375" s="219"/>
      <c r="C2375" s="103"/>
      <c r="D2375" s="103"/>
      <c r="E2375" s="5" t="str">
        <f t="array" ref="E2375">IF(D2375="","",XLOOKUP(D2375,DATOS!$D$6:D14000,DATOS!$C$6:C14000,0,0,1))</f>
        <v/>
      </c>
      <c r="F2375" s="220"/>
      <c r="G2375" s="221"/>
      <c r="H2375" s="194"/>
      <c r="I2375" s="106"/>
      <c r="J2375" s="195"/>
      <c r="K2375" s="195"/>
      <c r="L2375" s="196"/>
    </row>
    <row r="2376">
      <c r="A2376" s="198"/>
      <c r="B2376" s="219"/>
      <c r="C2376" s="103"/>
      <c r="D2376" s="103"/>
      <c r="E2376" s="5" t="str">
        <f t="array" ref="E2376">IF(D2376="","",XLOOKUP(D2376,DATOS!$D$6:D14000,DATOS!$C$6:C14000,0,0,1))</f>
        <v/>
      </c>
      <c r="F2376" s="220"/>
      <c r="G2376" s="221"/>
      <c r="H2376" s="194"/>
      <c r="I2376" s="106"/>
      <c r="J2376" s="195"/>
      <c r="K2376" s="195"/>
      <c r="L2376" s="196"/>
    </row>
    <row r="2377">
      <c r="A2377" s="198"/>
      <c r="B2377" s="219"/>
      <c r="C2377" s="103"/>
      <c r="D2377" s="103"/>
      <c r="E2377" s="5" t="str">
        <f t="array" ref="E2377">IF(D2377="","",XLOOKUP(D2377,DATOS!$D$6:D14000,DATOS!$C$6:C14000,0,0,1))</f>
        <v/>
      </c>
      <c r="F2377" s="220"/>
      <c r="G2377" s="221"/>
      <c r="H2377" s="194"/>
      <c r="I2377" s="106"/>
      <c r="J2377" s="195"/>
      <c r="K2377" s="195"/>
      <c r="L2377" s="196"/>
    </row>
    <row r="2378">
      <c r="A2378" s="198"/>
      <c r="B2378" s="219"/>
      <c r="C2378" s="103"/>
      <c r="D2378" s="103"/>
      <c r="E2378" s="5" t="str">
        <f t="array" ref="E2378">IF(D2378="","",XLOOKUP(D2378,DATOS!$D$6:D14000,DATOS!$C$6:C14000,0,0,1))</f>
        <v/>
      </c>
      <c r="F2378" s="220"/>
      <c r="G2378" s="221"/>
      <c r="H2378" s="194"/>
      <c r="I2378" s="106"/>
      <c r="J2378" s="195"/>
      <c r="K2378" s="195"/>
      <c r="L2378" s="196"/>
    </row>
    <row r="2379">
      <c r="A2379" s="198"/>
      <c r="B2379" s="219"/>
      <c r="C2379" s="103"/>
      <c r="D2379" s="103"/>
      <c r="E2379" s="5" t="str">
        <f t="array" ref="E2379">IF(D2379="","",XLOOKUP(D2379,DATOS!$D$6:D14000,DATOS!$C$6:C14000,0,0,1))</f>
        <v/>
      </c>
      <c r="F2379" s="220"/>
      <c r="G2379" s="221"/>
      <c r="H2379" s="194"/>
      <c r="I2379" s="106"/>
      <c r="J2379" s="195"/>
      <c r="K2379" s="195"/>
      <c r="L2379" s="196"/>
    </row>
    <row r="2380">
      <c r="A2380" s="198"/>
      <c r="B2380" s="219"/>
      <c r="C2380" s="103"/>
      <c r="D2380" s="103"/>
      <c r="E2380" s="5" t="str">
        <f t="array" ref="E2380">IF(D2380="","",XLOOKUP(D2380,DATOS!$D$6:D14000,DATOS!$C$6:C14000,0,0,1))</f>
        <v/>
      </c>
      <c r="F2380" s="220"/>
      <c r="G2380" s="221"/>
      <c r="H2380" s="194"/>
      <c r="I2380" s="106"/>
      <c r="J2380" s="195"/>
      <c r="K2380" s="195"/>
      <c r="L2380" s="196"/>
    </row>
    <row r="2381">
      <c r="A2381" s="198"/>
      <c r="B2381" s="219"/>
      <c r="C2381" s="103"/>
      <c r="D2381" s="103"/>
      <c r="E2381" s="5" t="str">
        <f t="array" ref="E2381">IF(D2381="","",XLOOKUP(D2381,DATOS!$D$6:D14000,DATOS!$C$6:C14000,0,0,1))</f>
        <v/>
      </c>
      <c r="F2381" s="220"/>
      <c r="G2381" s="221"/>
      <c r="H2381" s="194"/>
      <c r="I2381" s="106"/>
      <c r="J2381" s="195"/>
      <c r="K2381" s="195"/>
      <c r="L2381" s="196"/>
    </row>
    <row r="2382">
      <c r="A2382" s="198"/>
      <c r="B2382" s="219"/>
      <c r="C2382" s="103"/>
      <c r="D2382" s="103"/>
      <c r="E2382" s="5" t="str">
        <f t="array" ref="E2382">IF(D2382="","",XLOOKUP(D2382,DATOS!$D$6:D14000,DATOS!$C$6:C14000,0,0,1))</f>
        <v/>
      </c>
      <c r="F2382" s="220"/>
      <c r="G2382" s="221"/>
      <c r="H2382" s="194"/>
      <c r="I2382" s="106"/>
      <c r="J2382" s="195"/>
      <c r="K2382" s="195"/>
      <c r="L2382" s="196"/>
    </row>
    <row r="2383">
      <c r="A2383" s="198"/>
      <c r="B2383" s="219"/>
      <c r="C2383" s="103"/>
      <c r="D2383" s="103"/>
      <c r="E2383" s="5" t="str">
        <f t="array" ref="E2383">IF(D2383="","",XLOOKUP(D2383,DATOS!$D$6:D14000,DATOS!$C$6:C14000,0,0,1))</f>
        <v/>
      </c>
      <c r="F2383" s="220"/>
      <c r="G2383" s="221"/>
      <c r="H2383" s="194"/>
      <c r="I2383" s="106"/>
      <c r="J2383" s="195"/>
      <c r="K2383" s="195"/>
      <c r="L2383" s="196"/>
    </row>
    <row r="2384">
      <c r="A2384" s="198"/>
      <c r="B2384" s="219"/>
      <c r="C2384" s="103"/>
      <c r="D2384" s="103"/>
      <c r="E2384" s="5" t="str">
        <f t="array" ref="E2384">IF(D2384="","",XLOOKUP(D2384,DATOS!$D$6:D14000,DATOS!$C$6:C14000,0,0,1))</f>
        <v/>
      </c>
      <c r="F2384" s="220"/>
      <c r="G2384" s="221"/>
      <c r="H2384" s="194"/>
      <c r="I2384" s="106"/>
      <c r="J2384" s="195"/>
      <c r="K2384" s="195"/>
      <c r="L2384" s="196"/>
    </row>
    <row r="2385">
      <c r="A2385" s="198"/>
      <c r="B2385" s="219"/>
      <c r="C2385" s="103"/>
      <c r="D2385" s="103"/>
      <c r="E2385" s="5" t="str">
        <f t="array" ref="E2385">IF(D2385="","",XLOOKUP(D2385,DATOS!$D$6:D14000,DATOS!$C$6:C14000,0,0,1))</f>
        <v/>
      </c>
      <c r="F2385" s="220"/>
      <c r="G2385" s="221"/>
      <c r="H2385" s="194"/>
      <c r="I2385" s="106"/>
      <c r="J2385" s="195"/>
      <c r="K2385" s="195"/>
      <c r="L2385" s="196"/>
    </row>
    <row r="2386">
      <c r="A2386" s="198"/>
      <c r="B2386" s="219"/>
      <c r="C2386" s="103"/>
      <c r="D2386" s="103"/>
      <c r="E2386" s="5" t="str">
        <f t="array" ref="E2386">IF(D2386="","",XLOOKUP(D2386,DATOS!$D$6:D14000,DATOS!$C$6:C14000,0,0,1))</f>
        <v/>
      </c>
      <c r="F2386" s="220"/>
      <c r="G2386" s="221"/>
      <c r="H2386" s="194"/>
      <c r="I2386" s="106"/>
      <c r="J2386" s="195"/>
      <c r="K2386" s="195"/>
      <c r="L2386" s="196"/>
    </row>
    <row r="2387">
      <c r="A2387" s="198"/>
      <c r="B2387" s="219"/>
      <c r="C2387" s="103"/>
      <c r="D2387" s="103"/>
      <c r="E2387" s="5" t="str">
        <f t="array" ref="E2387">IF(D2387="","",XLOOKUP(D2387,DATOS!$D$6:D14000,DATOS!$C$6:C14000,0,0,1))</f>
        <v/>
      </c>
      <c r="F2387" s="220"/>
      <c r="G2387" s="221"/>
      <c r="H2387" s="194"/>
      <c r="I2387" s="106"/>
      <c r="J2387" s="195"/>
      <c r="K2387" s="195"/>
      <c r="L2387" s="196"/>
    </row>
    <row r="2388">
      <c r="A2388" s="198"/>
      <c r="B2388" s="219"/>
      <c r="C2388" s="103"/>
      <c r="D2388" s="103"/>
      <c r="E2388" s="5" t="str">
        <f t="array" ref="E2388">IF(D2388="","",XLOOKUP(D2388,DATOS!$D$6:D14000,DATOS!$C$6:C14000,0,0,1))</f>
        <v/>
      </c>
      <c r="F2388" s="220"/>
      <c r="G2388" s="221"/>
      <c r="H2388" s="194"/>
      <c r="I2388" s="106"/>
      <c r="J2388" s="195"/>
      <c r="K2388" s="195"/>
      <c r="L2388" s="196"/>
    </row>
    <row r="2389">
      <c r="A2389" s="198"/>
      <c r="B2389" s="219"/>
      <c r="C2389" s="103"/>
      <c r="D2389" s="103"/>
      <c r="E2389" s="5" t="str">
        <f t="array" ref="E2389">IF(D2389="","",XLOOKUP(D2389,DATOS!$D$6:D14000,DATOS!$C$6:C14000,0,0,1))</f>
        <v/>
      </c>
      <c r="F2389" s="220"/>
      <c r="G2389" s="221"/>
      <c r="H2389" s="194"/>
      <c r="I2389" s="106"/>
      <c r="J2389" s="195"/>
      <c r="K2389" s="195"/>
      <c r="L2389" s="196"/>
    </row>
    <row r="2390">
      <c r="A2390" s="198"/>
      <c r="B2390" s="219"/>
      <c r="C2390" s="103"/>
      <c r="D2390" s="103"/>
      <c r="E2390" s="5" t="str">
        <f t="array" ref="E2390">IF(D2390="","",XLOOKUP(D2390,DATOS!$D$6:D14000,DATOS!$C$6:C14000,0,0,1))</f>
        <v/>
      </c>
      <c r="F2390" s="220"/>
      <c r="G2390" s="221"/>
      <c r="H2390" s="194"/>
      <c r="I2390" s="106"/>
      <c r="J2390" s="195"/>
      <c r="K2390" s="195"/>
      <c r="L2390" s="196"/>
    </row>
    <row r="2391">
      <c r="A2391" s="198"/>
      <c r="B2391" s="219"/>
      <c r="C2391" s="103"/>
      <c r="D2391" s="103"/>
      <c r="E2391" s="5" t="str">
        <f t="array" ref="E2391">IF(D2391="","",XLOOKUP(D2391,DATOS!$D$6:D14000,DATOS!$C$6:C14000,0,0,1))</f>
        <v/>
      </c>
      <c r="F2391" s="220"/>
      <c r="G2391" s="221"/>
      <c r="H2391" s="194"/>
      <c r="I2391" s="106"/>
      <c r="J2391" s="195"/>
      <c r="K2391" s="195"/>
      <c r="L2391" s="196"/>
    </row>
    <row r="2392">
      <c r="A2392" s="198"/>
      <c r="B2392" s="219"/>
      <c r="C2392" s="103"/>
      <c r="D2392" s="103"/>
      <c r="E2392" s="5" t="str">
        <f t="array" ref="E2392">IF(D2392="","",XLOOKUP(D2392,DATOS!$D$6:D14000,DATOS!$C$6:C14000,0,0,1))</f>
        <v/>
      </c>
      <c r="F2392" s="220"/>
      <c r="G2392" s="221"/>
      <c r="H2392" s="194"/>
      <c r="I2392" s="106"/>
      <c r="J2392" s="195"/>
      <c r="K2392" s="195"/>
      <c r="L2392" s="196"/>
    </row>
    <row r="2393">
      <c r="A2393" s="198"/>
      <c r="B2393" s="219"/>
      <c r="C2393" s="103"/>
      <c r="D2393" s="103"/>
      <c r="E2393" s="5" t="str">
        <f t="array" ref="E2393">IF(D2393="","",XLOOKUP(D2393,DATOS!$D$6:D14000,DATOS!$C$6:C14000,0,0,1))</f>
        <v/>
      </c>
      <c r="F2393" s="220"/>
      <c r="G2393" s="221"/>
      <c r="H2393" s="194"/>
      <c r="I2393" s="106"/>
      <c r="J2393" s="195"/>
      <c r="K2393" s="195"/>
      <c r="L2393" s="196"/>
    </row>
    <row r="2394">
      <c r="A2394" s="198"/>
      <c r="B2394" s="219"/>
      <c r="C2394" s="103"/>
      <c r="D2394" s="103"/>
      <c r="E2394" s="5" t="str">
        <f t="array" ref="E2394">IF(D2394="","",XLOOKUP(D2394,DATOS!$D$6:D14000,DATOS!$C$6:C14000,0,0,1))</f>
        <v/>
      </c>
      <c r="F2394" s="220"/>
      <c r="G2394" s="221"/>
      <c r="H2394" s="194"/>
      <c r="I2394" s="106"/>
      <c r="J2394" s="195"/>
      <c r="K2394" s="195"/>
      <c r="L2394" s="196"/>
    </row>
    <row r="2395">
      <c r="A2395" s="198"/>
      <c r="B2395" s="219"/>
      <c r="C2395" s="103"/>
      <c r="D2395" s="103"/>
      <c r="E2395" s="5" t="str">
        <f t="array" ref="E2395">IF(D2395="","",XLOOKUP(D2395,DATOS!$D$6:D14000,DATOS!$C$6:C14000,0,0,1))</f>
        <v/>
      </c>
      <c r="F2395" s="220"/>
      <c r="G2395" s="221"/>
      <c r="H2395" s="194"/>
      <c r="I2395" s="106"/>
      <c r="J2395" s="195"/>
      <c r="K2395" s="195"/>
      <c r="L2395" s="196"/>
    </row>
    <row r="2396">
      <c r="A2396" s="198"/>
      <c r="B2396" s="219"/>
      <c r="C2396" s="103"/>
      <c r="D2396" s="103"/>
      <c r="E2396" s="5" t="str">
        <f t="array" ref="E2396">IF(D2396="","",XLOOKUP(D2396,DATOS!$D$6:D14000,DATOS!$C$6:C14000,0,0,1))</f>
        <v/>
      </c>
      <c r="F2396" s="220"/>
      <c r="G2396" s="221"/>
      <c r="H2396" s="194"/>
      <c r="I2396" s="106"/>
      <c r="J2396" s="195"/>
      <c r="K2396" s="195"/>
      <c r="L2396" s="196"/>
    </row>
    <row r="2397">
      <c r="A2397" s="198"/>
      <c r="B2397" s="219"/>
      <c r="C2397" s="103"/>
      <c r="D2397" s="103"/>
      <c r="E2397" s="5" t="str">
        <f t="array" ref="E2397">IF(D2397="","",XLOOKUP(D2397,DATOS!$D$6:D14000,DATOS!$C$6:C14000,0,0,1))</f>
        <v/>
      </c>
      <c r="F2397" s="220"/>
      <c r="G2397" s="221"/>
      <c r="H2397" s="194"/>
      <c r="I2397" s="106"/>
      <c r="J2397" s="195"/>
      <c r="K2397" s="195"/>
      <c r="L2397" s="196"/>
    </row>
    <row r="2398">
      <c r="A2398" s="198"/>
      <c r="B2398" s="219"/>
      <c r="C2398" s="103"/>
      <c r="D2398" s="103"/>
      <c r="E2398" s="5" t="str">
        <f t="array" ref="E2398">IF(D2398="","",XLOOKUP(D2398,DATOS!$D$6:D14000,DATOS!$C$6:C14000,0,0,1))</f>
        <v/>
      </c>
      <c r="F2398" s="220"/>
      <c r="G2398" s="221"/>
      <c r="H2398" s="194"/>
      <c r="I2398" s="106"/>
      <c r="J2398" s="195"/>
      <c r="K2398" s="195"/>
      <c r="L2398" s="196"/>
    </row>
    <row r="2399">
      <c r="A2399" s="198"/>
      <c r="B2399" s="219"/>
      <c r="C2399" s="103"/>
      <c r="D2399" s="103"/>
      <c r="E2399" s="5" t="str">
        <f t="array" ref="E2399">IF(D2399="","",XLOOKUP(D2399,DATOS!$D$6:D14000,DATOS!$C$6:C14000,0,0,1))</f>
        <v/>
      </c>
      <c r="F2399" s="220"/>
      <c r="G2399" s="221"/>
      <c r="H2399" s="194"/>
      <c r="I2399" s="106"/>
      <c r="J2399" s="195"/>
      <c r="K2399" s="195"/>
      <c r="L2399" s="196"/>
    </row>
    <row r="2400">
      <c r="A2400" s="198"/>
      <c r="B2400" s="219"/>
      <c r="C2400" s="103"/>
      <c r="D2400" s="103"/>
      <c r="E2400" s="5" t="str">
        <f t="array" ref="E2400">IF(D2400="","",XLOOKUP(D2400,DATOS!$D$6:D14000,DATOS!$C$6:C14000,0,0,1))</f>
        <v/>
      </c>
      <c r="F2400" s="220"/>
      <c r="G2400" s="221"/>
      <c r="H2400" s="194"/>
      <c r="I2400" s="106"/>
      <c r="J2400" s="195"/>
      <c r="K2400" s="195"/>
      <c r="L2400" s="196"/>
    </row>
    <row r="2401">
      <c r="A2401" s="198"/>
      <c r="B2401" s="219"/>
      <c r="C2401" s="103"/>
      <c r="D2401" s="103"/>
      <c r="E2401" s="5" t="str">
        <f t="array" ref="E2401">IF(D2401="","",XLOOKUP(D2401,DATOS!$D$6:D14000,DATOS!$C$6:C14000,0,0,1))</f>
        <v/>
      </c>
      <c r="F2401" s="220"/>
      <c r="G2401" s="221"/>
      <c r="H2401" s="194"/>
      <c r="I2401" s="106"/>
      <c r="J2401" s="195"/>
      <c r="K2401" s="195"/>
      <c r="L2401" s="196"/>
    </row>
    <row r="2402">
      <c r="A2402" s="198"/>
      <c r="B2402" s="219"/>
      <c r="C2402" s="103"/>
      <c r="D2402" s="103"/>
      <c r="E2402" s="5" t="str">
        <f t="array" ref="E2402">IF(D2402="","",XLOOKUP(D2402,DATOS!$D$6:D14000,DATOS!$C$6:C14000,0,0,1))</f>
        <v/>
      </c>
      <c r="F2402" s="220"/>
      <c r="G2402" s="221"/>
      <c r="H2402" s="194"/>
      <c r="I2402" s="106"/>
      <c r="J2402" s="195"/>
      <c r="K2402" s="195"/>
      <c r="L2402" s="196"/>
    </row>
    <row r="2403">
      <c r="A2403" s="198"/>
      <c r="B2403" s="219"/>
      <c r="C2403" s="103"/>
      <c r="D2403" s="103"/>
      <c r="E2403" s="5" t="str">
        <f t="array" ref="E2403">IF(D2403="","",XLOOKUP(D2403,DATOS!$D$6:D14000,DATOS!$C$6:C14000,0,0,1))</f>
        <v/>
      </c>
      <c r="F2403" s="220"/>
      <c r="G2403" s="221"/>
      <c r="H2403" s="194"/>
      <c r="I2403" s="106"/>
      <c r="J2403" s="195"/>
      <c r="K2403" s="195"/>
      <c r="L2403" s="196"/>
    </row>
    <row r="2404">
      <c r="A2404" s="198"/>
      <c r="B2404" s="219"/>
      <c r="C2404" s="103"/>
      <c r="D2404" s="103"/>
      <c r="E2404" s="5" t="str">
        <f t="array" ref="E2404">IF(D2404="","",XLOOKUP(D2404,DATOS!$D$6:D14000,DATOS!$C$6:C14000,0,0,1))</f>
        <v/>
      </c>
      <c r="F2404" s="220"/>
      <c r="G2404" s="221"/>
      <c r="H2404" s="194"/>
      <c r="I2404" s="106"/>
      <c r="J2404" s="195"/>
      <c r="K2404" s="195"/>
      <c r="L2404" s="196"/>
    </row>
    <row r="2405">
      <c r="A2405" s="198"/>
      <c r="B2405" s="219"/>
      <c r="C2405" s="103"/>
      <c r="D2405" s="103"/>
      <c r="E2405" s="5" t="str">
        <f t="array" ref="E2405">IF(D2405="","",XLOOKUP(D2405,DATOS!$D$6:D14000,DATOS!$C$6:C14000,0,0,1))</f>
        <v/>
      </c>
      <c r="F2405" s="220"/>
      <c r="G2405" s="221"/>
      <c r="H2405" s="194"/>
      <c r="I2405" s="106"/>
      <c r="J2405" s="195"/>
      <c r="K2405" s="195"/>
      <c r="L2405" s="196"/>
    </row>
    <row r="2406">
      <c r="A2406" s="198"/>
      <c r="B2406" s="219"/>
      <c r="C2406" s="103"/>
      <c r="D2406" s="103"/>
      <c r="E2406" s="5" t="str">
        <f t="array" ref="E2406">IF(D2406="","",XLOOKUP(D2406,DATOS!$D$6:D14000,DATOS!$C$6:C14000,0,0,1))</f>
        <v/>
      </c>
      <c r="F2406" s="220"/>
      <c r="G2406" s="221"/>
      <c r="H2406" s="194"/>
      <c r="I2406" s="106"/>
      <c r="J2406" s="195"/>
      <c r="K2406" s="195"/>
      <c r="L2406" s="196"/>
    </row>
    <row r="2407">
      <c r="A2407" s="198"/>
      <c r="B2407" s="219"/>
      <c r="C2407" s="103"/>
      <c r="D2407" s="103"/>
      <c r="E2407" s="5" t="str">
        <f t="array" ref="E2407">IF(D2407="","",XLOOKUP(D2407,DATOS!$D$6:D14000,DATOS!$C$6:C14000,0,0,1))</f>
        <v/>
      </c>
      <c r="F2407" s="220"/>
      <c r="G2407" s="221"/>
      <c r="H2407" s="194"/>
      <c r="I2407" s="106"/>
      <c r="J2407" s="195"/>
      <c r="K2407" s="195"/>
      <c r="L2407" s="196"/>
    </row>
    <row r="2408">
      <c r="A2408" s="198"/>
      <c r="B2408" s="219"/>
      <c r="C2408" s="103"/>
      <c r="D2408" s="103"/>
      <c r="E2408" s="5" t="str">
        <f t="array" ref="E2408">IF(D2408="","",XLOOKUP(D2408,DATOS!$D$6:D14000,DATOS!$C$6:C14000,0,0,1))</f>
        <v/>
      </c>
      <c r="F2408" s="220"/>
      <c r="G2408" s="221"/>
      <c r="H2408" s="194"/>
      <c r="I2408" s="106"/>
      <c r="J2408" s="195"/>
      <c r="K2408" s="195"/>
      <c r="L2408" s="196"/>
    </row>
    <row r="2409">
      <c r="A2409" s="198"/>
      <c r="B2409" s="219"/>
      <c r="C2409" s="103"/>
      <c r="D2409" s="103"/>
      <c r="E2409" s="5" t="str">
        <f t="array" ref="E2409">IF(D2409="","",XLOOKUP(D2409,DATOS!$D$6:D14000,DATOS!$C$6:C14000,0,0,1))</f>
        <v/>
      </c>
      <c r="F2409" s="220"/>
      <c r="G2409" s="221"/>
      <c r="H2409" s="194"/>
      <c r="I2409" s="106"/>
      <c r="J2409" s="195"/>
      <c r="K2409" s="195"/>
      <c r="L2409" s="196"/>
    </row>
    <row r="2410">
      <c r="A2410" s="198"/>
      <c r="B2410" s="219"/>
      <c r="C2410" s="103"/>
      <c r="D2410" s="103"/>
      <c r="E2410" s="5" t="str">
        <f t="array" ref="E2410">IF(D2410="","",XLOOKUP(D2410,DATOS!$D$6:D14000,DATOS!$C$6:C14000,0,0,1))</f>
        <v/>
      </c>
      <c r="F2410" s="220"/>
      <c r="G2410" s="221"/>
      <c r="H2410" s="194"/>
      <c r="I2410" s="106"/>
      <c r="J2410" s="195"/>
      <c r="K2410" s="195"/>
      <c r="L2410" s="196"/>
    </row>
    <row r="2411">
      <c r="A2411" s="198"/>
      <c r="B2411" s="219"/>
      <c r="C2411" s="103"/>
      <c r="D2411" s="103"/>
      <c r="E2411" s="5" t="str">
        <f t="array" ref="E2411">IF(D2411="","",XLOOKUP(D2411,DATOS!$D$6:D14000,DATOS!$C$6:C14000,0,0,1))</f>
        <v/>
      </c>
      <c r="F2411" s="220"/>
      <c r="G2411" s="221"/>
      <c r="H2411" s="194"/>
      <c r="I2411" s="106"/>
      <c r="J2411" s="195"/>
      <c r="K2411" s="195"/>
      <c r="L2411" s="196"/>
    </row>
    <row r="2412">
      <c r="A2412" s="198"/>
      <c r="B2412" s="219"/>
      <c r="C2412" s="103"/>
      <c r="D2412" s="103"/>
      <c r="E2412" s="5" t="str">
        <f t="array" ref="E2412">IF(D2412="","",XLOOKUP(D2412,DATOS!$D$6:D14000,DATOS!$C$6:C14000,0,0,1))</f>
        <v/>
      </c>
      <c r="F2412" s="220"/>
      <c r="G2412" s="221"/>
      <c r="H2412" s="194"/>
      <c r="I2412" s="106"/>
      <c r="J2412" s="195"/>
      <c r="K2412" s="195"/>
      <c r="L2412" s="196"/>
    </row>
    <row r="2413">
      <c r="A2413" s="198"/>
      <c r="B2413" s="219"/>
      <c r="C2413" s="103"/>
      <c r="D2413" s="103"/>
      <c r="E2413" s="5" t="str">
        <f t="array" ref="E2413">IF(D2413="","",XLOOKUP(D2413,DATOS!$D$6:D14000,DATOS!$C$6:C14000,0,0,1))</f>
        <v/>
      </c>
      <c r="F2413" s="220"/>
      <c r="G2413" s="221"/>
      <c r="H2413" s="194"/>
      <c r="I2413" s="106"/>
      <c r="J2413" s="195"/>
      <c r="K2413" s="195"/>
      <c r="L2413" s="196"/>
    </row>
    <row r="2414">
      <c r="A2414" s="198"/>
      <c r="B2414" s="219"/>
      <c r="C2414" s="103"/>
      <c r="D2414" s="103"/>
      <c r="E2414" s="5" t="str">
        <f t="array" ref="E2414">IF(D2414="","",XLOOKUP(D2414,DATOS!$D$6:D14000,DATOS!$C$6:C14000,0,0,1))</f>
        <v/>
      </c>
      <c r="F2414" s="220"/>
      <c r="G2414" s="221"/>
      <c r="H2414" s="194"/>
      <c r="I2414" s="106"/>
      <c r="J2414" s="195"/>
      <c r="K2414" s="195"/>
      <c r="L2414" s="196"/>
    </row>
    <row r="2415">
      <c r="A2415" s="198"/>
      <c r="B2415" s="219"/>
      <c r="C2415" s="103"/>
      <c r="D2415" s="103"/>
      <c r="E2415" s="5" t="str">
        <f t="array" ref="E2415">IF(D2415="","",XLOOKUP(D2415,DATOS!$D$6:D14000,DATOS!$C$6:C14000,0,0,1))</f>
        <v/>
      </c>
      <c r="F2415" s="220"/>
      <c r="G2415" s="221"/>
      <c r="H2415" s="194"/>
      <c r="I2415" s="106"/>
      <c r="J2415" s="195"/>
      <c r="K2415" s="195"/>
      <c r="L2415" s="196"/>
    </row>
    <row r="2416">
      <c r="A2416" s="198"/>
      <c r="B2416" s="219"/>
      <c r="C2416" s="103"/>
      <c r="D2416" s="103"/>
      <c r="E2416" s="5" t="str">
        <f t="array" ref="E2416">IF(D2416="","",XLOOKUP(D2416,DATOS!$D$6:D14000,DATOS!$C$6:C14000,0,0,1))</f>
        <v/>
      </c>
      <c r="F2416" s="220"/>
      <c r="G2416" s="221"/>
      <c r="H2416" s="194"/>
      <c r="I2416" s="106"/>
      <c r="J2416" s="195"/>
      <c r="K2416" s="195"/>
      <c r="L2416" s="196"/>
    </row>
    <row r="2417">
      <c r="A2417" s="198"/>
      <c r="B2417" s="219"/>
      <c r="C2417" s="103"/>
      <c r="D2417" s="103"/>
      <c r="E2417" s="5" t="str">
        <f t="array" ref="E2417">IF(D2417="","",XLOOKUP(D2417,DATOS!$D$6:D14000,DATOS!$C$6:C14000,0,0,1))</f>
        <v/>
      </c>
      <c r="F2417" s="220"/>
      <c r="G2417" s="221"/>
      <c r="H2417" s="194"/>
      <c r="I2417" s="106"/>
      <c r="J2417" s="195"/>
      <c r="K2417" s="195"/>
      <c r="L2417" s="196"/>
    </row>
    <row r="2418">
      <c r="A2418" s="198"/>
      <c r="B2418" s="219"/>
      <c r="C2418" s="103"/>
      <c r="D2418" s="103"/>
      <c r="E2418" s="5" t="str">
        <f t="array" ref="E2418">IF(D2418="","",XLOOKUP(D2418,DATOS!$D$6:D14000,DATOS!$C$6:C14000,0,0,1))</f>
        <v/>
      </c>
      <c r="F2418" s="220"/>
      <c r="G2418" s="221"/>
      <c r="H2418" s="194"/>
      <c r="I2418" s="106"/>
      <c r="J2418" s="195"/>
      <c r="K2418" s="195"/>
      <c r="L2418" s="196"/>
    </row>
    <row r="2419">
      <c r="A2419" s="198"/>
      <c r="B2419" s="219"/>
      <c r="C2419" s="103"/>
      <c r="D2419" s="103"/>
      <c r="E2419" s="5" t="str">
        <f t="array" ref="E2419">IF(D2419="","",XLOOKUP(D2419,DATOS!$D$6:D14000,DATOS!$C$6:C14000,0,0,1))</f>
        <v/>
      </c>
      <c r="F2419" s="220"/>
      <c r="G2419" s="221"/>
      <c r="H2419" s="194"/>
      <c r="I2419" s="106"/>
      <c r="J2419" s="195"/>
      <c r="K2419" s="195"/>
      <c r="L2419" s="196"/>
    </row>
    <row r="2420">
      <c r="A2420" s="198"/>
      <c r="B2420" s="219"/>
      <c r="C2420" s="103"/>
      <c r="D2420" s="103"/>
      <c r="E2420" s="5" t="str">
        <f t="array" ref="E2420">IF(D2420="","",XLOOKUP(D2420,DATOS!$D$6:D14000,DATOS!$C$6:C14000,0,0,1))</f>
        <v/>
      </c>
      <c r="F2420" s="220"/>
      <c r="G2420" s="221"/>
      <c r="H2420" s="194"/>
      <c r="I2420" s="106"/>
      <c r="J2420" s="195"/>
      <c r="K2420" s="195"/>
      <c r="L2420" s="196"/>
    </row>
    <row r="2421">
      <c r="A2421" s="198"/>
      <c r="B2421" s="219"/>
      <c r="C2421" s="103"/>
      <c r="D2421" s="103"/>
      <c r="E2421" s="5" t="str">
        <f t="array" ref="E2421">IF(D2421="","",XLOOKUP(D2421,DATOS!$D$6:D14000,DATOS!$C$6:C14000,0,0,1))</f>
        <v/>
      </c>
      <c r="F2421" s="220"/>
      <c r="G2421" s="221"/>
      <c r="H2421" s="194"/>
      <c r="I2421" s="106"/>
      <c r="J2421" s="195"/>
      <c r="K2421" s="195"/>
      <c r="L2421" s="196"/>
    </row>
    <row r="2422">
      <c r="A2422" s="198"/>
      <c r="B2422" s="219"/>
      <c r="C2422" s="103"/>
      <c r="D2422" s="103"/>
      <c r="E2422" s="5" t="str">
        <f t="array" ref="E2422">IF(D2422="","",XLOOKUP(D2422,DATOS!$D$6:D14000,DATOS!$C$6:C14000,0,0,1))</f>
        <v/>
      </c>
      <c r="F2422" s="220"/>
      <c r="G2422" s="221"/>
      <c r="H2422" s="194"/>
      <c r="I2422" s="106"/>
      <c r="J2422" s="195"/>
      <c r="K2422" s="195"/>
      <c r="L2422" s="196"/>
    </row>
    <row r="2423">
      <c r="A2423" s="198"/>
      <c r="B2423" s="219"/>
      <c r="C2423" s="103"/>
      <c r="D2423" s="103"/>
      <c r="E2423" s="5" t="str">
        <f t="array" ref="E2423">IF(D2423="","",XLOOKUP(D2423,DATOS!$D$6:D14000,DATOS!$C$6:C14000,0,0,1))</f>
        <v/>
      </c>
      <c r="F2423" s="220"/>
      <c r="G2423" s="221"/>
      <c r="H2423" s="194"/>
      <c r="I2423" s="106"/>
      <c r="J2423" s="195"/>
      <c r="K2423" s="195"/>
      <c r="L2423" s="196"/>
    </row>
    <row r="2424">
      <c r="A2424" s="198"/>
      <c r="B2424" s="219"/>
      <c r="C2424" s="103"/>
      <c r="D2424" s="103"/>
      <c r="E2424" s="5" t="str">
        <f t="array" ref="E2424">IF(D2424="","",XLOOKUP(D2424,DATOS!$D$6:D14000,DATOS!$C$6:C14000,0,0,1))</f>
        <v/>
      </c>
      <c r="F2424" s="220"/>
      <c r="G2424" s="221"/>
      <c r="H2424" s="194"/>
      <c r="I2424" s="106"/>
      <c r="J2424" s="195"/>
      <c r="K2424" s="195"/>
      <c r="L2424" s="196"/>
    </row>
    <row r="2425">
      <c r="A2425" s="198"/>
      <c r="B2425" s="219"/>
      <c r="C2425" s="103"/>
      <c r="D2425" s="103"/>
      <c r="E2425" s="5" t="str">
        <f t="array" ref="E2425">IF(D2425="","",XLOOKUP(D2425,DATOS!$D$6:D14000,DATOS!$C$6:C14000,0,0,1))</f>
        <v/>
      </c>
      <c r="F2425" s="220"/>
      <c r="G2425" s="221"/>
      <c r="H2425" s="194"/>
      <c r="I2425" s="106"/>
      <c r="J2425" s="195"/>
      <c r="K2425" s="195"/>
      <c r="L2425" s="196"/>
    </row>
    <row r="2426">
      <c r="A2426" s="198"/>
      <c r="B2426" s="219"/>
      <c r="C2426" s="103"/>
      <c r="D2426" s="103"/>
      <c r="E2426" s="5" t="str">
        <f t="array" ref="E2426">IF(D2426="","",XLOOKUP(D2426,DATOS!$D$6:D14000,DATOS!$C$6:C14000,0,0,1))</f>
        <v/>
      </c>
      <c r="F2426" s="220"/>
      <c r="G2426" s="221"/>
      <c r="H2426" s="194"/>
      <c r="I2426" s="106"/>
      <c r="J2426" s="195"/>
      <c r="K2426" s="195"/>
      <c r="L2426" s="196"/>
    </row>
    <row r="2427">
      <c r="A2427" s="198"/>
      <c r="B2427" s="219"/>
      <c r="C2427" s="103"/>
      <c r="D2427" s="103"/>
      <c r="E2427" s="5" t="str">
        <f t="array" ref="E2427">IF(D2427="","",XLOOKUP(D2427,DATOS!$D$6:D14000,DATOS!$C$6:C14000,0,0,1))</f>
        <v/>
      </c>
      <c r="F2427" s="220"/>
      <c r="G2427" s="221"/>
      <c r="H2427" s="194"/>
      <c r="I2427" s="106"/>
      <c r="J2427" s="195"/>
      <c r="K2427" s="195"/>
      <c r="L2427" s="196"/>
    </row>
    <row r="2428">
      <c r="A2428" s="198"/>
      <c r="B2428" s="219"/>
      <c r="C2428" s="103"/>
      <c r="D2428" s="103"/>
      <c r="E2428" s="5" t="str">
        <f t="array" ref="E2428">IF(D2428="","",XLOOKUP(D2428,DATOS!$D$6:D14000,DATOS!$C$6:C14000,0,0,1))</f>
        <v/>
      </c>
      <c r="F2428" s="220"/>
      <c r="G2428" s="221"/>
      <c r="H2428" s="194"/>
      <c r="I2428" s="106"/>
      <c r="J2428" s="195"/>
      <c r="K2428" s="195"/>
      <c r="L2428" s="196"/>
    </row>
    <row r="2429">
      <c r="A2429" s="198"/>
      <c r="B2429" s="219"/>
      <c r="C2429" s="103"/>
      <c r="D2429" s="103"/>
      <c r="E2429" s="5" t="str">
        <f t="array" ref="E2429">IF(D2429="","",XLOOKUP(D2429,DATOS!$D$6:D14000,DATOS!$C$6:C14000,0,0,1))</f>
        <v/>
      </c>
      <c r="F2429" s="220"/>
      <c r="G2429" s="221"/>
      <c r="H2429" s="194"/>
      <c r="I2429" s="106"/>
      <c r="J2429" s="195"/>
      <c r="K2429" s="195"/>
      <c r="L2429" s="196"/>
    </row>
    <row r="2430">
      <c r="A2430" s="198"/>
      <c r="B2430" s="219"/>
      <c r="C2430" s="103"/>
      <c r="D2430" s="103"/>
      <c r="E2430" s="5" t="str">
        <f t="array" ref="E2430">IF(D2430="","",XLOOKUP(D2430,DATOS!$D$6:D14000,DATOS!$C$6:C14000,0,0,1))</f>
        <v/>
      </c>
      <c r="F2430" s="220"/>
      <c r="G2430" s="221"/>
      <c r="H2430" s="194"/>
      <c r="I2430" s="106"/>
      <c r="J2430" s="195"/>
      <c r="K2430" s="195"/>
      <c r="L2430" s="196"/>
    </row>
    <row r="2431">
      <c r="A2431" s="198"/>
      <c r="B2431" s="219"/>
      <c r="C2431" s="103"/>
      <c r="D2431" s="103"/>
      <c r="E2431" s="5" t="str">
        <f t="array" ref="E2431">IF(D2431="","",XLOOKUP(D2431,DATOS!$D$6:D14000,DATOS!$C$6:C14000,0,0,1))</f>
        <v/>
      </c>
      <c r="F2431" s="220"/>
      <c r="G2431" s="221"/>
      <c r="H2431" s="194"/>
      <c r="I2431" s="106"/>
      <c r="J2431" s="195"/>
      <c r="K2431" s="195"/>
      <c r="L2431" s="196"/>
    </row>
    <row r="2432">
      <c r="A2432" s="198"/>
      <c r="B2432" s="219"/>
      <c r="C2432" s="103"/>
      <c r="D2432" s="103"/>
      <c r="E2432" s="5" t="str">
        <f t="array" ref="E2432">IF(D2432="","",XLOOKUP(D2432,DATOS!$D$6:D14000,DATOS!$C$6:C14000,0,0,1))</f>
        <v/>
      </c>
      <c r="F2432" s="220"/>
      <c r="G2432" s="221"/>
      <c r="H2432" s="194"/>
      <c r="I2432" s="106"/>
      <c r="J2432" s="195"/>
      <c r="K2432" s="195"/>
      <c r="L2432" s="196"/>
    </row>
    <row r="2433">
      <c r="A2433" s="198"/>
      <c r="B2433" s="219"/>
      <c r="C2433" s="103"/>
      <c r="D2433" s="103"/>
      <c r="E2433" s="5" t="str">
        <f t="array" ref="E2433">IF(D2433="","",XLOOKUP(D2433,DATOS!$D$6:D14000,DATOS!$C$6:C14000,0,0,1))</f>
        <v/>
      </c>
      <c r="F2433" s="220"/>
      <c r="G2433" s="221"/>
      <c r="H2433" s="194"/>
      <c r="I2433" s="106"/>
      <c r="J2433" s="195"/>
      <c r="K2433" s="195"/>
      <c r="L2433" s="196"/>
    </row>
    <row r="2434">
      <c r="A2434" s="198"/>
      <c r="B2434" s="219"/>
      <c r="C2434" s="103"/>
      <c r="D2434" s="103"/>
      <c r="E2434" s="5" t="str">
        <f t="array" ref="E2434">IF(D2434="","",XLOOKUP(D2434,DATOS!$D$6:D14000,DATOS!$C$6:C14000,0,0,1))</f>
        <v/>
      </c>
      <c r="F2434" s="220"/>
      <c r="G2434" s="221"/>
      <c r="H2434" s="194"/>
      <c r="I2434" s="106"/>
      <c r="J2434" s="195"/>
      <c r="K2434" s="195"/>
      <c r="L2434" s="196"/>
    </row>
    <row r="2435">
      <c r="A2435" s="198"/>
      <c r="B2435" s="219"/>
      <c r="C2435" s="103"/>
      <c r="D2435" s="103"/>
      <c r="E2435" s="5" t="str">
        <f t="array" ref="E2435">IF(D2435="","",XLOOKUP(D2435,DATOS!$D$6:D14000,DATOS!$C$6:C14000,0,0,1))</f>
        <v/>
      </c>
      <c r="F2435" s="220"/>
      <c r="G2435" s="221"/>
      <c r="H2435" s="194"/>
      <c r="I2435" s="106"/>
      <c r="J2435" s="195"/>
      <c r="K2435" s="195"/>
      <c r="L2435" s="196"/>
    </row>
    <row r="2436">
      <c r="A2436" s="198"/>
      <c r="B2436" s="219"/>
      <c r="C2436" s="103"/>
      <c r="D2436" s="103"/>
      <c r="E2436" s="5" t="str">
        <f t="array" ref="E2436">IF(D2436="","",XLOOKUP(D2436,DATOS!$D$6:D14000,DATOS!$C$6:C14000,0,0,1))</f>
        <v/>
      </c>
      <c r="F2436" s="220"/>
      <c r="G2436" s="221"/>
      <c r="H2436" s="194"/>
      <c r="I2436" s="106"/>
      <c r="J2436" s="195"/>
      <c r="K2436" s="195"/>
      <c r="L2436" s="196"/>
    </row>
    <row r="2437">
      <c r="A2437" s="198"/>
      <c r="B2437" s="219"/>
      <c r="C2437" s="103"/>
      <c r="D2437" s="103"/>
      <c r="E2437" s="5" t="str">
        <f t="array" ref="E2437">IF(D2437="","",XLOOKUP(D2437,DATOS!$D$6:D14000,DATOS!$C$6:C14000,0,0,1))</f>
        <v/>
      </c>
      <c r="F2437" s="220"/>
      <c r="G2437" s="221"/>
      <c r="H2437" s="194"/>
      <c r="I2437" s="106"/>
      <c r="J2437" s="195"/>
      <c r="K2437" s="195"/>
      <c r="L2437" s="196"/>
    </row>
    <row r="2438">
      <c r="A2438" s="198"/>
      <c r="B2438" s="219"/>
      <c r="C2438" s="103"/>
      <c r="D2438" s="103"/>
      <c r="E2438" s="5" t="str">
        <f t="array" ref="E2438">IF(D2438="","",XLOOKUP(D2438,DATOS!$D$6:D14000,DATOS!$C$6:C14000,0,0,1))</f>
        <v/>
      </c>
      <c r="F2438" s="220"/>
      <c r="G2438" s="221"/>
      <c r="H2438" s="194"/>
      <c r="I2438" s="106"/>
      <c r="J2438" s="195"/>
      <c r="K2438" s="195"/>
      <c r="L2438" s="196"/>
    </row>
    <row r="2439">
      <c r="A2439" s="198"/>
      <c r="B2439" s="219"/>
      <c r="C2439" s="103"/>
      <c r="D2439" s="103"/>
      <c r="E2439" s="5" t="str">
        <f t="array" ref="E2439">IF(D2439="","",XLOOKUP(D2439,DATOS!$D$6:D14000,DATOS!$C$6:C14000,0,0,1))</f>
        <v/>
      </c>
      <c r="F2439" s="220"/>
      <c r="G2439" s="221"/>
      <c r="H2439" s="194"/>
      <c r="I2439" s="106"/>
      <c r="J2439" s="195"/>
      <c r="K2439" s="195"/>
      <c r="L2439" s="196"/>
    </row>
    <row r="2440">
      <c r="A2440" s="198"/>
      <c r="B2440" s="219"/>
      <c r="C2440" s="103"/>
      <c r="D2440" s="103"/>
      <c r="E2440" s="5" t="str">
        <f t="array" ref="E2440">IF(D2440="","",XLOOKUP(D2440,DATOS!$D$6:D14000,DATOS!$C$6:C14000,0,0,1))</f>
        <v/>
      </c>
      <c r="F2440" s="220"/>
      <c r="G2440" s="221"/>
      <c r="H2440" s="194"/>
      <c r="I2440" s="106"/>
      <c r="J2440" s="195"/>
      <c r="K2440" s="195"/>
      <c r="L2440" s="196"/>
    </row>
    <row r="2441">
      <c r="A2441" s="198"/>
      <c r="B2441" s="219"/>
      <c r="C2441" s="103"/>
      <c r="D2441" s="103"/>
      <c r="E2441" s="5" t="str">
        <f t="array" ref="E2441">IF(D2441="","",XLOOKUP(D2441,DATOS!$D$6:D14000,DATOS!$C$6:C14000,0,0,1))</f>
        <v/>
      </c>
      <c r="F2441" s="220"/>
      <c r="G2441" s="221"/>
      <c r="H2441" s="194"/>
      <c r="I2441" s="106"/>
      <c r="J2441" s="195"/>
      <c r="K2441" s="195"/>
      <c r="L2441" s="196"/>
    </row>
    <row r="2442">
      <c r="A2442" s="198"/>
      <c r="B2442" s="219"/>
      <c r="C2442" s="103"/>
      <c r="D2442" s="103"/>
      <c r="E2442" s="5" t="str">
        <f t="array" ref="E2442">IF(D2442="","",XLOOKUP(D2442,DATOS!$D$6:D14000,DATOS!$C$6:C14000,0,0,1))</f>
        <v/>
      </c>
      <c r="F2442" s="220"/>
      <c r="G2442" s="221"/>
      <c r="H2442" s="194"/>
      <c r="I2442" s="106"/>
      <c r="J2442" s="195"/>
      <c r="K2442" s="195"/>
      <c r="L2442" s="196"/>
    </row>
    <row r="2443">
      <c r="A2443" s="198"/>
      <c r="B2443" s="219"/>
      <c r="C2443" s="103"/>
      <c r="D2443" s="103"/>
      <c r="E2443" s="5" t="str">
        <f t="array" ref="E2443">IF(D2443="","",XLOOKUP(D2443,DATOS!$D$6:D14000,DATOS!$C$6:C14000,0,0,1))</f>
        <v/>
      </c>
      <c r="F2443" s="220"/>
      <c r="G2443" s="221"/>
      <c r="H2443" s="194"/>
      <c r="I2443" s="106"/>
      <c r="J2443" s="195"/>
      <c r="K2443" s="195"/>
      <c r="L2443" s="196"/>
    </row>
    <row r="2444">
      <c r="A2444" s="198"/>
      <c r="B2444" s="219"/>
      <c r="C2444" s="103"/>
      <c r="D2444" s="103"/>
      <c r="E2444" s="5" t="str">
        <f t="array" ref="E2444">IF(D2444="","",XLOOKUP(D2444,DATOS!$D$6:D14000,DATOS!$C$6:C14000,0,0,1))</f>
        <v/>
      </c>
      <c r="F2444" s="220"/>
      <c r="G2444" s="221"/>
      <c r="H2444" s="194"/>
      <c r="I2444" s="106"/>
      <c r="J2444" s="195"/>
      <c r="K2444" s="195"/>
      <c r="L2444" s="196"/>
    </row>
    <row r="2445">
      <c r="A2445" s="198"/>
      <c r="B2445" s="219"/>
      <c r="C2445" s="103"/>
      <c r="D2445" s="103"/>
      <c r="E2445" s="5" t="str">
        <f t="array" ref="E2445">IF(D2445="","",XLOOKUP(D2445,DATOS!$D$6:D14000,DATOS!$C$6:C14000,0,0,1))</f>
        <v/>
      </c>
      <c r="F2445" s="220"/>
      <c r="G2445" s="221"/>
      <c r="H2445" s="194"/>
      <c r="I2445" s="106"/>
      <c r="J2445" s="195"/>
      <c r="K2445" s="195"/>
      <c r="L2445" s="196"/>
    </row>
    <row r="2446">
      <c r="A2446" s="198"/>
      <c r="B2446" s="219"/>
      <c r="C2446" s="103"/>
      <c r="D2446" s="103"/>
      <c r="E2446" s="5" t="str">
        <f t="array" ref="E2446">IF(D2446="","",XLOOKUP(D2446,DATOS!$D$6:D14000,DATOS!$C$6:C14000,0,0,1))</f>
        <v/>
      </c>
      <c r="F2446" s="220"/>
      <c r="G2446" s="221"/>
      <c r="H2446" s="194"/>
      <c r="I2446" s="106"/>
      <c r="J2446" s="195"/>
      <c r="K2446" s="195"/>
      <c r="L2446" s="196"/>
    </row>
    <row r="2447">
      <c r="A2447" s="198"/>
      <c r="B2447" s="219"/>
      <c r="C2447" s="103"/>
      <c r="D2447" s="103"/>
      <c r="E2447" s="5" t="str">
        <f t="array" ref="E2447">IF(D2447="","",XLOOKUP(D2447,DATOS!$D$6:D14000,DATOS!$C$6:C14000,0,0,1))</f>
        <v/>
      </c>
      <c r="F2447" s="220"/>
      <c r="G2447" s="221"/>
      <c r="H2447" s="194"/>
      <c r="I2447" s="106"/>
      <c r="J2447" s="195"/>
      <c r="K2447" s="195"/>
      <c r="L2447" s="196"/>
    </row>
    <row r="2448">
      <c r="A2448" s="198"/>
      <c r="B2448" s="219"/>
      <c r="C2448" s="103"/>
      <c r="D2448" s="103"/>
      <c r="E2448" s="5" t="str">
        <f t="array" ref="E2448">IF(D2448="","",XLOOKUP(D2448,DATOS!$D$6:D14000,DATOS!$C$6:C14000,0,0,1))</f>
        <v/>
      </c>
      <c r="F2448" s="220"/>
      <c r="G2448" s="221"/>
      <c r="H2448" s="194"/>
      <c r="I2448" s="106"/>
      <c r="J2448" s="195"/>
      <c r="K2448" s="195"/>
      <c r="L2448" s="196"/>
    </row>
    <row r="2449">
      <c r="A2449" s="198"/>
      <c r="B2449" s="219"/>
      <c r="C2449" s="103"/>
      <c r="D2449" s="103"/>
      <c r="E2449" s="5" t="str">
        <f t="array" ref="E2449">IF(D2449="","",XLOOKUP(D2449,DATOS!$D$6:D14000,DATOS!$C$6:C14000,0,0,1))</f>
        <v/>
      </c>
      <c r="F2449" s="220"/>
      <c r="G2449" s="221"/>
      <c r="H2449" s="194"/>
      <c r="I2449" s="106"/>
      <c r="J2449" s="195"/>
      <c r="K2449" s="195"/>
      <c r="L2449" s="196"/>
    </row>
    <row r="2450">
      <c r="A2450" s="198"/>
      <c r="B2450" s="219"/>
      <c r="C2450" s="103"/>
      <c r="D2450" s="103"/>
      <c r="E2450" s="5" t="str">
        <f t="array" ref="E2450">IF(D2450="","",XLOOKUP(D2450,DATOS!$D$6:D14000,DATOS!$C$6:C14000,0,0,1))</f>
        <v/>
      </c>
      <c r="F2450" s="220"/>
      <c r="G2450" s="221"/>
      <c r="H2450" s="194"/>
      <c r="I2450" s="106"/>
      <c r="J2450" s="195"/>
      <c r="K2450" s="195"/>
      <c r="L2450" s="196"/>
    </row>
    <row r="2451">
      <c r="A2451" s="198"/>
      <c r="B2451" s="219"/>
      <c r="C2451" s="103"/>
      <c r="D2451" s="103"/>
      <c r="E2451" s="5" t="str">
        <f t="array" ref="E2451">IF(D2451="","",XLOOKUP(D2451,DATOS!$D$6:D14000,DATOS!$C$6:C14000,0,0,1))</f>
        <v/>
      </c>
      <c r="F2451" s="220"/>
      <c r="G2451" s="221"/>
      <c r="H2451" s="194"/>
      <c r="I2451" s="106"/>
      <c r="J2451" s="195"/>
      <c r="K2451" s="195"/>
      <c r="L2451" s="196"/>
    </row>
    <row r="2452">
      <c r="A2452" s="198"/>
      <c r="B2452" s="219"/>
      <c r="C2452" s="103"/>
      <c r="D2452" s="103"/>
      <c r="E2452" s="5" t="str">
        <f t="array" ref="E2452">IF(D2452="","",XLOOKUP(D2452,DATOS!$D$6:D14000,DATOS!$C$6:C14000,0,0,1))</f>
        <v/>
      </c>
      <c r="F2452" s="220"/>
      <c r="G2452" s="221"/>
      <c r="H2452" s="194"/>
      <c r="I2452" s="106"/>
      <c r="J2452" s="195"/>
      <c r="K2452" s="195"/>
      <c r="L2452" s="196"/>
    </row>
    <row r="2453">
      <c r="A2453" s="198"/>
      <c r="B2453" s="219"/>
      <c r="C2453" s="103"/>
      <c r="D2453" s="103"/>
      <c r="E2453" s="5" t="str">
        <f t="array" ref="E2453">IF(D2453="","",XLOOKUP(D2453,DATOS!$D$6:D14000,DATOS!$C$6:C14000,0,0,1))</f>
        <v/>
      </c>
      <c r="F2453" s="220"/>
      <c r="G2453" s="221"/>
      <c r="H2453" s="194"/>
      <c r="I2453" s="106"/>
      <c r="J2453" s="195"/>
      <c r="K2453" s="195"/>
      <c r="L2453" s="196"/>
    </row>
    <row r="2454">
      <c r="A2454" s="198"/>
      <c r="B2454" s="219"/>
      <c r="C2454" s="103"/>
      <c r="D2454" s="103"/>
      <c r="E2454" s="5" t="str">
        <f t="array" ref="E2454">IF(D2454="","",XLOOKUP(D2454,DATOS!$D$6:D14000,DATOS!$C$6:C14000,0,0,1))</f>
        <v/>
      </c>
      <c r="F2454" s="220"/>
      <c r="G2454" s="221"/>
      <c r="H2454" s="194"/>
      <c r="I2454" s="106"/>
      <c r="J2454" s="195"/>
      <c r="K2454" s="195"/>
      <c r="L2454" s="196"/>
    </row>
    <row r="2455">
      <c r="A2455" s="198"/>
      <c r="B2455" s="219"/>
      <c r="C2455" s="103"/>
      <c r="D2455" s="103"/>
      <c r="E2455" s="5" t="str">
        <f t="array" ref="E2455">IF(D2455="","",XLOOKUP(D2455,DATOS!$D$6:D14000,DATOS!$C$6:C14000,0,0,1))</f>
        <v/>
      </c>
      <c r="F2455" s="220"/>
      <c r="G2455" s="221"/>
      <c r="H2455" s="194"/>
      <c r="I2455" s="106"/>
      <c r="J2455" s="195"/>
      <c r="K2455" s="195"/>
      <c r="L2455" s="196"/>
    </row>
    <row r="2456">
      <c r="A2456" s="198"/>
      <c r="B2456" s="219"/>
      <c r="C2456" s="103"/>
      <c r="D2456" s="103"/>
      <c r="E2456" s="5" t="str">
        <f t="array" ref="E2456">IF(D2456="","",XLOOKUP(D2456,DATOS!$D$6:D14000,DATOS!$C$6:C14000,0,0,1))</f>
        <v/>
      </c>
      <c r="F2456" s="220"/>
      <c r="G2456" s="221"/>
      <c r="H2456" s="194"/>
      <c r="I2456" s="106"/>
      <c r="J2456" s="195"/>
      <c r="K2456" s="195"/>
      <c r="L2456" s="196"/>
    </row>
    <row r="2457">
      <c r="A2457" s="198"/>
      <c r="B2457" s="219"/>
      <c r="C2457" s="103"/>
      <c r="D2457" s="103"/>
      <c r="E2457" s="5" t="str">
        <f t="array" ref="E2457">IF(D2457="","",XLOOKUP(D2457,DATOS!$D$6:D14000,DATOS!$C$6:C14000,0,0,1))</f>
        <v/>
      </c>
      <c r="F2457" s="220"/>
      <c r="G2457" s="221"/>
      <c r="H2457" s="194"/>
      <c r="I2457" s="106"/>
      <c r="J2457" s="195"/>
      <c r="K2457" s="195"/>
      <c r="L2457" s="196"/>
    </row>
    <row r="2458">
      <c r="A2458" s="198"/>
      <c r="B2458" s="219"/>
      <c r="C2458" s="103"/>
      <c r="D2458" s="103"/>
      <c r="E2458" s="5" t="str">
        <f t="array" ref="E2458">IF(D2458="","",XLOOKUP(D2458,DATOS!$D$6:D14000,DATOS!$C$6:C14000,0,0,1))</f>
        <v/>
      </c>
      <c r="F2458" s="220"/>
      <c r="G2458" s="221"/>
      <c r="H2458" s="194"/>
      <c r="I2458" s="106"/>
      <c r="J2458" s="195"/>
      <c r="K2458" s="195"/>
      <c r="L2458" s="196"/>
    </row>
    <row r="2459">
      <c r="A2459" s="198"/>
      <c r="B2459" s="219"/>
      <c r="C2459" s="103"/>
      <c r="D2459" s="103"/>
      <c r="E2459" s="5" t="str">
        <f t="array" ref="E2459">IF(D2459="","",XLOOKUP(D2459,DATOS!$D$6:D14000,DATOS!$C$6:C14000,0,0,1))</f>
        <v/>
      </c>
      <c r="F2459" s="220"/>
      <c r="G2459" s="221"/>
      <c r="H2459" s="194"/>
      <c r="I2459" s="106"/>
      <c r="J2459" s="195"/>
      <c r="K2459" s="195"/>
      <c r="L2459" s="196"/>
    </row>
    <row r="2460">
      <c r="A2460" s="198"/>
      <c r="B2460" s="219"/>
      <c r="C2460" s="103"/>
      <c r="D2460" s="103"/>
      <c r="E2460" s="5" t="str">
        <f t="array" ref="E2460">IF(D2460="","",XLOOKUP(D2460,DATOS!$D$6:D14000,DATOS!$C$6:C14000,0,0,1))</f>
        <v/>
      </c>
      <c r="F2460" s="220"/>
      <c r="G2460" s="221"/>
      <c r="H2460" s="194"/>
      <c r="I2460" s="106"/>
      <c r="J2460" s="195"/>
      <c r="K2460" s="195"/>
      <c r="L2460" s="196"/>
    </row>
    <row r="2461">
      <c r="A2461" s="198"/>
      <c r="B2461" s="219"/>
      <c r="C2461" s="103"/>
      <c r="D2461" s="103"/>
      <c r="E2461" s="5" t="str">
        <f t="array" ref="E2461">IF(D2461="","",XLOOKUP(D2461,DATOS!$D$6:D14000,DATOS!$C$6:C14000,0,0,1))</f>
        <v/>
      </c>
      <c r="F2461" s="220"/>
      <c r="G2461" s="221"/>
      <c r="H2461" s="194"/>
      <c r="I2461" s="106"/>
      <c r="J2461" s="195"/>
      <c r="K2461" s="195"/>
      <c r="L2461" s="196"/>
    </row>
    <row r="2462">
      <c r="A2462" s="198"/>
      <c r="B2462" s="219"/>
      <c r="C2462" s="103"/>
      <c r="D2462" s="103"/>
      <c r="E2462" s="5" t="str">
        <f t="array" ref="E2462">IF(D2462="","",XLOOKUP(D2462,DATOS!$D$6:D14000,DATOS!$C$6:C14000,0,0,1))</f>
        <v/>
      </c>
      <c r="F2462" s="220"/>
      <c r="G2462" s="221"/>
      <c r="H2462" s="194"/>
      <c r="I2462" s="106"/>
      <c r="J2462" s="195"/>
      <c r="K2462" s="195"/>
      <c r="L2462" s="196"/>
    </row>
    <row r="2463">
      <c r="A2463" s="198"/>
      <c r="B2463" s="219"/>
      <c r="C2463" s="103"/>
      <c r="D2463" s="103"/>
      <c r="E2463" s="5" t="str">
        <f t="array" ref="E2463">IF(D2463="","",XLOOKUP(D2463,DATOS!$D$6:D14000,DATOS!$C$6:C14000,0,0,1))</f>
        <v/>
      </c>
      <c r="F2463" s="220"/>
      <c r="G2463" s="221"/>
      <c r="H2463" s="194"/>
      <c r="I2463" s="106"/>
      <c r="J2463" s="195"/>
      <c r="K2463" s="195"/>
      <c r="L2463" s="196"/>
    </row>
    <row r="2464">
      <c r="A2464" s="198"/>
      <c r="B2464" s="219"/>
      <c r="C2464" s="103"/>
      <c r="D2464" s="103"/>
      <c r="E2464" s="5" t="str">
        <f t="array" ref="E2464">IF(D2464="","",XLOOKUP(D2464,DATOS!$D$6:D14000,DATOS!$C$6:C14000,0,0,1))</f>
        <v/>
      </c>
      <c r="F2464" s="220"/>
      <c r="G2464" s="221"/>
      <c r="H2464" s="194"/>
      <c r="I2464" s="106"/>
      <c r="J2464" s="195"/>
      <c r="K2464" s="195"/>
      <c r="L2464" s="196"/>
    </row>
    <row r="2465">
      <c r="A2465" s="198"/>
      <c r="B2465" s="219"/>
      <c r="C2465" s="103"/>
      <c r="D2465" s="103"/>
      <c r="E2465" s="5" t="str">
        <f t="array" ref="E2465">IF(D2465="","",XLOOKUP(D2465,DATOS!$D$6:D14000,DATOS!$C$6:C14000,0,0,1))</f>
        <v/>
      </c>
      <c r="F2465" s="220"/>
      <c r="G2465" s="221"/>
      <c r="H2465" s="194"/>
      <c r="I2465" s="106"/>
      <c r="J2465" s="195"/>
      <c r="K2465" s="195"/>
      <c r="L2465" s="196"/>
    </row>
    <row r="2466">
      <c r="A2466" s="198"/>
      <c r="B2466" s="219"/>
      <c r="C2466" s="103"/>
      <c r="D2466" s="103"/>
      <c r="E2466" s="5" t="str">
        <f t="array" ref="E2466">IF(D2466="","",XLOOKUP(D2466,DATOS!$D$6:D14000,DATOS!$C$6:C14000,0,0,1))</f>
        <v/>
      </c>
      <c r="F2466" s="220"/>
      <c r="G2466" s="221"/>
      <c r="H2466" s="194"/>
      <c r="I2466" s="106"/>
      <c r="J2466" s="195"/>
      <c r="K2466" s="195"/>
      <c r="L2466" s="196"/>
    </row>
    <row r="2467">
      <c r="A2467" s="198"/>
      <c r="B2467" s="219"/>
      <c r="C2467" s="103"/>
      <c r="D2467" s="103"/>
      <c r="E2467" s="5" t="str">
        <f t="array" ref="E2467">IF(D2467="","",XLOOKUP(D2467,DATOS!$D$6:D14000,DATOS!$C$6:C14000,0,0,1))</f>
        <v/>
      </c>
      <c r="F2467" s="220"/>
      <c r="G2467" s="221"/>
      <c r="H2467" s="194"/>
      <c r="I2467" s="106"/>
      <c r="J2467" s="195"/>
      <c r="K2467" s="195"/>
      <c r="L2467" s="196"/>
    </row>
    <row r="2468">
      <c r="A2468" s="198"/>
      <c r="B2468" s="219"/>
      <c r="C2468" s="103"/>
      <c r="D2468" s="103"/>
      <c r="E2468" s="5" t="str">
        <f t="array" ref="E2468">IF(D2468="","",XLOOKUP(D2468,DATOS!$D$6:D14000,DATOS!$C$6:C14000,0,0,1))</f>
        <v/>
      </c>
      <c r="F2468" s="220"/>
      <c r="G2468" s="221"/>
      <c r="H2468" s="194"/>
      <c r="I2468" s="106"/>
      <c r="J2468" s="195"/>
      <c r="K2468" s="195"/>
      <c r="L2468" s="196"/>
    </row>
    <row r="2469">
      <c r="A2469" s="198"/>
      <c r="B2469" s="219"/>
      <c r="C2469" s="103"/>
      <c r="D2469" s="103"/>
      <c r="E2469" s="5" t="str">
        <f t="array" ref="E2469">IF(D2469="","",XLOOKUP(D2469,DATOS!$D$6:D14000,DATOS!$C$6:C14000,0,0,1))</f>
        <v/>
      </c>
      <c r="F2469" s="220"/>
      <c r="G2469" s="221"/>
      <c r="H2469" s="194"/>
      <c r="I2469" s="106"/>
      <c r="J2469" s="195"/>
      <c r="K2469" s="195"/>
      <c r="L2469" s="196"/>
    </row>
    <row r="2470">
      <c r="A2470" s="198"/>
      <c r="B2470" s="219"/>
      <c r="C2470" s="103"/>
      <c r="D2470" s="103"/>
      <c r="E2470" s="5" t="str">
        <f t="array" ref="E2470">IF(D2470="","",XLOOKUP(D2470,DATOS!$D$6:D14000,DATOS!$C$6:C14000,0,0,1))</f>
        <v/>
      </c>
      <c r="F2470" s="220"/>
      <c r="G2470" s="221"/>
      <c r="H2470" s="194"/>
      <c r="I2470" s="106"/>
      <c r="J2470" s="195"/>
      <c r="K2470" s="195"/>
      <c r="L2470" s="196"/>
    </row>
    <row r="2471">
      <c r="A2471" s="198"/>
      <c r="B2471" s="219"/>
      <c r="C2471" s="103"/>
      <c r="D2471" s="103"/>
      <c r="E2471" s="5" t="str">
        <f t="array" ref="E2471">IF(D2471="","",XLOOKUP(D2471,DATOS!$D$6:D14000,DATOS!$C$6:C14000,0,0,1))</f>
        <v/>
      </c>
      <c r="F2471" s="220"/>
      <c r="G2471" s="221"/>
      <c r="H2471" s="194"/>
      <c r="I2471" s="106"/>
      <c r="J2471" s="195"/>
      <c r="K2471" s="195"/>
      <c r="L2471" s="196"/>
    </row>
    <row r="2472">
      <c r="A2472" s="198"/>
      <c r="B2472" s="219"/>
      <c r="C2472" s="103"/>
      <c r="D2472" s="103"/>
      <c r="E2472" s="5" t="str">
        <f t="array" ref="E2472">IF(D2472="","",XLOOKUP(D2472,DATOS!$D$6:D14000,DATOS!$C$6:C14000,0,0,1))</f>
        <v/>
      </c>
      <c r="F2472" s="220"/>
      <c r="G2472" s="221"/>
      <c r="H2472" s="194"/>
      <c r="I2472" s="106"/>
      <c r="J2472" s="195"/>
      <c r="K2472" s="195"/>
      <c r="L2472" s="196"/>
    </row>
    <row r="2473">
      <c r="A2473" s="198"/>
      <c r="B2473" s="219"/>
      <c r="C2473" s="103"/>
      <c r="D2473" s="103"/>
      <c r="E2473" s="5" t="str">
        <f t="array" ref="E2473">IF(D2473="","",XLOOKUP(D2473,DATOS!$D$6:D14000,DATOS!$C$6:C14000,0,0,1))</f>
        <v/>
      </c>
      <c r="F2473" s="220"/>
      <c r="G2473" s="221"/>
      <c r="H2473" s="194"/>
      <c r="I2473" s="106"/>
      <c r="J2473" s="195"/>
      <c r="K2473" s="195"/>
      <c r="L2473" s="196"/>
    </row>
    <row r="2474">
      <c r="A2474" s="198"/>
      <c r="B2474" s="219"/>
      <c r="C2474" s="103"/>
      <c r="D2474" s="103"/>
      <c r="E2474" s="5" t="str">
        <f t="array" ref="E2474">IF(D2474="","",XLOOKUP(D2474,DATOS!$D$6:D14000,DATOS!$C$6:C14000,0,0,1))</f>
        <v/>
      </c>
      <c r="F2474" s="220"/>
      <c r="G2474" s="221"/>
      <c r="H2474" s="194"/>
      <c r="I2474" s="106"/>
      <c r="J2474" s="195"/>
      <c r="K2474" s="195"/>
      <c r="L2474" s="196"/>
    </row>
    <row r="2475">
      <c r="A2475" s="198"/>
      <c r="B2475" s="219"/>
      <c r="C2475" s="103"/>
      <c r="D2475" s="103"/>
      <c r="E2475" s="5" t="str">
        <f t="array" ref="E2475">IF(D2475="","",XLOOKUP(D2475,DATOS!$D$6:D14000,DATOS!$C$6:C14000,0,0,1))</f>
        <v/>
      </c>
      <c r="F2475" s="220"/>
      <c r="G2475" s="221"/>
      <c r="H2475" s="194"/>
      <c r="I2475" s="106"/>
      <c r="J2475" s="195"/>
      <c r="K2475" s="195"/>
      <c r="L2475" s="196"/>
    </row>
    <row r="2476">
      <c r="A2476" s="198"/>
      <c r="B2476" s="219"/>
      <c r="C2476" s="103"/>
      <c r="D2476" s="103"/>
      <c r="E2476" s="5" t="str">
        <f t="array" ref="E2476">IF(D2476="","",XLOOKUP(D2476,DATOS!$D$6:D14000,DATOS!$C$6:C14000,0,0,1))</f>
        <v/>
      </c>
      <c r="F2476" s="220"/>
      <c r="G2476" s="221"/>
      <c r="H2476" s="194"/>
      <c r="I2476" s="106"/>
      <c r="J2476" s="195"/>
      <c r="K2476" s="195"/>
      <c r="L2476" s="196"/>
    </row>
    <row r="2477">
      <c r="A2477" s="198"/>
      <c r="B2477" s="219"/>
      <c r="C2477" s="103"/>
      <c r="D2477" s="103"/>
      <c r="E2477" s="5" t="str">
        <f t="array" ref="E2477">IF(D2477="","",XLOOKUP(D2477,DATOS!$D$6:D14000,DATOS!$C$6:C14000,0,0,1))</f>
        <v/>
      </c>
      <c r="F2477" s="220"/>
      <c r="G2477" s="221"/>
      <c r="H2477" s="194"/>
      <c r="I2477" s="106"/>
      <c r="J2477" s="195"/>
      <c r="K2477" s="195"/>
      <c r="L2477" s="196"/>
    </row>
    <row r="2478">
      <c r="A2478" s="198"/>
      <c r="B2478" s="219"/>
      <c r="C2478" s="103"/>
      <c r="D2478" s="103"/>
      <c r="E2478" s="5" t="str">
        <f t="array" ref="E2478">IF(D2478="","",XLOOKUP(D2478,DATOS!$D$6:D14000,DATOS!$C$6:C14000,0,0,1))</f>
        <v/>
      </c>
      <c r="F2478" s="220"/>
      <c r="G2478" s="221"/>
      <c r="H2478" s="194"/>
      <c r="I2478" s="106"/>
      <c r="J2478" s="195"/>
      <c r="K2478" s="195"/>
      <c r="L2478" s="196"/>
    </row>
    <row r="2479">
      <c r="A2479" s="198"/>
      <c r="B2479" s="219"/>
      <c r="C2479" s="103"/>
      <c r="D2479" s="103"/>
      <c r="E2479" s="5" t="str">
        <f t="array" ref="E2479">IF(D2479="","",XLOOKUP(D2479,DATOS!$D$6:D14000,DATOS!$C$6:C14000,0,0,1))</f>
        <v/>
      </c>
      <c r="F2479" s="220"/>
      <c r="G2479" s="221"/>
      <c r="H2479" s="194"/>
      <c r="I2479" s="106"/>
      <c r="J2479" s="195"/>
      <c r="K2479" s="195"/>
      <c r="L2479" s="196"/>
    </row>
    <row r="2480">
      <c r="A2480" s="198"/>
      <c r="B2480" s="219"/>
      <c r="C2480" s="103"/>
      <c r="D2480" s="103"/>
      <c r="E2480" s="5" t="str">
        <f t="array" ref="E2480">IF(D2480="","",XLOOKUP(D2480,DATOS!$D$6:D14000,DATOS!$C$6:C14000,0,0,1))</f>
        <v/>
      </c>
      <c r="F2480" s="220"/>
      <c r="G2480" s="221"/>
      <c r="H2480" s="194"/>
      <c r="I2480" s="106"/>
      <c r="J2480" s="195"/>
      <c r="K2480" s="195"/>
      <c r="L2480" s="196"/>
    </row>
    <row r="2481">
      <c r="A2481" s="198"/>
      <c r="B2481" s="219"/>
      <c r="C2481" s="103"/>
      <c r="D2481" s="103"/>
      <c r="E2481" s="5" t="str">
        <f t="array" ref="E2481">IF(D2481="","",XLOOKUP(D2481,DATOS!$D$6:D14000,DATOS!$C$6:C14000,0,0,1))</f>
        <v/>
      </c>
      <c r="F2481" s="220"/>
      <c r="G2481" s="221"/>
      <c r="H2481" s="194"/>
      <c r="I2481" s="106"/>
      <c r="J2481" s="195"/>
      <c r="K2481" s="195"/>
      <c r="L2481" s="196"/>
    </row>
    <row r="2482">
      <c r="A2482" s="198"/>
      <c r="B2482" s="219"/>
      <c r="C2482" s="103"/>
      <c r="D2482" s="103"/>
      <c r="E2482" s="5" t="str">
        <f t="array" ref="E2482">IF(D2482="","",XLOOKUP(D2482,DATOS!$D$6:D14000,DATOS!$C$6:C14000,0,0,1))</f>
        <v/>
      </c>
      <c r="F2482" s="220"/>
      <c r="G2482" s="221"/>
      <c r="H2482" s="194"/>
      <c r="I2482" s="106"/>
      <c r="J2482" s="195"/>
      <c r="K2482" s="195"/>
      <c r="L2482" s="196"/>
    </row>
    <row r="2483">
      <c r="A2483" s="198"/>
      <c r="B2483" s="219"/>
      <c r="C2483" s="103"/>
      <c r="D2483" s="103"/>
      <c r="E2483" s="5" t="str">
        <f t="array" ref="E2483">IF(D2483="","",XLOOKUP(D2483,DATOS!$D$6:D14000,DATOS!$C$6:C14000,0,0,1))</f>
        <v/>
      </c>
      <c r="F2483" s="220"/>
      <c r="G2483" s="221"/>
      <c r="H2483" s="194"/>
      <c r="I2483" s="106"/>
      <c r="J2483" s="195"/>
      <c r="K2483" s="195"/>
      <c r="L2483" s="196"/>
    </row>
    <row r="2484">
      <c r="A2484" s="198"/>
      <c r="B2484" s="219"/>
      <c r="C2484" s="103"/>
      <c r="D2484" s="103"/>
      <c r="E2484" s="5" t="str">
        <f t="array" ref="E2484">IF(D2484="","",XLOOKUP(D2484,DATOS!$D$6:D14000,DATOS!$C$6:C14000,0,0,1))</f>
        <v/>
      </c>
      <c r="F2484" s="220"/>
      <c r="G2484" s="221"/>
      <c r="H2484" s="194"/>
      <c r="I2484" s="106"/>
      <c r="J2484" s="195"/>
      <c r="K2484" s="195"/>
      <c r="L2484" s="196"/>
    </row>
    <row r="2485">
      <c r="A2485" s="198"/>
      <c r="B2485" s="219"/>
      <c r="C2485" s="103"/>
      <c r="D2485" s="103"/>
      <c r="E2485" s="5" t="str">
        <f t="array" ref="E2485">IF(D2485="","",XLOOKUP(D2485,DATOS!$D$6:D14000,DATOS!$C$6:C14000,0,0,1))</f>
        <v/>
      </c>
      <c r="F2485" s="220"/>
      <c r="G2485" s="221"/>
      <c r="H2485" s="194"/>
      <c r="I2485" s="106"/>
      <c r="J2485" s="195"/>
      <c r="K2485" s="195"/>
      <c r="L2485" s="196"/>
    </row>
    <row r="2486">
      <c r="A2486" s="198"/>
      <c r="B2486" s="219"/>
      <c r="C2486" s="103"/>
      <c r="D2486" s="103"/>
      <c r="E2486" s="5" t="str">
        <f t="array" ref="E2486">IF(D2486="","",XLOOKUP(D2486,DATOS!$D$6:D14000,DATOS!$C$6:C14000,0,0,1))</f>
        <v/>
      </c>
      <c r="F2486" s="220"/>
      <c r="G2486" s="221"/>
      <c r="H2486" s="194"/>
      <c r="I2486" s="106"/>
      <c r="J2486" s="195"/>
      <c r="K2486" s="195"/>
      <c r="L2486" s="196"/>
    </row>
    <row r="2487">
      <c r="A2487" s="198"/>
      <c r="B2487" s="219"/>
      <c r="C2487" s="103"/>
      <c r="D2487" s="103"/>
      <c r="E2487" s="5" t="str">
        <f t="array" ref="E2487">IF(D2487="","",XLOOKUP(D2487,DATOS!$D$6:D14000,DATOS!$C$6:C14000,0,0,1))</f>
        <v/>
      </c>
      <c r="F2487" s="220"/>
      <c r="G2487" s="221"/>
      <c r="H2487" s="194"/>
      <c r="I2487" s="106"/>
      <c r="J2487" s="195"/>
      <c r="K2487" s="195"/>
      <c r="L2487" s="196"/>
    </row>
    <row r="2488">
      <c r="A2488" s="198"/>
      <c r="B2488" s="219"/>
      <c r="C2488" s="103"/>
      <c r="D2488" s="103"/>
      <c r="E2488" s="5" t="str">
        <f t="array" ref="E2488">IF(D2488="","",XLOOKUP(D2488,DATOS!$D$6:D14000,DATOS!$C$6:C14000,0,0,1))</f>
        <v/>
      </c>
      <c r="F2488" s="220"/>
      <c r="G2488" s="221"/>
      <c r="H2488" s="194"/>
      <c r="I2488" s="106"/>
      <c r="J2488" s="195"/>
      <c r="K2488" s="195"/>
      <c r="L2488" s="196"/>
    </row>
    <row r="2489">
      <c r="A2489" s="198"/>
      <c r="B2489" s="219"/>
      <c r="C2489" s="103"/>
      <c r="D2489" s="103"/>
      <c r="E2489" s="5" t="str">
        <f t="array" ref="E2489">IF(D2489="","",XLOOKUP(D2489,DATOS!$D$6:D14000,DATOS!$C$6:C14000,0,0,1))</f>
        <v/>
      </c>
      <c r="F2489" s="220"/>
      <c r="G2489" s="221"/>
      <c r="H2489" s="194"/>
      <c r="I2489" s="106"/>
      <c r="J2489" s="195"/>
      <c r="K2489" s="195"/>
      <c r="L2489" s="196"/>
    </row>
    <row r="2490">
      <c r="A2490" s="198"/>
      <c r="B2490" s="219"/>
      <c r="C2490" s="103"/>
      <c r="D2490" s="103"/>
      <c r="E2490" s="5" t="str">
        <f t="array" ref="E2490">IF(D2490="","",XLOOKUP(D2490,DATOS!$D$6:D14000,DATOS!$C$6:C14000,0,0,1))</f>
        <v/>
      </c>
      <c r="F2490" s="220"/>
      <c r="G2490" s="221"/>
      <c r="H2490" s="194"/>
      <c r="I2490" s="106"/>
      <c r="J2490" s="195"/>
      <c r="K2490" s="195"/>
      <c r="L2490" s="196"/>
    </row>
    <row r="2491">
      <c r="A2491" s="198"/>
      <c r="B2491" s="219"/>
      <c r="C2491" s="103"/>
      <c r="D2491" s="103"/>
      <c r="E2491" s="5" t="str">
        <f t="array" ref="E2491">IF(D2491="","",XLOOKUP(D2491,DATOS!$D$6:D14000,DATOS!$C$6:C14000,0,0,1))</f>
        <v/>
      </c>
      <c r="F2491" s="220"/>
      <c r="G2491" s="221"/>
      <c r="H2491" s="194"/>
      <c r="I2491" s="106"/>
      <c r="J2491" s="195"/>
      <c r="K2491" s="195"/>
      <c r="L2491" s="196"/>
    </row>
    <row r="2492">
      <c r="A2492" s="198"/>
      <c r="B2492" s="219"/>
      <c r="C2492" s="103"/>
      <c r="D2492" s="103"/>
      <c r="E2492" s="5" t="str">
        <f t="array" ref="E2492">IF(D2492="","",XLOOKUP(D2492,DATOS!$D$6:D14000,DATOS!$C$6:C14000,0,0,1))</f>
        <v/>
      </c>
      <c r="F2492" s="220"/>
      <c r="G2492" s="221"/>
      <c r="H2492" s="194"/>
      <c r="I2492" s="106"/>
      <c r="J2492" s="195"/>
      <c r="K2492" s="195"/>
      <c r="L2492" s="196"/>
    </row>
    <row r="2493">
      <c r="A2493" s="198"/>
      <c r="B2493" s="219"/>
      <c r="C2493" s="103"/>
      <c r="D2493" s="103"/>
      <c r="E2493" s="5" t="str">
        <f t="array" ref="E2493">IF(D2493="","",XLOOKUP(D2493,DATOS!$D$6:D14000,DATOS!$C$6:C14000,0,0,1))</f>
        <v/>
      </c>
      <c r="F2493" s="220"/>
      <c r="G2493" s="221"/>
      <c r="H2493" s="194"/>
      <c r="I2493" s="106"/>
      <c r="J2493" s="195"/>
      <c r="K2493" s="195"/>
      <c r="L2493" s="196"/>
    </row>
    <row r="2494">
      <c r="A2494" s="198"/>
      <c r="B2494" s="219"/>
      <c r="C2494" s="103"/>
      <c r="D2494" s="103"/>
      <c r="E2494" s="5" t="str">
        <f t="array" ref="E2494">IF(D2494="","",XLOOKUP(D2494,DATOS!$D$6:D14000,DATOS!$C$6:C14000,0,0,1))</f>
        <v/>
      </c>
      <c r="F2494" s="220"/>
      <c r="G2494" s="221"/>
      <c r="H2494" s="194"/>
      <c r="I2494" s="106"/>
      <c r="J2494" s="195"/>
      <c r="K2494" s="195"/>
      <c r="L2494" s="196"/>
    </row>
    <row r="2495">
      <c r="A2495" s="198"/>
      <c r="B2495" s="219"/>
      <c r="C2495" s="103"/>
      <c r="D2495" s="103"/>
      <c r="E2495" s="5" t="str">
        <f t="array" ref="E2495">IF(D2495="","",XLOOKUP(D2495,DATOS!$D$6:D14000,DATOS!$C$6:C14000,0,0,1))</f>
        <v/>
      </c>
      <c r="F2495" s="220"/>
      <c r="G2495" s="221"/>
      <c r="H2495" s="194"/>
      <c r="I2495" s="106"/>
      <c r="J2495" s="195"/>
      <c r="K2495" s="195"/>
      <c r="L2495" s="196"/>
    </row>
    <row r="2496">
      <c r="A2496" s="198"/>
      <c r="B2496" s="219"/>
      <c r="C2496" s="103"/>
      <c r="D2496" s="103"/>
      <c r="E2496" s="5" t="str">
        <f t="array" ref="E2496">IF(D2496="","",XLOOKUP(D2496,DATOS!$D$6:D14000,DATOS!$C$6:C14000,0,0,1))</f>
        <v/>
      </c>
      <c r="F2496" s="220"/>
      <c r="G2496" s="221"/>
      <c r="H2496" s="194"/>
      <c r="I2496" s="106"/>
      <c r="J2496" s="195"/>
      <c r="K2496" s="195"/>
      <c r="L2496" s="196"/>
    </row>
    <row r="2497">
      <c r="A2497" s="198"/>
      <c r="B2497" s="219"/>
      <c r="C2497" s="103"/>
      <c r="D2497" s="103"/>
      <c r="E2497" s="5" t="str">
        <f t="array" ref="E2497">IF(D2497="","",XLOOKUP(D2497,DATOS!$D$6:D14000,DATOS!$C$6:C14000,0,0,1))</f>
        <v/>
      </c>
      <c r="F2497" s="220"/>
      <c r="G2497" s="221"/>
      <c r="H2497" s="194"/>
      <c r="I2497" s="106"/>
      <c r="J2497" s="195"/>
      <c r="K2497" s="195"/>
      <c r="L2497" s="196"/>
    </row>
    <row r="2498">
      <c r="A2498" s="198"/>
      <c r="B2498" s="219"/>
      <c r="C2498" s="103"/>
      <c r="D2498" s="103"/>
      <c r="E2498" s="5" t="str">
        <f t="array" ref="E2498">IF(D2498="","",XLOOKUP(D2498,DATOS!$D$6:D14000,DATOS!$C$6:C14000,0,0,1))</f>
        <v/>
      </c>
      <c r="F2498" s="220"/>
      <c r="G2498" s="221"/>
      <c r="H2498" s="194"/>
      <c r="I2498" s="106"/>
      <c r="J2498" s="195"/>
      <c r="K2498" s="195"/>
      <c r="L2498" s="196"/>
    </row>
    <row r="2499">
      <c r="A2499" s="198"/>
      <c r="B2499" s="219"/>
      <c r="C2499" s="103"/>
      <c r="D2499" s="103"/>
      <c r="E2499" s="5" t="str">
        <f t="array" ref="E2499">IF(D2499="","",XLOOKUP(D2499,DATOS!$D$6:D14000,DATOS!$C$6:C14000,0,0,1))</f>
        <v/>
      </c>
      <c r="F2499" s="220"/>
      <c r="G2499" s="221"/>
      <c r="H2499" s="194"/>
      <c r="I2499" s="106"/>
      <c r="J2499" s="195"/>
      <c r="K2499" s="195"/>
      <c r="L2499" s="196"/>
    </row>
    <row r="2500">
      <c r="A2500" s="198"/>
      <c r="B2500" s="219"/>
      <c r="C2500" s="103"/>
      <c r="D2500" s="103"/>
      <c r="E2500" s="5" t="str">
        <f t="array" ref="E2500">IF(D2500="","",XLOOKUP(D2500,DATOS!$D$6:D14000,DATOS!$C$6:C14000,0,0,1))</f>
        <v/>
      </c>
      <c r="F2500" s="220"/>
      <c r="G2500" s="221"/>
      <c r="H2500" s="194"/>
      <c r="I2500" s="106"/>
      <c r="J2500" s="195"/>
      <c r="K2500" s="195"/>
      <c r="L2500" s="196"/>
    </row>
    <row r="2501">
      <c r="A2501" s="198"/>
      <c r="B2501" s="219"/>
      <c r="C2501" s="103"/>
      <c r="D2501" s="103"/>
      <c r="E2501" s="5" t="str">
        <f t="array" ref="E2501">IF(D2501="","",XLOOKUP(D2501,DATOS!$D$6:D14000,DATOS!$C$6:C14000,0,0,1))</f>
        <v/>
      </c>
      <c r="F2501" s="220"/>
      <c r="G2501" s="221"/>
      <c r="H2501" s="194"/>
      <c r="I2501" s="106"/>
      <c r="J2501" s="195"/>
      <c r="K2501" s="195"/>
      <c r="L2501" s="196"/>
    </row>
    <row r="2502">
      <c r="A2502" s="198"/>
      <c r="B2502" s="219"/>
      <c r="C2502" s="103"/>
      <c r="D2502" s="103"/>
      <c r="E2502" s="5" t="str">
        <f t="array" ref="E2502">IF(D2502="","",XLOOKUP(D2502,DATOS!$D$6:D14000,DATOS!$C$6:C14000,0,0,1))</f>
        <v/>
      </c>
      <c r="F2502" s="220"/>
      <c r="G2502" s="221"/>
      <c r="H2502" s="194"/>
      <c r="I2502" s="106"/>
      <c r="J2502" s="195"/>
      <c r="K2502" s="195"/>
      <c r="L2502" s="196"/>
    </row>
    <row r="2503">
      <c r="A2503" s="198"/>
      <c r="B2503" s="219"/>
      <c r="C2503" s="103"/>
      <c r="D2503" s="103"/>
      <c r="E2503" s="5" t="str">
        <f t="array" ref="E2503">IF(D2503="","",XLOOKUP(D2503,DATOS!$D$6:D14000,DATOS!$C$6:C14000,0,0,1))</f>
        <v/>
      </c>
      <c r="F2503" s="220"/>
      <c r="G2503" s="221"/>
      <c r="H2503" s="194"/>
      <c r="I2503" s="106"/>
      <c r="J2503" s="195"/>
      <c r="K2503" s="195"/>
      <c r="L2503" s="196"/>
    </row>
    <row r="2504">
      <c r="A2504" s="198"/>
      <c r="B2504" s="219"/>
      <c r="C2504" s="103"/>
      <c r="D2504" s="103"/>
      <c r="E2504" s="5" t="str">
        <f t="array" ref="E2504">IF(D2504="","",XLOOKUP(D2504,DATOS!$D$6:D14000,DATOS!$C$6:C14000,0,0,1))</f>
        <v/>
      </c>
      <c r="F2504" s="220"/>
      <c r="G2504" s="221"/>
      <c r="H2504" s="194"/>
      <c r="I2504" s="106"/>
      <c r="J2504" s="195"/>
      <c r="K2504" s="195"/>
      <c r="L2504" s="196"/>
    </row>
    <row r="2505">
      <c r="A2505" s="198"/>
      <c r="B2505" s="219"/>
      <c r="C2505" s="103"/>
      <c r="D2505" s="103"/>
      <c r="E2505" s="5" t="str">
        <f t="array" ref="E2505">IF(D2505="","",XLOOKUP(D2505,DATOS!$D$6:D14000,DATOS!$C$6:C14000,0,0,1))</f>
        <v/>
      </c>
      <c r="F2505" s="220"/>
      <c r="G2505" s="221"/>
      <c r="H2505" s="194"/>
      <c r="I2505" s="106"/>
      <c r="J2505" s="195"/>
      <c r="K2505" s="195"/>
      <c r="L2505" s="196"/>
    </row>
    <row r="2506">
      <c r="A2506" s="198"/>
      <c r="B2506" s="219"/>
      <c r="C2506" s="103"/>
      <c r="D2506" s="103"/>
      <c r="E2506" s="5" t="str">
        <f t="array" ref="E2506">IF(D2506="","",XLOOKUP(D2506,DATOS!$D$6:D14000,DATOS!$C$6:C14000,0,0,1))</f>
        <v/>
      </c>
      <c r="F2506" s="220"/>
      <c r="G2506" s="221"/>
      <c r="H2506" s="194"/>
      <c r="I2506" s="106"/>
      <c r="J2506" s="195"/>
      <c r="K2506" s="195"/>
      <c r="L2506" s="196"/>
    </row>
    <row r="2507">
      <c r="A2507" s="198"/>
      <c r="B2507" s="219"/>
      <c r="C2507" s="103"/>
      <c r="D2507" s="103"/>
      <c r="E2507" s="5" t="str">
        <f t="array" ref="E2507">IF(D2507="","",XLOOKUP(D2507,DATOS!$D$6:D14000,DATOS!$C$6:C14000,0,0,1))</f>
        <v/>
      </c>
      <c r="F2507" s="220"/>
      <c r="G2507" s="221"/>
      <c r="H2507" s="194"/>
      <c r="I2507" s="106"/>
      <c r="J2507" s="195"/>
      <c r="K2507" s="195"/>
      <c r="L2507" s="196"/>
    </row>
    <row r="2508">
      <c r="A2508" s="198"/>
      <c r="B2508" s="219"/>
      <c r="C2508" s="103"/>
      <c r="D2508" s="103"/>
      <c r="E2508" s="5" t="str">
        <f t="array" ref="E2508">IF(D2508="","",XLOOKUP(D2508,DATOS!$D$6:D14000,DATOS!$C$6:C14000,0,0,1))</f>
        <v/>
      </c>
      <c r="F2508" s="220"/>
      <c r="G2508" s="221"/>
      <c r="H2508" s="194"/>
      <c r="I2508" s="106"/>
      <c r="J2508" s="195"/>
      <c r="K2508" s="195"/>
      <c r="L2508" s="196"/>
    </row>
    <row r="2509">
      <c r="A2509" s="198"/>
      <c r="B2509" s="219"/>
      <c r="C2509" s="103"/>
      <c r="D2509" s="103"/>
      <c r="E2509" s="5" t="str">
        <f t="array" ref="E2509">IF(D2509="","",XLOOKUP(D2509,DATOS!$D$6:D14000,DATOS!$C$6:C14000,0,0,1))</f>
        <v/>
      </c>
      <c r="F2509" s="220"/>
      <c r="G2509" s="221"/>
      <c r="H2509" s="194"/>
      <c r="I2509" s="106"/>
      <c r="J2509" s="195"/>
      <c r="K2509" s="195"/>
      <c r="L2509" s="196"/>
    </row>
    <row r="2510">
      <c r="A2510" s="198"/>
      <c r="B2510" s="219"/>
      <c r="C2510" s="103"/>
      <c r="D2510" s="103"/>
      <c r="E2510" s="5" t="str">
        <f t="array" ref="E2510">IF(D2510="","",XLOOKUP(D2510,DATOS!$D$6:D14000,DATOS!$C$6:C14000,0,0,1))</f>
        <v/>
      </c>
      <c r="F2510" s="220"/>
      <c r="G2510" s="221"/>
      <c r="H2510" s="194"/>
      <c r="I2510" s="106"/>
      <c r="J2510" s="195"/>
      <c r="K2510" s="195"/>
      <c r="L2510" s="196"/>
    </row>
    <row r="2511">
      <c r="A2511" s="198"/>
      <c r="B2511" s="219"/>
      <c r="C2511" s="103"/>
      <c r="D2511" s="103"/>
      <c r="E2511" s="5" t="str">
        <f t="array" ref="E2511">IF(D2511="","",XLOOKUP(D2511,DATOS!$D$6:D14000,DATOS!$C$6:C14000,0,0,1))</f>
        <v/>
      </c>
      <c r="F2511" s="220"/>
      <c r="G2511" s="221"/>
      <c r="H2511" s="194"/>
      <c r="I2511" s="106"/>
      <c r="J2511" s="195"/>
      <c r="K2511" s="195"/>
      <c r="L2511" s="196"/>
    </row>
    <row r="2512">
      <c r="A2512" s="198"/>
      <c r="B2512" s="219"/>
      <c r="C2512" s="103"/>
      <c r="D2512" s="103"/>
      <c r="E2512" s="5" t="str">
        <f t="array" ref="E2512">IF(D2512="","",XLOOKUP(D2512,DATOS!$D$6:D14000,DATOS!$C$6:C14000,0,0,1))</f>
        <v/>
      </c>
      <c r="F2512" s="220"/>
      <c r="G2512" s="221"/>
      <c r="H2512" s="194"/>
      <c r="I2512" s="106"/>
      <c r="J2512" s="195"/>
      <c r="K2512" s="195"/>
      <c r="L2512" s="196"/>
    </row>
    <row r="2513">
      <c r="A2513" s="198"/>
      <c r="B2513" s="219"/>
      <c r="C2513" s="103"/>
      <c r="D2513" s="103"/>
      <c r="E2513" s="5" t="str">
        <f t="array" ref="E2513">IF(D2513="","",XLOOKUP(D2513,DATOS!$D$6:D14000,DATOS!$C$6:C14000,0,0,1))</f>
        <v/>
      </c>
      <c r="F2513" s="220"/>
      <c r="G2513" s="221"/>
      <c r="H2513" s="194"/>
      <c r="I2513" s="106"/>
      <c r="J2513" s="195"/>
      <c r="K2513" s="195"/>
      <c r="L2513" s="196"/>
    </row>
    <row r="2514">
      <c r="A2514" s="198"/>
      <c r="B2514" s="219"/>
      <c r="C2514" s="103"/>
      <c r="D2514" s="103"/>
      <c r="E2514" s="5" t="str">
        <f t="array" ref="E2514">IF(D2514="","",XLOOKUP(D2514,DATOS!$D$6:D14000,DATOS!$C$6:C14000,0,0,1))</f>
        <v/>
      </c>
      <c r="F2514" s="220"/>
      <c r="G2514" s="221"/>
      <c r="H2514" s="194"/>
      <c r="I2514" s="106"/>
      <c r="J2514" s="195"/>
      <c r="K2514" s="195"/>
      <c r="L2514" s="196"/>
    </row>
    <row r="2515">
      <c r="A2515" s="198"/>
      <c r="B2515" s="219"/>
      <c r="C2515" s="103"/>
      <c r="D2515" s="103"/>
      <c r="E2515" s="5" t="str">
        <f t="array" ref="E2515">IF(D2515="","",XLOOKUP(D2515,DATOS!$D$6:D14000,DATOS!$C$6:C14000,0,0,1))</f>
        <v/>
      </c>
      <c r="F2515" s="220"/>
      <c r="G2515" s="221"/>
      <c r="H2515" s="194"/>
      <c r="I2515" s="106"/>
      <c r="J2515" s="195"/>
      <c r="K2515" s="195"/>
      <c r="L2515" s="196"/>
    </row>
    <row r="2516">
      <c r="A2516" s="198"/>
      <c r="B2516" s="219"/>
      <c r="C2516" s="103"/>
      <c r="D2516" s="103"/>
      <c r="E2516" s="5" t="str">
        <f t="array" ref="E2516">IF(D2516="","",XLOOKUP(D2516,DATOS!$D$6:D14000,DATOS!$C$6:C14000,0,0,1))</f>
        <v/>
      </c>
      <c r="F2516" s="220"/>
      <c r="G2516" s="221"/>
      <c r="H2516" s="194"/>
      <c r="I2516" s="106"/>
      <c r="J2516" s="195"/>
      <c r="K2516" s="195"/>
      <c r="L2516" s="196"/>
    </row>
    <row r="2517">
      <c r="A2517" s="198"/>
      <c r="B2517" s="219"/>
      <c r="C2517" s="103"/>
      <c r="D2517" s="103"/>
      <c r="E2517" s="5" t="str">
        <f t="array" ref="E2517">IF(D2517="","",XLOOKUP(D2517,DATOS!$D$6:D14000,DATOS!$C$6:C14000,0,0,1))</f>
        <v/>
      </c>
      <c r="F2517" s="220"/>
      <c r="G2517" s="221"/>
      <c r="H2517" s="194"/>
      <c r="I2517" s="106"/>
      <c r="J2517" s="195"/>
      <c r="K2517" s="195"/>
      <c r="L2517" s="196"/>
    </row>
    <row r="2518">
      <c r="A2518" s="198"/>
      <c r="B2518" s="219"/>
      <c r="C2518" s="103"/>
      <c r="D2518" s="103"/>
      <c r="E2518" s="5" t="str">
        <f t="array" ref="E2518">IF(D2518="","",XLOOKUP(D2518,DATOS!$D$6:D14000,DATOS!$C$6:C14000,0,0,1))</f>
        <v/>
      </c>
      <c r="F2518" s="220"/>
      <c r="G2518" s="221"/>
      <c r="H2518" s="194"/>
      <c r="I2518" s="106"/>
      <c r="J2518" s="195"/>
      <c r="K2518" s="195"/>
      <c r="L2518" s="196"/>
    </row>
    <row r="2519">
      <c r="A2519" s="198"/>
      <c r="B2519" s="219"/>
      <c r="C2519" s="103"/>
      <c r="D2519" s="103"/>
      <c r="E2519" s="5" t="str">
        <f t="array" ref="E2519">IF(D2519="","",XLOOKUP(D2519,DATOS!$D$6:D14000,DATOS!$C$6:C14000,0,0,1))</f>
        <v/>
      </c>
      <c r="F2519" s="220"/>
      <c r="G2519" s="221"/>
      <c r="H2519" s="194"/>
      <c r="I2519" s="106"/>
      <c r="J2519" s="195"/>
      <c r="K2519" s="195"/>
      <c r="L2519" s="196"/>
    </row>
    <row r="2520">
      <c r="A2520" s="198"/>
      <c r="B2520" s="219"/>
      <c r="C2520" s="103"/>
      <c r="D2520" s="103"/>
      <c r="E2520" s="5" t="str">
        <f t="array" ref="E2520">IF(D2520="","",XLOOKUP(D2520,DATOS!$D$6:D14000,DATOS!$C$6:C14000,0,0,1))</f>
        <v/>
      </c>
      <c r="F2520" s="220"/>
      <c r="G2520" s="221"/>
      <c r="H2520" s="194"/>
      <c r="I2520" s="106"/>
      <c r="J2520" s="195"/>
      <c r="K2520" s="195"/>
      <c r="L2520" s="196"/>
    </row>
    <row r="2521">
      <c r="A2521" s="198"/>
      <c r="B2521" s="219"/>
      <c r="C2521" s="103"/>
      <c r="D2521" s="103"/>
      <c r="E2521" s="5" t="str">
        <f t="array" ref="E2521">IF(D2521="","",XLOOKUP(D2521,DATOS!$D$6:D14000,DATOS!$C$6:C14000,0,0,1))</f>
        <v/>
      </c>
      <c r="F2521" s="220"/>
      <c r="G2521" s="221"/>
      <c r="H2521" s="194"/>
      <c r="I2521" s="106"/>
      <c r="J2521" s="195"/>
      <c r="K2521" s="195"/>
      <c r="L2521" s="196"/>
    </row>
    <row r="2522">
      <c r="A2522" s="198"/>
      <c r="B2522" s="219"/>
      <c r="C2522" s="103"/>
      <c r="D2522" s="103"/>
      <c r="E2522" s="5" t="str">
        <f t="array" ref="E2522">IF(D2522="","",XLOOKUP(D2522,DATOS!$D$6:D14000,DATOS!$C$6:C14000,0,0,1))</f>
        <v/>
      </c>
      <c r="F2522" s="220"/>
      <c r="G2522" s="221"/>
      <c r="H2522" s="194"/>
      <c r="I2522" s="106"/>
      <c r="J2522" s="195"/>
      <c r="K2522" s="195"/>
      <c r="L2522" s="196"/>
    </row>
    <row r="2523">
      <c r="A2523" s="198"/>
      <c r="B2523" s="219"/>
      <c r="C2523" s="103"/>
      <c r="D2523" s="103"/>
      <c r="E2523" s="5" t="str">
        <f t="array" ref="E2523">IF(D2523="","",XLOOKUP(D2523,DATOS!$D$6:D14000,DATOS!$C$6:C14000,0,0,1))</f>
        <v/>
      </c>
      <c r="F2523" s="220"/>
      <c r="G2523" s="221"/>
      <c r="H2523" s="194"/>
      <c r="I2523" s="106"/>
      <c r="J2523" s="195"/>
      <c r="K2523" s="195"/>
      <c r="L2523" s="196"/>
    </row>
    <row r="2524">
      <c r="A2524" s="198"/>
      <c r="B2524" s="219"/>
      <c r="C2524" s="103"/>
      <c r="D2524" s="103"/>
      <c r="E2524" s="5" t="str">
        <f t="array" ref="E2524">IF(D2524="","",XLOOKUP(D2524,DATOS!$D$6:D14000,DATOS!$C$6:C14000,0,0,1))</f>
        <v/>
      </c>
      <c r="F2524" s="220"/>
      <c r="G2524" s="221"/>
      <c r="H2524" s="194"/>
      <c r="I2524" s="106"/>
      <c r="J2524" s="195"/>
      <c r="K2524" s="195"/>
      <c r="L2524" s="196"/>
    </row>
    <row r="2525">
      <c r="A2525" s="198"/>
      <c r="B2525" s="219"/>
      <c r="C2525" s="103"/>
      <c r="D2525" s="103"/>
      <c r="E2525" s="5" t="str">
        <f t="array" ref="E2525">IF(D2525="","",XLOOKUP(D2525,DATOS!$D$6:D14000,DATOS!$C$6:C14000,0,0,1))</f>
        <v/>
      </c>
      <c r="F2525" s="220"/>
      <c r="G2525" s="221"/>
      <c r="H2525" s="194"/>
      <c r="I2525" s="106"/>
      <c r="J2525" s="195"/>
      <c r="K2525" s="195"/>
      <c r="L2525" s="196"/>
    </row>
    <row r="2526">
      <c r="A2526" s="198"/>
      <c r="B2526" s="219"/>
      <c r="C2526" s="103"/>
      <c r="D2526" s="103"/>
      <c r="E2526" s="5" t="str">
        <f t="array" ref="E2526">IF(D2526="","",XLOOKUP(D2526,DATOS!$D$6:D14000,DATOS!$C$6:C14000,0,0,1))</f>
        <v/>
      </c>
      <c r="F2526" s="220"/>
      <c r="G2526" s="221"/>
      <c r="H2526" s="194"/>
      <c r="I2526" s="106"/>
      <c r="J2526" s="195"/>
      <c r="K2526" s="195"/>
      <c r="L2526" s="196"/>
    </row>
    <row r="2527">
      <c r="A2527" s="198"/>
      <c r="B2527" s="219"/>
      <c r="C2527" s="103"/>
      <c r="D2527" s="103"/>
      <c r="E2527" s="5" t="str">
        <f t="array" ref="E2527">IF(D2527="","",XLOOKUP(D2527,DATOS!$D$6:D14000,DATOS!$C$6:C14000,0,0,1))</f>
        <v/>
      </c>
      <c r="F2527" s="220"/>
      <c r="G2527" s="221"/>
      <c r="H2527" s="194"/>
      <c r="I2527" s="106"/>
      <c r="J2527" s="195"/>
      <c r="K2527" s="195"/>
      <c r="L2527" s="196"/>
    </row>
    <row r="2528">
      <c r="A2528" s="198"/>
      <c r="B2528" s="219"/>
      <c r="C2528" s="103"/>
      <c r="D2528" s="103"/>
      <c r="E2528" s="5" t="str">
        <f t="array" ref="E2528">IF(D2528="","",XLOOKUP(D2528,DATOS!$D$6:D14000,DATOS!$C$6:C14000,0,0,1))</f>
        <v/>
      </c>
      <c r="F2528" s="220"/>
      <c r="G2528" s="221"/>
      <c r="H2528" s="194"/>
      <c r="I2528" s="106"/>
      <c r="J2528" s="195"/>
      <c r="K2528" s="195"/>
      <c r="L2528" s="196"/>
    </row>
    <row r="2529">
      <c r="A2529" s="198"/>
      <c r="B2529" s="219"/>
      <c r="C2529" s="103"/>
      <c r="D2529" s="103"/>
      <c r="E2529" s="5" t="str">
        <f t="array" ref="E2529">IF(D2529="","",XLOOKUP(D2529,DATOS!$D$6:D14000,DATOS!$C$6:C14000,0,0,1))</f>
        <v/>
      </c>
      <c r="F2529" s="220"/>
      <c r="G2529" s="221"/>
      <c r="H2529" s="194"/>
      <c r="I2529" s="106"/>
      <c r="J2529" s="195"/>
      <c r="K2529" s="195"/>
      <c r="L2529" s="196"/>
    </row>
    <row r="2530">
      <c r="A2530" s="198"/>
      <c r="B2530" s="219"/>
      <c r="C2530" s="103"/>
      <c r="D2530" s="103"/>
      <c r="E2530" s="5" t="str">
        <f t="array" ref="E2530">IF(D2530="","",XLOOKUP(D2530,DATOS!$D$6:D14000,DATOS!$C$6:C14000,0,0,1))</f>
        <v/>
      </c>
      <c r="F2530" s="220"/>
      <c r="G2530" s="221"/>
      <c r="H2530" s="194"/>
      <c r="I2530" s="106"/>
      <c r="J2530" s="195"/>
      <c r="K2530" s="195"/>
      <c r="L2530" s="196"/>
    </row>
    <row r="2531">
      <c r="A2531" s="198"/>
      <c r="B2531" s="219"/>
      <c r="C2531" s="103"/>
      <c r="D2531" s="103"/>
      <c r="E2531" s="5" t="str">
        <f t="array" ref="E2531">IF(D2531="","",XLOOKUP(D2531,DATOS!$D$6:D14000,DATOS!$C$6:C14000,0,0,1))</f>
        <v/>
      </c>
      <c r="F2531" s="220"/>
      <c r="G2531" s="221"/>
      <c r="H2531" s="194"/>
      <c r="I2531" s="106"/>
      <c r="J2531" s="195"/>
      <c r="K2531" s="195"/>
      <c r="L2531" s="196"/>
    </row>
    <row r="2532">
      <c r="A2532" s="198"/>
      <c r="B2532" s="219"/>
      <c r="C2532" s="103"/>
      <c r="D2532" s="103"/>
      <c r="E2532" s="5" t="str">
        <f t="array" ref="E2532">IF(D2532="","",XLOOKUP(D2532,DATOS!$D$6:D14000,DATOS!$C$6:C14000,0,0,1))</f>
        <v/>
      </c>
      <c r="F2532" s="220"/>
      <c r="G2532" s="221"/>
      <c r="H2532" s="194"/>
      <c r="I2532" s="106"/>
      <c r="J2532" s="195"/>
      <c r="K2532" s="195"/>
      <c r="L2532" s="196"/>
    </row>
    <row r="2533">
      <c r="A2533" s="198"/>
      <c r="B2533" s="219"/>
      <c r="C2533" s="103"/>
      <c r="D2533" s="103"/>
      <c r="E2533" s="5" t="str">
        <f t="array" ref="E2533">IF(D2533="","",XLOOKUP(D2533,DATOS!$D$6:D14000,DATOS!$C$6:C14000,0,0,1))</f>
        <v/>
      </c>
      <c r="F2533" s="220"/>
      <c r="G2533" s="221"/>
      <c r="H2533" s="194"/>
      <c r="I2533" s="106"/>
      <c r="J2533" s="195"/>
      <c r="K2533" s="195"/>
      <c r="L2533" s="196"/>
    </row>
    <row r="2534">
      <c r="A2534" s="198"/>
      <c r="B2534" s="219"/>
      <c r="C2534" s="103"/>
      <c r="D2534" s="103"/>
      <c r="E2534" s="5" t="str">
        <f t="array" ref="E2534">IF(D2534="","",XLOOKUP(D2534,DATOS!$D$6:D14000,DATOS!$C$6:C14000,0,0,1))</f>
        <v/>
      </c>
      <c r="F2534" s="220"/>
      <c r="G2534" s="221"/>
      <c r="H2534" s="194"/>
      <c r="I2534" s="106"/>
      <c r="J2534" s="195"/>
      <c r="K2534" s="195"/>
      <c r="L2534" s="196"/>
    </row>
    <row r="2535">
      <c r="A2535" s="198"/>
      <c r="B2535" s="219"/>
      <c r="C2535" s="103"/>
      <c r="D2535" s="103"/>
      <c r="E2535" s="5" t="str">
        <f t="array" ref="E2535">IF(D2535="","",XLOOKUP(D2535,DATOS!$D$6:D14000,DATOS!$C$6:C14000,0,0,1))</f>
        <v/>
      </c>
      <c r="F2535" s="220"/>
      <c r="G2535" s="221"/>
      <c r="H2535" s="194"/>
      <c r="I2535" s="106"/>
      <c r="J2535" s="195"/>
      <c r="K2535" s="195"/>
      <c r="L2535" s="196"/>
    </row>
    <row r="2536">
      <c r="A2536" s="198"/>
      <c r="B2536" s="219"/>
      <c r="C2536" s="103"/>
      <c r="D2536" s="103"/>
      <c r="E2536" s="5" t="str">
        <f t="array" ref="E2536">IF(D2536="","",XLOOKUP(D2536,DATOS!$D$6:D14000,DATOS!$C$6:C14000,0,0,1))</f>
        <v/>
      </c>
      <c r="F2536" s="220"/>
      <c r="G2536" s="221"/>
      <c r="H2536" s="194"/>
      <c r="I2536" s="106"/>
      <c r="J2536" s="195"/>
      <c r="K2536" s="195"/>
      <c r="L2536" s="196"/>
    </row>
    <row r="2537">
      <c r="A2537" s="198"/>
      <c r="B2537" s="219"/>
      <c r="C2537" s="103"/>
      <c r="D2537" s="103"/>
      <c r="E2537" s="5" t="str">
        <f t="array" ref="E2537">IF(D2537="","",XLOOKUP(D2537,DATOS!$D$6:D14000,DATOS!$C$6:C14000,0,0,1))</f>
        <v/>
      </c>
      <c r="F2537" s="220"/>
      <c r="G2537" s="221"/>
      <c r="H2537" s="194"/>
      <c r="I2537" s="106"/>
      <c r="J2537" s="195"/>
      <c r="K2537" s="195"/>
      <c r="L2537" s="196"/>
    </row>
    <row r="2538">
      <c r="A2538" s="198"/>
      <c r="B2538" s="219"/>
      <c r="C2538" s="103"/>
      <c r="D2538" s="103"/>
      <c r="E2538" s="5" t="str">
        <f t="array" ref="E2538">IF(D2538="","",XLOOKUP(D2538,DATOS!$D$6:D14000,DATOS!$C$6:C14000,0,0,1))</f>
        <v/>
      </c>
      <c r="F2538" s="220"/>
      <c r="G2538" s="221"/>
      <c r="H2538" s="194"/>
      <c r="I2538" s="106"/>
      <c r="J2538" s="195"/>
      <c r="K2538" s="195"/>
      <c r="L2538" s="196"/>
    </row>
    <row r="2539">
      <c r="A2539" s="198"/>
      <c r="B2539" s="219"/>
      <c r="C2539" s="103"/>
      <c r="D2539" s="103"/>
      <c r="E2539" s="5" t="str">
        <f t="array" ref="E2539">IF(D2539="","",XLOOKUP(D2539,DATOS!$D$6:D14000,DATOS!$C$6:C14000,0,0,1))</f>
        <v/>
      </c>
      <c r="F2539" s="220"/>
      <c r="G2539" s="221"/>
      <c r="H2539" s="194"/>
      <c r="I2539" s="106"/>
      <c r="J2539" s="195"/>
      <c r="K2539" s="195"/>
      <c r="L2539" s="196"/>
    </row>
    <row r="2540">
      <c r="A2540" s="198"/>
      <c r="B2540" s="219"/>
      <c r="C2540" s="103"/>
      <c r="D2540" s="103"/>
      <c r="E2540" s="5" t="str">
        <f t="array" ref="E2540">IF(D2540="","",XLOOKUP(D2540,DATOS!$D$6:D14000,DATOS!$C$6:C14000,0,0,1))</f>
        <v/>
      </c>
      <c r="F2540" s="220"/>
      <c r="G2540" s="221"/>
      <c r="H2540" s="194"/>
      <c r="I2540" s="106"/>
      <c r="J2540" s="195"/>
      <c r="K2540" s="195"/>
      <c r="L2540" s="196"/>
    </row>
    <row r="2541">
      <c r="A2541" s="198"/>
      <c r="B2541" s="219"/>
      <c r="C2541" s="103"/>
      <c r="D2541" s="103"/>
      <c r="E2541" s="5" t="str">
        <f t="array" ref="E2541">IF(D2541="","",XLOOKUP(D2541,DATOS!$D$6:D14000,DATOS!$C$6:C14000,0,0,1))</f>
        <v/>
      </c>
      <c r="F2541" s="220"/>
      <c r="G2541" s="221"/>
      <c r="H2541" s="194"/>
      <c r="I2541" s="106"/>
      <c r="J2541" s="195"/>
      <c r="K2541" s="195"/>
      <c r="L2541" s="196"/>
    </row>
    <row r="2542">
      <c r="A2542" s="198"/>
      <c r="B2542" s="219"/>
      <c r="C2542" s="103"/>
      <c r="D2542" s="103"/>
      <c r="E2542" s="5" t="str">
        <f t="array" ref="E2542">IF(D2542="","",XLOOKUP(D2542,DATOS!$D$6:D14000,DATOS!$C$6:C14000,0,0,1))</f>
        <v/>
      </c>
      <c r="F2542" s="220"/>
      <c r="G2542" s="221"/>
      <c r="H2542" s="194"/>
      <c r="I2542" s="106"/>
      <c r="J2542" s="195"/>
      <c r="K2542" s="195"/>
      <c r="L2542" s="196"/>
    </row>
    <row r="2543">
      <c r="A2543" s="198"/>
      <c r="B2543" s="219"/>
      <c r="C2543" s="103"/>
      <c r="D2543" s="103"/>
      <c r="E2543" s="5" t="str">
        <f t="array" ref="E2543">IF(D2543="","",XLOOKUP(D2543,DATOS!$D$6:D14000,DATOS!$C$6:C14000,0,0,1))</f>
        <v/>
      </c>
      <c r="F2543" s="220"/>
      <c r="G2543" s="221"/>
      <c r="H2543" s="194"/>
      <c r="I2543" s="106"/>
      <c r="J2543" s="195"/>
      <c r="K2543" s="195"/>
      <c r="L2543" s="196"/>
    </row>
    <row r="2544">
      <c r="A2544" s="198"/>
      <c r="B2544" s="219"/>
      <c r="C2544" s="103"/>
      <c r="D2544" s="103"/>
      <c r="E2544" s="5" t="str">
        <f t="array" ref="E2544">IF(D2544="","",XLOOKUP(D2544,DATOS!$D$6:D14000,DATOS!$C$6:C14000,0,0,1))</f>
        <v/>
      </c>
      <c r="F2544" s="220"/>
      <c r="G2544" s="221"/>
      <c r="H2544" s="194"/>
      <c r="I2544" s="106"/>
      <c r="J2544" s="195"/>
      <c r="K2544" s="195"/>
      <c r="L2544" s="196"/>
    </row>
    <row r="2545">
      <c r="A2545" s="198"/>
      <c r="B2545" s="219"/>
      <c r="C2545" s="103"/>
      <c r="D2545" s="103"/>
      <c r="E2545" s="5" t="str">
        <f t="array" ref="E2545">IF(D2545="","",XLOOKUP(D2545,DATOS!$D$6:D14000,DATOS!$C$6:C14000,0,0,1))</f>
        <v/>
      </c>
      <c r="F2545" s="220"/>
      <c r="G2545" s="221"/>
      <c r="H2545" s="194"/>
      <c r="I2545" s="106"/>
      <c r="J2545" s="195"/>
      <c r="K2545" s="195"/>
      <c r="L2545" s="196"/>
    </row>
    <row r="2546">
      <c r="A2546" s="198"/>
      <c r="B2546" s="219"/>
      <c r="C2546" s="103"/>
      <c r="D2546" s="103"/>
      <c r="E2546" s="5" t="str">
        <f t="array" ref="E2546">IF(D2546="","",XLOOKUP(D2546,DATOS!$D$6:D14000,DATOS!$C$6:C14000,0,0,1))</f>
        <v/>
      </c>
      <c r="F2546" s="220"/>
      <c r="G2546" s="221"/>
      <c r="H2546" s="194"/>
      <c r="I2546" s="106"/>
      <c r="J2546" s="195"/>
      <c r="K2546" s="195"/>
      <c r="L2546" s="196"/>
    </row>
    <row r="2547">
      <c r="A2547" s="198"/>
      <c r="B2547" s="219"/>
      <c r="C2547" s="103"/>
      <c r="D2547" s="103"/>
      <c r="E2547" s="5" t="str">
        <f t="array" ref="E2547">IF(D2547="","",XLOOKUP(D2547,DATOS!$D$6:D14000,DATOS!$C$6:C14000,0,0,1))</f>
        <v/>
      </c>
      <c r="F2547" s="220"/>
      <c r="G2547" s="221"/>
      <c r="H2547" s="194"/>
      <c r="I2547" s="106"/>
      <c r="J2547" s="195"/>
      <c r="K2547" s="195"/>
      <c r="L2547" s="196"/>
    </row>
    <row r="2548">
      <c r="A2548" s="198"/>
      <c r="B2548" s="219"/>
      <c r="C2548" s="103"/>
      <c r="D2548" s="103"/>
      <c r="E2548" s="5" t="str">
        <f t="array" ref="E2548">IF(D2548="","",XLOOKUP(D2548,DATOS!$D$6:D14000,DATOS!$C$6:C14000,0,0,1))</f>
        <v/>
      </c>
      <c r="F2548" s="220"/>
      <c r="G2548" s="221"/>
      <c r="H2548" s="194"/>
      <c r="I2548" s="106"/>
      <c r="J2548" s="195"/>
      <c r="K2548" s="195"/>
      <c r="L2548" s="196"/>
    </row>
    <row r="2549">
      <c r="A2549" s="198"/>
      <c r="B2549" s="219"/>
      <c r="C2549" s="103"/>
      <c r="D2549" s="103"/>
      <c r="E2549" s="5" t="str">
        <f t="array" ref="E2549">IF(D2549="","",XLOOKUP(D2549,DATOS!$D$6:D14000,DATOS!$C$6:C14000,0,0,1))</f>
        <v/>
      </c>
      <c r="F2549" s="220"/>
      <c r="G2549" s="221"/>
      <c r="H2549" s="194"/>
      <c r="I2549" s="106"/>
      <c r="J2549" s="195"/>
      <c r="K2549" s="195"/>
      <c r="L2549" s="196"/>
    </row>
    <row r="2550">
      <c r="A2550" s="198"/>
      <c r="B2550" s="219"/>
      <c r="C2550" s="103"/>
      <c r="D2550" s="103"/>
      <c r="E2550" s="5" t="str">
        <f t="array" ref="E2550">IF(D2550="","",XLOOKUP(D2550,DATOS!$D$6:D14000,DATOS!$C$6:C14000,0,0,1))</f>
        <v/>
      </c>
      <c r="F2550" s="220"/>
      <c r="G2550" s="221"/>
      <c r="H2550" s="194"/>
      <c r="I2550" s="106"/>
      <c r="J2550" s="195"/>
      <c r="K2550" s="195"/>
      <c r="L2550" s="196"/>
    </row>
    <row r="2551">
      <c r="A2551" s="198"/>
      <c r="B2551" s="219"/>
      <c r="C2551" s="103"/>
      <c r="D2551" s="103"/>
      <c r="E2551" s="5" t="str">
        <f t="array" ref="E2551">IF(D2551="","",XLOOKUP(D2551,DATOS!$D$6:D14000,DATOS!$C$6:C14000,0,0,1))</f>
        <v/>
      </c>
      <c r="F2551" s="220"/>
      <c r="G2551" s="221"/>
      <c r="H2551" s="194"/>
      <c r="I2551" s="106"/>
      <c r="J2551" s="195"/>
      <c r="K2551" s="195"/>
      <c r="L2551" s="196"/>
    </row>
    <row r="2552">
      <c r="A2552" s="198"/>
      <c r="B2552" s="219"/>
      <c r="C2552" s="103"/>
      <c r="D2552" s="103"/>
      <c r="E2552" s="5" t="str">
        <f t="array" ref="E2552">IF(D2552="","",XLOOKUP(D2552,DATOS!$D$6:D14000,DATOS!$C$6:C14000,0,0,1))</f>
        <v/>
      </c>
      <c r="F2552" s="220"/>
      <c r="G2552" s="221"/>
      <c r="H2552" s="194"/>
      <c r="I2552" s="106"/>
      <c r="J2552" s="195"/>
      <c r="K2552" s="195"/>
      <c r="L2552" s="196"/>
    </row>
    <row r="2553">
      <c r="A2553" s="198"/>
      <c r="B2553" s="219"/>
      <c r="C2553" s="103"/>
      <c r="D2553" s="103"/>
      <c r="E2553" s="5" t="str">
        <f t="array" ref="E2553">IF(D2553="","",XLOOKUP(D2553,DATOS!$D$6:D14000,DATOS!$C$6:C14000,0,0,1))</f>
        <v/>
      </c>
      <c r="F2553" s="220"/>
      <c r="G2553" s="221"/>
      <c r="H2553" s="194"/>
      <c r="I2553" s="106"/>
      <c r="J2553" s="195"/>
      <c r="K2553" s="195"/>
      <c r="L2553" s="196"/>
    </row>
    <row r="2554">
      <c r="A2554" s="198"/>
      <c r="B2554" s="219"/>
      <c r="C2554" s="103"/>
      <c r="D2554" s="103"/>
      <c r="E2554" s="5" t="str">
        <f t="array" ref="E2554">IF(D2554="","",XLOOKUP(D2554,DATOS!$D$6:D14000,DATOS!$C$6:C14000,0,0,1))</f>
        <v/>
      </c>
      <c r="F2554" s="220"/>
      <c r="G2554" s="221"/>
      <c r="H2554" s="194"/>
      <c r="I2554" s="106"/>
      <c r="J2554" s="195"/>
      <c r="K2554" s="195"/>
      <c r="L2554" s="196"/>
    </row>
    <row r="2555">
      <c r="A2555" s="198"/>
      <c r="B2555" s="219"/>
      <c r="C2555" s="103"/>
      <c r="D2555" s="103"/>
      <c r="E2555" s="5" t="str">
        <f t="array" ref="E2555">IF(D2555="","",XLOOKUP(D2555,DATOS!$D$6:D14000,DATOS!$C$6:C14000,0,0,1))</f>
        <v/>
      </c>
      <c r="F2555" s="220"/>
      <c r="G2555" s="221"/>
      <c r="H2555" s="194"/>
      <c r="I2555" s="106"/>
      <c r="J2555" s="195"/>
      <c r="K2555" s="195"/>
      <c r="L2555" s="196"/>
    </row>
    <row r="2556">
      <c r="A2556" s="198"/>
      <c r="B2556" s="219"/>
      <c r="C2556" s="103"/>
      <c r="D2556" s="103"/>
      <c r="E2556" s="5" t="str">
        <f t="array" ref="E2556">IF(D2556="","",XLOOKUP(D2556,DATOS!$D$6:D14000,DATOS!$C$6:C14000,0,0,1))</f>
        <v/>
      </c>
      <c r="F2556" s="220"/>
      <c r="G2556" s="221"/>
      <c r="H2556" s="194"/>
      <c r="I2556" s="106"/>
      <c r="J2556" s="195"/>
      <c r="K2556" s="195"/>
      <c r="L2556" s="196"/>
    </row>
    <row r="2557">
      <c r="A2557" s="198"/>
      <c r="B2557" s="219"/>
      <c r="C2557" s="103"/>
      <c r="D2557" s="103"/>
      <c r="E2557" s="5" t="str">
        <f t="array" ref="E2557">IF(D2557="","",XLOOKUP(D2557,DATOS!$D$6:D14000,DATOS!$C$6:C14000,0,0,1))</f>
        <v/>
      </c>
      <c r="F2557" s="220"/>
      <c r="G2557" s="221"/>
      <c r="H2557" s="194"/>
      <c r="I2557" s="106"/>
      <c r="J2557" s="195"/>
      <c r="K2557" s="195"/>
      <c r="L2557" s="196"/>
    </row>
    <row r="2558">
      <c r="A2558" s="198"/>
      <c r="B2558" s="219"/>
      <c r="C2558" s="103"/>
      <c r="D2558" s="103"/>
      <c r="E2558" s="5" t="str">
        <f t="array" ref="E2558">IF(D2558="","",XLOOKUP(D2558,DATOS!$D$6:D14000,DATOS!$C$6:C14000,0,0,1))</f>
        <v/>
      </c>
      <c r="F2558" s="220"/>
      <c r="G2558" s="221"/>
      <c r="H2558" s="194"/>
      <c r="I2558" s="106"/>
      <c r="J2558" s="195"/>
      <c r="K2558" s="195"/>
      <c r="L2558" s="196"/>
    </row>
    <row r="2559">
      <c r="A2559" s="198"/>
      <c r="B2559" s="219"/>
      <c r="C2559" s="103"/>
      <c r="D2559" s="103"/>
      <c r="E2559" s="5" t="str">
        <f t="array" ref="E2559">IF(D2559="","",XLOOKUP(D2559,DATOS!$D$6:D14000,DATOS!$C$6:C14000,0,0,1))</f>
        <v/>
      </c>
      <c r="F2559" s="220"/>
      <c r="G2559" s="221"/>
      <c r="H2559" s="194"/>
      <c r="I2559" s="106"/>
      <c r="J2559" s="195"/>
      <c r="K2559" s="195"/>
      <c r="L2559" s="196"/>
    </row>
    <row r="2560">
      <c r="A2560" s="198"/>
      <c r="B2560" s="219"/>
      <c r="C2560" s="103"/>
      <c r="D2560" s="103"/>
      <c r="E2560" s="5" t="str">
        <f t="array" ref="E2560">IF(D2560="","",XLOOKUP(D2560,DATOS!$D$6:D14000,DATOS!$C$6:C14000,0,0,1))</f>
        <v/>
      </c>
      <c r="F2560" s="220"/>
      <c r="G2560" s="221"/>
      <c r="H2560" s="194"/>
      <c r="I2560" s="106"/>
      <c r="J2560" s="195"/>
      <c r="K2560" s="195"/>
      <c r="L2560" s="196"/>
    </row>
    <row r="2561">
      <c r="A2561" s="198"/>
      <c r="B2561" s="219"/>
      <c r="C2561" s="103"/>
      <c r="D2561" s="103"/>
      <c r="E2561" s="5" t="str">
        <f t="array" ref="E2561">IF(D2561="","",XLOOKUP(D2561,DATOS!$D$6:D14000,DATOS!$C$6:C14000,0,0,1))</f>
        <v/>
      </c>
      <c r="F2561" s="220"/>
      <c r="G2561" s="221"/>
      <c r="H2561" s="194"/>
      <c r="I2561" s="106"/>
      <c r="J2561" s="195"/>
      <c r="K2561" s="195"/>
      <c r="L2561" s="196"/>
    </row>
    <row r="2562">
      <c r="A2562" s="198"/>
      <c r="B2562" s="219"/>
      <c r="C2562" s="103"/>
      <c r="D2562" s="103"/>
      <c r="E2562" s="5" t="str">
        <f t="array" ref="E2562">IF(D2562="","",XLOOKUP(D2562,DATOS!$D$6:D14000,DATOS!$C$6:C14000,0,0,1))</f>
        <v/>
      </c>
      <c r="F2562" s="220"/>
      <c r="G2562" s="221"/>
      <c r="H2562" s="194"/>
      <c r="I2562" s="106"/>
      <c r="J2562" s="195"/>
      <c r="K2562" s="195"/>
      <c r="L2562" s="196"/>
    </row>
    <row r="2563">
      <c r="A2563" s="198"/>
      <c r="B2563" s="219"/>
      <c r="C2563" s="103"/>
      <c r="D2563" s="103"/>
      <c r="E2563" s="5" t="str">
        <f t="array" ref="E2563">IF(D2563="","",XLOOKUP(D2563,DATOS!$D$6:D14000,DATOS!$C$6:C14000,0,0,1))</f>
        <v/>
      </c>
      <c r="F2563" s="220"/>
      <c r="G2563" s="221"/>
      <c r="H2563" s="194"/>
      <c r="I2563" s="106"/>
      <c r="J2563" s="195"/>
      <c r="K2563" s="195"/>
      <c r="L2563" s="196"/>
    </row>
    <row r="2564">
      <c r="A2564" s="198"/>
      <c r="B2564" s="219"/>
      <c r="C2564" s="103"/>
      <c r="D2564" s="103"/>
      <c r="E2564" s="5" t="str">
        <f t="array" ref="E2564">IF(D2564="","",XLOOKUP(D2564,DATOS!$D$6:D14000,DATOS!$C$6:C14000,0,0,1))</f>
        <v/>
      </c>
      <c r="F2564" s="220"/>
      <c r="G2564" s="221"/>
      <c r="H2564" s="194"/>
      <c r="I2564" s="106"/>
      <c r="J2564" s="195"/>
      <c r="K2564" s="195"/>
      <c r="L2564" s="196"/>
    </row>
    <row r="2565">
      <c r="A2565" s="198"/>
      <c r="B2565" s="219"/>
      <c r="C2565" s="103"/>
      <c r="D2565" s="103"/>
      <c r="E2565" s="5" t="str">
        <f t="array" ref="E2565">IF(D2565="","",XLOOKUP(D2565,DATOS!$D$6:D14000,DATOS!$C$6:C14000,0,0,1))</f>
        <v/>
      </c>
      <c r="F2565" s="220"/>
      <c r="G2565" s="221"/>
      <c r="H2565" s="194"/>
      <c r="I2565" s="106"/>
      <c r="J2565" s="195"/>
      <c r="K2565" s="195"/>
      <c r="L2565" s="196"/>
    </row>
    <row r="2566">
      <c r="A2566" s="198"/>
      <c r="B2566" s="219"/>
      <c r="C2566" s="103"/>
      <c r="D2566" s="103"/>
      <c r="E2566" s="5" t="str">
        <f t="array" ref="E2566">IF(D2566="","",XLOOKUP(D2566,DATOS!$D$6:D14000,DATOS!$C$6:C14000,0,0,1))</f>
        <v/>
      </c>
      <c r="F2566" s="220"/>
      <c r="G2566" s="221"/>
      <c r="H2566" s="194"/>
      <c r="I2566" s="106"/>
      <c r="J2566" s="195"/>
      <c r="K2566" s="195"/>
      <c r="L2566" s="196"/>
    </row>
    <row r="2567">
      <c r="A2567" s="198"/>
      <c r="B2567" s="219"/>
      <c r="C2567" s="103"/>
      <c r="D2567" s="103"/>
      <c r="E2567" s="5" t="str">
        <f t="array" ref="E2567">IF(D2567="","",XLOOKUP(D2567,DATOS!$D$6:D14000,DATOS!$C$6:C14000,0,0,1))</f>
        <v/>
      </c>
      <c r="F2567" s="220"/>
      <c r="G2567" s="221"/>
      <c r="H2567" s="194"/>
      <c r="I2567" s="106"/>
      <c r="J2567" s="195"/>
      <c r="K2567" s="195"/>
      <c r="L2567" s="196"/>
    </row>
    <row r="2568">
      <c r="A2568" s="198"/>
      <c r="B2568" s="219"/>
      <c r="C2568" s="103"/>
      <c r="D2568" s="103"/>
      <c r="E2568" s="5" t="str">
        <f t="array" ref="E2568">IF(D2568="","",XLOOKUP(D2568,DATOS!$D$6:D14000,DATOS!$C$6:C14000,0,0,1))</f>
        <v/>
      </c>
      <c r="F2568" s="220"/>
      <c r="G2568" s="221"/>
      <c r="H2568" s="194"/>
      <c r="I2568" s="106"/>
      <c r="J2568" s="195"/>
      <c r="K2568" s="195"/>
      <c r="L2568" s="196"/>
    </row>
    <row r="2569">
      <c r="A2569" s="198"/>
      <c r="B2569" s="219"/>
      <c r="C2569" s="103"/>
      <c r="D2569" s="103"/>
      <c r="E2569" s="5" t="str">
        <f t="array" ref="E2569">IF(D2569="","",XLOOKUP(D2569,DATOS!$D$6:D14000,DATOS!$C$6:C14000,0,0,1))</f>
        <v/>
      </c>
      <c r="F2569" s="220"/>
      <c r="G2569" s="221"/>
      <c r="H2569" s="194"/>
      <c r="I2569" s="106"/>
      <c r="J2569" s="195"/>
      <c r="K2569" s="195"/>
      <c r="L2569" s="196"/>
    </row>
    <row r="2570">
      <c r="A2570" s="198"/>
      <c r="B2570" s="219"/>
      <c r="C2570" s="103"/>
      <c r="D2570" s="103"/>
      <c r="E2570" s="5" t="str">
        <f t="array" ref="E2570">IF(D2570="","",XLOOKUP(D2570,DATOS!$D$6:D14000,DATOS!$C$6:C14000,0,0,1))</f>
        <v/>
      </c>
      <c r="F2570" s="220"/>
      <c r="G2570" s="221"/>
      <c r="H2570" s="194"/>
      <c r="I2570" s="106"/>
      <c r="J2570" s="195"/>
      <c r="K2570" s="195"/>
      <c r="L2570" s="196"/>
    </row>
    <row r="2571">
      <c r="A2571" s="198"/>
      <c r="B2571" s="219"/>
      <c r="C2571" s="103"/>
      <c r="D2571" s="103"/>
      <c r="E2571" s="5" t="str">
        <f t="array" ref="E2571">IF(D2571="","",XLOOKUP(D2571,DATOS!$D$6:D14000,DATOS!$C$6:C14000,0,0,1))</f>
        <v/>
      </c>
      <c r="F2571" s="220"/>
      <c r="G2571" s="221"/>
      <c r="H2571" s="194"/>
      <c r="I2571" s="106"/>
      <c r="J2571" s="195"/>
      <c r="K2571" s="195"/>
      <c r="L2571" s="196"/>
    </row>
    <row r="2572">
      <c r="A2572" s="198"/>
      <c r="B2572" s="219"/>
      <c r="C2572" s="103"/>
      <c r="D2572" s="103"/>
      <c r="E2572" s="5" t="str">
        <f t="array" ref="E2572">IF(D2572="","",XLOOKUP(D2572,DATOS!$D$6:D14000,DATOS!$C$6:C14000,0,0,1))</f>
        <v/>
      </c>
      <c r="F2572" s="220"/>
      <c r="G2572" s="221"/>
      <c r="H2572" s="194"/>
      <c r="I2572" s="106"/>
      <c r="J2572" s="195"/>
      <c r="K2572" s="195"/>
      <c r="L2572" s="196"/>
    </row>
    <row r="2573">
      <c r="A2573" s="198"/>
      <c r="B2573" s="219"/>
      <c r="C2573" s="103"/>
      <c r="D2573" s="103"/>
      <c r="E2573" s="5" t="str">
        <f t="array" ref="E2573">IF(D2573="","",XLOOKUP(D2573,DATOS!$D$6:D14000,DATOS!$C$6:C14000,0,0,1))</f>
        <v/>
      </c>
      <c r="F2573" s="220"/>
      <c r="G2573" s="221"/>
      <c r="H2573" s="194"/>
      <c r="I2573" s="106"/>
      <c r="J2573" s="195"/>
      <c r="K2573" s="195"/>
      <c r="L2573" s="196"/>
    </row>
    <row r="2574">
      <c r="A2574" s="198"/>
      <c r="B2574" s="219"/>
      <c r="C2574" s="103"/>
      <c r="D2574" s="103"/>
      <c r="E2574" s="5" t="str">
        <f t="array" ref="E2574">IF(D2574="","",XLOOKUP(D2574,DATOS!$D$6:D14000,DATOS!$C$6:C14000,0,0,1))</f>
        <v/>
      </c>
      <c r="F2574" s="220"/>
      <c r="G2574" s="221"/>
      <c r="H2574" s="194"/>
      <c r="I2574" s="106"/>
      <c r="J2574" s="195"/>
      <c r="K2574" s="195"/>
      <c r="L2574" s="196"/>
    </row>
    <row r="2575">
      <c r="A2575" s="198"/>
      <c r="B2575" s="219"/>
      <c r="C2575" s="103"/>
      <c r="D2575" s="103"/>
      <c r="E2575" s="5" t="str">
        <f t="array" ref="E2575">IF(D2575="","",XLOOKUP(D2575,DATOS!$D$6:D14000,DATOS!$C$6:C14000,0,0,1))</f>
        <v/>
      </c>
      <c r="F2575" s="220"/>
      <c r="G2575" s="221"/>
      <c r="H2575" s="194"/>
      <c r="I2575" s="106"/>
      <c r="J2575" s="195"/>
      <c r="K2575" s="195"/>
      <c r="L2575" s="196"/>
    </row>
    <row r="2576">
      <c r="A2576" s="198"/>
      <c r="B2576" s="219"/>
      <c r="C2576" s="103"/>
      <c r="D2576" s="103"/>
      <c r="E2576" s="5" t="str">
        <f t="array" ref="E2576">IF(D2576="","",XLOOKUP(D2576,DATOS!$D$6:D14000,DATOS!$C$6:C14000,0,0,1))</f>
        <v/>
      </c>
      <c r="F2576" s="220"/>
      <c r="G2576" s="221"/>
      <c r="H2576" s="194"/>
      <c r="I2576" s="106"/>
      <c r="J2576" s="195"/>
      <c r="K2576" s="195"/>
      <c r="L2576" s="196"/>
    </row>
    <row r="2577">
      <c r="A2577" s="198"/>
      <c r="B2577" s="219"/>
      <c r="C2577" s="103"/>
      <c r="D2577" s="103"/>
      <c r="E2577" s="5" t="str">
        <f t="array" ref="E2577">IF(D2577="","",XLOOKUP(D2577,DATOS!$D$6:D14000,DATOS!$C$6:C14000,0,0,1))</f>
        <v/>
      </c>
      <c r="F2577" s="220"/>
      <c r="G2577" s="221"/>
      <c r="H2577" s="194"/>
      <c r="I2577" s="106"/>
      <c r="J2577" s="195"/>
      <c r="K2577" s="195"/>
      <c r="L2577" s="196"/>
    </row>
    <row r="2578">
      <c r="A2578" s="198"/>
      <c r="B2578" s="219"/>
      <c r="C2578" s="103"/>
      <c r="D2578" s="103"/>
      <c r="E2578" s="5" t="str">
        <f t="array" ref="E2578">IF(D2578="","",XLOOKUP(D2578,DATOS!$D$6:D14000,DATOS!$C$6:C14000,0,0,1))</f>
        <v/>
      </c>
      <c r="F2578" s="220"/>
      <c r="G2578" s="221"/>
      <c r="H2578" s="194"/>
      <c r="I2578" s="106"/>
      <c r="J2578" s="195"/>
      <c r="K2578" s="195"/>
      <c r="L2578" s="196"/>
    </row>
    <row r="2579">
      <c r="A2579" s="198"/>
      <c r="B2579" s="219"/>
      <c r="C2579" s="103"/>
      <c r="D2579" s="103"/>
      <c r="E2579" s="5" t="str">
        <f t="array" ref="E2579">IF(D2579="","",XLOOKUP(D2579,DATOS!$D$6:D14000,DATOS!$C$6:C14000,0,0,1))</f>
        <v/>
      </c>
      <c r="F2579" s="220"/>
      <c r="G2579" s="221"/>
      <c r="H2579" s="194"/>
      <c r="I2579" s="106"/>
      <c r="J2579" s="195"/>
      <c r="K2579" s="195"/>
      <c r="L2579" s="196"/>
    </row>
    <row r="2580">
      <c r="A2580" s="198"/>
      <c r="B2580" s="219"/>
      <c r="C2580" s="103"/>
      <c r="D2580" s="103"/>
      <c r="E2580" s="5" t="str">
        <f t="array" ref="E2580">IF(D2580="","",XLOOKUP(D2580,DATOS!$D$6:D14000,DATOS!$C$6:C14000,0,0,1))</f>
        <v/>
      </c>
      <c r="F2580" s="220"/>
      <c r="G2580" s="221"/>
      <c r="H2580" s="194"/>
      <c r="I2580" s="106"/>
      <c r="J2580" s="195"/>
      <c r="K2580" s="195"/>
      <c r="L2580" s="196"/>
    </row>
    <row r="2581">
      <c r="A2581" s="198"/>
      <c r="B2581" s="219"/>
      <c r="C2581" s="103"/>
      <c r="D2581" s="103"/>
      <c r="E2581" s="5" t="str">
        <f t="array" ref="E2581">IF(D2581="","",XLOOKUP(D2581,DATOS!$D$6:D14000,DATOS!$C$6:C14000,0,0,1))</f>
        <v/>
      </c>
      <c r="F2581" s="220"/>
      <c r="G2581" s="221"/>
      <c r="H2581" s="194"/>
      <c r="I2581" s="106"/>
      <c r="J2581" s="195"/>
      <c r="K2581" s="195"/>
      <c r="L2581" s="196"/>
    </row>
    <row r="2582">
      <c r="A2582" s="198"/>
      <c r="B2582" s="219"/>
      <c r="C2582" s="103"/>
      <c r="D2582" s="103"/>
      <c r="E2582" s="5" t="str">
        <f t="array" ref="E2582">IF(D2582="","",XLOOKUP(D2582,DATOS!$D$6:D14000,DATOS!$C$6:C14000,0,0,1))</f>
        <v/>
      </c>
      <c r="F2582" s="220"/>
      <c r="G2582" s="221"/>
      <c r="H2582" s="194"/>
      <c r="I2582" s="106"/>
      <c r="J2582" s="195"/>
      <c r="K2582" s="195"/>
      <c r="L2582" s="196"/>
    </row>
    <row r="2583">
      <c r="A2583" s="198"/>
      <c r="B2583" s="219"/>
      <c r="C2583" s="103"/>
      <c r="D2583" s="103"/>
      <c r="E2583" s="5" t="str">
        <f t="array" ref="E2583">IF(D2583="","",XLOOKUP(D2583,DATOS!$D$6:D14000,DATOS!$C$6:C14000,0,0,1))</f>
        <v/>
      </c>
      <c r="F2583" s="220"/>
      <c r="G2583" s="221"/>
      <c r="H2583" s="194"/>
      <c r="I2583" s="106"/>
      <c r="J2583" s="195"/>
      <c r="K2583" s="195"/>
      <c r="L2583" s="196"/>
    </row>
    <row r="2584">
      <c r="A2584" s="198"/>
      <c r="B2584" s="219"/>
      <c r="C2584" s="103"/>
      <c r="D2584" s="103"/>
      <c r="E2584" s="5" t="str">
        <f t="array" ref="E2584">IF(D2584="","",XLOOKUP(D2584,DATOS!$D$6:D14000,DATOS!$C$6:C14000,0,0,1))</f>
        <v/>
      </c>
      <c r="F2584" s="220"/>
      <c r="G2584" s="221"/>
      <c r="H2584" s="194"/>
      <c r="I2584" s="106"/>
      <c r="J2584" s="195"/>
      <c r="K2584" s="195"/>
      <c r="L2584" s="196"/>
    </row>
    <row r="2585">
      <c r="A2585" s="198"/>
      <c r="B2585" s="219"/>
      <c r="C2585" s="103"/>
      <c r="D2585" s="103"/>
      <c r="E2585" s="5" t="str">
        <f t="array" ref="E2585">IF(D2585="","",XLOOKUP(D2585,DATOS!$D$6:D14000,DATOS!$C$6:C14000,0,0,1))</f>
        <v/>
      </c>
      <c r="F2585" s="220"/>
      <c r="G2585" s="221"/>
      <c r="H2585" s="194"/>
      <c r="I2585" s="106"/>
      <c r="J2585" s="195"/>
      <c r="K2585" s="195"/>
      <c r="L2585" s="196"/>
    </row>
    <row r="2586">
      <c r="A2586" s="198"/>
      <c r="B2586" s="219"/>
      <c r="C2586" s="103"/>
      <c r="D2586" s="103"/>
      <c r="E2586" s="5" t="str">
        <f t="array" ref="E2586">IF(D2586="","",XLOOKUP(D2586,DATOS!$D$6:D14000,DATOS!$C$6:C14000,0,0,1))</f>
        <v/>
      </c>
      <c r="F2586" s="220"/>
      <c r="G2586" s="221"/>
      <c r="H2586" s="194"/>
      <c r="I2586" s="106"/>
      <c r="J2586" s="195"/>
      <c r="K2586" s="195"/>
      <c r="L2586" s="196"/>
    </row>
    <row r="2587">
      <c r="A2587" s="198"/>
      <c r="B2587" s="219"/>
      <c r="C2587" s="103"/>
      <c r="D2587" s="103"/>
      <c r="E2587" s="5" t="str">
        <f t="array" ref="E2587">IF(D2587="","",XLOOKUP(D2587,DATOS!$D$6:D14000,DATOS!$C$6:C14000,0,0,1))</f>
        <v/>
      </c>
      <c r="F2587" s="220"/>
      <c r="G2587" s="221"/>
      <c r="H2587" s="194"/>
      <c r="I2587" s="106"/>
      <c r="J2587" s="195"/>
      <c r="K2587" s="195"/>
      <c r="L2587" s="196"/>
    </row>
    <row r="2588">
      <c r="A2588" s="198"/>
      <c r="B2588" s="219"/>
      <c r="C2588" s="103"/>
      <c r="D2588" s="103"/>
      <c r="E2588" s="5" t="str">
        <f t="array" ref="E2588">IF(D2588="","",XLOOKUP(D2588,DATOS!$D$6:D14000,DATOS!$C$6:C14000,0,0,1))</f>
        <v/>
      </c>
      <c r="F2588" s="220"/>
      <c r="G2588" s="221"/>
      <c r="H2588" s="194"/>
      <c r="I2588" s="106"/>
      <c r="J2588" s="195"/>
      <c r="K2588" s="195"/>
      <c r="L2588" s="196"/>
    </row>
    <row r="2589">
      <c r="A2589" s="198"/>
      <c r="B2589" s="219"/>
      <c r="C2589" s="103"/>
      <c r="D2589" s="103"/>
      <c r="E2589" s="5" t="str">
        <f t="array" ref="E2589">IF(D2589="","",XLOOKUP(D2589,DATOS!$D$6:D14000,DATOS!$C$6:C14000,0,0,1))</f>
        <v/>
      </c>
      <c r="F2589" s="220"/>
      <c r="G2589" s="221"/>
      <c r="H2589" s="194"/>
      <c r="I2589" s="106"/>
      <c r="J2589" s="195"/>
      <c r="K2589" s="195"/>
      <c r="L2589" s="196"/>
    </row>
    <row r="2590">
      <c r="A2590" s="198"/>
      <c r="B2590" s="219"/>
      <c r="C2590" s="103"/>
      <c r="D2590" s="103"/>
      <c r="E2590" s="5" t="str">
        <f t="array" ref="E2590">IF(D2590="","",XLOOKUP(D2590,DATOS!$D$6:D14000,DATOS!$C$6:C14000,0,0,1))</f>
        <v/>
      </c>
      <c r="F2590" s="220"/>
      <c r="G2590" s="221"/>
      <c r="H2590" s="194"/>
      <c r="I2590" s="106"/>
      <c r="J2590" s="195"/>
      <c r="K2590" s="195"/>
      <c r="L2590" s="196"/>
    </row>
    <row r="2591">
      <c r="A2591" s="198"/>
      <c r="B2591" s="219"/>
      <c r="C2591" s="103"/>
      <c r="D2591" s="103"/>
      <c r="E2591" s="5" t="str">
        <f t="array" ref="E2591">IF(D2591="","",XLOOKUP(D2591,DATOS!$D$6:D14000,DATOS!$C$6:C14000,0,0,1))</f>
        <v/>
      </c>
      <c r="F2591" s="220"/>
      <c r="G2591" s="221"/>
      <c r="H2591" s="194"/>
      <c r="I2591" s="106"/>
      <c r="J2591" s="195"/>
      <c r="K2591" s="195"/>
      <c r="L2591" s="196"/>
    </row>
    <row r="2592">
      <c r="A2592" s="198"/>
      <c r="B2592" s="219"/>
      <c r="C2592" s="103"/>
      <c r="D2592" s="103"/>
      <c r="E2592" s="5" t="str">
        <f t="array" ref="E2592">IF(D2592="","",XLOOKUP(D2592,DATOS!$D$6:D14000,DATOS!$C$6:C14000,0,0,1))</f>
        <v/>
      </c>
      <c r="F2592" s="220"/>
      <c r="G2592" s="221"/>
      <c r="H2592" s="194"/>
      <c r="I2592" s="106"/>
      <c r="J2592" s="195"/>
      <c r="K2592" s="195"/>
      <c r="L2592" s="196"/>
    </row>
    <row r="2593">
      <c r="A2593" s="198"/>
      <c r="B2593" s="219"/>
      <c r="C2593" s="103"/>
      <c r="D2593" s="103"/>
      <c r="E2593" s="5" t="str">
        <f t="array" ref="E2593">IF(D2593="","",XLOOKUP(D2593,DATOS!$D$6:D14000,DATOS!$C$6:C14000,0,0,1))</f>
        <v/>
      </c>
      <c r="F2593" s="220"/>
      <c r="G2593" s="221"/>
      <c r="H2593" s="194"/>
      <c r="I2593" s="106"/>
      <c r="J2593" s="195"/>
      <c r="K2593" s="195"/>
      <c r="L2593" s="196"/>
    </row>
    <row r="2594">
      <c r="A2594" s="198"/>
      <c r="B2594" s="219"/>
      <c r="C2594" s="103"/>
      <c r="D2594" s="103"/>
      <c r="E2594" s="5" t="str">
        <f t="array" ref="E2594">IF(D2594="","",XLOOKUP(D2594,DATOS!$D$6:D14000,DATOS!$C$6:C14000,0,0,1))</f>
        <v/>
      </c>
      <c r="F2594" s="220"/>
      <c r="G2594" s="221"/>
      <c r="H2594" s="194"/>
      <c r="I2594" s="106"/>
      <c r="J2594" s="195"/>
      <c r="K2594" s="195"/>
      <c r="L2594" s="196"/>
    </row>
    <row r="2595">
      <c r="A2595" s="198"/>
      <c r="B2595" s="219"/>
      <c r="C2595" s="103"/>
      <c r="D2595" s="103"/>
      <c r="E2595" s="5" t="str">
        <f t="array" ref="E2595">IF(D2595="","",XLOOKUP(D2595,DATOS!$D$6:D14000,DATOS!$C$6:C14000,0,0,1))</f>
        <v/>
      </c>
      <c r="F2595" s="220"/>
      <c r="G2595" s="221"/>
      <c r="H2595" s="194"/>
      <c r="I2595" s="106"/>
      <c r="J2595" s="195"/>
      <c r="K2595" s="195"/>
      <c r="L2595" s="196"/>
    </row>
    <row r="2596">
      <c r="A2596" s="198"/>
      <c r="B2596" s="219"/>
      <c r="C2596" s="103"/>
      <c r="D2596" s="103"/>
      <c r="E2596" s="5" t="str">
        <f t="array" ref="E2596">IF(D2596="","",XLOOKUP(D2596,DATOS!$D$6:D14000,DATOS!$C$6:C14000,0,0,1))</f>
        <v/>
      </c>
      <c r="F2596" s="220"/>
      <c r="G2596" s="221"/>
      <c r="H2596" s="194"/>
      <c r="I2596" s="106"/>
      <c r="J2596" s="195"/>
      <c r="K2596" s="195"/>
      <c r="L2596" s="196"/>
    </row>
    <row r="2597">
      <c r="A2597" s="198"/>
      <c r="B2597" s="219"/>
      <c r="C2597" s="103"/>
      <c r="D2597" s="103"/>
      <c r="E2597" s="5" t="str">
        <f t="array" ref="E2597">IF(D2597="","",XLOOKUP(D2597,DATOS!$D$6:D14000,DATOS!$C$6:C14000,0,0,1))</f>
        <v/>
      </c>
      <c r="F2597" s="220"/>
      <c r="G2597" s="221"/>
      <c r="H2597" s="194"/>
      <c r="I2597" s="106"/>
      <c r="J2597" s="195"/>
      <c r="K2597" s="195"/>
      <c r="L2597" s="196"/>
    </row>
    <row r="2598">
      <c r="A2598" s="198"/>
      <c r="B2598" s="219"/>
      <c r="C2598" s="103"/>
      <c r="D2598" s="103"/>
      <c r="E2598" s="5" t="str">
        <f t="array" ref="E2598">IF(D2598="","",XLOOKUP(D2598,DATOS!$D$6:D14000,DATOS!$C$6:C14000,0,0,1))</f>
        <v/>
      </c>
      <c r="F2598" s="220"/>
      <c r="G2598" s="221"/>
      <c r="H2598" s="194"/>
      <c r="I2598" s="106"/>
      <c r="J2598" s="195"/>
      <c r="K2598" s="195"/>
      <c r="L2598" s="196"/>
    </row>
    <row r="2599">
      <c r="A2599" s="198"/>
      <c r="B2599" s="219"/>
      <c r="C2599" s="103"/>
      <c r="D2599" s="103"/>
      <c r="E2599" s="5" t="str">
        <f t="array" ref="E2599">IF(D2599="","",XLOOKUP(D2599,DATOS!$D$6:D14000,DATOS!$C$6:C14000,0,0,1))</f>
        <v/>
      </c>
      <c r="F2599" s="220"/>
      <c r="G2599" s="221"/>
      <c r="H2599" s="194"/>
      <c r="I2599" s="106"/>
      <c r="J2599" s="195"/>
      <c r="K2599" s="195"/>
      <c r="L2599" s="196"/>
    </row>
    <row r="2600">
      <c r="A2600" s="198"/>
      <c r="B2600" s="219"/>
      <c r="C2600" s="103"/>
      <c r="D2600" s="103"/>
      <c r="E2600" s="5" t="str">
        <f t="array" ref="E2600">IF(D2600="","",XLOOKUP(D2600,DATOS!$D$6:D14000,DATOS!$C$6:C14000,0,0,1))</f>
        <v/>
      </c>
      <c r="F2600" s="220"/>
      <c r="G2600" s="221"/>
      <c r="H2600" s="194"/>
      <c r="I2600" s="106"/>
      <c r="J2600" s="195"/>
      <c r="K2600" s="195"/>
      <c r="L2600" s="196"/>
    </row>
    <row r="2601">
      <c r="A2601" s="198"/>
      <c r="B2601" s="219"/>
      <c r="C2601" s="103"/>
      <c r="D2601" s="103"/>
      <c r="E2601" s="5" t="str">
        <f t="array" ref="E2601">IF(D2601="","",XLOOKUP(D2601,DATOS!$D$6:D14000,DATOS!$C$6:C14000,0,0,1))</f>
        <v/>
      </c>
      <c r="F2601" s="220"/>
      <c r="G2601" s="221"/>
      <c r="H2601" s="194"/>
      <c r="I2601" s="106"/>
      <c r="J2601" s="195"/>
      <c r="K2601" s="195"/>
      <c r="L2601" s="196"/>
    </row>
    <row r="2602">
      <c r="A2602" s="198"/>
      <c r="B2602" s="219"/>
      <c r="C2602" s="103"/>
      <c r="D2602" s="103"/>
      <c r="E2602" s="5" t="str">
        <f t="array" ref="E2602">IF(D2602="","",XLOOKUP(D2602,DATOS!$D$6:D14000,DATOS!$C$6:C14000,0,0,1))</f>
        <v/>
      </c>
      <c r="F2602" s="220"/>
      <c r="G2602" s="221"/>
      <c r="H2602" s="194"/>
      <c r="I2602" s="106"/>
      <c r="J2602" s="195"/>
      <c r="K2602" s="195"/>
      <c r="L2602" s="196"/>
    </row>
    <row r="2603">
      <c r="A2603" s="198"/>
      <c r="B2603" s="219"/>
      <c r="C2603" s="103"/>
      <c r="D2603" s="103"/>
      <c r="E2603" s="5" t="str">
        <f t="array" ref="E2603">IF(D2603="","",XLOOKUP(D2603,DATOS!$D$6:D14000,DATOS!$C$6:C14000,0,0,1))</f>
        <v/>
      </c>
      <c r="F2603" s="220"/>
      <c r="G2603" s="221"/>
      <c r="H2603" s="194"/>
      <c r="I2603" s="106"/>
      <c r="J2603" s="195"/>
      <c r="K2603" s="195"/>
      <c r="L2603" s="196"/>
    </row>
    <row r="2604">
      <c r="A2604" s="198"/>
      <c r="B2604" s="219"/>
      <c r="C2604" s="103"/>
      <c r="D2604" s="103"/>
      <c r="E2604" s="5" t="str">
        <f t="array" ref="E2604">IF(D2604="","",XLOOKUP(D2604,DATOS!$D$6:D14000,DATOS!$C$6:C14000,0,0,1))</f>
        <v/>
      </c>
      <c r="F2604" s="220"/>
      <c r="G2604" s="221"/>
      <c r="H2604" s="194"/>
      <c r="I2604" s="106"/>
      <c r="J2604" s="195"/>
      <c r="K2604" s="195"/>
      <c r="L2604" s="196"/>
    </row>
    <row r="2605">
      <c r="A2605" s="198"/>
      <c r="B2605" s="219"/>
      <c r="C2605" s="103"/>
      <c r="D2605" s="103"/>
      <c r="E2605" s="5" t="str">
        <f t="array" ref="E2605">IF(D2605="","",XLOOKUP(D2605,DATOS!$D$6:D14000,DATOS!$C$6:C14000,0,0,1))</f>
        <v/>
      </c>
      <c r="F2605" s="220"/>
      <c r="G2605" s="221"/>
      <c r="H2605" s="194"/>
      <c r="I2605" s="106"/>
      <c r="J2605" s="195"/>
      <c r="K2605" s="195"/>
      <c r="L2605" s="196"/>
    </row>
    <row r="2606">
      <c r="A2606" s="198"/>
      <c r="B2606" s="219"/>
      <c r="C2606" s="103"/>
      <c r="D2606" s="103"/>
      <c r="E2606" s="5" t="str">
        <f t="array" ref="E2606">IF(D2606="","",XLOOKUP(D2606,DATOS!$D$6:D14000,DATOS!$C$6:C14000,0,0,1))</f>
        <v/>
      </c>
      <c r="F2606" s="220"/>
      <c r="G2606" s="221"/>
      <c r="H2606" s="194"/>
      <c r="I2606" s="106"/>
      <c r="J2606" s="195"/>
      <c r="K2606" s="195"/>
      <c r="L2606" s="196"/>
    </row>
    <row r="2607">
      <c r="A2607" s="198"/>
      <c r="B2607" s="219"/>
      <c r="C2607" s="103"/>
      <c r="D2607" s="103"/>
      <c r="E2607" s="5" t="str">
        <f t="array" ref="E2607">IF(D2607="","",XLOOKUP(D2607,DATOS!$D$6:D14000,DATOS!$C$6:C14000,0,0,1))</f>
        <v/>
      </c>
      <c r="F2607" s="220"/>
      <c r="G2607" s="221"/>
      <c r="H2607" s="194"/>
      <c r="I2607" s="106"/>
      <c r="J2607" s="195"/>
      <c r="K2607" s="195"/>
      <c r="L2607" s="196"/>
    </row>
    <row r="2608">
      <c r="A2608" s="198"/>
      <c r="B2608" s="219"/>
      <c r="C2608" s="103"/>
      <c r="D2608" s="103"/>
      <c r="E2608" s="5" t="str">
        <f t="array" ref="E2608">IF(D2608="","",XLOOKUP(D2608,DATOS!$D$6:D14000,DATOS!$C$6:C14000,0,0,1))</f>
        <v/>
      </c>
      <c r="F2608" s="220"/>
      <c r="G2608" s="221"/>
      <c r="H2608" s="194"/>
      <c r="I2608" s="106"/>
      <c r="J2608" s="195"/>
      <c r="K2608" s="195"/>
      <c r="L2608" s="196"/>
    </row>
    <row r="2609">
      <c r="A2609" s="198"/>
      <c r="B2609" s="219"/>
      <c r="C2609" s="103"/>
      <c r="D2609" s="103"/>
      <c r="E2609" s="5" t="str">
        <f t="array" ref="E2609">IF(D2609="","",XLOOKUP(D2609,DATOS!$D$6:D14000,DATOS!$C$6:C14000,0,0,1))</f>
        <v/>
      </c>
      <c r="F2609" s="220"/>
      <c r="G2609" s="221"/>
      <c r="H2609" s="194"/>
      <c r="I2609" s="106"/>
      <c r="J2609" s="195"/>
      <c r="K2609" s="195"/>
      <c r="L2609" s="196"/>
    </row>
    <row r="2610">
      <c r="A2610" s="198"/>
      <c r="B2610" s="219"/>
      <c r="C2610" s="103"/>
      <c r="D2610" s="103"/>
      <c r="E2610" s="5" t="str">
        <f t="array" ref="E2610">IF(D2610="","",XLOOKUP(D2610,DATOS!$D$6:D14000,DATOS!$C$6:C14000,0,0,1))</f>
        <v/>
      </c>
      <c r="F2610" s="220"/>
      <c r="G2610" s="221"/>
      <c r="H2610" s="194"/>
      <c r="I2610" s="106"/>
      <c r="J2610" s="195"/>
      <c r="K2610" s="195"/>
      <c r="L2610" s="196"/>
    </row>
    <row r="2611">
      <c r="A2611" s="198"/>
      <c r="B2611" s="219"/>
      <c r="C2611" s="103"/>
      <c r="D2611" s="103"/>
      <c r="E2611" s="5" t="str">
        <f t="array" ref="E2611">IF(D2611="","",XLOOKUP(D2611,DATOS!$D$6:D14000,DATOS!$C$6:C14000,0,0,1))</f>
        <v/>
      </c>
      <c r="F2611" s="220"/>
      <c r="G2611" s="221"/>
      <c r="H2611" s="194"/>
      <c r="I2611" s="106"/>
      <c r="J2611" s="195"/>
      <c r="K2611" s="195"/>
      <c r="L2611" s="196"/>
    </row>
    <row r="2612">
      <c r="A2612" s="198"/>
      <c r="B2612" s="219"/>
      <c r="C2612" s="103"/>
      <c r="D2612" s="103"/>
      <c r="E2612" s="5" t="str">
        <f t="array" ref="E2612">IF(D2612="","",XLOOKUP(D2612,DATOS!$D$6:D14000,DATOS!$C$6:C14000,0,0,1))</f>
        <v/>
      </c>
      <c r="F2612" s="220"/>
      <c r="G2612" s="221"/>
      <c r="H2612" s="194"/>
      <c r="I2612" s="106"/>
      <c r="J2612" s="195"/>
      <c r="K2612" s="195"/>
      <c r="L2612" s="196"/>
    </row>
    <row r="2613">
      <c r="A2613" s="198"/>
      <c r="B2613" s="219"/>
      <c r="C2613" s="103"/>
      <c r="D2613" s="103"/>
      <c r="E2613" s="5" t="str">
        <f t="array" ref="E2613">IF(D2613="","",XLOOKUP(D2613,DATOS!$D$6:D14000,DATOS!$C$6:C14000,0,0,1))</f>
        <v/>
      </c>
      <c r="F2613" s="220"/>
      <c r="G2613" s="221"/>
      <c r="H2613" s="194"/>
      <c r="I2613" s="106"/>
      <c r="J2613" s="195"/>
      <c r="K2613" s="195"/>
      <c r="L2613" s="196"/>
    </row>
    <row r="2614">
      <c r="A2614" s="198"/>
      <c r="B2614" s="219"/>
      <c r="C2614" s="103"/>
      <c r="D2614" s="103"/>
      <c r="E2614" s="5" t="str">
        <f t="array" ref="E2614">IF(D2614="","",XLOOKUP(D2614,DATOS!$D$6:D14000,DATOS!$C$6:C14000,0,0,1))</f>
        <v/>
      </c>
      <c r="F2614" s="220"/>
      <c r="G2614" s="221"/>
      <c r="H2614" s="194"/>
      <c r="I2614" s="106"/>
      <c r="J2614" s="195"/>
      <c r="K2614" s="195"/>
      <c r="L2614" s="196"/>
    </row>
    <row r="2615">
      <c r="A2615" s="198"/>
      <c r="B2615" s="219"/>
      <c r="C2615" s="103"/>
      <c r="D2615" s="103"/>
      <c r="E2615" s="5" t="str">
        <f t="array" ref="E2615">IF(D2615="","",XLOOKUP(D2615,DATOS!$D$6:D14000,DATOS!$C$6:C14000,0,0,1))</f>
        <v/>
      </c>
      <c r="F2615" s="220"/>
      <c r="G2615" s="221"/>
      <c r="H2615" s="194"/>
      <c r="I2615" s="106"/>
      <c r="J2615" s="195"/>
      <c r="K2615" s="195"/>
      <c r="L2615" s="196"/>
    </row>
    <row r="2616">
      <c r="A2616" s="198"/>
      <c r="B2616" s="219"/>
      <c r="C2616" s="103"/>
      <c r="D2616" s="103"/>
      <c r="E2616" s="5" t="str">
        <f t="array" ref="E2616">IF(D2616="","",XLOOKUP(D2616,DATOS!$D$6:D14000,DATOS!$C$6:C14000,0,0,1))</f>
        <v/>
      </c>
      <c r="F2616" s="220"/>
      <c r="G2616" s="221"/>
      <c r="H2616" s="194"/>
      <c r="I2616" s="106"/>
      <c r="J2616" s="195"/>
      <c r="K2616" s="195"/>
      <c r="L2616" s="196"/>
    </row>
    <row r="2617">
      <c r="A2617" s="198"/>
      <c r="B2617" s="219"/>
      <c r="C2617" s="103"/>
      <c r="D2617" s="103"/>
      <c r="E2617" s="5" t="str">
        <f t="array" ref="E2617">IF(D2617="","",XLOOKUP(D2617,DATOS!$D$6:D14000,DATOS!$C$6:C14000,0,0,1))</f>
        <v/>
      </c>
      <c r="F2617" s="220"/>
      <c r="G2617" s="221"/>
      <c r="H2617" s="194"/>
      <c r="I2617" s="106"/>
      <c r="J2617" s="195"/>
      <c r="K2617" s="195"/>
      <c r="L2617" s="196"/>
    </row>
    <row r="2618">
      <c r="A2618" s="198"/>
      <c r="B2618" s="219"/>
      <c r="C2618" s="103"/>
      <c r="D2618" s="103"/>
      <c r="E2618" s="5" t="str">
        <f t="array" ref="E2618">IF(D2618="","",XLOOKUP(D2618,DATOS!$D$6:D14000,DATOS!$C$6:C14000,0,0,1))</f>
        <v/>
      </c>
      <c r="F2618" s="220"/>
      <c r="G2618" s="221"/>
      <c r="H2618" s="194"/>
      <c r="I2618" s="106"/>
      <c r="J2618" s="195"/>
      <c r="K2618" s="195"/>
      <c r="L2618" s="196"/>
    </row>
    <row r="2619">
      <c r="A2619" s="198"/>
      <c r="B2619" s="219"/>
      <c r="C2619" s="103"/>
      <c r="D2619" s="103"/>
      <c r="E2619" s="5" t="str">
        <f t="array" ref="E2619">IF(D2619="","",XLOOKUP(D2619,DATOS!$D$6:D14000,DATOS!$C$6:C14000,0,0,1))</f>
        <v/>
      </c>
      <c r="F2619" s="220"/>
      <c r="G2619" s="221"/>
      <c r="H2619" s="194"/>
      <c r="I2619" s="106"/>
      <c r="J2619" s="195"/>
      <c r="K2619" s="195"/>
      <c r="L2619" s="196"/>
    </row>
    <row r="2620">
      <c r="A2620" s="198"/>
      <c r="B2620" s="219"/>
      <c r="C2620" s="103"/>
      <c r="D2620" s="103"/>
      <c r="E2620" s="5" t="str">
        <f t="array" ref="E2620">IF(D2620="","",XLOOKUP(D2620,DATOS!$D$6:D14000,DATOS!$C$6:C14000,0,0,1))</f>
        <v/>
      </c>
      <c r="F2620" s="220"/>
      <c r="G2620" s="221"/>
      <c r="H2620" s="194"/>
      <c r="I2620" s="106"/>
      <c r="J2620" s="195"/>
      <c r="K2620" s="195"/>
      <c r="L2620" s="196"/>
    </row>
    <row r="2621">
      <c r="A2621" s="198"/>
      <c r="B2621" s="219"/>
      <c r="C2621" s="103"/>
      <c r="D2621" s="103"/>
      <c r="E2621" s="5" t="str">
        <f t="array" ref="E2621">IF(D2621="","",XLOOKUP(D2621,DATOS!$D$6:D14000,DATOS!$C$6:C14000,0,0,1))</f>
        <v/>
      </c>
      <c r="F2621" s="220"/>
      <c r="G2621" s="221"/>
      <c r="H2621" s="194"/>
      <c r="I2621" s="106"/>
      <c r="J2621" s="195"/>
      <c r="K2621" s="195"/>
      <c r="L2621" s="196"/>
    </row>
    <row r="2622">
      <c r="A2622" s="198"/>
      <c r="B2622" s="219"/>
      <c r="C2622" s="103"/>
      <c r="D2622" s="103"/>
      <c r="E2622" s="5" t="str">
        <f t="array" ref="E2622">IF(D2622="","",XLOOKUP(D2622,DATOS!$D$6:D14000,DATOS!$C$6:C14000,0,0,1))</f>
        <v/>
      </c>
      <c r="F2622" s="220"/>
      <c r="G2622" s="221"/>
      <c r="H2622" s="194"/>
      <c r="I2622" s="106"/>
      <c r="J2622" s="195"/>
      <c r="K2622" s="195"/>
      <c r="L2622" s="196"/>
    </row>
    <row r="2623">
      <c r="A2623" s="198"/>
      <c r="B2623" s="219"/>
      <c r="C2623" s="103"/>
      <c r="D2623" s="103"/>
      <c r="E2623" s="5" t="str">
        <f t="array" ref="E2623">IF(D2623="","",XLOOKUP(D2623,DATOS!$D$6:D14000,DATOS!$C$6:C14000,0,0,1))</f>
        <v/>
      </c>
      <c r="F2623" s="220"/>
      <c r="G2623" s="221"/>
      <c r="H2623" s="194"/>
      <c r="I2623" s="106"/>
      <c r="J2623" s="195"/>
      <c r="K2623" s="195"/>
      <c r="L2623" s="196"/>
    </row>
    <row r="2624">
      <c r="A2624" s="198"/>
      <c r="B2624" s="219"/>
      <c r="C2624" s="103"/>
      <c r="D2624" s="103"/>
      <c r="E2624" s="5" t="str">
        <f t="array" ref="E2624">IF(D2624="","",XLOOKUP(D2624,DATOS!$D$6:D14000,DATOS!$C$6:C14000,0,0,1))</f>
        <v/>
      </c>
      <c r="F2624" s="220"/>
      <c r="G2624" s="221"/>
      <c r="H2624" s="194"/>
      <c r="I2624" s="106"/>
      <c r="J2624" s="195"/>
      <c r="K2624" s="195"/>
      <c r="L2624" s="196"/>
    </row>
    <row r="2625">
      <c r="A2625" s="198"/>
      <c r="B2625" s="219"/>
      <c r="C2625" s="103"/>
      <c r="D2625" s="103"/>
      <c r="E2625" s="5" t="str">
        <f t="array" ref="E2625">IF(D2625="","",XLOOKUP(D2625,DATOS!$D$6:D14000,DATOS!$C$6:C14000,0,0,1))</f>
        <v/>
      </c>
      <c r="F2625" s="220"/>
      <c r="G2625" s="221"/>
      <c r="H2625" s="194"/>
      <c r="I2625" s="106"/>
      <c r="J2625" s="195"/>
      <c r="K2625" s="195"/>
      <c r="L2625" s="196"/>
    </row>
    <row r="2626">
      <c r="A2626" s="198"/>
      <c r="B2626" s="219"/>
      <c r="C2626" s="103"/>
      <c r="D2626" s="103"/>
      <c r="E2626" s="5" t="str">
        <f t="array" ref="E2626">IF(D2626="","",XLOOKUP(D2626,DATOS!$D$6:D14000,DATOS!$C$6:C14000,0,0,1))</f>
        <v/>
      </c>
      <c r="F2626" s="220"/>
      <c r="G2626" s="221"/>
      <c r="H2626" s="194"/>
      <c r="I2626" s="106"/>
      <c r="J2626" s="195"/>
      <c r="K2626" s="195"/>
      <c r="L2626" s="196"/>
    </row>
    <row r="2627">
      <c r="A2627" s="198"/>
      <c r="B2627" s="219"/>
      <c r="C2627" s="103"/>
      <c r="D2627" s="103"/>
      <c r="E2627" s="5" t="str">
        <f t="array" ref="E2627">IF(D2627="","",XLOOKUP(D2627,DATOS!$D$6:D14000,DATOS!$C$6:C14000,0,0,1))</f>
        <v/>
      </c>
      <c r="F2627" s="220"/>
      <c r="G2627" s="221"/>
      <c r="H2627" s="194"/>
      <c r="I2627" s="106"/>
      <c r="J2627" s="195"/>
      <c r="K2627" s="195"/>
      <c r="L2627" s="196"/>
    </row>
    <row r="2628">
      <c r="A2628" s="198"/>
      <c r="B2628" s="219"/>
      <c r="C2628" s="103"/>
      <c r="D2628" s="103"/>
      <c r="E2628" s="5" t="str">
        <f t="array" ref="E2628">IF(D2628="","",XLOOKUP(D2628,DATOS!$D$6:D14000,DATOS!$C$6:C14000,0,0,1))</f>
        <v/>
      </c>
      <c r="F2628" s="220"/>
      <c r="G2628" s="221"/>
      <c r="H2628" s="194"/>
      <c r="I2628" s="106"/>
      <c r="J2628" s="195"/>
      <c r="K2628" s="195"/>
      <c r="L2628" s="196"/>
    </row>
    <row r="2629">
      <c r="A2629" s="198"/>
      <c r="B2629" s="219"/>
      <c r="C2629" s="103"/>
      <c r="D2629" s="103"/>
      <c r="E2629" s="5" t="str">
        <f t="array" ref="E2629">IF(D2629="","",XLOOKUP(D2629,DATOS!$D$6:D14000,DATOS!$C$6:C14000,0,0,1))</f>
        <v/>
      </c>
      <c r="F2629" s="220"/>
      <c r="G2629" s="221"/>
      <c r="H2629" s="194"/>
      <c r="I2629" s="106"/>
      <c r="J2629" s="195"/>
      <c r="K2629" s="195"/>
      <c r="L2629" s="196"/>
    </row>
    <row r="2630">
      <c r="A2630" s="198"/>
      <c r="B2630" s="219"/>
      <c r="C2630" s="103"/>
      <c r="D2630" s="103"/>
      <c r="E2630" s="5" t="str">
        <f t="array" ref="E2630">IF(D2630="","",XLOOKUP(D2630,DATOS!$D$6:D14000,DATOS!$C$6:C14000,0,0,1))</f>
        <v/>
      </c>
      <c r="F2630" s="220"/>
      <c r="G2630" s="221"/>
      <c r="H2630" s="194"/>
      <c r="I2630" s="106"/>
      <c r="J2630" s="195"/>
      <c r="K2630" s="195"/>
      <c r="L2630" s="196"/>
    </row>
    <row r="2631">
      <c r="A2631" s="198"/>
      <c r="B2631" s="219"/>
      <c r="C2631" s="103"/>
      <c r="D2631" s="103"/>
      <c r="E2631" s="5" t="str">
        <f t="array" ref="E2631">IF(D2631="","",XLOOKUP(D2631,DATOS!$D$6:D14000,DATOS!$C$6:C14000,0,0,1))</f>
        <v/>
      </c>
      <c r="F2631" s="220"/>
      <c r="G2631" s="221"/>
      <c r="H2631" s="194"/>
      <c r="I2631" s="106"/>
      <c r="J2631" s="195"/>
      <c r="K2631" s="195"/>
      <c r="L2631" s="196"/>
    </row>
    <row r="2632">
      <c r="A2632" s="198"/>
      <c r="B2632" s="219"/>
      <c r="C2632" s="103"/>
      <c r="D2632" s="103"/>
      <c r="E2632" s="5" t="str">
        <f t="array" ref="E2632">IF(D2632="","",XLOOKUP(D2632,DATOS!$D$6:D14000,DATOS!$C$6:C14000,0,0,1))</f>
        <v/>
      </c>
      <c r="F2632" s="220"/>
      <c r="G2632" s="221"/>
      <c r="H2632" s="194"/>
      <c r="I2632" s="106"/>
      <c r="J2632" s="195"/>
      <c r="K2632" s="195"/>
      <c r="L2632" s="196"/>
    </row>
    <row r="2633">
      <c r="A2633" s="198"/>
      <c r="B2633" s="219"/>
      <c r="C2633" s="103"/>
      <c r="D2633" s="103"/>
      <c r="E2633" s="5" t="str">
        <f t="array" ref="E2633">IF(D2633="","",XLOOKUP(D2633,DATOS!$D$6:D14000,DATOS!$C$6:C14000,0,0,1))</f>
        <v/>
      </c>
      <c r="F2633" s="220"/>
      <c r="G2633" s="221"/>
      <c r="H2633" s="194"/>
      <c r="I2633" s="106"/>
      <c r="J2633" s="195"/>
      <c r="K2633" s="195"/>
      <c r="L2633" s="196"/>
    </row>
    <row r="2634">
      <c r="A2634" s="198"/>
      <c r="B2634" s="219"/>
      <c r="C2634" s="103"/>
      <c r="D2634" s="103"/>
      <c r="E2634" s="5" t="str">
        <f t="array" ref="E2634">IF(D2634="","",XLOOKUP(D2634,DATOS!$D$6:D14000,DATOS!$C$6:C14000,0,0,1))</f>
        <v/>
      </c>
      <c r="F2634" s="220"/>
      <c r="G2634" s="221"/>
      <c r="H2634" s="194"/>
      <c r="I2634" s="106"/>
      <c r="J2634" s="195"/>
      <c r="K2634" s="195"/>
      <c r="L2634" s="196"/>
    </row>
    <row r="2635">
      <c r="A2635" s="198"/>
      <c r="B2635" s="219"/>
      <c r="C2635" s="103"/>
      <c r="D2635" s="103"/>
      <c r="E2635" s="5" t="str">
        <f t="array" ref="E2635">IF(D2635="","",XLOOKUP(D2635,DATOS!$D$6:D14000,DATOS!$C$6:C14000,0,0,1))</f>
        <v/>
      </c>
      <c r="F2635" s="220"/>
      <c r="G2635" s="221"/>
      <c r="H2635" s="194"/>
      <c r="I2635" s="106"/>
      <c r="J2635" s="195"/>
      <c r="K2635" s="195"/>
      <c r="L2635" s="196"/>
    </row>
    <row r="2636">
      <c r="A2636" s="198"/>
      <c r="B2636" s="219"/>
      <c r="C2636" s="103"/>
      <c r="D2636" s="103"/>
      <c r="E2636" s="5" t="str">
        <f t="array" ref="E2636">IF(D2636="","",XLOOKUP(D2636,DATOS!$D$6:D14000,DATOS!$C$6:C14000,0,0,1))</f>
        <v/>
      </c>
      <c r="F2636" s="220"/>
      <c r="G2636" s="221"/>
      <c r="H2636" s="194"/>
      <c r="I2636" s="106"/>
      <c r="J2636" s="195"/>
      <c r="K2636" s="195"/>
      <c r="L2636" s="196"/>
    </row>
    <row r="2637">
      <c r="A2637" s="198"/>
      <c r="B2637" s="219"/>
      <c r="C2637" s="103"/>
      <c r="D2637" s="103"/>
      <c r="E2637" s="5" t="str">
        <f t="array" ref="E2637">IF(D2637="","",XLOOKUP(D2637,DATOS!$D$6:D14000,DATOS!$C$6:C14000,0,0,1))</f>
        <v/>
      </c>
      <c r="F2637" s="220"/>
      <c r="G2637" s="221"/>
      <c r="H2637" s="194"/>
      <c r="I2637" s="106"/>
      <c r="J2637" s="195"/>
      <c r="K2637" s="195"/>
      <c r="L2637" s="196"/>
    </row>
    <row r="2638">
      <c r="A2638" s="198"/>
      <c r="B2638" s="219"/>
      <c r="C2638" s="103"/>
      <c r="D2638" s="103"/>
      <c r="E2638" s="5" t="str">
        <f t="array" ref="E2638">IF(D2638="","",XLOOKUP(D2638,DATOS!$D$6:D14000,DATOS!$C$6:C14000,0,0,1))</f>
        <v/>
      </c>
      <c r="F2638" s="220"/>
      <c r="G2638" s="221"/>
      <c r="H2638" s="194"/>
      <c r="I2638" s="106"/>
      <c r="J2638" s="195"/>
      <c r="K2638" s="195"/>
      <c r="L2638" s="196"/>
    </row>
    <row r="2639">
      <c r="A2639" s="198"/>
      <c r="B2639" s="219"/>
      <c r="C2639" s="103"/>
      <c r="D2639" s="103"/>
      <c r="E2639" s="5" t="str">
        <f t="array" ref="E2639">IF(D2639="","",XLOOKUP(D2639,DATOS!$D$6:D14000,DATOS!$C$6:C14000,0,0,1))</f>
        <v/>
      </c>
      <c r="F2639" s="220"/>
      <c r="G2639" s="221"/>
      <c r="H2639" s="194"/>
      <c r="I2639" s="106"/>
      <c r="J2639" s="195"/>
      <c r="K2639" s="195"/>
      <c r="L2639" s="196"/>
    </row>
    <row r="2640">
      <c r="A2640" s="198"/>
      <c r="B2640" s="219"/>
      <c r="C2640" s="103"/>
      <c r="D2640" s="103"/>
      <c r="E2640" s="5" t="str">
        <f t="array" ref="E2640">IF(D2640="","",XLOOKUP(D2640,DATOS!$D$6:D14000,DATOS!$C$6:C14000,0,0,1))</f>
        <v/>
      </c>
      <c r="F2640" s="220"/>
      <c r="G2640" s="221"/>
      <c r="H2640" s="194"/>
      <c r="I2640" s="106"/>
      <c r="J2640" s="195"/>
      <c r="K2640" s="195"/>
      <c r="L2640" s="196"/>
    </row>
    <row r="2641">
      <c r="A2641" s="198"/>
      <c r="B2641" s="219"/>
      <c r="C2641" s="103"/>
      <c r="D2641" s="103"/>
      <c r="E2641" s="5" t="str">
        <f t="array" ref="E2641">IF(D2641="","",XLOOKUP(D2641,DATOS!$D$6:D14000,DATOS!$C$6:C14000,0,0,1))</f>
        <v/>
      </c>
      <c r="F2641" s="220"/>
      <c r="G2641" s="221"/>
      <c r="H2641" s="194"/>
      <c r="I2641" s="106"/>
      <c r="J2641" s="195"/>
      <c r="K2641" s="195"/>
      <c r="L2641" s="196"/>
    </row>
    <row r="2642">
      <c r="A2642" s="198"/>
      <c r="B2642" s="219"/>
      <c r="C2642" s="103"/>
      <c r="D2642" s="103"/>
      <c r="E2642" s="5" t="str">
        <f t="array" ref="E2642">IF(D2642="","",XLOOKUP(D2642,DATOS!$D$6:D14000,DATOS!$C$6:C14000,0,0,1))</f>
        <v/>
      </c>
      <c r="F2642" s="220"/>
      <c r="G2642" s="221"/>
      <c r="H2642" s="194"/>
      <c r="I2642" s="106"/>
      <c r="J2642" s="195"/>
      <c r="K2642" s="195"/>
      <c r="L2642" s="196"/>
    </row>
    <row r="2643">
      <c r="A2643" s="198"/>
      <c r="B2643" s="219"/>
      <c r="C2643" s="103"/>
      <c r="D2643" s="103"/>
      <c r="E2643" s="5" t="str">
        <f t="array" ref="E2643">IF(D2643="","",XLOOKUP(D2643,DATOS!$D$6:D14000,DATOS!$C$6:C14000,0,0,1))</f>
        <v/>
      </c>
      <c r="F2643" s="220"/>
      <c r="G2643" s="221"/>
      <c r="H2643" s="194"/>
      <c r="I2643" s="106"/>
      <c r="J2643" s="195"/>
      <c r="K2643" s="195"/>
      <c r="L2643" s="196"/>
    </row>
    <row r="2644">
      <c r="A2644" s="198"/>
      <c r="B2644" s="219"/>
      <c r="C2644" s="103"/>
      <c r="D2644" s="103"/>
      <c r="E2644" s="5" t="str">
        <f t="array" ref="E2644">IF(D2644="","",XLOOKUP(D2644,DATOS!$D$6:D14000,DATOS!$C$6:C14000,0,0,1))</f>
        <v/>
      </c>
      <c r="F2644" s="220"/>
      <c r="G2644" s="221"/>
      <c r="H2644" s="194"/>
      <c r="I2644" s="106"/>
      <c r="J2644" s="195"/>
      <c r="K2644" s="195"/>
      <c r="L2644" s="196"/>
    </row>
    <row r="2645">
      <c r="A2645" s="198"/>
      <c r="B2645" s="219"/>
      <c r="C2645" s="103"/>
      <c r="D2645" s="103"/>
      <c r="E2645" s="5" t="str">
        <f t="array" ref="E2645">IF(D2645="","",XLOOKUP(D2645,DATOS!$D$6:D14000,DATOS!$C$6:C14000,0,0,1))</f>
        <v/>
      </c>
      <c r="F2645" s="220"/>
      <c r="G2645" s="221"/>
      <c r="H2645" s="194"/>
      <c r="I2645" s="106"/>
      <c r="J2645" s="195"/>
      <c r="K2645" s="195"/>
      <c r="L2645" s="196"/>
    </row>
    <row r="2646">
      <c r="A2646" s="198"/>
      <c r="B2646" s="219"/>
      <c r="C2646" s="103"/>
      <c r="D2646" s="103"/>
      <c r="E2646" s="5" t="str">
        <f t="array" ref="E2646">IF(D2646="","",XLOOKUP(D2646,DATOS!$D$6:D14000,DATOS!$C$6:C14000,0,0,1))</f>
        <v/>
      </c>
      <c r="F2646" s="220"/>
      <c r="G2646" s="221"/>
      <c r="H2646" s="194"/>
      <c r="I2646" s="106"/>
      <c r="J2646" s="195"/>
      <c r="K2646" s="195"/>
      <c r="L2646" s="196"/>
    </row>
    <row r="2647">
      <c r="A2647" s="198"/>
      <c r="B2647" s="219"/>
      <c r="C2647" s="103"/>
      <c r="D2647" s="103"/>
      <c r="E2647" s="5" t="str">
        <f t="array" ref="E2647">IF(D2647="","",XLOOKUP(D2647,DATOS!$D$6:D14000,DATOS!$C$6:C14000,0,0,1))</f>
        <v/>
      </c>
      <c r="F2647" s="220"/>
      <c r="G2647" s="221"/>
      <c r="H2647" s="194"/>
      <c r="I2647" s="106"/>
      <c r="J2647" s="195"/>
      <c r="K2647" s="195"/>
      <c r="L2647" s="196"/>
    </row>
    <row r="2648">
      <c r="A2648" s="198"/>
      <c r="B2648" s="219"/>
      <c r="C2648" s="103"/>
      <c r="D2648" s="103"/>
      <c r="E2648" s="5" t="str">
        <f t="array" ref="E2648">IF(D2648="","",XLOOKUP(D2648,DATOS!$D$6:D14000,DATOS!$C$6:C14000,0,0,1))</f>
        <v/>
      </c>
      <c r="F2648" s="220"/>
      <c r="G2648" s="221"/>
      <c r="H2648" s="194"/>
      <c r="I2648" s="106"/>
      <c r="J2648" s="195"/>
      <c r="K2648" s="195"/>
      <c r="L2648" s="196"/>
    </row>
    <row r="2649">
      <c r="A2649" s="198"/>
      <c r="B2649" s="219"/>
      <c r="C2649" s="103"/>
      <c r="D2649" s="103"/>
      <c r="E2649" s="5" t="str">
        <f t="array" ref="E2649">IF(D2649="","",XLOOKUP(D2649,DATOS!$D$6:D14000,DATOS!$C$6:C14000,0,0,1))</f>
        <v/>
      </c>
      <c r="F2649" s="220"/>
      <c r="G2649" s="221"/>
      <c r="H2649" s="194"/>
      <c r="I2649" s="106"/>
      <c r="J2649" s="195"/>
      <c r="K2649" s="195"/>
      <c r="L2649" s="196"/>
    </row>
    <row r="2650">
      <c r="A2650" s="198"/>
      <c r="B2650" s="219"/>
      <c r="C2650" s="103"/>
      <c r="D2650" s="103"/>
      <c r="E2650" s="5" t="str">
        <f t="array" ref="E2650">IF(D2650="","",XLOOKUP(D2650,DATOS!$D$6:D14000,DATOS!$C$6:C14000,0,0,1))</f>
        <v/>
      </c>
      <c r="F2650" s="220"/>
      <c r="G2650" s="221"/>
      <c r="H2650" s="194"/>
      <c r="I2650" s="106"/>
      <c r="J2650" s="195"/>
      <c r="K2650" s="195"/>
      <c r="L2650" s="196"/>
    </row>
    <row r="2651">
      <c r="A2651" s="198"/>
      <c r="B2651" s="219"/>
      <c r="C2651" s="103"/>
      <c r="D2651" s="103"/>
      <c r="E2651" s="5" t="str">
        <f t="array" ref="E2651">IF(D2651="","",XLOOKUP(D2651,DATOS!$D$6:D14000,DATOS!$C$6:C14000,0,0,1))</f>
        <v/>
      </c>
      <c r="F2651" s="220"/>
      <c r="G2651" s="221"/>
      <c r="H2651" s="194"/>
      <c r="I2651" s="106"/>
      <c r="J2651" s="195"/>
      <c r="K2651" s="195"/>
      <c r="L2651" s="196"/>
    </row>
    <row r="2652">
      <c r="A2652" s="198"/>
      <c r="B2652" s="219"/>
      <c r="C2652" s="103"/>
      <c r="D2652" s="103"/>
      <c r="E2652" s="5" t="str">
        <f t="array" ref="E2652">IF(D2652="","",XLOOKUP(D2652,DATOS!$D$6:D14000,DATOS!$C$6:C14000,0,0,1))</f>
        <v/>
      </c>
      <c r="F2652" s="220"/>
      <c r="G2652" s="221"/>
      <c r="H2652" s="194"/>
      <c r="I2652" s="106"/>
      <c r="J2652" s="195"/>
      <c r="K2652" s="195"/>
      <c r="L2652" s="196"/>
    </row>
    <row r="2653">
      <c r="A2653" s="198"/>
      <c r="B2653" s="219"/>
      <c r="C2653" s="103"/>
      <c r="D2653" s="103"/>
      <c r="E2653" s="5" t="str">
        <f t="array" ref="E2653">IF(D2653="","",XLOOKUP(D2653,DATOS!$D$6:D14000,DATOS!$C$6:C14000,0,0,1))</f>
        <v/>
      </c>
      <c r="F2653" s="220"/>
      <c r="G2653" s="221"/>
      <c r="H2653" s="194"/>
      <c r="I2653" s="106"/>
      <c r="J2653" s="195"/>
      <c r="K2653" s="195"/>
      <c r="L2653" s="196"/>
    </row>
    <row r="2654">
      <c r="A2654" s="198"/>
      <c r="B2654" s="219"/>
      <c r="C2654" s="103"/>
      <c r="D2654" s="103"/>
      <c r="E2654" s="5" t="str">
        <f t="array" ref="E2654">IF(D2654="","",XLOOKUP(D2654,DATOS!$D$6:D14000,DATOS!$C$6:C14000,0,0,1))</f>
        <v/>
      </c>
      <c r="F2654" s="220"/>
      <c r="G2654" s="221"/>
      <c r="H2654" s="194"/>
      <c r="I2654" s="106"/>
      <c r="J2654" s="195"/>
      <c r="K2654" s="195"/>
      <c r="L2654" s="196"/>
    </row>
    <row r="2655">
      <c r="A2655" s="198"/>
      <c r="B2655" s="219"/>
      <c r="C2655" s="103"/>
      <c r="D2655" s="103"/>
      <c r="E2655" s="5" t="str">
        <f t="array" ref="E2655">IF(D2655="","",XLOOKUP(D2655,DATOS!$D$6:D14000,DATOS!$C$6:C14000,0,0,1))</f>
        <v/>
      </c>
      <c r="F2655" s="220"/>
      <c r="G2655" s="221"/>
      <c r="H2655" s="194"/>
      <c r="I2655" s="106"/>
      <c r="J2655" s="195"/>
      <c r="K2655" s="195"/>
      <c r="L2655" s="196"/>
    </row>
    <row r="2656">
      <c r="A2656" s="198"/>
      <c r="B2656" s="219"/>
      <c r="C2656" s="103"/>
      <c r="D2656" s="103"/>
      <c r="E2656" s="5" t="str">
        <f t="array" ref="E2656">IF(D2656="","",XLOOKUP(D2656,DATOS!$D$6:D14000,DATOS!$C$6:C14000,0,0,1))</f>
        <v/>
      </c>
      <c r="F2656" s="220"/>
      <c r="G2656" s="221"/>
      <c r="H2656" s="194"/>
      <c r="I2656" s="106"/>
      <c r="J2656" s="195"/>
      <c r="K2656" s="195"/>
      <c r="L2656" s="196"/>
    </row>
    <row r="2657">
      <c r="A2657" s="198"/>
      <c r="B2657" s="219"/>
      <c r="C2657" s="103"/>
      <c r="D2657" s="103"/>
      <c r="E2657" s="5" t="str">
        <f t="array" ref="E2657">IF(D2657="","",XLOOKUP(D2657,DATOS!$D$6:D14000,DATOS!$C$6:C14000,0,0,1))</f>
        <v/>
      </c>
      <c r="F2657" s="220"/>
      <c r="G2657" s="221"/>
      <c r="H2657" s="194"/>
      <c r="I2657" s="106"/>
      <c r="J2657" s="195"/>
      <c r="K2657" s="195"/>
      <c r="L2657" s="196"/>
    </row>
    <row r="2658">
      <c r="A2658" s="198"/>
      <c r="B2658" s="219"/>
      <c r="C2658" s="103"/>
      <c r="D2658" s="103"/>
      <c r="E2658" s="5" t="str">
        <f t="array" ref="E2658">IF(D2658="","",XLOOKUP(D2658,DATOS!$D$6:D14000,DATOS!$C$6:C14000,0,0,1))</f>
        <v/>
      </c>
      <c r="F2658" s="220"/>
      <c r="G2658" s="221"/>
      <c r="H2658" s="194"/>
      <c r="I2658" s="106"/>
      <c r="J2658" s="195"/>
      <c r="K2658" s="195"/>
      <c r="L2658" s="196"/>
    </row>
    <row r="2659">
      <c r="A2659" s="198"/>
      <c r="B2659" s="219"/>
      <c r="C2659" s="103"/>
      <c r="D2659" s="103"/>
      <c r="E2659" s="5" t="str">
        <f t="array" ref="E2659">IF(D2659="","",XLOOKUP(D2659,DATOS!$D$6:D14000,DATOS!$C$6:C14000,0,0,1))</f>
        <v/>
      </c>
      <c r="F2659" s="220"/>
      <c r="G2659" s="221"/>
      <c r="H2659" s="194"/>
      <c r="I2659" s="106"/>
      <c r="J2659" s="195"/>
      <c r="K2659" s="195"/>
      <c r="L2659" s="196"/>
    </row>
    <row r="2660">
      <c r="A2660" s="198"/>
      <c r="B2660" s="219"/>
      <c r="C2660" s="103"/>
      <c r="D2660" s="103"/>
      <c r="E2660" s="5" t="str">
        <f t="array" ref="E2660">IF(D2660="","",XLOOKUP(D2660,DATOS!$D$6:D14000,DATOS!$C$6:C14000,0,0,1))</f>
        <v/>
      </c>
      <c r="F2660" s="220"/>
      <c r="G2660" s="221"/>
      <c r="H2660" s="194"/>
      <c r="I2660" s="106"/>
      <c r="J2660" s="195"/>
      <c r="K2660" s="195"/>
      <c r="L2660" s="196"/>
    </row>
    <row r="2661">
      <c r="A2661" s="198"/>
      <c r="B2661" s="219"/>
      <c r="C2661" s="103"/>
      <c r="D2661" s="103"/>
      <c r="E2661" s="5" t="str">
        <f t="array" ref="E2661">IF(D2661="","",XLOOKUP(D2661,DATOS!$D$6:D14000,DATOS!$C$6:C14000,0,0,1))</f>
        <v/>
      </c>
      <c r="F2661" s="220"/>
      <c r="G2661" s="221"/>
      <c r="H2661" s="194"/>
      <c r="I2661" s="106"/>
      <c r="J2661" s="195"/>
      <c r="K2661" s="195"/>
      <c r="L2661" s="196"/>
    </row>
    <row r="2662">
      <c r="A2662" s="198"/>
      <c r="B2662" s="219"/>
      <c r="C2662" s="103"/>
      <c r="D2662" s="103"/>
      <c r="E2662" s="5" t="str">
        <f t="array" ref="E2662">IF(D2662="","",XLOOKUP(D2662,DATOS!$D$6:D14000,DATOS!$C$6:C14000,0,0,1))</f>
        <v/>
      </c>
      <c r="F2662" s="220"/>
      <c r="G2662" s="221"/>
      <c r="H2662" s="194"/>
      <c r="I2662" s="106"/>
      <c r="J2662" s="195"/>
      <c r="K2662" s="195"/>
      <c r="L2662" s="196"/>
    </row>
    <row r="2663">
      <c r="A2663" s="198"/>
      <c r="B2663" s="219"/>
      <c r="C2663" s="103"/>
      <c r="D2663" s="103"/>
      <c r="E2663" s="5" t="str">
        <f t="array" ref="E2663">IF(D2663="","",XLOOKUP(D2663,DATOS!$D$6:D14000,DATOS!$C$6:C14000,0,0,1))</f>
        <v/>
      </c>
      <c r="F2663" s="220"/>
      <c r="G2663" s="221"/>
      <c r="H2663" s="194"/>
      <c r="I2663" s="106"/>
      <c r="J2663" s="195"/>
      <c r="K2663" s="195"/>
      <c r="L2663" s="196"/>
    </row>
    <row r="2664">
      <c r="A2664" s="198"/>
      <c r="B2664" s="219"/>
      <c r="C2664" s="103"/>
      <c r="D2664" s="103"/>
      <c r="E2664" s="5" t="str">
        <f t="array" ref="E2664">IF(D2664="","",XLOOKUP(D2664,DATOS!$D$6:D14000,DATOS!$C$6:C14000,0,0,1))</f>
        <v/>
      </c>
      <c r="F2664" s="220"/>
      <c r="G2664" s="221"/>
      <c r="H2664" s="194"/>
      <c r="I2664" s="106"/>
      <c r="J2664" s="195"/>
      <c r="K2664" s="195"/>
      <c r="L2664" s="196"/>
    </row>
    <row r="2665">
      <c r="A2665" s="198"/>
      <c r="B2665" s="219"/>
      <c r="C2665" s="103"/>
      <c r="D2665" s="103"/>
      <c r="E2665" s="5" t="str">
        <f t="array" ref="E2665">IF(D2665="","",XLOOKUP(D2665,DATOS!$D$6:D14000,DATOS!$C$6:C14000,0,0,1))</f>
        <v/>
      </c>
      <c r="F2665" s="220"/>
      <c r="G2665" s="221"/>
      <c r="H2665" s="194"/>
      <c r="I2665" s="106"/>
      <c r="J2665" s="195"/>
      <c r="K2665" s="195"/>
      <c r="L2665" s="196"/>
    </row>
    <row r="2666">
      <c r="A2666" s="198"/>
      <c r="B2666" s="219"/>
      <c r="C2666" s="103"/>
      <c r="D2666" s="103"/>
      <c r="E2666" s="5" t="str">
        <f t="array" ref="E2666">IF(D2666="","",XLOOKUP(D2666,DATOS!$D$6:D14000,DATOS!$C$6:C14000,0,0,1))</f>
        <v/>
      </c>
      <c r="F2666" s="220"/>
      <c r="G2666" s="221"/>
      <c r="H2666" s="194"/>
      <c r="I2666" s="106"/>
      <c r="J2666" s="195"/>
      <c r="K2666" s="195"/>
      <c r="L2666" s="196"/>
    </row>
    <row r="2667">
      <c r="A2667" s="198"/>
      <c r="B2667" s="219"/>
      <c r="C2667" s="103"/>
      <c r="D2667" s="103"/>
      <c r="E2667" s="5" t="str">
        <f t="array" ref="E2667">IF(D2667="","",XLOOKUP(D2667,DATOS!$D$6:D14000,DATOS!$C$6:C14000,0,0,1))</f>
        <v/>
      </c>
      <c r="F2667" s="220"/>
      <c r="G2667" s="221"/>
      <c r="H2667" s="194"/>
      <c r="I2667" s="106"/>
      <c r="J2667" s="195"/>
      <c r="K2667" s="195"/>
      <c r="L2667" s="196"/>
    </row>
    <row r="2668">
      <c r="A2668" s="198"/>
      <c r="B2668" s="219"/>
      <c r="C2668" s="103"/>
      <c r="D2668" s="103"/>
      <c r="E2668" s="5" t="str">
        <f t="array" ref="E2668">IF(D2668="","",XLOOKUP(D2668,DATOS!$D$6:D14000,DATOS!$C$6:C14000,0,0,1))</f>
        <v/>
      </c>
      <c r="F2668" s="220"/>
      <c r="G2668" s="221"/>
      <c r="H2668" s="194"/>
      <c r="I2668" s="106"/>
      <c r="J2668" s="195"/>
      <c r="K2668" s="195"/>
      <c r="L2668" s="196"/>
    </row>
    <row r="2669">
      <c r="A2669" s="198"/>
      <c r="B2669" s="219"/>
      <c r="C2669" s="103"/>
      <c r="D2669" s="103"/>
      <c r="E2669" s="5" t="str">
        <f t="array" ref="E2669">IF(D2669="","",XLOOKUP(D2669,DATOS!$D$6:D14000,DATOS!$C$6:C14000,0,0,1))</f>
        <v/>
      </c>
      <c r="F2669" s="220"/>
      <c r="G2669" s="221"/>
      <c r="H2669" s="194"/>
      <c r="I2669" s="106"/>
      <c r="J2669" s="195"/>
      <c r="K2669" s="195"/>
      <c r="L2669" s="196"/>
    </row>
    <row r="2670">
      <c r="A2670" s="198"/>
      <c r="B2670" s="219"/>
      <c r="C2670" s="103"/>
      <c r="D2670" s="103"/>
      <c r="E2670" s="5" t="str">
        <f t="array" ref="E2670">IF(D2670="","",XLOOKUP(D2670,DATOS!$D$6:D14000,DATOS!$C$6:C14000,0,0,1))</f>
        <v/>
      </c>
      <c r="F2670" s="220"/>
      <c r="G2670" s="221"/>
      <c r="H2670" s="194"/>
      <c r="I2670" s="106"/>
      <c r="J2670" s="195"/>
      <c r="K2670" s="195"/>
      <c r="L2670" s="196"/>
    </row>
    <row r="2671">
      <c r="A2671" s="198"/>
      <c r="B2671" s="219"/>
      <c r="C2671" s="103"/>
      <c r="D2671" s="103"/>
      <c r="E2671" s="5" t="str">
        <f t="array" ref="E2671">IF(D2671="","",XLOOKUP(D2671,DATOS!$D$6:D14000,DATOS!$C$6:C14000,0,0,1))</f>
        <v/>
      </c>
      <c r="F2671" s="220"/>
      <c r="G2671" s="221"/>
      <c r="H2671" s="194"/>
      <c r="I2671" s="106"/>
      <c r="J2671" s="195"/>
      <c r="K2671" s="195"/>
      <c r="L2671" s="196"/>
    </row>
    <row r="2672">
      <c r="A2672" s="198"/>
      <c r="B2672" s="219"/>
      <c r="C2672" s="103"/>
      <c r="D2672" s="103"/>
      <c r="E2672" s="5" t="str">
        <f t="array" ref="E2672">IF(D2672="","",XLOOKUP(D2672,DATOS!$D$6:D14000,DATOS!$C$6:C14000,0,0,1))</f>
        <v/>
      </c>
      <c r="F2672" s="220"/>
      <c r="G2672" s="221"/>
      <c r="H2672" s="194"/>
      <c r="I2672" s="106"/>
      <c r="J2672" s="195"/>
      <c r="K2672" s="195"/>
      <c r="L2672" s="196"/>
    </row>
    <row r="2673">
      <c r="A2673" s="198"/>
      <c r="B2673" s="219"/>
      <c r="C2673" s="103"/>
      <c r="D2673" s="103"/>
      <c r="E2673" s="5" t="str">
        <f t="array" ref="E2673">IF(D2673="","",XLOOKUP(D2673,DATOS!$D$6:D14000,DATOS!$C$6:C14000,0,0,1))</f>
        <v/>
      </c>
      <c r="F2673" s="220"/>
      <c r="G2673" s="221"/>
      <c r="H2673" s="194"/>
      <c r="I2673" s="106"/>
      <c r="J2673" s="195"/>
      <c r="K2673" s="195"/>
      <c r="L2673" s="196"/>
    </row>
    <row r="2674">
      <c r="A2674" s="198"/>
      <c r="B2674" s="219"/>
      <c r="C2674" s="103"/>
      <c r="D2674" s="103"/>
      <c r="E2674" s="5" t="str">
        <f t="array" ref="E2674">IF(D2674="","",XLOOKUP(D2674,DATOS!$D$6:D14000,DATOS!$C$6:C14000,0,0,1))</f>
        <v/>
      </c>
      <c r="F2674" s="220"/>
      <c r="G2674" s="221"/>
      <c r="H2674" s="194"/>
      <c r="I2674" s="106"/>
      <c r="J2674" s="195"/>
      <c r="K2674" s="195"/>
      <c r="L2674" s="196"/>
    </row>
    <row r="2675">
      <c r="A2675" s="198"/>
      <c r="B2675" s="219"/>
      <c r="C2675" s="103"/>
      <c r="D2675" s="103"/>
      <c r="E2675" s="5" t="str">
        <f t="array" ref="E2675">IF(D2675="","",XLOOKUP(D2675,DATOS!$D$6:D14000,DATOS!$C$6:C14000,0,0,1))</f>
        <v/>
      </c>
      <c r="F2675" s="220"/>
      <c r="G2675" s="221"/>
      <c r="H2675" s="194"/>
      <c r="I2675" s="106"/>
      <c r="J2675" s="195"/>
      <c r="K2675" s="195"/>
      <c r="L2675" s="196"/>
    </row>
    <row r="2676">
      <c r="A2676" s="198"/>
      <c r="B2676" s="219"/>
      <c r="C2676" s="103"/>
      <c r="D2676" s="103"/>
      <c r="E2676" s="5" t="str">
        <f t="array" ref="E2676">IF(D2676="","",XLOOKUP(D2676,DATOS!$D$6:D14000,DATOS!$C$6:C14000,0,0,1))</f>
        <v/>
      </c>
      <c r="F2676" s="220"/>
      <c r="G2676" s="221"/>
      <c r="H2676" s="194"/>
      <c r="I2676" s="106"/>
      <c r="J2676" s="195"/>
      <c r="K2676" s="195"/>
      <c r="L2676" s="196"/>
    </row>
    <row r="2677">
      <c r="A2677" s="198"/>
      <c r="B2677" s="219"/>
      <c r="C2677" s="103"/>
      <c r="D2677" s="103"/>
      <c r="E2677" s="5" t="str">
        <f t="array" ref="E2677">IF(D2677="","",XLOOKUP(D2677,DATOS!$D$6:D14000,DATOS!$C$6:C14000,0,0,1))</f>
        <v/>
      </c>
      <c r="F2677" s="220"/>
      <c r="G2677" s="221"/>
      <c r="H2677" s="194"/>
      <c r="I2677" s="106"/>
      <c r="J2677" s="195"/>
      <c r="K2677" s="195"/>
      <c r="L2677" s="196"/>
    </row>
    <row r="2678">
      <c r="A2678" s="198"/>
      <c r="B2678" s="219"/>
      <c r="C2678" s="103"/>
      <c r="D2678" s="103"/>
      <c r="E2678" s="5" t="str">
        <f t="array" ref="E2678">IF(D2678="","",XLOOKUP(D2678,DATOS!$D$6:D14000,DATOS!$C$6:C14000,0,0,1))</f>
        <v/>
      </c>
      <c r="F2678" s="220"/>
      <c r="G2678" s="221"/>
      <c r="H2678" s="194"/>
      <c r="I2678" s="106"/>
      <c r="J2678" s="195"/>
      <c r="K2678" s="195"/>
      <c r="L2678" s="196"/>
    </row>
    <row r="2679">
      <c r="A2679" s="198"/>
      <c r="B2679" s="219"/>
      <c r="C2679" s="103"/>
      <c r="D2679" s="103"/>
      <c r="E2679" s="5" t="str">
        <f t="array" ref="E2679">IF(D2679="","",XLOOKUP(D2679,DATOS!$D$6:D14000,DATOS!$C$6:C14000,0,0,1))</f>
        <v/>
      </c>
      <c r="F2679" s="220"/>
      <c r="G2679" s="221"/>
      <c r="H2679" s="194"/>
      <c r="I2679" s="106"/>
      <c r="J2679" s="195"/>
      <c r="K2679" s="195"/>
      <c r="L2679" s="196"/>
    </row>
    <row r="2680">
      <c r="A2680" s="198"/>
      <c r="B2680" s="219"/>
      <c r="C2680" s="103"/>
      <c r="D2680" s="103"/>
      <c r="E2680" s="5" t="str">
        <f t="array" ref="E2680">IF(D2680="","",XLOOKUP(D2680,DATOS!$D$6:D14000,DATOS!$C$6:C14000,0,0,1))</f>
        <v/>
      </c>
      <c r="F2680" s="220"/>
      <c r="G2680" s="221"/>
      <c r="H2680" s="194"/>
      <c r="I2680" s="106"/>
      <c r="J2680" s="195"/>
      <c r="K2680" s="195"/>
      <c r="L2680" s="196"/>
    </row>
    <row r="2681">
      <c r="A2681" s="198"/>
      <c r="B2681" s="219"/>
      <c r="C2681" s="103"/>
      <c r="D2681" s="103"/>
      <c r="E2681" s="5" t="str">
        <f t="array" ref="E2681">IF(D2681="","",XLOOKUP(D2681,DATOS!$D$6:D14000,DATOS!$C$6:C14000,0,0,1))</f>
        <v/>
      </c>
      <c r="F2681" s="220"/>
      <c r="G2681" s="221"/>
      <c r="H2681" s="194"/>
      <c r="I2681" s="106"/>
      <c r="J2681" s="195"/>
      <c r="K2681" s="195"/>
      <c r="L2681" s="196"/>
    </row>
    <row r="2682">
      <c r="A2682" s="198"/>
      <c r="B2682" s="219"/>
      <c r="C2682" s="103"/>
      <c r="D2682" s="103"/>
      <c r="E2682" s="5" t="str">
        <f t="array" ref="E2682">IF(D2682="","",XLOOKUP(D2682,DATOS!$D$6:D14000,DATOS!$C$6:C14000,0,0,1))</f>
        <v/>
      </c>
      <c r="F2682" s="220"/>
      <c r="G2682" s="221"/>
      <c r="H2682" s="194"/>
      <c r="I2682" s="106"/>
      <c r="J2682" s="195"/>
      <c r="K2682" s="195"/>
      <c r="L2682" s="196"/>
    </row>
    <row r="2683">
      <c r="A2683" s="198"/>
      <c r="B2683" s="219"/>
      <c r="C2683" s="103"/>
      <c r="D2683" s="103"/>
      <c r="E2683" s="5" t="str">
        <f t="array" ref="E2683">IF(D2683="","",XLOOKUP(D2683,DATOS!$D$6:D14000,DATOS!$C$6:C14000,0,0,1))</f>
        <v/>
      </c>
      <c r="F2683" s="220"/>
      <c r="G2683" s="221"/>
      <c r="H2683" s="194"/>
      <c r="I2683" s="106"/>
      <c r="J2683" s="195"/>
      <c r="K2683" s="195"/>
      <c r="L2683" s="196"/>
    </row>
    <row r="2684">
      <c r="A2684" s="198"/>
      <c r="B2684" s="219"/>
      <c r="C2684" s="103"/>
      <c r="D2684" s="103"/>
      <c r="E2684" s="5" t="str">
        <f t="array" ref="E2684">IF(D2684="","",XLOOKUP(D2684,DATOS!$D$6:D14000,DATOS!$C$6:C14000,0,0,1))</f>
        <v/>
      </c>
      <c r="F2684" s="220"/>
      <c r="G2684" s="221"/>
      <c r="H2684" s="194"/>
      <c r="I2684" s="106"/>
      <c r="J2684" s="195"/>
      <c r="K2684" s="195"/>
      <c r="L2684" s="196"/>
    </row>
    <row r="2685">
      <c r="A2685" s="198"/>
      <c r="B2685" s="219"/>
      <c r="C2685" s="103"/>
      <c r="D2685" s="103"/>
      <c r="E2685" s="5" t="str">
        <f t="array" ref="E2685">IF(D2685="","",XLOOKUP(D2685,DATOS!$D$6:D14000,DATOS!$C$6:C14000,0,0,1))</f>
        <v/>
      </c>
      <c r="F2685" s="220"/>
      <c r="G2685" s="221"/>
      <c r="H2685" s="194"/>
      <c r="I2685" s="106"/>
      <c r="J2685" s="195"/>
      <c r="K2685" s="195"/>
      <c r="L2685" s="196"/>
    </row>
    <row r="2686">
      <c r="A2686" s="198"/>
      <c r="B2686" s="219"/>
      <c r="C2686" s="103"/>
      <c r="D2686" s="103"/>
      <c r="E2686" s="5" t="str">
        <f t="array" ref="E2686">IF(D2686="","",XLOOKUP(D2686,DATOS!$D$6:D14000,DATOS!$C$6:C14000,0,0,1))</f>
        <v/>
      </c>
      <c r="F2686" s="220"/>
      <c r="G2686" s="221"/>
      <c r="H2686" s="194"/>
      <c r="I2686" s="106"/>
      <c r="J2686" s="195"/>
      <c r="K2686" s="195"/>
      <c r="L2686" s="196"/>
    </row>
    <row r="2687">
      <c r="A2687" s="198"/>
      <c r="B2687" s="219"/>
      <c r="C2687" s="103"/>
      <c r="D2687" s="103"/>
      <c r="E2687" s="5" t="str">
        <f t="array" ref="E2687">IF(D2687="","",XLOOKUP(D2687,DATOS!$D$6:D14000,DATOS!$C$6:C14000,0,0,1))</f>
        <v/>
      </c>
      <c r="F2687" s="220"/>
      <c r="G2687" s="221"/>
      <c r="H2687" s="194"/>
      <c r="I2687" s="106"/>
      <c r="J2687" s="195"/>
      <c r="K2687" s="195"/>
      <c r="L2687" s="196"/>
    </row>
    <row r="2688">
      <c r="A2688" s="198"/>
      <c r="B2688" s="219"/>
      <c r="C2688" s="103"/>
      <c r="D2688" s="103"/>
      <c r="E2688" s="5" t="str">
        <f t="array" ref="E2688">IF(D2688="","",XLOOKUP(D2688,DATOS!$D$6:D14000,DATOS!$C$6:C14000,0,0,1))</f>
        <v/>
      </c>
      <c r="F2688" s="220"/>
      <c r="G2688" s="221"/>
      <c r="H2688" s="194"/>
      <c r="I2688" s="106"/>
      <c r="J2688" s="195"/>
      <c r="K2688" s="195"/>
      <c r="L2688" s="196"/>
    </row>
    <row r="2689">
      <c r="A2689" s="198"/>
      <c r="B2689" s="219"/>
      <c r="C2689" s="103"/>
      <c r="D2689" s="103"/>
      <c r="E2689" s="5" t="str">
        <f t="array" ref="E2689">IF(D2689="","",XLOOKUP(D2689,DATOS!$D$6:D14000,DATOS!$C$6:C14000,0,0,1))</f>
        <v/>
      </c>
      <c r="F2689" s="220"/>
      <c r="G2689" s="221"/>
      <c r="H2689" s="194"/>
      <c r="I2689" s="106"/>
      <c r="J2689" s="195"/>
      <c r="K2689" s="195"/>
      <c r="L2689" s="196"/>
    </row>
    <row r="2690">
      <c r="A2690" s="198"/>
      <c r="B2690" s="219"/>
      <c r="C2690" s="103"/>
      <c r="D2690" s="103"/>
      <c r="E2690" s="5" t="str">
        <f t="array" ref="E2690">IF(D2690="","",XLOOKUP(D2690,DATOS!$D$6:D14000,DATOS!$C$6:C14000,0,0,1))</f>
        <v/>
      </c>
      <c r="F2690" s="220"/>
      <c r="G2690" s="221"/>
      <c r="H2690" s="194"/>
      <c r="I2690" s="106"/>
      <c r="J2690" s="195"/>
      <c r="K2690" s="195"/>
      <c r="L2690" s="196"/>
    </row>
    <row r="2691">
      <c r="A2691" s="198"/>
      <c r="B2691" s="219"/>
      <c r="C2691" s="103"/>
      <c r="D2691" s="103"/>
      <c r="E2691" s="5" t="str">
        <f t="array" ref="E2691">IF(D2691="","",XLOOKUP(D2691,DATOS!$D$6:D14000,DATOS!$C$6:C14000,0,0,1))</f>
        <v/>
      </c>
      <c r="F2691" s="220"/>
      <c r="G2691" s="221"/>
      <c r="H2691" s="194"/>
      <c r="I2691" s="106"/>
      <c r="J2691" s="195"/>
      <c r="K2691" s="195"/>
      <c r="L2691" s="196"/>
    </row>
    <row r="2692">
      <c r="A2692" s="198"/>
      <c r="B2692" s="219"/>
      <c r="C2692" s="103"/>
      <c r="D2692" s="103"/>
      <c r="E2692" s="5" t="str">
        <f t="array" ref="E2692">IF(D2692="","",XLOOKUP(D2692,DATOS!$D$6:D14000,DATOS!$C$6:C14000,0,0,1))</f>
        <v/>
      </c>
      <c r="F2692" s="220"/>
      <c r="G2692" s="221"/>
      <c r="H2692" s="194"/>
      <c r="I2692" s="106"/>
      <c r="J2692" s="195"/>
      <c r="K2692" s="195"/>
      <c r="L2692" s="196"/>
    </row>
    <row r="2693">
      <c r="A2693" s="198"/>
      <c r="B2693" s="219"/>
      <c r="C2693" s="103"/>
      <c r="D2693" s="103"/>
      <c r="E2693" s="5" t="str">
        <f t="array" ref="E2693">IF(D2693="","",XLOOKUP(D2693,DATOS!$D$6:D14000,DATOS!$C$6:C14000,0,0,1))</f>
        <v/>
      </c>
      <c r="F2693" s="220"/>
      <c r="G2693" s="221"/>
      <c r="H2693" s="194"/>
      <c r="I2693" s="106"/>
      <c r="J2693" s="195"/>
      <c r="K2693" s="195"/>
      <c r="L2693" s="196"/>
    </row>
    <row r="2694">
      <c r="A2694" s="198"/>
      <c r="B2694" s="219"/>
      <c r="C2694" s="103"/>
      <c r="D2694" s="103"/>
      <c r="E2694" s="5" t="str">
        <f t="array" ref="E2694">IF(D2694="","",XLOOKUP(D2694,DATOS!$D$6:D14000,DATOS!$C$6:C14000,0,0,1))</f>
        <v/>
      </c>
      <c r="F2694" s="220"/>
      <c r="G2694" s="221"/>
      <c r="H2694" s="194"/>
      <c r="I2694" s="106"/>
      <c r="J2694" s="195"/>
      <c r="K2694" s="195"/>
      <c r="L2694" s="196"/>
    </row>
    <row r="2695">
      <c r="A2695" s="198"/>
      <c r="B2695" s="219"/>
      <c r="C2695" s="103"/>
      <c r="D2695" s="103"/>
      <c r="E2695" s="5" t="str">
        <f t="array" ref="E2695">IF(D2695="","",XLOOKUP(D2695,DATOS!$D$6:D14000,DATOS!$C$6:C14000,0,0,1))</f>
        <v/>
      </c>
      <c r="F2695" s="220"/>
      <c r="G2695" s="221"/>
      <c r="H2695" s="194"/>
      <c r="I2695" s="106"/>
      <c r="J2695" s="195"/>
      <c r="K2695" s="195"/>
      <c r="L2695" s="196"/>
    </row>
    <row r="2696">
      <c r="A2696" s="198"/>
      <c r="B2696" s="219"/>
      <c r="C2696" s="103"/>
      <c r="D2696" s="103"/>
      <c r="E2696" s="5" t="str">
        <f t="array" ref="E2696">IF(D2696="","",XLOOKUP(D2696,DATOS!$D$6:D14000,DATOS!$C$6:C14000,0,0,1))</f>
        <v/>
      </c>
      <c r="F2696" s="220"/>
      <c r="G2696" s="221"/>
      <c r="H2696" s="194"/>
      <c r="I2696" s="106"/>
      <c r="J2696" s="195"/>
      <c r="K2696" s="195"/>
      <c r="L2696" s="196"/>
    </row>
    <row r="2697">
      <c r="A2697" s="198"/>
      <c r="B2697" s="219"/>
      <c r="C2697" s="103"/>
      <c r="D2697" s="103"/>
      <c r="E2697" s="5" t="str">
        <f t="array" ref="E2697">IF(D2697="","",XLOOKUP(D2697,DATOS!$D$6:D14000,DATOS!$C$6:C14000,0,0,1))</f>
        <v/>
      </c>
      <c r="F2697" s="220"/>
      <c r="G2697" s="221"/>
      <c r="H2697" s="194"/>
      <c r="I2697" s="106"/>
      <c r="J2697" s="195"/>
      <c r="K2697" s="195"/>
      <c r="L2697" s="196"/>
    </row>
    <row r="2698">
      <c r="A2698" s="198"/>
      <c r="B2698" s="219"/>
      <c r="C2698" s="103"/>
      <c r="D2698" s="103"/>
      <c r="E2698" s="5" t="str">
        <f t="array" ref="E2698">IF(D2698="","",XLOOKUP(D2698,DATOS!$D$6:D14000,DATOS!$C$6:C14000,0,0,1))</f>
        <v/>
      </c>
      <c r="F2698" s="220"/>
      <c r="G2698" s="221"/>
      <c r="H2698" s="194"/>
      <c r="I2698" s="106"/>
      <c r="J2698" s="195"/>
      <c r="K2698" s="195"/>
      <c r="L2698" s="196"/>
    </row>
    <row r="2699">
      <c r="A2699" s="198"/>
      <c r="B2699" s="219"/>
      <c r="C2699" s="103"/>
      <c r="D2699" s="103"/>
      <c r="E2699" s="5" t="str">
        <f t="array" ref="E2699">IF(D2699="","",XLOOKUP(D2699,DATOS!$D$6:D14000,DATOS!$C$6:C14000,0,0,1))</f>
        <v/>
      </c>
      <c r="F2699" s="220"/>
      <c r="G2699" s="221"/>
      <c r="H2699" s="194"/>
      <c r="I2699" s="106"/>
      <c r="J2699" s="195"/>
      <c r="K2699" s="195"/>
      <c r="L2699" s="196"/>
    </row>
    <row r="2700">
      <c r="A2700" s="198"/>
      <c r="B2700" s="219"/>
      <c r="C2700" s="103"/>
      <c r="D2700" s="103"/>
      <c r="E2700" s="5" t="str">
        <f t="array" ref="E2700">IF(D2700="","",XLOOKUP(D2700,DATOS!$D$6:D14000,DATOS!$C$6:C14000,0,0,1))</f>
        <v/>
      </c>
      <c r="F2700" s="220"/>
      <c r="G2700" s="221"/>
      <c r="H2700" s="194"/>
      <c r="I2700" s="106"/>
      <c r="J2700" s="195"/>
      <c r="K2700" s="195"/>
      <c r="L2700" s="196"/>
    </row>
    <row r="2701">
      <c r="A2701" s="198"/>
      <c r="B2701" s="219"/>
      <c r="C2701" s="103"/>
      <c r="D2701" s="103"/>
      <c r="E2701" s="5" t="str">
        <f t="array" ref="E2701">IF(D2701="","",XLOOKUP(D2701,DATOS!$D$6:D14000,DATOS!$C$6:C14000,0,0,1))</f>
        <v/>
      </c>
      <c r="F2701" s="220"/>
      <c r="G2701" s="221"/>
      <c r="H2701" s="194"/>
      <c r="I2701" s="106"/>
      <c r="J2701" s="195"/>
      <c r="K2701" s="195"/>
      <c r="L2701" s="196"/>
    </row>
    <row r="2702">
      <c r="A2702" s="198"/>
      <c r="B2702" s="219"/>
      <c r="C2702" s="103"/>
      <c r="D2702" s="103"/>
      <c r="E2702" s="5" t="str">
        <f t="array" ref="E2702">IF(D2702="","",XLOOKUP(D2702,DATOS!$D$6:D14000,DATOS!$C$6:C14000,0,0,1))</f>
        <v/>
      </c>
      <c r="F2702" s="220"/>
      <c r="G2702" s="221"/>
      <c r="H2702" s="194"/>
      <c r="I2702" s="106"/>
      <c r="J2702" s="195"/>
      <c r="K2702" s="195"/>
      <c r="L2702" s="196"/>
    </row>
    <row r="2703">
      <c r="A2703" s="198"/>
      <c r="B2703" s="219"/>
      <c r="C2703" s="103"/>
      <c r="D2703" s="103"/>
      <c r="E2703" s="5" t="str">
        <f t="array" ref="E2703">IF(D2703="","",XLOOKUP(D2703,DATOS!$D$6:D14000,DATOS!$C$6:C14000,0,0,1))</f>
        <v/>
      </c>
      <c r="F2703" s="220"/>
      <c r="G2703" s="221"/>
      <c r="H2703" s="194"/>
      <c r="I2703" s="106"/>
      <c r="J2703" s="195"/>
      <c r="K2703" s="195"/>
      <c r="L2703" s="196"/>
    </row>
    <row r="2704">
      <c r="A2704" s="198"/>
      <c r="B2704" s="219"/>
      <c r="C2704" s="103"/>
      <c r="D2704" s="103"/>
      <c r="E2704" s="5" t="str">
        <f t="array" ref="E2704">IF(D2704="","",XLOOKUP(D2704,DATOS!$D$6:D14000,DATOS!$C$6:C14000,0,0,1))</f>
        <v/>
      </c>
      <c r="F2704" s="220"/>
      <c r="G2704" s="221"/>
      <c r="H2704" s="194"/>
      <c r="I2704" s="106"/>
      <c r="J2704" s="195"/>
      <c r="K2704" s="195"/>
      <c r="L2704" s="196"/>
    </row>
    <row r="2705">
      <c r="A2705" s="198"/>
      <c r="B2705" s="219"/>
      <c r="C2705" s="103"/>
      <c r="D2705" s="103"/>
      <c r="E2705" s="5" t="str">
        <f t="array" ref="E2705">IF(D2705="","",XLOOKUP(D2705,DATOS!$D$6:D14000,DATOS!$C$6:C14000,0,0,1))</f>
        <v/>
      </c>
      <c r="F2705" s="220"/>
      <c r="G2705" s="221"/>
      <c r="H2705" s="194"/>
      <c r="I2705" s="106"/>
      <c r="J2705" s="195"/>
      <c r="K2705" s="195"/>
      <c r="L2705" s="196"/>
    </row>
    <row r="2706">
      <c r="A2706" s="198"/>
      <c r="B2706" s="219"/>
      <c r="C2706" s="103"/>
      <c r="D2706" s="103"/>
      <c r="E2706" s="5" t="str">
        <f t="array" ref="E2706">IF(D2706="","",XLOOKUP(D2706,DATOS!$D$6:D14000,DATOS!$C$6:C14000,0,0,1))</f>
        <v/>
      </c>
      <c r="F2706" s="220"/>
      <c r="G2706" s="221"/>
      <c r="H2706" s="194"/>
      <c r="I2706" s="106"/>
      <c r="J2706" s="195"/>
      <c r="K2706" s="195"/>
      <c r="L2706" s="196"/>
    </row>
    <row r="2707">
      <c r="A2707" s="198"/>
      <c r="B2707" s="219"/>
      <c r="C2707" s="103"/>
      <c r="D2707" s="103"/>
      <c r="E2707" s="5" t="str">
        <f t="array" ref="E2707">IF(D2707="","",XLOOKUP(D2707,DATOS!$D$6:D14000,DATOS!$C$6:C14000,0,0,1))</f>
        <v/>
      </c>
      <c r="F2707" s="220"/>
      <c r="G2707" s="221"/>
      <c r="H2707" s="194"/>
      <c r="I2707" s="106"/>
      <c r="J2707" s="195"/>
      <c r="K2707" s="195"/>
      <c r="L2707" s="196"/>
    </row>
    <row r="2708">
      <c r="A2708" s="198"/>
      <c r="B2708" s="219"/>
      <c r="C2708" s="103"/>
      <c r="D2708" s="103"/>
      <c r="E2708" s="5" t="str">
        <f t="array" ref="E2708">IF(D2708="","",XLOOKUP(D2708,DATOS!$D$6:D14000,DATOS!$C$6:C14000,0,0,1))</f>
        <v/>
      </c>
      <c r="F2708" s="220"/>
      <c r="G2708" s="221"/>
      <c r="H2708" s="194"/>
      <c r="I2708" s="106"/>
      <c r="J2708" s="195"/>
      <c r="K2708" s="195"/>
      <c r="L2708" s="196"/>
    </row>
    <row r="2709">
      <c r="A2709" s="198"/>
      <c r="B2709" s="219"/>
      <c r="C2709" s="103"/>
      <c r="D2709" s="103"/>
      <c r="E2709" s="5" t="str">
        <f t="array" ref="E2709">IF(D2709="","",XLOOKUP(D2709,DATOS!$D$6:D14000,DATOS!$C$6:C14000,0,0,1))</f>
        <v/>
      </c>
      <c r="F2709" s="220"/>
      <c r="G2709" s="221"/>
      <c r="H2709" s="194"/>
      <c r="I2709" s="106"/>
      <c r="J2709" s="195"/>
      <c r="K2709" s="195"/>
      <c r="L2709" s="196"/>
    </row>
    <row r="2710">
      <c r="A2710" s="198"/>
      <c r="B2710" s="219"/>
      <c r="C2710" s="103"/>
      <c r="D2710" s="103"/>
      <c r="E2710" s="5" t="str">
        <f t="array" ref="E2710">IF(D2710="","",XLOOKUP(D2710,DATOS!$D$6:D14000,DATOS!$C$6:C14000,0,0,1))</f>
        <v/>
      </c>
      <c r="F2710" s="220"/>
      <c r="G2710" s="221"/>
      <c r="H2710" s="194"/>
      <c r="I2710" s="106"/>
      <c r="J2710" s="195"/>
      <c r="K2710" s="195"/>
      <c r="L2710" s="196"/>
    </row>
    <row r="2711">
      <c r="A2711" s="198"/>
      <c r="B2711" s="219"/>
      <c r="C2711" s="103"/>
      <c r="D2711" s="103"/>
      <c r="E2711" s="5" t="str">
        <f t="array" ref="E2711">IF(D2711="","",XLOOKUP(D2711,DATOS!$D$6:D14000,DATOS!$C$6:C14000,0,0,1))</f>
        <v/>
      </c>
      <c r="F2711" s="220"/>
      <c r="G2711" s="221"/>
      <c r="H2711" s="194"/>
      <c r="I2711" s="106"/>
      <c r="J2711" s="195"/>
      <c r="K2711" s="195"/>
      <c r="L2711" s="196"/>
    </row>
    <row r="2712">
      <c r="A2712" s="198"/>
      <c r="B2712" s="219"/>
      <c r="C2712" s="103"/>
      <c r="D2712" s="103"/>
      <c r="E2712" s="5" t="str">
        <f t="array" ref="E2712">IF(D2712="","",XLOOKUP(D2712,DATOS!$D$6:D14000,DATOS!$C$6:C14000,0,0,1))</f>
        <v/>
      </c>
      <c r="F2712" s="220"/>
      <c r="G2712" s="221"/>
      <c r="H2712" s="194"/>
      <c r="I2712" s="106"/>
      <c r="J2712" s="195"/>
      <c r="K2712" s="195"/>
      <c r="L2712" s="196"/>
    </row>
    <row r="2713">
      <c r="A2713" s="198"/>
      <c r="B2713" s="219"/>
      <c r="C2713" s="103"/>
      <c r="D2713" s="103"/>
      <c r="E2713" s="5" t="str">
        <f t="array" ref="E2713">IF(D2713="","",XLOOKUP(D2713,DATOS!$D$6:D14000,DATOS!$C$6:C14000,0,0,1))</f>
        <v/>
      </c>
      <c r="F2713" s="220"/>
      <c r="G2713" s="221"/>
      <c r="H2713" s="194"/>
      <c r="I2713" s="106"/>
      <c r="J2713" s="195"/>
      <c r="K2713" s="195"/>
      <c r="L2713" s="196"/>
    </row>
    <row r="2714">
      <c r="A2714" s="198"/>
      <c r="B2714" s="219"/>
      <c r="C2714" s="103"/>
      <c r="D2714" s="103"/>
      <c r="E2714" s="5" t="str">
        <f t="array" ref="E2714">IF(D2714="","",XLOOKUP(D2714,DATOS!$D$6:D14000,DATOS!$C$6:C14000,0,0,1))</f>
        <v/>
      </c>
      <c r="F2714" s="220"/>
      <c r="G2714" s="221"/>
      <c r="H2714" s="194"/>
      <c r="I2714" s="106"/>
      <c r="J2714" s="195"/>
      <c r="K2714" s="195"/>
      <c r="L2714" s="196"/>
    </row>
    <row r="2715">
      <c r="A2715" s="198"/>
      <c r="B2715" s="219"/>
      <c r="C2715" s="103"/>
      <c r="D2715" s="103"/>
      <c r="E2715" s="5" t="str">
        <f t="array" ref="E2715">IF(D2715="","",XLOOKUP(D2715,DATOS!$D$6:D14000,DATOS!$C$6:C14000,0,0,1))</f>
        <v/>
      </c>
      <c r="F2715" s="220"/>
      <c r="G2715" s="221"/>
      <c r="H2715" s="194"/>
      <c r="I2715" s="106"/>
      <c r="J2715" s="195"/>
      <c r="K2715" s="195"/>
      <c r="L2715" s="196"/>
    </row>
    <row r="2716">
      <c r="A2716" s="198"/>
      <c r="B2716" s="219"/>
      <c r="C2716" s="103"/>
      <c r="D2716" s="103"/>
      <c r="E2716" s="5" t="str">
        <f t="array" ref="E2716">IF(D2716="","",XLOOKUP(D2716,DATOS!$D$6:D14000,DATOS!$C$6:C14000,0,0,1))</f>
        <v/>
      </c>
      <c r="F2716" s="220"/>
      <c r="G2716" s="221"/>
      <c r="H2716" s="194"/>
      <c r="I2716" s="106"/>
      <c r="J2716" s="195"/>
      <c r="K2716" s="195"/>
      <c r="L2716" s="196"/>
    </row>
    <row r="2717">
      <c r="A2717" s="198"/>
      <c r="B2717" s="219"/>
      <c r="C2717" s="103"/>
      <c r="D2717" s="103"/>
      <c r="E2717" s="5" t="str">
        <f t="array" ref="E2717">IF(D2717="","",XLOOKUP(D2717,DATOS!$D$6:D14000,DATOS!$C$6:C14000,0,0,1))</f>
        <v/>
      </c>
      <c r="F2717" s="220"/>
      <c r="G2717" s="221"/>
      <c r="H2717" s="194"/>
      <c r="I2717" s="106"/>
      <c r="J2717" s="195"/>
      <c r="K2717" s="195"/>
      <c r="L2717" s="196"/>
    </row>
    <row r="2718">
      <c r="A2718" s="198"/>
      <c r="B2718" s="219"/>
      <c r="C2718" s="103"/>
      <c r="D2718" s="103"/>
      <c r="E2718" s="5" t="str">
        <f t="array" ref="E2718">IF(D2718="","",XLOOKUP(D2718,DATOS!$D$6:D14000,DATOS!$C$6:C14000,0,0,1))</f>
        <v/>
      </c>
      <c r="F2718" s="220"/>
      <c r="G2718" s="221"/>
      <c r="H2718" s="194"/>
      <c r="I2718" s="106"/>
      <c r="J2718" s="195"/>
      <c r="K2718" s="195"/>
      <c r="L2718" s="196"/>
    </row>
    <row r="2719">
      <c r="A2719" s="198"/>
      <c r="B2719" s="219"/>
      <c r="C2719" s="103"/>
      <c r="D2719" s="103"/>
      <c r="E2719" s="5" t="str">
        <f t="array" ref="E2719">IF(D2719="","",XLOOKUP(D2719,DATOS!$D$6:D14000,DATOS!$C$6:C14000,0,0,1))</f>
        <v/>
      </c>
      <c r="F2719" s="220"/>
      <c r="G2719" s="221"/>
      <c r="H2719" s="194"/>
      <c r="I2719" s="106"/>
      <c r="J2719" s="195"/>
      <c r="K2719" s="195"/>
      <c r="L2719" s="196"/>
    </row>
    <row r="2720">
      <c r="A2720" s="198"/>
      <c r="B2720" s="219"/>
      <c r="C2720" s="103"/>
      <c r="D2720" s="103"/>
      <c r="E2720" s="5" t="str">
        <f t="array" ref="E2720">IF(D2720="","",XLOOKUP(D2720,DATOS!$D$6:D14000,DATOS!$C$6:C14000,0,0,1))</f>
        <v/>
      </c>
      <c r="F2720" s="220"/>
      <c r="G2720" s="221"/>
      <c r="H2720" s="194"/>
      <c r="I2720" s="106"/>
      <c r="J2720" s="195"/>
      <c r="K2720" s="195"/>
      <c r="L2720" s="196"/>
    </row>
    <row r="2721">
      <c r="A2721" s="198"/>
      <c r="B2721" s="219"/>
      <c r="C2721" s="103"/>
      <c r="D2721" s="103"/>
      <c r="E2721" s="5" t="str">
        <f t="array" ref="E2721">IF(D2721="","",XLOOKUP(D2721,DATOS!$D$6:D14000,DATOS!$C$6:C14000,0,0,1))</f>
        <v/>
      </c>
      <c r="F2721" s="220"/>
      <c r="G2721" s="221"/>
      <c r="H2721" s="194"/>
      <c r="I2721" s="106"/>
      <c r="J2721" s="195"/>
      <c r="K2721" s="195"/>
      <c r="L2721" s="196"/>
    </row>
    <row r="2722">
      <c r="A2722" s="198"/>
      <c r="B2722" s="219"/>
      <c r="C2722" s="103"/>
      <c r="D2722" s="103"/>
      <c r="E2722" s="5" t="str">
        <f t="array" ref="E2722">IF(D2722="","",XLOOKUP(D2722,DATOS!$D$6:D14000,DATOS!$C$6:C14000,0,0,1))</f>
        <v/>
      </c>
      <c r="F2722" s="220"/>
      <c r="G2722" s="221"/>
      <c r="H2722" s="194"/>
      <c r="I2722" s="106"/>
      <c r="J2722" s="195"/>
      <c r="K2722" s="195"/>
      <c r="L2722" s="196"/>
    </row>
    <row r="2723">
      <c r="A2723" s="198"/>
      <c r="B2723" s="219"/>
      <c r="C2723" s="103"/>
      <c r="D2723" s="103"/>
      <c r="E2723" s="5" t="str">
        <f t="array" ref="E2723">IF(D2723="","",XLOOKUP(D2723,DATOS!$D$6:D14000,DATOS!$C$6:C14000,0,0,1))</f>
        <v/>
      </c>
      <c r="F2723" s="220"/>
      <c r="G2723" s="221"/>
      <c r="H2723" s="194"/>
      <c r="I2723" s="106"/>
      <c r="J2723" s="195"/>
      <c r="K2723" s="195"/>
      <c r="L2723" s="196"/>
    </row>
    <row r="2724">
      <c r="A2724" s="198"/>
      <c r="B2724" s="219"/>
      <c r="C2724" s="103"/>
      <c r="D2724" s="103"/>
      <c r="E2724" s="5" t="str">
        <f t="array" ref="E2724">IF(D2724="","",XLOOKUP(D2724,DATOS!$D$6:D14000,DATOS!$C$6:C14000,0,0,1))</f>
        <v/>
      </c>
      <c r="F2724" s="220"/>
      <c r="G2724" s="221"/>
      <c r="H2724" s="194"/>
      <c r="I2724" s="106"/>
      <c r="J2724" s="195"/>
      <c r="K2724" s="195"/>
      <c r="L2724" s="196"/>
    </row>
    <row r="2725">
      <c r="A2725" s="198"/>
      <c r="B2725" s="219"/>
      <c r="C2725" s="103"/>
      <c r="D2725" s="103"/>
      <c r="E2725" s="5" t="str">
        <f t="array" ref="E2725">IF(D2725="","",XLOOKUP(D2725,DATOS!$D$6:D14000,DATOS!$C$6:C14000,0,0,1))</f>
        <v/>
      </c>
      <c r="F2725" s="220"/>
      <c r="G2725" s="221"/>
      <c r="H2725" s="194"/>
      <c r="I2725" s="106"/>
      <c r="J2725" s="195"/>
      <c r="K2725" s="195"/>
      <c r="L2725" s="196"/>
    </row>
    <row r="2726">
      <c r="A2726" s="198"/>
      <c r="B2726" s="219"/>
      <c r="C2726" s="103"/>
      <c r="D2726" s="103"/>
      <c r="E2726" s="5" t="str">
        <f t="array" ref="E2726">IF(D2726="","",XLOOKUP(D2726,DATOS!$D$6:D14000,DATOS!$C$6:C14000,0,0,1))</f>
        <v/>
      </c>
      <c r="F2726" s="220"/>
      <c r="G2726" s="221"/>
      <c r="H2726" s="194"/>
      <c r="I2726" s="106"/>
      <c r="J2726" s="195"/>
      <c r="K2726" s="195"/>
      <c r="L2726" s="196"/>
    </row>
    <row r="2727">
      <c r="A2727" s="198"/>
      <c r="B2727" s="219"/>
      <c r="C2727" s="103"/>
      <c r="D2727" s="103"/>
      <c r="E2727" s="5" t="str">
        <f t="array" ref="E2727">IF(D2727="","",XLOOKUP(D2727,DATOS!$D$6:D14000,DATOS!$C$6:C14000,0,0,1))</f>
        <v/>
      </c>
      <c r="F2727" s="220"/>
      <c r="G2727" s="221"/>
      <c r="H2727" s="194"/>
      <c r="I2727" s="106"/>
      <c r="J2727" s="195"/>
      <c r="K2727" s="195"/>
      <c r="L2727" s="196"/>
    </row>
    <row r="2728">
      <c r="A2728" s="198"/>
      <c r="B2728" s="219"/>
      <c r="C2728" s="103"/>
      <c r="D2728" s="103"/>
      <c r="E2728" s="5" t="str">
        <f t="array" ref="E2728">IF(D2728="","",XLOOKUP(D2728,DATOS!$D$6:D14000,DATOS!$C$6:C14000,0,0,1))</f>
        <v/>
      </c>
      <c r="F2728" s="220"/>
      <c r="G2728" s="221"/>
      <c r="H2728" s="194"/>
      <c r="I2728" s="106"/>
      <c r="J2728" s="195"/>
      <c r="K2728" s="195"/>
      <c r="L2728" s="196"/>
    </row>
    <row r="2729">
      <c r="A2729" s="198"/>
      <c r="B2729" s="219"/>
      <c r="C2729" s="103"/>
      <c r="D2729" s="103"/>
      <c r="E2729" s="5" t="str">
        <f t="array" ref="E2729">IF(D2729="","",XLOOKUP(D2729,DATOS!$D$6:D14000,DATOS!$C$6:C14000,0,0,1))</f>
        <v/>
      </c>
      <c r="F2729" s="220"/>
      <c r="G2729" s="221"/>
      <c r="H2729" s="194"/>
      <c r="I2729" s="106"/>
      <c r="J2729" s="195"/>
      <c r="K2729" s="195"/>
      <c r="L2729" s="196"/>
    </row>
    <row r="2730">
      <c r="A2730" s="198"/>
      <c r="B2730" s="219"/>
      <c r="C2730" s="103"/>
      <c r="D2730" s="103"/>
      <c r="E2730" s="5" t="str">
        <f t="array" ref="E2730">IF(D2730="","",XLOOKUP(D2730,DATOS!$D$6:D14000,DATOS!$C$6:C14000,0,0,1))</f>
        <v/>
      </c>
      <c r="F2730" s="220"/>
      <c r="G2730" s="221"/>
      <c r="H2730" s="194"/>
      <c r="I2730" s="106"/>
      <c r="J2730" s="195"/>
      <c r="K2730" s="195"/>
      <c r="L2730" s="196"/>
    </row>
    <row r="2731">
      <c r="A2731" s="198"/>
      <c r="B2731" s="219"/>
      <c r="C2731" s="103"/>
      <c r="D2731" s="103"/>
      <c r="E2731" s="5" t="str">
        <f t="array" ref="E2731">IF(D2731="","",XLOOKUP(D2731,DATOS!$D$6:D14000,DATOS!$C$6:C14000,0,0,1))</f>
        <v/>
      </c>
      <c r="F2731" s="220"/>
      <c r="G2731" s="221"/>
      <c r="H2731" s="194"/>
      <c r="I2731" s="106"/>
      <c r="J2731" s="195"/>
      <c r="K2731" s="195"/>
      <c r="L2731" s="196"/>
    </row>
    <row r="2732">
      <c r="A2732" s="198"/>
      <c r="B2732" s="219"/>
      <c r="C2732" s="103"/>
      <c r="D2732" s="103"/>
      <c r="E2732" s="5" t="str">
        <f t="array" ref="E2732">IF(D2732="","",XLOOKUP(D2732,DATOS!$D$6:D14000,DATOS!$C$6:C14000,0,0,1))</f>
        <v/>
      </c>
      <c r="F2732" s="220"/>
      <c r="G2732" s="221"/>
      <c r="H2732" s="194"/>
      <c r="I2732" s="106"/>
      <c r="J2732" s="195"/>
      <c r="K2732" s="195"/>
      <c r="L2732" s="196"/>
    </row>
    <row r="2733">
      <c r="A2733" s="198"/>
      <c r="B2733" s="219"/>
      <c r="C2733" s="103"/>
      <c r="D2733" s="103"/>
      <c r="E2733" s="5" t="str">
        <f t="array" ref="E2733">IF(D2733="","",XLOOKUP(D2733,DATOS!$D$6:D14000,DATOS!$C$6:C14000,0,0,1))</f>
        <v/>
      </c>
      <c r="F2733" s="220"/>
      <c r="G2733" s="221"/>
      <c r="H2733" s="194"/>
      <c r="I2733" s="106"/>
      <c r="J2733" s="195"/>
      <c r="K2733" s="195"/>
      <c r="L2733" s="196"/>
    </row>
    <row r="2734">
      <c r="A2734" s="198"/>
      <c r="B2734" s="219"/>
      <c r="C2734" s="103"/>
      <c r="D2734" s="103"/>
      <c r="E2734" s="5" t="str">
        <f t="array" ref="E2734">IF(D2734="","",XLOOKUP(D2734,DATOS!$D$6:D14000,DATOS!$C$6:C14000,0,0,1))</f>
        <v/>
      </c>
      <c r="F2734" s="220"/>
      <c r="G2734" s="221"/>
      <c r="H2734" s="194"/>
      <c r="I2734" s="106"/>
      <c r="J2734" s="195"/>
      <c r="K2734" s="195"/>
      <c r="L2734" s="196"/>
    </row>
    <row r="2735">
      <c r="A2735" s="198"/>
      <c r="B2735" s="219"/>
      <c r="C2735" s="103"/>
      <c r="D2735" s="103"/>
      <c r="E2735" s="5" t="str">
        <f t="array" ref="E2735">IF(D2735="","",XLOOKUP(D2735,DATOS!$D$6:D14000,DATOS!$C$6:C14000,0,0,1))</f>
        <v/>
      </c>
      <c r="F2735" s="220"/>
      <c r="G2735" s="221"/>
      <c r="H2735" s="194"/>
      <c r="I2735" s="106"/>
      <c r="J2735" s="195"/>
      <c r="K2735" s="195"/>
      <c r="L2735" s="196"/>
    </row>
    <row r="2736">
      <c r="A2736" s="198"/>
      <c r="B2736" s="219"/>
      <c r="C2736" s="103"/>
      <c r="D2736" s="103"/>
      <c r="E2736" s="5" t="str">
        <f t="array" ref="E2736">IF(D2736="","",XLOOKUP(D2736,DATOS!$D$6:D14000,DATOS!$C$6:C14000,0,0,1))</f>
        <v/>
      </c>
      <c r="F2736" s="220"/>
      <c r="G2736" s="221"/>
      <c r="H2736" s="194"/>
      <c r="I2736" s="106"/>
      <c r="J2736" s="195"/>
      <c r="K2736" s="195"/>
      <c r="L2736" s="196"/>
    </row>
    <row r="2737">
      <c r="A2737" s="198"/>
      <c r="B2737" s="219"/>
      <c r="C2737" s="103"/>
      <c r="D2737" s="103"/>
      <c r="E2737" s="5" t="str">
        <f t="array" ref="E2737">IF(D2737="","",XLOOKUP(D2737,DATOS!$D$6:D14000,DATOS!$C$6:C14000,0,0,1))</f>
        <v/>
      </c>
      <c r="F2737" s="220"/>
      <c r="G2737" s="221"/>
      <c r="H2737" s="194"/>
      <c r="I2737" s="106"/>
      <c r="J2737" s="195"/>
      <c r="K2737" s="195"/>
      <c r="L2737" s="196"/>
    </row>
    <row r="2738">
      <c r="A2738" s="198"/>
      <c r="B2738" s="219"/>
      <c r="C2738" s="103"/>
      <c r="D2738" s="103"/>
      <c r="E2738" s="5" t="str">
        <f t="array" ref="E2738">IF(D2738="","",XLOOKUP(D2738,DATOS!$D$6:D14000,DATOS!$C$6:C14000,0,0,1))</f>
        <v/>
      </c>
      <c r="F2738" s="220"/>
      <c r="G2738" s="221"/>
      <c r="H2738" s="194"/>
      <c r="I2738" s="106"/>
      <c r="J2738" s="195"/>
      <c r="K2738" s="195"/>
      <c r="L2738" s="196"/>
    </row>
    <row r="2739">
      <c r="A2739" s="198"/>
      <c r="B2739" s="219"/>
      <c r="C2739" s="103"/>
      <c r="D2739" s="103"/>
      <c r="E2739" s="5" t="str">
        <f t="array" ref="E2739">IF(D2739="","",XLOOKUP(D2739,DATOS!$D$6:D14000,DATOS!$C$6:C14000,0,0,1))</f>
        <v/>
      </c>
      <c r="F2739" s="220"/>
      <c r="G2739" s="221"/>
      <c r="H2739" s="194"/>
      <c r="I2739" s="106"/>
      <c r="J2739" s="195"/>
      <c r="K2739" s="195"/>
      <c r="L2739" s="196"/>
    </row>
    <row r="2740">
      <c r="A2740" s="198"/>
      <c r="B2740" s="219"/>
      <c r="C2740" s="103"/>
      <c r="D2740" s="103"/>
      <c r="E2740" s="5" t="str">
        <f t="array" ref="E2740">IF(D2740="","",XLOOKUP(D2740,DATOS!$D$6:D14000,DATOS!$C$6:C14000,0,0,1))</f>
        <v/>
      </c>
      <c r="F2740" s="220"/>
      <c r="G2740" s="221"/>
      <c r="H2740" s="194"/>
      <c r="I2740" s="106"/>
      <c r="J2740" s="195"/>
      <c r="K2740" s="195"/>
      <c r="L2740" s="196"/>
    </row>
    <row r="2741">
      <c r="A2741" s="198"/>
      <c r="B2741" s="219"/>
      <c r="C2741" s="103"/>
      <c r="D2741" s="103"/>
      <c r="E2741" s="5" t="str">
        <f t="array" ref="E2741">IF(D2741="","",XLOOKUP(D2741,DATOS!$D$6:D14000,DATOS!$C$6:C14000,0,0,1))</f>
        <v/>
      </c>
      <c r="F2741" s="220"/>
      <c r="G2741" s="221"/>
      <c r="H2741" s="194"/>
      <c r="I2741" s="106"/>
      <c r="J2741" s="195"/>
      <c r="K2741" s="195"/>
      <c r="L2741" s="196"/>
    </row>
    <row r="2742">
      <c r="A2742" s="198"/>
      <c r="B2742" s="219"/>
      <c r="C2742" s="103"/>
      <c r="D2742" s="103"/>
      <c r="E2742" s="5" t="str">
        <f t="array" ref="E2742">IF(D2742="","",XLOOKUP(D2742,DATOS!$D$6:D14000,DATOS!$C$6:C14000,0,0,1))</f>
        <v/>
      </c>
      <c r="F2742" s="220"/>
      <c r="G2742" s="221"/>
      <c r="H2742" s="194"/>
      <c r="I2742" s="106"/>
      <c r="J2742" s="195"/>
      <c r="K2742" s="195"/>
      <c r="L2742" s="196"/>
    </row>
    <row r="2743">
      <c r="A2743" s="198"/>
      <c r="B2743" s="219"/>
      <c r="C2743" s="103"/>
      <c r="D2743" s="103"/>
      <c r="E2743" s="5" t="str">
        <f t="array" ref="E2743">IF(D2743="","",XLOOKUP(D2743,DATOS!$D$6:D14000,DATOS!$C$6:C14000,0,0,1))</f>
        <v/>
      </c>
      <c r="F2743" s="220"/>
      <c r="G2743" s="221"/>
      <c r="H2743" s="194"/>
      <c r="I2743" s="106"/>
      <c r="J2743" s="195"/>
      <c r="K2743" s="195"/>
      <c r="L2743" s="196"/>
    </row>
    <row r="2744">
      <c r="A2744" s="198"/>
      <c r="B2744" s="219"/>
      <c r="C2744" s="103"/>
      <c r="D2744" s="103"/>
      <c r="E2744" s="5" t="str">
        <f t="array" ref="E2744">IF(D2744="","",XLOOKUP(D2744,DATOS!$D$6:D14000,DATOS!$C$6:C14000,0,0,1))</f>
        <v/>
      </c>
      <c r="F2744" s="220"/>
      <c r="G2744" s="221"/>
      <c r="H2744" s="194"/>
      <c r="I2744" s="106"/>
      <c r="J2744" s="195"/>
      <c r="K2744" s="195"/>
      <c r="L2744" s="196"/>
    </row>
    <row r="2745">
      <c r="A2745" s="198"/>
      <c r="B2745" s="219"/>
      <c r="C2745" s="103"/>
      <c r="D2745" s="103"/>
      <c r="E2745" s="5" t="str">
        <f t="array" ref="E2745">IF(D2745="","",XLOOKUP(D2745,DATOS!$D$6:D14000,DATOS!$C$6:C14000,0,0,1))</f>
        <v/>
      </c>
      <c r="F2745" s="220"/>
      <c r="G2745" s="221"/>
      <c r="H2745" s="194"/>
      <c r="I2745" s="106"/>
      <c r="J2745" s="195"/>
      <c r="K2745" s="195"/>
      <c r="L2745" s="196"/>
    </row>
    <row r="2746">
      <c r="A2746" s="198"/>
      <c r="B2746" s="219"/>
      <c r="C2746" s="103"/>
      <c r="D2746" s="103"/>
      <c r="E2746" s="5" t="str">
        <f t="array" ref="E2746">IF(D2746="","",XLOOKUP(D2746,DATOS!$D$6:D14000,DATOS!$C$6:C14000,0,0,1))</f>
        <v/>
      </c>
      <c r="F2746" s="220"/>
      <c r="G2746" s="221"/>
      <c r="H2746" s="194"/>
      <c r="I2746" s="106"/>
      <c r="J2746" s="195"/>
      <c r="K2746" s="195"/>
      <c r="L2746" s="196"/>
    </row>
    <row r="2747">
      <c r="A2747" s="198"/>
      <c r="B2747" s="219"/>
      <c r="C2747" s="103"/>
      <c r="D2747" s="103"/>
      <c r="E2747" s="5" t="str">
        <f t="array" ref="E2747">IF(D2747="","",XLOOKUP(D2747,DATOS!$D$6:D14000,DATOS!$C$6:C14000,0,0,1))</f>
        <v/>
      </c>
      <c r="F2747" s="220"/>
      <c r="G2747" s="221"/>
      <c r="H2747" s="194"/>
      <c r="I2747" s="106"/>
      <c r="J2747" s="195"/>
      <c r="K2747" s="195"/>
      <c r="L2747" s="196"/>
    </row>
    <row r="2748">
      <c r="A2748" s="198"/>
      <c r="B2748" s="219"/>
      <c r="C2748" s="103"/>
      <c r="D2748" s="103"/>
      <c r="E2748" s="5" t="str">
        <f t="array" ref="E2748">IF(D2748="","",XLOOKUP(D2748,DATOS!$D$6:D14000,DATOS!$C$6:C14000,0,0,1))</f>
        <v/>
      </c>
      <c r="F2748" s="220"/>
      <c r="G2748" s="221"/>
      <c r="H2748" s="194"/>
      <c r="I2748" s="106"/>
      <c r="J2748" s="195"/>
      <c r="K2748" s="195"/>
      <c r="L2748" s="196"/>
    </row>
    <row r="2749">
      <c r="A2749" s="198"/>
      <c r="B2749" s="219"/>
      <c r="C2749" s="103"/>
      <c r="D2749" s="103"/>
      <c r="E2749" s="5" t="str">
        <f t="array" ref="E2749">IF(D2749="","",XLOOKUP(D2749,DATOS!$D$6:D14000,DATOS!$C$6:C14000,0,0,1))</f>
        <v/>
      </c>
      <c r="F2749" s="220"/>
      <c r="G2749" s="221"/>
      <c r="H2749" s="194"/>
      <c r="I2749" s="106"/>
      <c r="J2749" s="195"/>
      <c r="K2749" s="195"/>
      <c r="L2749" s="196"/>
    </row>
    <row r="2750">
      <c r="A2750" s="198"/>
      <c r="B2750" s="219"/>
      <c r="C2750" s="103"/>
      <c r="D2750" s="103"/>
      <c r="E2750" s="5" t="str">
        <f t="array" ref="E2750">IF(D2750="","",XLOOKUP(D2750,DATOS!$D$6:D14000,DATOS!$C$6:C14000,0,0,1))</f>
        <v/>
      </c>
      <c r="F2750" s="220"/>
      <c r="G2750" s="221"/>
      <c r="H2750" s="194"/>
      <c r="I2750" s="106"/>
      <c r="J2750" s="195"/>
      <c r="K2750" s="195"/>
      <c r="L2750" s="196"/>
    </row>
    <row r="2751">
      <c r="A2751" s="198"/>
      <c r="B2751" s="219"/>
      <c r="C2751" s="103"/>
      <c r="D2751" s="103"/>
      <c r="E2751" s="5" t="str">
        <f t="array" ref="E2751">IF(D2751="","",XLOOKUP(D2751,DATOS!$D$6:D14000,DATOS!$C$6:C14000,0,0,1))</f>
        <v/>
      </c>
      <c r="F2751" s="220"/>
      <c r="G2751" s="221"/>
      <c r="H2751" s="194"/>
      <c r="I2751" s="106"/>
      <c r="J2751" s="195"/>
      <c r="K2751" s="195"/>
      <c r="L2751" s="196"/>
    </row>
    <row r="2752">
      <c r="A2752" s="198"/>
      <c r="B2752" s="219"/>
      <c r="C2752" s="103"/>
      <c r="D2752" s="103"/>
      <c r="E2752" s="5" t="str">
        <f t="array" ref="E2752">IF(D2752="","",XLOOKUP(D2752,DATOS!$D$6:D14000,DATOS!$C$6:C14000,0,0,1))</f>
        <v/>
      </c>
      <c r="F2752" s="220"/>
      <c r="G2752" s="221"/>
      <c r="H2752" s="194"/>
      <c r="I2752" s="106"/>
      <c r="J2752" s="195"/>
      <c r="K2752" s="195"/>
      <c r="L2752" s="196"/>
    </row>
    <row r="2753">
      <c r="A2753" s="198"/>
      <c r="B2753" s="219"/>
      <c r="C2753" s="103"/>
      <c r="D2753" s="103"/>
      <c r="E2753" s="5" t="str">
        <f t="array" ref="E2753">IF(D2753="","",XLOOKUP(D2753,DATOS!$D$6:D14000,DATOS!$C$6:C14000,0,0,1))</f>
        <v/>
      </c>
      <c r="F2753" s="220"/>
      <c r="G2753" s="221"/>
      <c r="H2753" s="194"/>
      <c r="I2753" s="106"/>
      <c r="J2753" s="195"/>
      <c r="K2753" s="195"/>
      <c r="L2753" s="196"/>
    </row>
    <row r="2754">
      <c r="A2754" s="198"/>
      <c r="B2754" s="219"/>
      <c r="C2754" s="103"/>
      <c r="D2754" s="103"/>
      <c r="E2754" s="5" t="str">
        <f t="array" ref="E2754">IF(D2754="","",XLOOKUP(D2754,DATOS!$D$6:D14000,DATOS!$C$6:C14000,0,0,1))</f>
        <v/>
      </c>
      <c r="F2754" s="220"/>
      <c r="G2754" s="221"/>
      <c r="H2754" s="194"/>
      <c r="I2754" s="106"/>
      <c r="J2754" s="195"/>
      <c r="K2754" s="195"/>
      <c r="L2754" s="196"/>
    </row>
    <row r="2755">
      <c r="A2755" s="198"/>
      <c r="B2755" s="219"/>
      <c r="C2755" s="103"/>
      <c r="D2755" s="103"/>
      <c r="E2755" s="5" t="str">
        <f t="array" ref="E2755">IF(D2755="","",XLOOKUP(D2755,DATOS!$D$6:D14000,DATOS!$C$6:C14000,0,0,1))</f>
        <v/>
      </c>
      <c r="F2755" s="220"/>
      <c r="G2755" s="221"/>
      <c r="H2755" s="194"/>
      <c r="I2755" s="106"/>
      <c r="J2755" s="195"/>
      <c r="K2755" s="195"/>
      <c r="L2755" s="196"/>
    </row>
    <row r="2756">
      <c r="A2756" s="198"/>
      <c r="B2756" s="219"/>
      <c r="C2756" s="103"/>
      <c r="D2756" s="103"/>
      <c r="E2756" s="5" t="str">
        <f t="array" ref="E2756">IF(D2756="","",XLOOKUP(D2756,DATOS!$D$6:D14000,DATOS!$C$6:C14000,0,0,1))</f>
        <v/>
      </c>
      <c r="F2756" s="220"/>
      <c r="G2756" s="221"/>
      <c r="H2756" s="194"/>
      <c r="I2756" s="106"/>
      <c r="J2756" s="195"/>
      <c r="K2756" s="195"/>
      <c r="L2756" s="196"/>
    </row>
    <row r="2757">
      <c r="A2757" s="198"/>
      <c r="B2757" s="219"/>
      <c r="C2757" s="103"/>
      <c r="D2757" s="103"/>
      <c r="E2757" s="5" t="str">
        <f t="array" ref="E2757">IF(D2757="","",XLOOKUP(D2757,DATOS!$D$6:D14000,DATOS!$C$6:C14000,0,0,1))</f>
        <v/>
      </c>
      <c r="F2757" s="220"/>
      <c r="G2757" s="221"/>
      <c r="H2757" s="194"/>
      <c r="I2757" s="106"/>
      <c r="J2757" s="195"/>
      <c r="K2757" s="195"/>
      <c r="L2757" s="196"/>
    </row>
    <row r="2758">
      <c r="A2758" s="198"/>
      <c r="B2758" s="219"/>
      <c r="C2758" s="103"/>
      <c r="D2758" s="103"/>
      <c r="E2758" s="5" t="str">
        <f t="array" ref="E2758">IF(D2758="","",XLOOKUP(D2758,DATOS!$D$6:D14000,DATOS!$C$6:C14000,0,0,1))</f>
        <v/>
      </c>
      <c r="F2758" s="220"/>
      <c r="G2758" s="221"/>
      <c r="H2758" s="194"/>
      <c r="I2758" s="106"/>
      <c r="J2758" s="195"/>
      <c r="K2758" s="195"/>
      <c r="L2758" s="196"/>
    </row>
    <row r="2759">
      <c r="A2759" s="198"/>
      <c r="B2759" s="219"/>
      <c r="C2759" s="103"/>
      <c r="D2759" s="103"/>
      <c r="E2759" s="5" t="str">
        <f t="array" ref="E2759">IF(D2759="","",XLOOKUP(D2759,DATOS!$D$6:D14000,DATOS!$C$6:C14000,0,0,1))</f>
        <v/>
      </c>
      <c r="F2759" s="220"/>
      <c r="G2759" s="221"/>
      <c r="H2759" s="194"/>
      <c r="I2759" s="106"/>
      <c r="J2759" s="195"/>
      <c r="K2759" s="195"/>
      <c r="L2759" s="196"/>
    </row>
    <row r="2760">
      <c r="A2760" s="198"/>
      <c r="B2760" s="219"/>
      <c r="C2760" s="103"/>
      <c r="D2760" s="103"/>
      <c r="E2760" s="5" t="str">
        <f t="array" ref="E2760">IF(D2760="","",XLOOKUP(D2760,DATOS!$D$6:D14000,DATOS!$C$6:C14000,0,0,1))</f>
        <v/>
      </c>
      <c r="F2760" s="220"/>
      <c r="G2760" s="221"/>
      <c r="H2760" s="194"/>
      <c r="I2760" s="106"/>
      <c r="J2760" s="195"/>
      <c r="K2760" s="195"/>
      <c r="L2760" s="196"/>
    </row>
    <row r="2761">
      <c r="A2761" s="198"/>
      <c r="B2761" s="219"/>
      <c r="C2761" s="103"/>
      <c r="D2761" s="103"/>
      <c r="E2761" s="5" t="str">
        <f t="array" ref="E2761">IF(D2761="","",XLOOKUP(D2761,DATOS!$D$6:D14000,DATOS!$C$6:C14000,0,0,1))</f>
        <v/>
      </c>
      <c r="F2761" s="220"/>
      <c r="G2761" s="221"/>
      <c r="H2761" s="194"/>
      <c r="I2761" s="106"/>
      <c r="J2761" s="195"/>
      <c r="K2761" s="195"/>
      <c r="L2761" s="196"/>
    </row>
    <row r="2762">
      <c r="A2762" s="198"/>
      <c r="B2762" s="219"/>
      <c r="C2762" s="103"/>
      <c r="D2762" s="103"/>
      <c r="E2762" s="5" t="str">
        <f t="array" ref="E2762">IF(D2762="","",XLOOKUP(D2762,DATOS!$D$6:D14000,DATOS!$C$6:C14000,0,0,1))</f>
        <v/>
      </c>
      <c r="F2762" s="220"/>
      <c r="G2762" s="221"/>
      <c r="H2762" s="194"/>
      <c r="I2762" s="106"/>
      <c r="J2762" s="195"/>
      <c r="K2762" s="195"/>
      <c r="L2762" s="196"/>
    </row>
    <row r="2763">
      <c r="A2763" s="198"/>
      <c r="B2763" s="219"/>
      <c r="C2763" s="103"/>
      <c r="D2763" s="103"/>
      <c r="E2763" s="5" t="str">
        <f t="array" ref="E2763">IF(D2763="","",XLOOKUP(D2763,DATOS!$D$6:D14000,DATOS!$C$6:C14000,0,0,1))</f>
        <v/>
      </c>
      <c r="F2763" s="220"/>
      <c r="G2763" s="221"/>
      <c r="H2763" s="194"/>
      <c r="I2763" s="106"/>
      <c r="J2763" s="195"/>
      <c r="K2763" s="195"/>
      <c r="L2763" s="196"/>
    </row>
    <row r="2764">
      <c r="A2764" s="198"/>
      <c r="B2764" s="219"/>
      <c r="C2764" s="103"/>
      <c r="D2764" s="103"/>
      <c r="E2764" s="5" t="str">
        <f t="array" ref="E2764">IF(D2764="","",XLOOKUP(D2764,DATOS!$D$6:D14000,DATOS!$C$6:C14000,0,0,1))</f>
        <v/>
      </c>
      <c r="F2764" s="220"/>
      <c r="G2764" s="221"/>
      <c r="H2764" s="194"/>
      <c r="I2764" s="106"/>
      <c r="J2764" s="195"/>
      <c r="K2764" s="195"/>
      <c r="L2764" s="196"/>
    </row>
    <row r="2765">
      <c r="A2765" s="198"/>
      <c r="B2765" s="219"/>
      <c r="C2765" s="103"/>
      <c r="D2765" s="103"/>
      <c r="E2765" s="5" t="str">
        <f t="array" ref="E2765">IF(D2765="","",XLOOKUP(D2765,DATOS!$D$6:D14000,DATOS!$C$6:C14000,0,0,1))</f>
        <v/>
      </c>
      <c r="F2765" s="220"/>
      <c r="G2765" s="221"/>
      <c r="H2765" s="194"/>
      <c r="I2765" s="106"/>
      <c r="J2765" s="195"/>
      <c r="K2765" s="195"/>
      <c r="L2765" s="196"/>
    </row>
    <row r="2766">
      <c r="A2766" s="198"/>
      <c r="B2766" s="219"/>
      <c r="C2766" s="103"/>
      <c r="D2766" s="103"/>
      <c r="E2766" s="5" t="str">
        <f t="array" ref="E2766">IF(D2766="","",XLOOKUP(D2766,DATOS!$D$6:D14000,DATOS!$C$6:C14000,0,0,1))</f>
        <v/>
      </c>
      <c r="F2766" s="220"/>
      <c r="G2766" s="221"/>
      <c r="H2766" s="194"/>
      <c r="I2766" s="106"/>
      <c r="J2766" s="195"/>
      <c r="K2766" s="195"/>
      <c r="L2766" s="196"/>
    </row>
    <row r="2767">
      <c r="A2767" s="198"/>
      <c r="B2767" s="219"/>
      <c r="C2767" s="103"/>
      <c r="D2767" s="103"/>
      <c r="E2767" s="5" t="str">
        <f t="array" ref="E2767">IF(D2767="","",XLOOKUP(D2767,DATOS!$D$6:D14000,DATOS!$C$6:C14000,0,0,1))</f>
        <v/>
      </c>
      <c r="F2767" s="220"/>
      <c r="G2767" s="221"/>
      <c r="H2767" s="194"/>
      <c r="I2767" s="106"/>
      <c r="J2767" s="195"/>
      <c r="K2767" s="195"/>
      <c r="L2767" s="196"/>
    </row>
    <row r="2768">
      <c r="A2768" s="198"/>
      <c r="B2768" s="219"/>
      <c r="C2768" s="103"/>
      <c r="D2768" s="103"/>
      <c r="E2768" s="5" t="str">
        <f t="array" ref="E2768">IF(D2768="","",XLOOKUP(D2768,DATOS!$D$6:D14000,DATOS!$C$6:C14000,0,0,1))</f>
        <v/>
      </c>
      <c r="F2768" s="220"/>
      <c r="G2768" s="221"/>
      <c r="H2768" s="194"/>
      <c r="I2768" s="106"/>
      <c r="J2768" s="195"/>
      <c r="K2768" s="195"/>
      <c r="L2768" s="196"/>
    </row>
    <row r="2769">
      <c r="A2769" s="198"/>
      <c r="B2769" s="219"/>
      <c r="C2769" s="103"/>
      <c r="D2769" s="103"/>
      <c r="E2769" s="5" t="str">
        <f t="array" ref="E2769">IF(D2769="","",XLOOKUP(D2769,DATOS!$D$6:D14000,DATOS!$C$6:C14000,0,0,1))</f>
        <v/>
      </c>
      <c r="F2769" s="220"/>
      <c r="G2769" s="221"/>
      <c r="H2769" s="194"/>
      <c r="I2769" s="106"/>
      <c r="J2769" s="195"/>
      <c r="K2769" s="195"/>
      <c r="L2769" s="196"/>
    </row>
    <row r="2770">
      <c r="A2770" s="198"/>
      <c r="B2770" s="219"/>
      <c r="C2770" s="103"/>
      <c r="D2770" s="103"/>
      <c r="E2770" s="5" t="str">
        <f t="array" ref="E2770">IF(D2770="","",XLOOKUP(D2770,DATOS!$D$6:D14000,DATOS!$C$6:C14000,0,0,1))</f>
        <v/>
      </c>
      <c r="F2770" s="220"/>
      <c r="G2770" s="221"/>
      <c r="H2770" s="194"/>
      <c r="I2770" s="106"/>
      <c r="J2770" s="195"/>
      <c r="K2770" s="195"/>
      <c r="L2770" s="196"/>
    </row>
    <row r="2771">
      <c r="A2771" s="198"/>
      <c r="B2771" s="219"/>
      <c r="C2771" s="103"/>
      <c r="D2771" s="103"/>
      <c r="E2771" s="5" t="str">
        <f t="array" ref="E2771">IF(D2771="","",XLOOKUP(D2771,DATOS!$D$6:D14000,DATOS!$C$6:C14000,0,0,1))</f>
        <v/>
      </c>
      <c r="F2771" s="220"/>
      <c r="G2771" s="221"/>
      <c r="H2771" s="194"/>
      <c r="I2771" s="106"/>
      <c r="J2771" s="195"/>
      <c r="K2771" s="195"/>
      <c r="L2771" s="196"/>
    </row>
    <row r="2772">
      <c r="A2772" s="198"/>
      <c r="B2772" s="219"/>
      <c r="C2772" s="103"/>
      <c r="D2772" s="103"/>
      <c r="E2772" s="5" t="str">
        <f t="array" ref="E2772">IF(D2772="","",XLOOKUP(D2772,DATOS!$D$6:D14000,DATOS!$C$6:C14000,0,0,1))</f>
        <v/>
      </c>
      <c r="F2772" s="220"/>
      <c r="G2772" s="221"/>
      <c r="H2772" s="194"/>
      <c r="I2772" s="106"/>
      <c r="J2772" s="195"/>
      <c r="K2772" s="195"/>
      <c r="L2772" s="196"/>
    </row>
    <row r="2773">
      <c r="A2773" s="198"/>
      <c r="B2773" s="219"/>
      <c r="C2773" s="103"/>
      <c r="D2773" s="103"/>
      <c r="E2773" s="5" t="str">
        <f t="array" ref="E2773">IF(D2773="","",XLOOKUP(D2773,DATOS!$D$6:D14000,DATOS!$C$6:C14000,0,0,1))</f>
        <v/>
      </c>
      <c r="F2773" s="220"/>
      <c r="G2773" s="221"/>
      <c r="H2773" s="194"/>
      <c r="I2773" s="106"/>
      <c r="J2773" s="195"/>
      <c r="K2773" s="195"/>
      <c r="L2773" s="196"/>
    </row>
    <row r="2774">
      <c r="A2774" s="198"/>
      <c r="B2774" s="219"/>
      <c r="C2774" s="103"/>
      <c r="D2774" s="103"/>
      <c r="E2774" s="5" t="str">
        <f t="array" ref="E2774">IF(D2774="","",XLOOKUP(D2774,DATOS!$D$6:D14000,DATOS!$C$6:C14000,0,0,1))</f>
        <v/>
      </c>
      <c r="F2774" s="220"/>
      <c r="G2774" s="221"/>
      <c r="H2774" s="194"/>
      <c r="I2774" s="106"/>
      <c r="J2774" s="195"/>
      <c r="K2774" s="195"/>
      <c r="L2774" s="196"/>
    </row>
    <row r="2775">
      <c r="A2775" s="198"/>
      <c r="B2775" s="219"/>
      <c r="C2775" s="103"/>
      <c r="D2775" s="103"/>
      <c r="E2775" s="5" t="str">
        <f t="array" ref="E2775">IF(D2775="","",XLOOKUP(D2775,DATOS!$D$6:D14000,DATOS!$C$6:C14000,0,0,1))</f>
        <v/>
      </c>
      <c r="F2775" s="220"/>
      <c r="G2775" s="221"/>
      <c r="H2775" s="194"/>
      <c r="I2775" s="106"/>
      <c r="J2775" s="195"/>
      <c r="K2775" s="195"/>
      <c r="L2775" s="196"/>
    </row>
    <row r="2776">
      <c r="A2776" s="198"/>
      <c r="B2776" s="219"/>
      <c r="C2776" s="103"/>
      <c r="D2776" s="103"/>
      <c r="E2776" s="5" t="str">
        <f t="array" ref="E2776">IF(D2776="","",XLOOKUP(D2776,DATOS!$D$6:D14000,DATOS!$C$6:C14000,0,0,1))</f>
        <v/>
      </c>
      <c r="F2776" s="220"/>
      <c r="G2776" s="221"/>
      <c r="H2776" s="194"/>
      <c r="I2776" s="106"/>
      <c r="J2776" s="195"/>
      <c r="K2776" s="195"/>
      <c r="L2776" s="196"/>
    </row>
    <row r="2777">
      <c r="A2777" s="198"/>
      <c r="B2777" s="219"/>
      <c r="C2777" s="103"/>
      <c r="D2777" s="103"/>
      <c r="E2777" s="5" t="str">
        <f t="array" ref="E2777">IF(D2777="","",XLOOKUP(D2777,DATOS!$D$6:D14000,DATOS!$C$6:C14000,0,0,1))</f>
        <v/>
      </c>
      <c r="F2777" s="220"/>
      <c r="G2777" s="221"/>
      <c r="H2777" s="194"/>
      <c r="I2777" s="106"/>
      <c r="J2777" s="195"/>
      <c r="K2777" s="195"/>
      <c r="L2777" s="196"/>
    </row>
    <row r="2778">
      <c r="A2778" s="198"/>
      <c r="B2778" s="219"/>
      <c r="C2778" s="103"/>
      <c r="D2778" s="103"/>
      <c r="E2778" s="5" t="str">
        <f t="array" ref="E2778">IF(D2778="","",XLOOKUP(D2778,DATOS!$D$6:D14000,DATOS!$C$6:C14000,0,0,1))</f>
        <v/>
      </c>
      <c r="F2778" s="220"/>
      <c r="G2778" s="221"/>
      <c r="H2778" s="194"/>
      <c r="I2778" s="106"/>
      <c r="J2778" s="195"/>
      <c r="K2778" s="195"/>
      <c r="L2778" s="196"/>
    </row>
    <row r="2779">
      <c r="A2779" s="198"/>
      <c r="B2779" s="219"/>
      <c r="C2779" s="103"/>
      <c r="D2779" s="103"/>
      <c r="E2779" s="5" t="str">
        <f t="array" ref="E2779">IF(D2779="","",XLOOKUP(D2779,DATOS!$D$6:D14000,DATOS!$C$6:C14000,0,0,1))</f>
        <v/>
      </c>
      <c r="F2779" s="220"/>
      <c r="G2779" s="221"/>
      <c r="H2779" s="194"/>
      <c r="I2779" s="106"/>
      <c r="J2779" s="195"/>
      <c r="K2779" s="195"/>
      <c r="L2779" s="196"/>
    </row>
    <row r="2780">
      <c r="A2780" s="198"/>
      <c r="B2780" s="219"/>
      <c r="C2780" s="103"/>
      <c r="D2780" s="103"/>
      <c r="E2780" s="5" t="str">
        <f t="array" ref="E2780">IF(D2780="","",XLOOKUP(D2780,DATOS!$D$6:D14000,DATOS!$C$6:C14000,0,0,1))</f>
        <v/>
      </c>
      <c r="F2780" s="220"/>
      <c r="G2780" s="221"/>
      <c r="H2780" s="194"/>
      <c r="I2780" s="106"/>
      <c r="J2780" s="195"/>
      <c r="K2780" s="195"/>
      <c r="L2780" s="196"/>
    </row>
    <row r="2781">
      <c r="A2781" s="198"/>
      <c r="B2781" s="219"/>
      <c r="C2781" s="103"/>
      <c r="D2781" s="103"/>
      <c r="E2781" s="5" t="str">
        <f t="array" ref="E2781">IF(D2781="","",XLOOKUP(D2781,DATOS!$D$6:D14000,DATOS!$C$6:C14000,0,0,1))</f>
        <v/>
      </c>
      <c r="F2781" s="220"/>
      <c r="G2781" s="221"/>
      <c r="H2781" s="194"/>
      <c r="I2781" s="106"/>
      <c r="J2781" s="195"/>
      <c r="K2781" s="195"/>
      <c r="L2781" s="196"/>
    </row>
    <row r="2782">
      <c r="A2782" s="198"/>
      <c r="B2782" s="219"/>
      <c r="C2782" s="103"/>
      <c r="D2782" s="103"/>
      <c r="E2782" s="5" t="str">
        <f t="array" ref="E2782">IF(D2782="","",XLOOKUP(D2782,DATOS!$D$6:D14000,DATOS!$C$6:C14000,0,0,1))</f>
        <v/>
      </c>
      <c r="F2782" s="220"/>
      <c r="G2782" s="221"/>
      <c r="H2782" s="194"/>
      <c r="I2782" s="106"/>
      <c r="J2782" s="195"/>
      <c r="K2782" s="195"/>
      <c r="L2782" s="196"/>
    </row>
    <row r="2783">
      <c r="A2783" s="198"/>
      <c r="B2783" s="219"/>
      <c r="C2783" s="103"/>
      <c r="D2783" s="103"/>
      <c r="E2783" s="5" t="str">
        <f t="array" ref="E2783">IF(D2783="","",XLOOKUP(D2783,DATOS!$D$6:D14000,DATOS!$C$6:C14000,0,0,1))</f>
        <v/>
      </c>
      <c r="F2783" s="220"/>
      <c r="G2783" s="221"/>
      <c r="H2783" s="194"/>
      <c r="I2783" s="106"/>
      <c r="J2783" s="195"/>
      <c r="K2783" s="195"/>
      <c r="L2783" s="196"/>
    </row>
    <row r="2784">
      <c r="A2784" s="198"/>
      <c r="B2784" s="219"/>
      <c r="C2784" s="103"/>
      <c r="D2784" s="103"/>
      <c r="E2784" s="5" t="str">
        <f t="array" ref="E2784">IF(D2784="","",XLOOKUP(D2784,DATOS!$D$6:D14000,DATOS!$C$6:C14000,0,0,1))</f>
        <v/>
      </c>
      <c r="F2784" s="220"/>
      <c r="G2784" s="221"/>
      <c r="H2784" s="194"/>
      <c r="I2784" s="106"/>
      <c r="J2784" s="195"/>
      <c r="K2784" s="195"/>
      <c r="L2784" s="196"/>
    </row>
    <row r="2785">
      <c r="A2785" s="198"/>
      <c r="B2785" s="219"/>
      <c r="C2785" s="103"/>
      <c r="D2785" s="103"/>
      <c r="E2785" s="5" t="str">
        <f t="array" ref="E2785">IF(D2785="","",XLOOKUP(D2785,DATOS!$D$6:D14000,DATOS!$C$6:C14000,0,0,1))</f>
        <v/>
      </c>
      <c r="F2785" s="220"/>
      <c r="G2785" s="221"/>
      <c r="H2785" s="194"/>
      <c r="I2785" s="106"/>
      <c r="J2785" s="195"/>
      <c r="K2785" s="195"/>
      <c r="L2785" s="196"/>
    </row>
    <row r="2786">
      <c r="A2786" s="198"/>
      <c r="B2786" s="219"/>
      <c r="C2786" s="103"/>
      <c r="D2786" s="103"/>
      <c r="E2786" s="5" t="str">
        <f t="array" ref="E2786">IF(D2786="","",XLOOKUP(D2786,DATOS!$D$6:D14000,DATOS!$C$6:C14000,0,0,1))</f>
        <v/>
      </c>
      <c r="F2786" s="220"/>
      <c r="G2786" s="221"/>
      <c r="H2786" s="194"/>
      <c r="I2786" s="106"/>
      <c r="J2786" s="195"/>
      <c r="K2786" s="195"/>
      <c r="L2786" s="196"/>
    </row>
    <row r="2787">
      <c r="A2787" s="198"/>
      <c r="B2787" s="219"/>
      <c r="C2787" s="103"/>
      <c r="D2787" s="103"/>
      <c r="E2787" s="5" t="str">
        <f t="array" ref="E2787">IF(D2787="","",XLOOKUP(D2787,DATOS!$D$6:D14000,DATOS!$C$6:C14000,0,0,1))</f>
        <v/>
      </c>
      <c r="F2787" s="220"/>
      <c r="G2787" s="221"/>
      <c r="H2787" s="194"/>
      <c r="I2787" s="106"/>
      <c r="J2787" s="195"/>
      <c r="K2787" s="195"/>
      <c r="L2787" s="196"/>
    </row>
    <row r="2788">
      <c r="A2788" s="198"/>
      <c r="B2788" s="219"/>
      <c r="C2788" s="103"/>
      <c r="D2788" s="103"/>
      <c r="E2788" s="5" t="str">
        <f t="array" ref="E2788">IF(D2788="","",XLOOKUP(D2788,DATOS!$D$6:D14000,DATOS!$C$6:C14000,0,0,1))</f>
        <v/>
      </c>
      <c r="F2788" s="220"/>
      <c r="G2788" s="221"/>
      <c r="H2788" s="194"/>
      <c r="I2788" s="106"/>
      <c r="J2788" s="195"/>
      <c r="K2788" s="195"/>
      <c r="L2788" s="196"/>
    </row>
    <row r="2789">
      <c r="A2789" s="198"/>
      <c r="B2789" s="219"/>
      <c r="C2789" s="103"/>
      <c r="D2789" s="103"/>
      <c r="E2789" s="5" t="str">
        <f t="array" ref="E2789">IF(D2789="","",XLOOKUP(D2789,DATOS!$D$6:D14000,DATOS!$C$6:C14000,0,0,1))</f>
        <v/>
      </c>
      <c r="F2789" s="220"/>
      <c r="G2789" s="221"/>
      <c r="H2789" s="194"/>
      <c r="I2789" s="106"/>
      <c r="J2789" s="195"/>
      <c r="K2789" s="195"/>
      <c r="L2789" s="196"/>
    </row>
    <row r="2790">
      <c r="A2790" s="198"/>
      <c r="B2790" s="219"/>
      <c r="C2790" s="103"/>
      <c r="D2790" s="103"/>
      <c r="E2790" s="5" t="str">
        <f t="array" ref="E2790">IF(D2790="","",XLOOKUP(D2790,DATOS!$D$6:D14000,DATOS!$C$6:C14000,0,0,1))</f>
        <v/>
      </c>
      <c r="F2790" s="220"/>
      <c r="G2790" s="221"/>
      <c r="H2790" s="194"/>
      <c r="I2790" s="106"/>
      <c r="J2790" s="195"/>
      <c r="K2790" s="195"/>
      <c r="L2790" s="196"/>
    </row>
    <row r="2791">
      <c r="A2791" s="198"/>
      <c r="B2791" s="219"/>
      <c r="C2791" s="103"/>
      <c r="D2791" s="103"/>
      <c r="E2791" s="5" t="str">
        <f t="array" ref="E2791">IF(D2791="","",XLOOKUP(D2791,DATOS!$D$6:D14000,DATOS!$C$6:C14000,0,0,1))</f>
        <v/>
      </c>
      <c r="F2791" s="220"/>
      <c r="G2791" s="221"/>
      <c r="H2791" s="194"/>
      <c r="I2791" s="106"/>
      <c r="J2791" s="195"/>
      <c r="K2791" s="195"/>
      <c r="L2791" s="196"/>
    </row>
    <row r="2792">
      <c r="A2792" s="198"/>
      <c r="B2792" s="219"/>
      <c r="C2792" s="103"/>
      <c r="D2792" s="103"/>
      <c r="E2792" s="5" t="str">
        <f t="array" ref="E2792">IF(D2792="","",XLOOKUP(D2792,DATOS!$D$6:D14000,DATOS!$C$6:C14000,0,0,1))</f>
        <v/>
      </c>
      <c r="F2792" s="220"/>
      <c r="G2792" s="221"/>
      <c r="H2792" s="194"/>
      <c r="I2792" s="106"/>
      <c r="J2792" s="195"/>
      <c r="K2792" s="195"/>
      <c r="L2792" s="196"/>
    </row>
    <row r="2793">
      <c r="A2793" s="198"/>
      <c r="B2793" s="219"/>
      <c r="C2793" s="103"/>
      <c r="D2793" s="103"/>
      <c r="E2793" s="5" t="str">
        <f t="array" ref="E2793">IF(D2793="","",XLOOKUP(D2793,DATOS!$D$6:D14000,DATOS!$C$6:C14000,0,0,1))</f>
        <v/>
      </c>
      <c r="F2793" s="220"/>
      <c r="G2793" s="221"/>
      <c r="H2793" s="194"/>
      <c r="I2793" s="106"/>
      <c r="J2793" s="195"/>
      <c r="K2793" s="195"/>
      <c r="L2793" s="196"/>
    </row>
    <row r="2794">
      <c r="A2794" s="198"/>
      <c r="B2794" s="219"/>
      <c r="C2794" s="103"/>
      <c r="D2794" s="103"/>
      <c r="E2794" s="5" t="str">
        <f t="array" ref="E2794">IF(D2794="","",XLOOKUP(D2794,DATOS!$D$6:D14000,DATOS!$C$6:C14000,0,0,1))</f>
        <v/>
      </c>
      <c r="F2794" s="220"/>
      <c r="G2794" s="221"/>
      <c r="H2794" s="194"/>
      <c r="I2794" s="106"/>
      <c r="J2794" s="195"/>
      <c r="K2794" s="195"/>
      <c r="L2794" s="196"/>
    </row>
    <row r="2795">
      <c r="A2795" s="198"/>
      <c r="B2795" s="219"/>
      <c r="C2795" s="103"/>
      <c r="D2795" s="103"/>
      <c r="E2795" s="5" t="str">
        <f t="array" ref="E2795">IF(D2795="","",XLOOKUP(D2795,DATOS!$D$6:D14000,DATOS!$C$6:C14000,0,0,1))</f>
        <v/>
      </c>
      <c r="F2795" s="220"/>
      <c r="G2795" s="221"/>
      <c r="H2795" s="194"/>
      <c r="I2795" s="106"/>
      <c r="J2795" s="195"/>
      <c r="K2795" s="195"/>
      <c r="L2795" s="196"/>
    </row>
    <row r="2796">
      <c r="A2796" s="198"/>
      <c r="B2796" s="219"/>
      <c r="C2796" s="103"/>
      <c r="D2796" s="103"/>
      <c r="E2796" s="5" t="str">
        <f t="array" ref="E2796">IF(D2796="","",XLOOKUP(D2796,DATOS!$D$6:D14000,DATOS!$C$6:C14000,0,0,1))</f>
        <v/>
      </c>
      <c r="F2796" s="220"/>
      <c r="G2796" s="221"/>
      <c r="H2796" s="194"/>
      <c r="I2796" s="106"/>
      <c r="J2796" s="195"/>
      <c r="K2796" s="195"/>
      <c r="L2796" s="196"/>
    </row>
    <row r="2797">
      <c r="A2797" s="198"/>
      <c r="B2797" s="219"/>
      <c r="C2797" s="103"/>
      <c r="D2797" s="103"/>
      <c r="E2797" s="5" t="str">
        <f t="array" ref="E2797">IF(D2797="","",XLOOKUP(D2797,DATOS!$D$6:D14000,DATOS!$C$6:C14000,0,0,1))</f>
        <v/>
      </c>
      <c r="F2797" s="220"/>
      <c r="G2797" s="221"/>
      <c r="H2797" s="194"/>
      <c r="I2797" s="106"/>
      <c r="J2797" s="195"/>
      <c r="K2797" s="195"/>
      <c r="L2797" s="196"/>
    </row>
    <row r="2798">
      <c r="A2798" s="198"/>
      <c r="B2798" s="219"/>
      <c r="C2798" s="103"/>
      <c r="D2798" s="103"/>
      <c r="E2798" s="5" t="str">
        <f t="array" ref="E2798">IF(D2798="","",XLOOKUP(D2798,DATOS!$D$6:D14000,DATOS!$C$6:C14000,0,0,1))</f>
        <v/>
      </c>
      <c r="F2798" s="220"/>
      <c r="G2798" s="221"/>
      <c r="H2798" s="194"/>
      <c r="I2798" s="106"/>
      <c r="J2798" s="195"/>
      <c r="K2798" s="195"/>
      <c r="L2798" s="196"/>
    </row>
    <row r="2799">
      <c r="A2799" s="198"/>
      <c r="B2799" s="219"/>
      <c r="C2799" s="103"/>
      <c r="D2799" s="103"/>
      <c r="E2799" s="5" t="str">
        <f t="array" ref="E2799">IF(D2799="","",XLOOKUP(D2799,DATOS!$D$6:D14000,DATOS!$C$6:C14000,0,0,1))</f>
        <v/>
      </c>
      <c r="F2799" s="220"/>
      <c r="G2799" s="221"/>
      <c r="H2799" s="194"/>
      <c r="I2799" s="106"/>
      <c r="J2799" s="195"/>
      <c r="K2799" s="195"/>
      <c r="L2799" s="196"/>
    </row>
    <row r="2800">
      <c r="A2800" s="198"/>
      <c r="B2800" s="219"/>
      <c r="C2800" s="103"/>
      <c r="D2800" s="103"/>
      <c r="E2800" s="5" t="str">
        <f t="array" ref="E2800">IF(D2800="","",XLOOKUP(D2800,DATOS!$D$6:D14000,DATOS!$C$6:C14000,0,0,1))</f>
        <v/>
      </c>
      <c r="F2800" s="220"/>
      <c r="G2800" s="221"/>
      <c r="H2800" s="194"/>
      <c r="I2800" s="106"/>
      <c r="J2800" s="195"/>
      <c r="K2800" s="195"/>
      <c r="L2800" s="196"/>
    </row>
    <row r="2801">
      <c r="A2801" s="198"/>
      <c r="B2801" s="219"/>
      <c r="C2801" s="103"/>
      <c r="D2801" s="103"/>
      <c r="E2801" s="5" t="str">
        <f t="array" ref="E2801">IF(D2801="","",XLOOKUP(D2801,DATOS!$D$6:D14000,DATOS!$C$6:C14000,0,0,1))</f>
        <v/>
      </c>
      <c r="F2801" s="220"/>
      <c r="G2801" s="221"/>
      <c r="H2801" s="194"/>
      <c r="I2801" s="106"/>
      <c r="J2801" s="195"/>
      <c r="K2801" s="195"/>
      <c r="L2801" s="196"/>
    </row>
    <row r="2802">
      <c r="A2802" s="198"/>
      <c r="B2802" s="219"/>
      <c r="C2802" s="103"/>
      <c r="D2802" s="103"/>
      <c r="E2802" s="5" t="str">
        <f t="array" ref="E2802">IF(D2802="","",XLOOKUP(D2802,DATOS!$D$6:D14000,DATOS!$C$6:C14000,0,0,1))</f>
        <v/>
      </c>
      <c r="F2802" s="220"/>
      <c r="G2802" s="221"/>
      <c r="H2802" s="194"/>
      <c r="I2802" s="106"/>
      <c r="J2802" s="195"/>
      <c r="K2802" s="195"/>
      <c r="L2802" s="196"/>
    </row>
    <row r="2803">
      <c r="A2803" s="198"/>
      <c r="B2803" s="219"/>
      <c r="C2803" s="103"/>
      <c r="D2803" s="103"/>
      <c r="E2803" s="5" t="str">
        <f t="array" ref="E2803">IF(D2803="","",XLOOKUP(D2803,DATOS!$D$6:D14000,DATOS!$C$6:C14000,0,0,1))</f>
        <v/>
      </c>
      <c r="F2803" s="220"/>
      <c r="G2803" s="221"/>
      <c r="H2803" s="194"/>
      <c r="I2803" s="106"/>
      <c r="J2803" s="195"/>
      <c r="K2803" s="195"/>
      <c r="L2803" s="196"/>
    </row>
    <row r="2804">
      <c r="A2804" s="198"/>
      <c r="B2804" s="219"/>
      <c r="C2804" s="103"/>
      <c r="D2804" s="103"/>
      <c r="E2804" s="5" t="str">
        <f t="array" ref="E2804">IF(D2804="","",XLOOKUP(D2804,DATOS!$D$6:D14000,DATOS!$C$6:C14000,0,0,1))</f>
        <v/>
      </c>
      <c r="F2804" s="220"/>
      <c r="G2804" s="221"/>
      <c r="H2804" s="194"/>
      <c r="I2804" s="106"/>
      <c r="J2804" s="195"/>
      <c r="K2804" s="195"/>
      <c r="L2804" s="196"/>
    </row>
    <row r="2805">
      <c r="A2805" s="198"/>
      <c r="B2805" s="219"/>
      <c r="C2805" s="103"/>
      <c r="D2805" s="103"/>
      <c r="E2805" s="5" t="str">
        <f t="array" ref="E2805">IF(D2805="","",XLOOKUP(D2805,DATOS!$D$6:D14000,DATOS!$C$6:C14000,0,0,1))</f>
        <v/>
      </c>
      <c r="F2805" s="220"/>
      <c r="G2805" s="221"/>
      <c r="H2805" s="194"/>
      <c r="I2805" s="106"/>
      <c r="J2805" s="195"/>
      <c r="K2805" s="195"/>
      <c r="L2805" s="196"/>
    </row>
    <row r="2806">
      <c r="A2806" s="198"/>
      <c r="B2806" s="219"/>
      <c r="C2806" s="103"/>
      <c r="D2806" s="103"/>
      <c r="E2806" s="5" t="str">
        <f t="array" ref="E2806">IF(D2806="","",XLOOKUP(D2806,DATOS!$D$6:D14000,DATOS!$C$6:C14000,0,0,1))</f>
        <v/>
      </c>
      <c r="F2806" s="220"/>
      <c r="G2806" s="221"/>
      <c r="H2806" s="194"/>
      <c r="I2806" s="106"/>
      <c r="J2806" s="195"/>
      <c r="K2806" s="195"/>
      <c r="L2806" s="196"/>
    </row>
    <row r="2807">
      <c r="A2807" s="198"/>
      <c r="B2807" s="219"/>
      <c r="C2807" s="103"/>
      <c r="D2807" s="103"/>
      <c r="E2807" s="5" t="str">
        <f t="array" ref="E2807">IF(D2807="","",XLOOKUP(D2807,DATOS!$D$6:D14000,DATOS!$C$6:C14000,0,0,1))</f>
        <v/>
      </c>
      <c r="F2807" s="220"/>
      <c r="G2807" s="221"/>
      <c r="H2807" s="194"/>
      <c r="I2807" s="106"/>
      <c r="J2807" s="195"/>
      <c r="K2807" s="195"/>
      <c r="L2807" s="196"/>
    </row>
    <row r="2808">
      <c r="A2808" s="198"/>
      <c r="B2808" s="219"/>
      <c r="C2808" s="103"/>
      <c r="D2808" s="103"/>
      <c r="E2808" s="5" t="str">
        <f t="array" ref="E2808">IF(D2808="","",XLOOKUP(D2808,DATOS!$D$6:D14000,DATOS!$C$6:C14000,0,0,1))</f>
        <v/>
      </c>
      <c r="F2808" s="220"/>
      <c r="G2808" s="221"/>
      <c r="H2808" s="194"/>
      <c r="I2808" s="106"/>
      <c r="J2808" s="195"/>
      <c r="K2808" s="195"/>
      <c r="L2808" s="196"/>
    </row>
    <row r="2809">
      <c r="A2809" s="198"/>
      <c r="B2809" s="219"/>
      <c r="C2809" s="103"/>
      <c r="D2809" s="103"/>
      <c r="E2809" s="5" t="str">
        <f t="array" ref="E2809">IF(D2809="","",XLOOKUP(D2809,DATOS!$D$6:D14000,DATOS!$C$6:C14000,0,0,1))</f>
        <v/>
      </c>
      <c r="F2809" s="220"/>
      <c r="G2809" s="221"/>
      <c r="H2809" s="194"/>
      <c r="I2809" s="106"/>
      <c r="J2809" s="195"/>
      <c r="K2809" s="195"/>
      <c r="L2809" s="196"/>
    </row>
    <row r="2810">
      <c r="A2810" s="198"/>
      <c r="B2810" s="219"/>
      <c r="C2810" s="103"/>
      <c r="D2810" s="103"/>
      <c r="E2810" s="5" t="str">
        <f t="array" ref="E2810">IF(D2810="","",XLOOKUP(D2810,DATOS!$D$6:D14000,DATOS!$C$6:C14000,0,0,1))</f>
        <v/>
      </c>
      <c r="F2810" s="220"/>
      <c r="G2810" s="221"/>
      <c r="H2810" s="194"/>
      <c r="I2810" s="106"/>
      <c r="J2810" s="195"/>
      <c r="K2810" s="195"/>
      <c r="L2810" s="196"/>
    </row>
    <row r="2811">
      <c r="A2811" s="198"/>
      <c r="B2811" s="219"/>
      <c r="C2811" s="103"/>
      <c r="D2811" s="103"/>
      <c r="E2811" s="5" t="str">
        <f t="array" ref="E2811">IF(D2811="","",XLOOKUP(D2811,DATOS!$D$6:D14000,DATOS!$C$6:C14000,0,0,1))</f>
        <v/>
      </c>
      <c r="F2811" s="220"/>
      <c r="G2811" s="221"/>
      <c r="H2811" s="194"/>
      <c r="I2811" s="106"/>
      <c r="J2811" s="195"/>
      <c r="K2811" s="195"/>
      <c r="L2811" s="196"/>
    </row>
    <row r="2812">
      <c r="A2812" s="198"/>
      <c r="B2812" s="219"/>
      <c r="C2812" s="103"/>
      <c r="D2812" s="103"/>
      <c r="E2812" s="5" t="str">
        <f t="array" ref="E2812">IF(D2812="","",XLOOKUP(D2812,DATOS!$D$6:D14000,DATOS!$C$6:C14000,0,0,1))</f>
        <v/>
      </c>
      <c r="F2812" s="220"/>
      <c r="G2812" s="221"/>
      <c r="H2812" s="194"/>
      <c r="I2812" s="106"/>
      <c r="J2812" s="195"/>
      <c r="K2812" s="195"/>
      <c r="L2812" s="196"/>
    </row>
    <row r="2813">
      <c r="A2813" s="198"/>
      <c r="B2813" s="219"/>
      <c r="C2813" s="103"/>
      <c r="D2813" s="103"/>
      <c r="E2813" s="5" t="str">
        <f t="array" ref="E2813">IF(D2813="","",XLOOKUP(D2813,DATOS!$D$6:D14000,DATOS!$C$6:C14000,0,0,1))</f>
        <v/>
      </c>
      <c r="F2813" s="220"/>
      <c r="G2813" s="221"/>
      <c r="H2813" s="194"/>
      <c r="I2813" s="106"/>
      <c r="J2813" s="195"/>
      <c r="K2813" s="195"/>
      <c r="L2813" s="196"/>
    </row>
    <row r="2814">
      <c r="A2814" s="198"/>
      <c r="B2814" s="219"/>
      <c r="C2814" s="103"/>
      <c r="D2814" s="103"/>
      <c r="E2814" s="5" t="str">
        <f t="array" ref="E2814">IF(D2814="","",XLOOKUP(D2814,DATOS!$D$6:D14000,DATOS!$C$6:C14000,0,0,1))</f>
        <v/>
      </c>
      <c r="F2814" s="220"/>
      <c r="G2814" s="221"/>
      <c r="H2814" s="194"/>
      <c r="I2814" s="106"/>
      <c r="J2814" s="195"/>
      <c r="K2814" s="195"/>
      <c r="L2814" s="196"/>
    </row>
    <row r="2815">
      <c r="A2815" s="198"/>
      <c r="B2815" s="219"/>
      <c r="C2815" s="103"/>
      <c r="D2815" s="103"/>
      <c r="E2815" s="5" t="str">
        <f t="array" ref="E2815">IF(D2815="","",XLOOKUP(D2815,DATOS!$D$6:D14000,DATOS!$C$6:C14000,0,0,1))</f>
        <v/>
      </c>
      <c r="F2815" s="220"/>
      <c r="G2815" s="221"/>
      <c r="H2815" s="194"/>
      <c r="I2815" s="106"/>
      <c r="J2815" s="195"/>
      <c r="K2815" s="195"/>
      <c r="L2815" s="196"/>
    </row>
    <row r="2816">
      <c r="A2816" s="198"/>
      <c r="B2816" s="219"/>
      <c r="C2816" s="103"/>
      <c r="D2816" s="103"/>
      <c r="E2816" s="5" t="str">
        <f t="array" ref="E2816">IF(D2816="","",XLOOKUP(D2816,DATOS!$D$6:D14000,DATOS!$C$6:C14000,0,0,1))</f>
        <v/>
      </c>
      <c r="F2816" s="220"/>
      <c r="G2816" s="221"/>
      <c r="H2816" s="194"/>
      <c r="I2816" s="106"/>
      <c r="J2816" s="195"/>
      <c r="K2816" s="195"/>
      <c r="L2816" s="196"/>
    </row>
    <row r="2817">
      <c r="A2817" s="198"/>
      <c r="B2817" s="219"/>
      <c r="C2817" s="103"/>
      <c r="D2817" s="103"/>
      <c r="E2817" s="5" t="str">
        <f t="array" ref="E2817">IF(D2817="","",XLOOKUP(D2817,DATOS!$D$6:D14000,DATOS!$C$6:C14000,0,0,1))</f>
        <v/>
      </c>
      <c r="F2817" s="220"/>
      <c r="G2817" s="221"/>
      <c r="H2817" s="194"/>
      <c r="I2817" s="106"/>
      <c r="J2817" s="195"/>
      <c r="K2817" s="195"/>
      <c r="L2817" s="196"/>
    </row>
    <row r="2818">
      <c r="A2818" s="198"/>
      <c r="B2818" s="219"/>
      <c r="C2818" s="103"/>
      <c r="D2818" s="103"/>
      <c r="E2818" s="5" t="str">
        <f t="array" ref="E2818">IF(D2818="","",XLOOKUP(D2818,DATOS!$D$6:D14000,DATOS!$C$6:C14000,0,0,1))</f>
        <v/>
      </c>
      <c r="F2818" s="220"/>
      <c r="G2818" s="221"/>
      <c r="H2818" s="194"/>
      <c r="I2818" s="106"/>
      <c r="J2818" s="195"/>
      <c r="K2818" s="195"/>
      <c r="L2818" s="196"/>
    </row>
    <row r="2819">
      <c r="A2819" s="198"/>
      <c r="B2819" s="219"/>
      <c r="C2819" s="103"/>
      <c r="D2819" s="103"/>
      <c r="E2819" s="5" t="str">
        <f t="array" ref="E2819">IF(D2819="","",XLOOKUP(D2819,DATOS!$D$6:D14000,DATOS!$C$6:C14000,0,0,1))</f>
        <v/>
      </c>
      <c r="F2819" s="220"/>
      <c r="G2819" s="221"/>
      <c r="H2819" s="194"/>
      <c r="I2819" s="106"/>
      <c r="J2819" s="195"/>
      <c r="K2819" s="195"/>
      <c r="L2819" s="196"/>
    </row>
    <row r="2820">
      <c r="A2820" s="198"/>
      <c r="B2820" s="219"/>
      <c r="C2820" s="103"/>
      <c r="D2820" s="103"/>
      <c r="E2820" s="5" t="str">
        <f t="array" ref="E2820">IF(D2820="","",XLOOKUP(D2820,DATOS!$D$6:D14000,DATOS!$C$6:C14000,0,0,1))</f>
        <v/>
      </c>
      <c r="F2820" s="220"/>
      <c r="G2820" s="221"/>
      <c r="H2820" s="194"/>
      <c r="I2820" s="106"/>
      <c r="J2820" s="195"/>
      <c r="K2820" s="195"/>
      <c r="L2820" s="196"/>
    </row>
    <row r="2821">
      <c r="A2821" s="198"/>
      <c r="B2821" s="219"/>
      <c r="C2821" s="103"/>
      <c r="D2821" s="103"/>
      <c r="E2821" s="5" t="str">
        <f t="array" ref="E2821">IF(D2821="","",XLOOKUP(D2821,DATOS!$D$6:D14000,DATOS!$C$6:C14000,0,0,1))</f>
        <v/>
      </c>
      <c r="F2821" s="220"/>
      <c r="G2821" s="221"/>
      <c r="H2821" s="194"/>
      <c r="I2821" s="106"/>
      <c r="J2821" s="195"/>
      <c r="K2821" s="195"/>
      <c r="L2821" s="196"/>
    </row>
    <row r="2822">
      <c r="A2822" s="198"/>
      <c r="B2822" s="219"/>
      <c r="C2822" s="103"/>
      <c r="D2822" s="103"/>
      <c r="E2822" s="5" t="str">
        <f t="array" ref="E2822">IF(D2822="","",XLOOKUP(D2822,DATOS!$D$6:D14000,DATOS!$C$6:C14000,0,0,1))</f>
        <v/>
      </c>
      <c r="F2822" s="220"/>
      <c r="G2822" s="221"/>
      <c r="H2822" s="194"/>
      <c r="I2822" s="106"/>
      <c r="J2822" s="195"/>
      <c r="K2822" s="195"/>
      <c r="L2822" s="196"/>
    </row>
    <row r="2823">
      <c r="A2823" s="198"/>
      <c r="B2823" s="219"/>
      <c r="C2823" s="103"/>
      <c r="D2823" s="103"/>
      <c r="E2823" s="5" t="str">
        <f t="array" ref="E2823">IF(D2823="","",XLOOKUP(D2823,DATOS!$D$6:D14000,DATOS!$C$6:C14000,0,0,1))</f>
        <v/>
      </c>
      <c r="F2823" s="220"/>
      <c r="G2823" s="221"/>
      <c r="H2823" s="194"/>
      <c r="I2823" s="106"/>
      <c r="J2823" s="195"/>
      <c r="K2823" s="195"/>
      <c r="L2823" s="196"/>
    </row>
    <row r="2824">
      <c r="A2824" s="198"/>
      <c r="B2824" s="219"/>
      <c r="C2824" s="103"/>
      <c r="D2824" s="103"/>
      <c r="E2824" s="5" t="str">
        <f t="array" ref="E2824">IF(D2824="","",XLOOKUP(D2824,DATOS!$D$6:D14000,DATOS!$C$6:C14000,0,0,1))</f>
        <v/>
      </c>
      <c r="F2824" s="220"/>
      <c r="G2824" s="221"/>
      <c r="H2824" s="194"/>
      <c r="I2824" s="106"/>
      <c r="J2824" s="195"/>
      <c r="K2824" s="195"/>
      <c r="L2824" s="196"/>
    </row>
    <row r="2825">
      <c r="A2825" s="198"/>
      <c r="B2825" s="219"/>
      <c r="C2825" s="103"/>
      <c r="D2825" s="103"/>
      <c r="E2825" s="5" t="str">
        <f t="array" ref="E2825">IF(D2825="","",XLOOKUP(D2825,DATOS!$D$6:D14000,DATOS!$C$6:C14000,0,0,1))</f>
        <v/>
      </c>
      <c r="F2825" s="220"/>
      <c r="G2825" s="221"/>
      <c r="H2825" s="194"/>
      <c r="I2825" s="106"/>
      <c r="J2825" s="195"/>
      <c r="K2825" s="195"/>
      <c r="L2825" s="196"/>
    </row>
    <row r="2826">
      <c r="A2826" s="198"/>
      <c r="B2826" s="219"/>
      <c r="C2826" s="103"/>
      <c r="D2826" s="103"/>
      <c r="E2826" s="5" t="str">
        <f t="array" ref="E2826">IF(D2826="","",XLOOKUP(D2826,DATOS!$D$6:D14000,DATOS!$C$6:C14000,0,0,1))</f>
        <v/>
      </c>
      <c r="F2826" s="220"/>
      <c r="G2826" s="221"/>
      <c r="H2826" s="194"/>
      <c r="I2826" s="106"/>
      <c r="J2826" s="195"/>
      <c r="K2826" s="195"/>
      <c r="L2826" s="196"/>
    </row>
    <row r="2827">
      <c r="A2827" s="198"/>
      <c r="B2827" s="219"/>
      <c r="C2827" s="103"/>
      <c r="D2827" s="103"/>
      <c r="E2827" s="5" t="str">
        <f t="array" ref="E2827">IF(D2827="","",XLOOKUP(D2827,DATOS!$D$6:D14000,DATOS!$C$6:C14000,0,0,1))</f>
        <v/>
      </c>
      <c r="F2827" s="220"/>
      <c r="G2827" s="221"/>
      <c r="H2827" s="194"/>
      <c r="I2827" s="106"/>
      <c r="J2827" s="195"/>
      <c r="K2827" s="195"/>
      <c r="L2827" s="196"/>
    </row>
    <row r="2828">
      <c r="A2828" s="198"/>
      <c r="B2828" s="219"/>
      <c r="C2828" s="103"/>
      <c r="D2828" s="103"/>
      <c r="E2828" s="5" t="str">
        <f t="array" ref="E2828">IF(D2828="","",XLOOKUP(D2828,DATOS!$D$6:D14000,DATOS!$C$6:C14000,0,0,1))</f>
        <v/>
      </c>
      <c r="F2828" s="220"/>
      <c r="G2828" s="221"/>
      <c r="H2828" s="194"/>
      <c r="I2828" s="106"/>
      <c r="J2828" s="195"/>
      <c r="K2828" s="195"/>
      <c r="L2828" s="196"/>
    </row>
    <row r="2829">
      <c r="A2829" s="198"/>
      <c r="B2829" s="219"/>
      <c r="C2829" s="103"/>
      <c r="D2829" s="103"/>
      <c r="E2829" s="5" t="str">
        <f t="array" ref="E2829">IF(D2829="","",XLOOKUP(D2829,DATOS!$D$6:D14000,DATOS!$C$6:C14000,0,0,1))</f>
        <v/>
      </c>
      <c r="F2829" s="220"/>
      <c r="G2829" s="221"/>
      <c r="H2829" s="194"/>
      <c r="I2829" s="106"/>
      <c r="J2829" s="195"/>
      <c r="K2829" s="195"/>
      <c r="L2829" s="196"/>
    </row>
    <row r="2830">
      <c r="A2830" s="198"/>
      <c r="B2830" s="219"/>
      <c r="C2830" s="103"/>
      <c r="D2830" s="103"/>
      <c r="E2830" s="5" t="str">
        <f t="array" ref="E2830">IF(D2830="","",XLOOKUP(D2830,DATOS!$D$6:D14000,DATOS!$C$6:C14000,0,0,1))</f>
        <v/>
      </c>
      <c r="F2830" s="220"/>
      <c r="G2830" s="221"/>
      <c r="H2830" s="194"/>
      <c r="I2830" s="106"/>
      <c r="J2830" s="195"/>
      <c r="K2830" s="195"/>
      <c r="L2830" s="196"/>
    </row>
    <row r="2831">
      <c r="A2831" s="198"/>
      <c r="B2831" s="219"/>
      <c r="C2831" s="103"/>
      <c r="D2831" s="103"/>
      <c r="E2831" s="5" t="str">
        <f t="array" ref="E2831">IF(D2831="","",XLOOKUP(D2831,DATOS!$D$6:D14000,DATOS!$C$6:C14000,0,0,1))</f>
        <v/>
      </c>
      <c r="F2831" s="220"/>
      <c r="G2831" s="221"/>
      <c r="H2831" s="194"/>
      <c r="I2831" s="106"/>
      <c r="J2831" s="195"/>
      <c r="K2831" s="195"/>
      <c r="L2831" s="196"/>
    </row>
    <row r="2832">
      <c r="A2832" s="198"/>
      <c r="B2832" s="219"/>
      <c r="C2832" s="103"/>
      <c r="D2832" s="103"/>
      <c r="E2832" s="5" t="str">
        <f t="array" ref="E2832">IF(D2832="","",XLOOKUP(D2832,DATOS!$D$6:D14000,DATOS!$C$6:C14000,0,0,1))</f>
        <v/>
      </c>
      <c r="F2832" s="220"/>
      <c r="G2832" s="221"/>
      <c r="H2832" s="194"/>
      <c r="I2832" s="106"/>
      <c r="J2832" s="195"/>
      <c r="K2832" s="195"/>
      <c r="L2832" s="196"/>
    </row>
    <row r="2833">
      <c r="A2833" s="198"/>
      <c r="B2833" s="219"/>
      <c r="C2833" s="103"/>
      <c r="D2833" s="103"/>
      <c r="E2833" s="5" t="str">
        <f t="array" ref="E2833">IF(D2833="","",XLOOKUP(D2833,DATOS!$D$6:D14000,DATOS!$C$6:C14000,0,0,1))</f>
        <v/>
      </c>
      <c r="F2833" s="220"/>
      <c r="G2833" s="221"/>
      <c r="H2833" s="194"/>
      <c r="I2833" s="106"/>
      <c r="J2833" s="195"/>
      <c r="K2833" s="195"/>
      <c r="L2833" s="196"/>
    </row>
    <row r="2834">
      <c r="A2834" s="198"/>
      <c r="B2834" s="219"/>
      <c r="C2834" s="103"/>
      <c r="D2834" s="103"/>
      <c r="E2834" s="5" t="str">
        <f t="array" ref="E2834">IF(D2834="","",XLOOKUP(D2834,DATOS!$D$6:D14000,DATOS!$C$6:C14000,0,0,1))</f>
        <v/>
      </c>
      <c r="F2834" s="220"/>
      <c r="G2834" s="221"/>
      <c r="H2834" s="194"/>
      <c r="I2834" s="106"/>
      <c r="J2834" s="195"/>
      <c r="K2834" s="195"/>
      <c r="L2834" s="196"/>
    </row>
    <row r="2835">
      <c r="A2835" s="198"/>
      <c r="B2835" s="219"/>
      <c r="C2835" s="103"/>
      <c r="D2835" s="103"/>
      <c r="E2835" s="5" t="str">
        <f t="array" ref="E2835">IF(D2835="","",XLOOKUP(D2835,DATOS!$D$6:D14000,DATOS!$C$6:C14000,0,0,1))</f>
        <v/>
      </c>
      <c r="F2835" s="220"/>
      <c r="G2835" s="221"/>
      <c r="H2835" s="194"/>
      <c r="I2835" s="106"/>
      <c r="J2835" s="195"/>
      <c r="K2835" s="195"/>
      <c r="L2835" s="196"/>
    </row>
    <row r="2836">
      <c r="A2836" s="198"/>
      <c r="B2836" s="219"/>
      <c r="C2836" s="103"/>
      <c r="D2836" s="103"/>
      <c r="E2836" s="5" t="str">
        <f t="array" ref="E2836">IF(D2836="","",XLOOKUP(D2836,DATOS!$D$6:D14000,DATOS!$C$6:C14000,0,0,1))</f>
        <v/>
      </c>
      <c r="F2836" s="220"/>
      <c r="G2836" s="221"/>
      <c r="H2836" s="194"/>
      <c r="I2836" s="106"/>
      <c r="J2836" s="195"/>
      <c r="K2836" s="195"/>
      <c r="L2836" s="196"/>
    </row>
    <row r="2837">
      <c r="A2837" s="198"/>
      <c r="B2837" s="219"/>
      <c r="C2837" s="103"/>
      <c r="D2837" s="103"/>
      <c r="E2837" s="5" t="str">
        <f t="array" ref="E2837">IF(D2837="","",XLOOKUP(D2837,DATOS!$D$6:D14000,DATOS!$C$6:C14000,0,0,1))</f>
        <v/>
      </c>
      <c r="F2837" s="220"/>
      <c r="G2837" s="221"/>
      <c r="H2837" s="194"/>
      <c r="I2837" s="106"/>
      <c r="J2837" s="195"/>
      <c r="K2837" s="195"/>
      <c r="L2837" s="196"/>
    </row>
    <row r="2838">
      <c r="A2838" s="198"/>
      <c r="B2838" s="219"/>
      <c r="C2838" s="103"/>
      <c r="D2838" s="103"/>
      <c r="E2838" s="5" t="str">
        <f t="array" ref="E2838">IF(D2838="","",XLOOKUP(D2838,DATOS!$D$6:D14000,DATOS!$C$6:C14000,0,0,1))</f>
        <v/>
      </c>
      <c r="F2838" s="220"/>
      <c r="G2838" s="221"/>
      <c r="H2838" s="194"/>
      <c r="I2838" s="106"/>
      <c r="J2838" s="195"/>
      <c r="K2838" s="195"/>
      <c r="L2838" s="196"/>
    </row>
    <row r="2839">
      <c r="A2839" s="198"/>
      <c r="B2839" s="219"/>
      <c r="C2839" s="103"/>
      <c r="D2839" s="103"/>
      <c r="E2839" s="5" t="str">
        <f t="array" ref="E2839">IF(D2839="","",XLOOKUP(D2839,DATOS!$D$6:D14000,DATOS!$C$6:C14000,0,0,1))</f>
        <v/>
      </c>
      <c r="F2839" s="220"/>
      <c r="G2839" s="221"/>
      <c r="H2839" s="194"/>
      <c r="I2839" s="106"/>
      <c r="J2839" s="195"/>
      <c r="K2839" s="195"/>
      <c r="L2839" s="196"/>
    </row>
    <row r="2840">
      <c r="A2840" s="198"/>
      <c r="B2840" s="219"/>
      <c r="C2840" s="103"/>
      <c r="D2840" s="103"/>
      <c r="E2840" s="5" t="str">
        <f t="array" ref="E2840">IF(D2840="","",XLOOKUP(D2840,DATOS!$D$6:D14000,DATOS!$C$6:C14000,0,0,1))</f>
        <v/>
      </c>
      <c r="F2840" s="220"/>
      <c r="G2840" s="221"/>
      <c r="H2840" s="194"/>
      <c r="I2840" s="106"/>
      <c r="J2840" s="195"/>
      <c r="K2840" s="195"/>
      <c r="L2840" s="196"/>
    </row>
    <row r="2841">
      <c r="A2841" s="198"/>
      <c r="B2841" s="219"/>
      <c r="C2841" s="103"/>
      <c r="D2841" s="103"/>
      <c r="E2841" s="5" t="str">
        <f t="array" ref="E2841">IF(D2841="","",XLOOKUP(D2841,DATOS!$D$6:D14000,DATOS!$C$6:C14000,0,0,1))</f>
        <v/>
      </c>
      <c r="F2841" s="220"/>
      <c r="G2841" s="221"/>
      <c r="H2841" s="194"/>
      <c r="I2841" s="106"/>
      <c r="J2841" s="195"/>
      <c r="K2841" s="195"/>
      <c r="L2841" s="196"/>
    </row>
    <row r="2842">
      <c r="A2842" s="198"/>
      <c r="B2842" s="219"/>
      <c r="C2842" s="103"/>
      <c r="D2842" s="103"/>
      <c r="E2842" s="5" t="str">
        <f t="array" ref="E2842">IF(D2842="","",XLOOKUP(D2842,DATOS!$D$6:D14000,DATOS!$C$6:C14000,0,0,1))</f>
        <v/>
      </c>
      <c r="F2842" s="220"/>
      <c r="G2842" s="221"/>
      <c r="H2842" s="194"/>
      <c r="I2842" s="106"/>
      <c r="J2842" s="195"/>
      <c r="K2842" s="195"/>
      <c r="L2842" s="196"/>
    </row>
    <row r="2843">
      <c r="A2843" s="198"/>
      <c r="B2843" s="219"/>
      <c r="C2843" s="103"/>
      <c r="D2843" s="103"/>
      <c r="E2843" s="5" t="str">
        <f t="array" ref="E2843">IF(D2843="","",XLOOKUP(D2843,DATOS!$D$6:D14000,DATOS!$C$6:C14000,0,0,1))</f>
        <v/>
      </c>
      <c r="F2843" s="220"/>
      <c r="G2843" s="221"/>
      <c r="H2843" s="194"/>
      <c r="I2843" s="106"/>
      <c r="J2843" s="195"/>
      <c r="K2843" s="195"/>
      <c r="L2843" s="196"/>
    </row>
    <row r="2844">
      <c r="A2844" s="198"/>
      <c r="B2844" s="219"/>
      <c r="C2844" s="103"/>
      <c r="D2844" s="103"/>
      <c r="E2844" s="5" t="str">
        <f t="array" ref="E2844">IF(D2844="","",XLOOKUP(D2844,DATOS!$D$6:D14000,DATOS!$C$6:C14000,0,0,1))</f>
        <v/>
      </c>
      <c r="F2844" s="220"/>
      <c r="G2844" s="221"/>
      <c r="H2844" s="194"/>
      <c r="I2844" s="106"/>
      <c r="J2844" s="195"/>
      <c r="K2844" s="195"/>
      <c r="L2844" s="196"/>
    </row>
    <row r="2845">
      <c r="A2845" s="198"/>
      <c r="B2845" s="219"/>
      <c r="C2845" s="103"/>
      <c r="D2845" s="103"/>
      <c r="E2845" s="5" t="str">
        <f t="array" ref="E2845">IF(D2845="","",XLOOKUP(D2845,DATOS!$D$6:D14000,DATOS!$C$6:C14000,0,0,1))</f>
        <v/>
      </c>
      <c r="F2845" s="220"/>
      <c r="G2845" s="221"/>
      <c r="H2845" s="194"/>
      <c r="I2845" s="106"/>
      <c r="J2845" s="195"/>
      <c r="K2845" s="195"/>
      <c r="L2845" s="196"/>
    </row>
    <row r="2846">
      <c r="A2846" s="198"/>
      <c r="B2846" s="219"/>
      <c r="C2846" s="103"/>
      <c r="D2846" s="103"/>
      <c r="E2846" s="5" t="str">
        <f t="array" ref="E2846">IF(D2846="","",XLOOKUP(D2846,DATOS!$D$6:D14000,DATOS!$C$6:C14000,0,0,1))</f>
        <v/>
      </c>
      <c r="F2846" s="220"/>
      <c r="G2846" s="221"/>
      <c r="H2846" s="194"/>
      <c r="I2846" s="106"/>
      <c r="J2846" s="195"/>
      <c r="K2846" s="195"/>
      <c r="L2846" s="196"/>
    </row>
    <row r="2847">
      <c r="A2847" s="198"/>
      <c r="B2847" s="219"/>
      <c r="C2847" s="103"/>
      <c r="D2847" s="103"/>
      <c r="E2847" s="5" t="str">
        <f t="array" ref="E2847">IF(D2847="","",XLOOKUP(D2847,DATOS!$D$6:D14000,DATOS!$C$6:C14000,0,0,1))</f>
        <v/>
      </c>
      <c r="F2847" s="220"/>
      <c r="G2847" s="221"/>
      <c r="H2847" s="194"/>
      <c r="I2847" s="106"/>
      <c r="J2847" s="195"/>
      <c r="K2847" s="195"/>
      <c r="L2847" s="196"/>
    </row>
    <row r="2848">
      <c r="A2848" s="198"/>
      <c r="B2848" s="219"/>
      <c r="C2848" s="103"/>
      <c r="D2848" s="103"/>
      <c r="E2848" s="5" t="str">
        <f t="array" ref="E2848">IF(D2848="","",XLOOKUP(D2848,DATOS!$D$6:D14000,DATOS!$C$6:C14000,0,0,1))</f>
        <v/>
      </c>
      <c r="F2848" s="220"/>
      <c r="G2848" s="221"/>
      <c r="H2848" s="194"/>
      <c r="I2848" s="106"/>
      <c r="J2848" s="195"/>
      <c r="K2848" s="195"/>
      <c r="L2848" s="196"/>
    </row>
    <row r="2849">
      <c r="A2849" s="198"/>
      <c r="B2849" s="219"/>
      <c r="C2849" s="103"/>
      <c r="D2849" s="103"/>
      <c r="E2849" s="5" t="str">
        <f t="array" ref="E2849">IF(D2849="","",XLOOKUP(D2849,DATOS!$D$6:D14000,DATOS!$C$6:C14000,0,0,1))</f>
        <v/>
      </c>
      <c r="F2849" s="220"/>
      <c r="G2849" s="221"/>
      <c r="H2849" s="194"/>
      <c r="I2849" s="106"/>
      <c r="J2849" s="195"/>
      <c r="K2849" s="195"/>
      <c r="L2849" s="196"/>
    </row>
    <row r="2850">
      <c r="A2850" s="198"/>
      <c r="B2850" s="219"/>
      <c r="C2850" s="103"/>
      <c r="D2850" s="103"/>
      <c r="E2850" s="5" t="str">
        <f t="array" ref="E2850">IF(D2850="","",XLOOKUP(D2850,DATOS!$D$6:D14000,DATOS!$C$6:C14000,0,0,1))</f>
        <v/>
      </c>
      <c r="F2850" s="220"/>
      <c r="G2850" s="221"/>
      <c r="H2850" s="194"/>
      <c r="I2850" s="106"/>
      <c r="J2850" s="195"/>
      <c r="K2850" s="195"/>
      <c r="L2850" s="196"/>
    </row>
    <row r="2851">
      <c r="A2851" s="198"/>
      <c r="B2851" s="219"/>
      <c r="C2851" s="103"/>
      <c r="D2851" s="103"/>
      <c r="E2851" s="5" t="str">
        <f t="array" ref="E2851">IF(D2851="","",XLOOKUP(D2851,DATOS!$D$6:D14000,DATOS!$C$6:C14000,0,0,1))</f>
        <v/>
      </c>
      <c r="F2851" s="220"/>
      <c r="G2851" s="221"/>
      <c r="H2851" s="194"/>
      <c r="I2851" s="106"/>
      <c r="J2851" s="195"/>
      <c r="K2851" s="195"/>
      <c r="L2851" s="196"/>
    </row>
    <row r="2852">
      <c r="A2852" s="198"/>
      <c r="B2852" s="219"/>
      <c r="C2852" s="103"/>
      <c r="D2852" s="103"/>
      <c r="E2852" s="5" t="str">
        <f t="array" ref="E2852">IF(D2852="","",XLOOKUP(D2852,DATOS!$D$6:D14000,DATOS!$C$6:C14000,0,0,1))</f>
        <v/>
      </c>
      <c r="F2852" s="220"/>
      <c r="G2852" s="221"/>
      <c r="H2852" s="194"/>
      <c r="I2852" s="106"/>
      <c r="J2852" s="195"/>
      <c r="K2852" s="195"/>
      <c r="L2852" s="196"/>
    </row>
    <row r="2853">
      <c r="A2853" s="198"/>
      <c r="B2853" s="219"/>
      <c r="C2853" s="103"/>
      <c r="D2853" s="103"/>
      <c r="E2853" s="5" t="str">
        <f t="array" ref="E2853">IF(D2853="","",XLOOKUP(D2853,DATOS!$D$6:D14000,DATOS!$C$6:C14000,0,0,1))</f>
        <v/>
      </c>
      <c r="F2853" s="220"/>
      <c r="G2853" s="221"/>
      <c r="H2853" s="194"/>
      <c r="I2853" s="106"/>
      <c r="J2853" s="195"/>
      <c r="K2853" s="195"/>
      <c r="L2853" s="196"/>
    </row>
    <row r="2854">
      <c r="A2854" s="198"/>
      <c r="B2854" s="219"/>
      <c r="C2854" s="103"/>
      <c r="D2854" s="103"/>
      <c r="E2854" s="5" t="str">
        <f t="array" ref="E2854">IF(D2854="","",XLOOKUP(D2854,DATOS!$D$6:D14000,DATOS!$C$6:C14000,0,0,1))</f>
        <v/>
      </c>
      <c r="F2854" s="220"/>
      <c r="G2854" s="221"/>
      <c r="H2854" s="194"/>
      <c r="I2854" s="106"/>
      <c r="J2854" s="195"/>
      <c r="K2854" s="195"/>
      <c r="L2854" s="196"/>
    </row>
    <row r="2855">
      <c r="A2855" s="198"/>
      <c r="B2855" s="219"/>
      <c r="C2855" s="103"/>
      <c r="D2855" s="103"/>
      <c r="E2855" s="5" t="str">
        <f t="array" ref="E2855">IF(D2855="","",XLOOKUP(D2855,DATOS!$D$6:D14000,DATOS!$C$6:C14000,0,0,1))</f>
        <v/>
      </c>
      <c r="F2855" s="220"/>
      <c r="G2855" s="221"/>
      <c r="H2855" s="194"/>
      <c r="I2855" s="106"/>
      <c r="J2855" s="195"/>
      <c r="K2855" s="195"/>
      <c r="L2855" s="196"/>
    </row>
    <row r="2856">
      <c r="A2856" s="198"/>
      <c r="B2856" s="219"/>
      <c r="C2856" s="103"/>
      <c r="D2856" s="103"/>
      <c r="E2856" s="5" t="str">
        <f t="array" ref="E2856">IF(D2856="","",XLOOKUP(D2856,DATOS!$D$6:D14000,DATOS!$C$6:C14000,0,0,1))</f>
        <v/>
      </c>
      <c r="F2856" s="220"/>
      <c r="G2856" s="221"/>
      <c r="H2856" s="194"/>
      <c r="I2856" s="106"/>
      <c r="J2856" s="195"/>
      <c r="K2856" s="195"/>
      <c r="L2856" s="196"/>
    </row>
    <row r="2857">
      <c r="A2857" s="198"/>
      <c r="B2857" s="219"/>
      <c r="C2857" s="103"/>
      <c r="D2857" s="103"/>
      <c r="E2857" s="5" t="str">
        <f t="array" ref="E2857">IF(D2857="","",XLOOKUP(D2857,DATOS!$D$6:D14000,DATOS!$C$6:C14000,0,0,1))</f>
        <v/>
      </c>
      <c r="F2857" s="220"/>
      <c r="G2857" s="221"/>
      <c r="H2857" s="194"/>
      <c r="I2857" s="106"/>
      <c r="J2857" s="195"/>
      <c r="K2857" s="195"/>
      <c r="L2857" s="196"/>
    </row>
    <row r="2858">
      <c r="A2858" s="198"/>
      <c r="B2858" s="219"/>
      <c r="C2858" s="103"/>
      <c r="D2858" s="103"/>
      <c r="E2858" s="5" t="str">
        <f t="array" ref="E2858">IF(D2858="","",XLOOKUP(D2858,DATOS!$D$6:D14000,DATOS!$C$6:C14000,0,0,1))</f>
        <v/>
      </c>
      <c r="F2858" s="220"/>
      <c r="G2858" s="221"/>
      <c r="H2858" s="194"/>
      <c r="I2858" s="106"/>
      <c r="J2858" s="195"/>
      <c r="K2858" s="195"/>
      <c r="L2858" s="196"/>
    </row>
    <row r="2859">
      <c r="A2859" s="198"/>
      <c r="B2859" s="219"/>
      <c r="C2859" s="103"/>
      <c r="D2859" s="103"/>
      <c r="E2859" s="5" t="str">
        <f t="array" ref="E2859">IF(D2859="","",XLOOKUP(D2859,DATOS!$D$6:D14000,DATOS!$C$6:C14000,0,0,1))</f>
        <v/>
      </c>
      <c r="F2859" s="220"/>
      <c r="G2859" s="221"/>
      <c r="H2859" s="194"/>
      <c r="I2859" s="106"/>
      <c r="J2859" s="195"/>
      <c r="K2859" s="195"/>
      <c r="L2859" s="196"/>
    </row>
    <row r="2860">
      <c r="A2860" s="198"/>
      <c r="B2860" s="219"/>
      <c r="C2860" s="103"/>
      <c r="D2860" s="103"/>
      <c r="E2860" s="5" t="str">
        <f t="array" ref="E2860">IF(D2860="","",XLOOKUP(D2860,DATOS!$D$6:D14000,DATOS!$C$6:C14000,0,0,1))</f>
        <v/>
      </c>
      <c r="F2860" s="220"/>
      <c r="G2860" s="221"/>
      <c r="H2860" s="194"/>
      <c r="I2860" s="106"/>
      <c r="J2860" s="195"/>
      <c r="K2860" s="195"/>
      <c r="L2860" s="196"/>
    </row>
    <row r="2861">
      <c r="A2861" s="198"/>
      <c r="B2861" s="219"/>
      <c r="C2861" s="103"/>
      <c r="D2861" s="103"/>
      <c r="E2861" s="5" t="str">
        <f t="array" ref="E2861">IF(D2861="","",XLOOKUP(D2861,DATOS!$D$6:D14000,DATOS!$C$6:C14000,0,0,1))</f>
        <v/>
      </c>
      <c r="F2861" s="220"/>
      <c r="G2861" s="221"/>
      <c r="H2861" s="194"/>
      <c r="I2861" s="106"/>
      <c r="J2861" s="195"/>
      <c r="K2861" s="195"/>
      <c r="L2861" s="196"/>
    </row>
    <row r="2862">
      <c r="A2862" s="198"/>
      <c r="B2862" s="219"/>
      <c r="C2862" s="103"/>
      <c r="D2862" s="103"/>
      <c r="E2862" s="5" t="str">
        <f t="array" ref="E2862">IF(D2862="","",XLOOKUP(D2862,DATOS!$D$6:D14000,DATOS!$C$6:C14000,0,0,1))</f>
        <v/>
      </c>
      <c r="F2862" s="220"/>
      <c r="G2862" s="221"/>
      <c r="H2862" s="194"/>
      <c r="I2862" s="106"/>
      <c r="J2862" s="195"/>
      <c r="K2862" s="195"/>
      <c r="L2862" s="196"/>
    </row>
    <row r="2863">
      <c r="A2863" s="198"/>
      <c r="B2863" s="219"/>
      <c r="C2863" s="103"/>
      <c r="D2863" s="103"/>
      <c r="E2863" s="5" t="str">
        <f t="array" ref="E2863">IF(D2863="","",XLOOKUP(D2863,DATOS!$D$6:D14000,DATOS!$C$6:C14000,0,0,1))</f>
        <v/>
      </c>
      <c r="F2863" s="220"/>
      <c r="G2863" s="221"/>
      <c r="H2863" s="194"/>
      <c r="I2863" s="106"/>
      <c r="J2863" s="195"/>
      <c r="K2863" s="195"/>
      <c r="L2863" s="196"/>
    </row>
    <row r="2864">
      <c r="A2864" s="198"/>
      <c r="B2864" s="219"/>
      <c r="C2864" s="103"/>
      <c r="D2864" s="103"/>
      <c r="E2864" s="5" t="str">
        <f t="array" ref="E2864">IF(D2864="","",XLOOKUP(D2864,DATOS!$D$6:D14000,DATOS!$C$6:C14000,0,0,1))</f>
        <v/>
      </c>
      <c r="F2864" s="220"/>
      <c r="G2864" s="221"/>
      <c r="H2864" s="194"/>
      <c r="I2864" s="106"/>
      <c r="J2864" s="195"/>
      <c r="K2864" s="195"/>
      <c r="L2864" s="196"/>
    </row>
    <row r="2865">
      <c r="A2865" s="198"/>
      <c r="B2865" s="219"/>
      <c r="C2865" s="103"/>
      <c r="D2865" s="103"/>
      <c r="E2865" s="5" t="str">
        <f t="array" ref="E2865">IF(D2865="","",XLOOKUP(D2865,DATOS!$D$6:D14000,DATOS!$C$6:C14000,0,0,1))</f>
        <v/>
      </c>
      <c r="F2865" s="220"/>
      <c r="G2865" s="221"/>
      <c r="H2865" s="194"/>
      <c r="I2865" s="106"/>
      <c r="J2865" s="195"/>
      <c r="K2865" s="195"/>
      <c r="L2865" s="196"/>
    </row>
    <row r="2866">
      <c r="A2866" s="198"/>
      <c r="B2866" s="219"/>
      <c r="C2866" s="103"/>
      <c r="D2866" s="103"/>
      <c r="E2866" s="5" t="str">
        <f t="array" ref="E2866">IF(D2866="","",XLOOKUP(D2866,DATOS!$D$6:D14000,DATOS!$C$6:C14000,0,0,1))</f>
        <v/>
      </c>
      <c r="F2866" s="220"/>
      <c r="G2866" s="221"/>
      <c r="H2866" s="194"/>
      <c r="I2866" s="106"/>
      <c r="J2866" s="195"/>
      <c r="K2866" s="195"/>
      <c r="L2866" s="196"/>
    </row>
    <row r="2867">
      <c r="A2867" s="198"/>
      <c r="B2867" s="219"/>
      <c r="C2867" s="103"/>
      <c r="D2867" s="103"/>
      <c r="E2867" s="5" t="str">
        <f t="array" ref="E2867">IF(D2867="","",XLOOKUP(D2867,DATOS!$D$6:D14000,DATOS!$C$6:C14000,0,0,1))</f>
        <v/>
      </c>
      <c r="F2867" s="220"/>
      <c r="G2867" s="221"/>
      <c r="H2867" s="194"/>
      <c r="I2867" s="106"/>
      <c r="J2867" s="195"/>
      <c r="K2867" s="195"/>
      <c r="L2867" s="196"/>
    </row>
    <row r="2868">
      <c r="A2868" s="198"/>
      <c r="B2868" s="219"/>
      <c r="C2868" s="103"/>
      <c r="D2868" s="103"/>
      <c r="E2868" s="5" t="str">
        <f t="array" ref="E2868">IF(D2868="","",XLOOKUP(D2868,DATOS!$D$6:D14000,DATOS!$C$6:C14000,0,0,1))</f>
        <v/>
      </c>
      <c r="F2868" s="220"/>
      <c r="G2868" s="221"/>
      <c r="H2868" s="194"/>
      <c r="I2868" s="106"/>
      <c r="J2868" s="195"/>
      <c r="K2868" s="195"/>
      <c r="L2868" s="196"/>
    </row>
    <row r="2869">
      <c r="A2869" s="198"/>
      <c r="B2869" s="219"/>
      <c r="C2869" s="103"/>
      <c r="D2869" s="103"/>
      <c r="E2869" s="5" t="str">
        <f t="array" ref="E2869">IF(D2869="","",XLOOKUP(D2869,DATOS!$D$6:D14000,DATOS!$C$6:C14000,0,0,1))</f>
        <v/>
      </c>
      <c r="F2869" s="220"/>
      <c r="G2869" s="221"/>
      <c r="H2869" s="194"/>
      <c r="I2869" s="106"/>
      <c r="J2869" s="195"/>
      <c r="K2869" s="195"/>
      <c r="L2869" s="196"/>
    </row>
    <row r="2870">
      <c r="A2870" s="198"/>
      <c r="B2870" s="219"/>
      <c r="C2870" s="103"/>
      <c r="D2870" s="103"/>
      <c r="E2870" s="5" t="str">
        <f t="array" ref="E2870">IF(D2870="","",XLOOKUP(D2870,DATOS!$D$6:D14000,DATOS!$C$6:C14000,0,0,1))</f>
        <v/>
      </c>
      <c r="F2870" s="220"/>
      <c r="G2870" s="221"/>
      <c r="H2870" s="194"/>
      <c r="I2870" s="106"/>
      <c r="J2870" s="195"/>
      <c r="K2870" s="195"/>
      <c r="L2870" s="196"/>
    </row>
    <row r="2871">
      <c r="A2871" s="198"/>
      <c r="B2871" s="219"/>
      <c r="C2871" s="103"/>
      <c r="D2871" s="103"/>
      <c r="E2871" s="5" t="str">
        <f t="array" ref="E2871">IF(D2871="","",XLOOKUP(D2871,DATOS!$D$6:D14000,DATOS!$C$6:C14000,0,0,1))</f>
        <v/>
      </c>
      <c r="F2871" s="220"/>
      <c r="G2871" s="221"/>
      <c r="H2871" s="194"/>
      <c r="I2871" s="106"/>
      <c r="J2871" s="195"/>
      <c r="K2871" s="195"/>
      <c r="L2871" s="196"/>
    </row>
    <row r="2872">
      <c r="A2872" s="198"/>
      <c r="B2872" s="219"/>
      <c r="C2872" s="103"/>
      <c r="D2872" s="103"/>
      <c r="E2872" s="5" t="str">
        <f t="array" ref="E2872">IF(D2872="","",XLOOKUP(D2872,DATOS!$D$6:D14000,DATOS!$C$6:C14000,0,0,1))</f>
        <v/>
      </c>
      <c r="F2872" s="220"/>
      <c r="G2872" s="221"/>
      <c r="H2872" s="194"/>
      <c r="I2872" s="106"/>
      <c r="J2872" s="195"/>
      <c r="K2872" s="195"/>
      <c r="L2872" s="196"/>
    </row>
    <row r="2873">
      <c r="A2873" s="198"/>
      <c r="B2873" s="219"/>
      <c r="C2873" s="103"/>
      <c r="D2873" s="103"/>
      <c r="E2873" s="5" t="str">
        <f t="array" ref="E2873">IF(D2873="","",XLOOKUP(D2873,DATOS!$D$6:D14000,DATOS!$C$6:C14000,0,0,1))</f>
        <v/>
      </c>
      <c r="F2873" s="220"/>
      <c r="G2873" s="221"/>
      <c r="H2873" s="194"/>
      <c r="I2873" s="106"/>
      <c r="J2873" s="195"/>
      <c r="K2873" s="195"/>
      <c r="L2873" s="196"/>
    </row>
    <row r="2874">
      <c r="A2874" s="198"/>
      <c r="B2874" s="219"/>
      <c r="C2874" s="103"/>
      <c r="D2874" s="103"/>
      <c r="E2874" s="5" t="str">
        <f t="array" ref="E2874">IF(D2874="","",XLOOKUP(D2874,DATOS!$D$6:D14000,DATOS!$C$6:C14000,0,0,1))</f>
        <v/>
      </c>
      <c r="F2874" s="220"/>
      <c r="G2874" s="221"/>
      <c r="H2874" s="194"/>
      <c r="I2874" s="106"/>
      <c r="J2874" s="195"/>
      <c r="K2874" s="195"/>
      <c r="L2874" s="196"/>
    </row>
    <row r="2875">
      <c r="A2875" s="198"/>
      <c r="B2875" s="219"/>
      <c r="C2875" s="103"/>
      <c r="D2875" s="103"/>
      <c r="E2875" s="5" t="str">
        <f t="array" ref="E2875">IF(D2875="","",XLOOKUP(D2875,DATOS!$D$6:D14000,DATOS!$C$6:C14000,0,0,1))</f>
        <v/>
      </c>
      <c r="F2875" s="220"/>
      <c r="G2875" s="221"/>
      <c r="H2875" s="194"/>
      <c r="I2875" s="106"/>
      <c r="J2875" s="195"/>
      <c r="K2875" s="195"/>
      <c r="L2875" s="196"/>
    </row>
    <row r="2876">
      <c r="A2876" s="198"/>
      <c r="B2876" s="219"/>
      <c r="C2876" s="103"/>
      <c r="D2876" s="103"/>
      <c r="E2876" s="5" t="str">
        <f t="array" ref="E2876">IF(D2876="","",XLOOKUP(D2876,DATOS!$D$6:D14000,DATOS!$C$6:C14000,0,0,1))</f>
        <v/>
      </c>
      <c r="F2876" s="220"/>
      <c r="G2876" s="221"/>
      <c r="H2876" s="194"/>
      <c r="I2876" s="106"/>
      <c r="J2876" s="195"/>
      <c r="K2876" s="195"/>
      <c r="L2876" s="196"/>
    </row>
    <row r="2877">
      <c r="A2877" s="198"/>
      <c r="B2877" s="219"/>
      <c r="C2877" s="103"/>
      <c r="D2877" s="103"/>
      <c r="E2877" s="5" t="str">
        <f t="array" ref="E2877">IF(D2877="","",XLOOKUP(D2877,DATOS!$D$6:D14000,DATOS!$C$6:C14000,0,0,1))</f>
        <v/>
      </c>
      <c r="F2877" s="220"/>
      <c r="G2877" s="221"/>
      <c r="H2877" s="194"/>
      <c r="I2877" s="106"/>
      <c r="J2877" s="195"/>
      <c r="K2877" s="195"/>
      <c r="L2877" s="196"/>
    </row>
    <row r="2878">
      <c r="A2878" s="198"/>
      <c r="B2878" s="219"/>
      <c r="C2878" s="103"/>
      <c r="D2878" s="103"/>
      <c r="E2878" s="5" t="str">
        <f t="array" ref="E2878">IF(D2878="","",XLOOKUP(D2878,DATOS!$D$6:D14000,DATOS!$C$6:C14000,0,0,1))</f>
        <v/>
      </c>
      <c r="F2878" s="220"/>
      <c r="G2878" s="221"/>
      <c r="H2878" s="194"/>
      <c r="I2878" s="106"/>
      <c r="J2878" s="195"/>
      <c r="K2878" s="195"/>
      <c r="L2878" s="196"/>
    </row>
    <row r="2879">
      <c r="A2879" s="198"/>
      <c r="B2879" s="219"/>
      <c r="C2879" s="103"/>
      <c r="D2879" s="103"/>
      <c r="E2879" s="5" t="str">
        <f t="array" ref="E2879">IF(D2879="","",XLOOKUP(D2879,DATOS!$D$6:D14000,DATOS!$C$6:C14000,0,0,1))</f>
        <v/>
      </c>
      <c r="F2879" s="220"/>
      <c r="G2879" s="221"/>
      <c r="H2879" s="194"/>
      <c r="I2879" s="106"/>
      <c r="J2879" s="195"/>
      <c r="K2879" s="195"/>
      <c r="L2879" s="196"/>
    </row>
    <row r="2880">
      <c r="A2880" s="198"/>
      <c r="B2880" s="219"/>
      <c r="C2880" s="103"/>
      <c r="D2880" s="103"/>
      <c r="E2880" s="5" t="str">
        <f t="array" ref="E2880">IF(D2880="","",XLOOKUP(D2880,DATOS!$D$6:D14000,DATOS!$C$6:C14000,0,0,1))</f>
        <v/>
      </c>
      <c r="F2880" s="220"/>
      <c r="G2880" s="221"/>
      <c r="H2880" s="194"/>
      <c r="I2880" s="106"/>
      <c r="J2880" s="195"/>
      <c r="K2880" s="195"/>
      <c r="L2880" s="196"/>
    </row>
    <row r="2881">
      <c r="A2881" s="198"/>
      <c r="B2881" s="219"/>
      <c r="C2881" s="103"/>
      <c r="D2881" s="103"/>
      <c r="E2881" s="5" t="str">
        <f t="array" ref="E2881">IF(D2881="","",XLOOKUP(D2881,DATOS!$D$6:D14000,DATOS!$C$6:C14000,0,0,1))</f>
        <v/>
      </c>
      <c r="F2881" s="220"/>
      <c r="G2881" s="221"/>
      <c r="H2881" s="194"/>
      <c r="I2881" s="106"/>
      <c r="J2881" s="195"/>
      <c r="K2881" s="195"/>
      <c r="L2881" s="196"/>
    </row>
    <row r="2882">
      <c r="A2882" s="198"/>
      <c r="B2882" s="219"/>
      <c r="C2882" s="103"/>
      <c r="D2882" s="103"/>
      <c r="E2882" s="5" t="str">
        <f t="array" ref="E2882">IF(D2882="","",XLOOKUP(D2882,DATOS!$D$6:D14000,DATOS!$C$6:C14000,0,0,1))</f>
        <v/>
      </c>
      <c r="F2882" s="220"/>
      <c r="G2882" s="221"/>
      <c r="H2882" s="194"/>
      <c r="I2882" s="106"/>
      <c r="J2882" s="195"/>
      <c r="K2882" s="195"/>
      <c r="L2882" s="196"/>
    </row>
    <row r="2883">
      <c r="A2883" s="198"/>
      <c r="B2883" s="219"/>
      <c r="C2883" s="103"/>
      <c r="D2883" s="103"/>
      <c r="E2883" s="5" t="str">
        <f t="array" ref="E2883">IF(D2883="","",XLOOKUP(D2883,DATOS!$D$6:D14000,DATOS!$C$6:C14000,0,0,1))</f>
        <v/>
      </c>
      <c r="F2883" s="220"/>
      <c r="G2883" s="221"/>
      <c r="H2883" s="194"/>
      <c r="I2883" s="106"/>
      <c r="J2883" s="195"/>
      <c r="K2883" s="195"/>
      <c r="L2883" s="196"/>
    </row>
    <row r="2884">
      <c r="A2884" s="198"/>
      <c r="B2884" s="219"/>
      <c r="C2884" s="103"/>
      <c r="D2884" s="103"/>
      <c r="E2884" s="5" t="str">
        <f t="array" ref="E2884">IF(D2884="","",XLOOKUP(D2884,DATOS!$D$6:D14000,DATOS!$C$6:C14000,0,0,1))</f>
        <v/>
      </c>
      <c r="F2884" s="220"/>
      <c r="G2884" s="221"/>
      <c r="H2884" s="194"/>
      <c r="I2884" s="106"/>
      <c r="J2884" s="195"/>
      <c r="K2884" s="195"/>
      <c r="L2884" s="196"/>
    </row>
    <row r="2885">
      <c r="A2885" s="198"/>
      <c r="B2885" s="219"/>
      <c r="C2885" s="103"/>
      <c r="D2885" s="103"/>
      <c r="E2885" s="5" t="str">
        <f t="array" ref="E2885">IF(D2885="","",XLOOKUP(D2885,DATOS!$D$6:D14000,DATOS!$C$6:C14000,0,0,1))</f>
        <v/>
      </c>
      <c r="F2885" s="220"/>
      <c r="G2885" s="221"/>
      <c r="H2885" s="194"/>
      <c r="I2885" s="106"/>
      <c r="J2885" s="195"/>
      <c r="K2885" s="195"/>
      <c r="L2885" s="196"/>
    </row>
    <row r="2886">
      <c r="A2886" s="198"/>
      <c r="B2886" s="219"/>
      <c r="C2886" s="103"/>
      <c r="D2886" s="103"/>
      <c r="E2886" s="5" t="str">
        <f t="array" ref="E2886">IF(D2886="","",XLOOKUP(D2886,DATOS!$D$6:D14000,DATOS!$C$6:C14000,0,0,1))</f>
        <v/>
      </c>
      <c r="F2886" s="220"/>
      <c r="G2886" s="221"/>
      <c r="H2886" s="194"/>
      <c r="I2886" s="106"/>
      <c r="J2886" s="195"/>
      <c r="K2886" s="195"/>
      <c r="L2886" s="196"/>
    </row>
    <row r="2887">
      <c r="A2887" s="198"/>
      <c r="B2887" s="219"/>
      <c r="C2887" s="103"/>
      <c r="D2887" s="103"/>
      <c r="E2887" s="5" t="str">
        <f t="array" ref="E2887">IF(D2887="","",XLOOKUP(D2887,DATOS!$D$6:D14000,DATOS!$C$6:C14000,0,0,1))</f>
        <v/>
      </c>
      <c r="F2887" s="220"/>
      <c r="G2887" s="221"/>
      <c r="H2887" s="194"/>
      <c r="I2887" s="106"/>
      <c r="J2887" s="195"/>
      <c r="K2887" s="195"/>
      <c r="L2887" s="196"/>
    </row>
    <row r="2888">
      <c r="A2888" s="198"/>
      <c r="B2888" s="219"/>
      <c r="C2888" s="103"/>
      <c r="D2888" s="103"/>
      <c r="E2888" s="5" t="str">
        <f t="array" ref="E2888">IF(D2888="","",XLOOKUP(D2888,DATOS!$D$6:D14000,DATOS!$C$6:C14000,0,0,1))</f>
        <v/>
      </c>
      <c r="F2888" s="220"/>
      <c r="G2888" s="221"/>
      <c r="H2888" s="194"/>
      <c r="I2888" s="106"/>
      <c r="J2888" s="195"/>
      <c r="K2888" s="195"/>
      <c r="L2888" s="196"/>
    </row>
    <row r="2889">
      <c r="A2889" s="198"/>
      <c r="B2889" s="219"/>
      <c r="C2889" s="103"/>
      <c r="D2889" s="103"/>
      <c r="E2889" s="5" t="str">
        <f t="array" ref="E2889">IF(D2889="","",XLOOKUP(D2889,DATOS!$D$6:D14000,DATOS!$C$6:C14000,0,0,1))</f>
        <v/>
      </c>
      <c r="F2889" s="220"/>
      <c r="G2889" s="221"/>
      <c r="H2889" s="194"/>
      <c r="I2889" s="106"/>
      <c r="J2889" s="195"/>
      <c r="K2889" s="195"/>
      <c r="L2889" s="196"/>
    </row>
    <row r="2890">
      <c r="A2890" s="198"/>
      <c r="B2890" s="219"/>
      <c r="C2890" s="103"/>
      <c r="D2890" s="103"/>
      <c r="E2890" s="5" t="str">
        <f t="array" ref="E2890">IF(D2890="","",XLOOKUP(D2890,DATOS!$D$6:D14000,DATOS!$C$6:C14000,0,0,1))</f>
        <v/>
      </c>
      <c r="F2890" s="220"/>
      <c r="G2890" s="221"/>
      <c r="H2890" s="194"/>
      <c r="I2890" s="106"/>
      <c r="J2890" s="195"/>
      <c r="K2890" s="195"/>
      <c r="L2890" s="196"/>
    </row>
    <row r="2891">
      <c r="A2891" s="198"/>
      <c r="B2891" s="219"/>
      <c r="C2891" s="103"/>
      <c r="D2891" s="103"/>
      <c r="E2891" s="5" t="str">
        <f t="array" ref="E2891">IF(D2891="","",XLOOKUP(D2891,DATOS!$D$6:D14000,DATOS!$C$6:C14000,0,0,1))</f>
        <v/>
      </c>
      <c r="F2891" s="220"/>
      <c r="G2891" s="221"/>
      <c r="H2891" s="194"/>
      <c r="I2891" s="106"/>
      <c r="J2891" s="195"/>
      <c r="K2891" s="195"/>
      <c r="L2891" s="196"/>
    </row>
    <row r="2892">
      <c r="A2892" s="198"/>
      <c r="B2892" s="219"/>
      <c r="C2892" s="103"/>
      <c r="D2892" s="103"/>
      <c r="E2892" s="5" t="str">
        <f t="array" ref="E2892">IF(D2892="","",XLOOKUP(D2892,DATOS!$D$6:D14000,DATOS!$C$6:C14000,0,0,1))</f>
        <v/>
      </c>
      <c r="F2892" s="220"/>
      <c r="G2892" s="221"/>
      <c r="H2892" s="194"/>
      <c r="I2892" s="106"/>
      <c r="J2892" s="195"/>
      <c r="K2892" s="195"/>
      <c r="L2892" s="196"/>
    </row>
    <row r="2893">
      <c r="A2893" s="198"/>
      <c r="B2893" s="219"/>
      <c r="C2893" s="103"/>
      <c r="D2893" s="103"/>
      <c r="E2893" s="5" t="str">
        <f t="array" ref="E2893">IF(D2893="","",XLOOKUP(D2893,DATOS!$D$6:D14000,DATOS!$C$6:C14000,0,0,1))</f>
        <v/>
      </c>
      <c r="F2893" s="220"/>
      <c r="G2893" s="221"/>
      <c r="H2893" s="194"/>
      <c r="I2893" s="106"/>
      <c r="J2893" s="195"/>
      <c r="K2893" s="195"/>
      <c r="L2893" s="196"/>
    </row>
    <row r="2894">
      <c r="A2894" s="198"/>
      <c r="B2894" s="219"/>
      <c r="C2894" s="103"/>
      <c r="D2894" s="103"/>
      <c r="E2894" s="5" t="str">
        <f t="array" ref="E2894">IF(D2894="","",XLOOKUP(D2894,DATOS!$D$6:D14000,DATOS!$C$6:C14000,0,0,1))</f>
        <v/>
      </c>
      <c r="F2894" s="220"/>
      <c r="G2894" s="221"/>
      <c r="H2894" s="194"/>
      <c r="I2894" s="106"/>
      <c r="J2894" s="195"/>
      <c r="K2894" s="195"/>
      <c r="L2894" s="196"/>
    </row>
    <row r="2895">
      <c r="A2895" s="198"/>
      <c r="B2895" s="219"/>
      <c r="C2895" s="103"/>
      <c r="D2895" s="103"/>
      <c r="E2895" s="5" t="str">
        <f t="array" ref="E2895">IF(D2895="","",XLOOKUP(D2895,DATOS!$D$6:D14000,DATOS!$C$6:C14000,0,0,1))</f>
        <v/>
      </c>
      <c r="F2895" s="220"/>
      <c r="G2895" s="221"/>
      <c r="H2895" s="194"/>
      <c r="I2895" s="106"/>
      <c r="J2895" s="195"/>
      <c r="K2895" s="195"/>
      <c r="L2895" s="196"/>
    </row>
    <row r="2896">
      <c r="A2896" s="198"/>
      <c r="B2896" s="219"/>
      <c r="C2896" s="103"/>
      <c r="D2896" s="103"/>
      <c r="E2896" s="5" t="str">
        <f t="array" ref="E2896">IF(D2896="","",XLOOKUP(D2896,DATOS!$D$6:D14000,DATOS!$C$6:C14000,0,0,1))</f>
        <v/>
      </c>
      <c r="F2896" s="220"/>
      <c r="G2896" s="221"/>
      <c r="H2896" s="194"/>
      <c r="I2896" s="106"/>
      <c r="J2896" s="195"/>
      <c r="K2896" s="195"/>
      <c r="L2896" s="196"/>
    </row>
    <row r="2897">
      <c r="A2897" s="198"/>
      <c r="B2897" s="219"/>
      <c r="C2897" s="103"/>
      <c r="D2897" s="103"/>
      <c r="E2897" s="5" t="str">
        <f t="array" ref="E2897">IF(D2897="","",XLOOKUP(D2897,DATOS!$D$6:D14000,DATOS!$C$6:C14000,0,0,1))</f>
        <v/>
      </c>
      <c r="F2897" s="220"/>
      <c r="G2897" s="221"/>
      <c r="H2897" s="194"/>
      <c r="I2897" s="106"/>
      <c r="J2897" s="195"/>
      <c r="K2897" s="195"/>
      <c r="L2897" s="196"/>
    </row>
    <row r="2898">
      <c r="A2898" s="198"/>
      <c r="B2898" s="219"/>
      <c r="C2898" s="103"/>
      <c r="D2898" s="103"/>
      <c r="E2898" s="5" t="str">
        <f t="array" ref="E2898">IF(D2898="","",XLOOKUP(D2898,DATOS!$D$6:D14000,DATOS!$C$6:C14000,0,0,1))</f>
        <v/>
      </c>
      <c r="F2898" s="220"/>
      <c r="G2898" s="221"/>
      <c r="H2898" s="194"/>
      <c r="I2898" s="106"/>
      <c r="J2898" s="195"/>
      <c r="K2898" s="195"/>
      <c r="L2898" s="196"/>
    </row>
    <row r="2899">
      <c r="A2899" s="198"/>
      <c r="B2899" s="219"/>
      <c r="C2899" s="103"/>
      <c r="D2899" s="103"/>
      <c r="E2899" s="5" t="str">
        <f t="array" ref="E2899">IF(D2899="","",XLOOKUP(D2899,DATOS!$D$6:D14000,DATOS!$C$6:C14000,0,0,1))</f>
        <v/>
      </c>
      <c r="F2899" s="220"/>
      <c r="G2899" s="221"/>
      <c r="H2899" s="194"/>
      <c r="I2899" s="106"/>
      <c r="J2899" s="195"/>
      <c r="K2899" s="195"/>
      <c r="L2899" s="196"/>
    </row>
    <row r="2900">
      <c r="A2900" s="198"/>
      <c r="B2900" s="219"/>
      <c r="C2900" s="103"/>
      <c r="D2900" s="103"/>
      <c r="E2900" s="5" t="str">
        <f t="array" ref="E2900">IF(D2900="","",XLOOKUP(D2900,DATOS!$D$6:D14000,DATOS!$C$6:C14000,0,0,1))</f>
        <v/>
      </c>
      <c r="F2900" s="220"/>
      <c r="G2900" s="221"/>
      <c r="H2900" s="194"/>
      <c r="I2900" s="106"/>
      <c r="J2900" s="195"/>
      <c r="K2900" s="195"/>
      <c r="L2900" s="196"/>
    </row>
    <row r="2901">
      <c r="A2901" s="198"/>
      <c r="B2901" s="219"/>
      <c r="C2901" s="103"/>
      <c r="D2901" s="103"/>
      <c r="E2901" s="5" t="str">
        <f t="array" ref="E2901">IF(D2901="","",XLOOKUP(D2901,DATOS!$D$6:D14000,DATOS!$C$6:C14000,0,0,1))</f>
        <v/>
      </c>
      <c r="F2901" s="220"/>
      <c r="G2901" s="221"/>
      <c r="H2901" s="194"/>
      <c r="I2901" s="106"/>
      <c r="J2901" s="195"/>
      <c r="K2901" s="195"/>
      <c r="L2901" s="196"/>
    </row>
    <row r="2902">
      <c r="A2902" s="198"/>
      <c r="B2902" s="219"/>
      <c r="C2902" s="103"/>
      <c r="D2902" s="103"/>
      <c r="E2902" s="5" t="str">
        <f t="array" ref="E2902">IF(D2902="","",XLOOKUP(D2902,DATOS!$D$6:D14000,DATOS!$C$6:C14000,0,0,1))</f>
        <v/>
      </c>
      <c r="F2902" s="220"/>
      <c r="G2902" s="221"/>
      <c r="H2902" s="194"/>
      <c r="I2902" s="106"/>
      <c r="J2902" s="195"/>
      <c r="K2902" s="195"/>
      <c r="L2902" s="196"/>
    </row>
    <row r="2903">
      <c r="A2903" s="198"/>
      <c r="B2903" s="219"/>
      <c r="C2903" s="103"/>
      <c r="D2903" s="103"/>
      <c r="E2903" s="5" t="str">
        <f t="array" ref="E2903">IF(D2903="","",XLOOKUP(D2903,DATOS!$D$6:D14000,DATOS!$C$6:C14000,0,0,1))</f>
        <v/>
      </c>
      <c r="F2903" s="220"/>
      <c r="G2903" s="221"/>
      <c r="H2903" s="194"/>
      <c r="I2903" s="106"/>
      <c r="J2903" s="195"/>
      <c r="K2903" s="195"/>
      <c r="L2903" s="196"/>
    </row>
    <row r="2904">
      <c r="A2904" s="198"/>
      <c r="B2904" s="219"/>
      <c r="C2904" s="103"/>
      <c r="D2904" s="103"/>
      <c r="E2904" s="5" t="str">
        <f t="array" ref="E2904">IF(D2904="","",XLOOKUP(D2904,DATOS!$D$6:D14000,DATOS!$C$6:C14000,0,0,1))</f>
        <v/>
      </c>
      <c r="F2904" s="220"/>
      <c r="G2904" s="221"/>
      <c r="H2904" s="194"/>
      <c r="I2904" s="106"/>
      <c r="J2904" s="195"/>
      <c r="K2904" s="195"/>
      <c r="L2904" s="196"/>
    </row>
    <row r="2905">
      <c r="A2905" s="198"/>
      <c r="B2905" s="219"/>
      <c r="C2905" s="103"/>
      <c r="D2905" s="103"/>
      <c r="E2905" s="5" t="str">
        <f t="array" ref="E2905">IF(D2905="","",XLOOKUP(D2905,DATOS!$D$6:D14000,DATOS!$C$6:C14000,0,0,1))</f>
        <v/>
      </c>
      <c r="F2905" s="220"/>
      <c r="G2905" s="221"/>
      <c r="H2905" s="194"/>
      <c r="I2905" s="106"/>
      <c r="J2905" s="195"/>
      <c r="K2905" s="195"/>
      <c r="L2905" s="196"/>
    </row>
    <row r="2906">
      <c r="A2906" s="198"/>
      <c r="B2906" s="219"/>
      <c r="C2906" s="103"/>
      <c r="D2906" s="103"/>
      <c r="E2906" s="5" t="str">
        <f t="array" ref="E2906">IF(D2906="","",XLOOKUP(D2906,DATOS!$D$6:D14000,DATOS!$C$6:C14000,0,0,1))</f>
        <v/>
      </c>
      <c r="F2906" s="220"/>
      <c r="G2906" s="221"/>
      <c r="H2906" s="194"/>
      <c r="I2906" s="106"/>
      <c r="J2906" s="195"/>
      <c r="K2906" s="195"/>
      <c r="L2906" s="196"/>
    </row>
    <row r="2907">
      <c r="A2907" s="198"/>
      <c r="B2907" s="219"/>
      <c r="C2907" s="103"/>
      <c r="D2907" s="103"/>
      <c r="E2907" s="5" t="str">
        <f t="array" ref="E2907">IF(D2907="","",XLOOKUP(D2907,DATOS!$D$6:D14000,DATOS!$C$6:C14000,0,0,1))</f>
        <v/>
      </c>
      <c r="F2907" s="220"/>
      <c r="G2907" s="221"/>
      <c r="H2907" s="194"/>
      <c r="I2907" s="106"/>
      <c r="J2907" s="195"/>
      <c r="K2907" s="195"/>
      <c r="L2907" s="196"/>
    </row>
    <row r="2908">
      <c r="A2908" s="198"/>
      <c r="B2908" s="219"/>
      <c r="C2908" s="103"/>
      <c r="D2908" s="103"/>
      <c r="E2908" s="5" t="str">
        <f t="array" ref="E2908">IF(D2908="","",XLOOKUP(D2908,DATOS!$D$6:D14000,DATOS!$C$6:C14000,0,0,1))</f>
        <v/>
      </c>
      <c r="F2908" s="220"/>
      <c r="G2908" s="221"/>
      <c r="H2908" s="194"/>
      <c r="I2908" s="106"/>
      <c r="J2908" s="195"/>
      <c r="K2908" s="195"/>
      <c r="L2908" s="196"/>
    </row>
    <row r="2909">
      <c r="A2909" s="198"/>
      <c r="B2909" s="219"/>
      <c r="C2909" s="103"/>
      <c r="D2909" s="103"/>
      <c r="E2909" s="5" t="str">
        <f t="array" ref="E2909">IF(D2909="","",XLOOKUP(D2909,DATOS!$D$6:D14000,DATOS!$C$6:C14000,0,0,1))</f>
        <v/>
      </c>
      <c r="F2909" s="220"/>
      <c r="G2909" s="221"/>
      <c r="H2909" s="194"/>
      <c r="I2909" s="106"/>
      <c r="J2909" s="195"/>
      <c r="K2909" s="195"/>
      <c r="L2909" s="196"/>
    </row>
    <row r="2910">
      <c r="A2910" s="198"/>
      <c r="B2910" s="219"/>
      <c r="C2910" s="103"/>
      <c r="D2910" s="103"/>
      <c r="E2910" s="5" t="str">
        <f t="array" ref="E2910">IF(D2910="","",XLOOKUP(D2910,DATOS!$D$6:D14000,DATOS!$C$6:C14000,0,0,1))</f>
        <v/>
      </c>
      <c r="F2910" s="220"/>
      <c r="G2910" s="221"/>
      <c r="H2910" s="194"/>
      <c r="I2910" s="106"/>
      <c r="J2910" s="195"/>
      <c r="K2910" s="195"/>
      <c r="L2910" s="196"/>
    </row>
    <row r="2911">
      <c r="A2911" s="198"/>
      <c r="B2911" s="219"/>
      <c r="C2911" s="103"/>
      <c r="D2911" s="103"/>
      <c r="E2911" s="5" t="str">
        <f t="array" ref="E2911">IF(D2911="","",XLOOKUP(D2911,DATOS!$D$6:D14000,DATOS!$C$6:C14000,0,0,1))</f>
        <v/>
      </c>
      <c r="F2911" s="220"/>
      <c r="G2911" s="221"/>
      <c r="H2911" s="194"/>
      <c r="I2911" s="106"/>
      <c r="J2911" s="195"/>
      <c r="K2911" s="195"/>
      <c r="L2911" s="196"/>
    </row>
    <row r="2912">
      <c r="A2912" s="198"/>
      <c r="B2912" s="219"/>
      <c r="C2912" s="103"/>
      <c r="D2912" s="103"/>
      <c r="E2912" s="5" t="str">
        <f t="array" ref="E2912">IF(D2912="","",XLOOKUP(D2912,DATOS!$D$6:D14000,DATOS!$C$6:C14000,0,0,1))</f>
        <v/>
      </c>
      <c r="F2912" s="220"/>
      <c r="G2912" s="221"/>
      <c r="H2912" s="194"/>
      <c r="I2912" s="106"/>
      <c r="J2912" s="195"/>
      <c r="K2912" s="195"/>
      <c r="L2912" s="196"/>
    </row>
    <row r="2913">
      <c r="A2913" s="198"/>
      <c r="B2913" s="219"/>
      <c r="C2913" s="103"/>
      <c r="D2913" s="103"/>
      <c r="E2913" s="5" t="str">
        <f t="array" ref="E2913">IF(D2913="","",XLOOKUP(D2913,DATOS!$D$6:D14000,DATOS!$C$6:C14000,0,0,1))</f>
        <v/>
      </c>
      <c r="F2913" s="220"/>
      <c r="G2913" s="221"/>
      <c r="H2913" s="194"/>
      <c r="I2913" s="106"/>
      <c r="J2913" s="195"/>
      <c r="K2913" s="195"/>
      <c r="L2913" s="196"/>
    </row>
    <row r="2914">
      <c r="A2914" s="198"/>
      <c r="B2914" s="219"/>
      <c r="C2914" s="103"/>
      <c r="D2914" s="103"/>
      <c r="E2914" s="5" t="str">
        <f t="array" ref="E2914">IF(D2914="","",XLOOKUP(D2914,DATOS!$D$6:D14000,DATOS!$C$6:C14000,0,0,1))</f>
        <v/>
      </c>
      <c r="F2914" s="220"/>
      <c r="G2914" s="221"/>
      <c r="H2914" s="194"/>
      <c r="I2914" s="106"/>
      <c r="J2914" s="195"/>
      <c r="K2914" s="195"/>
      <c r="L2914" s="196"/>
    </row>
    <row r="2915">
      <c r="A2915" s="198"/>
      <c r="B2915" s="219"/>
      <c r="C2915" s="103"/>
      <c r="D2915" s="103"/>
      <c r="E2915" s="5" t="str">
        <f t="array" ref="E2915">IF(D2915="","",XLOOKUP(D2915,DATOS!$D$6:D14000,DATOS!$C$6:C14000,0,0,1))</f>
        <v/>
      </c>
      <c r="F2915" s="220"/>
      <c r="G2915" s="221"/>
      <c r="H2915" s="194"/>
      <c r="I2915" s="106"/>
      <c r="J2915" s="195"/>
      <c r="K2915" s="195"/>
      <c r="L2915" s="196"/>
    </row>
    <row r="2916">
      <c r="A2916" s="198"/>
      <c r="B2916" s="219"/>
      <c r="C2916" s="103"/>
      <c r="D2916" s="103"/>
      <c r="E2916" s="5" t="str">
        <f t="array" ref="E2916">IF(D2916="","",XLOOKUP(D2916,DATOS!$D$6:D14000,DATOS!$C$6:C14000,0,0,1))</f>
        <v/>
      </c>
      <c r="F2916" s="220"/>
      <c r="G2916" s="221"/>
      <c r="H2916" s="194"/>
      <c r="I2916" s="106"/>
      <c r="J2916" s="195"/>
      <c r="K2916" s="195"/>
      <c r="L2916" s="196"/>
    </row>
    <row r="2917">
      <c r="A2917" s="198"/>
      <c r="B2917" s="219"/>
      <c r="C2917" s="103"/>
      <c r="D2917" s="103"/>
      <c r="E2917" s="5" t="str">
        <f t="array" ref="E2917">IF(D2917="","",XLOOKUP(D2917,DATOS!$D$6:D14000,DATOS!$C$6:C14000,0,0,1))</f>
        <v/>
      </c>
      <c r="F2917" s="220"/>
      <c r="G2917" s="221"/>
      <c r="H2917" s="194"/>
      <c r="I2917" s="106"/>
      <c r="J2917" s="195"/>
      <c r="K2917" s="195"/>
      <c r="L2917" s="196"/>
    </row>
    <row r="2918">
      <c r="A2918" s="198"/>
      <c r="B2918" s="219"/>
      <c r="C2918" s="103"/>
      <c r="D2918" s="103"/>
      <c r="E2918" s="5" t="str">
        <f t="array" ref="E2918">IF(D2918="","",XLOOKUP(D2918,DATOS!$D$6:D14000,DATOS!$C$6:C14000,0,0,1))</f>
        <v/>
      </c>
      <c r="F2918" s="220"/>
      <c r="G2918" s="221"/>
      <c r="H2918" s="194"/>
      <c r="I2918" s="106"/>
      <c r="J2918" s="195"/>
      <c r="K2918" s="195"/>
      <c r="L2918" s="196"/>
    </row>
    <row r="2919">
      <c r="A2919" s="198"/>
      <c r="B2919" s="219"/>
      <c r="C2919" s="103"/>
      <c r="D2919" s="103"/>
      <c r="E2919" s="5" t="str">
        <f t="array" ref="E2919">IF(D2919="","",XLOOKUP(D2919,DATOS!$D$6:D14000,DATOS!$C$6:C14000,0,0,1))</f>
        <v/>
      </c>
      <c r="F2919" s="220"/>
      <c r="G2919" s="221"/>
      <c r="H2919" s="194"/>
      <c r="I2919" s="106"/>
      <c r="J2919" s="195"/>
      <c r="K2919" s="195"/>
      <c r="L2919" s="196"/>
    </row>
    <row r="2920">
      <c r="A2920" s="198"/>
      <c r="B2920" s="219"/>
      <c r="C2920" s="103"/>
      <c r="D2920" s="103"/>
      <c r="E2920" s="5" t="str">
        <f t="array" ref="E2920">IF(D2920="","",XLOOKUP(D2920,DATOS!$D$6:D14000,DATOS!$C$6:C14000,0,0,1))</f>
        <v/>
      </c>
      <c r="F2920" s="220"/>
      <c r="G2920" s="221"/>
      <c r="H2920" s="194"/>
      <c r="I2920" s="106"/>
      <c r="J2920" s="195"/>
      <c r="K2920" s="195"/>
      <c r="L2920" s="196"/>
    </row>
    <row r="2921">
      <c r="A2921" s="198"/>
      <c r="B2921" s="219"/>
      <c r="C2921" s="103"/>
      <c r="D2921" s="103"/>
      <c r="E2921" s="5" t="str">
        <f t="array" ref="E2921">IF(D2921="","",XLOOKUP(D2921,DATOS!$D$6:D14000,DATOS!$C$6:C14000,0,0,1))</f>
        <v/>
      </c>
      <c r="F2921" s="220"/>
      <c r="G2921" s="221"/>
      <c r="H2921" s="194"/>
      <c r="I2921" s="106"/>
      <c r="J2921" s="195"/>
      <c r="K2921" s="195"/>
      <c r="L2921" s="196"/>
    </row>
    <row r="2922">
      <c r="A2922" s="198"/>
      <c r="B2922" s="219"/>
      <c r="C2922" s="103"/>
      <c r="D2922" s="103"/>
      <c r="E2922" s="5" t="str">
        <f t="array" ref="E2922">IF(D2922="","",XLOOKUP(D2922,DATOS!$D$6:D14000,DATOS!$C$6:C14000,0,0,1))</f>
        <v/>
      </c>
      <c r="F2922" s="220"/>
      <c r="G2922" s="221"/>
      <c r="H2922" s="194"/>
      <c r="I2922" s="106"/>
      <c r="J2922" s="195"/>
      <c r="K2922" s="195"/>
      <c r="L2922" s="196"/>
    </row>
    <row r="2923">
      <c r="A2923" s="198"/>
      <c r="B2923" s="219"/>
      <c r="C2923" s="103"/>
      <c r="D2923" s="103"/>
      <c r="E2923" s="5" t="str">
        <f t="array" ref="E2923">IF(D2923="","",XLOOKUP(D2923,DATOS!$D$6:D14000,DATOS!$C$6:C14000,0,0,1))</f>
        <v/>
      </c>
      <c r="F2923" s="220"/>
      <c r="G2923" s="221"/>
      <c r="H2923" s="194"/>
      <c r="I2923" s="106"/>
      <c r="J2923" s="195"/>
      <c r="K2923" s="195"/>
      <c r="L2923" s="196"/>
    </row>
    <row r="2924">
      <c r="A2924" s="198"/>
      <c r="B2924" s="219"/>
      <c r="C2924" s="103"/>
      <c r="D2924" s="103"/>
      <c r="E2924" s="5" t="str">
        <f t="array" ref="E2924">IF(D2924="","",XLOOKUP(D2924,DATOS!$D$6:D14000,DATOS!$C$6:C14000,0,0,1))</f>
        <v/>
      </c>
      <c r="F2924" s="220"/>
      <c r="G2924" s="221"/>
      <c r="H2924" s="194"/>
      <c r="I2924" s="106"/>
      <c r="J2924" s="195"/>
      <c r="K2924" s="195"/>
      <c r="L2924" s="196"/>
    </row>
    <row r="2925">
      <c r="A2925" s="198"/>
      <c r="B2925" s="219"/>
      <c r="C2925" s="103"/>
      <c r="D2925" s="103"/>
      <c r="E2925" s="5" t="str">
        <f t="array" ref="E2925">IF(D2925="","",XLOOKUP(D2925,DATOS!$D$6:D14000,DATOS!$C$6:C14000,0,0,1))</f>
        <v/>
      </c>
      <c r="F2925" s="220"/>
      <c r="G2925" s="221"/>
      <c r="H2925" s="194"/>
      <c r="I2925" s="106"/>
      <c r="J2925" s="195"/>
      <c r="K2925" s="195"/>
      <c r="L2925" s="196"/>
    </row>
    <row r="2926">
      <c r="A2926" s="198"/>
      <c r="B2926" s="219"/>
      <c r="C2926" s="103"/>
      <c r="D2926" s="103"/>
      <c r="E2926" s="5" t="str">
        <f t="array" ref="E2926">IF(D2926="","",XLOOKUP(D2926,DATOS!$D$6:D14000,DATOS!$C$6:C14000,0,0,1))</f>
        <v/>
      </c>
      <c r="F2926" s="220"/>
      <c r="G2926" s="221"/>
      <c r="H2926" s="194"/>
      <c r="I2926" s="106"/>
      <c r="J2926" s="195"/>
      <c r="K2926" s="195"/>
      <c r="L2926" s="196"/>
    </row>
    <row r="2927">
      <c r="A2927" s="198"/>
      <c r="B2927" s="219"/>
      <c r="C2927" s="103"/>
      <c r="D2927" s="103"/>
      <c r="E2927" s="5" t="str">
        <f t="array" ref="E2927">IF(D2927="","",XLOOKUP(D2927,DATOS!$D$6:D14000,DATOS!$C$6:C14000,0,0,1))</f>
        <v/>
      </c>
      <c r="F2927" s="220"/>
      <c r="G2927" s="221"/>
      <c r="H2927" s="194"/>
      <c r="I2927" s="106"/>
      <c r="J2927" s="195"/>
      <c r="K2927" s="195"/>
      <c r="L2927" s="196"/>
    </row>
    <row r="2928">
      <c r="A2928" s="198"/>
      <c r="B2928" s="219"/>
      <c r="C2928" s="103"/>
      <c r="D2928" s="103"/>
      <c r="E2928" s="5" t="str">
        <f t="array" ref="E2928">IF(D2928="","",XLOOKUP(D2928,DATOS!$D$6:D14000,DATOS!$C$6:C14000,0,0,1))</f>
        <v/>
      </c>
      <c r="F2928" s="220"/>
      <c r="G2928" s="221"/>
      <c r="H2928" s="194"/>
      <c r="I2928" s="106"/>
      <c r="J2928" s="195"/>
      <c r="K2928" s="195"/>
      <c r="L2928" s="196"/>
    </row>
    <row r="2929">
      <c r="A2929" s="198"/>
      <c r="B2929" s="219"/>
      <c r="C2929" s="103"/>
      <c r="D2929" s="103"/>
      <c r="E2929" s="5" t="str">
        <f t="array" ref="E2929">IF(D2929="","",XLOOKUP(D2929,DATOS!$D$6:D14000,DATOS!$C$6:C14000,0,0,1))</f>
        <v/>
      </c>
      <c r="F2929" s="220"/>
      <c r="G2929" s="221"/>
      <c r="H2929" s="194"/>
      <c r="I2929" s="106"/>
      <c r="J2929" s="195"/>
      <c r="K2929" s="195"/>
      <c r="L2929" s="196"/>
    </row>
    <row r="2930">
      <c r="A2930" s="198"/>
      <c r="B2930" s="219"/>
      <c r="C2930" s="103"/>
      <c r="D2930" s="103"/>
      <c r="E2930" s="5" t="str">
        <f t="array" ref="E2930">IF(D2930="","",XLOOKUP(D2930,DATOS!$D$6:D14000,DATOS!$C$6:C14000,0,0,1))</f>
        <v/>
      </c>
      <c r="F2930" s="220"/>
      <c r="G2930" s="221"/>
      <c r="H2930" s="194"/>
      <c r="I2930" s="106"/>
      <c r="J2930" s="195"/>
      <c r="K2930" s="195"/>
      <c r="L2930" s="196"/>
    </row>
    <row r="2931">
      <c r="A2931" s="198"/>
      <c r="B2931" s="219"/>
      <c r="C2931" s="103"/>
      <c r="D2931" s="103"/>
      <c r="E2931" s="5" t="str">
        <f t="array" ref="E2931">IF(D2931="","",XLOOKUP(D2931,DATOS!$D$6:D14000,DATOS!$C$6:C14000,0,0,1))</f>
        <v/>
      </c>
      <c r="F2931" s="220"/>
      <c r="G2931" s="221"/>
      <c r="H2931" s="194"/>
      <c r="I2931" s="106"/>
      <c r="J2931" s="195"/>
      <c r="K2931" s="195"/>
      <c r="L2931" s="196"/>
    </row>
    <row r="2932">
      <c r="A2932" s="198"/>
      <c r="B2932" s="219"/>
      <c r="C2932" s="103"/>
      <c r="D2932" s="103"/>
      <c r="E2932" s="5" t="str">
        <f t="array" ref="E2932">IF(D2932="","",XLOOKUP(D2932,DATOS!$D$6:D14000,DATOS!$C$6:C14000,0,0,1))</f>
        <v/>
      </c>
      <c r="F2932" s="220"/>
      <c r="G2932" s="221"/>
      <c r="H2932" s="194"/>
      <c r="I2932" s="106"/>
      <c r="J2932" s="195"/>
      <c r="K2932" s="195"/>
      <c r="L2932" s="196"/>
    </row>
    <row r="2933">
      <c r="A2933" s="198"/>
      <c r="B2933" s="219"/>
      <c r="C2933" s="103"/>
      <c r="D2933" s="103"/>
      <c r="E2933" s="5" t="str">
        <f t="array" ref="E2933">IF(D2933="","",XLOOKUP(D2933,DATOS!$D$6:D14000,DATOS!$C$6:C14000,0,0,1))</f>
        <v/>
      </c>
      <c r="F2933" s="220"/>
      <c r="G2933" s="221"/>
      <c r="H2933" s="194"/>
      <c r="I2933" s="106"/>
      <c r="J2933" s="195"/>
      <c r="K2933" s="195"/>
      <c r="L2933" s="196"/>
    </row>
    <row r="2934">
      <c r="A2934" s="198"/>
      <c r="B2934" s="219"/>
      <c r="C2934" s="103"/>
      <c r="D2934" s="103"/>
      <c r="E2934" s="5" t="str">
        <f t="array" ref="E2934">IF(D2934="","",XLOOKUP(D2934,DATOS!$D$6:D14000,DATOS!$C$6:C14000,0,0,1))</f>
        <v/>
      </c>
      <c r="F2934" s="220"/>
      <c r="G2934" s="221"/>
      <c r="H2934" s="194"/>
      <c r="I2934" s="106"/>
      <c r="J2934" s="195"/>
      <c r="K2934" s="195"/>
      <c r="L2934" s="196"/>
    </row>
    <row r="2935">
      <c r="A2935" s="198"/>
      <c r="B2935" s="219"/>
      <c r="C2935" s="103"/>
      <c r="D2935" s="103"/>
      <c r="E2935" s="5" t="str">
        <f t="array" ref="E2935">IF(D2935="","",XLOOKUP(D2935,DATOS!$D$6:D14000,DATOS!$C$6:C14000,0,0,1))</f>
        <v/>
      </c>
      <c r="F2935" s="220"/>
      <c r="G2935" s="221"/>
      <c r="H2935" s="194"/>
      <c r="I2935" s="106"/>
      <c r="J2935" s="195"/>
      <c r="K2935" s="195"/>
      <c r="L2935" s="196"/>
    </row>
    <row r="2936">
      <c r="A2936" s="198"/>
      <c r="B2936" s="219"/>
      <c r="C2936" s="103"/>
      <c r="D2936" s="103"/>
      <c r="E2936" s="5" t="str">
        <f t="array" ref="E2936">IF(D2936="","",XLOOKUP(D2936,DATOS!$D$6:D14000,DATOS!$C$6:C14000,0,0,1))</f>
        <v/>
      </c>
      <c r="F2936" s="220"/>
      <c r="G2936" s="221"/>
      <c r="H2936" s="194"/>
      <c r="I2936" s="106"/>
      <c r="J2936" s="195"/>
      <c r="K2936" s="195"/>
      <c r="L2936" s="196"/>
    </row>
    <row r="2937">
      <c r="A2937" s="198"/>
      <c r="B2937" s="219"/>
      <c r="C2937" s="103"/>
      <c r="D2937" s="103"/>
      <c r="E2937" s="5" t="str">
        <f t="array" ref="E2937">IF(D2937="","",XLOOKUP(D2937,DATOS!$D$6:D14000,DATOS!$C$6:C14000,0,0,1))</f>
        <v/>
      </c>
      <c r="F2937" s="220"/>
      <c r="G2937" s="221"/>
      <c r="H2937" s="194"/>
      <c r="I2937" s="106"/>
      <c r="J2937" s="195"/>
      <c r="K2937" s="195"/>
      <c r="L2937" s="196"/>
    </row>
    <row r="2938">
      <c r="A2938" s="198"/>
      <c r="B2938" s="219"/>
      <c r="C2938" s="103"/>
      <c r="D2938" s="103"/>
      <c r="E2938" s="5" t="str">
        <f t="array" ref="E2938">IF(D2938="","",XLOOKUP(D2938,DATOS!$D$6:D14000,DATOS!$C$6:C14000,0,0,1))</f>
        <v/>
      </c>
      <c r="F2938" s="220"/>
      <c r="G2938" s="221"/>
      <c r="H2938" s="194"/>
      <c r="I2938" s="106"/>
      <c r="J2938" s="195"/>
      <c r="K2938" s="195"/>
      <c r="L2938" s="196"/>
    </row>
    <row r="2939">
      <c r="A2939" s="198"/>
      <c r="B2939" s="219"/>
      <c r="C2939" s="103"/>
      <c r="D2939" s="103"/>
      <c r="E2939" s="5" t="str">
        <f t="array" ref="E2939">IF(D2939="","",XLOOKUP(D2939,DATOS!$D$6:D14000,DATOS!$C$6:C14000,0,0,1))</f>
        <v/>
      </c>
      <c r="F2939" s="220"/>
      <c r="G2939" s="221"/>
      <c r="H2939" s="194"/>
      <c r="I2939" s="106"/>
      <c r="J2939" s="195"/>
      <c r="K2939" s="195"/>
      <c r="L2939" s="196"/>
    </row>
    <row r="2940">
      <c r="A2940" s="198"/>
      <c r="B2940" s="219"/>
      <c r="C2940" s="103"/>
      <c r="D2940" s="103"/>
      <c r="E2940" s="5" t="str">
        <f t="array" ref="E2940">IF(D2940="","",XLOOKUP(D2940,DATOS!$D$6:D14000,DATOS!$C$6:C14000,0,0,1))</f>
        <v/>
      </c>
      <c r="F2940" s="220"/>
      <c r="G2940" s="221"/>
      <c r="H2940" s="194"/>
      <c r="I2940" s="106"/>
      <c r="J2940" s="195"/>
      <c r="K2940" s="195"/>
      <c r="L2940" s="196"/>
    </row>
    <row r="2941">
      <c r="A2941" s="198"/>
      <c r="B2941" s="219"/>
      <c r="C2941" s="103"/>
      <c r="D2941" s="103"/>
      <c r="E2941" s="5" t="str">
        <f t="array" ref="E2941">IF(D2941="","",XLOOKUP(D2941,DATOS!$D$6:D14000,DATOS!$C$6:C14000,0,0,1))</f>
        <v/>
      </c>
      <c r="F2941" s="220"/>
      <c r="G2941" s="221"/>
      <c r="H2941" s="194"/>
      <c r="I2941" s="106"/>
      <c r="J2941" s="195"/>
      <c r="K2941" s="195"/>
      <c r="L2941" s="196"/>
    </row>
    <row r="2942">
      <c r="A2942" s="198"/>
      <c r="B2942" s="219"/>
      <c r="C2942" s="103"/>
      <c r="D2942" s="103"/>
      <c r="E2942" s="5" t="str">
        <f t="array" ref="E2942">IF(D2942="","",XLOOKUP(D2942,DATOS!$D$6:D14000,DATOS!$C$6:C14000,0,0,1))</f>
        <v/>
      </c>
      <c r="F2942" s="220"/>
      <c r="G2942" s="221"/>
      <c r="H2942" s="194"/>
      <c r="I2942" s="106"/>
      <c r="J2942" s="195"/>
      <c r="K2942" s="195"/>
      <c r="L2942" s="196"/>
    </row>
    <row r="2943">
      <c r="A2943" s="198"/>
      <c r="B2943" s="219"/>
      <c r="C2943" s="103"/>
      <c r="D2943" s="103"/>
      <c r="E2943" s="5" t="str">
        <f t="array" ref="E2943">IF(D2943="","",XLOOKUP(D2943,DATOS!$D$6:D14000,DATOS!$C$6:C14000,0,0,1))</f>
        <v/>
      </c>
      <c r="F2943" s="220"/>
      <c r="G2943" s="221"/>
      <c r="H2943" s="194"/>
      <c r="I2943" s="106"/>
      <c r="J2943" s="195"/>
      <c r="K2943" s="195"/>
      <c r="L2943" s="196"/>
    </row>
    <row r="2944">
      <c r="A2944" s="198"/>
      <c r="B2944" s="219"/>
      <c r="C2944" s="103"/>
      <c r="D2944" s="103"/>
      <c r="E2944" s="5" t="str">
        <f t="array" ref="E2944">IF(D2944="","",XLOOKUP(D2944,DATOS!$D$6:D14000,DATOS!$C$6:C14000,0,0,1))</f>
        <v/>
      </c>
      <c r="F2944" s="220"/>
      <c r="G2944" s="221"/>
      <c r="H2944" s="194"/>
      <c r="I2944" s="106"/>
      <c r="J2944" s="195"/>
      <c r="K2944" s="195"/>
      <c r="L2944" s="196"/>
    </row>
    <row r="2945">
      <c r="A2945" s="198"/>
      <c r="B2945" s="219"/>
      <c r="C2945" s="103"/>
      <c r="D2945" s="103"/>
      <c r="E2945" s="5" t="str">
        <f t="array" ref="E2945">IF(D2945="","",XLOOKUP(D2945,DATOS!$D$6:D14000,DATOS!$C$6:C14000,0,0,1))</f>
        <v/>
      </c>
      <c r="F2945" s="220"/>
      <c r="G2945" s="221"/>
      <c r="H2945" s="194"/>
      <c r="I2945" s="106"/>
      <c r="J2945" s="195"/>
      <c r="K2945" s="195"/>
      <c r="L2945" s="196"/>
    </row>
    <row r="2946">
      <c r="A2946" s="198"/>
      <c r="B2946" s="219"/>
      <c r="C2946" s="103"/>
      <c r="D2946" s="103"/>
      <c r="E2946" s="5" t="str">
        <f t="array" ref="E2946">IF(D2946="","",XLOOKUP(D2946,DATOS!$D$6:D14000,DATOS!$C$6:C14000,0,0,1))</f>
        <v/>
      </c>
      <c r="F2946" s="220"/>
      <c r="G2946" s="221"/>
      <c r="H2946" s="194"/>
      <c r="I2946" s="106"/>
      <c r="J2946" s="195"/>
      <c r="K2946" s="195"/>
      <c r="L2946" s="196"/>
    </row>
    <row r="2947">
      <c r="A2947" s="198"/>
      <c r="B2947" s="219"/>
      <c r="C2947" s="103"/>
      <c r="D2947" s="103"/>
      <c r="E2947" s="5" t="str">
        <f t="array" ref="E2947">IF(D2947="","",XLOOKUP(D2947,DATOS!$D$6:D14000,DATOS!$C$6:C14000,0,0,1))</f>
        <v/>
      </c>
      <c r="F2947" s="220"/>
      <c r="G2947" s="221"/>
      <c r="H2947" s="194"/>
      <c r="I2947" s="106"/>
      <c r="J2947" s="195"/>
      <c r="K2947" s="195"/>
      <c r="L2947" s="196"/>
    </row>
    <row r="2948">
      <c r="A2948" s="198"/>
      <c r="B2948" s="219"/>
      <c r="C2948" s="103"/>
      <c r="D2948" s="103"/>
      <c r="E2948" s="5" t="str">
        <f t="array" ref="E2948">IF(D2948="","",XLOOKUP(D2948,DATOS!$D$6:D14000,DATOS!$C$6:C14000,0,0,1))</f>
        <v/>
      </c>
      <c r="F2948" s="220"/>
      <c r="G2948" s="221"/>
      <c r="H2948" s="194"/>
      <c r="I2948" s="106"/>
      <c r="J2948" s="195"/>
      <c r="K2948" s="195"/>
      <c r="L2948" s="196"/>
    </row>
    <row r="2949">
      <c r="A2949" s="198"/>
      <c r="B2949" s="219"/>
      <c r="C2949" s="103"/>
      <c r="D2949" s="103"/>
      <c r="E2949" s="5" t="str">
        <f t="array" ref="E2949">IF(D2949="","",XLOOKUP(D2949,DATOS!$D$6:D14000,DATOS!$C$6:C14000,0,0,1))</f>
        <v/>
      </c>
      <c r="F2949" s="220"/>
      <c r="G2949" s="221"/>
      <c r="H2949" s="194"/>
      <c r="I2949" s="106"/>
      <c r="J2949" s="195"/>
      <c r="K2949" s="195"/>
      <c r="L2949" s="196"/>
    </row>
    <row r="2950">
      <c r="A2950" s="198"/>
      <c r="B2950" s="219"/>
      <c r="C2950" s="103"/>
      <c r="D2950" s="103"/>
      <c r="E2950" s="5" t="str">
        <f t="array" ref="E2950">IF(D2950="","",XLOOKUP(D2950,DATOS!$D$6:D14000,DATOS!$C$6:C14000,0,0,1))</f>
        <v/>
      </c>
      <c r="F2950" s="220"/>
      <c r="G2950" s="221"/>
      <c r="H2950" s="194"/>
      <c r="I2950" s="106"/>
      <c r="J2950" s="195"/>
      <c r="K2950" s="195"/>
      <c r="L2950" s="196"/>
    </row>
    <row r="2951">
      <c r="A2951" s="198"/>
      <c r="B2951" s="219"/>
      <c r="C2951" s="103"/>
      <c r="D2951" s="103"/>
      <c r="E2951" s="5" t="str">
        <f t="array" ref="E2951">IF(D2951="","",XLOOKUP(D2951,DATOS!$D$6:D14000,DATOS!$C$6:C14000,0,0,1))</f>
        <v/>
      </c>
      <c r="F2951" s="220"/>
      <c r="G2951" s="221"/>
      <c r="H2951" s="194"/>
      <c r="I2951" s="106"/>
      <c r="J2951" s="195"/>
      <c r="K2951" s="195"/>
      <c r="L2951" s="196"/>
    </row>
    <row r="2952">
      <c r="A2952" s="198"/>
      <c r="B2952" s="219"/>
      <c r="C2952" s="103"/>
      <c r="D2952" s="103"/>
      <c r="E2952" s="5" t="str">
        <f t="array" ref="E2952">IF(D2952="","",XLOOKUP(D2952,DATOS!$D$6:D14000,DATOS!$C$6:C14000,0,0,1))</f>
        <v/>
      </c>
      <c r="F2952" s="220"/>
      <c r="G2952" s="221"/>
      <c r="H2952" s="194"/>
      <c r="I2952" s="106"/>
      <c r="J2952" s="195"/>
      <c r="K2952" s="195"/>
      <c r="L2952" s="196"/>
    </row>
    <row r="2953">
      <c r="A2953" s="198"/>
      <c r="B2953" s="219"/>
      <c r="C2953" s="103"/>
      <c r="D2953" s="103"/>
      <c r="E2953" s="5" t="str">
        <f t="array" ref="E2953">IF(D2953="","",XLOOKUP(D2953,DATOS!$D$6:D14000,DATOS!$C$6:C14000,0,0,1))</f>
        <v/>
      </c>
      <c r="F2953" s="220"/>
      <c r="G2953" s="221"/>
      <c r="H2953" s="194"/>
      <c r="I2953" s="106"/>
      <c r="J2953" s="195"/>
      <c r="K2953" s="195"/>
      <c r="L2953" s="196"/>
    </row>
    <row r="2954">
      <c r="A2954" s="198"/>
      <c r="B2954" s="219"/>
      <c r="C2954" s="103"/>
      <c r="D2954" s="103"/>
      <c r="E2954" s="5" t="str">
        <f t="array" ref="E2954">IF(D2954="","",XLOOKUP(D2954,DATOS!$D$6:D14000,DATOS!$C$6:C14000,0,0,1))</f>
        <v/>
      </c>
      <c r="F2954" s="220"/>
      <c r="G2954" s="221"/>
      <c r="H2954" s="194"/>
      <c r="I2954" s="106"/>
      <c r="J2954" s="195"/>
      <c r="K2954" s="195"/>
      <c r="L2954" s="196"/>
    </row>
    <row r="2955">
      <c r="A2955" s="198"/>
      <c r="B2955" s="219"/>
      <c r="C2955" s="103"/>
      <c r="D2955" s="103"/>
      <c r="E2955" s="5" t="str">
        <f t="array" ref="E2955">IF(D2955="","",XLOOKUP(D2955,DATOS!$D$6:D14000,DATOS!$C$6:C14000,0,0,1))</f>
        <v/>
      </c>
      <c r="F2955" s="220"/>
      <c r="G2955" s="221"/>
      <c r="H2955" s="194"/>
      <c r="I2955" s="106"/>
      <c r="J2955" s="195"/>
      <c r="K2955" s="195"/>
      <c r="L2955" s="196"/>
    </row>
    <row r="2956">
      <c r="A2956" s="198"/>
      <c r="B2956" s="219"/>
      <c r="C2956" s="103"/>
      <c r="D2956" s="103"/>
      <c r="E2956" s="5" t="str">
        <f t="array" ref="E2956">IF(D2956="","",XLOOKUP(D2956,DATOS!$D$6:D14000,DATOS!$C$6:C14000,0,0,1))</f>
        <v/>
      </c>
      <c r="F2956" s="220"/>
      <c r="G2956" s="221"/>
      <c r="H2956" s="194"/>
      <c r="I2956" s="106"/>
      <c r="J2956" s="195"/>
      <c r="K2956" s="195"/>
      <c r="L2956" s="196"/>
    </row>
    <row r="2957">
      <c r="A2957" s="198"/>
      <c r="B2957" s="219"/>
      <c r="C2957" s="103"/>
      <c r="D2957" s="103"/>
      <c r="E2957" s="5" t="str">
        <f t="array" ref="E2957">IF(D2957="","",XLOOKUP(D2957,DATOS!$D$6:D14000,DATOS!$C$6:C14000,0,0,1))</f>
        <v/>
      </c>
      <c r="F2957" s="220"/>
      <c r="G2957" s="221"/>
      <c r="H2957" s="194"/>
      <c r="I2957" s="106"/>
      <c r="J2957" s="195"/>
      <c r="K2957" s="195"/>
      <c r="L2957" s="196"/>
    </row>
    <row r="2958">
      <c r="A2958" s="198"/>
      <c r="B2958" s="219"/>
      <c r="C2958" s="103"/>
      <c r="D2958" s="103"/>
      <c r="E2958" s="5" t="str">
        <f t="array" ref="E2958">IF(D2958="","",XLOOKUP(D2958,DATOS!$D$6:D14000,DATOS!$C$6:C14000,0,0,1))</f>
        <v/>
      </c>
      <c r="F2958" s="220"/>
      <c r="G2958" s="221"/>
      <c r="H2958" s="194"/>
      <c r="I2958" s="106"/>
      <c r="J2958" s="195"/>
      <c r="K2958" s="195"/>
      <c r="L2958" s="196"/>
    </row>
    <row r="2959">
      <c r="A2959" s="198"/>
      <c r="B2959" s="219"/>
      <c r="C2959" s="103"/>
      <c r="D2959" s="103"/>
      <c r="E2959" s="5" t="str">
        <f t="array" ref="E2959">IF(D2959="","",XLOOKUP(D2959,DATOS!$D$6:D14000,DATOS!$C$6:C14000,0,0,1))</f>
        <v/>
      </c>
      <c r="F2959" s="220"/>
      <c r="G2959" s="221"/>
      <c r="H2959" s="194"/>
      <c r="I2959" s="106"/>
      <c r="J2959" s="195"/>
      <c r="K2959" s="195"/>
      <c r="L2959" s="196"/>
    </row>
    <row r="2960">
      <c r="A2960" s="198"/>
      <c r="B2960" s="219"/>
      <c r="C2960" s="103"/>
      <c r="D2960" s="103"/>
      <c r="E2960" s="5" t="str">
        <f t="array" ref="E2960">IF(D2960="","",XLOOKUP(D2960,DATOS!$D$6:D14000,DATOS!$C$6:C14000,0,0,1))</f>
        <v/>
      </c>
      <c r="F2960" s="220"/>
      <c r="G2960" s="221"/>
      <c r="H2960" s="194"/>
      <c r="I2960" s="106"/>
      <c r="J2960" s="195"/>
      <c r="K2960" s="195"/>
      <c r="L2960" s="196"/>
    </row>
    <row r="2961">
      <c r="A2961" s="198"/>
      <c r="B2961" s="219"/>
      <c r="C2961" s="103"/>
      <c r="D2961" s="103"/>
      <c r="E2961" s="5" t="str">
        <f t="array" ref="E2961">IF(D2961="","",XLOOKUP(D2961,DATOS!$D$6:D14000,DATOS!$C$6:C14000,0,0,1))</f>
        <v/>
      </c>
      <c r="F2961" s="220"/>
      <c r="G2961" s="221"/>
      <c r="H2961" s="194"/>
      <c r="I2961" s="106"/>
      <c r="J2961" s="195"/>
      <c r="K2961" s="195"/>
      <c r="L2961" s="196"/>
    </row>
    <row r="2962">
      <c r="A2962" s="198"/>
      <c r="B2962" s="219"/>
      <c r="C2962" s="103"/>
      <c r="D2962" s="103"/>
      <c r="E2962" s="5" t="str">
        <f t="array" ref="E2962">IF(D2962="","",XLOOKUP(D2962,DATOS!$D$6:D14000,DATOS!$C$6:C14000,0,0,1))</f>
        <v/>
      </c>
      <c r="F2962" s="220"/>
      <c r="G2962" s="221"/>
      <c r="H2962" s="194"/>
      <c r="I2962" s="106"/>
      <c r="J2962" s="195"/>
      <c r="K2962" s="195"/>
      <c r="L2962" s="196"/>
    </row>
    <row r="2963">
      <c r="A2963" s="198"/>
      <c r="B2963" s="219"/>
      <c r="C2963" s="103"/>
      <c r="D2963" s="103"/>
      <c r="E2963" s="5" t="str">
        <f t="array" ref="E2963">IF(D2963="","",XLOOKUP(D2963,DATOS!$D$6:D14000,DATOS!$C$6:C14000,0,0,1))</f>
        <v/>
      </c>
      <c r="F2963" s="220"/>
      <c r="G2963" s="221"/>
      <c r="H2963" s="194"/>
      <c r="I2963" s="106"/>
      <c r="J2963" s="195"/>
      <c r="K2963" s="195"/>
      <c r="L2963" s="196"/>
    </row>
    <row r="2964">
      <c r="A2964" s="198"/>
      <c r="B2964" s="219"/>
      <c r="C2964" s="103"/>
      <c r="D2964" s="103"/>
      <c r="E2964" s="5" t="str">
        <f t="array" ref="E2964">IF(D2964="","",XLOOKUP(D2964,DATOS!$D$6:D14000,DATOS!$C$6:C14000,0,0,1))</f>
        <v/>
      </c>
      <c r="F2964" s="220"/>
      <c r="G2964" s="221"/>
      <c r="H2964" s="194"/>
      <c r="I2964" s="106"/>
      <c r="J2964" s="195"/>
      <c r="K2964" s="195"/>
      <c r="L2964" s="196"/>
    </row>
    <row r="2965">
      <c r="A2965" s="198"/>
      <c r="B2965" s="219"/>
      <c r="C2965" s="103"/>
      <c r="D2965" s="103"/>
      <c r="E2965" s="5" t="str">
        <f t="array" ref="E2965">IF(D2965="","",XLOOKUP(D2965,DATOS!$D$6:D14000,DATOS!$C$6:C14000,0,0,1))</f>
        <v/>
      </c>
      <c r="F2965" s="220"/>
      <c r="G2965" s="221"/>
      <c r="H2965" s="194"/>
      <c r="I2965" s="106"/>
      <c r="J2965" s="195"/>
      <c r="K2965" s="195"/>
      <c r="L2965" s="196"/>
    </row>
    <row r="2966">
      <c r="A2966" s="198"/>
      <c r="B2966" s="219"/>
      <c r="C2966" s="103"/>
      <c r="D2966" s="103"/>
      <c r="E2966" s="5" t="str">
        <f t="array" ref="E2966">IF(D2966="","",XLOOKUP(D2966,DATOS!$D$6:D14000,DATOS!$C$6:C14000,0,0,1))</f>
        <v/>
      </c>
      <c r="F2966" s="220"/>
      <c r="G2966" s="221"/>
      <c r="H2966" s="194"/>
      <c r="I2966" s="106"/>
      <c r="J2966" s="195"/>
      <c r="K2966" s="195"/>
      <c r="L2966" s="196"/>
    </row>
    <row r="2967">
      <c r="A2967" s="198"/>
      <c r="B2967" s="219"/>
      <c r="C2967" s="103"/>
      <c r="D2967" s="103"/>
      <c r="E2967" s="5" t="str">
        <f t="array" ref="E2967">IF(D2967="","",XLOOKUP(D2967,DATOS!$D$6:D14000,DATOS!$C$6:C14000,0,0,1))</f>
        <v/>
      </c>
      <c r="F2967" s="220"/>
      <c r="G2967" s="221"/>
      <c r="H2967" s="194"/>
      <c r="I2967" s="106"/>
      <c r="J2967" s="195"/>
      <c r="K2967" s="195"/>
      <c r="L2967" s="196"/>
    </row>
    <row r="2968">
      <c r="A2968" s="198"/>
      <c r="B2968" s="219"/>
      <c r="C2968" s="103"/>
      <c r="D2968" s="103"/>
      <c r="E2968" s="5" t="str">
        <f t="array" ref="E2968">IF(D2968="","",XLOOKUP(D2968,DATOS!$D$6:D14000,DATOS!$C$6:C14000,0,0,1))</f>
        <v/>
      </c>
      <c r="F2968" s="220"/>
      <c r="G2968" s="221"/>
      <c r="H2968" s="194"/>
      <c r="I2968" s="106"/>
      <c r="J2968" s="195"/>
      <c r="K2968" s="195"/>
      <c r="L2968" s="196"/>
    </row>
    <row r="2969">
      <c r="A2969" s="198"/>
      <c r="B2969" s="219"/>
      <c r="C2969" s="103"/>
      <c r="D2969" s="103"/>
      <c r="E2969" s="5" t="str">
        <f t="array" ref="E2969">IF(D2969="","",XLOOKUP(D2969,DATOS!$D$6:D14000,DATOS!$C$6:C14000,0,0,1))</f>
        <v/>
      </c>
      <c r="F2969" s="220"/>
      <c r="G2969" s="221"/>
      <c r="H2969" s="194"/>
      <c r="I2969" s="106"/>
      <c r="J2969" s="195"/>
      <c r="K2969" s="195"/>
      <c r="L2969" s="196"/>
    </row>
    <row r="2970">
      <c r="A2970" s="198"/>
      <c r="B2970" s="219"/>
      <c r="C2970" s="103"/>
      <c r="D2970" s="103"/>
      <c r="E2970" s="5" t="str">
        <f t="array" ref="E2970">IF(D2970="","",XLOOKUP(D2970,DATOS!$D$6:D14000,DATOS!$C$6:C14000,0,0,1))</f>
        <v/>
      </c>
      <c r="F2970" s="220"/>
      <c r="G2970" s="221"/>
      <c r="H2970" s="194"/>
      <c r="I2970" s="106"/>
      <c r="J2970" s="195"/>
      <c r="K2970" s="195"/>
      <c r="L2970" s="196"/>
    </row>
    <row r="2971">
      <c r="A2971" s="198"/>
      <c r="B2971" s="219"/>
      <c r="C2971" s="103"/>
      <c r="D2971" s="103"/>
      <c r="E2971" s="5" t="str">
        <f t="array" ref="E2971">IF(D2971="","",XLOOKUP(D2971,DATOS!$D$6:D14000,DATOS!$C$6:C14000,0,0,1))</f>
        <v/>
      </c>
      <c r="F2971" s="220"/>
      <c r="G2971" s="221"/>
      <c r="H2971" s="194"/>
      <c r="I2971" s="106"/>
      <c r="J2971" s="195"/>
      <c r="K2971" s="195"/>
      <c r="L2971" s="196"/>
    </row>
    <row r="2972">
      <c r="A2972" s="198"/>
      <c r="B2972" s="219"/>
      <c r="C2972" s="103"/>
      <c r="D2972" s="103"/>
      <c r="E2972" s="5" t="str">
        <f t="array" ref="E2972">IF(D2972="","",XLOOKUP(D2972,DATOS!$D$6:D14000,DATOS!$C$6:C14000,0,0,1))</f>
        <v/>
      </c>
      <c r="F2972" s="220"/>
      <c r="G2972" s="221"/>
      <c r="H2972" s="194"/>
      <c r="I2972" s="106"/>
      <c r="J2972" s="195"/>
      <c r="K2972" s="195"/>
      <c r="L2972" s="196"/>
    </row>
    <row r="2973">
      <c r="A2973" s="198"/>
      <c r="B2973" s="219"/>
      <c r="C2973" s="103"/>
      <c r="D2973" s="103"/>
      <c r="E2973" s="5" t="str">
        <f t="array" ref="E2973">IF(D2973="","",XLOOKUP(D2973,DATOS!$D$6:D14000,DATOS!$C$6:C14000,0,0,1))</f>
        <v/>
      </c>
      <c r="F2973" s="220"/>
      <c r="G2973" s="221"/>
      <c r="H2973" s="194"/>
      <c r="I2973" s="106"/>
      <c r="J2973" s="195"/>
      <c r="K2973" s="195"/>
      <c r="L2973" s="196"/>
    </row>
    <row r="2974">
      <c r="A2974" s="198"/>
      <c r="B2974" s="219"/>
      <c r="C2974" s="103"/>
      <c r="D2974" s="103"/>
      <c r="E2974" s="5" t="str">
        <f t="array" ref="E2974">IF(D2974="","",XLOOKUP(D2974,DATOS!$D$6:D14000,DATOS!$C$6:C14000,0,0,1))</f>
        <v/>
      </c>
      <c r="F2974" s="220"/>
      <c r="G2974" s="221"/>
      <c r="H2974" s="194"/>
      <c r="I2974" s="106"/>
      <c r="J2974" s="195"/>
      <c r="K2974" s="195"/>
      <c r="L2974" s="196"/>
    </row>
    <row r="2975">
      <c r="A2975" s="198"/>
      <c r="B2975" s="219"/>
      <c r="C2975" s="103"/>
      <c r="D2975" s="103"/>
      <c r="E2975" s="5" t="str">
        <f t="array" ref="E2975">IF(D2975="","",XLOOKUP(D2975,DATOS!$D$6:D14000,DATOS!$C$6:C14000,0,0,1))</f>
        <v/>
      </c>
      <c r="F2975" s="220"/>
      <c r="G2975" s="221"/>
      <c r="H2975" s="194"/>
      <c r="I2975" s="106"/>
      <c r="J2975" s="195"/>
      <c r="K2975" s="195"/>
      <c r="L2975" s="196"/>
    </row>
    <row r="2976">
      <c r="A2976" s="198"/>
      <c r="B2976" s="219"/>
      <c r="C2976" s="103"/>
      <c r="D2976" s="103"/>
      <c r="E2976" s="5" t="str">
        <f t="array" ref="E2976">IF(D2976="","",XLOOKUP(D2976,DATOS!$D$6:D14000,DATOS!$C$6:C14000,0,0,1))</f>
        <v/>
      </c>
      <c r="F2976" s="220"/>
      <c r="G2976" s="221"/>
      <c r="H2976" s="194"/>
      <c r="I2976" s="106"/>
      <c r="J2976" s="195"/>
      <c r="K2976" s="195"/>
      <c r="L2976" s="196"/>
    </row>
    <row r="2977">
      <c r="A2977" s="198"/>
      <c r="B2977" s="219"/>
      <c r="C2977" s="103"/>
      <c r="D2977" s="103"/>
      <c r="E2977" s="5" t="str">
        <f t="array" ref="E2977">IF(D2977="","",XLOOKUP(D2977,DATOS!$D$6:D14000,DATOS!$C$6:C14000,0,0,1))</f>
        <v/>
      </c>
      <c r="F2977" s="220"/>
      <c r="G2977" s="221"/>
      <c r="H2977" s="194"/>
      <c r="I2977" s="106"/>
      <c r="J2977" s="195"/>
      <c r="K2977" s="195"/>
      <c r="L2977" s="196"/>
    </row>
    <row r="2978">
      <c r="A2978" s="198"/>
      <c r="B2978" s="219"/>
      <c r="C2978" s="103"/>
      <c r="D2978" s="103"/>
      <c r="E2978" s="5" t="str">
        <f t="array" ref="E2978">IF(D2978="","",XLOOKUP(D2978,DATOS!$D$6:D14000,DATOS!$C$6:C14000,0,0,1))</f>
        <v/>
      </c>
      <c r="F2978" s="220"/>
      <c r="G2978" s="221"/>
      <c r="H2978" s="194"/>
      <c r="I2978" s="106"/>
      <c r="J2978" s="195"/>
      <c r="K2978" s="195"/>
      <c r="L2978" s="196"/>
    </row>
    <row r="2979">
      <c r="A2979" s="198"/>
      <c r="B2979" s="219"/>
      <c r="C2979" s="103"/>
      <c r="D2979" s="103"/>
      <c r="E2979" s="5" t="str">
        <f t="array" ref="E2979">IF(D2979="","",XLOOKUP(D2979,DATOS!$D$6:D14000,DATOS!$C$6:C14000,0,0,1))</f>
        <v/>
      </c>
      <c r="F2979" s="220"/>
      <c r="G2979" s="221"/>
      <c r="H2979" s="194"/>
      <c r="I2979" s="106"/>
      <c r="J2979" s="195"/>
      <c r="K2979" s="195"/>
      <c r="L2979" s="196"/>
    </row>
    <row r="2980">
      <c r="A2980" s="198"/>
      <c r="B2980" s="219"/>
      <c r="C2980" s="103"/>
      <c r="D2980" s="103"/>
      <c r="E2980" s="5" t="str">
        <f t="array" ref="E2980">IF(D2980="","",XLOOKUP(D2980,DATOS!$D$6:D14000,DATOS!$C$6:C14000,0,0,1))</f>
        <v/>
      </c>
      <c r="F2980" s="220"/>
      <c r="G2980" s="221"/>
      <c r="H2980" s="194"/>
      <c r="I2980" s="106"/>
      <c r="J2980" s="195"/>
      <c r="K2980" s="195"/>
      <c r="L2980" s="196"/>
    </row>
    <row r="2981">
      <c r="A2981" s="198"/>
      <c r="B2981" s="219"/>
      <c r="C2981" s="103"/>
      <c r="D2981" s="103"/>
      <c r="E2981" s="5" t="str">
        <f t="array" ref="E2981">IF(D2981="","",XLOOKUP(D2981,DATOS!$D$6:D14000,DATOS!$C$6:C14000,0,0,1))</f>
        <v/>
      </c>
      <c r="F2981" s="220"/>
      <c r="G2981" s="221"/>
      <c r="H2981" s="194"/>
      <c r="I2981" s="106"/>
      <c r="J2981" s="195"/>
      <c r="K2981" s="195"/>
      <c r="L2981" s="196"/>
    </row>
    <row r="2982">
      <c r="A2982" s="198"/>
      <c r="B2982" s="219"/>
      <c r="C2982" s="103"/>
      <c r="D2982" s="103"/>
      <c r="E2982" s="5" t="str">
        <f t="array" ref="E2982">IF(D2982="","",XLOOKUP(D2982,DATOS!$D$6:D14000,DATOS!$C$6:C14000,0,0,1))</f>
        <v/>
      </c>
      <c r="F2982" s="220"/>
      <c r="G2982" s="221"/>
      <c r="H2982" s="194"/>
      <c r="I2982" s="106"/>
      <c r="J2982" s="195"/>
      <c r="K2982" s="195"/>
      <c r="L2982" s="196"/>
    </row>
    <row r="2983">
      <c r="A2983" s="198"/>
      <c r="B2983" s="219"/>
      <c r="C2983" s="103"/>
      <c r="D2983" s="103"/>
      <c r="E2983" s="5" t="str">
        <f t="array" ref="E2983">IF(D2983="","",XLOOKUP(D2983,DATOS!$D$6:D14000,DATOS!$C$6:C14000,0,0,1))</f>
        <v/>
      </c>
      <c r="F2983" s="220"/>
      <c r="G2983" s="221"/>
      <c r="H2983" s="194"/>
      <c r="I2983" s="106"/>
      <c r="J2983" s="195"/>
      <c r="K2983" s="195"/>
      <c r="L2983" s="196"/>
    </row>
    <row r="2984">
      <c r="A2984" s="198"/>
      <c r="B2984" s="219"/>
      <c r="C2984" s="103"/>
      <c r="D2984" s="103"/>
      <c r="E2984" s="5" t="str">
        <f t="array" ref="E2984">IF(D2984="","",XLOOKUP(D2984,DATOS!$D$6:D14000,DATOS!$C$6:C14000,0,0,1))</f>
        <v/>
      </c>
      <c r="F2984" s="220"/>
      <c r="G2984" s="221"/>
      <c r="H2984" s="194"/>
      <c r="I2984" s="106"/>
      <c r="J2984" s="195"/>
      <c r="K2984" s="195"/>
      <c r="L2984" s="196"/>
    </row>
    <row r="2985">
      <c r="A2985" s="198"/>
      <c r="B2985" s="219"/>
      <c r="C2985" s="103"/>
      <c r="D2985" s="103"/>
      <c r="E2985" s="5" t="str">
        <f t="array" ref="E2985">IF(D2985="","",XLOOKUP(D2985,DATOS!$D$6:D14000,DATOS!$C$6:C14000,0,0,1))</f>
        <v/>
      </c>
      <c r="F2985" s="220"/>
      <c r="G2985" s="221"/>
      <c r="H2985" s="194"/>
      <c r="I2985" s="106"/>
      <c r="J2985" s="195"/>
      <c r="K2985" s="195"/>
      <c r="L2985" s="196"/>
    </row>
    <row r="2986">
      <c r="A2986" s="198"/>
      <c r="B2986" s="219"/>
      <c r="C2986" s="103"/>
      <c r="D2986" s="103"/>
      <c r="E2986" s="5" t="str">
        <f t="array" ref="E2986">IF(D2986="","",XLOOKUP(D2986,DATOS!$D$6:D14000,DATOS!$C$6:C14000,0,0,1))</f>
        <v/>
      </c>
      <c r="F2986" s="220"/>
      <c r="G2986" s="221"/>
      <c r="H2986" s="194"/>
      <c r="I2986" s="106"/>
      <c r="J2986" s="195"/>
      <c r="K2986" s="195"/>
      <c r="L2986" s="196"/>
    </row>
    <row r="2987">
      <c r="A2987" s="198"/>
      <c r="B2987" s="219"/>
      <c r="C2987" s="103"/>
      <c r="D2987" s="103"/>
      <c r="E2987" s="5" t="str">
        <f t="array" ref="E2987">IF(D2987="","",XLOOKUP(D2987,DATOS!$D$6:D14000,DATOS!$C$6:C14000,0,0,1))</f>
        <v/>
      </c>
      <c r="F2987" s="220"/>
      <c r="G2987" s="221"/>
      <c r="H2987" s="194"/>
      <c r="I2987" s="106"/>
      <c r="J2987" s="195"/>
      <c r="K2987" s="195"/>
      <c r="L2987" s="196"/>
    </row>
    <row r="2988">
      <c r="A2988" s="198"/>
      <c r="B2988" s="219"/>
      <c r="C2988" s="103"/>
      <c r="D2988" s="103"/>
      <c r="E2988" s="5" t="str">
        <f t="array" ref="E2988">IF(D2988="","",XLOOKUP(D2988,DATOS!$D$6:D14000,DATOS!$C$6:C14000,0,0,1))</f>
        <v/>
      </c>
      <c r="F2988" s="220"/>
      <c r="G2988" s="221"/>
      <c r="H2988" s="194"/>
      <c r="I2988" s="106"/>
      <c r="J2988" s="195"/>
      <c r="K2988" s="195"/>
      <c r="L2988" s="196"/>
    </row>
    <row r="2989">
      <c r="A2989" s="198"/>
      <c r="B2989" s="219"/>
      <c r="C2989" s="103"/>
      <c r="D2989" s="103"/>
      <c r="E2989" s="5" t="str">
        <f t="array" ref="E2989">IF(D2989="","",XLOOKUP(D2989,DATOS!$D$6:D14000,DATOS!$C$6:C14000,0,0,1))</f>
        <v/>
      </c>
      <c r="F2989" s="220"/>
      <c r="G2989" s="221"/>
      <c r="H2989" s="194"/>
      <c r="I2989" s="106"/>
      <c r="J2989" s="195"/>
      <c r="K2989" s="195"/>
      <c r="L2989" s="196"/>
    </row>
    <row r="2990">
      <c r="A2990" s="198"/>
      <c r="B2990" s="219"/>
      <c r="C2990" s="103"/>
      <c r="D2990" s="103"/>
      <c r="E2990" s="5" t="str">
        <f t="array" ref="E2990">IF(D2990="","",XLOOKUP(D2990,DATOS!$D$6:D14000,DATOS!$C$6:C14000,0,0,1))</f>
        <v/>
      </c>
      <c r="F2990" s="220"/>
      <c r="G2990" s="221"/>
      <c r="H2990" s="194"/>
      <c r="I2990" s="106"/>
      <c r="J2990" s="195"/>
      <c r="K2990" s="195"/>
      <c r="L2990" s="196"/>
    </row>
    <row r="2991">
      <c r="A2991" s="198"/>
      <c r="B2991" s="219"/>
      <c r="C2991" s="103"/>
      <c r="D2991" s="103"/>
      <c r="E2991" s="5" t="str">
        <f t="array" ref="E2991">IF(D2991="","",XLOOKUP(D2991,DATOS!$D$6:D14000,DATOS!$C$6:C14000,0,0,1))</f>
        <v/>
      </c>
      <c r="F2991" s="220"/>
      <c r="G2991" s="221"/>
      <c r="H2991" s="194"/>
      <c r="I2991" s="106"/>
      <c r="J2991" s="195"/>
      <c r="K2991" s="195"/>
      <c r="L2991" s="196"/>
    </row>
    <row r="2992">
      <c r="A2992" s="198"/>
      <c r="B2992" s="219"/>
      <c r="C2992" s="103"/>
      <c r="D2992" s="103"/>
      <c r="E2992" s="5" t="str">
        <f t="array" ref="E2992">IF(D2992="","",XLOOKUP(D2992,DATOS!$D$6:D14000,DATOS!$C$6:C14000,0,0,1))</f>
        <v/>
      </c>
      <c r="F2992" s="220"/>
      <c r="G2992" s="221"/>
      <c r="H2992" s="194"/>
      <c r="I2992" s="106"/>
      <c r="J2992" s="195"/>
      <c r="K2992" s="195"/>
      <c r="L2992" s="196"/>
    </row>
    <row r="2993">
      <c r="A2993" s="198"/>
      <c r="B2993" s="219"/>
      <c r="C2993" s="103"/>
      <c r="D2993" s="103"/>
      <c r="E2993" s="5" t="str">
        <f t="array" ref="E2993">IF(D2993="","",XLOOKUP(D2993,DATOS!$D$6:D14000,DATOS!$C$6:C14000,0,0,1))</f>
        <v/>
      </c>
      <c r="F2993" s="220"/>
      <c r="G2993" s="221"/>
      <c r="H2993" s="194"/>
      <c r="I2993" s="106"/>
      <c r="J2993" s="195"/>
      <c r="K2993" s="195"/>
      <c r="L2993" s="196"/>
    </row>
    <row r="2994">
      <c r="A2994" s="198"/>
      <c r="B2994" s="219"/>
      <c r="C2994" s="103"/>
      <c r="D2994" s="103"/>
      <c r="E2994" s="5" t="str">
        <f t="array" ref="E2994">IF(D2994="","",XLOOKUP(D2994,DATOS!$D$6:D14000,DATOS!$C$6:C14000,0,0,1))</f>
        <v/>
      </c>
      <c r="F2994" s="220"/>
      <c r="G2994" s="221"/>
      <c r="H2994" s="194"/>
      <c r="I2994" s="106"/>
      <c r="J2994" s="195"/>
      <c r="K2994" s="195"/>
      <c r="L2994" s="196"/>
    </row>
    <row r="2995">
      <c r="A2995" s="198"/>
      <c r="B2995" s="219"/>
      <c r="C2995" s="103"/>
      <c r="D2995" s="103"/>
      <c r="E2995" s="5" t="str">
        <f t="array" ref="E2995">IF(D2995="","",XLOOKUP(D2995,DATOS!$D$6:D14000,DATOS!$C$6:C14000,0,0,1))</f>
        <v/>
      </c>
      <c r="F2995" s="220"/>
      <c r="G2995" s="221"/>
      <c r="H2995" s="194"/>
      <c r="I2995" s="106"/>
      <c r="J2995" s="195"/>
      <c r="K2995" s="195"/>
      <c r="L2995" s="196"/>
    </row>
    <row r="2996">
      <c r="A2996" s="198"/>
      <c r="B2996" s="219"/>
      <c r="C2996" s="103"/>
      <c r="D2996" s="103"/>
      <c r="E2996" s="5" t="str">
        <f t="array" ref="E2996">IF(D2996="","",XLOOKUP(D2996,DATOS!$D$6:D14000,DATOS!$C$6:C14000,0,0,1))</f>
        <v/>
      </c>
      <c r="F2996" s="220"/>
      <c r="G2996" s="221"/>
      <c r="H2996" s="194"/>
      <c r="I2996" s="106"/>
      <c r="J2996" s="195"/>
      <c r="K2996" s="195"/>
      <c r="L2996" s="196"/>
    </row>
    <row r="2997">
      <c r="A2997" s="198"/>
      <c r="B2997" s="219"/>
      <c r="C2997" s="103"/>
      <c r="D2997" s="103"/>
      <c r="E2997" s="5" t="str">
        <f t="array" ref="E2997">IF(D2997="","",XLOOKUP(D2997,DATOS!$D$6:D14000,DATOS!$C$6:C14000,0,0,1))</f>
        <v/>
      </c>
      <c r="F2997" s="220"/>
      <c r="G2997" s="221"/>
      <c r="H2997" s="194"/>
      <c r="I2997" s="106"/>
      <c r="J2997" s="195"/>
      <c r="K2997" s="195"/>
      <c r="L2997" s="196"/>
    </row>
    <row r="2998">
      <c r="A2998" s="198"/>
      <c r="B2998" s="219"/>
      <c r="C2998" s="103"/>
      <c r="D2998" s="103"/>
      <c r="E2998" s="5" t="str">
        <f t="array" ref="E2998">IF(D2998="","",XLOOKUP(D2998,DATOS!$D$6:D14000,DATOS!$C$6:C14000,0,0,1))</f>
        <v/>
      </c>
      <c r="F2998" s="220"/>
      <c r="G2998" s="221"/>
      <c r="H2998" s="194"/>
      <c r="I2998" s="106"/>
      <c r="J2998" s="195"/>
      <c r="K2998" s="195"/>
      <c r="L2998" s="196"/>
    </row>
    <row r="2999">
      <c r="A2999" s="198"/>
      <c r="B2999" s="219"/>
      <c r="C2999" s="103"/>
      <c r="D2999" s="103"/>
      <c r="E2999" s="5" t="str">
        <f t="array" ref="E2999">IF(D2999="","",XLOOKUP(D2999,DATOS!$D$6:D14000,DATOS!$C$6:C14000,0,0,1))</f>
        <v/>
      </c>
      <c r="F2999" s="220"/>
      <c r="G2999" s="221"/>
      <c r="H2999" s="194"/>
      <c r="I2999" s="106"/>
      <c r="J2999" s="195"/>
      <c r="K2999" s="195"/>
      <c r="L2999" s="196"/>
    </row>
    <row r="3000">
      <c r="A3000" s="198"/>
      <c r="B3000" s="219"/>
      <c r="C3000" s="103"/>
      <c r="D3000" s="103"/>
      <c r="E3000" s="5" t="str">
        <f t="array" ref="E3000">IF(D3000="","",XLOOKUP(D3000,DATOS!$D$6:D14000,DATOS!$C$6:C14000,0,0,1))</f>
        <v/>
      </c>
      <c r="F3000" s="220"/>
      <c r="G3000" s="221"/>
      <c r="H3000" s="194"/>
      <c r="I3000" s="106"/>
      <c r="J3000" s="195"/>
      <c r="K3000" s="195"/>
      <c r="L3000" s="196"/>
    </row>
    <row r="3001">
      <c r="A3001" s="198"/>
      <c r="B3001" s="219"/>
      <c r="C3001" s="103"/>
      <c r="D3001" s="103"/>
      <c r="E3001" s="5" t="str">
        <f t="array" ref="E3001">IF(D3001="","",XLOOKUP(D3001,DATOS!$D$6:D14000,DATOS!$C$6:C14000,0,0,1))</f>
        <v/>
      </c>
      <c r="F3001" s="220"/>
      <c r="G3001" s="221"/>
      <c r="H3001" s="194"/>
      <c r="I3001" s="106"/>
      <c r="J3001" s="195"/>
      <c r="K3001" s="195"/>
      <c r="L3001" s="196"/>
    </row>
    <row r="3002">
      <c r="A3002" s="198"/>
      <c r="B3002" s="219"/>
      <c r="C3002" s="103"/>
      <c r="D3002" s="103"/>
      <c r="E3002" s="5" t="str">
        <f t="array" ref="E3002">IF(D3002="","",XLOOKUP(D3002,DATOS!$D$6:D14000,DATOS!$C$6:C14000,0,0,1))</f>
        <v/>
      </c>
      <c r="F3002" s="220"/>
      <c r="G3002" s="221"/>
      <c r="H3002" s="194"/>
      <c r="I3002" s="106"/>
      <c r="J3002" s="195"/>
      <c r="K3002" s="195"/>
      <c r="L3002" s="196"/>
    </row>
    <row r="3003">
      <c r="A3003" s="198"/>
      <c r="B3003" s="219"/>
      <c r="C3003" s="103"/>
      <c r="D3003" s="103"/>
      <c r="E3003" s="5" t="str">
        <f t="array" ref="E3003">IF(D3003="","",XLOOKUP(D3003,DATOS!$D$6:D14000,DATOS!$C$6:C14000,0,0,1))</f>
        <v/>
      </c>
      <c r="F3003" s="220"/>
      <c r="G3003" s="221"/>
      <c r="H3003" s="194"/>
      <c r="I3003" s="106"/>
      <c r="J3003" s="195"/>
      <c r="K3003" s="195"/>
      <c r="L3003" s="196"/>
    </row>
    <row r="3004">
      <c r="A3004" s="198"/>
      <c r="B3004" s="219"/>
      <c r="C3004" s="103"/>
      <c r="D3004" s="103"/>
      <c r="E3004" s="5" t="str">
        <f t="array" ref="E3004">IF(D3004="","",XLOOKUP(D3004,DATOS!$D$6:D14000,DATOS!$C$6:C14000,0,0,1))</f>
        <v/>
      </c>
      <c r="F3004" s="220"/>
      <c r="G3004" s="221"/>
      <c r="H3004" s="194"/>
      <c r="I3004" s="106"/>
      <c r="J3004" s="195"/>
      <c r="K3004" s="195"/>
      <c r="L3004" s="196"/>
    </row>
    <row r="3005">
      <c r="A3005" s="198"/>
      <c r="B3005" s="219"/>
      <c r="C3005" s="103"/>
      <c r="D3005" s="103"/>
      <c r="E3005" s="5" t="str">
        <f t="array" ref="E3005">IF(D3005="","",XLOOKUP(D3005,DATOS!$D$6:D14000,DATOS!$C$6:C14000,0,0,1))</f>
        <v/>
      </c>
      <c r="F3005" s="220"/>
      <c r="G3005" s="221"/>
      <c r="H3005" s="194"/>
      <c r="I3005" s="106"/>
      <c r="J3005" s="195"/>
      <c r="K3005" s="195"/>
      <c r="L3005" s="196"/>
    </row>
    <row r="3006">
      <c r="A3006" s="198"/>
      <c r="B3006" s="219"/>
      <c r="C3006" s="103"/>
      <c r="D3006" s="103"/>
      <c r="E3006" s="5" t="str">
        <f t="array" ref="E3006">IF(D3006="","",XLOOKUP(D3006,DATOS!$D$6:D14000,DATOS!$C$6:C14000,0,0,1))</f>
        <v/>
      </c>
      <c r="F3006" s="220"/>
      <c r="G3006" s="221"/>
      <c r="H3006" s="194"/>
      <c r="I3006" s="106"/>
      <c r="J3006" s="195"/>
      <c r="K3006" s="195"/>
      <c r="L3006" s="196"/>
    </row>
    <row r="3007">
      <c r="A3007" s="198"/>
      <c r="B3007" s="219"/>
      <c r="C3007" s="103"/>
      <c r="D3007" s="103"/>
      <c r="E3007" s="5" t="str">
        <f t="array" ref="E3007">IF(D3007="","",XLOOKUP(D3007,DATOS!$D$6:D14000,DATOS!$C$6:C14000,0,0,1))</f>
        <v/>
      </c>
      <c r="F3007" s="220"/>
      <c r="G3007" s="221"/>
      <c r="H3007" s="194"/>
      <c r="I3007" s="106"/>
      <c r="J3007" s="195"/>
      <c r="K3007" s="195"/>
      <c r="L3007" s="196"/>
    </row>
    <row r="3008">
      <c r="A3008" s="198"/>
      <c r="B3008" s="219"/>
      <c r="C3008" s="103"/>
      <c r="D3008" s="103"/>
      <c r="E3008" s="5" t="str">
        <f t="array" ref="E3008">IF(D3008="","",XLOOKUP(D3008,DATOS!$D$6:D14000,DATOS!$C$6:C14000,0,0,1))</f>
        <v/>
      </c>
      <c r="F3008" s="220"/>
      <c r="G3008" s="221"/>
      <c r="H3008" s="194"/>
      <c r="I3008" s="106"/>
      <c r="J3008" s="195"/>
      <c r="K3008" s="195"/>
      <c r="L3008" s="196"/>
    </row>
    <row r="3009">
      <c r="A3009" s="198"/>
      <c r="B3009" s="219"/>
      <c r="C3009" s="103"/>
      <c r="D3009" s="103"/>
      <c r="E3009" s="5" t="str">
        <f t="array" ref="E3009">IF(D3009="","",XLOOKUP(D3009,DATOS!$D$6:D14000,DATOS!$C$6:C14000,0,0,1))</f>
        <v/>
      </c>
      <c r="F3009" s="220"/>
      <c r="G3009" s="221"/>
      <c r="H3009" s="194"/>
      <c r="I3009" s="106"/>
      <c r="J3009" s="195"/>
      <c r="K3009" s="195"/>
      <c r="L3009" s="196"/>
    </row>
    <row r="3010">
      <c r="A3010" s="198"/>
      <c r="B3010" s="219"/>
      <c r="C3010" s="103"/>
      <c r="D3010" s="103"/>
      <c r="E3010" s="5" t="str">
        <f t="array" ref="E3010">IF(D3010="","",XLOOKUP(D3010,DATOS!$D$6:D14000,DATOS!$C$6:C14000,0,0,1))</f>
        <v/>
      </c>
      <c r="F3010" s="220"/>
      <c r="G3010" s="221"/>
      <c r="H3010" s="194"/>
      <c r="I3010" s="106"/>
      <c r="J3010" s="195"/>
      <c r="K3010" s="195"/>
      <c r="L3010" s="196"/>
    </row>
    <row r="3011">
      <c r="A3011" s="198"/>
      <c r="B3011" s="219"/>
      <c r="C3011" s="103"/>
      <c r="D3011" s="103"/>
      <c r="E3011" s="5" t="str">
        <f t="array" ref="E3011">IF(D3011="","",XLOOKUP(D3011,DATOS!$D$6:D14000,DATOS!$C$6:C14000,0,0,1))</f>
        <v/>
      </c>
      <c r="F3011" s="220"/>
      <c r="G3011" s="221"/>
      <c r="H3011" s="194"/>
      <c r="I3011" s="106"/>
      <c r="J3011" s="195"/>
      <c r="K3011" s="195"/>
      <c r="L3011" s="196"/>
    </row>
    <row r="3012">
      <c r="A3012" s="198"/>
      <c r="B3012" s="219"/>
      <c r="C3012" s="103"/>
      <c r="D3012" s="103"/>
      <c r="E3012" s="5" t="str">
        <f t="array" ref="E3012">IF(D3012="","",XLOOKUP(D3012,DATOS!$D$6:D14000,DATOS!$C$6:C14000,0,0,1))</f>
        <v/>
      </c>
      <c r="F3012" s="220"/>
      <c r="G3012" s="221"/>
      <c r="H3012" s="194"/>
      <c r="I3012" s="106"/>
      <c r="J3012" s="195"/>
      <c r="K3012" s="195"/>
      <c r="L3012" s="196"/>
    </row>
    <row r="3013">
      <c r="A3013" s="198"/>
      <c r="B3013" s="219"/>
      <c r="C3013" s="103"/>
      <c r="D3013" s="103"/>
      <c r="E3013" s="5" t="str">
        <f t="array" ref="E3013">IF(D3013="","",XLOOKUP(D3013,DATOS!$D$6:D14000,DATOS!$C$6:C14000,0,0,1))</f>
        <v/>
      </c>
      <c r="F3013" s="220"/>
      <c r="G3013" s="221"/>
      <c r="H3013" s="194"/>
      <c r="I3013" s="106"/>
      <c r="J3013" s="195"/>
      <c r="K3013" s="195"/>
      <c r="L3013" s="196"/>
    </row>
    <row r="3014">
      <c r="A3014" s="198"/>
      <c r="B3014" s="219"/>
      <c r="C3014" s="103"/>
      <c r="D3014" s="103"/>
      <c r="E3014" s="5" t="str">
        <f t="array" ref="E3014">IF(D3014="","",XLOOKUP(D3014,DATOS!$D$6:D14000,DATOS!$C$6:C14000,0,0,1))</f>
        <v/>
      </c>
      <c r="F3014" s="220"/>
      <c r="G3014" s="221"/>
      <c r="H3014" s="194"/>
      <c r="I3014" s="106"/>
      <c r="J3014" s="195"/>
      <c r="K3014" s="195"/>
      <c r="L3014" s="196"/>
    </row>
    <row r="3015">
      <c r="A3015" s="198"/>
      <c r="B3015" s="219"/>
      <c r="C3015" s="103"/>
      <c r="D3015" s="103"/>
      <c r="E3015" s="5" t="str">
        <f t="array" ref="E3015">IF(D3015="","",XLOOKUP(D3015,DATOS!$D$6:D14000,DATOS!$C$6:C14000,0,0,1))</f>
        <v/>
      </c>
      <c r="F3015" s="220"/>
      <c r="G3015" s="221"/>
      <c r="H3015" s="194"/>
      <c r="I3015" s="106"/>
      <c r="J3015" s="195"/>
      <c r="K3015" s="195"/>
      <c r="L3015" s="196"/>
    </row>
    <row r="3016">
      <c r="A3016" s="198"/>
      <c r="B3016" s="219"/>
      <c r="C3016" s="103"/>
      <c r="D3016" s="103"/>
      <c r="E3016" s="5" t="str">
        <f t="array" ref="E3016">IF(D3016="","",XLOOKUP(D3016,DATOS!$D$6:D14000,DATOS!$C$6:C14000,0,0,1))</f>
        <v/>
      </c>
      <c r="F3016" s="220"/>
      <c r="G3016" s="221"/>
      <c r="H3016" s="194"/>
      <c r="I3016" s="106"/>
      <c r="J3016" s="195"/>
      <c r="K3016" s="195"/>
      <c r="L3016" s="196"/>
    </row>
    <row r="3017">
      <c r="A3017" s="198"/>
      <c r="B3017" s="219"/>
      <c r="C3017" s="103"/>
      <c r="D3017" s="103"/>
      <c r="E3017" s="5" t="str">
        <f t="array" ref="E3017">IF(D3017="","",XLOOKUP(D3017,DATOS!$D$6:D14000,DATOS!$C$6:C14000,0,0,1))</f>
        <v/>
      </c>
      <c r="F3017" s="220"/>
      <c r="G3017" s="221"/>
      <c r="H3017" s="194"/>
      <c r="I3017" s="106"/>
      <c r="J3017" s="195"/>
      <c r="K3017" s="195"/>
      <c r="L3017" s="196"/>
    </row>
    <row r="3018">
      <c r="A3018" s="198"/>
      <c r="B3018" s="219"/>
      <c r="C3018" s="103"/>
      <c r="D3018" s="103"/>
      <c r="E3018" s="5" t="str">
        <f t="array" ref="E3018">IF(D3018="","",XLOOKUP(D3018,DATOS!$D$6:D14000,DATOS!$C$6:C14000,0,0,1))</f>
        <v/>
      </c>
      <c r="F3018" s="220"/>
      <c r="G3018" s="221"/>
      <c r="H3018" s="194"/>
      <c r="I3018" s="106"/>
      <c r="J3018" s="195"/>
      <c r="K3018" s="195"/>
      <c r="L3018" s="196"/>
    </row>
    <row r="3019">
      <c r="A3019" s="198"/>
      <c r="B3019" s="219"/>
      <c r="C3019" s="103"/>
      <c r="D3019" s="103"/>
      <c r="E3019" s="5" t="str">
        <f t="array" ref="E3019">IF(D3019="","",XLOOKUP(D3019,DATOS!$D$6:D14000,DATOS!$C$6:C14000,0,0,1))</f>
        <v/>
      </c>
      <c r="F3019" s="220"/>
      <c r="G3019" s="221"/>
      <c r="H3019" s="194"/>
      <c r="I3019" s="106"/>
      <c r="J3019" s="195"/>
      <c r="K3019" s="195"/>
      <c r="L3019" s="196"/>
    </row>
    <row r="3020">
      <c r="A3020" s="198"/>
      <c r="B3020" s="219"/>
      <c r="C3020" s="103"/>
      <c r="D3020" s="103"/>
      <c r="E3020" s="5" t="str">
        <f t="array" ref="E3020">IF(D3020="","",XLOOKUP(D3020,DATOS!$D$6:D14000,DATOS!$C$6:C14000,0,0,1))</f>
        <v/>
      </c>
      <c r="F3020" s="220"/>
      <c r="G3020" s="221"/>
      <c r="H3020" s="194"/>
      <c r="I3020" s="106"/>
      <c r="J3020" s="195"/>
      <c r="K3020" s="195"/>
      <c r="L3020" s="196"/>
    </row>
    <row r="3021">
      <c r="A3021" s="198"/>
      <c r="B3021" s="219"/>
      <c r="C3021" s="103"/>
      <c r="D3021" s="103"/>
      <c r="E3021" s="5" t="str">
        <f t="array" ref="E3021">IF(D3021="","",XLOOKUP(D3021,DATOS!$D$6:D14000,DATOS!$C$6:C14000,0,0,1))</f>
        <v/>
      </c>
      <c r="F3021" s="220"/>
      <c r="G3021" s="221"/>
      <c r="H3021" s="194"/>
      <c r="I3021" s="106"/>
      <c r="J3021" s="195"/>
      <c r="K3021" s="195"/>
      <c r="L3021" s="196"/>
    </row>
    <row r="3022">
      <c r="A3022" s="198"/>
      <c r="B3022" s="219"/>
      <c r="C3022" s="103"/>
      <c r="D3022" s="103"/>
      <c r="E3022" s="5" t="str">
        <f t="array" ref="E3022">IF(D3022="","",XLOOKUP(D3022,DATOS!$D$6:D14000,DATOS!$C$6:C14000,0,0,1))</f>
        <v/>
      </c>
      <c r="F3022" s="220"/>
      <c r="G3022" s="221"/>
      <c r="H3022" s="194"/>
      <c r="I3022" s="106"/>
      <c r="J3022" s="195"/>
      <c r="K3022" s="195"/>
      <c r="L3022" s="196"/>
    </row>
    <row r="3023">
      <c r="A3023" s="198"/>
      <c r="B3023" s="219"/>
      <c r="C3023" s="103"/>
      <c r="D3023" s="103"/>
      <c r="E3023" s="5" t="str">
        <f t="array" ref="E3023">IF(D3023="","",XLOOKUP(D3023,DATOS!$D$6:D14000,DATOS!$C$6:C14000,0,0,1))</f>
        <v/>
      </c>
      <c r="F3023" s="220"/>
      <c r="G3023" s="221"/>
      <c r="H3023" s="194"/>
      <c r="I3023" s="106"/>
      <c r="J3023" s="195"/>
      <c r="K3023" s="195"/>
      <c r="L3023" s="196"/>
    </row>
    <row r="3024">
      <c r="A3024" s="198"/>
      <c r="B3024" s="219"/>
      <c r="C3024" s="103"/>
      <c r="D3024" s="103"/>
      <c r="E3024" s="5" t="str">
        <f t="array" ref="E3024">IF(D3024="","",XLOOKUP(D3024,DATOS!$D$6:D14000,DATOS!$C$6:C14000,0,0,1))</f>
        <v/>
      </c>
      <c r="F3024" s="220"/>
      <c r="G3024" s="221"/>
      <c r="H3024" s="194"/>
      <c r="I3024" s="106"/>
      <c r="J3024" s="195"/>
      <c r="K3024" s="195"/>
      <c r="L3024" s="196"/>
    </row>
    <row r="3025">
      <c r="A3025" s="198"/>
      <c r="B3025" s="219"/>
      <c r="C3025" s="103"/>
      <c r="D3025" s="103"/>
      <c r="E3025" s="5" t="str">
        <f t="array" ref="E3025">IF(D3025="","",XLOOKUP(D3025,DATOS!$D$6:D14000,DATOS!$C$6:C14000,0,0,1))</f>
        <v/>
      </c>
      <c r="F3025" s="220"/>
      <c r="G3025" s="221"/>
      <c r="H3025" s="194"/>
      <c r="I3025" s="106"/>
      <c r="J3025" s="195"/>
      <c r="K3025" s="195"/>
      <c r="L3025" s="196"/>
    </row>
    <row r="3026">
      <c r="A3026" s="198"/>
      <c r="B3026" s="219"/>
      <c r="C3026" s="103"/>
      <c r="D3026" s="103"/>
      <c r="E3026" s="5" t="str">
        <f t="array" ref="E3026">IF(D3026="","",XLOOKUP(D3026,DATOS!$D$6:D14000,DATOS!$C$6:C14000,0,0,1))</f>
        <v/>
      </c>
      <c r="F3026" s="220"/>
      <c r="G3026" s="221"/>
      <c r="H3026" s="194"/>
      <c r="I3026" s="106"/>
      <c r="J3026" s="195"/>
      <c r="K3026" s="195"/>
      <c r="L3026" s="196"/>
    </row>
    <row r="3027">
      <c r="A3027" s="198"/>
      <c r="B3027" s="219"/>
      <c r="C3027" s="103"/>
      <c r="D3027" s="103"/>
      <c r="E3027" s="5" t="str">
        <f t="array" ref="E3027">IF(D3027="","",XLOOKUP(D3027,DATOS!$D$6:D14000,DATOS!$C$6:C14000,0,0,1))</f>
        <v/>
      </c>
      <c r="F3027" s="220"/>
      <c r="G3027" s="221"/>
      <c r="H3027" s="194"/>
      <c r="I3027" s="106"/>
      <c r="J3027" s="195"/>
      <c r="K3027" s="195"/>
      <c r="L3027" s="196"/>
    </row>
    <row r="3028">
      <c r="A3028" s="198"/>
      <c r="B3028" s="219"/>
      <c r="C3028" s="103"/>
      <c r="D3028" s="103"/>
      <c r="E3028" s="5" t="str">
        <f t="array" ref="E3028">IF(D3028="","",XLOOKUP(D3028,DATOS!$D$6:D14000,DATOS!$C$6:C14000,0,0,1))</f>
        <v/>
      </c>
      <c r="F3028" s="220"/>
      <c r="G3028" s="221"/>
      <c r="H3028" s="194"/>
      <c r="I3028" s="106"/>
      <c r="J3028" s="195"/>
      <c r="K3028" s="195"/>
      <c r="L3028" s="196"/>
    </row>
    <row r="3029">
      <c r="A3029" s="198"/>
      <c r="B3029" s="219"/>
      <c r="C3029" s="103"/>
      <c r="D3029" s="103"/>
      <c r="E3029" s="5" t="str">
        <f t="array" ref="E3029">IF(D3029="","",XLOOKUP(D3029,DATOS!$D$6:D14000,DATOS!$C$6:C14000,0,0,1))</f>
        <v/>
      </c>
      <c r="F3029" s="220"/>
      <c r="G3029" s="221"/>
      <c r="H3029" s="194"/>
      <c r="I3029" s="106"/>
      <c r="J3029" s="195"/>
      <c r="K3029" s="195"/>
      <c r="L3029" s="196"/>
    </row>
    <row r="3030">
      <c r="A3030" s="198"/>
      <c r="B3030" s="219"/>
      <c r="C3030" s="103"/>
      <c r="D3030" s="103"/>
      <c r="E3030" s="5" t="str">
        <f t="array" ref="E3030">IF(D3030="","",XLOOKUP(D3030,DATOS!$D$6:D14000,DATOS!$C$6:C14000,0,0,1))</f>
        <v/>
      </c>
      <c r="F3030" s="220"/>
      <c r="G3030" s="221"/>
      <c r="H3030" s="194"/>
      <c r="I3030" s="106"/>
      <c r="J3030" s="195"/>
      <c r="K3030" s="195"/>
      <c r="L3030" s="196"/>
    </row>
    <row r="3031">
      <c r="A3031" s="198"/>
      <c r="B3031" s="219"/>
      <c r="C3031" s="103"/>
      <c r="D3031" s="103"/>
      <c r="E3031" s="5" t="str">
        <f t="array" ref="E3031">IF(D3031="","",XLOOKUP(D3031,DATOS!$D$6:D14000,DATOS!$C$6:C14000,0,0,1))</f>
        <v/>
      </c>
      <c r="F3031" s="220"/>
      <c r="G3031" s="221"/>
      <c r="H3031" s="194"/>
      <c r="I3031" s="106"/>
      <c r="J3031" s="195"/>
      <c r="K3031" s="195"/>
      <c r="L3031" s="196"/>
    </row>
    <row r="3032">
      <c r="A3032" s="198"/>
      <c r="B3032" s="219"/>
      <c r="C3032" s="103"/>
      <c r="D3032" s="103"/>
      <c r="E3032" s="5" t="str">
        <f t="array" ref="E3032">IF(D3032="","",XLOOKUP(D3032,DATOS!$D$6:D14000,DATOS!$C$6:C14000,0,0,1))</f>
        <v/>
      </c>
      <c r="F3032" s="220"/>
      <c r="G3032" s="221"/>
      <c r="H3032" s="194"/>
      <c r="I3032" s="106"/>
      <c r="J3032" s="195"/>
      <c r="K3032" s="195"/>
      <c r="L3032" s="196"/>
    </row>
    <row r="3033">
      <c r="A3033" s="198"/>
      <c r="B3033" s="219"/>
      <c r="C3033" s="103"/>
      <c r="D3033" s="103"/>
      <c r="E3033" s="5" t="str">
        <f t="array" ref="E3033">IF(D3033="","",XLOOKUP(D3033,DATOS!$D$6:D14000,DATOS!$C$6:C14000,0,0,1))</f>
        <v/>
      </c>
      <c r="F3033" s="220"/>
      <c r="G3033" s="221"/>
      <c r="H3033" s="194"/>
      <c r="I3033" s="106"/>
      <c r="J3033" s="195"/>
      <c r="K3033" s="195"/>
      <c r="L3033" s="196"/>
    </row>
    <row r="3034">
      <c r="A3034" s="198"/>
      <c r="B3034" s="219"/>
      <c r="C3034" s="103"/>
      <c r="D3034" s="103"/>
      <c r="E3034" s="5" t="str">
        <f t="array" ref="E3034">IF(D3034="","",XLOOKUP(D3034,DATOS!$D$6:D14000,DATOS!$C$6:C14000,0,0,1))</f>
        <v/>
      </c>
      <c r="F3034" s="220"/>
      <c r="G3034" s="221"/>
      <c r="H3034" s="194"/>
      <c r="I3034" s="106"/>
      <c r="J3034" s="195"/>
      <c r="K3034" s="195"/>
      <c r="L3034" s="196"/>
    </row>
    <row r="3035">
      <c r="A3035" s="198"/>
      <c r="B3035" s="219"/>
      <c r="C3035" s="103"/>
      <c r="D3035" s="103"/>
      <c r="E3035" s="5" t="str">
        <f t="array" ref="E3035">IF(D3035="","",XLOOKUP(D3035,DATOS!$D$6:D14000,DATOS!$C$6:C14000,0,0,1))</f>
        <v/>
      </c>
      <c r="F3035" s="220"/>
      <c r="G3035" s="221"/>
      <c r="H3035" s="194"/>
      <c r="I3035" s="106"/>
      <c r="J3035" s="195"/>
      <c r="K3035" s="195"/>
      <c r="L3035" s="196"/>
    </row>
    <row r="3036">
      <c r="A3036" s="198"/>
      <c r="B3036" s="219"/>
      <c r="C3036" s="103"/>
      <c r="D3036" s="103"/>
      <c r="E3036" s="5" t="str">
        <f t="array" ref="E3036">IF(D3036="","",XLOOKUP(D3036,DATOS!$D$6:D14000,DATOS!$C$6:C14000,0,0,1))</f>
        <v/>
      </c>
      <c r="F3036" s="220"/>
      <c r="G3036" s="221"/>
      <c r="H3036" s="194"/>
      <c r="I3036" s="106"/>
      <c r="J3036" s="195"/>
      <c r="K3036" s="195"/>
      <c r="L3036" s="196"/>
    </row>
    <row r="3037">
      <c r="A3037" s="198"/>
      <c r="B3037" s="219"/>
      <c r="C3037" s="103"/>
      <c r="D3037" s="103"/>
      <c r="E3037" s="5" t="str">
        <f t="array" ref="E3037">IF(D3037="","",XLOOKUP(D3037,DATOS!$D$6:D14000,DATOS!$C$6:C14000,0,0,1))</f>
        <v/>
      </c>
      <c r="F3037" s="220"/>
      <c r="G3037" s="221"/>
      <c r="H3037" s="194"/>
      <c r="I3037" s="106"/>
      <c r="J3037" s="195"/>
      <c r="K3037" s="195"/>
      <c r="L3037" s="196"/>
    </row>
    <row r="3038">
      <c r="A3038" s="198"/>
      <c r="B3038" s="219"/>
      <c r="C3038" s="103"/>
      <c r="D3038" s="103"/>
      <c r="E3038" s="5" t="str">
        <f t="array" ref="E3038">IF(D3038="","",XLOOKUP(D3038,DATOS!$D$6:D14000,DATOS!$C$6:C14000,0,0,1))</f>
        <v/>
      </c>
      <c r="F3038" s="220"/>
      <c r="G3038" s="221"/>
      <c r="H3038" s="194"/>
      <c r="I3038" s="106"/>
      <c r="J3038" s="195"/>
      <c r="K3038" s="195"/>
      <c r="L3038" s="196"/>
    </row>
    <row r="3039">
      <c r="A3039" s="198"/>
      <c r="B3039" s="219"/>
      <c r="C3039" s="103"/>
      <c r="D3039" s="103"/>
      <c r="E3039" s="5" t="str">
        <f t="array" ref="E3039">IF(D3039="","",XLOOKUP(D3039,DATOS!$D$6:D14000,DATOS!$C$6:C14000,0,0,1))</f>
        <v/>
      </c>
      <c r="F3039" s="220"/>
      <c r="G3039" s="221"/>
      <c r="H3039" s="194"/>
      <c r="I3039" s="106"/>
      <c r="J3039" s="195"/>
      <c r="K3039" s="195"/>
      <c r="L3039" s="196"/>
    </row>
    <row r="3040">
      <c r="A3040" s="198"/>
      <c r="B3040" s="219"/>
      <c r="C3040" s="103"/>
      <c r="D3040" s="103"/>
      <c r="E3040" s="5" t="str">
        <f t="array" ref="E3040">IF(D3040="","",XLOOKUP(D3040,DATOS!$D$6:D14000,DATOS!$C$6:C14000,0,0,1))</f>
        <v/>
      </c>
      <c r="F3040" s="220"/>
      <c r="G3040" s="221"/>
      <c r="H3040" s="194"/>
      <c r="I3040" s="106"/>
      <c r="J3040" s="195"/>
      <c r="K3040" s="195"/>
      <c r="L3040" s="196"/>
    </row>
    <row r="3041">
      <c r="A3041" s="198"/>
      <c r="B3041" s="219"/>
      <c r="C3041" s="103"/>
      <c r="D3041" s="103"/>
      <c r="E3041" s="5" t="str">
        <f t="array" ref="E3041">IF(D3041="","",XLOOKUP(D3041,DATOS!$D$6:D14000,DATOS!$C$6:C14000,0,0,1))</f>
        <v/>
      </c>
      <c r="F3041" s="220"/>
      <c r="G3041" s="221"/>
      <c r="H3041" s="194"/>
      <c r="I3041" s="106"/>
      <c r="J3041" s="195"/>
      <c r="K3041" s="195"/>
      <c r="L3041" s="196"/>
    </row>
    <row r="3042">
      <c r="A3042" s="198"/>
      <c r="B3042" s="219"/>
      <c r="C3042" s="103"/>
      <c r="D3042" s="103"/>
      <c r="E3042" s="5" t="str">
        <f t="array" ref="E3042">IF(D3042="","",XLOOKUP(D3042,DATOS!$D$6:D14000,DATOS!$C$6:C14000,0,0,1))</f>
        <v/>
      </c>
      <c r="F3042" s="220"/>
      <c r="G3042" s="221"/>
      <c r="H3042" s="194"/>
      <c r="I3042" s="106"/>
      <c r="J3042" s="195"/>
      <c r="K3042" s="195"/>
      <c r="L3042" s="196"/>
    </row>
    <row r="3043">
      <c r="A3043" s="198"/>
      <c r="B3043" s="219"/>
      <c r="C3043" s="103"/>
      <c r="D3043" s="103"/>
      <c r="E3043" s="5" t="str">
        <f t="array" ref="E3043">IF(D3043="","",XLOOKUP(D3043,DATOS!$D$6:D14000,DATOS!$C$6:C14000,0,0,1))</f>
        <v/>
      </c>
      <c r="F3043" s="220"/>
      <c r="G3043" s="221"/>
      <c r="H3043" s="194"/>
      <c r="I3043" s="106"/>
      <c r="J3043" s="195"/>
      <c r="K3043" s="195"/>
      <c r="L3043" s="196"/>
    </row>
    <row r="3044">
      <c r="A3044" s="198"/>
      <c r="B3044" s="219"/>
      <c r="C3044" s="103"/>
      <c r="D3044" s="103"/>
      <c r="E3044" s="5" t="str">
        <f t="array" ref="E3044">IF(D3044="","",XLOOKUP(D3044,DATOS!$D$6:D14000,DATOS!$C$6:C14000,0,0,1))</f>
        <v/>
      </c>
      <c r="F3044" s="220"/>
      <c r="G3044" s="221"/>
      <c r="H3044" s="194"/>
      <c r="I3044" s="106"/>
      <c r="J3044" s="195"/>
      <c r="K3044" s="195"/>
      <c r="L3044" s="196"/>
    </row>
    <row r="3045">
      <c r="A3045" s="198"/>
      <c r="B3045" s="219"/>
      <c r="C3045" s="103"/>
      <c r="D3045" s="103"/>
      <c r="E3045" s="5" t="str">
        <f t="array" ref="E3045">IF(D3045="","",XLOOKUP(D3045,DATOS!$D$6:D14000,DATOS!$C$6:C14000,0,0,1))</f>
        <v/>
      </c>
      <c r="F3045" s="220"/>
      <c r="G3045" s="221"/>
      <c r="H3045" s="194"/>
      <c r="I3045" s="106"/>
      <c r="J3045" s="195"/>
      <c r="K3045" s="195"/>
      <c r="L3045" s="196"/>
    </row>
    <row r="3046">
      <c r="A3046" s="198"/>
      <c r="B3046" s="219"/>
      <c r="C3046" s="103"/>
      <c r="D3046" s="103"/>
      <c r="E3046" s="5" t="str">
        <f t="array" ref="E3046">IF(D3046="","",XLOOKUP(D3046,DATOS!$D$6:D14000,DATOS!$C$6:C14000,0,0,1))</f>
        <v/>
      </c>
      <c r="F3046" s="220"/>
      <c r="G3046" s="221"/>
      <c r="H3046" s="194"/>
      <c r="I3046" s="106"/>
      <c r="J3046" s="195"/>
      <c r="K3046" s="195"/>
      <c r="L3046" s="196"/>
    </row>
    <row r="3047">
      <c r="A3047" s="198"/>
      <c r="B3047" s="219"/>
      <c r="C3047" s="103"/>
      <c r="D3047" s="103"/>
      <c r="E3047" s="5" t="str">
        <f t="array" ref="E3047">IF(D3047="","",XLOOKUP(D3047,DATOS!$D$6:D14000,DATOS!$C$6:C14000,0,0,1))</f>
        <v/>
      </c>
      <c r="F3047" s="220"/>
      <c r="G3047" s="221"/>
      <c r="H3047" s="194"/>
      <c r="I3047" s="106"/>
      <c r="J3047" s="195"/>
      <c r="K3047" s="195"/>
      <c r="L3047" s="196"/>
    </row>
    <row r="3048">
      <c r="A3048" s="198"/>
      <c r="B3048" s="219"/>
      <c r="C3048" s="103"/>
      <c r="D3048" s="103"/>
      <c r="E3048" s="5" t="str">
        <f t="array" ref="E3048">IF(D3048="","",XLOOKUP(D3048,DATOS!$D$6:D14000,DATOS!$C$6:C14000,0,0,1))</f>
        <v/>
      </c>
      <c r="F3048" s="220"/>
      <c r="G3048" s="221"/>
      <c r="H3048" s="194"/>
      <c r="I3048" s="106"/>
      <c r="J3048" s="195"/>
      <c r="K3048" s="195"/>
      <c r="L3048" s="196"/>
    </row>
    <row r="3049">
      <c r="A3049" s="198"/>
      <c r="B3049" s="219"/>
      <c r="C3049" s="103"/>
      <c r="D3049" s="103"/>
      <c r="E3049" s="5" t="str">
        <f t="array" ref="E3049">IF(D3049="","",XLOOKUP(D3049,DATOS!$D$6:D14000,DATOS!$C$6:C14000,0,0,1))</f>
        <v/>
      </c>
      <c r="F3049" s="220"/>
      <c r="G3049" s="221"/>
      <c r="H3049" s="194"/>
      <c r="I3049" s="106"/>
      <c r="J3049" s="195"/>
      <c r="K3049" s="195"/>
      <c r="L3049" s="196"/>
    </row>
    <row r="3050">
      <c r="A3050" s="198"/>
      <c r="B3050" s="219"/>
      <c r="C3050" s="103"/>
      <c r="D3050" s="103"/>
      <c r="E3050" s="5" t="str">
        <f t="array" ref="E3050">IF(D3050="","",XLOOKUP(D3050,DATOS!$D$6:D14000,DATOS!$C$6:C14000,0,0,1))</f>
        <v/>
      </c>
      <c r="F3050" s="220"/>
      <c r="G3050" s="221"/>
      <c r="H3050" s="194"/>
      <c r="I3050" s="106"/>
      <c r="J3050" s="195"/>
      <c r="K3050" s="195"/>
      <c r="L3050" s="196"/>
    </row>
    <row r="3051">
      <c r="A3051" s="198"/>
      <c r="B3051" s="219"/>
      <c r="C3051" s="103"/>
      <c r="D3051" s="103"/>
      <c r="E3051" s="5" t="str">
        <f t="array" ref="E3051">IF(D3051="","",XLOOKUP(D3051,DATOS!$D$6:D14000,DATOS!$C$6:C14000,0,0,1))</f>
        <v/>
      </c>
      <c r="F3051" s="220"/>
      <c r="G3051" s="221"/>
      <c r="H3051" s="194"/>
      <c r="I3051" s="106"/>
      <c r="J3051" s="195"/>
      <c r="K3051" s="195"/>
      <c r="L3051" s="196"/>
    </row>
    <row r="3052">
      <c r="A3052" s="198"/>
      <c r="B3052" s="219"/>
      <c r="C3052" s="103"/>
      <c r="D3052" s="103"/>
      <c r="E3052" s="5" t="str">
        <f t="array" ref="E3052">IF(D3052="","",XLOOKUP(D3052,DATOS!$D$6:D14000,DATOS!$C$6:C14000,0,0,1))</f>
        <v/>
      </c>
      <c r="F3052" s="220"/>
      <c r="G3052" s="221"/>
      <c r="H3052" s="194"/>
      <c r="I3052" s="106"/>
      <c r="J3052" s="195"/>
      <c r="K3052" s="195"/>
      <c r="L3052" s="196"/>
    </row>
    <row r="3053">
      <c r="A3053" s="198"/>
      <c r="B3053" s="219"/>
      <c r="C3053" s="103"/>
      <c r="D3053" s="103"/>
      <c r="E3053" s="5" t="str">
        <f t="array" ref="E3053">IF(D3053="","",XLOOKUP(D3053,DATOS!$D$6:D14000,DATOS!$C$6:C14000,0,0,1))</f>
        <v/>
      </c>
      <c r="F3053" s="220"/>
      <c r="G3053" s="221"/>
      <c r="H3053" s="194"/>
      <c r="I3053" s="106"/>
      <c r="J3053" s="195"/>
      <c r="K3053" s="195"/>
      <c r="L3053" s="196"/>
    </row>
    <row r="3054">
      <c r="A3054" s="198"/>
      <c r="B3054" s="219"/>
      <c r="C3054" s="103"/>
      <c r="D3054" s="103"/>
      <c r="E3054" s="5" t="str">
        <f t="array" ref="E3054">IF(D3054="","",XLOOKUP(D3054,DATOS!$D$6:D14000,DATOS!$C$6:C14000,0,0,1))</f>
        <v/>
      </c>
      <c r="F3054" s="220"/>
      <c r="G3054" s="221"/>
      <c r="H3054" s="194"/>
      <c r="I3054" s="106"/>
      <c r="J3054" s="195"/>
      <c r="K3054" s="195"/>
      <c r="L3054" s="196"/>
    </row>
    <row r="3055">
      <c r="A3055" s="198"/>
      <c r="B3055" s="219"/>
      <c r="C3055" s="103"/>
      <c r="D3055" s="103"/>
      <c r="E3055" s="5" t="str">
        <f t="array" ref="E3055">IF(D3055="","",XLOOKUP(D3055,DATOS!$D$6:D14000,DATOS!$C$6:C14000,0,0,1))</f>
        <v/>
      </c>
      <c r="F3055" s="220"/>
      <c r="G3055" s="221"/>
      <c r="H3055" s="194"/>
      <c r="I3055" s="106"/>
      <c r="J3055" s="195"/>
      <c r="K3055" s="195"/>
      <c r="L3055" s="196"/>
    </row>
    <row r="3056">
      <c r="A3056" s="198"/>
      <c r="B3056" s="219"/>
      <c r="C3056" s="103"/>
      <c r="D3056" s="103"/>
      <c r="E3056" s="5" t="str">
        <f t="array" ref="E3056">IF(D3056="","",XLOOKUP(D3056,DATOS!$D$6:D14000,DATOS!$C$6:C14000,0,0,1))</f>
        <v/>
      </c>
      <c r="F3056" s="220"/>
      <c r="G3056" s="221"/>
      <c r="H3056" s="194"/>
      <c r="I3056" s="106"/>
      <c r="J3056" s="195"/>
      <c r="K3056" s="195"/>
      <c r="L3056" s="196"/>
    </row>
    <row r="3057">
      <c r="A3057" s="198"/>
      <c r="B3057" s="219"/>
      <c r="C3057" s="103"/>
      <c r="D3057" s="103"/>
      <c r="E3057" s="5" t="str">
        <f t="array" ref="E3057">IF(D3057="","",XLOOKUP(D3057,DATOS!$D$6:D14000,DATOS!$C$6:C14000,0,0,1))</f>
        <v/>
      </c>
      <c r="F3057" s="220"/>
      <c r="G3057" s="221"/>
      <c r="H3057" s="194"/>
      <c r="I3057" s="106"/>
      <c r="J3057" s="195"/>
      <c r="K3057" s="195"/>
      <c r="L3057" s="196"/>
    </row>
    <row r="3058">
      <c r="A3058" s="198"/>
      <c r="B3058" s="219"/>
      <c r="C3058" s="103"/>
      <c r="D3058" s="103"/>
      <c r="E3058" s="5" t="str">
        <f t="array" ref="E3058">IF(D3058="","",XLOOKUP(D3058,DATOS!$D$6:D14000,DATOS!$C$6:C14000,0,0,1))</f>
        <v/>
      </c>
      <c r="F3058" s="220"/>
      <c r="G3058" s="221"/>
      <c r="H3058" s="194"/>
      <c r="I3058" s="106"/>
      <c r="J3058" s="195"/>
      <c r="K3058" s="195"/>
      <c r="L3058" s="196"/>
    </row>
    <row r="3059">
      <c r="A3059" s="198"/>
      <c r="B3059" s="219"/>
      <c r="C3059" s="103"/>
      <c r="D3059" s="103"/>
      <c r="E3059" s="5" t="str">
        <f t="array" ref="E3059">IF(D3059="","",XLOOKUP(D3059,DATOS!$D$6:D14000,DATOS!$C$6:C14000,0,0,1))</f>
        <v/>
      </c>
      <c r="F3059" s="220"/>
      <c r="G3059" s="221"/>
      <c r="H3059" s="194"/>
      <c r="I3059" s="106"/>
      <c r="J3059" s="195"/>
      <c r="K3059" s="195"/>
      <c r="L3059" s="196"/>
    </row>
    <row r="3060">
      <c r="A3060" s="198"/>
      <c r="B3060" s="219"/>
      <c r="C3060" s="103"/>
      <c r="D3060" s="103"/>
      <c r="E3060" s="5" t="str">
        <f t="array" ref="E3060">IF(D3060="","",XLOOKUP(D3060,DATOS!$D$6:D14000,DATOS!$C$6:C14000,0,0,1))</f>
        <v/>
      </c>
      <c r="F3060" s="220"/>
      <c r="G3060" s="221"/>
      <c r="H3060" s="194"/>
      <c r="I3060" s="106"/>
      <c r="J3060" s="195"/>
      <c r="K3060" s="195"/>
      <c r="L3060" s="196"/>
    </row>
    <row r="3061">
      <c r="A3061" s="198"/>
      <c r="B3061" s="219"/>
      <c r="C3061" s="103"/>
      <c r="D3061" s="103"/>
      <c r="E3061" s="5" t="str">
        <f t="array" ref="E3061">IF(D3061="","",XLOOKUP(D3061,DATOS!$D$6:D14000,DATOS!$C$6:C14000,0,0,1))</f>
        <v/>
      </c>
      <c r="F3061" s="220"/>
      <c r="G3061" s="221"/>
      <c r="H3061" s="194"/>
      <c r="I3061" s="106"/>
      <c r="J3061" s="195"/>
      <c r="K3061" s="195"/>
      <c r="L3061" s="196"/>
    </row>
    <row r="3062">
      <c r="A3062" s="198"/>
      <c r="B3062" s="219"/>
      <c r="C3062" s="103"/>
      <c r="D3062" s="103"/>
      <c r="E3062" s="5" t="str">
        <f t="array" ref="E3062">IF(D3062="","",XLOOKUP(D3062,DATOS!$D$6:D14000,DATOS!$C$6:C14000,0,0,1))</f>
        <v/>
      </c>
      <c r="F3062" s="220"/>
      <c r="G3062" s="221"/>
      <c r="H3062" s="194"/>
      <c r="I3062" s="106"/>
      <c r="J3062" s="195"/>
      <c r="K3062" s="195"/>
      <c r="L3062" s="196"/>
    </row>
    <row r="3063">
      <c r="A3063" s="198"/>
      <c r="B3063" s="219"/>
      <c r="C3063" s="103"/>
      <c r="D3063" s="103"/>
      <c r="E3063" s="5" t="str">
        <f t="array" ref="E3063">IF(D3063="","",XLOOKUP(D3063,DATOS!$D$6:D14000,DATOS!$C$6:C14000,0,0,1))</f>
        <v/>
      </c>
      <c r="F3063" s="220"/>
      <c r="G3063" s="221"/>
      <c r="H3063" s="194"/>
      <c r="I3063" s="106"/>
      <c r="J3063" s="195"/>
      <c r="K3063" s="195"/>
      <c r="L3063" s="196"/>
    </row>
    <row r="3064">
      <c r="A3064" s="198"/>
      <c r="B3064" s="219"/>
      <c r="C3064" s="103"/>
      <c r="D3064" s="103"/>
      <c r="E3064" s="5" t="str">
        <f t="array" ref="E3064">IF(D3064="","",XLOOKUP(D3064,DATOS!$D$6:D14000,DATOS!$C$6:C14000,0,0,1))</f>
        <v/>
      </c>
      <c r="F3064" s="220"/>
      <c r="G3064" s="221"/>
      <c r="H3064" s="194"/>
      <c r="I3064" s="106"/>
      <c r="J3064" s="195"/>
      <c r="K3064" s="195"/>
      <c r="L3064" s="196"/>
    </row>
    <row r="3065">
      <c r="A3065" s="198"/>
      <c r="B3065" s="219"/>
      <c r="C3065" s="103"/>
      <c r="D3065" s="103"/>
      <c r="E3065" s="5" t="str">
        <f t="array" ref="E3065">IF(D3065="","",XLOOKUP(D3065,DATOS!$D$6:D14000,DATOS!$C$6:C14000,0,0,1))</f>
        <v/>
      </c>
      <c r="F3065" s="220"/>
      <c r="G3065" s="221"/>
      <c r="H3065" s="194"/>
      <c r="I3065" s="106"/>
      <c r="J3065" s="195"/>
      <c r="K3065" s="195"/>
      <c r="L3065" s="196"/>
    </row>
    <row r="3066">
      <c r="A3066" s="198"/>
      <c r="B3066" s="219"/>
      <c r="C3066" s="103"/>
      <c r="D3066" s="103"/>
      <c r="E3066" s="5" t="str">
        <f t="array" ref="E3066">IF(D3066="","",XLOOKUP(D3066,DATOS!$D$6:D14000,DATOS!$C$6:C14000,0,0,1))</f>
        <v/>
      </c>
      <c r="F3066" s="220"/>
      <c r="G3066" s="221"/>
      <c r="H3066" s="194"/>
      <c r="I3066" s="106"/>
      <c r="J3066" s="195"/>
      <c r="K3066" s="195"/>
      <c r="L3066" s="196"/>
    </row>
    <row r="3067">
      <c r="A3067" s="198"/>
      <c r="B3067" s="219"/>
      <c r="C3067" s="103"/>
      <c r="D3067" s="103"/>
      <c r="E3067" s="5" t="str">
        <f t="array" ref="E3067">IF(D3067="","",XLOOKUP(D3067,DATOS!$D$6:D14000,DATOS!$C$6:C14000,0,0,1))</f>
        <v/>
      </c>
      <c r="F3067" s="220"/>
      <c r="G3067" s="221"/>
      <c r="H3067" s="194"/>
      <c r="I3067" s="106"/>
      <c r="J3067" s="195"/>
      <c r="K3067" s="195"/>
      <c r="L3067" s="196"/>
    </row>
    <row r="3068">
      <c r="A3068" s="198"/>
      <c r="B3068" s="219"/>
      <c r="C3068" s="103"/>
      <c r="D3068" s="103"/>
      <c r="E3068" s="5" t="str">
        <f t="array" ref="E3068">IF(D3068="","",XLOOKUP(D3068,DATOS!$D$6:D14000,DATOS!$C$6:C14000,0,0,1))</f>
        <v/>
      </c>
      <c r="F3068" s="220"/>
      <c r="G3068" s="221"/>
      <c r="H3068" s="194"/>
      <c r="I3068" s="106"/>
      <c r="J3068" s="195"/>
      <c r="K3068" s="195"/>
      <c r="L3068" s="196"/>
    </row>
    <row r="3069">
      <c r="A3069" s="198"/>
      <c r="B3069" s="219"/>
      <c r="C3069" s="103"/>
      <c r="D3069" s="103"/>
      <c r="E3069" s="5" t="str">
        <f t="array" ref="E3069">IF(D3069="","",XLOOKUP(D3069,DATOS!$D$6:D14000,DATOS!$C$6:C14000,0,0,1))</f>
        <v/>
      </c>
      <c r="F3069" s="220"/>
      <c r="G3069" s="221"/>
      <c r="H3069" s="194"/>
      <c r="I3069" s="106"/>
      <c r="J3069" s="195"/>
      <c r="K3069" s="195"/>
      <c r="L3069" s="196"/>
    </row>
    <row r="3070">
      <c r="A3070" s="198"/>
      <c r="B3070" s="219"/>
      <c r="C3070" s="103"/>
      <c r="D3070" s="103"/>
      <c r="E3070" s="5" t="str">
        <f t="array" ref="E3070">IF(D3070="","",XLOOKUP(D3070,DATOS!$D$6:D14000,DATOS!$C$6:C14000,0,0,1))</f>
        <v/>
      </c>
      <c r="F3070" s="220"/>
      <c r="G3070" s="221"/>
      <c r="H3070" s="194"/>
      <c r="I3070" s="106"/>
      <c r="J3070" s="195"/>
      <c r="K3070" s="195"/>
      <c r="L3070" s="196"/>
    </row>
    <row r="3071">
      <c r="A3071" s="198"/>
      <c r="B3071" s="219"/>
      <c r="C3071" s="103"/>
      <c r="D3071" s="103"/>
      <c r="E3071" s="5" t="str">
        <f t="array" ref="E3071">IF(D3071="","",XLOOKUP(D3071,DATOS!$D$6:D14000,DATOS!$C$6:C14000,0,0,1))</f>
        <v/>
      </c>
      <c r="F3071" s="220"/>
      <c r="G3071" s="221"/>
      <c r="H3071" s="194"/>
      <c r="I3071" s="106"/>
      <c r="J3071" s="195"/>
      <c r="K3071" s="195"/>
      <c r="L3071" s="196"/>
    </row>
    <row r="3072">
      <c r="A3072" s="198"/>
      <c r="B3072" s="219"/>
      <c r="C3072" s="103"/>
      <c r="D3072" s="103"/>
      <c r="E3072" s="5" t="str">
        <f t="array" ref="E3072">IF(D3072="","",XLOOKUP(D3072,DATOS!$D$6:D14000,DATOS!$C$6:C14000,0,0,1))</f>
        <v/>
      </c>
      <c r="F3072" s="220"/>
      <c r="G3072" s="221"/>
      <c r="H3072" s="194"/>
      <c r="I3072" s="106"/>
      <c r="J3072" s="195"/>
      <c r="K3072" s="195"/>
      <c r="L3072" s="196"/>
    </row>
    <row r="3073">
      <c r="A3073" s="198"/>
      <c r="B3073" s="219"/>
      <c r="C3073" s="103"/>
      <c r="D3073" s="103"/>
      <c r="E3073" s="5" t="str">
        <f t="array" ref="E3073">IF(D3073="","",XLOOKUP(D3073,DATOS!$D$6:D14000,DATOS!$C$6:C14000,0,0,1))</f>
        <v/>
      </c>
      <c r="F3073" s="220"/>
      <c r="G3073" s="221"/>
      <c r="H3073" s="194"/>
      <c r="I3073" s="106"/>
      <c r="J3073" s="195"/>
      <c r="K3073" s="195"/>
      <c r="L3073" s="196"/>
    </row>
    <row r="3074">
      <c r="A3074" s="198"/>
      <c r="B3074" s="219"/>
      <c r="C3074" s="103"/>
      <c r="D3074" s="103"/>
      <c r="E3074" s="5" t="str">
        <f t="array" ref="E3074">IF(D3074="","",XLOOKUP(D3074,DATOS!$D$6:D14000,DATOS!$C$6:C14000,0,0,1))</f>
        <v/>
      </c>
      <c r="F3074" s="220"/>
      <c r="G3074" s="221"/>
      <c r="H3074" s="194"/>
      <c r="I3074" s="106"/>
      <c r="J3074" s="195"/>
      <c r="K3074" s="195"/>
      <c r="L3074" s="196"/>
    </row>
    <row r="3075">
      <c r="A3075" s="198"/>
      <c r="B3075" s="219"/>
      <c r="C3075" s="103"/>
      <c r="D3075" s="103"/>
      <c r="E3075" s="5" t="str">
        <f t="array" ref="E3075">IF(D3075="","",XLOOKUP(D3075,DATOS!$D$6:D14000,DATOS!$C$6:C14000,0,0,1))</f>
        <v/>
      </c>
      <c r="F3075" s="220"/>
      <c r="G3075" s="221"/>
      <c r="H3075" s="194"/>
      <c r="I3075" s="106"/>
      <c r="J3075" s="195"/>
      <c r="K3075" s="195"/>
      <c r="L3075" s="196"/>
    </row>
    <row r="3076">
      <c r="A3076" s="198"/>
      <c r="B3076" s="219"/>
      <c r="C3076" s="103"/>
      <c r="D3076" s="103"/>
      <c r="E3076" s="5" t="str">
        <f t="array" ref="E3076">IF(D3076="","",XLOOKUP(D3076,DATOS!$D$6:D14000,DATOS!$C$6:C14000,0,0,1))</f>
        <v/>
      </c>
      <c r="F3076" s="220"/>
      <c r="G3076" s="221"/>
      <c r="H3076" s="194"/>
      <c r="I3076" s="106"/>
      <c r="J3076" s="195"/>
      <c r="K3076" s="195"/>
      <c r="L3076" s="196"/>
    </row>
    <row r="3077">
      <c r="A3077" s="198"/>
      <c r="B3077" s="219"/>
      <c r="C3077" s="103"/>
      <c r="D3077" s="103"/>
      <c r="E3077" s="5" t="str">
        <f t="array" ref="E3077">IF(D3077="","",XLOOKUP(D3077,DATOS!$D$6:D14000,DATOS!$C$6:C14000,0,0,1))</f>
        <v/>
      </c>
      <c r="F3077" s="220"/>
      <c r="G3077" s="221"/>
      <c r="H3077" s="194"/>
      <c r="I3077" s="106"/>
      <c r="J3077" s="195"/>
      <c r="K3077" s="195"/>
      <c r="L3077" s="196"/>
    </row>
    <row r="3078">
      <c r="A3078" s="198"/>
      <c r="B3078" s="219"/>
      <c r="C3078" s="103"/>
      <c r="D3078" s="103"/>
      <c r="E3078" s="5" t="str">
        <f t="array" ref="E3078">IF(D3078="","",XLOOKUP(D3078,DATOS!$D$6:D14000,DATOS!$C$6:C14000,0,0,1))</f>
        <v/>
      </c>
      <c r="F3078" s="220"/>
      <c r="G3078" s="221"/>
      <c r="H3078" s="194"/>
      <c r="I3078" s="106"/>
      <c r="J3078" s="195"/>
      <c r="K3078" s="195"/>
      <c r="L3078" s="196"/>
    </row>
    <row r="3079">
      <c r="A3079" s="198"/>
      <c r="B3079" s="219"/>
      <c r="C3079" s="103"/>
      <c r="D3079" s="103"/>
      <c r="E3079" s="5" t="str">
        <f t="array" ref="E3079">IF(D3079="","",XLOOKUP(D3079,DATOS!$D$6:D14000,DATOS!$C$6:C14000,0,0,1))</f>
        <v/>
      </c>
      <c r="F3079" s="220"/>
      <c r="G3079" s="221"/>
      <c r="H3079" s="194"/>
      <c r="I3079" s="106"/>
      <c r="J3079" s="195"/>
      <c r="K3079" s="195"/>
      <c r="L3079" s="196"/>
    </row>
    <row r="3080">
      <c r="A3080" s="198"/>
      <c r="B3080" s="219"/>
      <c r="C3080" s="103"/>
      <c r="D3080" s="103"/>
      <c r="E3080" s="5" t="str">
        <f t="array" ref="E3080">IF(D3080="","",XLOOKUP(D3080,DATOS!$D$6:D14000,DATOS!$C$6:C14000,0,0,1))</f>
        <v/>
      </c>
      <c r="F3080" s="220"/>
      <c r="G3080" s="221"/>
      <c r="H3080" s="194"/>
      <c r="I3080" s="106"/>
      <c r="J3080" s="195"/>
      <c r="K3080" s="195"/>
      <c r="L3080" s="196"/>
    </row>
    <row r="3081">
      <c r="A3081" s="198"/>
      <c r="B3081" s="219"/>
      <c r="C3081" s="103"/>
      <c r="D3081" s="103"/>
      <c r="E3081" s="5" t="str">
        <f t="array" ref="E3081">IF(D3081="","",XLOOKUP(D3081,DATOS!$D$6:D14000,DATOS!$C$6:C14000,0,0,1))</f>
        <v/>
      </c>
      <c r="F3081" s="220"/>
      <c r="G3081" s="221"/>
      <c r="H3081" s="194"/>
      <c r="I3081" s="106"/>
      <c r="J3081" s="195"/>
      <c r="K3081" s="195"/>
      <c r="L3081" s="196"/>
    </row>
    <row r="3082">
      <c r="A3082" s="198"/>
      <c r="B3082" s="219"/>
      <c r="C3082" s="103"/>
      <c r="D3082" s="103"/>
      <c r="E3082" s="5" t="str">
        <f t="array" ref="E3082">IF(D3082="","",XLOOKUP(D3082,DATOS!$D$6:D14000,DATOS!$C$6:C14000,0,0,1))</f>
        <v/>
      </c>
      <c r="F3082" s="220"/>
      <c r="G3082" s="221"/>
      <c r="H3082" s="194"/>
      <c r="I3082" s="106"/>
      <c r="J3082" s="195"/>
      <c r="K3082" s="195"/>
      <c r="L3082" s="196"/>
    </row>
    <row r="3083">
      <c r="A3083" s="198"/>
      <c r="B3083" s="219"/>
      <c r="C3083" s="103"/>
      <c r="D3083" s="103"/>
      <c r="E3083" s="5" t="str">
        <f t="array" ref="E3083">IF(D3083="","",XLOOKUP(D3083,DATOS!$D$6:D14000,DATOS!$C$6:C14000,0,0,1))</f>
        <v/>
      </c>
      <c r="F3083" s="220"/>
      <c r="G3083" s="221"/>
      <c r="H3083" s="194"/>
      <c r="I3083" s="106"/>
      <c r="J3083" s="195"/>
      <c r="K3083" s="195"/>
      <c r="L3083" s="196"/>
    </row>
    <row r="3084">
      <c r="A3084" s="198"/>
      <c r="B3084" s="219"/>
      <c r="C3084" s="103"/>
      <c r="D3084" s="103"/>
      <c r="E3084" s="5" t="str">
        <f t="array" ref="E3084">IF(D3084="","",XLOOKUP(D3084,DATOS!$D$6:D14000,DATOS!$C$6:C14000,0,0,1))</f>
        <v/>
      </c>
      <c r="F3084" s="220"/>
      <c r="G3084" s="221"/>
      <c r="H3084" s="194"/>
      <c r="I3084" s="106"/>
      <c r="J3084" s="195"/>
      <c r="K3084" s="195"/>
      <c r="L3084" s="196"/>
    </row>
    <row r="3085">
      <c r="A3085" s="198"/>
      <c r="B3085" s="219"/>
      <c r="C3085" s="103"/>
      <c r="D3085" s="103"/>
      <c r="E3085" s="5" t="str">
        <f t="array" ref="E3085">IF(D3085="","",XLOOKUP(D3085,DATOS!$D$6:D14000,DATOS!$C$6:C14000,0,0,1))</f>
        <v/>
      </c>
      <c r="F3085" s="220"/>
      <c r="G3085" s="221"/>
      <c r="H3085" s="194"/>
      <c r="I3085" s="106"/>
      <c r="J3085" s="195"/>
      <c r="K3085" s="195"/>
      <c r="L3085" s="196"/>
    </row>
    <row r="3086">
      <c r="A3086" s="198"/>
      <c r="B3086" s="219"/>
      <c r="C3086" s="103"/>
      <c r="D3086" s="103"/>
      <c r="E3086" s="5" t="str">
        <f t="array" ref="E3086">IF(D3086="","",XLOOKUP(D3086,DATOS!$D$6:D14000,DATOS!$C$6:C14000,0,0,1))</f>
        <v/>
      </c>
      <c r="F3086" s="220"/>
      <c r="G3086" s="221"/>
      <c r="H3086" s="194"/>
      <c r="I3086" s="106"/>
      <c r="J3086" s="195"/>
      <c r="K3086" s="195"/>
      <c r="L3086" s="196"/>
    </row>
    <row r="3087">
      <c r="A3087" s="198"/>
      <c r="B3087" s="219"/>
      <c r="C3087" s="103"/>
      <c r="D3087" s="103"/>
      <c r="E3087" s="5" t="str">
        <f t="array" ref="E3087">IF(D3087="","",XLOOKUP(D3087,DATOS!$D$6:D14000,DATOS!$C$6:C14000,0,0,1))</f>
        <v/>
      </c>
      <c r="F3087" s="220"/>
      <c r="G3087" s="221"/>
      <c r="H3087" s="194"/>
      <c r="I3087" s="106"/>
      <c r="J3087" s="195"/>
      <c r="K3087" s="195"/>
      <c r="L3087" s="196"/>
    </row>
    <row r="3088">
      <c r="A3088" s="198"/>
      <c r="B3088" s="219"/>
      <c r="C3088" s="103"/>
      <c r="D3088" s="103"/>
      <c r="E3088" s="5" t="str">
        <f t="array" ref="E3088">IF(D3088="","",XLOOKUP(D3088,DATOS!$D$6:D14000,DATOS!$C$6:C14000,0,0,1))</f>
        <v/>
      </c>
      <c r="F3088" s="220"/>
      <c r="G3088" s="221"/>
      <c r="H3088" s="194"/>
      <c r="I3088" s="106"/>
      <c r="J3088" s="195"/>
      <c r="K3088" s="195"/>
      <c r="L3088" s="196"/>
    </row>
    <row r="3089">
      <c r="A3089" s="198"/>
      <c r="B3089" s="219"/>
      <c r="C3089" s="103"/>
      <c r="D3089" s="103"/>
      <c r="E3089" s="5" t="str">
        <f t="array" ref="E3089">IF(D3089="","",XLOOKUP(D3089,DATOS!$D$6:D14000,DATOS!$C$6:C14000,0,0,1))</f>
        <v/>
      </c>
      <c r="F3089" s="220"/>
      <c r="G3089" s="221"/>
      <c r="H3089" s="194"/>
      <c r="I3089" s="106"/>
      <c r="J3089" s="195"/>
      <c r="K3089" s="195"/>
      <c r="L3089" s="196"/>
    </row>
    <row r="3090">
      <c r="A3090" s="198"/>
      <c r="B3090" s="219"/>
      <c r="C3090" s="103"/>
      <c r="D3090" s="103"/>
      <c r="E3090" s="5" t="str">
        <f t="array" ref="E3090">IF(D3090="","",XLOOKUP(D3090,DATOS!$D$6:D14000,DATOS!$C$6:C14000,0,0,1))</f>
        <v/>
      </c>
      <c r="F3090" s="220"/>
      <c r="G3090" s="221"/>
      <c r="H3090" s="194"/>
      <c r="I3090" s="106"/>
      <c r="J3090" s="195"/>
      <c r="K3090" s="195"/>
      <c r="L3090" s="196"/>
    </row>
    <row r="3091">
      <c r="A3091" s="198"/>
      <c r="B3091" s="219"/>
      <c r="C3091" s="103"/>
      <c r="D3091" s="103"/>
      <c r="E3091" s="5" t="str">
        <f t="array" ref="E3091">IF(D3091="","",XLOOKUP(D3091,DATOS!$D$6:D14000,DATOS!$C$6:C14000,0,0,1))</f>
        <v/>
      </c>
      <c r="F3091" s="220"/>
      <c r="G3091" s="221"/>
      <c r="H3091" s="194"/>
      <c r="I3091" s="106"/>
      <c r="J3091" s="195"/>
      <c r="K3091" s="195"/>
      <c r="L3091" s="196"/>
    </row>
    <row r="3092">
      <c r="A3092" s="198"/>
      <c r="B3092" s="219"/>
      <c r="C3092" s="103"/>
      <c r="D3092" s="103"/>
      <c r="E3092" s="5" t="str">
        <f t="array" ref="E3092">IF(D3092="","",XLOOKUP(D3092,DATOS!$D$6:D14000,DATOS!$C$6:C14000,0,0,1))</f>
        <v/>
      </c>
      <c r="F3092" s="220"/>
      <c r="G3092" s="221"/>
      <c r="H3092" s="194"/>
      <c r="I3092" s="106"/>
      <c r="J3092" s="195"/>
      <c r="K3092" s="195"/>
      <c r="L3092" s="196"/>
    </row>
    <row r="3093">
      <c r="A3093" s="198"/>
      <c r="B3093" s="219"/>
      <c r="C3093" s="103"/>
      <c r="D3093" s="103"/>
      <c r="E3093" s="5" t="str">
        <f t="array" ref="E3093">IF(D3093="","",XLOOKUP(D3093,DATOS!$D$6:D14000,DATOS!$C$6:C14000,0,0,1))</f>
        <v/>
      </c>
      <c r="F3093" s="220"/>
      <c r="G3093" s="221"/>
      <c r="H3093" s="194"/>
      <c r="I3093" s="106"/>
      <c r="J3093" s="195"/>
      <c r="K3093" s="195"/>
      <c r="L3093" s="196"/>
    </row>
    <row r="3094">
      <c r="A3094" s="198"/>
      <c r="B3094" s="219"/>
      <c r="C3094" s="103"/>
      <c r="D3094" s="103"/>
      <c r="E3094" s="5" t="str">
        <f t="array" ref="E3094">IF(D3094="","",XLOOKUP(D3094,DATOS!$D$6:D14000,DATOS!$C$6:C14000,0,0,1))</f>
        <v/>
      </c>
      <c r="F3094" s="220"/>
      <c r="G3094" s="221"/>
      <c r="H3094" s="194"/>
      <c r="I3094" s="106"/>
      <c r="J3094" s="195"/>
      <c r="K3094" s="195"/>
      <c r="L3094" s="196"/>
    </row>
    <row r="3095">
      <c r="A3095" s="198"/>
      <c r="B3095" s="219"/>
      <c r="C3095" s="103"/>
      <c r="D3095" s="103"/>
      <c r="E3095" s="5" t="str">
        <f t="array" ref="E3095">IF(D3095="","",XLOOKUP(D3095,DATOS!$D$6:D14000,DATOS!$C$6:C14000,0,0,1))</f>
        <v/>
      </c>
      <c r="F3095" s="220"/>
      <c r="G3095" s="221"/>
      <c r="H3095" s="194"/>
      <c r="I3095" s="106"/>
      <c r="J3095" s="195"/>
      <c r="K3095" s="195"/>
      <c r="L3095" s="196"/>
    </row>
    <row r="3096">
      <c r="A3096" s="198"/>
      <c r="B3096" s="219"/>
      <c r="C3096" s="103"/>
      <c r="D3096" s="103"/>
      <c r="E3096" s="5" t="str">
        <f t="array" ref="E3096">IF(D3096="","",XLOOKUP(D3096,DATOS!$D$6:D14000,DATOS!$C$6:C14000,0,0,1))</f>
        <v/>
      </c>
      <c r="F3096" s="220"/>
      <c r="G3096" s="221"/>
      <c r="H3096" s="194"/>
      <c r="I3096" s="106"/>
      <c r="J3096" s="195"/>
      <c r="K3096" s="195"/>
      <c r="L3096" s="196"/>
    </row>
    <row r="3097">
      <c r="A3097" s="198"/>
      <c r="B3097" s="219"/>
      <c r="C3097" s="103"/>
      <c r="D3097" s="103"/>
      <c r="E3097" s="5" t="str">
        <f t="array" ref="E3097">IF(D3097="","",XLOOKUP(D3097,DATOS!$D$6:D14000,DATOS!$C$6:C14000,0,0,1))</f>
        <v/>
      </c>
      <c r="F3097" s="220"/>
      <c r="G3097" s="221"/>
      <c r="H3097" s="194"/>
      <c r="I3097" s="106"/>
      <c r="J3097" s="195"/>
      <c r="K3097" s="195"/>
      <c r="L3097" s="196"/>
    </row>
    <row r="3098">
      <c r="A3098" s="198"/>
      <c r="B3098" s="219"/>
      <c r="C3098" s="103"/>
      <c r="D3098" s="103"/>
      <c r="E3098" s="5" t="str">
        <f t="array" ref="E3098">IF(D3098="","",XLOOKUP(D3098,DATOS!$D$6:D14000,DATOS!$C$6:C14000,0,0,1))</f>
        <v/>
      </c>
      <c r="F3098" s="220"/>
      <c r="G3098" s="221"/>
      <c r="H3098" s="194"/>
      <c r="I3098" s="106"/>
      <c r="J3098" s="195"/>
      <c r="K3098" s="195"/>
      <c r="L3098" s="196"/>
    </row>
    <row r="3099">
      <c r="A3099" s="198"/>
      <c r="B3099" s="219"/>
      <c r="C3099" s="103"/>
      <c r="D3099" s="103"/>
      <c r="E3099" s="5" t="str">
        <f t="array" ref="E3099">IF(D3099="","",XLOOKUP(D3099,DATOS!$D$6:D14000,DATOS!$C$6:C14000,0,0,1))</f>
        <v/>
      </c>
      <c r="F3099" s="220"/>
      <c r="G3099" s="221"/>
      <c r="H3099" s="194"/>
      <c r="I3099" s="106"/>
      <c r="J3099" s="195"/>
      <c r="K3099" s="195"/>
      <c r="L3099" s="196"/>
    </row>
    <row r="3100">
      <c r="A3100" s="198"/>
      <c r="B3100" s="219"/>
      <c r="C3100" s="103"/>
      <c r="D3100" s="103"/>
      <c r="E3100" s="5" t="str">
        <f t="array" ref="E3100">IF(D3100="","",XLOOKUP(D3100,DATOS!$D$6:D14000,DATOS!$C$6:C14000,0,0,1))</f>
        <v/>
      </c>
      <c r="F3100" s="220"/>
      <c r="G3100" s="221"/>
      <c r="H3100" s="194"/>
      <c r="I3100" s="106"/>
      <c r="J3100" s="195"/>
      <c r="K3100" s="195"/>
      <c r="L3100" s="196"/>
    </row>
    <row r="3101">
      <c r="A3101" s="198"/>
      <c r="B3101" s="219"/>
      <c r="C3101" s="103"/>
      <c r="D3101" s="103"/>
      <c r="E3101" s="5" t="str">
        <f t="array" ref="E3101">IF(D3101="","",XLOOKUP(D3101,DATOS!$D$6:D14000,DATOS!$C$6:C14000,0,0,1))</f>
        <v/>
      </c>
      <c r="F3101" s="220"/>
      <c r="G3101" s="221"/>
      <c r="H3101" s="194"/>
      <c r="I3101" s="106"/>
      <c r="J3101" s="195"/>
      <c r="K3101" s="195"/>
      <c r="L3101" s="196"/>
    </row>
    <row r="3102">
      <c r="A3102" s="198"/>
      <c r="B3102" s="219"/>
      <c r="C3102" s="103"/>
      <c r="D3102" s="103"/>
      <c r="E3102" s="5" t="str">
        <f t="array" ref="E3102">IF(D3102="","",XLOOKUP(D3102,DATOS!$D$6:D14000,DATOS!$C$6:C14000,0,0,1))</f>
        <v/>
      </c>
      <c r="F3102" s="220"/>
      <c r="G3102" s="221"/>
      <c r="H3102" s="194"/>
      <c r="I3102" s="106"/>
      <c r="J3102" s="195"/>
      <c r="K3102" s="195"/>
      <c r="L3102" s="196"/>
    </row>
    <row r="3103">
      <c r="A3103" s="198"/>
      <c r="B3103" s="219"/>
      <c r="C3103" s="103"/>
      <c r="D3103" s="103"/>
      <c r="E3103" s="5" t="str">
        <f t="array" ref="E3103">IF(D3103="","",XLOOKUP(D3103,DATOS!$D$6:D14000,DATOS!$C$6:C14000,0,0,1))</f>
        <v/>
      </c>
      <c r="F3103" s="220"/>
      <c r="G3103" s="221"/>
      <c r="H3103" s="194"/>
      <c r="I3103" s="106"/>
      <c r="J3103" s="195"/>
      <c r="K3103" s="195"/>
      <c r="L3103" s="196"/>
    </row>
    <row r="3104">
      <c r="A3104" s="198"/>
      <c r="B3104" s="219"/>
      <c r="C3104" s="103"/>
      <c r="D3104" s="103"/>
      <c r="E3104" s="5" t="str">
        <f t="array" ref="E3104">IF(D3104="","",XLOOKUP(D3104,DATOS!$D$6:D14000,DATOS!$C$6:C14000,0,0,1))</f>
        <v/>
      </c>
      <c r="F3104" s="220"/>
      <c r="G3104" s="221"/>
      <c r="H3104" s="194"/>
      <c r="I3104" s="106"/>
      <c r="J3104" s="195"/>
      <c r="K3104" s="195"/>
      <c r="L3104" s="196"/>
    </row>
    <row r="3105">
      <c r="A3105" s="198"/>
      <c r="B3105" s="219"/>
      <c r="C3105" s="103"/>
      <c r="D3105" s="103"/>
      <c r="E3105" s="5" t="str">
        <f t="array" ref="E3105">IF(D3105="","",XLOOKUP(D3105,DATOS!$D$6:D14000,DATOS!$C$6:C14000,0,0,1))</f>
        <v/>
      </c>
      <c r="F3105" s="220"/>
      <c r="G3105" s="221"/>
      <c r="H3105" s="194"/>
      <c r="I3105" s="106"/>
      <c r="J3105" s="195"/>
      <c r="K3105" s="195"/>
      <c r="L3105" s="196"/>
    </row>
    <row r="3106">
      <c r="A3106" s="198"/>
      <c r="B3106" s="219"/>
      <c r="C3106" s="103"/>
      <c r="D3106" s="103"/>
      <c r="E3106" s="5" t="str">
        <f t="array" ref="E3106">IF(D3106="","",XLOOKUP(D3106,DATOS!$D$6:D14000,DATOS!$C$6:C14000,0,0,1))</f>
        <v/>
      </c>
      <c r="F3106" s="220"/>
      <c r="G3106" s="221"/>
      <c r="H3106" s="194"/>
      <c r="I3106" s="106"/>
      <c r="J3106" s="195"/>
      <c r="K3106" s="195"/>
      <c r="L3106" s="196"/>
    </row>
    <row r="3107">
      <c r="A3107" s="198"/>
      <c r="B3107" s="219"/>
      <c r="C3107" s="103"/>
      <c r="D3107" s="103"/>
      <c r="E3107" s="5" t="str">
        <f t="array" ref="E3107">IF(D3107="","",XLOOKUP(D3107,DATOS!$D$6:D14000,DATOS!$C$6:C14000,0,0,1))</f>
        <v/>
      </c>
      <c r="F3107" s="220"/>
      <c r="G3107" s="221"/>
      <c r="H3107" s="194"/>
      <c r="I3107" s="106"/>
      <c r="J3107" s="195"/>
      <c r="K3107" s="195"/>
      <c r="L3107" s="196"/>
    </row>
    <row r="3108">
      <c r="A3108" s="198"/>
      <c r="B3108" s="219"/>
      <c r="C3108" s="103"/>
      <c r="D3108" s="103"/>
      <c r="E3108" s="5" t="str">
        <f t="array" ref="E3108">IF(D3108="","",XLOOKUP(D3108,DATOS!$D$6:D14000,DATOS!$C$6:C14000,0,0,1))</f>
        <v/>
      </c>
      <c r="F3108" s="220"/>
      <c r="G3108" s="221"/>
      <c r="H3108" s="194"/>
      <c r="I3108" s="106"/>
      <c r="J3108" s="195"/>
      <c r="K3108" s="195"/>
      <c r="L3108" s="196"/>
    </row>
    <row r="3109">
      <c r="A3109" s="198"/>
      <c r="B3109" s="219"/>
      <c r="C3109" s="103"/>
      <c r="D3109" s="103"/>
      <c r="E3109" s="5" t="str">
        <f t="array" ref="E3109">IF(D3109="","",XLOOKUP(D3109,DATOS!$D$6:D14000,DATOS!$C$6:C14000,0,0,1))</f>
        <v/>
      </c>
      <c r="F3109" s="220"/>
      <c r="G3109" s="221"/>
      <c r="H3109" s="194"/>
      <c r="I3109" s="106"/>
      <c r="J3109" s="195"/>
      <c r="K3109" s="195"/>
      <c r="L3109" s="196"/>
    </row>
    <row r="3110">
      <c r="A3110" s="198"/>
      <c r="B3110" s="219"/>
      <c r="C3110" s="103"/>
      <c r="D3110" s="103"/>
      <c r="E3110" s="5" t="str">
        <f t="array" ref="E3110">IF(D3110="","",XLOOKUP(D3110,DATOS!$D$6:D14000,DATOS!$C$6:C14000,0,0,1))</f>
        <v/>
      </c>
      <c r="F3110" s="220"/>
      <c r="G3110" s="221"/>
      <c r="H3110" s="194"/>
      <c r="I3110" s="106"/>
      <c r="J3110" s="195"/>
      <c r="K3110" s="195"/>
      <c r="L3110" s="196"/>
    </row>
    <row r="3111">
      <c r="A3111" s="198"/>
      <c r="B3111" s="219"/>
      <c r="C3111" s="103"/>
      <c r="D3111" s="103"/>
      <c r="E3111" s="5" t="str">
        <f t="array" ref="E3111">IF(D3111="","",XLOOKUP(D3111,DATOS!$D$6:D14000,DATOS!$C$6:C14000,0,0,1))</f>
        <v/>
      </c>
      <c r="F3111" s="220"/>
      <c r="G3111" s="221"/>
      <c r="H3111" s="194"/>
      <c r="I3111" s="106"/>
      <c r="J3111" s="195"/>
      <c r="K3111" s="195"/>
      <c r="L3111" s="196"/>
    </row>
    <row r="3112">
      <c r="A3112" s="198"/>
      <c r="B3112" s="219"/>
      <c r="C3112" s="103"/>
      <c r="D3112" s="103"/>
      <c r="E3112" s="5" t="str">
        <f t="array" ref="E3112">IF(D3112="","",XLOOKUP(D3112,DATOS!$D$6:D14000,DATOS!$C$6:C14000,0,0,1))</f>
        <v/>
      </c>
      <c r="F3112" s="220"/>
      <c r="G3112" s="221"/>
      <c r="H3112" s="194"/>
      <c r="I3112" s="106"/>
      <c r="J3112" s="195"/>
      <c r="K3112" s="195"/>
      <c r="L3112" s="196"/>
    </row>
    <row r="3113">
      <c r="A3113" s="198"/>
      <c r="B3113" s="219"/>
      <c r="C3113" s="103"/>
      <c r="D3113" s="103"/>
      <c r="E3113" s="5" t="str">
        <f t="array" ref="E3113">IF(D3113="","",XLOOKUP(D3113,DATOS!$D$6:D14000,DATOS!$C$6:C14000,0,0,1))</f>
        <v/>
      </c>
      <c r="F3113" s="220"/>
      <c r="G3113" s="221"/>
      <c r="H3113" s="194"/>
      <c r="I3113" s="106"/>
      <c r="J3113" s="195"/>
      <c r="K3113" s="195"/>
      <c r="L3113" s="196"/>
    </row>
    <row r="3114">
      <c r="A3114" s="198"/>
      <c r="B3114" s="219"/>
      <c r="C3114" s="103"/>
      <c r="D3114" s="103"/>
      <c r="E3114" s="5" t="str">
        <f t="array" ref="E3114">IF(D3114="","",XLOOKUP(D3114,DATOS!$D$6:D14000,DATOS!$C$6:C14000,0,0,1))</f>
        <v/>
      </c>
      <c r="F3114" s="220"/>
      <c r="G3114" s="221"/>
      <c r="H3114" s="194"/>
      <c r="I3114" s="106"/>
      <c r="J3114" s="195"/>
      <c r="K3114" s="195"/>
      <c r="L3114" s="196"/>
    </row>
    <row r="3115">
      <c r="A3115" s="198"/>
      <c r="B3115" s="219"/>
      <c r="C3115" s="103"/>
      <c r="D3115" s="103"/>
      <c r="E3115" s="5" t="str">
        <f t="array" ref="E3115">IF(D3115="","",XLOOKUP(D3115,DATOS!$D$6:D14000,DATOS!$C$6:C14000,0,0,1))</f>
        <v/>
      </c>
      <c r="F3115" s="220"/>
      <c r="G3115" s="221"/>
      <c r="H3115" s="194"/>
      <c r="I3115" s="106"/>
      <c r="J3115" s="195"/>
      <c r="K3115" s="195"/>
      <c r="L3115" s="196"/>
    </row>
    <row r="3116">
      <c r="A3116" s="198"/>
      <c r="B3116" s="219"/>
      <c r="C3116" s="103"/>
      <c r="D3116" s="103"/>
      <c r="E3116" s="5" t="str">
        <f t="array" ref="E3116">IF(D3116="","",XLOOKUP(D3116,DATOS!$D$6:D14000,DATOS!$C$6:C14000,0,0,1))</f>
        <v/>
      </c>
      <c r="F3116" s="220"/>
      <c r="G3116" s="221"/>
      <c r="H3116" s="194"/>
      <c r="I3116" s="106"/>
      <c r="J3116" s="195"/>
      <c r="K3116" s="195"/>
      <c r="L3116" s="196"/>
    </row>
    <row r="3117">
      <c r="A3117" s="198"/>
      <c r="B3117" s="219"/>
      <c r="C3117" s="103"/>
      <c r="D3117" s="103"/>
      <c r="E3117" s="5" t="str">
        <f t="array" ref="E3117">IF(D3117="","",XLOOKUP(D3117,DATOS!$D$6:D14000,DATOS!$C$6:C14000,0,0,1))</f>
        <v/>
      </c>
      <c r="F3117" s="220"/>
      <c r="G3117" s="221"/>
      <c r="H3117" s="194"/>
      <c r="I3117" s="106"/>
      <c r="J3117" s="195"/>
      <c r="K3117" s="195"/>
      <c r="L3117" s="196"/>
    </row>
    <row r="3118">
      <c r="A3118" s="198"/>
      <c r="B3118" s="219"/>
      <c r="C3118" s="103"/>
      <c r="D3118" s="103"/>
      <c r="E3118" s="5" t="str">
        <f t="array" ref="E3118">IF(D3118="","",XLOOKUP(D3118,DATOS!$D$6:D14000,DATOS!$C$6:C14000,0,0,1))</f>
        <v/>
      </c>
      <c r="F3118" s="220"/>
      <c r="G3118" s="221"/>
      <c r="H3118" s="194"/>
      <c r="I3118" s="106"/>
      <c r="J3118" s="195"/>
      <c r="K3118" s="195"/>
      <c r="L3118" s="196"/>
    </row>
    <row r="3119">
      <c r="A3119" s="198"/>
      <c r="B3119" s="219"/>
      <c r="C3119" s="103"/>
      <c r="D3119" s="103"/>
      <c r="E3119" s="5" t="str">
        <f t="array" ref="E3119">IF(D3119="","",XLOOKUP(D3119,DATOS!$D$6:D14000,DATOS!$C$6:C14000,0,0,1))</f>
        <v/>
      </c>
      <c r="F3119" s="220"/>
      <c r="G3119" s="221"/>
      <c r="H3119" s="194"/>
      <c r="I3119" s="106"/>
      <c r="J3119" s="195"/>
      <c r="K3119" s="195"/>
      <c r="L3119" s="196"/>
    </row>
    <row r="3120">
      <c r="A3120" s="198"/>
      <c r="B3120" s="219"/>
      <c r="C3120" s="103"/>
      <c r="D3120" s="103"/>
      <c r="E3120" s="5" t="str">
        <f t="array" ref="E3120">IF(D3120="","",XLOOKUP(D3120,DATOS!$D$6:D14000,DATOS!$C$6:C14000,0,0,1))</f>
        <v/>
      </c>
      <c r="F3120" s="220"/>
      <c r="G3120" s="221"/>
      <c r="H3120" s="194"/>
      <c r="I3120" s="106"/>
      <c r="J3120" s="195"/>
      <c r="K3120" s="195"/>
      <c r="L3120" s="196"/>
    </row>
    <row r="3121">
      <c r="A3121" s="198"/>
      <c r="B3121" s="219"/>
      <c r="C3121" s="103"/>
      <c r="D3121" s="103"/>
      <c r="E3121" s="5" t="str">
        <f t="array" ref="E3121">IF(D3121="","",XLOOKUP(D3121,DATOS!$D$6:D14000,DATOS!$C$6:C14000,0,0,1))</f>
        <v/>
      </c>
      <c r="F3121" s="220"/>
      <c r="G3121" s="221"/>
      <c r="H3121" s="194"/>
      <c r="I3121" s="106"/>
      <c r="J3121" s="195"/>
      <c r="K3121" s="195"/>
      <c r="L3121" s="196"/>
    </row>
    <row r="3122">
      <c r="A3122" s="198"/>
      <c r="B3122" s="219"/>
      <c r="C3122" s="103"/>
      <c r="D3122" s="103"/>
      <c r="E3122" s="5" t="str">
        <f t="array" ref="E3122">IF(D3122="","",XLOOKUP(D3122,DATOS!$D$6:D14000,DATOS!$C$6:C14000,0,0,1))</f>
        <v/>
      </c>
      <c r="F3122" s="220"/>
      <c r="G3122" s="221"/>
      <c r="H3122" s="194"/>
      <c r="I3122" s="106"/>
      <c r="J3122" s="195"/>
      <c r="K3122" s="195"/>
      <c r="L3122" s="196"/>
    </row>
    <row r="3123">
      <c r="A3123" s="198"/>
      <c r="B3123" s="219"/>
      <c r="C3123" s="103"/>
      <c r="D3123" s="103"/>
      <c r="E3123" s="5" t="str">
        <f t="array" ref="E3123">IF(D3123="","",XLOOKUP(D3123,DATOS!$D$6:D14000,DATOS!$C$6:C14000,0,0,1))</f>
        <v/>
      </c>
      <c r="F3123" s="220"/>
      <c r="G3123" s="221"/>
      <c r="H3123" s="194"/>
      <c r="I3123" s="106"/>
      <c r="J3123" s="195"/>
      <c r="K3123" s="195"/>
      <c r="L3123" s="196"/>
    </row>
    <row r="3124">
      <c r="A3124" s="198"/>
      <c r="B3124" s="219"/>
      <c r="C3124" s="103"/>
      <c r="D3124" s="103"/>
      <c r="E3124" s="5" t="str">
        <f t="array" ref="E3124">IF(D3124="","",XLOOKUP(D3124,DATOS!$D$6:D14000,DATOS!$C$6:C14000,0,0,1))</f>
        <v/>
      </c>
      <c r="F3124" s="220"/>
      <c r="G3124" s="221"/>
      <c r="H3124" s="194"/>
      <c r="I3124" s="106"/>
      <c r="J3124" s="195"/>
      <c r="K3124" s="195"/>
      <c r="L3124" s="196"/>
    </row>
    <row r="3125">
      <c r="A3125" s="198"/>
      <c r="B3125" s="219"/>
      <c r="C3125" s="103"/>
      <c r="D3125" s="103"/>
      <c r="E3125" s="5" t="str">
        <f t="array" ref="E3125">IF(D3125="","",XLOOKUP(D3125,DATOS!$D$6:D14000,DATOS!$C$6:C14000,0,0,1))</f>
        <v/>
      </c>
      <c r="F3125" s="220"/>
      <c r="G3125" s="221"/>
      <c r="H3125" s="194"/>
      <c r="I3125" s="106"/>
      <c r="J3125" s="195"/>
      <c r="K3125" s="195"/>
      <c r="L3125" s="196"/>
    </row>
    <row r="3126">
      <c r="A3126" s="198"/>
      <c r="B3126" s="219"/>
      <c r="C3126" s="103"/>
      <c r="D3126" s="103"/>
      <c r="E3126" s="5" t="str">
        <f t="array" ref="E3126">IF(D3126="","",XLOOKUP(D3126,DATOS!$D$6:D14000,DATOS!$C$6:C14000,0,0,1))</f>
        <v/>
      </c>
      <c r="F3126" s="220"/>
      <c r="G3126" s="221"/>
      <c r="H3126" s="194"/>
      <c r="I3126" s="106"/>
      <c r="J3126" s="195"/>
      <c r="K3126" s="195"/>
      <c r="L3126" s="196"/>
    </row>
    <row r="3127">
      <c r="A3127" s="198"/>
      <c r="B3127" s="219"/>
      <c r="C3127" s="103"/>
      <c r="D3127" s="103"/>
      <c r="E3127" s="5" t="str">
        <f t="array" ref="E3127">IF(D3127="","",XLOOKUP(D3127,DATOS!$D$6:D14000,DATOS!$C$6:C14000,0,0,1))</f>
        <v/>
      </c>
      <c r="F3127" s="220"/>
      <c r="G3127" s="221"/>
      <c r="H3127" s="194"/>
      <c r="I3127" s="106"/>
      <c r="J3127" s="195"/>
      <c r="K3127" s="195"/>
      <c r="L3127" s="196"/>
    </row>
    <row r="3128">
      <c r="A3128" s="198"/>
      <c r="B3128" s="219"/>
      <c r="C3128" s="103"/>
      <c r="D3128" s="103"/>
      <c r="E3128" s="5" t="str">
        <f t="array" ref="E3128">IF(D3128="","",XLOOKUP(D3128,DATOS!$D$6:D14000,DATOS!$C$6:C14000,0,0,1))</f>
        <v/>
      </c>
      <c r="F3128" s="220"/>
      <c r="G3128" s="221"/>
      <c r="H3128" s="194"/>
      <c r="I3128" s="106"/>
      <c r="J3128" s="195"/>
      <c r="K3128" s="195"/>
      <c r="L3128" s="196"/>
    </row>
    <row r="3129">
      <c r="A3129" s="198"/>
      <c r="B3129" s="219"/>
      <c r="C3129" s="103"/>
      <c r="D3129" s="103"/>
      <c r="E3129" s="5" t="str">
        <f t="array" ref="E3129">IF(D3129="","",XLOOKUP(D3129,DATOS!$D$6:D14000,DATOS!$C$6:C14000,0,0,1))</f>
        <v/>
      </c>
      <c r="F3129" s="220"/>
      <c r="G3129" s="221"/>
      <c r="H3129" s="194"/>
      <c r="I3129" s="106"/>
      <c r="J3129" s="195"/>
      <c r="K3129" s="195"/>
      <c r="L3129" s="196"/>
    </row>
    <row r="3130">
      <c r="A3130" s="198"/>
      <c r="B3130" s="219"/>
      <c r="C3130" s="103"/>
      <c r="D3130" s="103"/>
      <c r="E3130" s="5" t="str">
        <f t="array" ref="E3130">IF(D3130="","",XLOOKUP(D3130,DATOS!$D$6:D14000,DATOS!$C$6:C14000,0,0,1))</f>
        <v/>
      </c>
      <c r="F3130" s="220"/>
      <c r="G3130" s="221"/>
      <c r="H3130" s="194"/>
      <c r="I3130" s="106"/>
      <c r="J3130" s="195"/>
      <c r="K3130" s="195"/>
      <c r="L3130" s="196"/>
    </row>
    <row r="3131">
      <c r="A3131" s="198"/>
      <c r="B3131" s="219"/>
      <c r="C3131" s="103"/>
      <c r="D3131" s="103"/>
      <c r="E3131" s="5" t="str">
        <f t="array" ref="E3131">IF(D3131="","",XLOOKUP(D3131,DATOS!$D$6:D14000,DATOS!$C$6:C14000,0,0,1))</f>
        <v/>
      </c>
      <c r="F3131" s="220"/>
      <c r="G3131" s="221"/>
      <c r="H3131" s="194"/>
      <c r="I3131" s="106"/>
      <c r="J3131" s="195"/>
      <c r="K3131" s="195"/>
      <c r="L3131" s="196"/>
    </row>
    <row r="3132">
      <c r="A3132" s="198"/>
      <c r="B3132" s="219"/>
      <c r="C3132" s="103"/>
      <c r="D3132" s="103"/>
      <c r="E3132" s="5" t="str">
        <f t="array" ref="E3132">IF(D3132="","",XLOOKUP(D3132,DATOS!$D$6:D14000,DATOS!$C$6:C14000,0,0,1))</f>
        <v/>
      </c>
      <c r="F3132" s="220"/>
      <c r="G3132" s="221"/>
      <c r="H3132" s="194"/>
      <c r="I3132" s="106"/>
      <c r="J3132" s="195"/>
      <c r="K3132" s="195"/>
      <c r="L3132" s="196"/>
    </row>
    <row r="3133">
      <c r="A3133" s="198"/>
      <c r="B3133" s="219"/>
      <c r="C3133" s="103"/>
      <c r="D3133" s="103"/>
      <c r="E3133" s="5" t="str">
        <f t="array" ref="E3133">IF(D3133="","",XLOOKUP(D3133,DATOS!$D$6:D14000,DATOS!$C$6:C14000,0,0,1))</f>
        <v/>
      </c>
      <c r="F3133" s="220"/>
      <c r="G3133" s="221"/>
      <c r="H3133" s="194"/>
      <c r="I3133" s="106"/>
      <c r="J3133" s="195"/>
      <c r="K3133" s="195"/>
      <c r="L3133" s="196"/>
    </row>
    <row r="3134">
      <c r="A3134" s="198"/>
      <c r="B3134" s="219"/>
      <c r="C3134" s="103"/>
      <c r="D3134" s="103"/>
      <c r="E3134" s="5" t="str">
        <f t="array" ref="E3134">IF(D3134="","",XLOOKUP(D3134,DATOS!$D$6:D14000,DATOS!$C$6:C14000,0,0,1))</f>
        <v/>
      </c>
      <c r="F3134" s="220"/>
      <c r="G3134" s="221"/>
      <c r="H3134" s="194"/>
      <c r="I3134" s="106"/>
      <c r="J3134" s="195"/>
      <c r="K3134" s="195"/>
      <c r="L3134" s="196"/>
    </row>
    <row r="3135">
      <c r="A3135" s="198"/>
      <c r="B3135" s="219"/>
      <c r="C3135" s="103"/>
      <c r="D3135" s="103"/>
      <c r="E3135" s="5" t="str">
        <f t="array" ref="E3135">IF(D3135="","",XLOOKUP(D3135,DATOS!$D$6:D14000,DATOS!$C$6:C14000,0,0,1))</f>
        <v/>
      </c>
      <c r="F3135" s="220"/>
      <c r="G3135" s="221"/>
      <c r="H3135" s="194"/>
      <c r="I3135" s="106"/>
      <c r="J3135" s="195"/>
      <c r="K3135" s="195"/>
      <c r="L3135" s="196"/>
    </row>
    <row r="3136">
      <c r="A3136" s="198"/>
      <c r="B3136" s="219"/>
      <c r="C3136" s="103"/>
      <c r="D3136" s="103"/>
      <c r="E3136" s="5" t="str">
        <f t="array" ref="E3136">IF(D3136="","",XLOOKUP(D3136,DATOS!$D$6:D14000,DATOS!$C$6:C14000,0,0,1))</f>
        <v/>
      </c>
      <c r="F3136" s="220"/>
      <c r="G3136" s="221"/>
      <c r="H3136" s="194"/>
      <c r="I3136" s="106"/>
      <c r="J3136" s="195"/>
      <c r="K3136" s="195"/>
      <c r="L3136" s="196"/>
    </row>
    <row r="3137">
      <c r="A3137" s="198"/>
      <c r="B3137" s="219"/>
      <c r="C3137" s="103"/>
      <c r="D3137" s="103"/>
      <c r="E3137" s="5" t="str">
        <f t="array" ref="E3137">IF(D3137="","",XLOOKUP(D3137,DATOS!$D$6:D14000,DATOS!$C$6:C14000,0,0,1))</f>
        <v/>
      </c>
      <c r="F3137" s="220"/>
      <c r="G3137" s="221"/>
      <c r="H3137" s="194"/>
      <c r="I3137" s="106"/>
      <c r="J3137" s="195"/>
      <c r="K3137" s="195"/>
      <c r="L3137" s="196"/>
    </row>
    <row r="3138">
      <c r="A3138" s="198"/>
      <c r="B3138" s="219"/>
      <c r="C3138" s="103"/>
      <c r="D3138" s="103"/>
      <c r="E3138" s="5" t="str">
        <f t="array" ref="E3138">IF(D3138="","",XLOOKUP(D3138,DATOS!$D$6:D14000,DATOS!$C$6:C14000,0,0,1))</f>
        <v/>
      </c>
      <c r="F3138" s="220"/>
      <c r="G3138" s="221"/>
      <c r="H3138" s="194"/>
      <c r="I3138" s="106"/>
      <c r="J3138" s="195"/>
      <c r="K3138" s="195"/>
      <c r="L3138" s="196"/>
    </row>
    <row r="3139">
      <c r="A3139" s="198"/>
      <c r="B3139" s="219"/>
      <c r="C3139" s="103"/>
      <c r="D3139" s="103"/>
      <c r="E3139" s="5" t="str">
        <f t="array" ref="E3139">IF(D3139="","",XLOOKUP(D3139,DATOS!$D$6:D14000,DATOS!$C$6:C14000,0,0,1))</f>
        <v/>
      </c>
      <c r="F3139" s="220"/>
      <c r="G3139" s="221"/>
      <c r="H3139" s="194"/>
      <c r="I3139" s="106"/>
      <c r="J3139" s="195"/>
      <c r="K3139" s="195"/>
      <c r="L3139" s="196"/>
    </row>
    <row r="3140">
      <c r="A3140" s="198"/>
      <c r="B3140" s="219"/>
      <c r="C3140" s="103"/>
      <c r="D3140" s="103"/>
      <c r="E3140" s="5" t="str">
        <f t="array" ref="E3140">IF(D3140="","",XLOOKUP(D3140,DATOS!$D$6:D14000,DATOS!$C$6:C14000,0,0,1))</f>
        <v/>
      </c>
      <c r="F3140" s="220"/>
      <c r="G3140" s="221"/>
      <c r="H3140" s="194"/>
      <c r="I3140" s="106"/>
      <c r="J3140" s="195"/>
      <c r="K3140" s="195"/>
      <c r="L3140" s="196"/>
    </row>
    <row r="3141">
      <c r="A3141" s="198"/>
      <c r="B3141" s="219"/>
      <c r="C3141" s="103"/>
      <c r="D3141" s="103"/>
      <c r="E3141" s="5" t="str">
        <f t="array" ref="E3141">IF(D3141="","",XLOOKUP(D3141,DATOS!$D$6:D14000,DATOS!$C$6:C14000,0,0,1))</f>
        <v/>
      </c>
      <c r="F3141" s="220"/>
      <c r="G3141" s="221"/>
      <c r="H3141" s="194"/>
      <c r="I3141" s="106"/>
      <c r="J3141" s="195"/>
      <c r="K3141" s="195"/>
      <c r="L3141" s="196"/>
    </row>
    <row r="3142">
      <c r="A3142" s="198"/>
      <c r="B3142" s="219"/>
      <c r="C3142" s="103"/>
      <c r="D3142" s="103"/>
      <c r="E3142" s="5" t="str">
        <f t="array" ref="E3142">IF(D3142="","",XLOOKUP(D3142,DATOS!$D$6:D14000,DATOS!$C$6:C14000,0,0,1))</f>
        <v/>
      </c>
      <c r="F3142" s="220"/>
      <c r="G3142" s="221"/>
      <c r="H3142" s="194"/>
      <c r="I3142" s="106"/>
      <c r="J3142" s="195"/>
      <c r="K3142" s="195"/>
      <c r="L3142" s="196"/>
    </row>
    <row r="3143">
      <c r="A3143" s="198"/>
      <c r="B3143" s="219"/>
      <c r="C3143" s="103"/>
      <c r="D3143" s="103"/>
      <c r="E3143" s="5" t="str">
        <f t="array" ref="E3143">IF(D3143="","",XLOOKUP(D3143,DATOS!$D$6:D14000,DATOS!$C$6:C14000,0,0,1))</f>
        <v/>
      </c>
      <c r="F3143" s="220"/>
      <c r="G3143" s="221"/>
      <c r="H3143" s="194"/>
      <c r="I3143" s="106"/>
      <c r="J3143" s="195"/>
      <c r="K3143" s="195"/>
      <c r="L3143" s="196"/>
    </row>
    <row r="3144">
      <c r="A3144" s="198"/>
      <c r="B3144" s="219"/>
      <c r="C3144" s="103"/>
      <c r="D3144" s="103"/>
      <c r="E3144" s="5" t="str">
        <f t="array" ref="E3144">IF(D3144="","",XLOOKUP(D3144,DATOS!$D$6:D14000,DATOS!$C$6:C14000,0,0,1))</f>
        <v/>
      </c>
      <c r="F3144" s="220"/>
      <c r="G3144" s="221"/>
      <c r="H3144" s="194"/>
      <c r="I3144" s="106"/>
      <c r="J3144" s="195"/>
      <c r="K3144" s="195"/>
      <c r="L3144" s="196"/>
    </row>
    <row r="3145">
      <c r="A3145" s="198"/>
      <c r="B3145" s="219"/>
      <c r="C3145" s="103"/>
      <c r="D3145" s="103"/>
      <c r="E3145" s="5" t="str">
        <f t="array" ref="E3145">IF(D3145="","",XLOOKUP(D3145,DATOS!$D$6:D14000,DATOS!$C$6:C14000,0,0,1))</f>
        <v/>
      </c>
      <c r="F3145" s="220"/>
      <c r="G3145" s="221"/>
      <c r="H3145" s="194"/>
      <c r="I3145" s="106"/>
      <c r="J3145" s="195"/>
      <c r="K3145" s="195"/>
      <c r="L3145" s="196"/>
    </row>
    <row r="3146">
      <c r="A3146" s="198"/>
      <c r="B3146" s="219"/>
      <c r="C3146" s="103"/>
      <c r="D3146" s="103"/>
      <c r="E3146" s="5" t="str">
        <f t="array" ref="E3146">IF(D3146="","",XLOOKUP(D3146,DATOS!$D$6:D14000,DATOS!$C$6:C14000,0,0,1))</f>
        <v/>
      </c>
      <c r="F3146" s="220"/>
      <c r="G3146" s="221"/>
      <c r="H3146" s="194"/>
      <c r="I3146" s="106"/>
      <c r="J3146" s="195"/>
      <c r="K3146" s="195"/>
      <c r="L3146" s="196"/>
    </row>
    <row r="3147">
      <c r="A3147" s="198"/>
      <c r="B3147" s="219"/>
      <c r="C3147" s="103"/>
      <c r="D3147" s="103"/>
      <c r="E3147" s="5" t="str">
        <f t="array" ref="E3147">IF(D3147="","",XLOOKUP(D3147,DATOS!$D$6:D14000,DATOS!$C$6:C14000,0,0,1))</f>
        <v/>
      </c>
      <c r="F3147" s="220"/>
      <c r="G3147" s="221"/>
      <c r="H3147" s="194"/>
      <c r="I3147" s="106"/>
      <c r="J3147" s="195"/>
      <c r="K3147" s="195"/>
      <c r="L3147" s="196"/>
    </row>
    <row r="3148">
      <c r="A3148" s="198"/>
      <c r="B3148" s="219"/>
      <c r="C3148" s="103"/>
      <c r="D3148" s="103"/>
      <c r="E3148" s="5" t="str">
        <f t="array" ref="E3148">IF(D3148="","",XLOOKUP(D3148,DATOS!$D$6:D14000,DATOS!$C$6:C14000,0,0,1))</f>
        <v/>
      </c>
      <c r="F3148" s="220"/>
      <c r="G3148" s="221"/>
      <c r="H3148" s="194"/>
      <c r="I3148" s="106"/>
      <c r="J3148" s="195"/>
      <c r="K3148" s="195"/>
      <c r="L3148" s="196"/>
    </row>
    <row r="3149">
      <c r="A3149" s="198"/>
      <c r="B3149" s="219"/>
      <c r="C3149" s="103"/>
      <c r="D3149" s="103"/>
      <c r="E3149" s="5" t="str">
        <f t="array" ref="E3149">IF(D3149="","",XLOOKUP(D3149,DATOS!$D$6:D14000,DATOS!$C$6:C14000,0,0,1))</f>
        <v/>
      </c>
      <c r="F3149" s="220"/>
      <c r="G3149" s="221"/>
      <c r="H3149" s="194"/>
      <c r="I3149" s="106"/>
      <c r="J3149" s="195"/>
      <c r="K3149" s="195"/>
      <c r="L3149" s="196"/>
    </row>
    <row r="3150">
      <c r="A3150" s="198"/>
      <c r="B3150" s="219"/>
      <c r="C3150" s="103"/>
      <c r="D3150" s="103"/>
      <c r="E3150" s="5" t="str">
        <f t="array" ref="E3150">IF(D3150="","",XLOOKUP(D3150,DATOS!$D$6:D14000,DATOS!$C$6:C14000,0,0,1))</f>
        <v/>
      </c>
      <c r="F3150" s="220"/>
      <c r="G3150" s="221"/>
      <c r="H3150" s="194"/>
      <c r="I3150" s="106"/>
      <c r="J3150" s="195"/>
      <c r="K3150" s="195"/>
      <c r="L3150" s="196"/>
    </row>
    <row r="3151">
      <c r="A3151" s="198"/>
      <c r="B3151" s="219"/>
      <c r="C3151" s="103"/>
      <c r="D3151" s="103"/>
      <c r="E3151" s="5" t="str">
        <f t="array" ref="E3151">IF(D3151="","",XLOOKUP(D3151,DATOS!$D$6:D14000,DATOS!$C$6:C14000,0,0,1))</f>
        <v/>
      </c>
      <c r="F3151" s="220"/>
      <c r="G3151" s="221"/>
      <c r="H3151" s="194"/>
      <c r="I3151" s="106"/>
      <c r="J3151" s="195"/>
      <c r="K3151" s="195"/>
      <c r="L3151" s="196"/>
    </row>
    <row r="3152">
      <c r="A3152" s="198"/>
      <c r="B3152" s="219"/>
      <c r="C3152" s="103"/>
      <c r="D3152" s="103"/>
      <c r="E3152" s="5" t="str">
        <f t="array" ref="E3152">IF(D3152="","",XLOOKUP(D3152,DATOS!$D$6:D14000,DATOS!$C$6:C14000,0,0,1))</f>
        <v/>
      </c>
      <c r="F3152" s="220"/>
      <c r="G3152" s="221"/>
      <c r="H3152" s="194"/>
      <c r="I3152" s="106"/>
      <c r="J3152" s="195"/>
      <c r="K3152" s="195"/>
      <c r="L3152" s="196"/>
    </row>
    <row r="3153">
      <c r="A3153" s="198"/>
      <c r="B3153" s="219"/>
      <c r="C3153" s="103"/>
      <c r="D3153" s="103"/>
      <c r="E3153" s="5" t="str">
        <f t="array" ref="E3153">IF(D3153="","",XLOOKUP(D3153,DATOS!$D$6:D14000,DATOS!$C$6:C14000,0,0,1))</f>
        <v/>
      </c>
      <c r="F3153" s="220"/>
      <c r="G3153" s="221"/>
      <c r="H3153" s="194"/>
      <c r="I3153" s="106"/>
      <c r="J3153" s="195"/>
      <c r="K3153" s="195"/>
      <c r="L3153" s="196"/>
    </row>
    <row r="3154">
      <c r="A3154" s="198"/>
      <c r="B3154" s="219"/>
      <c r="C3154" s="103"/>
      <c r="D3154" s="103"/>
      <c r="E3154" s="5" t="str">
        <f t="array" ref="E3154">IF(D3154="","",XLOOKUP(D3154,DATOS!$D$6:D14000,DATOS!$C$6:C14000,0,0,1))</f>
        <v/>
      </c>
      <c r="F3154" s="220"/>
      <c r="G3154" s="221"/>
      <c r="H3154" s="194"/>
      <c r="I3154" s="106"/>
      <c r="J3154" s="195"/>
      <c r="K3154" s="195"/>
      <c r="L3154" s="196"/>
    </row>
    <row r="3155">
      <c r="A3155" s="198"/>
      <c r="B3155" s="219"/>
      <c r="C3155" s="103"/>
      <c r="D3155" s="103"/>
      <c r="E3155" s="5" t="str">
        <f t="array" ref="E3155">IF(D3155="","",XLOOKUP(D3155,DATOS!$D$6:D14000,DATOS!$C$6:C14000,0,0,1))</f>
        <v/>
      </c>
      <c r="F3155" s="220"/>
      <c r="G3155" s="221"/>
      <c r="H3155" s="194"/>
      <c r="I3155" s="106"/>
      <c r="J3155" s="195"/>
      <c r="K3155" s="195"/>
      <c r="L3155" s="196"/>
    </row>
    <row r="3156">
      <c r="A3156" s="198"/>
      <c r="B3156" s="219"/>
      <c r="C3156" s="103"/>
      <c r="D3156" s="103"/>
      <c r="E3156" s="5" t="str">
        <f t="array" ref="E3156">IF(D3156="","",XLOOKUP(D3156,DATOS!$D$6:D14000,DATOS!$C$6:C14000,0,0,1))</f>
        <v/>
      </c>
      <c r="F3156" s="220"/>
      <c r="G3156" s="221"/>
      <c r="H3156" s="194"/>
      <c r="I3156" s="106"/>
      <c r="J3156" s="195"/>
      <c r="K3156" s="195"/>
      <c r="L3156" s="196"/>
    </row>
    <row r="3157">
      <c r="A3157" s="198"/>
      <c r="B3157" s="219"/>
      <c r="C3157" s="103"/>
      <c r="D3157" s="103"/>
      <c r="E3157" s="5" t="str">
        <f t="array" ref="E3157">IF(D3157="","",XLOOKUP(D3157,DATOS!$D$6:D14000,DATOS!$C$6:C14000,0,0,1))</f>
        <v/>
      </c>
      <c r="F3157" s="220"/>
      <c r="G3157" s="221"/>
      <c r="H3157" s="194"/>
      <c r="I3157" s="106"/>
      <c r="J3157" s="195"/>
      <c r="K3157" s="195"/>
      <c r="L3157" s="196"/>
    </row>
    <row r="3158">
      <c r="A3158" s="198"/>
      <c r="B3158" s="219"/>
      <c r="C3158" s="103"/>
      <c r="D3158" s="103"/>
      <c r="E3158" s="5" t="str">
        <f t="array" ref="E3158">IF(D3158="","",XLOOKUP(D3158,DATOS!$D$6:D14000,DATOS!$C$6:C14000,0,0,1))</f>
        <v/>
      </c>
      <c r="F3158" s="220"/>
      <c r="G3158" s="221"/>
      <c r="H3158" s="194"/>
      <c r="I3158" s="106"/>
      <c r="J3158" s="195"/>
      <c r="K3158" s="195"/>
      <c r="L3158" s="196"/>
    </row>
    <row r="3159">
      <c r="A3159" s="198"/>
      <c r="B3159" s="219"/>
      <c r="C3159" s="103"/>
      <c r="D3159" s="103"/>
      <c r="E3159" s="5" t="str">
        <f t="array" ref="E3159">IF(D3159="","",XLOOKUP(D3159,DATOS!$D$6:D14000,DATOS!$C$6:C14000,0,0,1))</f>
        <v/>
      </c>
      <c r="F3159" s="220"/>
      <c r="G3159" s="221"/>
      <c r="H3159" s="194"/>
      <c r="I3159" s="106"/>
      <c r="J3159" s="195"/>
      <c r="K3159" s="195"/>
      <c r="L3159" s="196"/>
    </row>
    <row r="3160">
      <c r="A3160" s="198"/>
      <c r="B3160" s="219"/>
      <c r="C3160" s="103"/>
      <c r="D3160" s="103"/>
      <c r="E3160" s="5" t="str">
        <f t="array" ref="E3160">IF(D3160="","",XLOOKUP(D3160,DATOS!$D$6:D14000,DATOS!$C$6:C14000,0,0,1))</f>
        <v/>
      </c>
      <c r="F3160" s="220"/>
      <c r="G3160" s="221"/>
      <c r="H3160" s="194"/>
      <c r="I3160" s="106"/>
      <c r="J3160" s="195"/>
      <c r="K3160" s="195"/>
      <c r="L3160" s="196"/>
    </row>
    <row r="3161">
      <c r="A3161" s="198"/>
      <c r="B3161" s="219"/>
      <c r="C3161" s="103"/>
      <c r="D3161" s="103"/>
      <c r="E3161" s="5" t="str">
        <f t="array" ref="E3161">IF(D3161="","",XLOOKUP(D3161,DATOS!$D$6:D14000,DATOS!$C$6:C14000,0,0,1))</f>
        <v/>
      </c>
      <c r="F3161" s="220"/>
      <c r="G3161" s="221"/>
      <c r="H3161" s="194"/>
      <c r="I3161" s="106"/>
      <c r="J3161" s="195"/>
      <c r="K3161" s="195"/>
      <c r="L3161" s="196"/>
    </row>
    <row r="3162">
      <c r="A3162" s="198"/>
      <c r="B3162" s="219"/>
      <c r="C3162" s="103"/>
      <c r="D3162" s="103"/>
      <c r="E3162" s="5" t="str">
        <f t="array" ref="E3162">IF(D3162="","",XLOOKUP(D3162,DATOS!$D$6:D14000,DATOS!$C$6:C14000,0,0,1))</f>
        <v/>
      </c>
      <c r="F3162" s="220"/>
      <c r="G3162" s="221"/>
      <c r="H3162" s="194"/>
      <c r="I3162" s="106"/>
      <c r="J3162" s="195"/>
      <c r="K3162" s="195"/>
      <c r="L3162" s="196"/>
    </row>
    <row r="3163">
      <c r="A3163" s="198"/>
      <c r="B3163" s="219"/>
      <c r="C3163" s="103"/>
      <c r="D3163" s="103"/>
      <c r="E3163" s="5" t="str">
        <f t="array" ref="E3163">IF(D3163="","",XLOOKUP(D3163,DATOS!$D$6:D14000,DATOS!$C$6:C14000,0,0,1))</f>
        <v/>
      </c>
      <c r="F3163" s="220"/>
      <c r="G3163" s="221"/>
      <c r="H3163" s="194"/>
      <c r="I3163" s="106"/>
      <c r="J3163" s="195"/>
      <c r="K3163" s="195"/>
      <c r="L3163" s="196"/>
    </row>
    <row r="3164">
      <c r="A3164" s="198"/>
      <c r="B3164" s="219"/>
      <c r="C3164" s="103"/>
      <c r="D3164" s="103"/>
      <c r="E3164" s="5" t="str">
        <f t="array" ref="E3164">IF(D3164="","",XLOOKUP(D3164,DATOS!$D$6:D14000,DATOS!$C$6:C14000,0,0,1))</f>
        <v/>
      </c>
      <c r="F3164" s="220"/>
      <c r="G3164" s="221"/>
      <c r="H3164" s="194"/>
      <c r="I3164" s="106"/>
      <c r="J3164" s="195"/>
      <c r="K3164" s="195"/>
      <c r="L3164" s="196"/>
    </row>
    <row r="3165">
      <c r="A3165" s="198"/>
      <c r="B3165" s="219"/>
      <c r="C3165" s="103"/>
      <c r="D3165" s="103"/>
      <c r="E3165" s="5" t="str">
        <f t="array" ref="E3165">IF(D3165="","",XLOOKUP(D3165,DATOS!$D$6:D14000,DATOS!$C$6:C14000,0,0,1))</f>
        <v/>
      </c>
      <c r="F3165" s="220"/>
      <c r="G3165" s="221"/>
      <c r="H3165" s="194"/>
      <c r="I3165" s="106"/>
      <c r="J3165" s="195"/>
      <c r="K3165" s="195"/>
      <c r="L3165" s="196"/>
    </row>
    <row r="3166">
      <c r="A3166" s="198"/>
      <c r="B3166" s="219"/>
      <c r="C3166" s="103"/>
      <c r="D3166" s="103"/>
      <c r="E3166" s="5" t="str">
        <f t="array" ref="E3166">IF(D3166="","",XLOOKUP(D3166,DATOS!$D$6:D14000,DATOS!$C$6:C14000,0,0,1))</f>
        <v/>
      </c>
      <c r="F3166" s="220"/>
      <c r="G3166" s="221"/>
      <c r="H3166" s="194"/>
      <c r="I3166" s="106"/>
      <c r="J3166" s="195"/>
      <c r="K3166" s="195"/>
      <c r="L3166" s="196"/>
    </row>
    <row r="3167">
      <c r="A3167" s="198"/>
      <c r="B3167" s="219"/>
      <c r="C3167" s="103"/>
      <c r="D3167" s="103"/>
      <c r="E3167" s="5" t="str">
        <f t="array" ref="E3167">IF(D3167="","",XLOOKUP(D3167,DATOS!$D$6:D14000,DATOS!$C$6:C14000,0,0,1))</f>
        <v/>
      </c>
      <c r="F3167" s="220"/>
      <c r="G3167" s="221"/>
      <c r="H3167" s="194"/>
      <c r="I3167" s="106"/>
      <c r="J3167" s="195"/>
      <c r="K3167" s="195"/>
      <c r="L3167" s="196"/>
    </row>
    <row r="3168">
      <c r="A3168" s="198"/>
      <c r="B3168" s="219"/>
      <c r="C3168" s="103"/>
      <c r="D3168" s="103"/>
      <c r="E3168" s="5" t="str">
        <f t="array" ref="E3168">IF(D3168="","",XLOOKUP(D3168,DATOS!$D$6:D14000,DATOS!$C$6:C14000,0,0,1))</f>
        <v/>
      </c>
      <c r="F3168" s="220"/>
      <c r="G3168" s="221"/>
      <c r="H3168" s="194"/>
      <c r="I3168" s="106"/>
      <c r="J3168" s="195"/>
      <c r="K3168" s="195"/>
      <c r="L3168" s="196"/>
    </row>
    <row r="3169">
      <c r="A3169" s="198"/>
      <c r="B3169" s="219"/>
      <c r="C3169" s="103"/>
      <c r="D3169" s="103"/>
      <c r="E3169" s="5" t="str">
        <f t="array" ref="E3169">IF(D3169="","",XLOOKUP(D3169,DATOS!$D$6:D14000,DATOS!$C$6:C14000,0,0,1))</f>
        <v/>
      </c>
      <c r="F3169" s="220"/>
      <c r="G3169" s="221"/>
      <c r="H3169" s="194"/>
      <c r="I3169" s="106"/>
      <c r="J3169" s="195"/>
      <c r="K3169" s="195"/>
      <c r="L3169" s="196"/>
    </row>
    <row r="3170">
      <c r="A3170" s="198"/>
      <c r="B3170" s="219"/>
      <c r="C3170" s="103"/>
      <c r="D3170" s="103"/>
      <c r="E3170" s="5" t="str">
        <f t="array" ref="E3170">IF(D3170="","",XLOOKUP(D3170,DATOS!$D$6:D14000,DATOS!$C$6:C14000,0,0,1))</f>
        <v/>
      </c>
      <c r="F3170" s="220"/>
      <c r="G3170" s="221"/>
      <c r="H3170" s="194"/>
      <c r="I3170" s="106"/>
      <c r="J3170" s="195"/>
      <c r="K3170" s="195"/>
      <c r="L3170" s="196"/>
    </row>
    <row r="3171">
      <c r="A3171" s="198"/>
      <c r="B3171" s="219"/>
      <c r="C3171" s="103"/>
      <c r="D3171" s="103"/>
      <c r="E3171" s="5" t="str">
        <f t="array" ref="E3171">IF(D3171="","",XLOOKUP(D3171,DATOS!$D$6:D14000,DATOS!$C$6:C14000,0,0,1))</f>
        <v/>
      </c>
      <c r="F3171" s="220"/>
      <c r="G3171" s="221"/>
      <c r="H3171" s="194"/>
      <c r="I3171" s="106"/>
      <c r="J3171" s="195"/>
      <c r="K3171" s="195"/>
      <c r="L3171" s="196"/>
    </row>
    <row r="3172">
      <c r="A3172" s="198"/>
      <c r="B3172" s="219"/>
      <c r="C3172" s="103"/>
      <c r="D3172" s="103"/>
      <c r="E3172" s="5" t="str">
        <f t="array" ref="E3172">IF(D3172="","",XLOOKUP(D3172,DATOS!$D$6:D14000,DATOS!$C$6:C14000,0,0,1))</f>
        <v/>
      </c>
      <c r="F3172" s="220"/>
      <c r="G3172" s="221"/>
      <c r="H3172" s="194"/>
      <c r="I3172" s="106"/>
      <c r="J3172" s="195"/>
      <c r="K3172" s="195"/>
      <c r="L3172" s="196"/>
    </row>
    <row r="3173">
      <c r="A3173" s="198"/>
      <c r="B3173" s="219"/>
      <c r="C3173" s="103"/>
      <c r="D3173" s="103"/>
      <c r="E3173" s="5" t="str">
        <f t="array" ref="E3173">IF(D3173="","",XLOOKUP(D3173,DATOS!$D$6:D14000,DATOS!$C$6:C14000,0,0,1))</f>
        <v/>
      </c>
      <c r="F3173" s="220"/>
      <c r="G3173" s="221"/>
      <c r="H3173" s="194"/>
      <c r="I3173" s="106"/>
      <c r="J3173" s="195"/>
      <c r="K3173" s="195"/>
      <c r="L3173" s="196"/>
    </row>
    <row r="3174">
      <c r="A3174" s="198"/>
      <c r="B3174" s="219"/>
      <c r="C3174" s="103"/>
      <c r="D3174" s="103"/>
      <c r="E3174" s="5" t="str">
        <f t="array" ref="E3174">IF(D3174="","",XLOOKUP(D3174,DATOS!$D$6:D14000,DATOS!$C$6:C14000,0,0,1))</f>
        <v/>
      </c>
      <c r="F3174" s="220"/>
      <c r="G3174" s="221"/>
      <c r="H3174" s="194"/>
      <c r="I3174" s="106"/>
      <c r="J3174" s="195"/>
      <c r="K3174" s="195"/>
      <c r="L3174" s="196"/>
    </row>
    <row r="3175">
      <c r="A3175" s="198"/>
      <c r="B3175" s="219"/>
      <c r="C3175" s="103"/>
      <c r="D3175" s="103"/>
      <c r="E3175" s="5" t="str">
        <f t="array" ref="E3175">IF(D3175="","",XLOOKUP(D3175,DATOS!$D$6:D14000,DATOS!$C$6:C14000,0,0,1))</f>
        <v/>
      </c>
      <c r="F3175" s="220"/>
      <c r="G3175" s="221"/>
      <c r="H3175" s="194"/>
      <c r="I3175" s="106"/>
      <c r="J3175" s="195"/>
      <c r="K3175" s="195"/>
      <c r="L3175" s="196"/>
    </row>
    <row r="3176">
      <c r="A3176" s="198"/>
      <c r="B3176" s="219"/>
      <c r="C3176" s="103"/>
      <c r="D3176" s="103"/>
      <c r="E3176" s="5" t="str">
        <f t="array" ref="E3176">IF(D3176="","",XLOOKUP(D3176,DATOS!$D$6:D14000,DATOS!$C$6:C14000,0,0,1))</f>
        <v/>
      </c>
      <c r="F3176" s="220"/>
      <c r="G3176" s="221"/>
      <c r="H3176" s="194"/>
      <c r="I3176" s="106"/>
      <c r="J3176" s="195"/>
      <c r="K3176" s="195"/>
      <c r="L3176" s="196"/>
    </row>
    <row r="3177">
      <c r="A3177" s="198"/>
      <c r="B3177" s="219"/>
      <c r="C3177" s="103"/>
      <c r="D3177" s="103"/>
      <c r="E3177" s="5" t="str">
        <f t="array" ref="E3177">IF(D3177="","",XLOOKUP(D3177,DATOS!$D$6:D14000,DATOS!$C$6:C14000,0,0,1))</f>
        <v/>
      </c>
      <c r="F3177" s="220"/>
      <c r="G3177" s="221"/>
      <c r="H3177" s="194"/>
      <c r="I3177" s="106"/>
      <c r="J3177" s="195"/>
      <c r="K3177" s="195"/>
      <c r="L3177" s="196"/>
    </row>
    <row r="3178">
      <c r="A3178" s="198"/>
      <c r="B3178" s="219"/>
      <c r="C3178" s="103"/>
      <c r="D3178" s="103"/>
      <c r="E3178" s="5" t="str">
        <f t="array" ref="E3178">IF(D3178="","",XLOOKUP(D3178,DATOS!$D$6:D14000,DATOS!$C$6:C14000,0,0,1))</f>
        <v/>
      </c>
      <c r="F3178" s="220"/>
      <c r="G3178" s="221"/>
      <c r="H3178" s="194"/>
      <c r="I3178" s="106"/>
      <c r="J3178" s="195"/>
      <c r="K3178" s="195"/>
      <c r="L3178" s="196"/>
    </row>
    <row r="3179">
      <c r="A3179" s="198"/>
      <c r="B3179" s="219"/>
      <c r="C3179" s="103"/>
      <c r="D3179" s="103"/>
      <c r="E3179" s="5" t="str">
        <f t="array" ref="E3179">IF(D3179="","",XLOOKUP(D3179,DATOS!$D$6:D14000,DATOS!$C$6:C14000,0,0,1))</f>
        <v/>
      </c>
      <c r="F3179" s="220"/>
      <c r="G3179" s="221"/>
      <c r="H3179" s="194"/>
      <c r="I3179" s="106"/>
      <c r="J3179" s="195"/>
      <c r="K3179" s="195"/>
      <c r="L3179" s="196"/>
    </row>
    <row r="3180">
      <c r="A3180" s="198"/>
      <c r="B3180" s="219"/>
      <c r="C3180" s="103"/>
      <c r="D3180" s="103"/>
      <c r="E3180" s="5" t="str">
        <f t="array" ref="E3180">IF(D3180="","",XLOOKUP(D3180,DATOS!$D$6:D14000,DATOS!$C$6:C14000,0,0,1))</f>
        <v/>
      </c>
      <c r="F3180" s="220"/>
      <c r="G3180" s="221"/>
      <c r="H3180" s="194"/>
      <c r="I3180" s="106"/>
      <c r="J3180" s="195"/>
      <c r="K3180" s="195"/>
      <c r="L3180" s="196"/>
    </row>
    <row r="3181">
      <c r="A3181" s="198"/>
      <c r="B3181" s="219"/>
      <c r="C3181" s="103"/>
      <c r="D3181" s="103"/>
      <c r="E3181" s="5" t="str">
        <f t="array" ref="E3181">IF(D3181="","",XLOOKUP(D3181,DATOS!$D$6:D14000,DATOS!$C$6:C14000,0,0,1))</f>
        <v/>
      </c>
      <c r="F3181" s="220"/>
      <c r="G3181" s="221"/>
      <c r="H3181" s="194"/>
      <c r="I3181" s="106"/>
      <c r="J3181" s="195"/>
      <c r="K3181" s="195"/>
      <c r="L3181" s="196"/>
    </row>
    <row r="3182">
      <c r="A3182" s="198"/>
      <c r="B3182" s="219"/>
      <c r="C3182" s="103"/>
      <c r="D3182" s="103"/>
      <c r="E3182" s="5" t="str">
        <f t="array" ref="E3182">IF(D3182="","",XLOOKUP(D3182,DATOS!$D$6:D14000,DATOS!$C$6:C14000,0,0,1))</f>
        <v/>
      </c>
      <c r="F3182" s="220"/>
      <c r="G3182" s="221"/>
      <c r="H3182" s="194"/>
      <c r="I3182" s="106"/>
      <c r="J3182" s="195"/>
      <c r="K3182" s="195"/>
      <c r="L3182" s="196"/>
    </row>
    <row r="3183">
      <c r="A3183" s="198"/>
      <c r="B3183" s="219"/>
      <c r="C3183" s="103"/>
      <c r="D3183" s="103"/>
      <c r="E3183" s="5" t="str">
        <f t="array" ref="E3183">IF(D3183="","",XLOOKUP(D3183,DATOS!$D$6:D14000,DATOS!$C$6:C14000,0,0,1))</f>
        <v/>
      </c>
      <c r="F3183" s="220"/>
      <c r="G3183" s="221"/>
      <c r="H3183" s="194"/>
      <c r="I3183" s="106"/>
      <c r="J3183" s="195"/>
      <c r="K3183" s="195"/>
      <c r="L3183" s="196"/>
    </row>
    <row r="3184">
      <c r="A3184" s="198"/>
      <c r="B3184" s="219"/>
      <c r="C3184" s="103"/>
      <c r="D3184" s="103"/>
      <c r="E3184" s="5" t="str">
        <f t="array" ref="E3184">IF(D3184="","",XLOOKUP(D3184,DATOS!$D$6:D14000,DATOS!$C$6:C14000,0,0,1))</f>
        <v/>
      </c>
      <c r="F3184" s="220"/>
      <c r="G3184" s="221"/>
      <c r="H3184" s="194"/>
      <c r="I3184" s="106"/>
      <c r="J3184" s="195"/>
      <c r="K3184" s="195"/>
      <c r="L3184" s="196"/>
    </row>
    <row r="3185">
      <c r="A3185" s="198"/>
      <c r="B3185" s="219"/>
      <c r="C3185" s="103"/>
      <c r="D3185" s="103"/>
      <c r="E3185" s="5" t="str">
        <f t="array" ref="E3185">IF(D3185="","",XLOOKUP(D3185,DATOS!$D$6:D14000,DATOS!$C$6:C14000,0,0,1))</f>
        <v/>
      </c>
      <c r="F3185" s="220"/>
      <c r="G3185" s="221"/>
      <c r="H3185" s="194"/>
      <c r="I3185" s="106"/>
      <c r="J3185" s="195"/>
      <c r="K3185" s="195"/>
      <c r="L3185" s="196"/>
    </row>
    <row r="3186">
      <c r="A3186" s="198"/>
      <c r="B3186" s="219"/>
      <c r="C3186" s="103"/>
      <c r="D3186" s="103"/>
      <c r="E3186" s="5" t="str">
        <f t="array" ref="E3186">IF(D3186="","",XLOOKUP(D3186,DATOS!$D$6:D14000,DATOS!$C$6:C14000,0,0,1))</f>
        <v/>
      </c>
      <c r="F3186" s="220"/>
      <c r="G3186" s="221"/>
      <c r="H3186" s="194"/>
      <c r="I3186" s="106"/>
      <c r="J3186" s="195"/>
      <c r="K3186" s="195"/>
      <c r="L3186" s="196"/>
    </row>
    <row r="3187">
      <c r="A3187" s="198"/>
      <c r="B3187" s="219"/>
      <c r="C3187" s="103"/>
      <c r="D3187" s="103"/>
      <c r="E3187" s="5" t="str">
        <f t="array" ref="E3187">IF(D3187="","",XLOOKUP(D3187,DATOS!$D$6:D14000,DATOS!$C$6:C14000,0,0,1))</f>
        <v/>
      </c>
      <c r="F3187" s="220"/>
      <c r="G3187" s="221"/>
      <c r="H3187" s="194"/>
      <c r="I3187" s="106"/>
      <c r="J3187" s="195"/>
      <c r="K3187" s="195"/>
      <c r="L3187" s="196"/>
    </row>
    <row r="3188">
      <c r="A3188" s="198"/>
      <c r="B3188" s="219"/>
      <c r="C3188" s="103"/>
      <c r="D3188" s="103"/>
      <c r="E3188" s="5" t="str">
        <f t="array" ref="E3188">IF(D3188="","",XLOOKUP(D3188,DATOS!$D$6:D14000,DATOS!$C$6:C14000,0,0,1))</f>
        <v/>
      </c>
      <c r="F3188" s="220"/>
      <c r="G3188" s="221"/>
      <c r="H3188" s="194"/>
      <c r="I3188" s="106"/>
      <c r="J3188" s="195"/>
      <c r="K3188" s="195"/>
      <c r="L3188" s="196"/>
    </row>
    <row r="3189">
      <c r="A3189" s="198"/>
      <c r="B3189" s="219"/>
      <c r="C3189" s="103"/>
      <c r="D3189" s="103"/>
      <c r="E3189" s="5" t="str">
        <f t="array" ref="E3189">IF(D3189="","",XLOOKUP(D3189,DATOS!$D$6:D14000,DATOS!$C$6:C14000,0,0,1))</f>
        <v/>
      </c>
      <c r="F3189" s="220"/>
      <c r="G3189" s="221"/>
      <c r="H3189" s="194"/>
      <c r="I3189" s="106"/>
      <c r="J3189" s="195"/>
      <c r="K3189" s="195"/>
      <c r="L3189" s="196"/>
    </row>
    <row r="3190">
      <c r="A3190" s="198"/>
      <c r="B3190" s="219"/>
      <c r="C3190" s="103"/>
      <c r="D3190" s="103"/>
      <c r="E3190" s="5" t="str">
        <f t="array" ref="E3190">IF(D3190="","",XLOOKUP(D3190,DATOS!$D$6:D14000,DATOS!$C$6:C14000,0,0,1))</f>
        <v/>
      </c>
      <c r="F3190" s="220"/>
      <c r="G3190" s="221"/>
      <c r="H3190" s="194"/>
      <c r="I3190" s="106"/>
      <c r="J3190" s="195"/>
      <c r="K3190" s="195"/>
      <c r="L3190" s="196"/>
    </row>
    <row r="3191">
      <c r="A3191" s="198"/>
      <c r="B3191" s="219"/>
      <c r="C3191" s="103"/>
      <c r="D3191" s="103"/>
      <c r="E3191" s="5" t="str">
        <f t="array" ref="E3191">IF(D3191="","",XLOOKUP(D3191,DATOS!$D$6:D14000,DATOS!$C$6:C14000,0,0,1))</f>
        <v/>
      </c>
      <c r="F3191" s="220"/>
      <c r="G3191" s="221"/>
      <c r="H3191" s="194"/>
      <c r="I3191" s="106"/>
      <c r="J3191" s="195"/>
      <c r="K3191" s="195"/>
      <c r="L3191" s="196"/>
    </row>
    <row r="3192">
      <c r="A3192" s="198"/>
      <c r="B3192" s="219"/>
      <c r="C3192" s="103"/>
      <c r="D3192" s="103"/>
      <c r="E3192" s="5" t="str">
        <f t="array" ref="E3192">IF(D3192="","",XLOOKUP(D3192,DATOS!$D$6:D14000,DATOS!$C$6:C14000,0,0,1))</f>
        <v/>
      </c>
      <c r="F3192" s="220"/>
      <c r="G3192" s="221"/>
      <c r="H3192" s="194"/>
      <c r="I3192" s="106"/>
      <c r="J3192" s="195"/>
      <c r="K3192" s="195"/>
      <c r="L3192" s="196"/>
    </row>
    <row r="3193">
      <c r="A3193" s="198"/>
      <c r="B3193" s="219"/>
      <c r="C3193" s="103"/>
      <c r="D3193" s="103"/>
      <c r="E3193" s="5" t="str">
        <f t="array" ref="E3193">IF(D3193="","",XLOOKUP(D3193,DATOS!$D$6:D14000,DATOS!$C$6:C14000,0,0,1))</f>
        <v/>
      </c>
      <c r="F3193" s="220"/>
      <c r="G3193" s="221"/>
      <c r="H3193" s="194"/>
      <c r="I3193" s="106"/>
      <c r="J3193" s="195"/>
      <c r="K3193" s="195"/>
      <c r="L3193" s="196"/>
    </row>
    <row r="3194">
      <c r="A3194" s="198"/>
      <c r="B3194" s="219"/>
      <c r="C3194" s="103"/>
      <c r="D3194" s="103"/>
      <c r="E3194" s="5" t="str">
        <f t="array" ref="E3194">IF(D3194="","",XLOOKUP(D3194,DATOS!$D$6:D14000,DATOS!$C$6:C14000,0,0,1))</f>
        <v/>
      </c>
      <c r="F3194" s="220"/>
      <c r="G3194" s="221"/>
      <c r="H3194" s="194"/>
      <c r="I3194" s="106"/>
      <c r="J3194" s="195"/>
      <c r="K3194" s="195"/>
      <c r="L3194" s="196"/>
    </row>
    <row r="3195">
      <c r="A3195" s="198"/>
      <c r="B3195" s="219"/>
      <c r="C3195" s="103"/>
      <c r="D3195" s="103"/>
      <c r="E3195" s="5" t="str">
        <f t="array" ref="E3195">IF(D3195="","",XLOOKUP(D3195,DATOS!$D$6:D14000,DATOS!$C$6:C14000,0,0,1))</f>
        <v/>
      </c>
      <c r="F3195" s="220"/>
      <c r="G3195" s="221"/>
      <c r="H3195" s="194"/>
      <c r="I3195" s="106"/>
      <c r="J3195" s="195"/>
      <c r="K3195" s="195"/>
      <c r="L3195" s="196"/>
    </row>
    <row r="3196">
      <c r="A3196" s="198"/>
      <c r="B3196" s="219"/>
      <c r="C3196" s="103"/>
      <c r="D3196" s="103"/>
      <c r="E3196" s="5" t="str">
        <f t="array" ref="E3196">IF(D3196="","",XLOOKUP(D3196,DATOS!$D$6:D14000,DATOS!$C$6:C14000,0,0,1))</f>
        <v/>
      </c>
      <c r="F3196" s="220"/>
      <c r="G3196" s="221"/>
      <c r="H3196" s="194"/>
      <c r="I3196" s="106"/>
      <c r="J3196" s="195"/>
      <c r="K3196" s="195"/>
      <c r="L3196" s="196"/>
    </row>
    <row r="3197">
      <c r="A3197" s="198"/>
      <c r="B3197" s="219"/>
      <c r="C3197" s="103"/>
      <c r="D3197" s="103"/>
      <c r="E3197" s="5" t="str">
        <f t="array" ref="E3197">IF(D3197="","",XLOOKUP(D3197,DATOS!$D$6:D14000,DATOS!$C$6:C14000,0,0,1))</f>
        <v/>
      </c>
      <c r="F3197" s="220"/>
      <c r="G3197" s="221"/>
      <c r="H3197" s="194"/>
      <c r="I3197" s="106"/>
      <c r="J3197" s="195"/>
      <c r="K3197" s="195"/>
      <c r="L3197" s="196"/>
    </row>
    <row r="3198">
      <c r="A3198" s="198"/>
      <c r="B3198" s="219"/>
      <c r="C3198" s="103"/>
      <c r="D3198" s="103"/>
      <c r="E3198" s="5" t="str">
        <f t="array" ref="E3198">IF(D3198="","",XLOOKUP(D3198,DATOS!$D$6:D14000,DATOS!$C$6:C14000,0,0,1))</f>
        <v/>
      </c>
      <c r="F3198" s="220"/>
      <c r="G3198" s="221"/>
      <c r="H3198" s="194"/>
      <c r="I3198" s="106"/>
      <c r="J3198" s="195"/>
      <c r="K3198" s="195"/>
      <c r="L3198" s="196"/>
    </row>
    <row r="3199">
      <c r="A3199" s="198"/>
      <c r="B3199" s="219"/>
      <c r="C3199" s="103"/>
      <c r="D3199" s="103"/>
      <c r="E3199" s="5" t="str">
        <f t="array" ref="E3199">IF(D3199="","",XLOOKUP(D3199,DATOS!$D$6:D14000,DATOS!$C$6:C14000,0,0,1))</f>
        <v/>
      </c>
      <c r="F3199" s="220"/>
      <c r="G3199" s="221"/>
      <c r="H3199" s="194"/>
      <c r="I3199" s="106"/>
      <c r="J3199" s="195"/>
      <c r="K3199" s="195"/>
      <c r="L3199" s="196"/>
    </row>
    <row r="3200">
      <c r="A3200" s="198"/>
      <c r="B3200" s="219"/>
      <c r="C3200" s="103"/>
      <c r="D3200" s="103"/>
      <c r="E3200" s="5" t="str">
        <f t="array" ref="E3200">IF(D3200="","",XLOOKUP(D3200,DATOS!$D$6:D14000,DATOS!$C$6:C14000,0,0,1))</f>
        <v/>
      </c>
      <c r="F3200" s="220"/>
      <c r="G3200" s="221"/>
      <c r="H3200" s="194"/>
      <c r="I3200" s="106"/>
      <c r="J3200" s="195"/>
      <c r="K3200" s="195"/>
      <c r="L3200" s="196"/>
    </row>
    <row r="3201">
      <c r="A3201" s="198"/>
      <c r="B3201" s="219"/>
      <c r="C3201" s="103"/>
      <c r="D3201" s="103"/>
      <c r="E3201" s="5" t="str">
        <f t="array" ref="E3201">IF(D3201="","",XLOOKUP(D3201,DATOS!$D$6:D14000,DATOS!$C$6:C14000,0,0,1))</f>
        <v/>
      </c>
      <c r="F3201" s="220"/>
      <c r="G3201" s="221"/>
      <c r="H3201" s="194"/>
      <c r="I3201" s="106"/>
      <c r="J3201" s="195"/>
      <c r="K3201" s="195"/>
      <c r="L3201" s="196"/>
    </row>
    <row r="3202">
      <c r="A3202" s="198"/>
      <c r="B3202" s="219"/>
      <c r="C3202" s="103"/>
      <c r="D3202" s="103"/>
      <c r="E3202" s="5" t="str">
        <f t="array" ref="E3202">IF(D3202="","",XLOOKUP(D3202,DATOS!$D$6:D14000,DATOS!$C$6:C14000,0,0,1))</f>
        <v/>
      </c>
      <c r="F3202" s="220"/>
      <c r="G3202" s="221"/>
      <c r="H3202" s="194"/>
      <c r="I3202" s="106"/>
      <c r="J3202" s="195"/>
      <c r="K3202" s="195"/>
      <c r="L3202" s="196"/>
    </row>
    <row r="3203">
      <c r="A3203" s="198"/>
      <c r="B3203" s="219"/>
      <c r="C3203" s="103"/>
      <c r="D3203" s="103"/>
      <c r="E3203" s="5" t="str">
        <f t="array" ref="E3203">IF(D3203="","",XLOOKUP(D3203,DATOS!$D$6:D14000,DATOS!$C$6:C14000,0,0,1))</f>
        <v/>
      </c>
      <c r="F3203" s="220"/>
      <c r="G3203" s="221"/>
      <c r="H3203" s="194"/>
      <c r="I3203" s="106"/>
      <c r="J3203" s="195"/>
      <c r="K3203" s="195"/>
      <c r="L3203" s="196"/>
    </row>
    <row r="3204">
      <c r="A3204" s="198"/>
      <c r="B3204" s="219"/>
      <c r="C3204" s="103"/>
      <c r="D3204" s="103"/>
      <c r="E3204" s="5" t="str">
        <f t="array" ref="E3204">IF(D3204="","",XLOOKUP(D3204,DATOS!$D$6:D14000,DATOS!$C$6:C14000,0,0,1))</f>
        <v/>
      </c>
      <c r="F3204" s="220"/>
      <c r="G3204" s="221"/>
      <c r="H3204" s="194"/>
      <c r="I3204" s="106"/>
      <c r="J3204" s="195"/>
      <c r="K3204" s="195"/>
      <c r="L3204" s="196"/>
    </row>
    <row r="3205">
      <c r="A3205" s="198"/>
      <c r="B3205" s="219"/>
      <c r="C3205" s="103"/>
      <c r="D3205" s="103"/>
      <c r="E3205" s="5" t="str">
        <f t="array" ref="E3205">IF(D3205="","",XLOOKUP(D3205,DATOS!$D$6:D14000,DATOS!$C$6:C14000,0,0,1))</f>
        <v/>
      </c>
      <c r="F3205" s="220"/>
      <c r="G3205" s="221"/>
      <c r="H3205" s="194"/>
      <c r="I3205" s="106"/>
      <c r="J3205" s="195"/>
      <c r="K3205" s="195"/>
      <c r="L3205" s="196"/>
    </row>
    <row r="3206">
      <c r="A3206" s="198"/>
      <c r="B3206" s="219"/>
      <c r="C3206" s="103"/>
      <c r="D3206" s="103"/>
      <c r="E3206" s="5" t="str">
        <f t="array" ref="E3206">IF(D3206="","",XLOOKUP(D3206,DATOS!$D$6:D14000,DATOS!$C$6:C14000,0,0,1))</f>
        <v/>
      </c>
      <c r="F3206" s="220"/>
      <c r="G3206" s="221"/>
      <c r="H3206" s="194"/>
      <c r="I3206" s="106"/>
      <c r="J3206" s="195"/>
      <c r="K3206" s="195"/>
      <c r="L3206" s="196"/>
    </row>
    <row r="3207">
      <c r="A3207" s="198"/>
      <c r="B3207" s="219"/>
      <c r="C3207" s="103"/>
      <c r="D3207" s="103"/>
      <c r="E3207" s="5" t="str">
        <f t="array" ref="E3207">IF(D3207="","",XLOOKUP(D3207,DATOS!$D$6:D14000,DATOS!$C$6:C14000,0,0,1))</f>
        <v/>
      </c>
      <c r="F3207" s="220"/>
      <c r="G3207" s="221"/>
      <c r="H3207" s="194"/>
      <c r="I3207" s="106"/>
      <c r="J3207" s="195"/>
      <c r="K3207" s="195"/>
      <c r="L3207" s="196"/>
    </row>
    <row r="3208">
      <c r="A3208" s="198"/>
      <c r="B3208" s="219"/>
      <c r="C3208" s="103"/>
      <c r="D3208" s="103"/>
      <c r="E3208" s="5" t="str">
        <f t="array" ref="E3208">IF(D3208="","",XLOOKUP(D3208,DATOS!$D$6:D14000,DATOS!$C$6:C14000,0,0,1))</f>
        <v/>
      </c>
      <c r="F3208" s="220"/>
      <c r="G3208" s="221"/>
      <c r="H3208" s="194"/>
      <c r="I3208" s="106"/>
      <c r="J3208" s="195"/>
      <c r="K3208" s="195"/>
      <c r="L3208" s="196"/>
    </row>
    <row r="3209">
      <c r="A3209" s="198"/>
      <c r="B3209" s="219"/>
      <c r="C3209" s="103"/>
      <c r="D3209" s="103"/>
      <c r="E3209" s="5" t="str">
        <f t="array" ref="E3209">IF(D3209="","",XLOOKUP(D3209,DATOS!$D$6:D14000,DATOS!$C$6:C14000,0,0,1))</f>
        <v/>
      </c>
      <c r="F3209" s="220"/>
      <c r="G3209" s="221"/>
      <c r="H3209" s="194"/>
      <c r="I3209" s="106"/>
      <c r="J3209" s="195"/>
      <c r="K3209" s="195"/>
      <c r="L3209" s="196"/>
    </row>
    <row r="3210">
      <c r="A3210" s="198"/>
      <c r="B3210" s="219"/>
      <c r="C3210" s="103"/>
      <c r="D3210" s="103"/>
      <c r="E3210" s="5" t="str">
        <f t="array" ref="E3210">IF(D3210="","",XLOOKUP(D3210,DATOS!$D$6:D14000,DATOS!$C$6:C14000,0,0,1))</f>
        <v/>
      </c>
      <c r="F3210" s="220"/>
      <c r="G3210" s="221"/>
      <c r="H3210" s="194"/>
      <c r="I3210" s="106"/>
      <c r="J3210" s="195"/>
      <c r="K3210" s="195"/>
      <c r="L3210" s="196"/>
    </row>
    <row r="3211">
      <c r="A3211" s="198"/>
      <c r="B3211" s="219"/>
      <c r="C3211" s="103"/>
      <c r="D3211" s="103"/>
      <c r="E3211" s="5" t="str">
        <f t="array" ref="E3211">IF(D3211="","",XLOOKUP(D3211,DATOS!$D$6:D14000,DATOS!$C$6:C14000,0,0,1))</f>
        <v/>
      </c>
      <c r="F3211" s="220"/>
      <c r="G3211" s="221"/>
      <c r="H3211" s="194"/>
      <c r="I3211" s="106"/>
      <c r="J3211" s="195"/>
      <c r="K3211" s="195"/>
      <c r="L3211" s="196"/>
    </row>
    <row r="3212">
      <c r="A3212" s="198"/>
      <c r="B3212" s="219"/>
      <c r="C3212" s="103"/>
      <c r="D3212" s="103"/>
      <c r="E3212" s="5" t="str">
        <f t="array" ref="E3212">IF(D3212="","",XLOOKUP(D3212,DATOS!$D$6:D14000,DATOS!$C$6:C14000,0,0,1))</f>
        <v/>
      </c>
      <c r="F3212" s="220"/>
      <c r="G3212" s="221"/>
      <c r="H3212" s="194"/>
      <c r="I3212" s="106"/>
      <c r="J3212" s="195"/>
      <c r="K3212" s="195"/>
      <c r="L3212" s="196"/>
    </row>
    <row r="3213">
      <c r="A3213" s="198"/>
      <c r="B3213" s="219"/>
      <c r="C3213" s="103"/>
      <c r="D3213" s="103"/>
      <c r="E3213" s="5" t="str">
        <f t="array" ref="E3213">IF(D3213="","",XLOOKUP(D3213,DATOS!$D$6:D14000,DATOS!$C$6:C14000,0,0,1))</f>
        <v/>
      </c>
      <c r="F3213" s="220"/>
      <c r="G3213" s="221"/>
      <c r="H3213" s="194"/>
      <c r="I3213" s="106"/>
      <c r="J3213" s="195"/>
      <c r="K3213" s="195"/>
      <c r="L3213" s="196"/>
    </row>
    <row r="3214">
      <c r="A3214" s="198"/>
      <c r="B3214" s="219"/>
      <c r="C3214" s="103"/>
      <c r="D3214" s="103"/>
      <c r="E3214" s="5" t="str">
        <f t="array" ref="E3214">IF(D3214="","",XLOOKUP(D3214,DATOS!$D$6:D14000,DATOS!$C$6:C14000,0,0,1))</f>
        <v/>
      </c>
      <c r="F3214" s="220"/>
      <c r="G3214" s="221"/>
      <c r="H3214" s="194"/>
      <c r="I3214" s="106"/>
      <c r="J3214" s="195"/>
      <c r="K3214" s="195"/>
      <c r="L3214" s="196"/>
    </row>
    <row r="3215">
      <c r="A3215" s="198"/>
      <c r="B3215" s="219"/>
      <c r="C3215" s="103"/>
      <c r="D3215" s="103"/>
      <c r="E3215" s="5" t="str">
        <f t="array" ref="E3215">IF(D3215="","",XLOOKUP(D3215,DATOS!$D$6:D14000,DATOS!$C$6:C14000,0,0,1))</f>
        <v/>
      </c>
      <c r="F3215" s="220"/>
      <c r="G3215" s="221"/>
      <c r="H3215" s="194"/>
      <c r="I3215" s="106"/>
      <c r="J3215" s="195"/>
      <c r="K3215" s="195"/>
      <c r="L3215" s="196"/>
    </row>
    <row r="3216">
      <c r="A3216" s="198"/>
      <c r="B3216" s="219"/>
      <c r="C3216" s="103"/>
      <c r="D3216" s="103"/>
      <c r="E3216" s="5" t="str">
        <f t="array" ref="E3216">IF(D3216="","",XLOOKUP(D3216,DATOS!$D$6:D14000,DATOS!$C$6:C14000,0,0,1))</f>
        <v/>
      </c>
      <c r="F3216" s="220"/>
      <c r="G3216" s="221"/>
      <c r="H3216" s="194"/>
      <c r="I3216" s="106"/>
      <c r="J3216" s="195"/>
      <c r="K3216" s="195"/>
      <c r="L3216" s="196"/>
    </row>
    <row r="3217">
      <c r="A3217" s="198"/>
      <c r="B3217" s="219"/>
      <c r="C3217" s="103"/>
      <c r="D3217" s="103"/>
      <c r="E3217" s="5" t="str">
        <f t="array" ref="E3217">IF(D3217="","",XLOOKUP(D3217,DATOS!$D$6:D14000,DATOS!$C$6:C14000,0,0,1))</f>
        <v/>
      </c>
      <c r="F3217" s="220"/>
      <c r="G3217" s="221"/>
      <c r="H3217" s="194"/>
      <c r="I3217" s="106"/>
      <c r="J3217" s="195"/>
      <c r="K3217" s="195"/>
      <c r="L3217" s="196"/>
    </row>
    <row r="3218">
      <c r="A3218" s="198"/>
      <c r="B3218" s="219"/>
      <c r="C3218" s="103"/>
      <c r="D3218" s="103"/>
      <c r="E3218" s="5" t="str">
        <f t="array" ref="E3218">IF(D3218="","",XLOOKUP(D3218,DATOS!$D$6:D14000,DATOS!$C$6:C14000,0,0,1))</f>
        <v/>
      </c>
      <c r="F3218" s="220"/>
      <c r="G3218" s="221"/>
      <c r="H3218" s="194"/>
      <c r="I3218" s="106"/>
      <c r="J3218" s="195"/>
      <c r="K3218" s="195"/>
      <c r="L3218" s="196"/>
    </row>
    <row r="3219">
      <c r="A3219" s="198"/>
      <c r="B3219" s="219"/>
      <c r="C3219" s="103"/>
      <c r="D3219" s="103"/>
      <c r="E3219" s="5" t="str">
        <f t="array" ref="E3219">IF(D3219="","",XLOOKUP(D3219,DATOS!$D$6:D14000,DATOS!$C$6:C14000,0,0,1))</f>
        <v/>
      </c>
      <c r="F3219" s="220"/>
      <c r="G3219" s="221"/>
      <c r="H3219" s="194"/>
      <c r="I3219" s="106"/>
      <c r="J3219" s="195"/>
      <c r="K3219" s="195"/>
      <c r="L3219" s="196"/>
    </row>
    <row r="3220">
      <c r="A3220" s="198"/>
      <c r="B3220" s="219"/>
      <c r="C3220" s="103"/>
      <c r="D3220" s="103"/>
      <c r="E3220" s="5" t="str">
        <f t="array" ref="E3220">IF(D3220="","",XLOOKUP(D3220,DATOS!$D$6:D14000,DATOS!$C$6:C14000,0,0,1))</f>
        <v/>
      </c>
      <c r="F3220" s="220"/>
      <c r="G3220" s="221"/>
      <c r="H3220" s="194"/>
      <c r="I3220" s="106"/>
      <c r="J3220" s="195"/>
      <c r="K3220" s="195"/>
      <c r="L3220" s="196"/>
    </row>
    <row r="3221">
      <c r="A3221" s="198"/>
      <c r="B3221" s="219"/>
      <c r="C3221" s="103"/>
      <c r="D3221" s="103"/>
      <c r="E3221" s="5" t="str">
        <f t="array" ref="E3221">IF(D3221="","",XLOOKUP(D3221,DATOS!$D$6:D14000,DATOS!$C$6:C14000,0,0,1))</f>
        <v/>
      </c>
      <c r="F3221" s="220"/>
      <c r="G3221" s="221"/>
      <c r="H3221" s="194"/>
      <c r="I3221" s="106"/>
      <c r="J3221" s="195"/>
      <c r="K3221" s="195"/>
      <c r="L3221" s="196"/>
    </row>
    <row r="3222">
      <c r="A3222" s="198"/>
      <c r="B3222" s="219"/>
      <c r="C3222" s="103"/>
      <c r="D3222" s="103"/>
      <c r="E3222" s="5" t="str">
        <f t="array" ref="E3222">IF(D3222="","",XLOOKUP(D3222,DATOS!$D$6:D14000,DATOS!$C$6:C14000,0,0,1))</f>
        <v/>
      </c>
      <c r="F3222" s="220"/>
      <c r="G3222" s="221"/>
      <c r="H3222" s="194"/>
      <c r="I3222" s="106"/>
      <c r="J3222" s="195"/>
      <c r="K3222" s="195"/>
      <c r="L3222" s="196"/>
    </row>
    <row r="3223">
      <c r="A3223" s="198"/>
      <c r="B3223" s="219"/>
      <c r="C3223" s="103"/>
      <c r="D3223" s="103"/>
      <c r="E3223" s="5" t="str">
        <f t="array" ref="E3223">IF(D3223="","",XLOOKUP(D3223,DATOS!$D$6:D14000,DATOS!$C$6:C14000,0,0,1))</f>
        <v/>
      </c>
      <c r="F3223" s="220"/>
      <c r="G3223" s="221"/>
      <c r="H3223" s="194"/>
      <c r="I3223" s="106"/>
      <c r="J3223" s="195"/>
      <c r="K3223" s="195"/>
      <c r="L3223" s="196"/>
    </row>
    <row r="3224">
      <c r="A3224" s="198"/>
      <c r="B3224" s="219"/>
      <c r="C3224" s="103"/>
      <c r="D3224" s="103"/>
      <c r="E3224" s="5" t="str">
        <f t="array" ref="E3224">IF(D3224="","",XLOOKUP(D3224,DATOS!$D$6:D14000,DATOS!$C$6:C14000,0,0,1))</f>
        <v/>
      </c>
      <c r="F3224" s="220"/>
      <c r="G3224" s="221"/>
      <c r="H3224" s="194"/>
      <c r="I3224" s="106"/>
      <c r="J3224" s="195"/>
      <c r="K3224" s="195"/>
      <c r="L3224" s="196"/>
    </row>
    <row r="3225">
      <c r="A3225" s="198"/>
      <c r="B3225" s="219"/>
      <c r="C3225" s="103"/>
      <c r="D3225" s="103"/>
      <c r="E3225" s="5" t="str">
        <f t="array" ref="E3225">IF(D3225="","",XLOOKUP(D3225,DATOS!$D$6:D14000,DATOS!$C$6:C14000,0,0,1))</f>
        <v/>
      </c>
      <c r="F3225" s="220"/>
      <c r="G3225" s="221"/>
      <c r="H3225" s="194"/>
      <c r="I3225" s="106"/>
      <c r="J3225" s="195"/>
      <c r="K3225" s="195"/>
      <c r="L3225" s="196"/>
    </row>
    <row r="3226">
      <c r="A3226" s="198"/>
      <c r="B3226" s="219"/>
      <c r="C3226" s="103"/>
      <c r="D3226" s="103"/>
      <c r="E3226" s="5" t="str">
        <f t="array" ref="E3226">IF(D3226="","",XLOOKUP(D3226,DATOS!$D$6:D14000,DATOS!$C$6:C14000,0,0,1))</f>
        <v/>
      </c>
      <c r="F3226" s="220"/>
      <c r="G3226" s="221"/>
      <c r="H3226" s="194"/>
      <c r="I3226" s="106"/>
      <c r="J3226" s="195"/>
      <c r="K3226" s="195"/>
      <c r="L3226" s="196"/>
    </row>
    <row r="3227">
      <c r="A3227" s="198"/>
      <c r="B3227" s="219"/>
      <c r="C3227" s="103"/>
      <c r="D3227" s="103"/>
      <c r="E3227" s="5" t="str">
        <f t="array" ref="E3227">IF(D3227="","",XLOOKUP(D3227,DATOS!$D$6:D14000,DATOS!$C$6:C14000,0,0,1))</f>
        <v/>
      </c>
      <c r="F3227" s="220"/>
      <c r="G3227" s="221"/>
      <c r="H3227" s="194"/>
      <c r="I3227" s="106"/>
      <c r="J3227" s="195"/>
      <c r="K3227" s="195"/>
      <c r="L3227" s="196"/>
    </row>
    <row r="3228">
      <c r="A3228" s="198"/>
      <c r="B3228" s="219"/>
      <c r="C3228" s="103"/>
      <c r="D3228" s="103"/>
      <c r="E3228" s="5" t="str">
        <f t="array" ref="E3228">IF(D3228="","",XLOOKUP(D3228,DATOS!$D$6:D14000,DATOS!$C$6:C14000,0,0,1))</f>
        <v/>
      </c>
      <c r="F3228" s="220"/>
      <c r="G3228" s="221"/>
      <c r="H3228" s="194"/>
      <c r="I3228" s="106"/>
      <c r="J3228" s="195"/>
      <c r="K3228" s="195"/>
      <c r="L3228" s="196"/>
    </row>
    <row r="3229">
      <c r="A3229" s="198"/>
      <c r="B3229" s="219"/>
      <c r="C3229" s="103"/>
      <c r="D3229" s="103"/>
      <c r="E3229" s="5" t="str">
        <f t="array" ref="E3229">IF(D3229="","",XLOOKUP(D3229,DATOS!$D$6:D14000,DATOS!$C$6:C14000,0,0,1))</f>
        <v/>
      </c>
      <c r="F3229" s="220"/>
      <c r="G3229" s="221"/>
      <c r="H3229" s="194"/>
      <c r="I3229" s="106"/>
      <c r="J3229" s="195"/>
      <c r="K3229" s="195"/>
      <c r="L3229" s="196"/>
    </row>
    <row r="3230">
      <c r="A3230" s="198"/>
      <c r="B3230" s="219"/>
      <c r="C3230" s="103"/>
      <c r="D3230" s="103"/>
      <c r="E3230" s="5" t="str">
        <f t="array" ref="E3230">IF(D3230="","",XLOOKUP(D3230,DATOS!$D$6:D14000,DATOS!$C$6:C14000,0,0,1))</f>
        <v/>
      </c>
      <c r="F3230" s="220"/>
      <c r="G3230" s="221"/>
      <c r="H3230" s="194"/>
      <c r="I3230" s="106"/>
      <c r="J3230" s="195"/>
      <c r="K3230" s="195"/>
      <c r="L3230" s="196"/>
    </row>
    <row r="3231">
      <c r="A3231" s="198"/>
      <c r="B3231" s="219"/>
      <c r="C3231" s="103"/>
      <c r="D3231" s="103"/>
      <c r="E3231" s="5" t="str">
        <f t="array" ref="E3231">IF(D3231="","",XLOOKUP(D3231,DATOS!$D$6:D14000,DATOS!$C$6:C14000,0,0,1))</f>
        <v/>
      </c>
      <c r="F3231" s="220"/>
      <c r="G3231" s="221"/>
      <c r="H3231" s="194"/>
      <c r="I3231" s="106"/>
      <c r="J3231" s="195"/>
      <c r="K3231" s="195"/>
      <c r="L3231" s="196"/>
    </row>
    <row r="3232">
      <c r="A3232" s="198"/>
      <c r="B3232" s="219"/>
      <c r="C3232" s="103"/>
      <c r="D3232" s="103"/>
      <c r="E3232" s="5" t="str">
        <f t="array" ref="E3232">IF(D3232="","",XLOOKUP(D3232,DATOS!$D$6:D14000,DATOS!$C$6:C14000,0,0,1))</f>
        <v/>
      </c>
      <c r="F3232" s="220"/>
      <c r="G3232" s="221"/>
      <c r="H3232" s="194"/>
      <c r="I3232" s="106"/>
      <c r="J3232" s="195"/>
      <c r="K3232" s="195"/>
      <c r="L3232" s="196"/>
    </row>
    <row r="3233">
      <c r="A3233" s="198"/>
      <c r="B3233" s="219"/>
      <c r="C3233" s="103"/>
      <c r="D3233" s="103"/>
      <c r="E3233" s="5" t="str">
        <f t="array" ref="E3233">IF(D3233="","",XLOOKUP(D3233,DATOS!$D$6:D14000,DATOS!$C$6:C14000,0,0,1))</f>
        <v/>
      </c>
      <c r="F3233" s="220"/>
      <c r="G3233" s="221"/>
      <c r="H3233" s="194"/>
      <c r="I3233" s="106"/>
      <c r="J3233" s="195"/>
      <c r="K3233" s="195"/>
      <c r="L3233" s="196"/>
    </row>
    <row r="3234">
      <c r="A3234" s="198"/>
      <c r="B3234" s="219"/>
      <c r="C3234" s="103"/>
      <c r="D3234" s="103"/>
      <c r="E3234" s="5" t="str">
        <f t="array" ref="E3234">IF(D3234="","",XLOOKUP(D3234,DATOS!$D$6:D14000,DATOS!$C$6:C14000,0,0,1))</f>
        <v/>
      </c>
      <c r="F3234" s="220"/>
      <c r="G3234" s="221"/>
      <c r="H3234" s="194"/>
      <c r="I3234" s="106"/>
      <c r="J3234" s="195"/>
      <c r="K3234" s="195"/>
      <c r="L3234" s="196"/>
    </row>
    <row r="3235">
      <c r="A3235" s="198"/>
      <c r="B3235" s="219"/>
      <c r="C3235" s="103"/>
      <c r="D3235" s="103"/>
      <c r="E3235" s="5" t="str">
        <f t="array" ref="E3235">IF(D3235="","",XLOOKUP(D3235,DATOS!$D$6:D14000,DATOS!$C$6:C14000,0,0,1))</f>
        <v/>
      </c>
      <c r="F3235" s="220"/>
      <c r="G3235" s="221"/>
      <c r="H3235" s="194"/>
      <c r="I3235" s="106"/>
      <c r="J3235" s="195"/>
      <c r="K3235" s="195"/>
      <c r="L3235" s="196"/>
    </row>
    <row r="3236">
      <c r="A3236" s="198"/>
      <c r="B3236" s="219"/>
      <c r="C3236" s="103"/>
      <c r="D3236" s="103"/>
      <c r="E3236" s="5" t="str">
        <f t="array" ref="E3236">IF(D3236="","",XLOOKUP(D3236,DATOS!$D$6:D14000,DATOS!$C$6:C14000,0,0,1))</f>
        <v/>
      </c>
      <c r="F3236" s="220"/>
      <c r="G3236" s="221"/>
      <c r="H3236" s="194"/>
      <c r="I3236" s="106"/>
      <c r="J3236" s="195"/>
      <c r="K3236" s="195"/>
      <c r="L3236" s="196"/>
    </row>
    <row r="3237">
      <c r="A3237" s="198"/>
      <c r="B3237" s="219"/>
      <c r="C3237" s="103"/>
      <c r="D3237" s="103"/>
      <c r="E3237" s="5" t="str">
        <f t="array" ref="E3237">IF(D3237="","",XLOOKUP(D3237,DATOS!$D$6:D14000,DATOS!$C$6:C14000,0,0,1))</f>
        <v/>
      </c>
      <c r="F3237" s="220"/>
      <c r="G3237" s="221"/>
      <c r="H3237" s="194"/>
      <c r="I3237" s="106"/>
      <c r="J3237" s="195"/>
      <c r="K3237" s="195"/>
      <c r="L3237" s="196"/>
    </row>
    <row r="3238">
      <c r="A3238" s="198"/>
      <c r="B3238" s="219"/>
      <c r="C3238" s="103"/>
      <c r="D3238" s="103"/>
      <c r="E3238" s="5" t="str">
        <f t="array" ref="E3238">IF(D3238="","",XLOOKUP(D3238,DATOS!$D$6:D14000,DATOS!$C$6:C14000,0,0,1))</f>
        <v/>
      </c>
      <c r="F3238" s="220"/>
      <c r="G3238" s="221"/>
      <c r="H3238" s="194"/>
      <c r="I3238" s="106"/>
      <c r="J3238" s="195"/>
      <c r="K3238" s="195"/>
      <c r="L3238" s="196"/>
    </row>
    <row r="3239">
      <c r="A3239" s="198"/>
      <c r="B3239" s="219"/>
      <c r="C3239" s="103"/>
      <c r="D3239" s="103"/>
      <c r="E3239" s="5" t="str">
        <f t="array" ref="E3239">IF(D3239="","",XLOOKUP(D3239,DATOS!$D$6:D14000,DATOS!$C$6:C14000,0,0,1))</f>
        <v/>
      </c>
      <c r="F3239" s="220"/>
      <c r="G3239" s="221"/>
      <c r="H3239" s="194"/>
      <c r="I3239" s="106"/>
      <c r="J3239" s="195"/>
      <c r="K3239" s="195"/>
      <c r="L3239" s="196"/>
    </row>
    <row r="3240">
      <c r="A3240" s="198"/>
      <c r="B3240" s="219"/>
      <c r="C3240" s="103"/>
      <c r="D3240" s="103"/>
      <c r="E3240" s="5" t="str">
        <f t="array" ref="E3240">IF(D3240="","",XLOOKUP(D3240,DATOS!$D$6:D14000,DATOS!$C$6:C14000,0,0,1))</f>
        <v/>
      </c>
      <c r="F3240" s="220"/>
      <c r="G3240" s="221"/>
      <c r="H3240" s="194"/>
      <c r="I3240" s="106"/>
      <c r="J3240" s="195"/>
      <c r="K3240" s="195"/>
      <c r="L3240" s="196"/>
    </row>
    <row r="3241">
      <c r="A3241" s="198"/>
      <c r="B3241" s="219"/>
      <c r="C3241" s="103"/>
      <c r="D3241" s="103"/>
      <c r="E3241" s="5" t="str">
        <f t="array" ref="E3241">IF(D3241="","",XLOOKUP(D3241,DATOS!$D$6:D14000,DATOS!$C$6:C14000,0,0,1))</f>
        <v/>
      </c>
      <c r="F3241" s="220"/>
      <c r="G3241" s="221"/>
      <c r="H3241" s="194"/>
      <c r="I3241" s="106"/>
      <c r="J3241" s="195"/>
      <c r="K3241" s="195"/>
      <c r="L3241" s="196"/>
    </row>
    <row r="3242">
      <c r="A3242" s="198"/>
      <c r="B3242" s="219"/>
      <c r="C3242" s="103"/>
      <c r="D3242" s="103"/>
      <c r="E3242" s="5" t="str">
        <f t="array" ref="E3242">IF(D3242="","",XLOOKUP(D3242,DATOS!$D$6:D14000,DATOS!$C$6:C14000,0,0,1))</f>
        <v/>
      </c>
      <c r="F3242" s="220"/>
      <c r="G3242" s="221"/>
      <c r="H3242" s="194"/>
      <c r="I3242" s="106"/>
      <c r="J3242" s="195"/>
      <c r="K3242" s="195"/>
      <c r="L3242" s="196"/>
    </row>
    <row r="3243">
      <c r="A3243" s="198"/>
      <c r="B3243" s="219"/>
      <c r="C3243" s="103"/>
      <c r="D3243" s="103"/>
      <c r="E3243" s="5" t="str">
        <f t="array" ref="E3243">IF(D3243="","",XLOOKUP(D3243,DATOS!$D$6:D14000,DATOS!$C$6:C14000,0,0,1))</f>
        <v/>
      </c>
      <c r="F3243" s="220"/>
      <c r="G3243" s="221"/>
      <c r="H3243" s="194"/>
      <c r="I3243" s="106"/>
      <c r="J3243" s="195"/>
      <c r="K3243" s="195"/>
      <c r="L3243" s="196"/>
    </row>
    <row r="3244">
      <c r="A3244" s="198"/>
      <c r="B3244" s="219"/>
      <c r="C3244" s="103"/>
      <c r="D3244" s="103"/>
      <c r="E3244" s="5" t="str">
        <f t="array" ref="E3244">IF(D3244="","",XLOOKUP(D3244,DATOS!$D$6:D14000,DATOS!$C$6:C14000,0,0,1))</f>
        <v/>
      </c>
      <c r="F3244" s="220"/>
      <c r="G3244" s="221"/>
      <c r="H3244" s="194"/>
      <c r="I3244" s="106"/>
      <c r="J3244" s="195"/>
      <c r="K3244" s="195"/>
      <c r="L3244" s="196"/>
    </row>
    <row r="3245">
      <c r="A3245" s="198"/>
      <c r="B3245" s="219"/>
      <c r="C3245" s="103"/>
      <c r="D3245" s="103"/>
      <c r="E3245" s="5" t="str">
        <f t="array" ref="E3245">IF(D3245="","",XLOOKUP(D3245,DATOS!$D$6:D14000,DATOS!$C$6:C14000,0,0,1))</f>
        <v/>
      </c>
      <c r="F3245" s="220"/>
      <c r="G3245" s="221"/>
      <c r="H3245" s="194"/>
      <c r="I3245" s="106"/>
      <c r="J3245" s="195"/>
      <c r="K3245" s="195"/>
      <c r="L3245" s="196"/>
    </row>
    <row r="3246">
      <c r="A3246" s="198"/>
      <c r="B3246" s="219"/>
      <c r="C3246" s="103"/>
      <c r="D3246" s="103"/>
      <c r="E3246" s="5" t="str">
        <f t="array" ref="E3246">IF(D3246="","",XLOOKUP(D3246,DATOS!$D$6:D14000,DATOS!$C$6:C14000,0,0,1))</f>
        <v/>
      </c>
      <c r="F3246" s="220"/>
      <c r="G3246" s="221"/>
      <c r="H3246" s="194"/>
      <c r="I3246" s="106"/>
      <c r="J3246" s="195"/>
      <c r="K3246" s="195"/>
      <c r="L3246" s="196"/>
    </row>
    <row r="3247">
      <c r="A3247" s="198"/>
      <c r="B3247" s="219"/>
      <c r="C3247" s="103"/>
      <c r="D3247" s="103"/>
      <c r="E3247" s="5" t="str">
        <f t="array" ref="E3247">IF(D3247="","",XLOOKUP(D3247,DATOS!$D$6:D14000,DATOS!$C$6:C14000,0,0,1))</f>
        <v/>
      </c>
      <c r="F3247" s="220"/>
      <c r="G3247" s="221"/>
      <c r="H3247" s="194"/>
      <c r="I3247" s="106"/>
      <c r="J3247" s="195"/>
      <c r="K3247" s="195"/>
      <c r="L3247" s="196"/>
    </row>
    <row r="3248">
      <c r="A3248" s="198"/>
      <c r="B3248" s="219"/>
      <c r="C3248" s="103"/>
      <c r="D3248" s="103"/>
      <c r="E3248" s="5" t="str">
        <f t="array" ref="E3248">IF(D3248="","",XLOOKUP(D3248,DATOS!$D$6:D14000,DATOS!$C$6:C14000,0,0,1))</f>
        <v/>
      </c>
      <c r="F3248" s="220"/>
      <c r="G3248" s="221"/>
      <c r="H3248" s="194"/>
      <c r="I3248" s="106"/>
      <c r="J3248" s="195"/>
      <c r="K3248" s="195"/>
      <c r="L3248" s="196"/>
    </row>
    <row r="3249">
      <c r="A3249" s="198"/>
      <c r="B3249" s="219"/>
      <c r="C3249" s="103"/>
      <c r="D3249" s="103"/>
      <c r="E3249" s="5" t="str">
        <f t="array" ref="E3249">IF(D3249="","",XLOOKUP(D3249,DATOS!$D$6:D14000,DATOS!$C$6:C14000,0,0,1))</f>
        <v/>
      </c>
      <c r="F3249" s="220"/>
      <c r="G3249" s="221"/>
      <c r="H3249" s="194"/>
      <c r="I3249" s="106"/>
      <c r="J3249" s="195"/>
      <c r="K3249" s="195"/>
      <c r="L3249" s="196"/>
    </row>
    <row r="3250">
      <c r="A3250" s="198"/>
      <c r="B3250" s="219"/>
      <c r="C3250" s="103"/>
      <c r="D3250" s="103"/>
      <c r="E3250" s="5" t="str">
        <f t="array" ref="E3250">IF(D3250="","",XLOOKUP(D3250,DATOS!$D$6:D14000,DATOS!$C$6:C14000,0,0,1))</f>
        <v/>
      </c>
      <c r="F3250" s="220"/>
      <c r="G3250" s="221"/>
      <c r="H3250" s="194"/>
      <c r="I3250" s="106"/>
      <c r="J3250" s="195"/>
      <c r="K3250" s="195"/>
      <c r="L3250" s="196"/>
    </row>
    <row r="3251">
      <c r="A3251" s="198"/>
      <c r="B3251" s="219"/>
      <c r="C3251" s="103"/>
      <c r="D3251" s="103"/>
      <c r="E3251" s="5" t="str">
        <f t="array" ref="E3251">IF(D3251="","",XLOOKUP(D3251,DATOS!$D$6:D14000,DATOS!$C$6:C14000,0,0,1))</f>
        <v/>
      </c>
      <c r="F3251" s="220"/>
      <c r="G3251" s="221"/>
      <c r="H3251" s="194"/>
      <c r="I3251" s="106"/>
      <c r="J3251" s="195"/>
      <c r="K3251" s="195"/>
      <c r="L3251" s="196"/>
    </row>
    <row r="3252">
      <c r="A3252" s="198"/>
      <c r="B3252" s="219"/>
      <c r="C3252" s="103"/>
      <c r="D3252" s="103"/>
      <c r="E3252" s="5" t="str">
        <f t="array" ref="E3252">IF(D3252="","",XLOOKUP(D3252,DATOS!$D$6:D14000,DATOS!$C$6:C14000,0,0,1))</f>
        <v/>
      </c>
      <c r="F3252" s="220"/>
      <c r="G3252" s="221"/>
      <c r="H3252" s="194"/>
      <c r="I3252" s="106"/>
      <c r="J3252" s="195"/>
      <c r="K3252" s="195"/>
      <c r="L3252" s="196"/>
    </row>
    <row r="3253">
      <c r="A3253" s="198"/>
      <c r="B3253" s="219"/>
      <c r="C3253" s="103"/>
      <c r="D3253" s="103"/>
      <c r="E3253" s="5" t="str">
        <f t="array" ref="E3253">IF(D3253="","",XLOOKUP(D3253,DATOS!$D$6:D14000,DATOS!$C$6:C14000,0,0,1))</f>
        <v/>
      </c>
      <c r="F3253" s="220"/>
      <c r="G3253" s="221"/>
      <c r="H3253" s="194"/>
      <c r="I3253" s="106"/>
      <c r="J3253" s="195"/>
      <c r="K3253" s="195"/>
      <c r="L3253" s="196"/>
    </row>
    <row r="3254">
      <c r="A3254" s="198"/>
      <c r="B3254" s="219"/>
      <c r="C3254" s="103"/>
      <c r="D3254" s="103"/>
      <c r="E3254" s="5" t="str">
        <f t="array" ref="E3254">IF(D3254="","",XLOOKUP(D3254,DATOS!$D$6:D14000,DATOS!$C$6:C14000,0,0,1))</f>
        <v/>
      </c>
      <c r="F3254" s="220"/>
      <c r="G3254" s="221"/>
      <c r="H3254" s="194"/>
      <c r="I3254" s="106"/>
      <c r="J3254" s="195"/>
      <c r="K3254" s="195"/>
      <c r="L3254" s="196"/>
    </row>
    <row r="3255">
      <c r="A3255" s="198"/>
      <c r="B3255" s="219"/>
      <c r="C3255" s="103"/>
      <c r="D3255" s="103"/>
      <c r="E3255" s="5" t="str">
        <f t="array" ref="E3255">IF(D3255="","",XLOOKUP(D3255,DATOS!$D$6:D14000,DATOS!$C$6:C14000,0,0,1))</f>
        <v/>
      </c>
      <c r="F3255" s="220"/>
      <c r="G3255" s="221"/>
      <c r="H3255" s="194"/>
      <c r="I3255" s="106"/>
      <c r="J3255" s="195"/>
      <c r="K3255" s="195"/>
      <c r="L3255" s="196"/>
    </row>
    <row r="3256">
      <c r="A3256" s="198"/>
      <c r="B3256" s="219"/>
      <c r="C3256" s="103"/>
      <c r="D3256" s="103"/>
      <c r="E3256" s="5" t="str">
        <f t="array" ref="E3256">IF(D3256="","",XLOOKUP(D3256,DATOS!$D$6:D14000,DATOS!$C$6:C14000,0,0,1))</f>
        <v/>
      </c>
      <c r="F3256" s="220"/>
      <c r="G3256" s="221"/>
      <c r="H3256" s="194"/>
      <c r="I3256" s="106"/>
      <c r="J3256" s="195"/>
      <c r="K3256" s="195"/>
      <c r="L3256" s="196"/>
    </row>
    <row r="3257">
      <c r="A3257" s="198"/>
      <c r="B3257" s="219"/>
      <c r="C3257" s="103"/>
      <c r="D3257" s="103"/>
      <c r="E3257" s="5" t="str">
        <f t="array" ref="E3257">IF(D3257="","",XLOOKUP(D3257,DATOS!$D$6:D14000,DATOS!$C$6:C14000,0,0,1))</f>
        <v/>
      </c>
      <c r="F3257" s="220"/>
      <c r="G3257" s="221"/>
      <c r="H3257" s="194"/>
      <c r="I3257" s="106"/>
      <c r="J3257" s="195"/>
      <c r="K3257" s="195"/>
      <c r="L3257" s="196"/>
    </row>
    <row r="3258">
      <c r="A3258" s="198"/>
      <c r="B3258" s="219"/>
      <c r="C3258" s="103"/>
      <c r="D3258" s="103"/>
      <c r="E3258" s="5" t="str">
        <f t="array" ref="E3258">IF(D3258="","",XLOOKUP(D3258,DATOS!$D$6:D14000,DATOS!$C$6:C14000,0,0,1))</f>
        <v/>
      </c>
      <c r="F3258" s="220"/>
      <c r="G3258" s="221"/>
      <c r="H3258" s="194"/>
      <c r="I3258" s="106"/>
      <c r="J3258" s="195"/>
      <c r="K3258" s="195"/>
      <c r="L3258" s="196"/>
    </row>
    <row r="3259">
      <c r="A3259" s="198"/>
      <c r="B3259" s="219"/>
      <c r="C3259" s="103"/>
      <c r="D3259" s="103"/>
      <c r="E3259" s="5" t="str">
        <f t="array" ref="E3259">IF(D3259="","",XLOOKUP(D3259,DATOS!$D$6:D14000,DATOS!$C$6:C14000,0,0,1))</f>
        <v/>
      </c>
      <c r="F3259" s="220"/>
      <c r="G3259" s="221"/>
      <c r="H3259" s="194"/>
      <c r="I3259" s="106"/>
      <c r="J3259" s="195"/>
      <c r="K3259" s="195"/>
      <c r="L3259" s="196"/>
    </row>
    <row r="3260">
      <c r="A3260" s="198"/>
      <c r="B3260" s="219"/>
      <c r="C3260" s="103"/>
      <c r="D3260" s="103"/>
      <c r="E3260" s="5" t="str">
        <f t="array" ref="E3260">IF(D3260="","",XLOOKUP(D3260,DATOS!$D$6:D14000,DATOS!$C$6:C14000,0,0,1))</f>
        <v/>
      </c>
      <c r="F3260" s="220"/>
      <c r="G3260" s="221"/>
      <c r="H3260" s="194"/>
      <c r="I3260" s="106"/>
      <c r="J3260" s="195"/>
      <c r="K3260" s="195"/>
      <c r="L3260" s="196"/>
    </row>
    <row r="3261">
      <c r="A3261" s="198"/>
      <c r="B3261" s="219"/>
      <c r="C3261" s="103"/>
      <c r="D3261" s="103"/>
      <c r="E3261" s="5" t="str">
        <f t="array" ref="E3261">IF(D3261="","",XLOOKUP(D3261,DATOS!$D$6:D14000,DATOS!$C$6:C14000,0,0,1))</f>
        <v/>
      </c>
      <c r="F3261" s="220"/>
      <c r="G3261" s="221"/>
      <c r="H3261" s="194"/>
      <c r="I3261" s="106"/>
      <c r="J3261" s="195"/>
      <c r="K3261" s="195"/>
      <c r="L3261" s="196"/>
    </row>
    <row r="3262">
      <c r="A3262" s="198"/>
      <c r="B3262" s="219"/>
      <c r="C3262" s="103"/>
      <c r="D3262" s="103"/>
      <c r="E3262" s="5" t="str">
        <f t="array" ref="E3262">IF(D3262="","",XLOOKUP(D3262,DATOS!$D$6:D14000,DATOS!$C$6:C14000,0,0,1))</f>
        <v/>
      </c>
      <c r="F3262" s="220"/>
      <c r="G3262" s="221"/>
      <c r="H3262" s="194"/>
      <c r="I3262" s="106"/>
      <c r="J3262" s="195"/>
      <c r="K3262" s="195"/>
      <c r="L3262" s="196"/>
    </row>
    <row r="3263">
      <c r="A3263" s="198"/>
      <c r="B3263" s="219"/>
      <c r="C3263" s="103"/>
      <c r="D3263" s="103"/>
      <c r="E3263" s="5" t="str">
        <f t="array" ref="E3263">IF(D3263="","",XLOOKUP(D3263,DATOS!$D$6:D14000,DATOS!$C$6:C14000,0,0,1))</f>
        <v/>
      </c>
      <c r="F3263" s="220"/>
      <c r="G3263" s="221"/>
      <c r="H3263" s="194"/>
      <c r="I3263" s="106"/>
      <c r="J3263" s="195"/>
      <c r="K3263" s="195"/>
      <c r="L3263" s="196"/>
    </row>
    <row r="3264">
      <c r="A3264" s="198"/>
      <c r="B3264" s="219"/>
      <c r="C3264" s="103"/>
      <c r="D3264" s="103"/>
      <c r="E3264" s="5" t="str">
        <f t="array" ref="E3264">IF(D3264="","",XLOOKUP(D3264,DATOS!$D$6:D14000,DATOS!$C$6:C14000,0,0,1))</f>
        <v/>
      </c>
      <c r="F3264" s="220"/>
      <c r="G3264" s="221"/>
      <c r="H3264" s="194"/>
      <c r="I3264" s="106"/>
      <c r="J3264" s="195"/>
      <c r="K3264" s="195"/>
      <c r="L3264" s="196"/>
    </row>
    <row r="3265">
      <c r="A3265" s="198"/>
      <c r="B3265" s="219"/>
      <c r="C3265" s="103"/>
      <c r="D3265" s="103"/>
      <c r="E3265" s="5" t="str">
        <f t="array" ref="E3265">IF(D3265="","",XLOOKUP(D3265,DATOS!$D$6:D14000,DATOS!$C$6:C14000,0,0,1))</f>
        <v/>
      </c>
      <c r="F3265" s="220"/>
      <c r="G3265" s="221"/>
      <c r="H3265" s="194"/>
      <c r="I3265" s="106"/>
      <c r="J3265" s="195"/>
      <c r="K3265" s="195"/>
      <c r="L3265" s="196"/>
    </row>
    <row r="3266">
      <c r="A3266" s="198"/>
      <c r="B3266" s="219"/>
      <c r="C3266" s="103"/>
      <c r="D3266" s="103"/>
      <c r="E3266" s="5" t="str">
        <f t="array" ref="E3266">IF(D3266="","",XLOOKUP(D3266,DATOS!$D$6:D14000,DATOS!$C$6:C14000,0,0,1))</f>
        <v/>
      </c>
      <c r="F3266" s="220"/>
      <c r="G3266" s="221"/>
      <c r="H3266" s="194"/>
      <c r="I3266" s="106"/>
      <c r="J3266" s="195"/>
      <c r="K3266" s="195"/>
      <c r="L3266" s="196"/>
    </row>
    <row r="3267">
      <c r="A3267" s="198"/>
      <c r="B3267" s="219"/>
      <c r="C3267" s="103"/>
      <c r="D3267" s="103"/>
      <c r="E3267" s="5" t="str">
        <f t="array" ref="E3267">IF(D3267="","",XLOOKUP(D3267,DATOS!$D$6:D14000,DATOS!$C$6:C14000,0,0,1))</f>
        <v/>
      </c>
      <c r="F3267" s="220"/>
      <c r="G3267" s="221"/>
      <c r="H3267" s="194"/>
      <c r="I3267" s="106"/>
      <c r="J3267" s="195"/>
      <c r="K3267" s="195"/>
      <c r="L3267" s="196"/>
    </row>
    <row r="3268">
      <c r="A3268" s="198"/>
      <c r="B3268" s="219"/>
      <c r="C3268" s="103"/>
      <c r="D3268" s="103"/>
      <c r="E3268" s="5" t="str">
        <f t="array" ref="E3268">IF(D3268="","",XLOOKUP(D3268,DATOS!$D$6:D14000,DATOS!$C$6:C14000,0,0,1))</f>
        <v/>
      </c>
      <c r="F3268" s="220"/>
      <c r="G3268" s="221"/>
      <c r="H3268" s="194"/>
      <c r="I3268" s="106"/>
      <c r="J3268" s="195"/>
      <c r="K3268" s="195"/>
      <c r="L3268" s="196"/>
    </row>
    <row r="3269">
      <c r="A3269" s="198"/>
      <c r="B3269" s="219"/>
      <c r="C3269" s="103"/>
      <c r="D3269" s="103"/>
      <c r="E3269" s="5" t="str">
        <f t="array" ref="E3269">IF(D3269="","",XLOOKUP(D3269,DATOS!$D$6:D14000,DATOS!$C$6:C14000,0,0,1))</f>
        <v/>
      </c>
      <c r="F3269" s="220"/>
      <c r="G3269" s="221"/>
      <c r="H3269" s="194"/>
      <c r="I3269" s="106"/>
      <c r="J3269" s="195"/>
      <c r="K3269" s="195"/>
      <c r="L3269" s="196"/>
    </row>
    <row r="3270">
      <c r="A3270" s="198"/>
      <c r="B3270" s="219"/>
      <c r="C3270" s="103"/>
      <c r="D3270" s="103"/>
      <c r="E3270" s="5" t="str">
        <f t="array" ref="E3270">IF(D3270="","",XLOOKUP(D3270,DATOS!$D$6:D14000,DATOS!$C$6:C14000,0,0,1))</f>
        <v/>
      </c>
      <c r="F3270" s="220"/>
      <c r="G3270" s="221"/>
      <c r="H3270" s="194"/>
      <c r="I3270" s="106"/>
      <c r="J3270" s="195"/>
      <c r="K3270" s="195"/>
      <c r="L3270" s="196"/>
    </row>
    <row r="3271">
      <c r="A3271" s="198"/>
      <c r="B3271" s="219"/>
      <c r="C3271" s="103"/>
      <c r="D3271" s="103"/>
      <c r="E3271" s="5" t="str">
        <f t="array" ref="E3271">IF(D3271="","",XLOOKUP(D3271,DATOS!$D$6:D14000,DATOS!$C$6:C14000,0,0,1))</f>
        <v/>
      </c>
      <c r="F3271" s="220"/>
      <c r="G3271" s="221"/>
      <c r="H3271" s="194"/>
      <c r="I3271" s="106"/>
      <c r="J3271" s="195"/>
      <c r="K3271" s="195"/>
      <c r="L3271" s="196"/>
    </row>
    <row r="3272">
      <c r="A3272" s="198"/>
      <c r="B3272" s="219"/>
      <c r="C3272" s="103"/>
      <c r="D3272" s="103"/>
      <c r="E3272" s="5" t="str">
        <f t="array" ref="E3272">IF(D3272="","",XLOOKUP(D3272,DATOS!$D$6:D14000,DATOS!$C$6:C14000,0,0,1))</f>
        <v/>
      </c>
      <c r="F3272" s="220"/>
      <c r="G3272" s="221"/>
      <c r="H3272" s="194"/>
      <c r="I3272" s="106"/>
      <c r="J3272" s="195"/>
      <c r="K3272" s="195"/>
      <c r="L3272" s="196"/>
    </row>
    <row r="3273">
      <c r="A3273" s="198"/>
      <c r="B3273" s="219"/>
      <c r="C3273" s="103"/>
      <c r="D3273" s="103"/>
      <c r="E3273" s="5" t="str">
        <f t="array" ref="E3273">IF(D3273="","",XLOOKUP(D3273,DATOS!$D$6:D14000,DATOS!$C$6:C14000,0,0,1))</f>
        <v/>
      </c>
      <c r="F3273" s="220"/>
      <c r="G3273" s="221"/>
      <c r="H3273" s="194"/>
      <c r="I3273" s="106"/>
      <c r="J3273" s="195"/>
      <c r="K3273" s="195"/>
      <c r="L3273" s="196"/>
    </row>
    <row r="3274">
      <c r="A3274" s="198"/>
      <c r="B3274" s="219"/>
      <c r="C3274" s="103"/>
      <c r="D3274" s="103"/>
      <c r="E3274" s="5" t="str">
        <f t="array" ref="E3274">IF(D3274="","",XLOOKUP(D3274,DATOS!$D$6:D14000,DATOS!$C$6:C14000,0,0,1))</f>
        <v/>
      </c>
      <c r="F3274" s="220"/>
      <c r="G3274" s="221"/>
      <c r="H3274" s="194"/>
      <c r="I3274" s="106"/>
      <c r="J3274" s="195"/>
      <c r="K3274" s="195"/>
      <c r="L3274" s="196"/>
    </row>
    <row r="3275">
      <c r="A3275" s="198"/>
      <c r="B3275" s="219"/>
      <c r="C3275" s="103"/>
      <c r="D3275" s="103"/>
      <c r="E3275" s="5" t="str">
        <f t="array" ref="E3275">IF(D3275="","",XLOOKUP(D3275,DATOS!$D$6:D14000,DATOS!$C$6:C14000,0,0,1))</f>
        <v/>
      </c>
      <c r="F3275" s="220"/>
      <c r="G3275" s="221"/>
      <c r="H3275" s="194"/>
      <c r="I3275" s="106"/>
      <c r="J3275" s="195"/>
      <c r="K3275" s="195"/>
      <c r="L3275" s="196"/>
    </row>
    <row r="3276">
      <c r="A3276" s="198"/>
      <c r="B3276" s="219"/>
      <c r="C3276" s="103"/>
      <c r="D3276" s="103"/>
      <c r="E3276" s="5" t="str">
        <f t="array" ref="E3276">IF(D3276="","",XLOOKUP(D3276,DATOS!$D$6:D14000,DATOS!$C$6:C14000,0,0,1))</f>
        <v/>
      </c>
      <c r="F3276" s="220"/>
      <c r="G3276" s="221"/>
      <c r="H3276" s="194"/>
      <c r="I3276" s="106"/>
      <c r="J3276" s="195"/>
      <c r="K3276" s="195"/>
      <c r="L3276" s="196"/>
    </row>
    <row r="3277">
      <c r="A3277" s="198"/>
      <c r="B3277" s="219"/>
      <c r="C3277" s="103"/>
      <c r="D3277" s="103"/>
      <c r="E3277" s="5" t="str">
        <f t="array" ref="E3277">IF(D3277="","",XLOOKUP(D3277,DATOS!$D$6:D14000,DATOS!$C$6:C14000,0,0,1))</f>
        <v/>
      </c>
      <c r="F3277" s="220"/>
      <c r="G3277" s="221"/>
      <c r="H3277" s="194"/>
      <c r="I3277" s="106"/>
      <c r="J3277" s="195"/>
      <c r="K3277" s="195"/>
      <c r="L3277" s="196"/>
    </row>
    <row r="3278">
      <c r="A3278" s="198"/>
      <c r="B3278" s="219"/>
      <c r="C3278" s="103"/>
      <c r="D3278" s="103"/>
      <c r="E3278" s="5" t="str">
        <f t="array" ref="E3278">IF(D3278="","",XLOOKUP(D3278,DATOS!$D$6:D14000,DATOS!$C$6:C14000,0,0,1))</f>
        <v/>
      </c>
      <c r="F3278" s="220"/>
      <c r="G3278" s="221"/>
      <c r="H3278" s="194"/>
      <c r="I3278" s="106"/>
      <c r="J3278" s="195"/>
      <c r="K3278" s="195"/>
      <c r="L3278" s="196"/>
    </row>
    <row r="3279">
      <c r="A3279" s="198"/>
      <c r="B3279" s="219"/>
      <c r="C3279" s="103"/>
      <c r="D3279" s="103"/>
      <c r="E3279" s="5" t="str">
        <f t="array" ref="E3279">IF(D3279="","",XLOOKUP(D3279,DATOS!$D$6:D14000,DATOS!$C$6:C14000,0,0,1))</f>
        <v/>
      </c>
      <c r="F3279" s="220"/>
      <c r="G3279" s="221"/>
      <c r="H3279" s="194"/>
      <c r="I3279" s="106"/>
      <c r="J3279" s="195"/>
      <c r="K3279" s="195"/>
      <c r="L3279" s="196"/>
    </row>
    <row r="3280">
      <c r="A3280" s="198"/>
      <c r="B3280" s="219"/>
      <c r="C3280" s="103"/>
      <c r="D3280" s="103"/>
      <c r="E3280" s="5" t="str">
        <f t="array" ref="E3280">IF(D3280="","",XLOOKUP(D3280,DATOS!$D$6:D14000,DATOS!$C$6:C14000,0,0,1))</f>
        <v/>
      </c>
      <c r="F3280" s="220"/>
      <c r="G3280" s="221"/>
      <c r="H3280" s="194"/>
      <c r="I3280" s="106"/>
      <c r="J3280" s="195"/>
      <c r="K3280" s="195"/>
      <c r="L3280" s="196"/>
    </row>
    <row r="3281">
      <c r="A3281" s="198"/>
      <c r="B3281" s="219"/>
      <c r="C3281" s="103"/>
      <c r="D3281" s="103"/>
      <c r="E3281" s="5" t="str">
        <f t="array" ref="E3281">IF(D3281="","",XLOOKUP(D3281,DATOS!$D$6:D14000,DATOS!$C$6:C14000,0,0,1))</f>
        <v/>
      </c>
      <c r="F3281" s="220"/>
      <c r="G3281" s="221"/>
      <c r="H3281" s="194"/>
      <c r="I3281" s="106"/>
      <c r="J3281" s="195"/>
      <c r="K3281" s="195"/>
      <c r="L3281" s="196"/>
    </row>
    <row r="3282">
      <c r="A3282" s="198"/>
      <c r="B3282" s="219"/>
      <c r="C3282" s="103"/>
      <c r="D3282" s="103"/>
      <c r="E3282" s="5" t="str">
        <f t="array" ref="E3282">IF(D3282="","",XLOOKUP(D3282,DATOS!$D$6:D14000,DATOS!$C$6:C14000,0,0,1))</f>
        <v/>
      </c>
      <c r="F3282" s="220"/>
      <c r="G3282" s="221"/>
      <c r="H3282" s="194"/>
      <c r="I3282" s="106"/>
      <c r="J3282" s="195"/>
      <c r="K3282" s="195"/>
      <c r="L3282" s="196"/>
    </row>
    <row r="3283">
      <c r="A3283" s="198"/>
      <c r="B3283" s="219"/>
      <c r="C3283" s="103"/>
      <c r="D3283" s="103"/>
      <c r="E3283" s="5" t="str">
        <f t="array" ref="E3283">IF(D3283="","",XLOOKUP(D3283,DATOS!$D$6:D14000,DATOS!$C$6:C14000,0,0,1))</f>
        <v/>
      </c>
      <c r="F3283" s="220"/>
      <c r="G3283" s="221"/>
      <c r="H3283" s="194"/>
      <c r="I3283" s="106"/>
      <c r="J3283" s="195"/>
      <c r="K3283" s="195"/>
      <c r="L3283" s="196"/>
    </row>
    <row r="3284">
      <c r="A3284" s="198"/>
      <c r="B3284" s="219"/>
      <c r="C3284" s="103"/>
      <c r="D3284" s="103"/>
      <c r="E3284" s="5" t="str">
        <f t="array" ref="E3284">IF(D3284="","",XLOOKUP(D3284,DATOS!$D$6:D14000,DATOS!$C$6:C14000,0,0,1))</f>
        <v/>
      </c>
      <c r="F3284" s="220"/>
      <c r="G3284" s="221"/>
      <c r="H3284" s="194"/>
      <c r="I3284" s="106"/>
      <c r="J3284" s="195"/>
      <c r="K3284" s="195"/>
      <c r="L3284" s="196"/>
    </row>
    <row r="3285">
      <c r="A3285" s="198"/>
      <c r="B3285" s="219"/>
      <c r="C3285" s="103"/>
      <c r="D3285" s="103"/>
      <c r="E3285" s="5" t="str">
        <f t="array" ref="E3285">IF(D3285="","",XLOOKUP(D3285,DATOS!$D$6:D14000,DATOS!$C$6:C14000,0,0,1))</f>
        <v/>
      </c>
      <c r="F3285" s="220"/>
      <c r="G3285" s="221"/>
      <c r="H3285" s="194"/>
      <c r="I3285" s="106"/>
      <c r="J3285" s="195"/>
      <c r="K3285" s="195"/>
      <c r="L3285" s="196"/>
    </row>
    <row r="3286">
      <c r="A3286" s="198"/>
      <c r="B3286" s="219"/>
      <c r="C3286" s="103"/>
      <c r="D3286" s="103"/>
      <c r="E3286" s="5" t="str">
        <f t="array" ref="E3286">IF(D3286="","",XLOOKUP(D3286,DATOS!$D$6:D14000,DATOS!$C$6:C14000,0,0,1))</f>
        <v/>
      </c>
      <c r="F3286" s="220"/>
      <c r="G3286" s="221"/>
      <c r="H3286" s="194"/>
      <c r="I3286" s="106"/>
      <c r="J3286" s="195"/>
      <c r="K3286" s="195"/>
      <c r="L3286" s="196"/>
    </row>
    <row r="3287">
      <c r="A3287" s="198"/>
      <c r="B3287" s="219"/>
      <c r="C3287" s="103"/>
      <c r="D3287" s="103"/>
      <c r="E3287" s="5" t="str">
        <f t="array" ref="E3287">IF(D3287="","",XLOOKUP(D3287,DATOS!$D$6:D14000,DATOS!$C$6:C14000,0,0,1))</f>
        <v/>
      </c>
      <c r="F3287" s="220"/>
      <c r="G3287" s="221"/>
      <c r="H3287" s="194"/>
      <c r="I3287" s="106"/>
      <c r="J3287" s="195"/>
      <c r="K3287" s="195"/>
      <c r="L3287" s="196"/>
    </row>
    <row r="3288">
      <c r="A3288" s="198"/>
      <c r="B3288" s="219"/>
      <c r="C3288" s="103"/>
      <c r="D3288" s="103"/>
      <c r="E3288" s="5" t="str">
        <f t="array" ref="E3288">IF(D3288="","",XLOOKUP(D3288,DATOS!$D$6:D14000,DATOS!$C$6:C14000,0,0,1))</f>
        <v/>
      </c>
      <c r="F3288" s="220"/>
      <c r="G3288" s="221"/>
      <c r="H3288" s="194"/>
      <c r="I3288" s="106"/>
      <c r="J3288" s="195"/>
      <c r="K3288" s="195"/>
      <c r="L3288" s="196"/>
    </row>
    <row r="3289">
      <c r="A3289" s="198"/>
      <c r="B3289" s="219"/>
      <c r="C3289" s="103"/>
      <c r="D3289" s="103"/>
      <c r="E3289" s="5" t="str">
        <f t="array" ref="E3289">IF(D3289="","",XLOOKUP(D3289,DATOS!$D$6:D14000,DATOS!$C$6:C14000,0,0,1))</f>
        <v/>
      </c>
      <c r="F3289" s="220"/>
      <c r="G3289" s="221"/>
      <c r="H3289" s="194"/>
      <c r="I3289" s="106"/>
      <c r="J3289" s="195"/>
      <c r="K3289" s="195"/>
      <c r="L3289" s="196"/>
    </row>
    <row r="3290">
      <c r="A3290" s="198"/>
      <c r="B3290" s="219"/>
      <c r="C3290" s="103"/>
      <c r="D3290" s="103"/>
      <c r="E3290" s="5" t="str">
        <f t="array" ref="E3290">IF(D3290="","",XLOOKUP(D3290,DATOS!$D$6:D14000,DATOS!$C$6:C14000,0,0,1))</f>
        <v/>
      </c>
      <c r="F3290" s="220"/>
      <c r="G3290" s="221"/>
      <c r="H3290" s="194"/>
      <c r="I3290" s="106"/>
      <c r="J3290" s="195"/>
      <c r="K3290" s="195"/>
      <c r="L3290" s="196"/>
    </row>
    <row r="3291">
      <c r="A3291" s="198"/>
      <c r="B3291" s="219"/>
      <c r="C3291" s="103"/>
      <c r="D3291" s="103"/>
      <c r="E3291" s="5" t="str">
        <f t="array" ref="E3291">IF(D3291="","",XLOOKUP(D3291,DATOS!$D$6:D14000,DATOS!$C$6:C14000,0,0,1))</f>
        <v/>
      </c>
      <c r="F3291" s="220"/>
      <c r="G3291" s="221"/>
      <c r="H3291" s="194"/>
      <c r="I3291" s="106"/>
      <c r="J3291" s="195"/>
      <c r="K3291" s="195"/>
      <c r="L3291" s="196"/>
    </row>
    <row r="3292">
      <c r="A3292" s="198"/>
      <c r="B3292" s="219"/>
      <c r="C3292" s="103"/>
      <c r="D3292" s="103"/>
      <c r="E3292" s="5" t="str">
        <f t="array" ref="E3292">IF(D3292="","",XLOOKUP(D3292,DATOS!$D$6:D14000,DATOS!$C$6:C14000,0,0,1))</f>
        <v/>
      </c>
      <c r="F3292" s="220"/>
      <c r="G3292" s="221"/>
      <c r="H3292" s="194"/>
      <c r="I3292" s="106"/>
      <c r="J3292" s="195"/>
      <c r="K3292" s="195"/>
      <c r="L3292" s="196"/>
    </row>
    <row r="3293">
      <c r="A3293" s="198"/>
      <c r="B3293" s="219"/>
      <c r="C3293" s="103"/>
      <c r="D3293" s="103"/>
      <c r="E3293" s="5" t="str">
        <f t="array" ref="E3293">IF(D3293="","",XLOOKUP(D3293,DATOS!$D$6:D14000,DATOS!$C$6:C14000,0,0,1))</f>
        <v/>
      </c>
      <c r="F3293" s="220"/>
      <c r="G3293" s="221"/>
      <c r="H3293" s="194"/>
      <c r="I3293" s="106"/>
      <c r="J3293" s="195"/>
      <c r="K3293" s="195"/>
      <c r="L3293" s="196"/>
    </row>
    <row r="3294">
      <c r="A3294" s="198"/>
      <c r="B3294" s="219"/>
      <c r="C3294" s="103"/>
      <c r="D3294" s="103"/>
      <c r="E3294" s="5" t="str">
        <f t="array" ref="E3294">IF(D3294="","",XLOOKUP(D3294,DATOS!$D$6:D14000,DATOS!$C$6:C14000,0,0,1))</f>
        <v/>
      </c>
      <c r="F3294" s="220"/>
      <c r="G3294" s="221"/>
      <c r="H3294" s="194"/>
      <c r="I3294" s="106"/>
      <c r="J3294" s="195"/>
      <c r="K3294" s="195"/>
      <c r="L3294" s="196"/>
    </row>
    <row r="3295">
      <c r="A3295" s="198"/>
      <c r="B3295" s="219"/>
      <c r="C3295" s="103"/>
      <c r="D3295" s="103"/>
      <c r="E3295" s="5" t="str">
        <f t="array" ref="E3295">IF(D3295="","",XLOOKUP(D3295,DATOS!$D$6:D14000,DATOS!$C$6:C14000,0,0,1))</f>
        <v/>
      </c>
      <c r="F3295" s="220"/>
      <c r="G3295" s="221"/>
      <c r="H3295" s="194"/>
      <c r="I3295" s="106"/>
      <c r="J3295" s="195"/>
      <c r="K3295" s="195"/>
      <c r="L3295" s="196"/>
    </row>
    <row r="3296">
      <c r="A3296" s="198"/>
      <c r="B3296" s="219"/>
      <c r="C3296" s="103"/>
      <c r="D3296" s="103"/>
      <c r="E3296" s="5" t="str">
        <f t="array" ref="E3296">IF(D3296="","",XLOOKUP(D3296,DATOS!$D$6:D14000,DATOS!$C$6:C14000,0,0,1))</f>
        <v/>
      </c>
      <c r="F3296" s="220"/>
      <c r="G3296" s="221"/>
      <c r="H3296" s="194"/>
      <c r="I3296" s="106"/>
      <c r="J3296" s="195"/>
      <c r="K3296" s="195"/>
      <c r="L3296" s="196"/>
    </row>
    <row r="3297">
      <c r="A3297" s="198"/>
      <c r="B3297" s="219"/>
      <c r="C3297" s="103"/>
      <c r="D3297" s="103"/>
      <c r="E3297" s="5" t="str">
        <f t="array" ref="E3297">IF(D3297="","",XLOOKUP(D3297,DATOS!$D$6:D14000,DATOS!$C$6:C14000,0,0,1))</f>
        <v/>
      </c>
      <c r="F3297" s="220"/>
      <c r="G3297" s="221"/>
      <c r="H3297" s="194"/>
      <c r="I3297" s="106"/>
      <c r="J3297" s="195"/>
      <c r="K3297" s="195"/>
      <c r="L3297" s="196"/>
    </row>
    <row r="3298">
      <c r="A3298" s="198"/>
      <c r="B3298" s="219"/>
      <c r="C3298" s="103"/>
      <c r="D3298" s="103"/>
      <c r="E3298" s="5" t="str">
        <f t="array" ref="E3298">IF(D3298="","",XLOOKUP(D3298,DATOS!$D$6:D14000,DATOS!$C$6:C14000,0,0,1))</f>
        <v/>
      </c>
      <c r="F3298" s="220"/>
      <c r="G3298" s="221"/>
      <c r="H3298" s="194"/>
      <c r="I3298" s="106"/>
      <c r="J3298" s="195"/>
      <c r="K3298" s="195"/>
      <c r="L3298" s="196"/>
    </row>
    <row r="3299">
      <c r="A3299" s="198"/>
      <c r="B3299" s="219"/>
      <c r="C3299" s="103"/>
      <c r="D3299" s="103"/>
      <c r="E3299" s="5" t="str">
        <f t="array" ref="E3299">IF(D3299="","",XLOOKUP(D3299,DATOS!$D$6:D14000,DATOS!$C$6:C14000,0,0,1))</f>
        <v/>
      </c>
      <c r="F3299" s="220"/>
      <c r="G3299" s="221"/>
      <c r="H3299" s="194"/>
      <c r="I3299" s="106"/>
      <c r="J3299" s="195"/>
      <c r="K3299" s="195"/>
      <c r="L3299" s="196"/>
    </row>
    <row r="3300">
      <c r="A3300" s="198"/>
      <c r="B3300" s="219"/>
      <c r="C3300" s="103"/>
      <c r="D3300" s="103"/>
      <c r="E3300" s="5" t="str">
        <f t="array" ref="E3300">IF(D3300="","",XLOOKUP(D3300,DATOS!$D$6:D14000,DATOS!$C$6:C14000,0,0,1))</f>
        <v/>
      </c>
      <c r="F3300" s="220"/>
      <c r="G3300" s="221"/>
      <c r="H3300" s="194"/>
      <c r="I3300" s="106"/>
      <c r="J3300" s="195"/>
      <c r="K3300" s="195"/>
      <c r="L3300" s="196"/>
    </row>
    <row r="3301">
      <c r="A3301" s="198"/>
      <c r="B3301" s="219"/>
      <c r="C3301" s="103"/>
      <c r="D3301" s="103"/>
      <c r="E3301" s="5" t="str">
        <f t="array" ref="E3301">IF(D3301="","",XLOOKUP(D3301,DATOS!$D$6:D14000,DATOS!$C$6:C14000,0,0,1))</f>
        <v/>
      </c>
      <c r="F3301" s="220"/>
      <c r="G3301" s="221"/>
      <c r="H3301" s="194"/>
      <c r="I3301" s="106"/>
      <c r="J3301" s="195"/>
      <c r="K3301" s="195"/>
      <c r="L3301" s="196"/>
    </row>
    <row r="3302">
      <c r="A3302" s="198"/>
      <c r="B3302" s="219"/>
      <c r="C3302" s="103"/>
      <c r="D3302" s="103"/>
      <c r="E3302" s="5" t="str">
        <f t="array" ref="E3302">IF(D3302="","",XLOOKUP(D3302,DATOS!$D$6:D14000,DATOS!$C$6:C14000,0,0,1))</f>
        <v/>
      </c>
      <c r="F3302" s="220"/>
      <c r="G3302" s="221"/>
      <c r="H3302" s="194"/>
      <c r="I3302" s="106"/>
      <c r="J3302" s="195"/>
      <c r="K3302" s="195"/>
      <c r="L3302" s="196"/>
    </row>
    <row r="3303">
      <c r="A3303" s="198"/>
      <c r="B3303" s="219"/>
      <c r="C3303" s="103"/>
      <c r="D3303" s="103"/>
      <c r="E3303" s="5" t="str">
        <f t="array" ref="E3303">IF(D3303="","",XLOOKUP(D3303,DATOS!$D$6:D14000,DATOS!$C$6:C14000,0,0,1))</f>
        <v/>
      </c>
      <c r="F3303" s="220"/>
      <c r="G3303" s="221"/>
      <c r="H3303" s="194"/>
      <c r="I3303" s="106"/>
      <c r="J3303" s="195"/>
      <c r="K3303" s="195"/>
      <c r="L3303" s="196"/>
    </row>
    <row r="3304">
      <c r="A3304" s="198"/>
      <c r="B3304" s="219"/>
      <c r="C3304" s="103"/>
      <c r="D3304" s="103"/>
      <c r="E3304" s="5" t="str">
        <f t="array" ref="E3304">IF(D3304="","",XLOOKUP(D3304,DATOS!$D$6:D14000,DATOS!$C$6:C14000,0,0,1))</f>
        <v/>
      </c>
      <c r="F3304" s="220"/>
      <c r="G3304" s="221"/>
      <c r="H3304" s="194"/>
      <c r="I3304" s="106"/>
      <c r="J3304" s="195"/>
      <c r="K3304" s="195"/>
      <c r="L3304" s="196"/>
    </row>
    <row r="3305">
      <c r="A3305" s="198"/>
      <c r="B3305" s="219"/>
      <c r="C3305" s="103"/>
      <c r="D3305" s="103"/>
      <c r="E3305" s="5" t="str">
        <f t="array" ref="E3305">IF(D3305="","",XLOOKUP(D3305,DATOS!$D$6:D14000,DATOS!$C$6:C14000,0,0,1))</f>
        <v/>
      </c>
      <c r="F3305" s="220"/>
      <c r="G3305" s="221"/>
      <c r="H3305" s="194"/>
      <c r="I3305" s="106"/>
      <c r="J3305" s="195"/>
      <c r="K3305" s="195"/>
      <c r="L3305" s="196"/>
    </row>
    <row r="3306">
      <c r="A3306" s="198"/>
      <c r="B3306" s="219"/>
      <c r="C3306" s="103"/>
      <c r="D3306" s="103"/>
      <c r="E3306" s="5" t="str">
        <f t="array" ref="E3306">IF(D3306="","",XLOOKUP(D3306,DATOS!$D$6:D14000,DATOS!$C$6:C14000,0,0,1))</f>
        <v/>
      </c>
      <c r="F3306" s="220"/>
      <c r="G3306" s="221"/>
      <c r="H3306" s="194"/>
      <c r="I3306" s="106"/>
      <c r="J3306" s="195"/>
      <c r="K3306" s="195"/>
      <c r="L3306" s="196"/>
    </row>
    <row r="3307">
      <c r="A3307" s="198"/>
      <c r="B3307" s="219"/>
      <c r="C3307" s="103"/>
      <c r="D3307" s="103"/>
      <c r="E3307" s="5" t="str">
        <f t="array" ref="E3307">IF(D3307="","",XLOOKUP(D3307,DATOS!$D$6:D14000,DATOS!$C$6:C14000,0,0,1))</f>
        <v/>
      </c>
      <c r="F3307" s="220"/>
      <c r="G3307" s="221"/>
      <c r="H3307" s="194"/>
      <c r="I3307" s="106"/>
      <c r="J3307" s="195"/>
      <c r="K3307" s="195"/>
      <c r="L3307" s="196"/>
    </row>
    <row r="3308">
      <c r="A3308" s="198"/>
      <c r="B3308" s="219"/>
      <c r="C3308" s="103"/>
      <c r="D3308" s="103"/>
      <c r="E3308" s="5" t="str">
        <f t="array" ref="E3308">IF(D3308="","",XLOOKUP(D3308,DATOS!$D$6:D14000,DATOS!$C$6:C14000,0,0,1))</f>
        <v/>
      </c>
      <c r="F3308" s="220"/>
      <c r="G3308" s="221"/>
      <c r="H3308" s="194"/>
      <c r="I3308" s="106"/>
      <c r="J3308" s="195"/>
      <c r="K3308" s="195"/>
      <c r="L3308" s="196"/>
    </row>
    <row r="3309">
      <c r="A3309" s="198"/>
      <c r="B3309" s="219"/>
      <c r="C3309" s="103"/>
      <c r="D3309" s="103"/>
      <c r="E3309" s="5" t="str">
        <f t="array" ref="E3309">IF(D3309="","",XLOOKUP(D3309,DATOS!$D$6:D14000,DATOS!$C$6:C14000,0,0,1))</f>
        <v/>
      </c>
      <c r="F3309" s="220"/>
      <c r="G3309" s="221"/>
      <c r="H3309" s="194"/>
      <c r="I3309" s="106"/>
      <c r="J3309" s="195"/>
      <c r="K3309" s="195"/>
      <c r="L3309" s="196"/>
    </row>
    <row r="3310">
      <c r="A3310" s="198"/>
      <c r="B3310" s="219"/>
      <c r="C3310" s="103"/>
      <c r="D3310" s="103"/>
      <c r="E3310" s="5" t="str">
        <f t="array" ref="E3310">IF(D3310="","",XLOOKUP(D3310,DATOS!$D$6:D14000,DATOS!$C$6:C14000,0,0,1))</f>
        <v/>
      </c>
      <c r="F3310" s="220"/>
      <c r="G3310" s="221"/>
      <c r="H3310" s="194"/>
      <c r="I3310" s="106"/>
      <c r="J3310" s="195"/>
      <c r="K3310" s="195"/>
      <c r="L3310" s="196"/>
    </row>
    <row r="3311">
      <c r="A3311" s="198"/>
      <c r="B3311" s="219"/>
      <c r="C3311" s="103"/>
      <c r="D3311" s="103"/>
      <c r="E3311" s="5" t="str">
        <f t="array" ref="E3311">IF(D3311="","",XLOOKUP(D3311,DATOS!$D$6:D14000,DATOS!$C$6:C14000,0,0,1))</f>
        <v/>
      </c>
      <c r="F3311" s="220"/>
      <c r="G3311" s="221"/>
      <c r="H3311" s="194"/>
      <c r="I3311" s="106"/>
      <c r="J3311" s="195"/>
      <c r="K3311" s="195"/>
      <c r="L3311" s="196"/>
    </row>
    <row r="3312">
      <c r="A3312" s="198"/>
      <c r="B3312" s="219"/>
      <c r="C3312" s="103"/>
      <c r="D3312" s="103"/>
      <c r="E3312" s="5" t="str">
        <f t="array" ref="E3312">IF(D3312="","",XLOOKUP(D3312,DATOS!$D$6:D14000,DATOS!$C$6:C14000,0,0,1))</f>
        <v/>
      </c>
      <c r="F3312" s="220"/>
      <c r="G3312" s="221"/>
      <c r="H3312" s="194"/>
      <c r="I3312" s="106"/>
      <c r="J3312" s="195"/>
      <c r="K3312" s="195"/>
      <c r="L3312" s="196"/>
    </row>
    <row r="3313">
      <c r="A3313" s="198"/>
      <c r="B3313" s="219"/>
      <c r="C3313" s="103"/>
      <c r="D3313" s="103"/>
      <c r="E3313" s="5" t="str">
        <f t="array" ref="E3313">IF(D3313="","",XLOOKUP(D3313,DATOS!$D$6:D14000,DATOS!$C$6:C14000,0,0,1))</f>
        <v/>
      </c>
      <c r="F3313" s="220"/>
      <c r="G3313" s="221"/>
      <c r="H3313" s="194"/>
      <c r="I3313" s="106"/>
      <c r="J3313" s="195"/>
      <c r="K3313" s="195"/>
      <c r="L3313" s="196"/>
    </row>
    <row r="3314">
      <c r="A3314" s="198"/>
      <c r="B3314" s="219"/>
      <c r="C3314" s="103"/>
      <c r="D3314" s="103"/>
      <c r="E3314" s="5" t="str">
        <f t="array" ref="E3314">IF(D3314="","",XLOOKUP(D3314,DATOS!$D$6:D14000,DATOS!$C$6:C14000,0,0,1))</f>
        <v/>
      </c>
      <c r="F3314" s="220"/>
      <c r="G3314" s="221"/>
      <c r="H3314" s="194"/>
      <c r="I3314" s="106"/>
      <c r="J3314" s="195"/>
      <c r="K3314" s="195"/>
      <c r="L3314" s="196"/>
    </row>
    <row r="3315">
      <c r="A3315" s="198"/>
      <c r="B3315" s="219"/>
      <c r="C3315" s="103"/>
      <c r="D3315" s="103"/>
      <c r="E3315" s="5" t="str">
        <f t="array" ref="E3315">IF(D3315="","",XLOOKUP(D3315,DATOS!$D$6:D14000,DATOS!$C$6:C14000,0,0,1))</f>
        <v/>
      </c>
      <c r="F3315" s="220"/>
      <c r="G3315" s="221"/>
      <c r="H3315" s="194"/>
      <c r="I3315" s="106"/>
      <c r="J3315" s="195"/>
      <c r="K3315" s="195"/>
      <c r="L3315" s="196"/>
    </row>
    <row r="3316">
      <c r="A3316" s="198"/>
      <c r="B3316" s="219"/>
      <c r="C3316" s="103"/>
      <c r="D3316" s="103"/>
      <c r="E3316" s="5" t="str">
        <f t="array" ref="E3316">IF(D3316="","",XLOOKUP(D3316,DATOS!$D$6:D14000,DATOS!$C$6:C14000,0,0,1))</f>
        <v/>
      </c>
      <c r="F3316" s="220"/>
      <c r="G3316" s="221"/>
      <c r="H3316" s="194"/>
      <c r="I3316" s="106"/>
      <c r="J3316" s="195"/>
      <c r="K3316" s="195"/>
      <c r="L3316" s="196"/>
    </row>
    <row r="3317">
      <c r="A3317" s="198"/>
      <c r="B3317" s="219"/>
      <c r="C3317" s="103"/>
      <c r="D3317" s="103"/>
      <c r="E3317" s="5" t="str">
        <f t="array" ref="E3317">IF(D3317="","",XLOOKUP(D3317,DATOS!$D$6:D14000,DATOS!$C$6:C14000,0,0,1))</f>
        <v/>
      </c>
      <c r="F3317" s="220"/>
      <c r="G3317" s="221"/>
      <c r="H3317" s="194"/>
      <c r="I3317" s="106"/>
      <c r="J3317" s="195"/>
      <c r="K3317" s="195"/>
      <c r="L3317" s="196"/>
    </row>
    <row r="3318">
      <c r="A3318" s="198"/>
      <c r="B3318" s="219"/>
      <c r="C3318" s="103"/>
      <c r="D3318" s="103"/>
      <c r="E3318" s="5" t="str">
        <f t="array" ref="E3318">IF(D3318="","",XLOOKUP(D3318,DATOS!$D$6:D14000,DATOS!$C$6:C14000,0,0,1))</f>
        <v/>
      </c>
      <c r="F3318" s="220"/>
      <c r="G3318" s="221"/>
      <c r="H3318" s="194"/>
      <c r="I3318" s="106"/>
      <c r="J3318" s="195"/>
      <c r="K3318" s="195"/>
      <c r="L3318" s="196"/>
    </row>
    <row r="3319">
      <c r="A3319" s="198"/>
      <c r="B3319" s="219"/>
      <c r="C3319" s="103"/>
      <c r="D3319" s="103"/>
      <c r="E3319" s="5" t="str">
        <f t="array" ref="E3319">IF(D3319="","",XLOOKUP(D3319,DATOS!$D$6:D14000,DATOS!$C$6:C14000,0,0,1))</f>
        <v/>
      </c>
      <c r="F3319" s="220"/>
      <c r="G3319" s="221"/>
      <c r="H3319" s="194"/>
      <c r="I3319" s="106"/>
      <c r="J3319" s="195"/>
      <c r="K3319" s="195"/>
      <c r="L3319" s="196"/>
    </row>
    <row r="3320">
      <c r="A3320" s="198"/>
      <c r="B3320" s="219"/>
      <c r="C3320" s="103"/>
      <c r="D3320" s="103"/>
      <c r="E3320" s="5" t="str">
        <f t="array" ref="E3320">IF(D3320="","",XLOOKUP(D3320,DATOS!$D$6:D14000,DATOS!$C$6:C14000,0,0,1))</f>
        <v/>
      </c>
      <c r="F3320" s="220"/>
      <c r="G3320" s="221"/>
      <c r="H3320" s="194"/>
      <c r="I3320" s="106"/>
      <c r="J3320" s="195"/>
      <c r="K3320" s="195"/>
      <c r="L3320" s="196"/>
    </row>
    <row r="3321">
      <c r="A3321" s="198"/>
      <c r="B3321" s="219"/>
      <c r="C3321" s="103"/>
      <c r="D3321" s="103"/>
      <c r="E3321" s="5" t="str">
        <f t="array" ref="E3321">IF(D3321="","",XLOOKUP(D3321,DATOS!$D$6:D14000,DATOS!$C$6:C14000,0,0,1))</f>
        <v/>
      </c>
      <c r="F3321" s="220"/>
      <c r="G3321" s="221"/>
      <c r="H3321" s="194"/>
      <c r="I3321" s="106"/>
      <c r="J3321" s="195"/>
      <c r="K3321" s="195"/>
      <c r="L3321" s="196"/>
    </row>
    <row r="3322">
      <c r="A3322" s="198"/>
      <c r="B3322" s="219"/>
      <c r="C3322" s="103"/>
      <c r="D3322" s="103"/>
      <c r="E3322" s="5" t="str">
        <f t="array" ref="E3322">IF(D3322="","",XLOOKUP(D3322,DATOS!$D$6:D14000,DATOS!$C$6:C14000,0,0,1))</f>
        <v/>
      </c>
      <c r="F3322" s="220"/>
      <c r="G3322" s="221"/>
      <c r="H3322" s="194"/>
      <c r="I3322" s="106"/>
      <c r="J3322" s="195"/>
      <c r="K3322" s="195"/>
      <c r="L3322" s="196"/>
    </row>
    <row r="3323">
      <c r="A3323" s="198"/>
      <c r="B3323" s="219"/>
      <c r="C3323" s="103"/>
      <c r="D3323" s="103"/>
      <c r="E3323" s="5" t="str">
        <f t="array" ref="E3323">IF(D3323="","",XLOOKUP(D3323,DATOS!$D$6:D14000,DATOS!$C$6:C14000,0,0,1))</f>
        <v/>
      </c>
      <c r="F3323" s="220"/>
      <c r="G3323" s="221"/>
      <c r="H3323" s="194"/>
      <c r="I3323" s="106"/>
      <c r="J3323" s="195"/>
      <c r="K3323" s="195"/>
      <c r="L3323" s="196"/>
    </row>
    <row r="3324">
      <c r="A3324" s="198"/>
      <c r="B3324" s="219"/>
      <c r="C3324" s="103"/>
      <c r="D3324" s="103"/>
      <c r="E3324" s="5" t="str">
        <f t="array" ref="E3324">IF(D3324="","",XLOOKUP(D3324,DATOS!$D$6:D14000,DATOS!$C$6:C14000,0,0,1))</f>
        <v/>
      </c>
      <c r="F3324" s="220"/>
      <c r="G3324" s="221"/>
      <c r="H3324" s="194"/>
      <c r="I3324" s="106"/>
      <c r="J3324" s="195"/>
      <c r="K3324" s="195"/>
      <c r="L3324" s="196"/>
    </row>
    <row r="3325">
      <c r="A3325" s="198"/>
      <c r="B3325" s="219"/>
      <c r="C3325" s="103"/>
      <c r="D3325" s="103"/>
      <c r="E3325" s="5" t="str">
        <f t="array" ref="E3325">IF(D3325="","",XLOOKUP(D3325,DATOS!$D$6:D14000,DATOS!$C$6:C14000,0,0,1))</f>
        <v/>
      </c>
      <c r="F3325" s="220"/>
      <c r="G3325" s="221"/>
      <c r="H3325" s="194"/>
      <c r="I3325" s="106"/>
      <c r="J3325" s="195"/>
      <c r="K3325" s="195"/>
      <c r="L3325" s="196"/>
    </row>
    <row r="3326">
      <c r="A3326" s="198"/>
      <c r="B3326" s="219"/>
      <c r="C3326" s="103"/>
      <c r="D3326" s="103"/>
      <c r="E3326" s="5" t="str">
        <f t="array" ref="E3326">IF(D3326="","",XLOOKUP(D3326,DATOS!$D$6:D14000,DATOS!$C$6:C14000,0,0,1))</f>
        <v/>
      </c>
      <c r="F3326" s="220"/>
      <c r="G3326" s="221"/>
      <c r="H3326" s="194"/>
      <c r="I3326" s="106"/>
      <c r="J3326" s="195"/>
      <c r="K3326" s="195"/>
      <c r="L3326" s="196"/>
    </row>
    <row r="3327">
      <c r="A3327" s="198"/>
      <c r="B3327" s="219"/>
      <c r="C3327" s="103"/>
      <c r="D3327" s="103"/>
      <c r="E3327" s="5" t="str">
        <f t="array" ref="E3327">IF(D3327="","",XLOOKUP(D3327,DATOS!$D$6:D14000,DATOS!$C$6:C14000,0,0,1))</f>
        <v/>
      </c>
      <c r="F3327" s="220"/>
      <c r="G3327" s="221"/>
      <c r="H3327" s="194"/>
      <c r="I3327" s="106"/>
      <c r="J3327" s="195"/>
      <c r="K3327" s="195"/>
      <c r="L3327" s="196"/>
    </row>
    <row r="3328">
      <c r="A3328" s="198"/>
      <c r="B3328" s="219"/>
      <c r="C3328" s="103"/>
      <c r="D3328" s="103"/>
      <c r="E3328" s="5" t="str">
        <f t="array" ref="E3328">IF(D3328="","",XLOOKUP(D3328,DATOS!$D$6:D14000,DATOS!$C$6:C14000,0,0,1))</f>
        <v/>
      </c>
      <c r="F3328" s="220"/>
      <c r="G3328" s="221"/>
      <c r="H3328" s="194"/>
      <c r="I3328" s="106"/>
      <c r="J3328" s="195"/>
      <c r="K3328" s="195"/>
      <c r="L3328" s="196"/>
    </row>
    <row r="3329">
      <c r="A3329" s="198"/>
      <c r="B3329" s="219"/>
      <c r="C3329" s="103"/>
      <c r="D3329" s="103"/>
      <c r="E3329" s="5" t="str">
        <f t="array" ref="E3329">IF(D3329="","",XLOOKUP(D3329,DATOS!$D$6:D14000,DATOS!$C$6:C14000,0,0,1))</f>
        <v/>
      </c>
      <c r="F3329" s="220"/>
      <c r="G3329" s="221"/>
      <c r="H3329" s="194"/>
      <c r="I3329" s="106"/>
      <c r="J3329" s="195"/>
      <c r="K3329" s="195"/>
      <c r="L3329" s="196"/>
    </row>
    <row r="3330">
      <c r="A3330" s="198"/>
      <c r="B3330" s="219"/>
      <c r="C3330" s="103"/>
      <c r="D3330" s="103"/>
      <c r="E3330" s="5" t="str">
        <f t="array" ref="E3330">IF(D3330="","",XLOOKUP(D3330,DATOS!$D$6:D14000,DATOS!$C$6:C14000,0,0,1))</f>
        <v/>
      </c>
      <c r="F3330" s="220"/>
      <c r="G3330" s="221"/>
      <c r="H3330" s="194"/>
      <c r="I3330" s="106"/>
      <c r="J3330" s="195"/>
      <c r="K3330" s="195"/>
      <c r="L3330" s="196"/>
    </row>
    <row r="3331">
      <c r="A3331" s="198"/>
      <c r="B3331" s="219"/>
      <c r="C3331" s="103"/>
      <c r="D3331" s="103"/>
      <c r="E3331" s="5" t="str">
        <f t="array" ref="E3331">IF(D3331="","",XLOOKUP(D3331,DATOS!$D$6:D14000,DATOS!$C$6:C14000,0,0,1))</f>
        <v/>
      </c>
      <c r="F3331" s="220"/>
      <c r="G3331" s="221"/>
      <c r="H3331" s="194"/>
      <c r="I3331" s="106"/>
      <c r="J3331" s="195"/>
      <c r="K3331" s="195"/>
      <c r="L3331" s="196"/>
    </row>
    <row r="3332">
      <c r="A3332" s="198"/>
      <c r="B3332" s="219"/>
      <c r="C3332" s="103"/>
      <c r="D3332" s="103"/>
      <c r="E3332" s="5" t="str">
        <f t="array" ref="E3332">IF(D3332="","",XLOOKUP(D3332,DATOS!$D$6:D14000,DATOS!$C$6:C14000,0,0,1))</f>
        <v/>
      </c>
      <c r="F3332" s="220"/>
      <c r="G3332" s="221"/>
      <c r="H3332" s="194"/>
      <c r="I3332" s="106"/>
      <c r="J3332" s="195"/>
      <c r="K3332" s="195"/>
      <c r="L3332" s="196"/>
    </row>
    <row r="3333">
      <c r="A3333" s="198"/>
      <c r="B3333" s="219"/>
      <c r="C3333" s="103"/>
      <c r="D3333" s="103"/>
      <c r="E3333" s="5" t="str">
        <f t="array" ref="E3333">IF(D3333="","",XLOOKUP(D3333,DATOS!$D$6:D14000,DATOS!$C$6:C14000,0,0,1))</f>
        <v/>
      </c>
      <c r="F3333" s="220"/>
      <c r="G3333" s="221"/>
      <c r="H3333" s="194"/>
      <c r="I3333" s="106"/>
      <c r="J3333" s="195"/>
      <c r="K3333" s="195"/>
      <c r="L3333" s="196"/>
    </row>
    <row r="3334">
      <c r="A3334" s="198"/>
      <c r="B3334" s="219"/>
      <c r="C3334" s="103"/>
      <c r="D3334" s="103"/>
      <c r="E3334" s="5" t="str">
        <f t="array" ref="E3334">IF(D3334="","",XLOOKUP(D3334,DATOS!$D$6:D14000,DATOS!$C$6:C14000,0,0,1))</f>
        <v/>
      </c>
      <c r="F3334" s="220"/>
      <c r="G3334" s="221"/>
      <c r="H3334" s="194"/>
      <c r="I3334" s="106"/>
      <c r="J3334" s="195"/>
      <c r="K3334" s="195"/>
      <c r="L3334" s="196"/>
    </row>
    <row r="3335">
      <c r="A3335" s="198"/>
      <c r="B3335" s="219"/>
      <c r="C3335" s="103"/>
      <c r="D3335" s="103"/>
      <c r="E3335" s="5" t="str">
        <f t="array" ref="E3335">IF(D3335="","",XLOOKUP(D3335,DATOS!$D$6:D14000,DATOS!$C$6:C14000,0,0,1))</f>
        <v/>
      </c>
      <c r="F3335" s="220"/>
      <c r="G3335" s="221"/>
      <c r="H3335" s="194"/>
      <c r="I3335" s="106"/>
      <c r="J3335" s="195"/>
      <c r="K3335" s="195"/>
      <c r="L3335" s="196"/>
    </row>
    <row r="3336">
      <c r="A3336" s="198"/>
      <c r="B3336" s="219"/>
      <c r="C3336" s="103"/>
      <c r="D3336" s="103"/>
      <c r="E3336" s="5" t="str">
        <f t="array" ref="E3336">IF(D3336="","",XLOOKUP(D3336,DATOS!$D$6:D14000,DATOS!$C$6:C14000,0,0,1))</f>
        <v/>
      </c>
      <c r="F3336" s="220"/>
      <c r="G3336" s="221"/>
      <c r="H3336" s="194"/>
      <c r="I3336" s="106"/>
      <c r="J3336" s="195"/>
      <c r="K3336" s="195"/>
      <c r="L3336" s="196"/>
    </row>
    <row r="3337">
      <c r="A3337" s="198"/>
      <c r="B3337" s="219"/>
      <c r="C3337" s="103"/>
      <c r="D3337" s="103"/>
      <c r="E3337" s="5" t="str">
        <f t="array" ref="E3337">IF(D3337="","",XLOOKUP(D3337,DATOS!$D$6:D14000,DATOS!$C$6:C14000,0,0,1))</f>
        <v/>
      </c>
      <c r="F3337" s="220"/>
      <c r="G3337" s="221"/>
      <c r="H3337" s="194"/>
      <c r="I3337" s="106"/>
      <c r="J3337" s="195"/>
      <c r="K3337" s="195"/>
      <c r="L3337" s="196"/>
    </row>
    <row r="3338">
      <c r="A3338" s="198"/>
      <c r="B3338" s="219"/>
      <c r="C3338" s="103"/>
      <c r="D3338" s="103"/>
      <c r="E3338" s="5" t="str">
        <f t="array" ref="E3338">IF(D3338="","",XLOOKUP(D3338,DATOS!$D$6:D14000,DATOS!$C$6:C14000,0,0,1))</f>
        <v/>
      </c>
      <c r="F3338" s="220"/>
      <c r="G3338" s="221"/>
      <c r="H3338" s="194"/>
      <c r="I3338" s="106"/>
      <c r="J3338" s="195"/>
      <c r="K3338" s="195"/>
      <c r="L3338" s="196"/>
    </row>
    <row r="3339">
      <c r="A3339" s="198"/>
      <c r="B3339" s="219"/>
      <c r="C3339" s="103"/>
      <c r="D3339" s="103"/>
      <c r="E3339" s="5" t="str">
        <f t="array" ref="E3339">IF(D3339="","",XLOOKUP(D3339,DATOS!$D$6:D14000,DATOS!$C$6:C14000,0,0,1))</f>
        <v/>
      </c>
      <c r="F3339" s="220"/>
      <c r="G3339" s="221"/>
      <c r="H3339" s="194"/>
      <c r="I3339" s="106"/>
      <c r="J3339" s="195"/>
      <c r="K3339" s="195"/>
      <c r="L3339" s="196"/>
    </row>
    <row r="3340">
      <c r="A3340" s="198"/>
      <c r="B3340" s="219"/>
      <c r="C3340" s="103"/>
      <c r="D3340" s="103"/>
      <c r="E3340" s="5" t="str">
        <f t="array" ref="E3340">IF(D3340="","",XLOOKUP(D3340,DATOS!$D$6:D14000,DATOS!$C$6:C14000,0,0,1))</f>
        <v/>
      </c>
      <c r="F3340" s="220"/>
      <c r="G3340" s="221"/>
      <c r="H3340" s="194"/>
      <c r="I3340" s="106"/>
      <c r="J3340" s="195"/>
      <c r="K3340" s="195"/>
      <c r="L3340" s="196"/>
    </row>
    <row r="3341">
      <c r="A3341" s="198"/>
      <c r="B3341" s="219"/>
      <c r="C3341" s="103"/>
      <c r="D3341" s="103"/>
      <c r="E3341" s="5" t="str">
        <f t="array" ref="E3341">IF(D3341="","",XLOOKUP(D3341,DATOS!$D$6:D14000,DATOS!$C$6:C14000,0,0,1))</f>
        <v/>
      </c>
      <c r="F3341" s="220"/>
      <c r="G3341" s="221"/>
      <c r="H3341" s="194"/>
      <c r="I3341" s="106"/>
      <c r="J3341" s="195"/>
      <c r="K3341" s="195"/>
      <c r="L3341" s="196"/>
    </row>
    <row r="3342">
      <c r="A3342" s="198"/>
      <c r="B3342" s="219"/>
      <c r="C3342" s="103"/>
      <c r="D3342" s="103"/>
      <c r="E3342" s="5" t="str">
        <f t="array" ref="E3342">IF(D3342="","",XLOOKUP(D3342,DATOS!$D$6:D14000,DATOS!$C$6:C14000,0,0,1))</f>
        <v/>
      </c>
      <c r="F3342" s="220"/>
      <c r="G3342" s="221"/>
      <c r="H3342" s="194"/>
      <c r="I3342" s="106"/>
      <c r="J3342" s="195"/>
      <c r="K3342" s="195"/>
      <c r="L3342" s="196"/>
    </row>
    <row r="3343">
      <c r="A3343" s="198"/>
      <c r="B3343" s="219"/>
      <c r="C3343" s="103"/>
      <c r="D3343" s="103"/>
      <c r="E3343" s="5" t="str">
        <f t="array" ref="E3343">IF(D3343="","",XLOOKUP(D3343,DATOS!$D$6:D14000,DATOS!$C$6:C14000,0,0,1))</f>
        <v/>
      </c>
      <c r="F3343" s="220"/>
      <c r="G3343" s="221"/>
      <c r="H3343" s="194"/>
      <c r="I3343" s="106"/>
      <c r="J3343" s="195"/>
      <c r="K3343" s="195"/>
      <c r="L3343" s="196"/>
    </row>
    <row r="3344">
      <c r="A3344" s="198"/>
      <c r="B3344" s="219"/>
      <c r="C3344" s="103"/>
      <c r="D3344" s="103"/>
      <c r="E3344" s="5" t="str">
        <f t="array" ref="E3344">IF(D3344="","",XLOOKUP(D3344,DATOS!$D$6:D14000,DATOS!$C$6:C14000,0,0,1))</f>
        <v/>
      </c>
      <c r="F3344" s="220"/>
      <c r="G3344" s="221"/>
      <c r="H3344" s="194"/>
      <c r="I3344" s="106"/>
      <c r="J3344" s="195"/>
      <c r="K3344" s="195"/>
      <c r="L3344" s="196"/>
    </row>
    <row r="3345">
      <c r="A3345" s="198"/>
      <c r="B3345" s="219"/>
      <c r="C3345" s="103"/>
      <c r="D3345" s="103"/>
      <c r="E3345" s="5" t="str">
        <f t="array" ref="E3345">IF(D3345="","",XLOOKUP(D3345,DATOS!$D$6:D14000,DATOS!$C$6:C14000,0,0,1))</f>
        <v/>
      </c>
      <c r="F3345" s="220"/>
      <c r="G3345" s="221"/>
      <c r="H3345" s="194"/>
      <c r="I3345" s="106"/>
      <c r="J3345" s="195"/>
      <c r="K3345" s="195"/>
      <c r="L3345" s="196"/>
    </row>
    <row r="3346">
      <c r="A3346" s="198"/>
      <c r="B3346" s="219"/>
      <c r="C3346" s="103"/>
      <c r="D3346" s="103"/>
      <c r="E3346" s="5" t="str">
        <f t="array" ref="E3346">IF(D3346="","",XLOOKUP(D3346,DATOS!$D$6:D14000,DATOS!$C$6:C14000,0,0,1))</f>
        <v/>
      </c>
      <c r="F3346" s="220"/>
      <c r="G3346" s="221"/>
      <c r="H3346" s="194"/>
      <c r="I3346" s="106"/>
      <c r="J3346" s="195"/>
      <c r="K3346" s="195"/>
      <c r="L3346" s="196"/>
    </row>
    <row r="3347">
      <c r="A3347" s="198"/>
      <c r="B3347" s="219"/>
      <c r="C3347" s="103"/>
      <c r="D3347" s="103"/>
      <c r="E3347" s="5" t="str">
        <f t="array" ref="E3347">IF(D3347="","",XLOOKUP(D3347,DATOS!$D$6:D14000,DATOS!$C$6:C14000,0,0,1))</f>
        <v/>
      </c>
      <c r="F3347" s="220"/>
      <c r="G3347" s="221"/>
      <c r="H3347" s="194"/>
      <c r="I3347" s="106"/>
      <c r="J3347" s="195"/>
      <c r="K3347" s="195"/>
      <c r="L3347" s="196"/>
    </row>
    <row r="3348">
      <c r="A3348" s="198"/>
      <c r="B3348" s="219"/>
      <c r="C3348" s="103"/>
      <c r="D3348" s="103"/>
      <c r="E3348" s="5" t="str">
        <f t="array" ref="E3348">IF(D3348="","",XLOOKUP(D3348,DATOS!$D$6:D14000,DATOS!$C$6:C14000,0,0,1))</f>
        <v/>
      </c>
      <c r="F3348" s="220"/>
      <c r="G3348" s="221"/>
      <c r="H3348" s="194"/>
      <c r="I3348" s="106"/>
      <c r="J3348" s="195"/>
      <c r="K3348" s="195"/>
      <c r="L3348" s="196"/>
    </row>
    <row r="3349">
      <c r="A3349" s="198"/>
      <c r="B3349" s="219"/>
      <c r="C3349" s="103"/>
      <c r="D3349" s="103"/>
      <c r="E3349" s="5" t="str">
        <f t="array" ref="E3349">IF(D3349="","",XLOOKUP(D3349,DATOS!$D$6:D14000,DATOS!$C$6:C14000,0,0,1))</f>
        <v/>
      </c>
      <c r="F3349" s="220"/>
      <c r="G3349" s="221"/>
      <c r="H3349" s="194"/>
      <c r="I3349" s="106"/>
      <c r="J3349" s="195"/>
      <c r="K3349" s="195"/>
      <c r="L3349" s="196"/>
    </row>
    <row r="3350">
      <c r="A3350" s="198"/>
      <c r="B3350" s="219"/>
      <c r="C3350" s="103"/>
      <c r="D3350" s="103"/>
      <c r="E3350" s="5" t="str">
        <f t="array" ref="E3350">IF(D3350="","",XLOOKUP(D3350,DATOS!$D$6:D14000,DATOS!$C$6:C14000,0,0,1))</f>
        <v/>
      </c>
      <c r="F3350" s="220"/>
      <c r="G3350" s="221"/>
      <c r="H3350" s="194"/>
      <c r="I3350" s="106"/>
      <c r="J3350" s="195"/>
      <c r="K3350" s="195"/>
      <c r="L3350" s="196"/>
    </row>
    <row r="3351">
      <c r="A3351" s="198"/>
      <c r="B3351" s="219"/>
      <c r="C3351" s="103"/>
      <c r="D3351" s="103"/>
      <c r="E3351" s="5" t="str">
        <f t="array" ref="E3351">IF(D3351="","",XLOOKUP(D3351,DATOS!$D$6:D14000,DATOS!$C$6:C14000,0,0,1))</f>
        <v/>
      </c>
      <c r="F3351" s="220"/>
      <c r="G3351" s="221"/>
      <c r="H3351" s="194"/>
      <c r="I3351" s="106"/>
      <c r="J3351" s="195"/>
      <c r="K3351" s="195"/>
      <c r="L3351" s="196"/>
    </row>
    <row r="3352">
      <c r="A3352" s="198"/>
      <c r="B3352" s="219"/>
      <c r="C3352" s="103"/>
      <c r="D3352" s="103"/>
      <c r="E3352" s="5" t="str">
        <f t="array" ref="E3352">IF(D3352="","",XLOOKUP(D3352,DATOS!$D$6:D14000,DATOS!$C$6:C14000,0,0,1))</f>
        <v/>
      </c>
      <c r="F3352" s="220"/>
      <c r="G3352" s="221"/>
      <c r="H3352" s="194"/>
      <c r="I3352" s="106"/>
      <c r="J3352" s="195"/>
      <c r="K3352" s="195"/>
      <c r="L3352" s="196"/>
    </row>
    <row r="3353">
      <c r="A3353" s="198"/>
      <c r="B3353" s="219"/>
      <c r="C3353" s="103"/>
      <c r="D3353" s="103"/>
      <c r="E3353" s="5" t="str">
        <f t="array" ref="E3353">IF(D3353="","",XLOOKUP(D3353,DATOS!$D$6:D14000,DATOS!$C$6:C14000,0,0,1))</f>
        <v/>
      </c>
      <c r="F3353" s="220"/>
      <c r="G3353" s="221"/>
      <c r="H3353" s="194"/>
      <c r="I3353" s="106"/>
      <c r="J3353" s="195"/>
      <c r="K3353" s="195"/>
      <c r="L3353" s="196"/>
    </row>
    <row r="3354">
      <c r="A3354" s="198"/>
      <c r="B3354" s="219"/>
      <c r="C3354" s="103"/>
      <c r="D3354" s="103"/>
      <c r="E3354" s="5" t="str">
        <f t="array" ref="E3354">IF(D3354="","",XLOOKUP(D3354,DATOS!$D$6:D14000,DATOS!$C$6:C14000,0,0,1))</f>
        <v/>
      </c>
      <c r="F3354" s="220"/>
      <c r="G3354" s="221"/>
      <c r="H3354" s="194"/>
      <c r="I3354" s="106"/>
      <c r="J3354" s="195"/>
      <c r="K3354" s="195"/>
      <c r="L3354" s="196"/>
    </row>
    <row r="3355">
      <c r="A3355" s="198"/>
      <c r="B3355" s="219"/>
      <c r="C3355" s="103"/>
      <c r="D3355" s="103"/>
      <c r="E3355" s="5" t="str">
        <f t="array" ref="E3355">IF(D3355="","",XLOOKUP(D3355,DATOS!$D$6:D14000,DATOS!$C$6:C14000,0,0,1))</f>
        <v/>
      </c>
      <c r="F3355" s="220"/>
      <c r="G3355" s="221"/>
      <c r="H3355" s="194"/>
      <c r="I3355" s="106"/>
      <c r="J3355" s="195"/>
      <c r="K3355" s="195"/>
      <c r="L3355" s="196"/>
    </row>
    <row r="3356">
      <c r="A3356" s="198"/>
      <c r="B3356" s="219"/>
      <c r="C3356" s="103"/>
      <c r="D3356" s="103"/>
      <c r="E3356" s="5" t="str">
        <f t="array" ref="E3356">IF(D3356="","",XLOOKUP(D3356,DATOS!$D$6:D14000,DATOS!$C$6:C14000,0,0,1))</f>
        <v/>
      </c>
      <c r="F3356" s="220"/>
      <c r="G3356" s="221"/>
      <c r="H3356" s="194"/>
      <c r="I3356" s="106"/>
      <c r="J3356" s="195"/>
      <c r="K3356" s="195"/>
      <c r="L3356" s="196"/>
    </row>
    <row r="3357">
      <c r="A3357" s="198"/>
      <c r="B3357" s="219"/>
      <c r="C3357" s="103"/>
      <c r="D3357" s="103"/>
      <c r="E3357" s="5" t="str">
        <f t="array" ref="E3357">IF(D3357="","",XLOOKUP(D3357,DATOS!$D$6:D14000,DATOS!$C$6:C14000,0,0,1))</f>
        <v/>
      </c>
      <c r="F3357" s="220"/>
      <c r="G3357" s="221"/>
      <c r="H3357" s="194"/>
      <c r="I3357" s="106"/>
      <c r="J3357" s="195"/>
      <c r="K3357" s="195"/>
      <c r="L3357" s="196"/>
    </row>
    <row r="3358">
      <c r="A3358" s="198"/>
      <c r="B3358" s="219"/>
      <c r="C3358" s="103"/>
      <c r="D3358" s="103"/>
      <c r="E3358" s="5" t="str">
        <f t="array" ref="E3358">IF(D3358="","",XLOOKUP(D3358,DATOS!$D$6:D14000,DATOS!$C$6:C14000,0,0,1))</f>
        <v/>
      </c>
      <c r="F3358" s="220"/>
      <c r="G3358" s="221"/>
      <c r="H3358" s="194"/>
      <c r="I3358" s="106"/>
      <c r="J3358" s="195"/>
      <c r="K3358" s="195"/>
      <c r="L3358" s="196"/>
    </row>
    <row r="3359">
      <c r="A3359" s="198"/>
      <c r="B3359" s="219"/>
      <c r="C3359" s="103"/>
      <c r="D3359" s="103"/>
      <c r="E3359" s="5" t="str">
        <f t="array" ref="E3359">IF(D3359="","",XLOOKUP(D3359,DATOS!$D$6:D14000,DATOS!$C$6:C14000,0,0,1))</f>
        <v/>
      </c>
      <c r="F3359" s="220"/>
      <c r="G3359" s="221"/>
      <c r="H3359" s="194"/>
      <c r="I3359" s="106"/>
      <c r="J3359" s="195"/>
      <c r="K3359" s="195"/>
      <c r="L3359" s="196"/>
    </row>
    <row r="3360">
      <c r="A3360" s="198"/>
      <c r="B3360" s="219"/>
      <c r="C3360" s="103"/>
      <c r="D3360" s="103"/>
      <c r="E3360" s="5" t="str">
        <f t="array" ref="E3360">IF(D3360="","",XLOOKUP(D3360,DATOS!$D$6:D14000,DATOS!$C$6:C14000,0,0,1))</f>
        <v/>
      </c>
      <c r="F3360" s="220"/>
      <c r="G3360" s="221"/>
      <c r="H3360" s="194"/>
      <c r="I3360" s="106"/>
      <c r="J3360" s="195"/>
      <c r="K3360" s="195"/>
      <c r="L3360" s="196"/>
    </row>
    <row r="3361">
      <c r="A3361" s="198"/>
      <c r="B3361" s="219"/>
      <c r="C3361" s="103"/>
      <c r="D3361" s="103"/>
      <c r="E3361" s="5" t="str">
        <f t="array" ref="E3361">IF(D3361="","",XLOOKUP(D3361,DATOS!$D$6:D14000,DATOS!$C$6:C14000,0,0,1))</f>
        <v/>
      </c>
      <c r="F3361" s="220"/>
      <c r="G3361" s="221"/>
      <c r="H3361" s="194"/>
      <c r="I3361" s="106"/>
      <c r="J3361" s="195"/>
      <c r="K3361" s="195"/>
      <c r="L3361" s="196"/>
    </row>
    <row r="3362">
      <c r="A3362" s="198"/>
      <c r="B3362" s="219"/>
      <c r="C3362" s="103"/>
      <c r="D3362" s="103"/>
      <c r="E3362" s="5" t="str">
        <f t="array" ref="E3362">IF(D3362="","",XLOOKUP(D3362,DATOS!$D$6:D14000,DATOS!$C$6:C14000,0,0,1))</f>
        <v/>
      </c>
      <c r="F3362" s="220"/>
      <c r="G3362" s="221"/>
      <c r="H3362" s="194"/>
      <c r="I3362" s="106"/>
      <c r="J3362" s="195"/>
      <c r="K3362" s="195"/>
      <c r="L3362" s="196"/>
    </row>
    <row r="3363">
      <c r="A3363" s="198"/>
      <c r="B3363" s="219"/>
      <c r="C3363" s="103"/>
      <c r="D3363" s="103"/>
      <c r="E3363" s="5" t="str">
        <f t="array" ref="E3363">IF(D3363="","",XLOOKUP(D3363,DATOS!$D$6:D14000,DATOS!$C$6:C14000,0,0,1))</f>
        <v/>
      </c>
      <c r="F3363" s="220"/>
      <c r="G3363" s="221"/>
      <c r="H3363" s="194"/>
      <c r="I3363" s="106"/>
      <c r="J3363" s="195"/>
      <c r="K3363" s="195"/>
      <c r="L3363" s="196"/>
    </row>
    <row r="3364">
      <c r="A3364" s="198"/>
      <c r="B3364" s="219"/>
      <c r="C3364" s="103"/>
      <c r="D3364" s="103"/>
      <c r="E3364" s="5" t="str">
        <f t="array" ref="E3364">IF(D3364="","",XLOOKUP(D3364,DATOS!$D$6:D14000,DATOS!$C$6:C14000,0,0,1))</f>
        <v/>
      </c>
      <c r="F3364" s="220"/>
      <c r="G3364" s="221"/>
      <c r="H3364" s="194"/>
      <c r="I3364" s="106"/>
      <c r="J3364" s="195"/>
      <c r="K3364" s="195"/>
      <c r="L3364" s="196"/>
    </row>
    <row r="3365">
      <c r="A3365" s="198"/>
      <c r="B3365" s="219"/>
      <c r="C3365" s="103"/>
      <c r="D3365" s="103"/>
      <c r="E3365" s="5" t="str">
        <f t="array" ref="E3365">IF(D3365="","",XLOOKUP(D3365,DATOS!$D$6:D14000,DATOS!$C$6:C14000,0,0,1))</f>
        <v/>
      </c>
      <c r="F3365" s="220"/>
      <c r="G3365" s="221"/>
      <c r="H3365" s="194"/>
      <c r="I3365" s="106"/>
      <c r="J3365" s="195"/>
      <c r="K3365" s="195"/>
      <c r="L3365" s="196"/>
    </row>
    <row r="3366">
      <c r="A3366" s="198"/>
      <c r="B3366" s="219"/>
      <c r="C3366" s="103"/>
      <c r="D3366" s="103"/>
      <c r="E3366" s="5" t="str">
        <f t="array" ref="E3366">IF(D3366="","",XLOOKUP(D3366,DATOS!$D$6:D14000,DATOS!$C$6:C14000,0,0,1))</f>
        <v/>
      </c>
      <c r="F3366" s="220"/>
      <c r="G3366" s="221"/>
      <c r="H3366" s="194"/>
      <c r="I3366" s="106"/>
      <c r="J3366" s="195"/>
      <c r="K3366" s="195"/>
      <c r="L3366" s="196"/>
    </row>
    <row r="3367">
      <c r="A3367" s="198"/>
      <c r="B3367" s="219"/>
      <c r="C3367" s="103"/>
      <c r="D3367" s="103"/>
      <c r="E3367" s="5" t="str">
        <f t="array" ref="E3367">IF(D3367="","",XLOOKUP(D3367,DATOS!$D$6:D14000,DATOS!$C$6:C14000,0,0,1))</f>
        <v/>
      </c>
      <c r="F3367" s="220"/>
      <c r="G3367" s="221"/>
      <c r="H3367" s="194"/>
      <c r="I3367" s="106"/>
      <c r="J3367" s="195"/>
      <c r="K3367" s="195"/>
      <c r="L3367" s="196"/>
    </row>
    <row r="3368">
      <c r="A3368" s="198"/>
      <c r="B3368" s="219"/>
      <c r="C3368" s="103"/>
      <c r="D3368" s="103"/>
      <c r="E3368" s="5" t="str">
        <f t="array" ref="E3368">IF(D3368="","",XLOOKUP(D3368,DATOS!$D$6:D14000,DATOS!$C$6:C14000,0,0,1))</f>
        <v/>
      </c>
      <c r="F3368" s="220"/>
      <c r="G3368" s="221"/>
      <c r="H3368" s="194"/>
      <c r="I3368" s="106"/>
      <c r="J3368" s="195"/>
      <c r="K3368" s="195"/>
      <c r="L3368" s="196"/>
    </row>
    <row r="3369">
      <c r="A3369" s="198"/>
      <c r="B3369" s="219"/>
      <c r="C3369" s="103"/>
      <c r="D3369" s="103"/>
      <c r="E3369" s="5" t="str">
        <f t="array" ref="E3369">IF(D3369="","",XLOOKUP(D3369,DATOS!$D$6:D14000,DATOS!$C$6:C14000,0,0,1))</f>
        <v/>
      </c>
      <c r="F3369" s="220"/>
      <c r="G3369" s="221"/>
      <c r="H3369" s="194"/>
      <c r="I3369" s="106"/>
      <c r="J3369" s="195"/>
      <c r="K3369" s="195"/>
      <c r="L3369" s="196"/>
    </row>
    <row r="3370">
      <c r="A3370" s="198"/>
      <c r="B3370" s="219"/>
      <c r="C3370" s="103"/>
      <c r="D3370" s="103"/>
      <c r="E3370" s="5" t="str">
        <f t="array" ref="E3370">IF(D3370="","",XLOOKUP(D3370,DATOS!$D$6:D14000,DATOS!$C$6:C14000,0,0,1))</f>
        <v/>
      </c>
      <c r="F3370" s="220"/>
      <c r="G3370" s="221"/>
      <c r="H3370" s="194"/>
      <c r="I3370" s="106"/>
      <c r="J3370" s="195"/>
      <c r="K3370" s="195"/>
      <c r="L3370" s="196"/>
    </row>
    <row r="3371">
      <c r="A3371" s="198"/>
      <c r="B3371" s="219"/>
      <c r="C3371" s="103"/>
      <c r="D3371" s="103"/>
      <c r="E3371" s="5" t="str">
        <f t="array" ref="E3371">IF(D3371="","",XLOOKUP(D3371,DATOS!$D$6:D14000,DATOS!$C$6:C14000,0,0,1))</f>
        <v/>
      </c>
      <c r="F3371" s="220"/>
      <c r="G3371" s="221"/>
      <c r="H3371" s="194"/>
      <c r="I3371" s="106"/>
      <c r="J3371" s="195"/>
      <c r="K3371" s="195"/>
      <c r="L3371" s="196"/>
    </row>
    <row r="3372">
      <c r="A3372" s="198"/>
      <c r="B3372" s="219"/>
      <c r="C3372" s="103"/>
      <c r="D3372" s="103"/>
      <c r="E3372" s="5" t="str">
        <f t="array" ref="E3372">IF(D3372="","",XLOOKUP(D3372,DATOS!$D$6:D14000,DATOS!$C$6:C14000,0,0,1))</f>
        <v/>
      </c>
      <c r="F3372" s="220"/>
      <c r="G3372" s="221"/>
      <c r="H3372" s="194"/>
      <c r="I3372" s="106"/>
      <c r="J3372" s="195"/>
      <c r="K3372" s="195"/>
      <c r="L3372" s="196"/>
    </row>
    <row r="3373">
      <c r="A3373" s="198"/>
      <c r="B3373" s="219"/>
      <c r="C3373" s="103"/>
      <c r="D3373" s="103"/>
      <c r="E3373" s="5" t="str">
        <f t="array" ref="E3373">IF(D3373="","",XLOOKUP(D3373,DATOS!$D$6:D14000,DATOS!$C$6:C14000,0,0,1))</f>
        <v/>
      </c>
      <c r="F3373" s="220"/>
      <c r="G3373" s="221"/>
      <c r="H3373" s="194"/>
      <c r="I3373" s="106"/>
      <c r="J3373" s="195"/>
      <c r="K3373" s="195"/>
      <c r="L3373" s="196"/>
    </row>
    <row r="3374">
      <c r="A3374" s="198"/>
      <c r="B3374" s="219"/>
      <c r="C3374" s="103"/>
      <c r="D3374" s="103"/>
      <c r="E3374" s="5" t="str">
        <f t="array" ref="E3374">IF(D3374="","",XLOOKUP(D3374,DATOS!$D$6:D14000,DATOS!$C$6:C14000,0,0,1))</f>
        <v/>
      </c>
      <c r="F3374" s="220"/>
      <c r="G3374" s="221"/>
      <c r="H3374" s="194"/>
      <c r="I3374" s="106"/>
      <c r="J3374" s="195"/>
      <c r="K3374" s="195"/>
      <c r="L3374" s="196"/>
    </row>
    <row r="3375">
      <c r="A3375" s="198"/>
      <c r="B3375" s="219"/>
      <c r="C3375" s="103"/>
      <c r="D3375" s="103"/>
      <c r="E3375" s="5" t="str">
        <f t="array" ref="E3375">IF(D3375="","",XLOOKUP(D3375,DATOS!$D$6:D14000,DATOS!$C$6:C14000,0,0,1))</f>
        <v/>
      </c>
      <c r="F3375" s="220"/>
      <c r="G3375" s="221"/>
      <c r="H3375" s="194"/>
      <c r="I3375" s="106"/>
      <c r="J3375" s="195"/>
      <c r="K3375" s="195"/>
      <c r="L3375" s="196"/>
    </row>
    <row r="3376">
      <c r="A3376" s="198"/>
      <c r="B3376" s="219"/>
      <c r="C3376" s="103"/>
      <c r="D3376" s="103"/>
      <c r="E3376" s="5" t="str">
        <f t="array" ref="E3376">IF(D3376="","",XLOOKUP(D3376,DATOS!$D$6:D14000,DATOS!$C$6:C14000,0,0,1))</f>
        <v/>
      </c>
      <c r="F3376" s="220"/>
      <c r="G3376" s="221"/>
      <c r="H3376" s="194"/>
      <c r="I3376" s="106"/>
      <c r="J3376" s="195"/>
      <c r="K3376" s="195"/>
      <c r="L3376" s="196"/>
    </row>
    <row r="3377">
      <c r="A3377" s="198"/>
      <c r="B3377" s="219"/>
      <c r="C3377" s="103"/>
      <c r="D3377" s="103"/>
      <c r="E3377" s="5" t="str">
        <f t="array" ref="E3377">IF(D3377="","",XLOOKUP(D3377,DATOS!$D$6:D14000,DATOS!$C$6:C14000,0,0,1))</f>
        <v/>
      </c>
      <c r="F3377" s="220"/>
      <c r="G3377" s="221"/>
      <c r="H3377" s="194"/>
      <c r="I3377" s="106"/>
      <c r="J3377" s="195"/>
      <c r="K3377" s="195"/>
      <c r="L3377" s="196"/>
    </row>
    <row r="3378">
      <c r="A3378" s="198"/>
      <c r="B3378" s="219"/>
      <c r="C3378" s="103"/>
      <c r="D3378" s="103"/>
      <c r="E3378" s="5" t="str">
        <f t="array" ref="E3378">IF(D3378="","",XLOOKUP(D3378,DATOS!$D$6:D14000,DATOS!$C$6:C14000,0,0,1))</f>
        <v/>
      </c>
      <c r="F3378" s="220"/>
      <c r="G3378" s="221"/>
      <c r="H3378" s="194"/>
      <c r="I3378" s="106"/>
      <c r="J3378" s="195"/>
      <c r="K3378" s="195"/>
      <c r="L3378" s="196"/>
    </row>
    <row r="3379">
      <c r="A3379" s="198"/>
      <c r="B3379" s="219"/>
      <c r="C3379" s="103"/>
      <c r="D3379" s="103"/>
      <c r="E3379" s="5" t="str">
        <f t="array" ref="E3379">IF(D3379="","",XLOOKUP(D3379,DATOS!$D$6:D14000,DATOS!$C$6:C14000,0,0,1))</f>
        <v/>
      </c>
      <c r="F3379" s="220"/>
      <c r="G3379" s="221"/>
      <c r="H3379" s="194"/>
      <c r="I3379" s="106"/>
      <c r="J3379" s="195"/>
      <c r="K3379" s="195"/>
      <c r="L3379" s="196"/>
    </row>
    <row r="3380">
      <c r="A3380" s="198"/>
      <c r="B3380" s="219"/>
      <c r="C3380" s="103"/>
      <c r="D3380" s="103"/>
      <c r="E3380" s="5" t="str">
        <f t="array" ref="E3380">IF(D3380="","",XLOOKUP(D3380,DATOS!$D$6:D14000,DATOS!$C$6:C14000,0,0,1))</f>
        <v/>
      </c>
      <c r="F3380" s="220"/>
      <c r="G3380" s="221"/>
      <c r="H3380" s="194"/>
      <c r="I3380" s="106"/>
      <c r="J3380" s="195"/>
      <c r="K3380" s="195"/>
      <c r="L3380" s="196"/>
    </row>
    <row r="3381">
      <c r="A3381" s="198"/>
      <c r="B3381" s="219"/>
      <c r="C3381" s="103"/>
      <c r="D3381" s="103"/>
      <c r="E3381" s="5" t="str">
        <f t="array" ref="E3381">IF(D3381="","",XLOOKUP(D3381,DATOS!$D$6:D14000,DATOS!$C$6:C14000,0,0,1))</f>
        <v/>
      </c>
      <c r="F3381" s="220"/>
      <c r="G3381" s="221"/>
      <c r="H3381" s="194"/>
      <c r="I3381" s="106"/>
      <c r="J3381" s="195"/>
      <c r="K3381" s="195"/>
      <c r="L3381" s="196"/>
    </row>
    <row r="3382">
      <c r="A3382" s="198"/>
      <c r="B3382" s="219"/>
      <c r="C3382" s="103"/>
      <c r="D3382" s="103"/>
      <c r="E3382" s="5" t="str">
        <f t="array" ref="E3382">IF(D3382="","",XLOOKUP(D3382,DATOS!$D$6:D14000,DATOS!$C$6:C14000,0,0,1))</f>
        <v/>
      </c>
      <c r="F3382" s="220"/>
      <c r="G3382" s="221"/>
      <c r="H3382" s="194"/>
      <c r="I3382" s="106"/>
      <c r="J3382" s="195"/>
      <c r="K3382" s="195"/>
      <c r="L3382" s="196"/>
    </row>
    <row r="3383">
      <c r="A3383" s="198"/>
      <c r="B3383" s="219"/>
      <c r="C3383" s="103"/>
      <c r="D3383" s="103"/>
      <c r="E3383" s="5" t="str">
        <f t="array" ref="E3383">IF(D3383="","",XLOOKUP(D3383,DATOS!$D$6:D14000,DATOS!$C$6:C14000,0,0,1))</f>
        <v/>
      </c>
      <c r="F3383" s="220"/>
      <c r="G3383" s="221"/>
      <c r="H3383" s="194"/>
      <c r="I3383" s="106"/>
      <c r="J3383" s="195"/>
      <c r="K3383" s="195"/>
      <c r="L3383" s="196"/>
    </row>
    <row r="3384">
      <c r="A3384" s="198"/>
      <c r="B3384" s="219"/>
      <c r="C3384" s="103"/>
      <c r="D3384" s="103"/>
      <c r="E3384" s="5" t="str">
        <f t="array" ref="E3384">IF(D3384="","",XLOOKUP(D3384,DATOS!$D$6:D14000,DATOS!$C$6:C14000,0,0,1))</f>
        <v/>
      </c>
      <c r="F3384" s="220"/>
      <c r="G3384" s="221"/>
      <c r="H3384" s="194"/>
      <c r="I3384" s="106"/>
      <c r="J3384" s="195"/>
      <c r="K3384" s="195"/>
      <c r="L3384" s="196"/>
    </row>
    <row r="3385">
      <c r="A3385" s="198"/>
      <c r="B3385" s="219"/>
      <c r="C3385" s="103"/>
      <c r="D3385" s="103"/>
      <c r="E3385" s="5" t="str">
        <f t="array" ref="E3385">IF(D3385="","",XLOOKUP(D3385,DATOS!$D$6:D14000,DATOS!$C$6:C14000,0,0,1))</f>
        <v/>
      </c>
      <c r="F3385" s="220"/>
      <c r="G3385" s="221"/>
      <c r="H3385" s="194"/>
      <c r="I3385" s="106"/>
      <c r="J3385" s="195"/>
      <c r="K3385" s="195"/>
      <c r="L3385" s="196"/>
    </row>
    <row r="3386">
      <c r="A3386" s="198"/>
      <c r="B3386" s="219"/>
      <c r="C3386" s="103"/>
      <c r="D3386" s="103"/>
      <c r="E3386" s="5" t="str">
        <f t="array" ref="E3386">IF(D3386="","",XLOOKUP(D3386,DATOS!$D$6:D14000,DATOS!$C$6:C14000,0,0,1))</f>
        <v/>
      </c>
      <c r="F3386" s="220"/>
      <c r="G3386" s="221"/>
      <c r="H3386" s="194"/>
      <c r="I3386" s="106"/>
      <c r="J3386" s="195"/>
      <c r="K3386" s="195"/>
      <c r="L3386" s="196"/>
    </row>
    <row r="3387">
      <c r="A3387" s="198"/>
      <c r="B3387" s="219"/>
      <c r="C3387" s="103"/>
      <c r="D3387" s="103"/>
      <c r="E3387" s="5" t="str">
        <f t="array" ref="E3387">IF(D3387="","",XLOOKUP(D3387,DATOS!$D$6:D14000,DATOS!$C$6:C14000,0,0,1))</f>
        <v/>
      </c>
      <c r="F3387" s="220"/>
      <c r="G3387" s="221"/>
      <c r="H3387" s="194"/>
      <c r="I3387" s="106"/>
      <c r="J3387" s="195"/>
      <c r="K3387" s="195"/>
      <c r="L3387" s="196"/>
    </row>
    <row r="3388">
      <c r="A3388" s="198"/>
      <c r="B3388" s="219"/>
      <c r="C3388" s="103"/>
      <c r="D3388" s="103"/>
      <c r="E3388" s="5" t="str">
        <f t="array" ref="E3388">IF(D3388="","",XLOOKUP(D3388,DATOS!$D$6:D14000,DATOS!$C$6:C14000,0,0,1))</f>
        <v/>
      </c>
      <c r="F3388" s="220"/>
      <c r="G3388" s="221"/>
      <c r="H3388" s="194"/>
      <c r="I3388" s="106"/>
      <c r="J3388" s="195"/>
      <c r="K3388" s="195"/>
      <c r="L3388" s="196"/>
    </row>
    <row r="3389">
      <c r="A3389" s="198"/>
      <c r="B3389" s="219"/>
      <c r="C3389" s="103"/>
      <c r="D3389" s="103"/>
      <c r="E3389" s="5" t="str">
        <f t="array" ref="E3389">IF(D3389="","",XLOOKUP(D3389,DATOS!$D$6:D14000,DATOS!$C$6:C14000,0,0,1))</f>
        <v/>
      </c>
      <c r="F3389" s="220"/>
      <c r="G3389" s="221"/>
      <c r="H3389" s="194"/>
      <c r="I3389" s="106"/>
      <c r="J3389" s="195"/>
      <c r="K3389" s="195"/>
      <c r="L3389" s="196"/>
    </row>
    <row r="3390">
      <c r="A3390" s="198"/>
      <c r="B3390" s="219"/>
      <c r="C3390" s="103"/>
      <c r="D3390" s="103"/>
      <c r="E3390" s="5" t="str">
        <f t="array" ref="E3390">IF(D3390="","",XLOOKUP(D3390,DATOS!$D$6:D14000,DATOS!$C$6:C14000,0,0,1))</f>
        <v/>
      </c>
      <c r="F3390" s="220"/>
      <c r="G3390" s="221"/>
      <c r="H3390" s="194"/>
      <c r="I3390" s="106"/>
      <c r="J3390" s="195"/>
      <c r="K3390" s="195"/>
      <c r="L3390" s="196"/>
    </row>
    <row r="3391">
      <c r="A3391" s="198"/>
      <c r="B3391" s="219"/>
      <c r="C3391" s="103"/>
      <c r="D3391" s="103"/>
      <c r="E3391" s="5" t="str">
        <f t="array" ref="E3391">IF(D3391="","",XLOOKUP(D3391,DATOS!$D$6:D14000,DATOS!$C$6:C14000,0,0,1))</f>
        <v/>
      </c>
      <c r="F3391" s="220"/>
      <c r="G3391" s="221"/>
      <c r="H3391" s="194"/>
      <c r="I3391" s="106"/>
      <c r="J3391" s="195"/>
      <c r="K3391" s="195"/>
      <c r="L3391" s="196"/>
    </row>
    <row r="3392">
      <c r="A3392" s="198"/>
      <c r="B3392" s="219"/>
      <c r="C3392" s="103"/>
      <c r="D3392" s="103"/>
      <c r="E3392" s="5" t="str">
        <f t="array" ref="E3392">IF(D3392="","",XLOOKUP(D3392,DATOS!$D$6:D14000,DATOS!$C$6:C14000,0,0,1))</f>
        <v/>
      </c>
      <c r="F3392" s="220"/>
      <c r="G3392" s="221"/>
      <c r="H3392" s="194"/>
      <c r="I3392" s="106"/>
      <c r="J3392" s="195"/>
      <c r="K3392" s="195"/>
      <c r="L3392" s="196"/>
    </row>
    <row r="3393">
      <c r="A3393" s="198"/>
      <c r="B3393" s="219"/>
      <c r="C3393" s="103"/>
      <c r="D3393" s="103"/>
      <c r="E3393" s="5" t="str">
        <f t="array" ref="E3393">IF(D3393="","",XLOOKUP(D3393,DATOS!$D$6:D14000,DATOS!$C$6:C14000,0,0,1))</f>
        <v/>
      </c>
      <c r="F3393" s="220"/>
      <c r="G3393" s="221"/>
      <c r="H3393" s="194"/>
      <c r="I3393" s="106"/>
      <c r="J3393" s="195"/>
      <c r="K3393" s="195"/>
      <c r="L3393" s="196"/>
    </row>
    <row r="3394">
      <c r="A3394" s="198"/>
      <c r="B3394" s="219"/>
      <c r="C3394" s="103"/>
      <c r="D3394" s="103"/>
      <c r="E3394" s="5" t="str">
        <f t="array" ref="E3394">IF(D3394="","",XLOOKUP(D3394,DATOS!$D$6:D14000,DATOS!$C$6:C14000,0,0,1))</f>
        <v/>
      </c>
      <c r="F3394" s="220"/>
      <c r="G3394" s="221"/>
      <c r="H3394" s="194"/>
      <c r="I3394" s="106"/>
      <c r="J3394" s="195"/>
      <c r="K3394" s="195"/>
      <c r="L3394" s="196"/>
    </row>
    <row r="3395">
      <c r="A3395" s="198"/>
      <c r="B3395" s="219"/>
      <c r="C3395" s="103"/>
      <c r="D3395" s="103"/>
      <c r="E3395" s="5" t="str">
        <f t="array" ref="E3395">IF(D3395="","",XLOOKUP(D3395,DATOS!$D$6:D14000,DATOS!$C$6:C14000,0,0,1))</f>
        <v/>
      </c>
      <c r="F3395" s="220"/>
      <c r="G3395" s="221"/>
      <c r="H3395" s="194"/>
      <c r="I3395" s="106"/>
      <c r="J3395" s="195"/>
      <c r="K3395" s="195"/>
      <c r="L3395" s="196"/>
    </row>
    <row r="3396">
      <c r="A3396" s="198"/>
      <c r="B3396" s="219"/>
      <c r="C3396" s="103"/>
      <c r="D3396" s="103"/>
      <c r="E3396" s="5" t="str">
        <f t="array" ref="E3396">IF(D3396="","",XLOOKUP(D3396,DATOS!$D$6:D14000,DATOS!$C$6:C14000,0,0,1))</f>
        <v/>
      </c>
      <c r="F3396" s="220"/>
      <c r="G3396" s="221"/>
      <c r="H3396" s="194"/>
      <c r="I3396" s="106"/>
      <c r="J3396" s="195"/>
      <c r="K3396" s="195"/>
      <c r="L3396" s="196"/>
    </row>
    <row r="3397">
      <c r="A3397" s="198"/>
      <c r="B3397" s="219"/>
      <c r="C3397" s="103"/>
      <c r="D3397" s="103"/>
      <c r="E3397" s="5" t="str">
        <f t="array" ref="E3397">IF(D3397="","",XLOOKUP(D3397,DATOS!$D$6:D14000,DATOS!$C$6:C14000,0,0,1))</f>
        <v/>
      </c>
      <c r="F3397" s="220"/>
      <c r="G3397" s="221"/>
      <c r="H3397" s="194"/>
      <c r="I3397" s="106"/>
      <c r="J3397" s="195"/>
      <c r="K3397" s="195"/>
      <c r="L3397" s="196"/>
    </row>
    <row r="3398">
      <c r="A3398" s="198"/>
      <c r="B3398" s="219"/>
      <c r="C3398" s="103"/>
      <c r="D3398" s="103"/>
      <c r="E3398" s="5" t="str">
        <f t="array" ref="E3398">IF(D3398="","",XLOOKUP(D3398,DATOS!$D$6:D14000,DATOS!$C$6:C14000,0,0,1))</f>
        <v/>
      </c>
      <c r="F3398" s="220"/>
      <c r="G3398" s="221"/>
      <c r="H3398" s="194"/>
      <c r="I3398" s="106"/>
      <c r="J3398" s="195"/>
      <c r="K3398" s="195"/>
      <c r="L3398" s="196"/>
    </row>
    <row r="3399">
      <c r="A3399" s="198"/>
      <c r="B3399" s="219"/>
      <c r="C3399" s="103"/>
      <c r="D3399" s="103"/>
      <c r="E3399" s="5" t="str">
        <f t="array" ref="E3399">IF(D3399="","",XLOOKUP(D3399,DATOS!$D$6:D14000,DATOS!$C$6:C14000,0,0,1))</f>
        <v/>
      </c>
      <c r="F3399" s="220"/>
      <c r="G3399" s="221"/>
      <c r="H3399" s="194"/>
      <c r="I3399" s="106"/>
      <c r="J3399" s="195"/>
      <c r="K3399" s="195"/>
      <c r="L3399" s="196"/>
    </row>
    <row r="3400">
      <c r="A3400" s="198"/>
      <c r="B3400" s="219"/>
      <c r="C3400" s="103"/>
      <c r="D3400" s="103"/>
      <c r="E3400" s="5" t="str">
        <f t="array" ref="E3400">IF(D3400="","",XLOOKUP(D3400,DATOS!$D$6:D14000,DATOS!$C$6:C14000,0,0,1))</f>
        <v/>
      </c>
      <c r="F3400" s="220"/>
      <c r="G3400" s="221"/>
      <c r="H3400" s="194"/>
      <c r="I3400" s="106"/>
      <c r="J3400" s="195"/>
      <c r="K3400" s="195"/>
      <c r="L3400" s="196"/>
    </row>
    <row r="3401">
      <c r="A3401" s="198"/>
      <c r="B3401" s="219"/>
      <c r="C3401" s="103"/>
      <c r="D3401" s="103"/>
      <c r="E3401" s="5" t="str">
        <f t="array" ref="E3401">IF(D3401="","",XLOOKUP(D3401,DATOS!$D$6:D14000,DATOS!$C$6:C14000,0,0,1))</f>
        <v/>
      </c>
      <c r="F3401" s="220"/>
      <c r="G3401" s="221"/>
      <c r="H3401" s="194"/>
      <c r="I3401" s="106"/>
      <c r="J3401" s="195"/>
      <c r="K3401" s="195"/>
      <c r="L3401" s="196"/>
    </row>
    <row r="3402">
      <c r="A3402" s="198"/>
      <c r="B3402" s="219"/>
      <c r="C3402" s="103"/>
      <c r="D3402" s="103"/>
      <c r="E3402" s="5" t="str">
        <f t="array" ref="E3402">IF(D3402="","",XLOOKUP(D3402,DATOS!$D$6:D14000,DATOS!$C$6:C14000,0,0,1))</f>
        <v/>
      </c>
      <c r="F3402" s="220"/>
      <c r="G3402" s="221"/>
      <c r="H3402" s="194"/>
      <c r="I3402" s="106"/>
      <c r="J3402" s="195"/>
      <c r="K3402" s="195"/>
      <c r="L3402" s="196"/>
    </row>
    <row r="3403">
      <c r="A3403" s="198"/>
      <c r="B3403" s="219"/>
      <c r="C3403" s="103"/>
      <c r="D3403" s="103"/>
      <c r="E3403" s="5" t="str">
        <f t="array" ref="E3403">IF(D3403="","",XLOOKUP(D3403,DATOS!$D$6:D14000,DATOS!$C$6:C14000,0,0,1))</f>
        <v/>
      </c>
      <c r="F3403" s="220"/>
      <c r="G3403" s="221"/>
      <c r="H3403" s="194"/>
      <c r="I3403" s="106"/>
      <c r="J3403" s="195"/>
      <c r="K3403" s="195"/>
      <c r="L3403" s="196"/>
    </row>
    <row r="3404">
      <c r="A3404" s="198"/>
      <c r="B3404" s="219"/>
      <c r="C3404" s="103"/>
      <c r="D3404" s="103"/>
      <c r="E3404" s="5" t="str">
        <f t="array" ref="E3404">IF(D3404="","",XLOOKUP(D3404,DATOS!$D$6:D14000,DATOS!$C$6:C14000,0,0,1))</f>
        <v/>
      </c>
      <c r="F3404" s="220"/>
      <c r="G3404" s="221"/>
      <c r="H3404" s="194"/>
      <c r="I3404" s="106"/>
      <c r="J3404" s="195"/>
      <c r="K3404" s="195"/>
      <c r="L3404" s="196"/>
    </row>
    <row r="3405">
      <c r="A3405" s="198"/>
      <c r="B3405" s="219"/>
      <c r="C3405" s="103"/>
      <c r="D3405" s="103"/>
      <c r="E3405" s="5" t="str">
        <f t="array" ref="E3405">IF(D3405="","",XLOOKUP(D3405,DATOS!$D$6:D14000,DATOS!$C$6:C14000,0,0,1))</f>
        <v/>
      </c>
      <c r="F3405" s="220"/>
      <c r="G3405" s="221"/>
      <c r="H3405" s="194"/>
      <c r="I3405" s="106"/>
      <c r="J3405" s="195"/>
      <c r="K3405" s="195"/>
      <c r="L3405" s="196"/>
    </row>
    <row r="3406">
      <c r="A3406" s="198"/>
      <c r="B3406" s="219"/>
      <c r="C3406" s="103"/>
      <c r="D3406" s="103"/>
      <c r="E3406" s="5" t="str">
        <f t="array" ref="E3406">IF(D3406="","",XLOOKUP(D3406,DATOS!$D$6:D14000,DATOS!$C$6:C14000,0,0,1))</f>
        <v/>
      </c>
      <c r="F3406" s="220"/>
      <c r="G3406" s="221"/>
      <c r="H3406" s="194"/>
      <c r="I3406" s="106"/>
      <c r="J3406" s="195"/>
      <c r="K3406" s="195"/>
      <c r="L3406" s="196"/>
    </row>
    <row r="3407">
      <c r="A3407" s="198"/>
      <c r="B3407" s="219"/>
      <c r="C3407" s="103"/>
      <c r="D3407" s="103"/>
      <c r="E3407" s="5" t="str">
        <f t="array" ref="E3407">IF(D3407="","",XLOOKUP(D3407,DATOS!$D$6:D14000,DATOS!$C$6:C14000,0,0,1))</f>
        <v/>
      </c>
      <c r="F3407" s="220"/>
      <c r="G3407" s="221"/>
      <c r="H3407" s="194"/>
      <c r="I3407" s="106"/>
      <c r="J3407" s="195"/>
      <c r="K3407" s="195"/>
      <c r="L3407" s="196"/>
    </row>
    <row r="3408">
      <c r="A3408" s="198"/>
      <c r="B3408" s="219"/>
      <c r="C3408" s="103"/>
      <c r="D3408" s="103"/>
      <c r="E3408" s="5" t="str">
        <f t="array" ref="E3408">IF(D3408="","",XLOOKUP(D3408,DATOS!$D$6:D14000,DATOS!$C$6:C14000,0,0,1))</f>
        <v/>
      </c>
      <c r="F3408" s="220"/>
      <c r="G3408" s="221"/>
      <c r="H3408" s="194"/>
      <c r="I3408" s="106"/>
      <c r="J3408" s="195"/>
      <c r="K3408" s="195"/>
      <c r="L3408" s="196"/>
    </row>
    <row r="3409">
      <c r="A3409" s="198"/>
      <c r="B3409" s="219"/>
      <c r="C3409" s="103"/>
      <c r="D3409" s="103"/>
      <c r="E3409" s="5" t="str">
        <f t="array" ref="E3409">IF(D3409="","",XLOOKUP(D3409,DATOS!$D$6:D14000,DATOS!$C$6:C14000,0,0,1))</f>
        <v/>
      </c>
      <c r="F3409" s="220"/>
      <c r="G3409" s="221"/>
      <c r="H3409" s="194"/>
      <c r="I3409" s="106"/>
      <c r="J3409" s="195"/>
      <c r="K3409" s="195"/>
      <c r="L3409" s="196"/>
    </row>
    <row r="3410">
      <c r="A3410" s="198"/>
      <c r="B3410" s="219"/>
      <c r="C3410" s="103"/>
      <c r="D3410" s="103"/>
      <c r="E3410" s="5" t="str">
        <f t="array" ref="E3410">IF(D3410="","",XLOOKUP(D3410,DATOS!$D$6:D14000,DATOS!$C$6:C14000,0,0,1))</f>
        <v/>
      </c>
      <c r="F3410" s="220"/>
      <c r="G3410" s="221"/>
      <c r="H3410" s="194"/>
      <c r="I3410" s="106"/>
      <c r="J3410" s="195"/>
      <c r="K3410" s="195"/>
      <c r="L3410" s="196"/>
    </row>
    <row r="3411">
      <c r="A3411" s="198"/>
      <c r="B3411" s="219"/>
      <c r="C3411" s="103"/>
      <c r="D3411" s="103"/>
      <c r="E3411" s="5" t="str">
        <f t="array" ref="E3411">IF(D3411="","",XLOOKUP(D3411,DATOS!$D$6:D14000,DATOS!$C$6:C14000,0,0,1))</f>
        <v/>
      </c>
      <c r="F3411" s="220"/>
      <c r="G3411" s="221"/>
      <c r="H3411" s="194"/>
      <c r="I3411" s="106"/>
      <c r="J3411" s="195"/>
      <c r="K3411" s="195"/>
      <c r="L3411" s="196"/>
    </row>
    <row r="3412">
      <c r="A3412" s="198"/>
      <c r="B3412" s="219"/>
      <c r="C3412" s="103"/>
      <c r="D3412" s="103"/>
      <c r="E3412" s="5" t="str">
        <f t="array" ref="E3412">IF(D3412="","",XLOOKUP(D3412,DATOS!$D$6:D14000,DATOS!$C$6:C14000,0,0,1))</f>
        <v/>
      </c>
      <c r="F3412" s="220"/>
      <c r="G3412" s="221"/>
      <c r="H3412" s="194"/>
      <c r="I3412" s="106"/>
      <c r="J3412" s="195"/>
      <c r="K3412" s="195"/>
      <c r="L3412" s="196"/>
    </row>
    <row r="3413">
      <c r="A3413" s="198"/>
      <c r="B3413" s="219"/>
      <c r="C3413" s="103"/>
      <c r="D3413" s="103"/>
      <c r="E3413" s="5" t="str">
        <f t="array" ref="E3413">IF(D3413="","",XLOOKUP(D3413,DATOS!$D$6:D14000,DATOS!$C$6:C14000,0,0,1))</f>
        <v/>
      </c>
      <c r="F3413" s="220"/>
      <c r="G3413" s="221"/>
      <c r="H3413" s="194"/>
      <c r="I3413" s="106"/>
      <c r="J3413" s="195"/>
      <c r="K3413" s="195"/>
      <c r="L3413" s="196"/>
    </row>
    <row r="3414">
      <c r="A3414" s="198"/>
      <c r="B3414" s="219"/>
      <c r="C3414" s="103"/>
      <c r="D3414" s="103"/>
      <c r="E3414" s="5" t="str">
        <f t="array" ref="E3414">IF(D3414="","",XLOOKUP(D3414,DATOS!$D$6:D14000,DATOS!$C$6:C14000,0,0,1))</f>
        <v/>
      </c>
      <c r="F3414" s="220"/>
      <c r="G3414" s="221"/>
      <c r="H3414" s="194"/>
      <c r="I3414" s="106"/>
      <c r="J3414" s="195"/>
      <c r="K3414" s="195"/>
      <c r="L3414" s="196"/>
    </row>
    <row r="3415">
      <c r="A3415" s="198"/>
      <c r="B3415" s="219"/>
      <c r="C3415" s="103"/>
      <c r="D3415" s="103"/>
      <c r="E3415" s="5" t="str">
        <f t="array" ref="E3415">IF(D3415="","",XLOOKUP(D3415,DATOS!$D$6:D14000,DATOS!$C$6:C14000,0,0,1))</f>
        <v/>
      </c>
      <c r="F3415" s="220"/>
      <c r="G3415" s="221"/>
      <c r="H3415" s="194"/>
      <c r="I3415" s="106"/>
      <c r="J3415" s="195"/>
      <c r="K3415" s="195"/>
      <c r="L3415" s="196"/>
    </row>
    <row r="3416">
      <c r="A3416" s="198"/>
      <c r="B3416" s="219"/>
      <c r="C3416" s="103"/>
      <c r="D3416" s="103"/>
      <c r="E3416" s="5" t="str">
        <f t="array" ref="E3416">IF(D3416="","",XLOOKUP(D3416,DATOS!$D$6:D14000,DATOS!$C$6:C14000,0,0,1))</f>
        <v/>
      </c>
      <c r="F3416" s="220"/>
      <c r="G3416" s="221"/>
      <c r="H3416" s="194"/>
      <c r="I3416" s="106"/>
      <c r="J3416" s="195"/>
      <c r="K3416" s="195"/>
      <c r="L3416" s="196"/>
    </row>
    <row r="3417">
      <c r="A3417" s="198"/>
      <c r="B3417" s="219"/>
      <c r="C3417" s="103"/>
      <c r="D3417" s="103"/>
      <c r="E3417" s="5" t="str">
        <f t="array" ref="E3417">IF(D3417="","",XLOOKUP(D3417,DATOS!$D$6:D14000,DATOS!$C$6:C14000,0,0,1))</f>
        <v/>
      </c>
      <c r="F3417" s="220"/>
      <c r="G3417" s="221"/>
      <c r="H3417" s="194"/>
      <c r="I3417" s="106"/>
      <c r="J3417" s="195"/>
      <c r="K3417" s="195"/>
      <c r="L3417" s="196"/>
    </row>
    <row r="3418">
      <c r="A3418" s="198"/>
      <c r="B3418" s="219"/>
      <c r="C3418" s="103"/>
      <c r="D3418" s="103"/>
      <c r="E3418" s="5" t="str">
        <f t="array" ref="E3418">IF(D3418="","",XLOOKUP(D3418,DATOS!$D$6:D14000,DATOS!$C$6:C14000,0,0,1))</f>
        <v/>
      </c>
      <c r="F3418" s="220"/>
      <c r="G3418" s="221"/>
      <c r="H3418" s="194"/>
      <c r="I3418" s="106"/>
      <c r="J3418" s="195"/>
      <c r="K3418" s="195"/>
      <c r="L3418" s="196"/>
    </row>
    <row r="3419">
      <c r="A3419" s="198"/>
      <c r="B3419" s="219"/>
      <c r="C3419" s="103"/>
      <c r="D3419" s="103"/>
      <c r="E3419" s="5" t="str">
        <f t="array" ref="E3419">IF(D3419="","",XLOOKUP(D3419,DATOS!$D$6:D14000,DATOS!$C$6:C14000,0,0,1))</f>
        <v/>
      </c>
      <c r="F3419" s="220"/>
      <c r="G3419" s="221"/>
      <c r="H3419" s="194"/>
      <c r="I3419" s="106"/>
      <c r="J3419" s="195"/>
      <c r="K3419" s="195"/>
      <c r="L3419" s="196"/>
    </row>
    <row r="3420">
      <c r="A3420" s="198"/>
      <c r="B3420" s="219"/>
      <c r="C3420" s="103"/>
      <c r="D3420" s="103"/>
      <c r="E3420" s="5" t="str">
        <f t="array" ref="E3420">IF(D3420="","",XLOOKUP(D3420,DATOS!$D$6:D14000,DATOS!$C$6:C14000,0,0,1))</f>
        <v/>
      </c>
      <c r="F3420" s="220"/>
      <c r="G3420" s="221"/>
      <c r="H3420" s="194"/>
      <c r="I3420" s="106"/>
      <c r="J3420" s="195"/>
      <c r="K3420" s="195"/>
      <c r="L3420" s="196"/>
    </row>
    <row r="3421">
      <c r="A3421" s="198"/>
      <c r="B3421" s="219"/>
      <c r="C3421" s="103"/>
      <c r="D3421" s="103"/>
      <c r="E3421" s="5" t="str">
        <f t="array" ref="E3421">IF(D3421="","",XLOOKUP(D3421,DATOS!$D$6:D14000,DATOS!$C$6:C14000,0,0,1))</f>
        <v/>
      </c>
      <c r="F3421" s="220"/>
      <c r="G3421" s="221"/>
      <c r="H3421" s="194"/>
      <c r="I3421" s="106"/>
      <c r="J3421" s="195"/>
      <c r="K3421" s="195"/>
      <c r="L3421" s="196"/>
    </row>
    <row r="3422">
      <c r="A3422" s="198"/>
      <c r="B3422" s="219"/>
      <c r="C3422" s="103"/>
      <c r="D3422" s="103"/>
      <c r="E3422" s="5" t="str">
        <f t="array" ref="E3422">IF(D3422="","",XLOOKUP(D3422,DATOS!$D$6:D14000,DATOS!$C$6:C14000,0,0,1))</f>
        <v/>
      </c>
      <c r="F3422" s="220"/>
      <c r="G3422" s="221"/>
      <c r="H3422" s="194"/>
      <c r="I3422" s="106"/>
      <c r="J3422" s="195"/>
      <c r="K3422" s="195"/>
      <c r="L3422" s="196"/>
    </row>
    <row r="3423">
      <c r="A3423" s="198"/>
      <c r="B3423" s="219"/>
      <c r="C3423" s="103"/>
      <c r="D3423" s="103"/>
      <c r="E3423" s="5" t="str">
        <f t="array" ref="E3423">IF(D3423="","",XLOOKUP(D3423,DATOS!$D$6:D14000,DATOS!$C$6:C14000,0,0,1))</f>
        <v/>
      </c>
      <c r="F3423" s="220"/>
      <c r="G3423" s="221"/>
      <c r="H3423" s="194"/>
      <c r="I3423" s="106"/>
      <c r="J3423" s="195"/>
      <c r="K3423" s="195"/>
      <c r="L3423" s="196"/>
    </row>
    <row r="3424">
      <c r="A3424" s="198"/>
      <c r="B3424" s="219"/>
      <c r="C3424" s="103"/>
      <c r="D3424" s="103"/>
      <c r="E3424" s="5" t="str">
        <f t="array" ref="E3424">IF(D3424="","",XLOOKUP(D3424,DATOS!$D$6:D14000,DATOS!$C$6:C14000,0,0,1))</f>
        <v/>
      </c>
      <c r="F3424" s="220"/>
      <c r="G3424" s="221"/>
      <c r="H3424" s="194"/>
      <c r="I3424" s="106"/>
      <c r="J3424" s="195"/>
      <c r="K3424" s="195"/>
      <c r="L3424" s="196"/>
    </row>
    <row r="3425">
      <c r="A3425" s="198"/>
      <c r="B3425" s="219"/>
      <c r="C3425" s="103"/>
      <c r="D3425" s="103"/>
      <c r="E3425" s="5" t="str">
        <f t="array" ref="E3425">IF(D3425="","",XLOOKUP(D3425,DATOS!$D$6:D14000,DATOS!$C$6:C14000,0,0,1))</f>
        <v/>
      </c>
      <c r="F3425" s="220"/>
      <c r="G3425" s="221"/>
      <c r="H3425" s="194"/>
      <c r="I3425" s="106"/>
      <c r="J3425" s="195"/>
      <c r="K3425" s="195"/>
      <c r="L3425" s="196"/>
    </row>
    <row r="3426">
      <c r="A3426" s="198"/>
      <c r="B3426" s="219"/>
      <c r="C3426" s="103"/>
      <c r="D3426" s="103"/>
      <c r="E3426" s="5" t="str">
        <f t="array" ref="E3426">IF(D3426="","",XLOOKUP(D3426,DATOS!$D$6:D14000,DATOS!$C$6:C14000,0,0,1))</f>
        <v/>
      </c>
      <c r="F3426" s="220"/>
      <c r="G3426" s="221"/>
      <c r="H3426" s="194"/>
      <c r="I3426" s="106"/>
      <c r="J3426" s="195"/>
      <c r="K3426" s="195"/>
      <c r="L3426" s="196"/>
    </row>
    <row r="3427">
      <c r="A3427" s="198"/>
      <c r="B3427" s="219"/>
      <c r="C3427" s="103"/>
      <c r="D3427" s="103"/>
      <c r="E3427" s="5" t="str">
        <f t="array" ref="E3427">IF(D3427="","",XLOOKUP(D3427,DATOS!$D$6:D14000,DATOS!$C$6:C14000,0,0,1))</f>
        <v/>
      </c>
      <c r="F3427" s="220"/>
      <c r="G3427" s="221"/>
      <c r="H3427" s="194"/>
      <c r="I3427" s="106"/>
      <c r="J3427" s="195"/>
      <c r="K3427" s="195"/>
      <c r="L3427" s="196"/>
    </row>
    <row r="3428">
      <c r="A3428" s="198"/>
      <c r="B3428" s="219"/>
      <c r="C3428" s="103"/>
      <c r="D3428" s="103"/>
      <c r="E3428" s="5" t="str">
        <f t="array" ref="E3428">IF(D3428="","",XLOOKUP(D3428,DATOS!$D$6:D14000,DATOS!$C$6:C14000,0,0,1))</f>
        <v/>
      </c>
      <c r="F3428" s="220"/>
      <c r="G3428" s="221"/>
      <c r="H3428" s="194"/>
      <c r="I3428" s="106"/>
      <c r="J3428" s="195"/>
      <c r="K3428" s="195"/>
      <c r="L3428" s="196"/>
    </row>
    <row r="3429">
      <c r="A3429" s="198"/>
      <c r="B3429" s="219"/>
      <c r="C3429" s="103"/>
      <c r="D3429" s="103"/>
      <c r="E3429" s="5" t="str">
        <f t="array" ref="E3429">IF(D3429="","",XLOOKUP(D3429,DATOS!$D$6:D14000,DATOS!$C$6:C14000,0,0,1))</f>
        <v/>
      </c>
      <c r="F3429" s="220"/>
      <c r="G3429" s="221"/>
      <c r="H3429" s="194"/>
      <c r="I3429" s="106"/>
      <c r="J3429" s="195"/>
      <c r="K3429" s="195"/>
      <c r="L3429" s="196"/>
    </row>
    <row r="3430">
      <c r="A3430" s="198"/>
      <c r="B3430" s="219"/>
      <c r="C3430" s="103"/>
      <c r="D3430" s="103"/>
      <c r="E3430" s="5" t="str">
        <f t="array" ref="E3430">IF(D3430="","",XLOOKUP(D3430,DATOS!$D$6:D14000,DATOS!$C$6:C14000,0,0,1))</f>
        <v/>
      </c>
      <c r="F3430" s="220"/>
      <c r="G3430" s="221"/>
      <c r="H3430" s="194"/>
      <c r="I3430" s="106"/>
      <c r="J3430" s="195"/>
      <c r="K3430" s="195"/>
      <c r="L3430" s="196"/>
    </row>
    <row r="3431">
      <c r="A3431" s="198"/>
      <c r="B3431" s="219"/>
      <c r="C3431" s="103"/>
      <c r="D3431" s="103"/>
      <c r="E3431" s="5" t="str">
        <f t="array" ref="E3431">IF(D3431="","",XLOOKUP(D3431,DATOS!$D$6:D14000,DATOS!$C$6:C14000,0,0,1))</f>
        <v/>
      </c>
      <c r="F3431" s="220"/>
      <c r="G3431" s="221"/>
      <c r="H3431" s="194"/>
      <c r="I3431" s="106"/>
      <c r="J3431" s="195"/>
      <c r="K3431" s="195"/>
      <c r="L3431" s="196"/>
    </row>
    <row r="3432">
      <c r="A3432" s="198"/>
      <c r="B3432" s="219"/>
      <c r="C3432" s="103"/>
      <c r="D3432" s="103"/>
      <c r="E3432" s="5" t="str">
        <f t="array" ref="E3432">IF(D3432="","",XLOOKUP(D3432,DATOS!$D$6:D14000,DATOS!$C$6:C14000,0,0,1))</f>
        <v/>
      </c>
      <c r="F3432" s="220"/>
      <c r="G3432" s="221"/>
      <c r="H3432" s="194"/>
      <c r="I3432" s="106"/>
      <c r="J3432" s="195"/>
      <c r="K3432" s="195"/>
      <c r="L3432" s="196"/>
    </row>
    <row r="3433">
      <c r="A3433" s="198"/>
      <c r="B3433" s="219"/>
      <c r="C3433" s="103"/>
      <c r="D3433" s="103"/>
      <c r="E3433" s="5" t="str">
        <f t="array" ref="E3433">IF(D3433="","",XLOOKUP(D3433,DATOS!$D$6:D14000,DATOS!$C$6:C14000,0,0,1))</f>
        <v/>
      </c>
      <c r="F3433" s="220"/>
      <c r="G3433" s="221"/>
      <c r="H3433" s="194"/>
      <c r="I3433" s="106"/>
      <c r="J3433" s="195"/>
      <c r="K3433" s="195"/>
      <c r="L3433" s="196"/>
    </row>
    <row r="3434">
      <c r="A3434" s="198"/>
      <c r="B3434" s="219"/>
      <c r="C3434" s="103"/>
      <c r="D3434" s="103"/>
      <c r="E3434" s="5" t="str">
        <f t="array" ref="E3434">IF(D3434="","",XLOOKUP(D3434,DATOS!$D$6:D14000,DATOS!$C$6:C14000,0,0,1))</f>
        <v/>
      </c>
      <c r="F3434" s="220"/>
      <c r="G3434" s="221"/>
      <c r="H3434" s="194"/>
      <c r="I3434" s="106"/>
      <c r="J3434" s="195"/>
      <c r="K3434" s="195"/>
      <c r="L3434" s="196"/>
    </row>
    <row r="3435">
      <c r="A3435" s="198"/>
      <c r="B3435" s="219"/>
      <c r="C3435" s="103"/>
      <c r="D3435" s="103"/>
      <c r="E3435" s="5" t="str">
        <f t="array" ref="E3435">IF(D3435="","",XLOOKUP(D3435,DATOS!$D$6:D14000,DATOS!$C$6:C14000,0,0,1))</f>
        <v/>
      </c>
      <c r="F3435" s="220"/>
      <c r="G3435" s="221"/>
      <c r="H3435" s="194"/>
      <c r="I3435" s="106"/>
      <c r="J3435" s="195"/>
      <c r="K3435" s="195"/>
      <c r="L3435" s="196"/>
    </row>
    <row r="3436">
      <c r="A3436" s="198"/>
      <c r="B3436" s="219"/>
      <c r="C3436" s="103"/>
      <c r="D3436" s="103"/>
      <c r="E3436" s="5" t="str">
        <f t="array" ref="E3436">IF(D3436="","",XLOOKUP(D3436,DATOS!$D$6:D14000,DATOS!$C$6:C14000,0,0,1))</f>
        <v/>
      </c>
      <c r="F3436" s="220"/>
      <c r="G3436" s="221"/>
      <c r="H3436" s="194"/>
      <c r="I3436" s="106"/>
      <c r="J3436" s="195"/>
      <c r="K3436" s="195"/>
      <c r="L3436" s="196"/>
    </row>
    <row r="3437">
      <c r="A3437" s="198"/>
      <c r="B3437" s="219"/>
      <c r="C3437" s="103"/>
      <c r="D3437" s="103"/>
      <c r="E3437" s="5" t="str">
        <f t="array" ref="E3437">IF(D3437="","",XLOOKUP(D3437,DATOS!$D$6:D14000,DATOS!$C$6:C14000,0,0,1))</f>
        <v/>
      </c>
      <c r="F3437" s="220"/>
      <c r="G3437" s="221"/>
      <c r="H3437" s="194"/>
      <c r="I3437" s="106"/>
      <c r="J3437" s="195"/>
      <c r="K3437" s="195"/>
      <c r="L3437" s="196"/>
    </row>
    <row r="3438">
      <c r="A3438" s="198"/>
      <c r="B3438" s="219"/>
      <c r="C3438" s="103"/>
      <c r="D3438" s="103"/>
      <c r="E3438" s="5" t="str">
        <f t="array" ref="E3438">IF(D3438="","",XLOOKUP(D3438,DATOS!$D$6:D14000,DATOS!$C$6:C14000,0,0,1))</f>
        <v/>
      </c>
      <c r="F3438" s="220"/>
      <c r="G3438" s="221"/>
      <c r="H3438" s="194"/>
      <c r="I3438" s="106"/>
      <c r="J3438" s="195"/>
      <c r="K3438" s="195"/>
      <c r="L3438" s="196"/>
    </row>
    <row r="3439">
      <c r="A3439" s="198"/>
      <c r="B3439" s="219"/>
      <c r="C3439" s="103"/>
      <c r="D3439" s="103"/>
      <c r="E3439" s="5" t="str">
        <f t="array" ref="E3439">IF(D3439="","",XLOOKUP(D3439,DATOS!$D$6:D14000,DATOS!$C$6:C14000,0,0,1))</f>
        <v/>
      </c>
      <c r="F3439" s="220"/>
      <c r="G3439" s="221"/>
      <c r="H3439" s="194"/>
      <c r="I3439" s="106"/>
      <c r="J3439" s="195"/>
      <c r="K3439" s="195"/>
      <c r="L3439" s="196"/>
    </row>
    <row r="3440">
      <c r="A3440" s="198"/>
      <c r="B3440" s="219"/>
      <c r="C3440" s="103"/>
      <c r="D3440" s="103"/>
      <c r="E3440" s="5" t="str">
        <f t="array" ref="E3440">IF(D3440="","",XLOOKUP(D3440,DATOS!$D$6:D14000,DATOS!$C$6:C14000,0,0,1))</f>
        <v/>
      </c>
      <c r="F3440" s="220"/>
      <c r="G3440" s="221"/>
      <c r="H3440" s="194"/>
      <c r="I3440" s="106"/>
      <c r="J3440" s="195"/>
      <c r="K3440" s="195"/>
      <c r="L3440" s="196"/>
    </row>
    <row r="3441">
      <c r="A3441" s="198"/>
      <c r="B3441" s="219"/>
      <c r="C3441" s="103"/>
      <c r="D3441" s="103"/>
      <c r="E3441" s="5" t="str">
        <f t="array" ref="E3441">IF(D3441="","",XLOOKUP(D3441,DATOS!$D$6:D14000,DATOS!$C$6:C14000,0,0,1))</f>
        <v/>
      </c>
      <c r="F3441" s="220"/>
      <c r="G3441" s="221"/>
      <c r="H3441" s="194"/>
      <c r="I3441" s="106"/>
      <c r="J3441" s="195"/>
      <c r="K3441" s="195"/>
      <c r="L3441" s="196"/>
    </row>
    <row r="3442">
      <c r="A3442" s="198"/>
      <c r="B3442" s="219"/>
      <c r="C3442" s="103"/>
      <c r="D3442" s="103"/>
      <c r="E3442" s="5" t="str">
        <f t="array" ref="E3442">IF(D3442="","",XLOOKUP(D3442,DATOS!$D$6:D14000,DATOS!$C$6:C14000,0,0,1))</f>
        <v/>
      </c>
      <c r="F3442" s="220"/>
      <c r="G3442" s="221"/>
      <c r="H3442" s="194"/>
      <c r="I3442" s="106"/>
      <c r="J3442" s="195"/>
      <c r="K3442" s="195"/>
      <c r="L3442" s="196"/>
    </row>
    <row r="3443">
      <c r="A3443" s="198"/>
      <c r="B3443" s="219"/>
      <c r="C3443" s="103"/>
      <c r="D3443" s="103"/>
      <c r="E3443" s="5" t="str">
        <f t="array" ref="E3443">IF(D3443="","",XLOOKUP(D3443,DATOS!$D$6:D14000,DATOS!$C$6:C14000,0,0,1))</f>
        <v/>
      </c>
      <c r="F3443" s="220"/>
      <c r="G3443" s="221"/>
      <c r="H3443" s="194"/>
      <c r="I3443" s="106"/>
      <c r="J3443" s="195"/>
      <c r="K3443" s="195"/>
      <c r="L3443" s="196"/>
    </row>
    <row r="3444">
      <c r="A3444" s="198"/>
      <c r="B3444" s="219"/>
      <c r="C3444" s="103"/>
      <c r="D3444" s="103"/>
      <c r="E3444" s="5" t="str">
        <f t="array" ref="E3444">IF(D3444="","",XLOOKUP(D3444,DATOS!$D$6:D14000,DATOS!$C$6:C14000,0,0,1))</f>
        <v/>
      </c>
      <c r="F3444" s="220"/>
      <c r="G3444" s="221"/>
      <c r="H3444" s="194"/>
      <c r="I3444" s="106"/>
      <c r="J3444" s="195"/>
      <c r="K3444" s="195"/>
      <c r="L3444" s="196"/>
    </row>
    <row r="3445">
      <c r="A3445" s="198"/>
      <c r="B3445" s="219"/>
      <c r="C3445" s="103"/>
      <c r="D3445" s="103"/>
      <c r="E3445" s="5" t="str">
        <f t="array" ref="E3445">IF(D3445="","",XLOOKUP(D3445,DATOS!$D$6:D14000,DATOS!$C$6:C14000,0,0,1))</f>
        <v/>
      </c>
      <c r="F3445" s="220"/>
      <c r="G3445" s="221"/>
      <c r="H3445" s="194"/>
      <c r="I3445" s="106"/>
      <c r="J3445" s="195"/>
      <c r="K3445" s="195"/>
      <c r="L3445" s="196"/>
    </row>
    <row r="3446">
      <c r="A3446" s="198"/>
      <c r="B3446" s="219"/>
      <c r="C3446" s="103"/>
      <c r="D3446" s="103"/>
      <c r="E3446" s="5" t="str">
        <f t="array" ref="E3446">IF(D3446="","",XLOOKUP(D3446,DATOS!$D$6:D14000,DATOS!$C$6:C14000,0,0,1))</f>
        <v/>
      </c>
      <c r="F3446" s="220"/>
      <c r="G3446" s="221"/>
      <c r="H3446" s="194"/>
      <c r="I3446" s="106"/>
      <c r="J3446" s="195"/>
      <c r="K3446" s="195"/>
      <c r="L3446" s="196"/>
    </row>
    <row r="3447">
      <c r="A3447" s="198"/>
      <c r="B3447" s="219"/>
      <c r="C3447" s="103"/>
      <c r="D3447" s="103"/>
      <c r="E3447" s="5" t="str">
        <f t="array" ref="E3447">IF(D3447="","",XLOOKUP(D3447,DATOS!$D$6:D14000,DATOS!$C$6:C14000,0,0,1))</f>
        <v/>
      </c>
      <c r="F3447" s="220"/>
      <c r="G3447" s="221"/>
      <c r="H3447" s="194"/>
      <c r="I3447" s="106"/>
      <c r="J3447" s="195"/>
      <c r="K3447" s="195"/>
      <c r="L3447" s="196"/>
    </row>
    <row r="3448">
      <c r="A3448" s="198"/>
      <c r="B3448" s="219"/>
      <c r="C3448" s="103"/>
      <c r="D3448" s="103"/>
      <c r="E3448" s="5" t="str">
        <f t="array" ref="E3448">IF(D3448="","",XLOOKUP(D3448,DATOS!$D$6:D14000,DATOS!$C$6:C14000,0,0,1))</f>
        <v/>
      </c>
      <c r="F3448" s="220"/>
      <c r="G3448" s="221"/>
      <c r="H3448" s="194"/>
      <c r="I3448" s="106"/>
      <c r="J3448" s="195"/>
      <c r="K3448" s="195"/>
      <c r="L3448" s="196"/>
    </row>
    <row r="3449">
      <c r="A3449" s="198"/>
      <c r="B3449" s="219"/>
      <c r="C3449" s="103"/>
      <c r="D3449" s="103"/>
      <c r="E3449" s="5" t="str">
        <f t="array" ref="E3449">IF(D3449="","",XLOOKUP(D3449,DATOS!$D$6:D14000,DATOS!$C$6:C14000,0,0,1))</f>
        <v/>
      </c>
      <c r="F3449" s="220"/>
      <c r="G3449" s="221"/>
      <c r="H3449" s="194"/>
      <c r="I3449" s="106"/>
      <c r="J3449" s="195"/>
      <c r="K3449" s="195"/>
      <c r="L3449" s="196"/>
    </row>
    <row r="3450">
      <c r="A3450" s="198"/>
      <c r="B3450" s="219"/>
      <c r="C3450" s="103"/>
      <c r="D3450" s="103"/>
      <c r="E3450" s="5" t="str">
        <f t="array" ref="E3450">IF(D3450="","",XLOOKUP(D3450,DATOS!$D$6:D14000,DATOS!$C$6:C14000,0,0,1))</f>
        <v/>
      </c>
      <c r="F3450" s="220"/>
      <c r="G3450" s="221"/>
      <c r="H3450" s="194"/>
      <c r="I3450" s="106"/>
      <c r="J3450" s="195"/>
      <c r="K3450" s="195"/>
      <c r="L3450" s="196"/>
    </row>
    <row r="3451">
      <c r="A3451" s="198"/>
      <c r="B3451" s="219"/>
      <c r="C3451" s="103"/>
      <c r="D3451" s="103"/>
      <c r="E3451" s="5" t="str">
        <f t="array" ref="E3451">IF(D3451="","",XLOOKUP(D3451,DATOS!$D$6:D14000,DATOS!$C$6:C14000,0,0,1))</f>
        <v/>
      </c>
      <c r="F3451" s="220"/>
      <c r="G3451" s="221"/>
      <c r="H3451" s="194"/>
      <c r="I3451" s="106"/>
      <c r="J3451" s="195"/>
      <c r="K3451" s="195"/>
      <c r="L3451" s="196"/>
    </row>
    <row r="3452">
      <c r="A3452" s="198"/>
      <c r="B3452" s="219"/>
      <c r="C3452" s="103"/>
      <c r="D3452" s="103"/>
      <c r="E3452" s="5" t="str">
        <f t="array" ref="E3452">IF(D3452="","",XLOOKUP(D3452,DATOS!$D$6:D14000,DATOS!$C$6:C14000,0,0,1))</f>
        <v/>
      </c>
      <c r="F3452" s="220"/>
      <c r="G3452" s="221"/>
      <c r="H3452" s="194"/>
      <c r="I3452" s="106"/>
      <c r="J3452" s="195"/>
      <c r="K3452" s="195"/>
      <c r="L3452" s="196"/>
    </row>
    <row r="3453">
      <c r="A3453" s="198"/>
      <c r="B3453" s="219"/>
      <c r="C3453" s="103"/>
      <c r="D3453" s="103"/>
      <c r="E3453" s="5" t="str">
        <f t="array" ref="E3453">IF(D3453="","",XLOOKUP(D3453,DATOS!$D$6:D14000,DATOS!$C$6:C14000,0,0,1))</f>
        <v/>
      </c>
      <c r="F3453" s="220"/>
      <c r="G3453" s="221"/>
      <c r="H3453" s="194"/>
      <c r="I3453" s="106"/>
      <c r="J3453" s="195"/>
      <c r="K3453" s="195"/>
      <c r="L3453" s="196"/>
    </row>
    <row r="3454">
      <c r="A3454" s="198"/>
      <c r="B3454" s="219"/>
      <c r="C3454" s="103"/>
      <c r="D3454" s="103"/>
      <c r="E3454" s="5" t="str">
        <f t="array" ref="E3454">IF(D3454="","",XLOOKUP(D3454,DATOS!$D$6:D14000,DATOS!$C$6:C14000,0,0,1))</f>
        <v/>
      </c>
      <c r="F3454" s="220"/>
      <c r="G3454" s="221"/>
      <c r="H3454" s="194"/>
      <c r="I3454" s="106"/>
      <c r="J3454" s="195"/>
      <c r="K3454" s="195"/>
      <c r="L3454" s="196"/>
    </row>
    <row r="3455">
      <c r="A3455" s="198"/>
      <c r="B3455" s="219"/>
      <c r="C3455" s="103"/>
      <c r="D3455" s="103"/>
      <c r="E3455" s="5" t="str">
        <f t="array" ref="E3455">IF(D3455="","",XLOOKUP(D3455,DATOS!$D$6:D14000,DATOS!$C$6:C14000,0,0,1))</f>
        <v/>
      </c>
      <c r="F3455" s="220"/>
      <c r="G3455" s="221"/>
      <c r="H3455" s="194"/>
      <c r="I3455" s="106"/>
      <c r="J3455" s="195"/>
      <c r="K3455" s="195"/>
      <c r="L3455" s="196"/>
    </row>
    <row r="3456">
      <c r="A3456" s="198"/>
      <c r="B3456" s="219"/>
      <c r="C3456" s="103"/>
      <c r="D3456" s="103"/>
      <c r="E3456" s="5" t="str">
        <f t="array" ref="E3456">IF(D3456="","",XLOOKUP(D3456,DATOS!$D$6:D14000,DATOS!$C$6:C14000,0,0,1))</f>
        <v/>
      </c>
      <c r="F3456" s="220"/>
      <c r="G3456" s="221"/>
      <c r="H3456" s="194"/>
      <c r="I3456" s="106"/>
      <c r="J3456" s="195"/>
      <c r="K3456" s="195"/>
      <c r="L3456" s="196"/>
    </row>
    <row r="3457">
      <c r="A3457" s="198"/>
      <c r="B3457" s="219"/>
      <c r="C3457" s="103"/>
      <c r="D3457" s="103"/>
      <c r="E3457" s="5" t="str">
        <f t="array" ref="E3457">IF(D3457="","",XLOOKUP(D3457,DATOS!$D$6:D14000,DATOS!$C$6:C14000,0,0,1))</f>
        <v/>
      </c>
      <c r="F3457" s="220"/>
      <c r="G3457" s="221"/>
      <c r="H3457" s="194"/>
      <c r="I3457" s="106"/>
      <c r="J3457" s="195"/>
      <c r="K3457" s="195"/>
      <c r="L3457" s="196"/>
    </row>
    <row r="3458">
      <c r="A3458" s="198"/>
      <c r="B3458" s="219"/>
      <c r="C3458" s="103"/>
      <c r="D3458" s="103"/>
      <c r="E3458" s="5" t="str">
        <f t="array" ref="E3458">IF(D3458="","",XLOOKUP(D3458,DATOS!$D$6:D14000,DATOS!$C$6:C14000,0,0,1))</f>
        <v/>
      </c>
      <c r="F3458" s="220"/>
      <c r="G3458" s="221"/>
      <c r="H3458" s="194"/>
      <c r="I3458" s="106"/>
      <c r="J3458" s="195"/>
      <c r="K3458" s="195"/>
      <c r="L3458" s="196"/>
    </row>
    <row r="3459">
      <c r="A3459" s="198"/>
      <c r="B3459" s="219"/>
      <c r="C3459" s="103"/>
      <c r="D3459" s="103"/>
      <c r="E3459" s="5" t="str">
        <f t="array" ref="E3459">IF(D3459="","",XLOOKUP(D3459,DATOS!$D$6:D14000,DATOS!$C$6:C14000,0,0,1))</f>
        <v/>
      </c>
      <c r="F3459" s="220"/>
      <c r="G3459" s="221"/>
      <c r="H3459" s="194"/>
      <c r="I3459" s="106"/>
      <c r="J3459" s="195"/>
      <c r="K3459" s="195"/>
      <c r="L3459" s="196"/>
    </row>
    <row r="3460">
      <c r="A3460" s="198"/>
      <c r="B3460" s="219"/>
      <c r="C3460" s="103"/>
      <c r="D3460" s="103"/>
      <c r="E3460" s="5" t="str">
        <f t="array" ref="E3460">IF(D3460="","",XLOOKUP(D3460,DATOS!$D$6:D14000,DATOS!$C$6:C14000,0,0,1))</f>
        <v/>
      </c>
      <c r="F3460" s="220"/>
      <c r="G3460" s="221"/>
      <c r="H3460" s="194"/>
      <c r="I3460" s="106"/>
      <c r="J3460" s="195"/>
      <c r="K3460" s="195"/>
      <c r="L3460" s="196"/>
    </row>
    <row r="3461">
      <c r="A3461" s="198"/>
      <c r="B3461" s="219"/>
      <c r="C3461" s="103"/>
      <c r="D3461" s="103"/>
      <c r="E3461" s="5" t="str">
        <f t="array" ref="E3461">IF(D3461="","",XLOOKUP(D3461,DATOS!$D$6:D14000,DATOS!$C$6:C14000,0,0,1))</f>
        <v/>
      </c>
      <c r="F3461" s="220"/>
      <c r="G3461" s="221"/>
      <c r="H3461" s="194"/>
      <c r="I3461" s="106"/>
      <c r="J3461" s="195"/>
      <c r="K3461" s="195"/>
      <c r="L3461" s="196"/>
    </row>
    <row r="3462">
      <c r="A3462" s="198"/>
      <c r="B3462" s="219"/>
      <c r="C3462" s="103"/>
      <c r="D3462" s="103"/>
      <c r="E3462" s="5" t="str">
        <f t="array" ref="E3462">IF(D3462="","",XLOOKUP(D3462,DATOS!$D$6:D14000,DATOS!$C$6:C14000,0,0,1))</f>
        <v/>
      </c>
      <c r="F3462" s="220"/>
      <c r="G3462" s="221"/>
      <c r="H3462" s="194"/>
      <c r="I3462" s="106"/>
      <c r="J3462" s="195"/>
      <c r="K3462" s="195"/>
      <c r="L3462" s="196"/>
    </row>
    <row r="3463">
      <c r="A3463" s="198"/>
      <c r="B3463" s="219"/>
      <c r="C3463" s="103"/>
      <c r="D3463" s="103"/>
      <c r="E3463" s="5" t="str">
        <f t="array" ref="E3463">IF(D3463="","",XLOOKUP(D3463,DATOS!$D$6:D14000,DATOS!$C$6:C14000,0,0,1))</f>
        <v/>
      </c>
      <c r="F3463" s="220"/>
      <c r="G3463" s="221"/>
      <c r="H3463" s="194"/>
      <c r="I3463" s="106"/>
      <c r="J3463" s="195"/>
      <c r="K3463" s="195"/>
      <c r="L3463" s="196"/>
    </row>
    <row r="3464">
      <c r="A3464" s="198"/>
      <c r="B3464" s="219"/>
      <c r="C3464" s="103"/>
      <c r="D3464" s="103"/>
      <c r="E3464" s="5" t="str">
        <f t="array" ref="E3464">IF(D3464="","",XLOOKUP(D3464,DATOS!$D$6:D14000,DATOS!$C$6:C14000,0,0,1))</f>
        <v/>
      </c>
      <c r="F3464" s="220"/>
      <c r="G3464" s="221"/>
      <c r="H3464" s="194"/>
      <c r="I3464" s="106"/>
      <c r="J3464" s="195"/>
      <c r="K3464" s="195"/>
      <c r="L3464" s="196"/>
    </row>
    <row r="3465">
      <c r="A3465" s="198"/>
      <c r="B3465" s="219"/>
      <c r="C3465" s="103"/>
      <c r="D3465" s="103"/>
      <c r="E3465" s="5" t="str">
        <f t="array" ref="E3465">IF(D3465="","",XLOOKUP(D3465,DATOS!$D$6:D14000,DATOS!$C$6:C14000,0,0,1))</f>
        <v/>
      </c>
      <c r="F3465" s="220"/>
      <c r="G3465" s="221"/>
      <c r="H3465" s="194"/>
      <c r="I3465" s="106"/>
      <c r="J3465" s="195"/>
      <c r="K3465" s="195"/>
      <c r="L3465" s="196"/>
    </row>
    <row r="3466">
      <c r="A3466" s="198"/>
      <c r="B3466" s="219"/>
      <c r="C3466" s="103"/>
      <c r="D3466" s="103"/>
      <c r="E3466" s="5" t="str">
        <f t="array" ref="E3466">IF(D3466="","",XLOOKUP(D3466,DATOS!$D$6:D14000,DATOS!$C$6:C14000,0,0,1))</f>
        <v/>
      </c>
      <c r="F3466" s="220"/>
      <c r="G3466" s="221"/>
      <c r="H3466" s="194"/>
      <c r="I3466" s="106"/>
      <c r="J3466" s="195"/>
      <c r="K3466" s="195"/>
      <c r="L3466" s="196"/>
    </row>
    <row r="3467">
      <c r="A3467" s="198"/>
      <c r="B3467" s="219"/>
      <c r="C3467" s="103"/>
      <c r="D3467" s="103"/>
      <c r="E3467" s="5" t="str">
        <f t="array" ref="E3467">IF(D3467="","",XLOOKUP(D3467,DATOS!$D$6:D14000,DATOS!$C$6:C14000,0,0,1))</f>
        <v/>
      </c>
      <c r="F3467" s="220"/>
      <c r="G3467" s="221"/>
      <c r="H3467" s="194"/>
      <c r="I3467" s="106"/>
      <c r="J3467" s="195"/>
      <c r="K3467" s="195"/>
      <c r="L3467" s="196"/>
    </row>
    <row r="3468">
      <c r="A3468" s="198"/>
      <c r="B3468" s="219"/>
      <c r="C3468" s="103"/>
      <c r="D3468" s="103"/>
      <c r="E3468" s="5" t="str">
        <f t="array" ref="E3468">IF(D3468="","",XLOOKUP(D3468,DATOS!$D$6:D14000,DATOS!$C$6:C14000,0,0,1))</f>
        <v/>
      </c>
      <c r="F3468" s="220"/>
      <c r="G3468" s="221"/>
      <c r="H3468" s="194"/>
      <c r="I3468" s="106"/>
      <c r="J3468" s="195"/>
      <c r="K3468" s="195"/>
      <c r="L3468" s="196"/>
    </row>
    <row r="3469">
      <c r="A3469" s="198"/>
      <c r="B3469" s="219"/>
      <c r="C3469" s="103"/>
      <c r="D3469" s="103"/>
      <c r="E3469" s="5" t="str">
        <f t="array" ref="E3469">IF(D3469="","",XLOOKUP(D3469,DATOS!$D$6:D14000,DATOS!$C$6:C14000,0,0,1))</f>
        <v/>
      </c>
      <c r="F3469" s="220"/>
      <c r="G3469" s="221"/>
      <c r="H3469" s="194"/>
      <c r="I3469" s="106"/>
      <c r="J3469" s="195"/>
      <c r="K3469" s="195"/>
      <c r="L3469" s="196"/>
    </row>
    <row r="3470">
      <c r="A3470" s="198"/>
      <c r="B3470" s="219"/>
      <c r="C3470" s="103"/>
      <c r="D3470" s="103"/>
      <c r="E3470" s="5" t="str">
        <f t="array" ref="E3470">IF(D3470="","",XLOOKUP(D3470,DATOS!$D$6:D14000,DATOS!$C$6:C14000,0,0,1))</f>
        <v/>
      </c>
      <c r="F3470" s="220"/>
      <c r="G3470" s="221"/>
      <c r="H3470" s="194"/>
      <c r="I3470" s="106"/>
      <c r="J3470" s="195"/>
      <c r="K3470" s="195"/>
      <c r="L3470" s="196"/>
    </row>
    <row r="3471">
      <c r="A3471" s="198"/>
      <c r="B3471" s="219"/>
      <c r="C3471" s="103"/>
      <c r="D3471" s="103"/>
      <c r="E3471" s="5" t="str">
        <f t="array" ref="E3471">IF(D3471="","",XLOOKUP(D3471,DATOS!$D$6:D14000,DATOS!$C$6:C14000,0,0,1))</f>
        <v/>
      </c>
      <c r="F3471" s="220"/>
      <c r="G3471" s="221"/>
      <c r="H3471" s="194"/>
      <c r="I3471" s="106"/>
      <c r="J3471" s="195"/>
      <c r="K3471" s="195"/>
      <c r="L3471" s="196"/>
    </row>
    <row r="3472">
      <c r="A3472" s="198"/>
      <c r="B3472" s="219"/>
      <c r="C3472" s="103"/>
      <c r="D3472" s="103"/>
      <c r="E3472" s="5" t="str">
        <f t="array" ref="E3472">IF(D3472="","",XLOOKUP(D3472,DATOS!$D$6:D14000,DATOS!$C$6:C14000,0,0,1))</f>
        <v/>
      </c>
      <c r="F3472" s="220"/>
      <c r="G3472" s="221"/>
      <c r="H3472" s="194"/>
      <c r="I3472" s="106"/>
      <c r="J3472" s="195"/>
      <c r="K3472" s="195"/>
      <c r="L3472" s="196"/>
    </row>
    <row r="3473">
      <c r="A3473" s="198"/>
      <c r="B3473" s="219"/>
      <c r="C3473" s="103"/>
      <c r="D3473" s="103"/>
      <c r="E3473" s="5" t="str">
        <f t="array" ref="E3473">IF(D3473="","",XLOOKUP(D3473,DATOS!$D$6:D14000,DATOS!$C$6:C14000,0,0,1))</f>
        <v/>
      </c>
      <c r="F3473" s="220"/>
      <c r="G3473" s="221"/>
      <c r="H3473" s="194"/>
      <c r="I3473" s="106"/>
      <c r="J3473" s="195"/>
      <c r="K3473" s="195"/>
      <c r="L3473" s="196"/>
    </row>
    <row r="3474">
      <c r="A3474" s="198"/>
      <c r="B3474" s="219"/>
      <c r="C3474" s="103"/>
      <c r="D3474" s="103"/>
      <c r="E3474" s="5" t="str">
        <f t="array" ref="E3474">IF(D3474="","",XLOOKUP(D3474,DATOS!$D$6:D14000,DATOS!$C$6:C14000,0,0,1))</f>
        <v/>
      </c>
      <c r="F3474" s="220"/>
      <c r="G3474" s="221"/>
      <c r="H3474" s="194"/>
      <c r="I3474" s="106"/>
      <c r="J3474" s="195"/>
      <c r="K3474" s="195"/>
      <c r="L3474" s="196"/>
    </row>
    <row r="3475">
      <c r="A3475" s="198"/>
      <c r="B3475" s="219"/>
      <c r="C3475" s="103"/>
      <c r="D3475" s="103"/>
      <c r="E3475" s="5" t="str">
        <f t="array" ref="E3475">IF(D3475="","",XLOOKUP(D3475,DATOS!$D$6:D14000,DATOS!$C$6:C14000,0,0,1))</f>
        <v/>
      </c>
      <c r="F3475" s="220"/>
      <c r="G3475" s="221"/>
      <c r="H3475" s="194"/>
      <c r="I3475" s="106"/>
      <c r="J3475" s="195"/>
      <c r="K3475" s="195"/>
      <c r="L3475" s="196"/>
    </row>
    <row r="3476">
      <c r="A3476" s="198"/>
      <c r="B3476" s="219"/>
      <c r="C3476" s="103"/>
      <c r="D3476" s="103"/>
      <c r="E3476" s="5" t="str">
        <f t="array" ref="E3476">IF(D3476="","",XLOOKUP(D3476,DATOS!$D$6:D14000,DATOS!$C$6:C14000,0,0,1))</f>
        <v/>
      </c>
      <c r="F3476" s="220"/>
      <c r="G3476" s="221"/>
      <c r="H3476" s="194"/>
      <c r="I3476" s="106"/>
      <c r="J3476" s="195"/>
      <c r="K3476" s="195"/>
      <c r="L3476" s="196"/>
    </row>
    <row r="3477">
      <c r="A3477" s="198"/>
      <c r="B3477" s="219"/>
      <c r="C3477" s="103"/>
      <c r="D3477" s="103"/>
      <c r="E3477" s="5" t="str">
        <f t="array" ref="E3477">IF(D3477="","",XLOOKUP(D3477,DATOS!$D$6:D14000,DATOS!$C$6:C14000,0,0,1))</f>
        <v/>
      </c>
      <c r="F3477" s="220"/>
      <c r="G3477" s="221"/>
      <c r="H3477" s="194"/>
      <c r="I3477" s="106"/>
      <c r="J3477" s="195"/>
      <c r="K3477" s="195"/>
      <c r="L3477" s="196"/>
    </row>
    <row r="3478">
      <c r="A3478" s="198"/>
      <c r="B3478" s="219"/>
      <c r="C3478" s="103"/>
      <c r="D3478" s="103"/>
      <c r="E3478" s="5" t="str">
        <f t="array" ref="E3478">IF(D3478="","",XLOOKUP(D3478,DATOS!$D$6:D14000,DATOS!$C$6:C14000,0,0,1))</f>
        <v/>
      </c>
      <c r="F3478" s="220"/>
      <c r="G3478" s="221"/>
      <c r="H3478" s="194"/>
      <c r="I3478" s="106"/>
      <c r="J3478" s="195"/>
      <c r="K3478" s="195"/>
      <c r="L3478" s="196"/>
    </row>
    <row r="3479">
      <c r="A3479" s="198"/>
      <c r="B3479" s="219"/>
      <c r="C3479" s="103"/>
      <c r="D3479" s="103"/>
      <c r="E3479" s="5" t="str">
        <f t="array" ref="E3479">IF(D3479="","",XLOOKUP(D3479,DATOS!$D$6:D14000,DATOS!$C$6:C14000,0,0,1))</f>
        <v/>
      </c>
      <c r="F3479" s="220"/>
      <c r="G3479" s="221"/>
      <c r="H3479" s="194"/>
      <c r="I3479" s="106"/>
      <c r="J3479" s="195"/>
      <c r="K3479" s="195"/>
      <c r="L3479" s="196"/>
    </row>
    <row r="3480">
      <c r="A3480" s="198"/>
      <c r="B3480" s="219"/>
      <c r="C3480" s="103"/>
      <c r="D3480" s="103"/>
      <c r="E3480" s="5" t="str">
        <f t="array" ref="E3480">IF(D3480="","",XLOOKUP(D3480,DATOS!$D$6:D14000,DATOS!$C$6:C14000,0,0,1))</f>
        <v/>
      </c>
      <c r="F3480" s="220"/>
      <c r="G3480" s="221"/>
      <c r="H3480" s="194"/>
      <c r="I3480" s="106"/>
      <c r="J3480" s="195"/>
      <c r="K3480" s="195"/>
      <c r="L3480" s="196"/>
    </row>
    <row r="3481">
      <c r="A3481" s="198"/>
      <c r="B3481" s="219"/>
      <c r="C3481" s="103"/>
      <c r="D3481" s="103"/>
      <c r="E3481" s="5" t="str">
        <f t="array" ref="E3481">IF(D3481="","",XLOOKUP(D3481,DATOS!$D$6:D14000,DATOS!$C$6:C14000,0,0,1))</f>
        <v/>
      </c>
      <c r="F3481" s="220"/>
      <c r="G3481" s="221"/>
      <c r="H3481" s="194"/>
      <c r="I3481" s="106"/>
      <c r="J3481" s="195"/>
      <c r="K3481" s="195"/>
      <c r="L3481" s="196"/>
    </row>
    <row r="3482">
      <c r="A3482" s="198"/>
      <c r="B3482" s="219"/>
      <c r="C3482" s="103"/>
      <c r="D3482" s="103"/>
      <c r="E3482" s="5" t="str">
        <f t="array" ref="E3482">IF(D3482="","",XLOOKUP(D3482,DATOS!$D$6:D14000,DATOS!$C$6:C14000,0,0,1))</f>
        <v/>
      </c>
      <c r="F3482" s="220"/>
      <c r="G3482" s="221"/>
      <c r="H3482" s="194"/>
      <c r="I3482" s="106"/>
      <c r="J3482" s="195"/>
      <c r="K3482" s="195"/>
      <c r="L3482" s="196"/>
    </row>
    <row r="3483">
      <c r="A3483" s="198"/>
      <c r="B3483" s="219"/>
      <c r="C3483" s="103"/>
      <c r="D3483" s="103"/>
      <c r="E3483" s="5" t="str">
        <f t="array" ref="E3483">IF(D3483="","",XLOOKUP(D3483,DATOS!$D$6:D14000,DATOS!$C$6:C14000,0,0,1))</f>
        <v/>
      </c>
      <c r="F3483" s="220"/>
      <c r="G3483" s="221"/>
      <c r="H3483" s="194"/>
      <c r="I3483" s="106"/>
      <c r="J3483" s="195"/>
      <c r="K3483" s="195"/>
      <c r="L3483" s="196"/>
    </row>
    <row r="3484">
      <c r="A3484" s="198"/>
      <c r="B3484" s="219"/>
      <c r="C3484" s="103"/>
      <c r="D3484" s="103"/>
      <c r="E3484" s="5" t="str">
        <f t="array" ref="E3484">IF(D3484="","",XLOOKUP(D3484,DATOS!$D$6:D14000,DATOS!$C$6:C14000,0,0,1))</f>
        <v/>
      </c>
      <c r="F3484" s="220"/>
      <c r="G3484" s="221"/>
      <c r="H3484" s="194"/>
      <c r="I3484" s="106"/>
      <c r="J3484" s="195"/>
      <c r="K3484" s="195"/>
      <c r="L3484" s="196"/>
    </row>
    <row r="3485">
      <c r="A3485" s="198"/>
      <c r="B3485" s="219"/>
      <c r="C3485" s="103"/>
      <c r="D3485" s="103"/>
      <c r="E3485" s="5" t="str">
        <f t="array" ref="E3485">IF(D3485="","",XLOOKUP(D3485,DATOS!$D$6:D14000,DATOS!$C$6:C14000,0,0,1))</f>
        <v/>
      </c>
      <c r="F3485" s="220"/>
      <c r="G3485" s="221"/>
      <c r="H3485" s="194"/>
      <c r="I3485" s="106"/>
      <c r="J3485" s="195"/>
      <c r="K3485" s="195"/>
      <c r="L3485" s="196"/>
    </row>
    <row r="3486">
      <c r="A3486" s="198"/>
      <c r="B3486" s="219"/>
      <c r="C3486" s="103"/>
      <c r="D3486" s="103"/>
      <c r="E3486" s="5" t="str">
        <f t="array" ref="E3486">IF(D3486="","",XLOOKUP(D3486,DATOS!$D$6:D14000,DATOS!$C$6:C14000,0,0,1))</f>
        <v/>
      </c>
      <c r="F3486" s="220"/>
      <c r="G3486" s="221"/>
      <c r="H3486" s="194"/>
      <c r="I3486" s="106"/>
      <c r="J3486" s="195"/>
      <c r="K3486" s="195"/>
      <c r="L3486" s="196"/>
    </row>
    <row r="3487">
      <c r="A3487" s="198"/>
      <c r="B3487" s="219"/>
      <c r="C3487" s="103"/>
      <c r="D3487" s="103"/>
      <c r="E3487" s="5" t="str">
        <f t="array" ref="E3487">IF(D3487="","",XLOOKUP(D3487,DATOS!$D$6:D14000,DATOS!$C$6:C14000,0,0,1))</f>
        <v/>
      </c>
      <c r="F3487" s="220"/>
      <c r="G3487" s="221"/>
      <c r="H3487" s="194"/>
      <c r="I3487" s="106"/>
      <c r="J3487" s="195"/>
      <c r="K3487" s="195"/>
      <c r="L3487" s="196"/>
    </row>
    <row r="3488">
      <c r="A3488" s="198"/>
      <c r="B3488" s="219"/>
      <c r="C3488" s="103"/>
      <c r="D3488" s="103"/>
      <c r="E3488" s="5" t="str">
        <f t="array" ref="E3488">IF(D3488="","",XLOOKUP(D3488,DATOS!$D$6:D14000,DATOS!$C$6:C14000,0,0,1))</f>
        <v/>
      </c>
      <c r="F3488" s="220"/>
      <c r="G3488" s="221"/>
      <c r="H3488" s="194"/>
      <c r="I3488" s="106"/>
      <c r="J3488" s="195"/>
      <c r="K3488" s="195"/>
      <c r="L3488" s="196"/>
    </row>
    <row r="3489">
      <c r="A3489" s="198"/>
      <c r="B3489" s="219"/>
      <c r="C3489" s="103"/>
      <c r="D3489" s="103"/>
      <c r="E3489" s="5" t="str">
        <f t="array" ref="E3489">IF(D3489="","",XLOOKUP(D3489,DATOS!$D$6:D14000,DATOS!$C$6:C14000,0,0,1))</f>
        <v/>
      </c>
      <c r="F3489" s="220"/>
      <c r="G3489" s="221"/>
      <c r="H3489" s="194"/>
      <c r="I3489" s="106"/>
      <c r="J3489" s="195"/>
      <c r="K3489" s="195"/>
      <c r="L3489" s="196"/>
    </row>
    <row r="3490">
      <c r="A3490" s="198"/>
      <c r="B3490" s="219"/>
      <c r="C3490" s="103"/>
      <c r="D3490" s="103"/>
      <c r="E3490" s="5" t="str">
        <f t="array" ref="E3490">IF(D3490="","",XLOOKUP(D3490,DATOS!$D$6:D14000,DATOS!$C$6:C14000,0,0,1))</f>
        <v/>
      </c>
      <c r="F3490" s="220"/>
      <c r="G3490" s="221"/>
      <c r="H3490" s="194"/>
      <c r="I3490" s="106"/>
      <c r="J3490" s="195"/>
      <c r="K3490" s="195"/>
      <c r="L3490" s="196"/>
    </row>
    <row r="3491">
      <c r="A3491" s="198"/>
      <c r="B3491" s="219"/>
      <c r="C3491" s="103"/>
      <c r="D3491" s="103"/>
      <c r="E3491" s="5" t="str">
        <f t="array" ref="E3491">IF(D3491="","",XLOOKUP(D3491,DATOS!$D$6:D14000,DATOS!$C$6:C14000,0,0,1))</f>
        <v/>
      </c>
      <c r="F3491" s="220"/>
      <c r="G3491" s="221"/>
      <c r="H3491" s="194"/>
      <c r="I3491" s="106"/>
      <c r="J3491" s="195"/>
      <c r="K3491" s="195"/>
      <c r="L3491" s="196"/>
    </row>
    <row r="3492">
      <c r="A3492" s="198"/>
      <c r="B3492" s="219"/>
      <c r="C3492" s="103"/>
      <c r="D3492" s="103"/>
      <c r="E3492" s="5" t="str">
        <f t="array" ref="E3492">IF(D3492="","",XLOOKUP(D3492,DATOS!$D$6:D14000,DATOS!$C$6:C14000,0,0,1))</f>
        <v/>
      </c>
      <c r="F3492" s="220"/>
      <c r="G3492" s="221"/>
      <c r="H3492" s="194"/>
      <c r="I3492" s="106"/>
      <c r="J3492" s="195"/>
      <c r="K3492" s="195"/>
      <c r="L3492" s="196"/>
    </row>
    <row r="3493">
      <c r="A3493" s="198"/>
      <c r="B3493" s="219"/>
      <c r="C3493" s="103"/>
      <c r="D3493" s="103"/>
      <c r="E3493" s="5" t="str">
        <f t="array" ref="E3493">IF(D3493="","",XLOOKUP(D3493,DATOS!$D$6:D14000,DATOS!$C$6:C14000,0,0,1))</f>
        <v/>
      </c>
      <c r="F3493" s="220"/>
      <c r="G3493" s="221"/>
      <c r="H3493" s="194"/>
      <c r="I3493" s="106"/>
      <c r="J3493" s="195"/>
      <c r="K3493" s="195"/>
      <c r="L3493" s="196"/>
    </row>
    <row r="3494">
      <c r="A3494" s="198"/>
      <c r="B3494" s="219"/>
      <c r="C3494" s="103"/>
      <c r="D3494" s="103"/>
      <c r="E3494" s="5" t="str">
        <f t="array" ref="E3494">IF(D3494="","",XLOOKUP(D3494,DATOS!$D$6:D14000,DATOS!$C$6:C14000,0,0,1))</f>
        <v/>
      </c>
      <c r="F3494" s="220"/>
      <c r="G3494" s="221"/>
      <c r="H3494" s="194"/>
      <c r="I3494" s="106"/>
      <c r="J3494" s="195"/>
      <c r="K3494" s="195"/>
      <c r="L3494" s="196"/>
    </row>
    <row r="3495">
      <c r="A3495" s="198"/>
      <c r="B3495" s="219"/>
      <c r="C3495" s="103"/>
      <c r="D3495" s="103"/>
      <c r="E3495" s="5" t="str">
        <f t="array" ref="E3495">IF(D3495="","",XLOOKUP(D3495,DATOS!$D$6:D14000,DATOS!$C$6:C14000,0,0,1))</f>
        <v/>
      </c>
      <c r="F3495" s="220"/>
      <c r="G3495" s="221"/>
      <c r="H3495" s="194"/>
      <c r="I3495" s="106"/>
      <c r="J3495" s="195"/>
      <c r="K3495" s="195"/>
      <c r="L3495" s="196"/>
    </row>
    <row r="3496">
      <c r="A3496" s="198"/>
      <c r="B3496" s="219"/>
      <c r="C3496" s="103"/>
      <c r="D3496" s="103"/>
      <c r="E3496" s="5" t="str">
        <f t="array" ref="E3496">IF(D3496="","",XLOOKUP(D3496,DATOS!$D$6:D14000,DATOS!$C$6:C14000,0,0,1))</f>
        <v/>
      </c>
      <c r="F3496" s="220"/>
      <c r="G3496" s="221"/>
      <c r="H3496" s="194"/>
      <c r="I3496" s="106"/>
      <c r="J3496" s="195"/>
      <c r="K3496" s="195"/>
      <c r="L3496" s="196"/>
    </row>
    <row r="3497">
      <c r="A3497" s="198"/>
      <c r="B3497" s="219"/>
      <c r="C3497" s="103"/>
      <c r="D3497" s="103"/>
      <c r="E3497" s="5" t="str">
        <f t="array" ref="E3497">IF(D3497="","",XLOOKUP(D3497,DATOS!$D$6:D14000,DATOS!$C$6:C14000,0,0,1))</f>
        <v/>
      </c>
      <c r="F3497" s="220"/>
      <c r="G3497" s="221"/>
      <c r="H3497" s="194"/>
      <c r="I3497" s="106"/>
      <c r="J3497" s="195"/>
      <c r="K3497" s="195"/>
      <c r="L3497" s="196"/>
    </row>
    <row r="3498">
      <c r="A3498" s="198"/>
      <c r="B3498" s="219"/>
      <c r="C3498" s="103"/>
      <c r="D3498" s="103"/>
      <c r="E3498" s="5" t="str">
        <f t="array" ref="E3498">IF(D3498="","",XLOOKUP(D3498,DATOS!$D$6:D14000,DATOS!$C$6:C14000,0,0,1))</f>
        <v/>
      </c>
      <c r="F3498" s="220"/>
      <c r="G3498" s="221"/>
      <c r="H3498" s="194"/>
      <c r="I3498" s="106"/>
      <c r="J3498" s="195"/>
      <c r="K3498" s="195"/>
      <c r="L3498" s="196"/>
    </row>
    <row r="3499">
      <c r="A3499" s="198"/>
      <c r="B3499" s="219"/>
      <c r="C3499" s="103"/>
      <c r="D3499" s="103"/>
      <c r="E3499" s="5" t="str">
        <f t="array" ref="E3499">IF(D3499="","",XLOOKUP(D3499,DATOS!$D$6:D14000,DATOS!$C$6:C14000,0,0,1))</f>
        <v/>
      </c>
      <c r="F3499" s="220"/>
      <c r="G3499" s="221"/>
      <c r="H3499" s="194"/>
      <c r="I3499" s="106"/>
      <c r="J3499" s="195"/>
      <c r="K3499" s="195"/>
      <c r="L3499" s="196"/>
    </row>
    <row r="3500">
      <c r="A3500" s="198"/>
      <c r="B3500" s="219"/>
      <c r="C3500" s="103"/>
      <c r="D3500" s="103"/>
      <c r="E3500" s="5" t="str">
        <f t="array" ref="E3500">IF(D3500="","",XLOOKUP(D3500,DATOS!$D$6:D14000,DATOS!$C$6:C14000,0,0,1))</f>
        <v/>
      </c>
      <c r="F3500" s="220"/>
      <c r="G3500" s="221"/>
      <c r="H3500" s="194"/>
      <c r="I3500" s="106"/>
      <c r="J3500" s="195"/>
      <c r="K3500" s="195"/>
      <c r="L3500" s="196"/>
    </row>
    <row r="3501">
      <c r="A3501" s="198"/>
      <c r="B3501" s="219"/>
      <c r="C3501" s="103"/>
      <c r="D3501" s="103"/>
      <c r="E3501" s="5" t="str">
        <f t="array" ref="E3501">IF(D3501="","",XLOOKUP(D3501,DATOS!$D$6:D14000,DATOS!$C$6:C14000,0,0,1))</f>
        <v/>
      </c>
      <c r="F3501" s="220"/>
      <c r="G3501" s="221"/>
      <c r="H3501" s="194"/>
      <c r="I3501" s="106"/>
      <c r="J3501" s="195"/>
      <c r="K3501" s="195"/>
      <c r="L3501" s="196"/>
    </row>
    <row r="3502">
      <c r="A3502" s="198"/>
      <c r="B3502" s="219"/>
      <c r="C3502" s="103"/>
      <c r="D3502" s="103"/>
      <c r="E3502" s="5" t="str">
        <f t="array" ref="E3502">IF(D3502="","",XLOOKUP(D3502,DATOS!$D$6:D14000,DATOS!$C$6:C14000,0,0,1))</f>
        <v/>
      </c>
      <c r="F3502" s="220"/>
      <c r="G3502" s="221"/>
      <c r="H3502" s="194"/>
      <c r="I3502" s="106"/>
      <c r="J3502" s="195"/>
      <c r="K3502" s="195"/>
      <c r="L3502" s="196"/>
    </row>
    <row r="3503">
      <c r="A3503" s="198"/>
      <c r="B3503" s="219"/>
      <c r="C3503" s="103"/>
      <c r="D3503" s="103"/>
      <c r="E3503" s="5" t="str">
        <f t="array" ref="E3503">IF(D3503="","",XLOOKUP(D3503,DATOS!$D$6:D14000,DATOS!$C$6:C14000,0,0,1))</f>
        <v/>
      </c>
      <c r="F3503" s="220"/>
      <c r="G3503" s="221"/>
      <c r="H3503" s="194"/>
      <c r="I3503" s="106"/>
      <c r="J3503" s="195"/>
      <c r="K3503" s="195"/>
      <c r="L3503" s="196"/>
    </row>
    <row r="3504">
      <c r="A3504" s="198"/>
      <c r="B3504" s="219"/>
      <c r="C3504" s="103"/>
      <c r="D3504" s="103"/>
      <c r="E3504" s="5" t="str">
        <f t="array" ref="E3504">IF(D3504="","",XLOOKUP(D3504,DATOS!$D$6:D14000,DATOS!$C$6:C14000,0,0,1))</f>
        <v/>
      </c>
      <c r="F3504" s="220"/>
      <c r="G3504" s="221"/>
      <c r="H3504" s="194"/>
      <c r="I3504" s="106"/>
      <c r="J3504" s="195"/>
      <c r="K3504" s="195"/>
      <c r="L3504" s="196"/>
    </row>
    <row r="3505">
      <c r="A3505" s="198"/>
      <c r="B3505" s="219"/>
      <c r="C3505" s="103"/>
      <c r="D3505" s="103"/>
      <c r="E3505" s="5" t="str">
        <f t="array" ref="E3505">IF(D3505="","",XLOOKUP(D3505,DATOS!$D$6:D14000,DATOS!$C$6:C14000,0,0,1))</f>
        <v/>
      </c>
      <c r="F3505" s="220"/>
      <c r="G3505" s="221"/>
      <c r="H3505" s="194"/>
      <c r="I3505" s="106"/>
      <c r="J3505" s="195"/>
      <c r="K3505" s="195"/>
      <c r="L3505" s="196"/>
    </row>
    <row r="3506">
      <c r="A3506" s="198"/>
      <c r="B3506" s="219"/>
      <c r="C3506" s="103"/>
      <c r="D3506" s="103"/>
      <c r="E3506" s="5" t="str">
        <f t="array" ref="E3506">IF(D3506="","",XLOOKUP(D3506,DATOS!$D$6:D14000,DATOS!$C$6:C14000,0,0,1))</f>
        <v/>
      </c>
      <c r="F3506" s="220"/>
      <c r="G3506" s="221"/>
      <c r="H3506" s="194"/>
      <c r="I3506" s="106"/>
      <c r="J3506" s="195"/>
      <c r="K3506" s="195"/>
      <c r="L3506" s="196"/>
    </row>
    <row r="3507">
      <c r="A3507" s="198"/>
      <c r="B3507" s="219"/>
      <c r="C3507" s="103"/>
      <c r="D3507" s="103"/>
      <c r="E3507" s="5" t="str">
        <f t="array" ref="E3507">IF(D3507="","",XLOOKUP(D3507,DATOS!$D$6:D14000,DATOS!$C$6:C14000,0,0,1))</f>
        <v/>
      </c>
      <c r="F3507" s="220"/>
      <c r="G3507" s="221"/>
      <c r="H3507" s="194"/>
      <c r="I3507" s="106"/>
      <c r="J3507" s="195"/>
      <c r="K3507" s="195"/>
      <c r="L3507" s="196"/>
    </row>
    <row r="3508">
      <c r="A3508" s="198"/>
      <c r="B3508" s="219"/>
      <c r="C3508" s="103"/>
      <c r="D3508" s="103"/>
      <c r="E3508" s="5" t="str">
        <f t="array" ref="E3508">IF(D3508="","",XLOOKUP(D3508,DATOS!$D$6:D14000,DATOS!$C$6:C14000,0,0,1))</f>
        <v/>
      </c>
      <c r="F3508" s="220"/>
      <c r="G3508" s="221"/>
      <c r="H3508" s="194"/>
      <c r="I3508" s="106"/>
      <c r="J3508" s="195"/>
      <c r="K3508" s="195"/>
      <c r="L3508" s="196"/>
    </row>
    <row r="3509">
      <c r="A3509" s="198"/>
      <c r="B3509" s="219"/>
      <c r="C3509" s="103"/>
      <c r="D3509" s="103"/>
      <c r="E3509" s="5" t="str">
        <f t="array" ref="E3509">IF(D3509="","",XLOOKUP(D3509,DATOS!$D$6:D14000,DATOS!$C$6:C14000,0,0,1))</f>
        <v/>
      </c>
      <c r="F3509" s="220"/>
      <c r="G3509" s="221"/>
      <c r="H3509" s="194"/>
      <c r="I3509" s="106"/>
      <c r="J3509" s="195"/>
      <c r="K3509" s="195"/>
      <c r="L3509" s="196"/>
    </row>
    <row r="3510">
      <c r="A3510" s="198"/>
      <c r="B3510" s="219"/>
      <c r="C3510" s="103"/>
      <c r="D3510" s="103"/>
      <c r="E3510" s="5" t="str">
        <f t="array" ref="E3510">IF(D3510="","",XLOOKUP(D3510,DATOS!$D$6:D14000,DATOS!$C$6:C14000,0,0,1))</f>
        <v/>
      </c>
      <c r="F3510" s="220"/>
      <c r="G3510" s="221"/>
      <c r="H3510" s="194"/>
      <c r="I3510" s="106"/>
      <c r="J3510" s="195"/>
      <c r="K3510" s="195"/>
      <c r="L3510" s="196"/>
    </row>
    <row r="3511">
      <c r="A3511" s="198"/>
      <c r="B3511" s="219"/>
      <c r="C3511" s="103"/>
      <c r="D3511" s="103"/>
      <c r="E3511" s="5" t="str">
        <f t="array" ref="E3511">IF(D3511="","",XLOOKUP(D3511,DATOS!$D$6:D14000,DATOS!$C$6:C14000,0,0,1))</f>
        <v/>
      </c>
      <c r="F3511" s="220"/>
      <c r="G3511" s="221"/>
      <c r="H3511" s="194"/>
      <c r="I3511" s="106"/>
      <c r="J3511" s="195"/>
      <c r="K3511" s="195"/>
      <c r="L3511" s="196"/>
    </row>
    <row r="3512">
      <c r="A3512" s="198"/>
      <c r="B3512" s="219"/>
      <c r="C3512" s="103"/>
      <c r="D3512" s="103"/>
      <c r="E3512" s="5" t="str">
        <f t="array" ref="E3512">IF(D3512="","",XLOOKUP(D3512,DATOS!$D$6:D14000,DATOS!$C$6:C14000,0,0,1))</f>
        <v/>
      </c>
      <c r="F3512" s="220"/>
      <c r="G3512" s="221"/>
      <c r="H3512" s="194"/>
      <c r="I3512" s="106"/>
      <c r="J3512" s="195"/>
      <c r="K3512" s="195"/>
      <c r="L3512" s="196"/>
    </row>
    <row r="3513">
      <c r="A3513" s="198"/>
      <c r="B3513" s="219"/>
      <c r="C3513" s="103"/>
      <c r="D3513" s="103"/>
      <c r="E3513" s="5" t="str">
        <f t="array" ref="E3513">IF(D3513="","",XLOOKUP(D3513,DATOS!$D$6:D14000,DATOS!$C$6:C14000,0,0,1))</f>
        <v/>
      </c>
      <c r="F3513" s="220"/>
      <c r="G3513" s="221"/>
      <c r="H3513" s="194"/>
      <c r="I3513" s="106"/>
      <c r="J3513" s="195"/>
      <c r="K3513" s="195"/>
      <c r="L3513" s="196"/>
    </row>
    <row r="3514">
      <c r="A3514" s="198"/>
      <c r="B3514" s="219"/>
      <c r="C3514" s="103"/>
      <c r="D3514" s="103"/>
      <c r="E3514" s="5" t="str">
        <f t="array" ref="E3514">IF(D3514="","",XLOOKUP(D3514,DATOS!$D$6:D14000,DATOS!$C$6:C14000,0,0,1))</f>
        <v/>
      </c>
      <c r="F3514" s="220"/>
      <c r="G3514" s="221"/>
      <c r="H3514" s="194"/>
      <c r="I3514" s="106"/>
      <c r="J3514" s="195"/>
      <c r="K3514" s="195"/>
      <c r="L3514" s="196"/>
    </row>
    <row r="3515">
      <c r="A3515" s="198"/>
      <c r="B3515" s="219"/>
      <c r="C3515" s="103"/>
      <c r="D3515" s="103"/>
      <c r="E3515" s="5" t="str">
        <f t="array" ref="E3515">IF(D3515="","",XLOOKUP(D3515,DATOS!$D$6:D14000,DATOS!$C$6:C14000,0,0,1))</f>
        <v/>
      </c>
      <c r="F3515" s="220"/>
      <c r="G3515" s="221"/>
      <c r="H3515" s="194"/>
      <c r="I3515" s="106"/>
      <c r="J3515" s="195"/>
      <c r="K3515" s="195"/>
      <c r="L3515" s="196"/>
    </row>
    <row r="3516">
      <c r="A3516" s="198"/>
      <c r="B3516" s="219"/>
      <c r="C3516" s="103"/>
      <c r="D3516" s="103"/>
      <c r="E3516" s="5" t="str">
        <f t="array" ref="E3516">IF(D3516="","",XLOOKUP(D3516,DATOS!$D$6:D14000,DATOS!$C$6:C14000,0,0,1))</f>
        <v/>
      </c>
      <c r="F3516" s="220"/>
      <c r="G3516" s="221"/>
      <c r="H3516" s="194"/>
      <c r="I3516" s="106"/>
      <c r="J3516" s="195"/>
      <c r="K3516" s="195"/>
      <c r="L3516" s="196"/>
    </row>
    <row r="3517">
      <c r="A3517" s="198"/>
      <c r="B3517" s="219"/>
      <c r="C3517" s="103"/>
      <c r="D3517" s="103"/>
      <c r="E3517" s="5" t="str">
        <f t="array" ref="E3517">IF(D3517="","",XLOOKUP(D3517,DATOS!$D$6:D14000,DATOS!$C$6:C14000,0,0,1))</f>
        <v/>
      </c>
      <c r="F3517" s="220"/>
      <c r="G3517" s="221"/>
      <c r="H3517" s="194"/>
      <c r="I3517" s="106"/>
      <c r="J3517" s="195"/>
      <c r="K3517" s="195"/>
      <c r="L3517" s="196"/>
    </row>
    <row r="3518">
      <c r="A3518" s="198"/>
      <c r="B3518" s="219"/>
      <c r="C3518" s="103"/>
      <c r="D3518" s="103"/>
      <c r="E3518" s="5" t="str">
        <f t="array" ref="E3518">IF(D3518="","",XLOOKUP(D3518,DATOS!$D$6:D14000,DATOS!$C$6:C14000,0,0,1))</f>
        <v/>
      </c>
      <c r="F3518" s="220"/>
      <c r="G3518" s="221"/>
      <c r="H3518" s="194"/>
      <c r="I3518" s="106"/>
      <c r="J3518" s="195"/>
      <c r="K3518" s="195"/>
      <c r="L3518" s="196"/>
    </row>
    <row r="3519">
      <c r="A3519" s="198"/>
      <c r="B3519" s="219"/>
      <c r="C3519" s="103"/>
      <c r="D3519" s="103"/>
      <c r="E3519" s="5" t="str">
        <f t="array" ref="E3519">IF(D3519="","",XLOOKUP(D3519,DATOS!$D$6:D14000,DATOS!$C$6:C14000,0,0,1))</f>
        <v/>
      </c>
      <c r="F3519" s="220"/>
      <c r="G3519" s="221"/>
      <c r="H3519" s="194"/>
      <c r="I3519" s="106"/>
      <c r="J3519" s="195"/>
      <c r="K3519" s="195"/>
      <c r="L3519" s="196"/>
    </row>
    <row r="3520">
      <c r="A3520" s="198"/>
      <c r="B3520" s="219"/>
      <c r="C3520" s="103"/>
      <c r="D3520" s="103"/>
      <c r="E3520" s="5" t="str">
        <f t="array" ref="E3520">IF(D3520="","",XLOOKUP(D3520,DATOS!$D$6:D14000,DATOS!$C$6:C14000,0,0,1))</f>
        <v/>
      </c>
      <c r="F3520" s="220"/>
      <c r="G3520" s="221"/>
      <c r="H3520" s="194"/>
      <c r="I3520" s="106"/>
      <c r="J3520" s="195"/>
      <c r="K3520" s="195"/>
      <c r="L3520" s="196"/>
    </row>
    <row r="3521">
      <c r="A3521" s="198"/>
      <c r="B3521" s="219"/>
      <c r="C3521" s="103"/>
      <c r="D3521" s="103"/>
      <c r="E3521" s="5" t="str">
        <f t="array" ref="E3521">IF(D3521="","",XLOOKUP(D3521,DATOS!$D$6:D14000,DATOS!$C$6:C14000,0,0,1))</f>
        <v/>
      </c>
      <c r="F3521" s="220"/>
      <c r="G3521" s="221"/>
      <c r="H3521" s="194"/>
      <c r="I3521" s="106"/>
      <c r="J3521" s="195"/>
      <c r="K3521" s="195"/>
      <c r="L3521" s="196"/>
    </row>
    <row r="3522">
      <c r="A3522" s="198"/>
      <c r="B3522" s="219"/>
      <c r="C3522" s="103"/>
      <c r="D3522" s="103"/>
      <c r="E3522" s="5" t="str">
        <f t="array" ref="E3522">IF(D3522="","",XLOOKUP(D3522,DATOS!$D$6:D14000,DATOS!$C$6:C14000,0,0,1))</f>
        <v/>
      </c>
      <c r="F3522" s="220"/>
      <c r="G3522" s="221"/>
      <c r="H3522" s="194"/>
      <c r="I3522" s="106"/>
      <c r="J3522" s="195"/>
      <c r="K3522" s="195"/>
      <c r="L3522" s="196"/>
    </row>
    <row r="3523">
      <c r="A3523" s="198"/>
      <c r="B3523" s="219"/>
      <c r="C3523" s="103"/>
      <c r="D3523" s="103"/>
      <c r="E3523" s="5" t="str">
        <f t="array" ref="E3523">IF(D3523="","",XLOOKUP(D3523,DATOS!$D$6:D14000,DATOS!$C$6:C14000,0,0,1))</f>
        <v/>
      </c>
      <c r="F3523" s="220"/>
      <c r="G3523" s="221"/>
      <c r="H3523" s="194"/>
      <c r="I3523" s="106"/>
      <c r="J3523" s="195"/>
      <c r="K3523" s="195"/>
      <c r="L3523" s="196"/>
    </row>
    <row r="3524">
      <c r="A3524" s="198"/>
      <c r="B3524" s="219"/>
      <c r="C3524" s="103"/>
      <c r="D3524" s="103"/>
      <c r="E3524" s="5" t="str">
        <f t="array" ref="E3524">IF(D3524="","",XLOOKUP(D3524,DATOS!$D$6:D14000,DATOS!$C$6:C14000,0,0,1))</f>
        <v/>
      </c>
      <c r="F3524" s="220"/>
      <c r="G3524" s="221"/>
      <c r="H3524" s="194"/>
      <c r="I3524" s="106"/>
      <c r="J3524" s="195"/>
      <c r="K3524" s="195"/>
      <c r="L3524" s="196"/>
    </row>
    <row r="3525">
      <c r="A3525" s="198"/>
      <c r="B3525" s="219"/>
      <c r="C3525" s="103"/>
      <c r="D3525" s="103"/>
      <c r="E3525" s="5" t="str">
        <f t="array" ref="E3525">IF(D3525="","",XLOOKUP(D3525,DATOS!$D$6:D14000,DATOS!$C$6:C14000,0,0,1))</f>
        <v/>
      </c>
      <c r="F3525" s="220"/>
      <c r="G3525" s="221"/>
      <c r="H3525" s="194"/>
      <c r="I3525" s="106"/>
      <c r="J3525" s="195"/>
      <c r="K3525" s="195"/>
      <c r="L3525" s="196"/>
    </row>
    <row r="3526">
      <c r="A3526" s="198"/>
      <c r="B3526" s="219"/>
      <c r="C3526" s="103"/>
      <c r="D3526" s="103"/>
      <c r="E3526" s="5" t="str">
        <f t="array" ref="E3526">IF(D3526="","",XLOOKUP(D3526,DATOS!$D$6:D14000,DATOS!$C$6:C14000,0,0,1))</f>
        <v/>
      </c>
      <c r="F3526" s="220"/>
      <c r="G3526" s="221"/>
      <c r="H3526" s="194"/>
      <c r="I3526" s="106"/>
      <c r="J3526" s="195"/>
      <c r="K3526" s="195"/>
      <c r="L3526" s="196"/>
    </row>
    <row r="3527">
      <c r="A3527" s="198"/>
      <c r="B3527" s="219"/>
      <c r="C3527" s="103"/>
      <c r="D3527" s="103"/>
      <c r="E3527" s="5" t="str">
        <f t="array" ref="E3527">IF(D3527="","",XLOOKUP(D3527,DATOS!$D$6:D14000,DATOS!$C$6:C14000,0,0,1))</f>
        <v/>
      </c>
      <c r="F3527" s="220"/>
      <c r="G3527" s="221"/>
      <c r="H3527" s="194"/>
      <c r="I3527" s="106"/>
      <c r="J3527" s="195"/>
      <c r="K3527" s="195"/>
      <c r="L3527" s="196"/>
    </row>
    <row r="3528">
      <c r="A3528" s="198"/>
      <c r="B3528" s="219"/>
      <c r="C3528" s="103"/>
      <c r="D3528" s="103"/>
      <c r="E3528" s="5" t="str">
        <f t="array" ref="E3528">IF(D3528="","",XLOOKUP(D3528,DATOS!$D$6:D14000,DATOS!$C$6:C14000,0,0,1))</f>
        <v/>
      </c>
      <c r="F3528" s="220"/>
      <c r="G3528" s="221"/>
      <c r="H3528" s="194"/>
      <c r="I3528" s="106"/>
      <c r="J3528" s="195"/>
      <c r="K3528" s="195"/>
      <c r="L3528" s="196"/>
    </row>
    <row r="3529">
      <c r="A3529" s="198"/>
      <c r="B3529" s="219"/>
      <c r="C3529" s="103"/>
      <c r="D3529" s="103"/>
      <c r="E3529" s="5" t="str">
        <f t="array" ref="E3529">IF(D3529="","",XLOOKUP(D3529,DATOS!$D$6:D14000,DATOS!$C$6:C14000,0,0,1))</f>
        <v/>
      </c>
      <c r="F3529" s="220"/>
      <c r="G3529" s="221"/>
      <c r="H3529" s="194"/>
      <c r="I3529" s="106"/>
      <c r="J3529" s="195"/>
      <c r="K3529" s="195"/>
      <c r="L3529" s="196"/>
    </row>
    <row r="3530">
      <c r="A3530" s="198"/>
      <c r="B3530" s="219"/>
      <c r="C3530" s="103"/>
      <c r="D3530" s="103"/>
      <c r="E3530" s="5" t="str">
        <f t="array" ref="E3530">IF(D3530="","",XLOOKUP(D3530,DATOS!$D$6:D14000,DATOS!$C$6:C14000,0,0,1))</f>
        <v/>
      </c>
      <c r="F3530" s="220"/>
      <c r="G3530" s="221"/>
      <c r="H3530" s="194"/>
      <c r="I3530" s="106"/>
      <c r="J3530" s="195"/>
      <c r="K3530" s="195"/>
      <c r="L3530" s="196"/>
    </row>
    <row r="3531">
      <c r="A3531" s="198"/>
      <c r="B3531" s="219"/>
      <c r="C3531" s="103"/>
      <c r="D3531" s="103"/>
      <c r="E3531" s="5" t="str">
        <f t="array" ref="E3531">IF(D3531="","",XLOOKUP(D3531,DATOS!$D$6:D14000,DATOS!$C$6:C14000,0,0,1))</f>
        <v/>
      </c>
      <c r="F3531" s="220"/>
      <c r="G3531" s="221"/>
      <c r="H3531" s="194"/>
      <c r="I3531" s="106"/>
      <c r="J3531" s="195"/>
      <c r="K3531" s="195"/>
      <c r="L3531" s="196"/>
    </row>
    <row r="3532">
      <c r="A3532" s="198"/>
      <c r="B3532" s="219"/>
      <c r="C3532" s="103"/>
      <c r="D3532" s="103"/>
      <c r="E3532" s="5" t="str">
        <f t="array" ref="E3532">IF(D3532="","",XLOOKUP(D3532,DATOS!$D$6:D14000,DATOS!$C$6:C14000,0,0,1))</f>
        <v/>
      </c>
      <c r="F3532" s="220"/>
      <c r="G3532" s="221"/>
      <c r="H3532" s="194"/>
      <c r="I3532" s="106"/>
      <c r="J3532" s="195"/>
      <c r="K3532" s="195"/>
      <c r="L3532" s="196"/>
    </row>
    <row r="3533">
      <c r="A3533" s="198"/>
      <c r="B3533" s="219"/>
      <c r="C3533" s="103"/>
      <c r="D3533" s="103"/>
      <c r="E3533" s="5" t="str">
        <f t="array" ref="E3533">IF(D3533="","",XLOOKUP(D3533,DATOS!$D$6:D14000,DATOS!$C$6:C14000,0,0,1))</f>
        <v/>
      </c>
      <c r="F3533" s="220"/>
      <c r="G3533" s="221"/>
      <c r="H3533" s="194"/>
      <c r="I3533" s="106"/>
      <c r="J3533" s="195"/>
      <c r="K3533" s="195"/>
      <c r="L3533" s="196"/>
    </row>
    <row r="3534">
      <c r="A3534" s="198"/>
      <c r="B3534" s="219"/>
      <c r="C3534" s="103"/>
      <c r="D3534" s="103"/>
      <c r="E3534" s="5" t="str">
        <f t="array" ref="E3534">IF(D3534="","",XLOOKUP(D3534,DATOS!$D$6:D14000,DATOS!$C$6:C14000,0,0,1))</f>
        <v/>
      </c>
      <c r="F3534" s="220"/>
      <c r="G3534" s="221"/>
      <c r="H3534" s="194"/>
      <c r="I3534" s="106"/>
      <c r="J3534" s="195"/>
      <c r="K3534" s="195"/>
      <c r="L3534" s="196"/>
    </row>
    <row r="3535">
      <c r="A3535" s="198"/>
      <c r="B3535" s="219"/>
      <c r="C3535" s="103"/>
      <c r="D3535" s="103"/>
      <c r="E3535" s="5" t="str">
        <f t="array" ref="E3535">IF(D3535="","",XLOOKUP(D3535,DATOS!$D$6:D14000,DATOS!$C$6:C14000,0,0,1))</f>
        <v/>
      </c>
      <c r="F3535" s="220"/>
      <c r="G3535" s="221"/>
      <c r="H3535" s="194"/>
      <c r="I3535" s="106"/>
      <c r="J3535" s="195"/>
      <c r="K3535" s="195"/>
      <c r="L3535" s="196"/>
    </row>
    <row r="3536">
      <c r="A3536" s="198"/>
      <c r="B3536" s="219"/>
      <c r="C3536" s="103"/>
      <c r="D3536" s="103"/>
      <c r="E3536" s="5" t="str">
        <f t="array" ref="E3536">IF(D3536="","",XLOOKUP(D3536,DATOS!$D$6:D14000,DATOS!$C$6:C14000,0,0,1))</f>
        <v/>
      </c>
      <c r="F3536" s="220"/>
      <c r="G3536" s="221"/>
      <c r="H3536" s="194"/>
      <c r="I3536" s="106"/>
      <c r="J3536" s="195"/>
      <c r="K3536" s="195"/>
      <c r="L3536" s="196"/>
    </row>
    <row r="3537">
      <c r="A3537" s="198"/>
      <c r="B3537" s="219"/>
      <c r="C3537" s="103"/>
      <c r="D3537" s="103"/>
      <c r="E3537" s="5" t="str">
        <f t="array" ref="E3537">IF(D3537="","",XLOOKUP(D3537,DATOS!$D$6:D14000,DATOS!$C$6:C14000,0,0,1))</f>
        <v/>
      </c>
      <c r="F3537" s="220"/>
      <c r="G3537" s="221"/>
      <c r="H3537" s="194"/>
      <c r="I3537" s="106"/>
      <c r="J3537" s="195"/>
      <c r="K3537" s="195"/>
      <c r="L3537" s="196"/>
    </row>
    <row r="3538">
      <c r="A3538" s="198"/>
      <c r="B3538" s="219"/>
      <c r="C3538" s="103"/>
      <c r="D3538" s="103"/>
      <c r="E3538" s="5" t="str">
        <f t="array" ref="E3538">IF(D3538="","",XLOOKUP(D3538,DATOS!$D$6:D14000,DATOS!$C$6:C14000,0,0,1))</f>
        <v/>
      </c>
      <c r="F3538" s="220"/>
      <c r="G3538" s="221"/>
      <c r="H3538" s="194"/>
      <c r="I3538" s="106"/>
      <c r="J3538" s="195"/>
      <c r="K3538" s="195"/>
      <c r="L3538" s="196"/>
    </row>
    <row r="3539">
      <c r="A3539" s="198"/>
      <c r="B3539" s="219"/>
      <c r="C3539" s="103"/>
      <c r="D3539" s="103"/>
      <c r="E3539" s="5" t="str">
        <f t="array" ref="E3539">IF(D3539="","",XLOOKUP(D3539,DATOS!$D$6:D14000,DATOS!$C$6:C14000,0,0,1))</f>
        <v/>
      </c>
      <c r="F3539" s="220"/>
      <c r="G3539" s="221"/>
      <c r="H3539" s="194"/>
      <c r="I3539" s="106"/>
      <c r="J3539" s="195"/>
      <c r="K3539" s="195"/>
      <c r="L3539" s="196"/>
    </row>
    <row r="3540">
      <c r="A3540" s="198"/>
      <c r="B3540" s="219"/>
      <c r="C3540" s="103"/>
      <c r="D3540" s="103"/>
      <c r="E3540" s="5" t="str">
        <f t="array" ref="E3540">IF(D3540="","",XLOOKUP(D3540,DATOS!$D$6:D14000,DATOS!$C$6:C14000,0,0,1))</f>
        <v/>
      </c>
      <c r="F3540" s="220"/>
      <c r="G3540" s="221"/>
      <c r="H3540" s="194"/>
      <c r="I3540" s="106"/>
      <c r="J3540" s="195"/>
      <c r="K3540" s="195"/>
      <c r="L3540" s="196"/>
    </row>
    <row r="3541">
      <c r="A3541" s="198"/>
      <c r="B3541" s="219"/>
      <c r="C3541" s="103"/>
      <c r="D3541" s="103"/>
      <c r="E3541" s="5" t="str">
        <f t="array" ref="E3541">IF(D3541="","",XLOOKUP(D3541,DATOS!$D$6:D14000,DATOS!$C$6:C14000,0,0,1))</f>
        <v/>
      </c>
      <c r="F3541" s="220"/>
      <c r="G3541" s="221"/>
      <c r="H3541" s="194"/>
      <c r="I3541" s="106"/>
      <c r="J3541" s="195"/>
      <c r="K3541" s="195"/>
      <c r="L3541" s="196"/>
    </row>
    <row r="3542">
      <c r="A3542" s="198"/>
      <c r="B3542" s="219"/>
      <c r="C3542" s="103"/>
      <c r="D3542" s="103"/>
      <c r="E3542" s="5" t="str">
        <f t="array" ref="E3542">IF(D3542="","",XLOOKUP(D3542,DATOS!$D$6:D14000,DATOS!$C$6:C14000,0,0,1))</f>
        <v/>
      </c>
      <c r="F3542" s="220"/>
      <c r="G3542" s="221"/>
      <c r="H3542" s="194"/>
      <c r="I3542" s="106"/>
      <c r="J3542" s="195"/>
      <c r="K3542" s="195"/>
      <c r="L3542" s="196"/>
    </row>
    <row r="3543">
      <c r="A3543" s="198"/>
      <c r="B3543" s="219"/>
      <c r="C3543" s="103"/>
      <c r="D3543" s="103"/>
      <c r="E3543" s="5" t="str">
        <f t="array" ref="E3543">IF(D3543="","",XLOOKUP(D3543,DATOS!$D$6:D14000,DATOS!$C$6:C14000,0,0,1))</f>
        <v/>
      </c>
      <c r="F3543" s="220"/>
      <c r="G3543" s="221"/>
      <c r="H3543" s="194"/>
      <c r="I3543" s="106"/>
      <c r="J3543" s="195"/>
      <c r="K3543" s="195"/>
      <c r="L3543" s="196"/>
    </row>
    <row r="3544">
      <c r="A3544" s="198"/>
      <c r="B3544" s="219"/>
      <c r="C3544" s="103"/>
      <c r="D3544" s="103"/>
      <c r="E3544" s="5" t="str">
        <f t="array" ref="E3544">IF(D3544="","",XLOOKUP(D3544,DATOS!$D$6:D14000,DATOS!$C$6:C14000,0,0,1))</f>
        <v/>
      </c>
      <c r="F3544" s="220"/>
      <c r="G3544" s="221"/>
      <c r="H3544" s="194"/>
      <c r="I3544" s="106"/>
      <c r="J3544" s="195"/>
      <c r="K3544" s="195"/>
      <c r="L3544" s="196"/>
    </row>
    <row r="3545">
      <c r="A3545" s="198"/>
      <c r="B3545" s="219"/>
      <c r="C3545" s="103"/>
      <c r="D3545" s="103"/>
      <c r="E3545" s="5" t="str">
        <f t="array" ref="E3545">IF(D3545="","",XLOOKUP(D3545,DATOS!$D$6:D14000,DATOS!$C$6:C14000,0,0,1))</f>
        <v/>
      </c>
      <c r="F3545" s="220"/>
      <c r="G3545" s="221"/>
      <c r="H3545" s="194"/>
      <c r="I3545" s="106"/>
      <c r="J3545" s="195"/>
      <c r="K3545" s="195"/>
      <c r="L3545" s="196"/>
    </row>
    <row r="3546">
      <c r="A3546" s="198"/>
      <c r="B3546" s="219"/>
      <c r="C3546" s="103"/>
      <c r="D3546" s="103"/>
      <c r="E3546" s="5" t="str">
        <f t="array" ref="E3546">IF(D3546="","",XLOOKUP(D3546,DATOS!$D$6:D14000,DATOS!$C$6:C14000,0,0,1))</f>
        <v/>
      </c>
      <c r="F3546" s="220"/>
      <c r="G3546" s="221"/>
      <c r="H3546" s="194"/>
      <c r="I3546" s="106"/>
      <c r="J3546" s="195"/>
      <c r="K3546" s="195"/>
      <c r="L3546" s="196"/>
    </row>
    <row r="3547">
      <c r="A3547" s="198"/>
      <c r="B3547" s="219"/>
      <c r="C3547" s="103"/>
      <c r="D3547" s="103"/>
      <c r="E3547" s="5" t="str">
        <f t="array" ref="E3547">IF(D3547="","",XLOOKUP(D3547,DATOS!$D$6:D14000,DATOS!$C$6:C14000,0,0,1))</f>
        <v/>
      </c>
      <c r="F3547" s="220"/>
      <c r="G3547" s="221"/>
      <c r="H3547" s="194"/>
      <c r="I3547" s="106"/>
      <c r="J3547" s="195"/>
      <c r="K3547" s="195"/>
      <c r="L3547" s="196"/>
    </row>
    <row r="3548">
      <c r="A3548" s="198"/>
      <c r="B3548" s="219"/>
      <c r="C3548" s="103"/>
      <c r="D3548" s="103"/>
      <c r="E3548" s="5" t="str">
        <f t="array" ref="E3548">IF(D3548="","",XLOOKUP(D3548,DATOS!$D$6:D14000,DATOS!$C$6:C14000,0,0,1))</f>
        <v/>
      </c>
      <c r="F3548" s="220"/>
      <c r="G3548" s="221"/>
      <c r="H3548" s="194"/>
      <c r="I3548" s="106"/>
      <c r="J3548" s="195"/>
      <c r="K3548" s="195"/>
      <c r="L3548" s="196"/>
    </row>
    <row r="3549">
      <c r="A3549" s="198"/>
      <c r="B3549" s="219"/>
      <c r="C3549" s="103"/>
      <c r="D3549" s="103"/>
      <c r="E3549" s="5" t="str">
        <f t="array" ref="E3549">IF(D3549="","",XLOOKUP(D3549,DATOS!$D$6:D14000,DATOS!$C$6:C14000,0,0,1))</f>
        <v/>
      </c>
      <c r="F3549" s="220"/>
      <c r="G3549" s="221"/>
      <c r="H3549" s="194"/>
      <c r="I3549" s="106"/>
      <c r="J3549" s="195"/>
      <c r="K3549" s="195"/>
      <c r="L3549" s="196"/>
    </row>
    <row r="3550">
      <c r="A3550" s="198"/>
      <c r="B3550" s="219"/>
      <c r="C3550" s="103"/>
      <c r="D3550" s="103"/>
      <c r="E3550" s="5" t="str">
        <f t="array" ref="E3550">IF(D3550="","",XLOOKUP(D3550,DATOS!$D$6:D14000,DATOS!$C$6:C14000,0,0,1))</f>
        <v/>
      </c>
      <c r="F3550" s="220"/>
      <c r="G3550" s="221"/>
      <c r="H3550" s="194"/>
      <c r="I3550" s="106"/>
      <c r="J3550" s="195"/>
      <c r="K3550" s="195"/>
      <c r="L3550" s="196"/>
    </row>
    <row r="3551">
      <c r="A3551" s="198"/>
      <c r="B3551" s="219"/>
      <c r="C3551" s="103"/>
      <c r="D3551" s="103"/>
      <c r="E3551" s="5" t="str">
        <f t="array" ref="E3551">IF(D3551="","",XLOOKUP(D3551,DATOS!$D$6:D14000,DATOS!$C$6:C14000,0,0,1))</f>
        <v/>
      </c>
      <c r="F3551" s="220"/>
      <c r="G3551" s="221"/>
      <c r="H3551" s="194"/>
      <c r="I3551" s="106"/>
      <c r="J3551" s="195"/>
      <c r="K3551" s="195"/>
      <c r="L3551" s="196"/>
    </row>
    <row r="3552">
      <c r="A3552" s="198"/>
      <c r="B3552" s="219"/>
      <c r="C3552" s="103"/>
      <c r="D3552" s="103"/>
      <c r="E3552" s="5" t="str">
        <f t="array" ref="E3552">IF(D3552="","",XLOOKUP(D3552,DATOS!$D$6:D14000,DATOS!$C$6:C14000,0,0,1))</f>
        <v/>
      </c>
      <c r="F3552" s="220"/>
      <c r="G3552" s="221"/>
      <c r="H3552" s="194"/>
      <c r="I3552" s="106"/>
      <c r="J3552" s="195"/>
      <c r="K3552" s="195"/>
      <c r="L3552" s="196"/>
    </row>
    <row r="3553">
      <c r="A3553" s="198"/>
      <c r="B3553" s="219"/>
      <c r="C3553" s="103"/>
      <c r="D3553" s="103"/>
      <c r="E3553" s="5" t="str">
        <f t="array" ref="E3553">IF(D3553="","",XLOOKUP(D3553,DATOS!$D$6:D14000,DATOS!$C$6:C14000,0,0,1))</f>
        <v/>
      </c>
      <c r="F3553" s="220"/>
      <c r="G3553" s="221"/>
      <c r="H3553" s="194"/>
      <c r="I3553" s="106"/>
      <c r="J3553" s="195"/>
      <c r="K3553" s="195"/>
      <c r="L3553" s="196"/>
    </row>
    <row r="3554">
      <c r="A3554" s="198"/>
      <c r="B3554" s="219"/>
      <c r="C3554" s="103"/>
      <c r="D3554" s="103"/>
      <c r="E3554" s="5" t="str">
        <f t="array" ref="E3554">IF(D3554="","",XLOOKUP(D3554,DATOS!$D$6:D14000,DATOS!$C$6:C14000,0,0,1))</f>
        <v/>
      </c>
      <c r="F3554" s="220"/>
      <c r="G3554" s="221"/>
      <c r="H3554" s="194"/>
      <c r="I3554" s="106"/>
      <c r="J3554" s="195"/>
      <c r="K3554" s="195"/>
      <c r="L3554" s="196"/>
    </row>
    <row r="3555">
      <c r="A3555" s="198"/>
      <c r="B3555" s="219"/>
      <c r="C3555" s="103"/>
      <c r="D3555" s="103"/>
      <c r="E3555" s="5" t="str">
        <f t="array" ref="E3555">IF(D3555="","",XLOOKUP(D3555,DATOS!$D$6:D14000,DATOS!$C$6:C14000,0,0,1))</f>
        <v/>
      </c>
      <c r="F3555" s="220"/>
      <c r="G3555" s="221"/>
      <c r="H3555" s="194"/>
      <c r="I3555" s="106"/>
      <c r="J3555" s="195"/>
      <c r="K3555" s="195"/>
      <c r="L3555" s="196"/>
    </row>
    <row r="3556">
      <c r="A3556" s="198"/>
      <c r="B3556" s="219"/>
      <c r="C3556" s="103"/>
      <c r="D3556" s="103"/>
      <c r="E3556" s="5" t="str">
        <f t="array" ref="E3556">IF(D3556="","",XLOOKUP(D3556,DATOS!$D$6:D14000,DATOS!$C$6:C14000,0,0,1))</f>
        <v/>
      </c>
      <c r="F3556" s="220"/>
      <c r="G3556" s="221"/>
      <c r="H3556" s="194"/>
      <c r="I3556" s="106"/>
      <c r="J3556" s="195"/>
      <c r="K3556" s="195"/>
      <c r="L3556" s="196"/>
    </row>
    <row r="3557">
      <c r="A3557" s="198"/>
      <c r="B3557" s="219"/>
      <c r="C3557" s="103"/>
      <c r="D3557" s="103"/>
      <c r="E3557" s="5" t="str">
        <f t="array" ref="E3557">IF(D3557="","",XLOOKUP(D3557,DATOS!$D$6:D14000,DATOS!$C$6:C14000,0,0,1))</f>
        <v/>
      </c>
      <c r="F3557" s="220"/>
      <c r="G3557" s="221"/>
      <c r="H3557" s="194"/>
      <c r="I3557" s="106"/>
      <c r="J3557" s="195"/>
      <c r="K3557" s="195"/>
      <c r="L3557" s="196"/>
    </row>
    <row r="3558">
      <c r="A3558" s="198"/>
      <c r="B3558" s="219"/>
      <c r="C3558" s="103"/>
      <c r="D3558" s="103"/>
      <c r="E3558" s="5" t="str">
        <f t="array" ref="E3558">IF(D3558="","",XLOOKUP(D3558,DATOS!$D$6:D14000,DATOS!$C$6:C14000,0,0,1))</f>
        <v/>
      </c>
      <c r="F3558" s="220"/>
      <c r="G3558" s="221"/>
      <c r="H3558" s="194"/>
      <c r="I3558" s="106"/>
      <c r="J3558" s="195"/>
      <c r="K3558" s="195"/>
      <c r="L3558" s="196"/>
    </row>
    <row r="3559">
      <c r="A3559" s="198"/>
      <c r="B3559" s="219"/>
      <c r="C3559" s="103"/>
      <c r="D3559" s="103"/>
      <c r="E3559" s="5" t="str">
        <f t="array" ref="E3559">IF(D3559="","",XLOOKUP(D3559,DATOS!$D$6:D14000,DATOS!$C$6:C14000,0,0,1))</f>
        <v/>
      </c>
      <c r="F3559" s="220"/>
      <c r="G3559" s="221"/>
      <c r="H3559" s="194"/>
      <c r="I3559" s="106"/>
      <c r="J3559" s="195"/>
      <c r="K3559" s="195"/>
      <c r="L3559" s="196"/>
    </row>
    <row r="3560">
      <c r="A3560" s="198"/>
      <c r="B3560" s="219"/>
      <c r="C3560" s="103"/>
      <c r="D3560" s="103"/>
      <c r="E3560" s="5" t="str">
        <f t="array" ref="E3560">IF(D3560="","",XLOOKUP(D3560,DATOS!$D$6:D14000,DATOS!$C$6:C14000,0,0,1))</f>
        <v/>
      </c>
      <c r="F3560" s="220"/>
      <c r="G3560" s="221"/>
      <c r="H3560" s="194"/>
      <c r="I3560" s="106"/>
      <c r="J3560" s="195"/>
      <c r="K3560" s="195"/>
      <c r="L3560" s="196"/>
    </row>
    <row r="3561">
      <c r="A3561" s="198"/>
      <c r="B3561" s="219"/>
      <c r="C3561" s="103"/>
      <c r="D3561" s="103"/>
      <c r="E3561" s="5" t="str">
        <f t="array" ref="E3561">IF(D3561="","",XLOOKUP(D3561,DATOS!$D$6:D14000,DATOS!$C$6:C14000,0,0,1))</f>
        <v/>
      </c>
      <c r="F3561" s="220"/>
      <c r="G3561" s="221"/>
      <c r="H3561" s="194"/>
      <c r="I3561" s="106"/>
      <c r="J3561" s="195"/>
      <c r="K3561" s="195"/>
      <c r="L3561" s="196"/>
    </row>
    <row r="3562">
      <c r="A3562" s="198"/>
      <c r="B3562" s="219"/>
      <c r="C3562" s="103"/>
      <c r="D3562" s="103"/>
      <c r="E3562" s="5" t="str">
        <f t="array" ref="E3562">IF(D3562="","",XLOOKUP(D3562,DATOS!$D$6:D14000,DATOS!$C$6:C14000,0,0,1))</f>
        <v/>
      </c>
      <c r="F3562" s="220"/>
      <c r="G3562" s="221"/>
      <c r="H3562" s="194"/>
      <c r="I3562" s="106"/>
      <c r="J3562" s="195"/>
      <c r="K3562" s="195"/>
      <c r="L3562" s="196"/>
    </row>
    <row r="3563">
      <c r="A3563" s="198"/>
      <c r="B3563" s="219"/>
      <c r="C3563" s="103"/>
      <c r="D3563" s="103"/>
      <c r="E3563" s="5" t="str">
        <f t="array" ref="E3563">IF(D3563="","",XLOOKUP(D3563,DATOS!$D$6:D14000,DATOS!$C$6:C14000,0,0,1))</f>
        <v/>
      </c>
      <c r="F3563" s="220"/>
      <c r="G3563" s="221"/>
      <c r="H3563" s="194"/>
      <c r="I3563" s="106"/>
      <c r="J3563" s="195"/>
      <c r="K3563" s="195"/>
      <c r="L3563" s="196"/>
    </row>
    <row r="3564">
      <c r="A3564" s="198"/>
      <c r="B3564" s="219"/>
      <c r="C3564" s="103"/>
      <c r="D3564" s="103"/>
      <c r="E3564" s="5" t="str">
        <f t="array" ref="E3564">IF(D3564="","",XLOOKUP(D3564,DATOS!$D$6:D14000,DATOS!$C$6:C14000,0,0,1))</f>
        <v/>
      </c>
      <c r="F3564" s="220"/>
      <c r="G3564" s="221"/>
      <c r="H3564" s="194"/>
      <c r="I3564" s="106"/>
      <c r="J3564" s="195"/>
      <c r="K3564" s="195"/>
      <c r="L3564" s="196"/>
    </row>
    <row r="3565">
      <c r="A3565" s="198"/>
      <c r="B3565" s="219"/>
      <c r="C3565" s="103"/>
      <c r="D3565" s="103"/>
      <c r="E3565" s="5" t="str">
        <f t="array" ref="E3565">IF(D3565="","",XLOOKUP(D3565,DATOS!$D$6:D14000,DATOS!$C$6:C14000,0,0,1))</f>
        <v/>
      </c>
      <c r="F3565" s="220"/>
      <c r="G3565" s="221"/>
      <c r="H3565" s="194"/>
      <c r="I3565" s="106"/>
      <c r="J3565" s="195"/>
      <c r="K3565" s="195"/>
      <c r="L3565" s="196"/>
    </row>
    <row r="3566">
      <c r="A3566" s="198"/>
      <c r="B3566" s="219"/>
      <c r="C3566" s="103"/>
      <c r="D3566" s="103"/>
      <c r="E3566" s="5" t="str">
        <f t="array" ref="E3566">IF(D3566="","",XLOOKUP(D3566,DATOS!$D$6:D14000,DATOS!$C$6:C14000,0,0,1))</f>
        <v/>
      </c>
      <c r="F3566" s="220"/>
      <c r="G3566" s="221"/>
      <c r="H3566" s="194"/>
      <c r="I3566" s="106"/>
      <c r="J3566" s="195"/>
      <c r="K3566" s="195"/>
      <c r="L3566" s="196"/>
    </row>
    <row r="3567">
      <c r="A3567" s="198"/>
      <c r="B3567" s="219"/>
      <c r="C3567" s="103"/>
      <c r="D3567" s="103"/>
      <c r="E3567" s="5" t="str">
        <f t="array" ref="E3567">IF(D3567="","",XLOOKUP(D3567,DATOS!$D$6:D14000,DATOS!$C$6:C14000,0,0,1))</f>
        <v/>
      </c>
      <c r="F3567" s="220"/>
      <c r="G3567" s="221"/>
      <c r="H3567" s="194"/>
      <c r="I3567" s="106"/>
      <c r="J3567" s="195"/>
      <c r="K3567" s="195"/>
      <c r="L3567" s="196"/>
    </row>
    <row r="3568">
      <c r="A3568" s="198"/>
      <c r="B3568" s="219"/>
      <c r="C3568" s="103"/>
      <c r="D3568" s="103"/>
      <c r="E3568" s="5" t="str">
        <f t="array" ref="E3568">IF(D3568="","",XLOOKUP(D3568,DATOS!$D$6:D14000,DATOS!$C$6:C14000,0,0,1))</f>
        <v/>
      </c>
      <c r="F3568" s="220"/>
      <c r="G3568" s="221"/>
      <c r="H3568" s="194"/>
      <c r="I3568" s="106"/>
      <c r="J3568" s="195"/>
      <c r="K3568" s="195"/>
      <c r="L3568" s="196"/>
    </row>
    <row r="3569">
      <c r="A3569" s="198"/>
      <c r="B3569" s="219"/>
      <c r="C3569" s="103"/>
      <c r="D3569" s="103"/>
      <c r="E3569" s="5" t="str">
        <f t="array" ref="E3569">IF(D3569="","",XLOOKUP(D3569,DATOS!$D$6:D14000,DATOS!$C$6:C14000,0,0,1))</f>
        <v/>
      </c>
      <c r="F3569" s="220"/>
      <c r="G3569" s="221"/>
      <c r="H3569" s="194"/>
      <c r="I3569" s="106"/>
      <c r="J3569" s="195"/>
      <c r="K3569" s="195"/>
      <c r="L3569" s="196"/>
    </row>
    <row r="3570">
      <c r="A3570" s="198"/>
      <c r="B3570" s="219"/>
      <c r="C3570" s="103"/>
      <c r="D3570" s="103"/>
      <c r="E3570" s="5" t="str">
        <f t="array" ref="E3570">IF(D3570="","",XLOOKUP(D3570,DATOS!$D$6:D14000,DATOS!$C$6:C14000,0,0,1))</f>
        <v/>
      </c>
      <c r="F3570" s="220"/>
      <c r="G3570" s="221"/>
      <c r="H3570" s="194"/>
      <c r="I3570" s="106"/>
      <c r="J3570" s="195"/>
      <c r="K3570" s="195"/>
      <c r="L3570" s="196"/>
    </row>
    <row r="3571">
      <c r="A3571" s="198"/>
      <c r="B3571" s="219"/>
      <c r="C3571" s="103"/>
      <c r="D3571" s="103"/>
      <c r="E3571" s="5" t="str">
        <f t="array" ref="E3571">IF(D3571="","",XLOOKUP(D3571,DATOS!$D$6:D14000,DATOS!$C$6:C14000,0,0,1))</f>
        <v/>
      </c>
      <c r="F3571" s="220"/>
      <c r="G3571" s="221"/>
      <c r="H3571" s="194"/>
      <c r="I3571" s="106"/>
      <c r="J3571" s="195"/>
      <c r="K3571" s="195"/>
      <c r="L3571" s="196"/>
    </row>
    <row r="3572">
      <c r="A3572" s="198"/>
      <c r="B3572" s="219"/>
      <c r="C3572" s="103"/>
      <c r="D3572" s="103"/>
      <c r="E3572" s="5" t="str">
        <f t="array" ref="E3572">IF(D3572="","",XLOOKUP(D3572,DATOS!$D$6:D14000,DATOS!$C$6:C14000,0,0,1))</f>
        <v/>
      </c>
      <c r="F3572" s="220"/>
      <c r="G3572" s="221"/>
      <c r="H3572" s="194"/>
      <c r="I3572" s="106"/>
      <c r="J3572" s="195"/>
      <c r="K3572" s="195"/>
      <c r="L3572" s="196"/>
    </row>
    <row r="3573">
      <c r="A3573" s="198"/>
      <c r="B3573" s="219"/>
      <c r="C3573" s="103"/>
      <c r="D3573" s="103"/>
      <c r="E3573" s="5" t="str">
        <f t="array" ref="E3573">IF(D3573="","",XLOOKUP(D3573,DATOS!$D$6:D14000,DATOS!$C$6:C14000,0,0,1))</f>
        <v/>
      </c>
      <c r="F3573" s="220"/>
      <c r="G3573" s="221"/>
      <c r="H3573" s="194"/>
      <c r="I3573" s="106"/>
      <c r="J3573" s="195"/>
      <c r="K3573" s="195"/>
      <c r="L3573" s="196"/>
    </row>
    <row r="3574">
      <c r="A3574" s="198"/>
      <c r="B3574" s="219"/>
      <c r="C3574" s="103"/>
      <c r="D3574" s="103"/>
      <c r="E3574" s="5" t="str">
        <f t="array" ref="E3574">IF(D3574="","",XLOOKUP(D3574,DATOS!$D$6:D14000,DATOS!$C$6:C14000,0,0,1))</f>
        <v/>
      </c>
      <c r="F3574" s="220"/>
      <c r="G3574" s="221"/>
      <c r="H3574" s="194"/>
      <c r="I3574" s="106"/>
      <c r="J3574" s="195"/>
      <c r="K3574" s="195"/>
      <c r="L3574" s="196"/>
    </row>
    <row r="3575">
      <c r="A3575" s="198"/>
      <c r="B3575" s="219"/>
      <c r="C3575" s="103"/>
      <c r="D3575" s="103"/>
      <c r="E3575" s="5" t="str">
        <f t="array" ref="E3575">IF(D3575="","",XLOOKUP(D3575,DATOS!$D$6:D14000,DATOS!$C$6:C14000,0,0,1))</f>
        <v/>
      </c>
      <c r="F3575" s="220"/>
      <c r="G3575" s="221"/>
      <c r="H3575" s="194"/>
      <c r="I3575" s="106"/>
      <c r="J3575" s="195"/>
      <c r="K3575" s="195"/>
      <c r="L3575" s="196"/>
    </row>
    <row r="3576">
      <c r="A3576" s="198"/>
      <c r="B3576" s="219"/>
      <c r="C3576" s="103"/>
      <c r="D3576" s="103"/>
      <c r="E3576" s="5" t="str">
        <f t="array" ref="E3576">IF(D3576="","",XLOOKUP(D3576,DATOS!$D$6:D14000,DATOS!$C$6:C14000,0,0,1))</f>
        <v/>
      </c>
      <c r="F3576" s="220"/>
      <c r="G3576" s="221"/>
      <c r="H3576" s="194"/>
      <c r="I3576" s="106"/>
      <c r="J3576" s="195"/>
      <c r="K3576" s="195"/>
      <c r="L3576" s="196"/>
    </row>
    <row r="3577">
      <c r="A3577" s="198"/>
      <c r="B3577" s="219"/>
      <c r="C3577" s="103"/>
      <c r="D3577" s="103"/>
      <c r="E3577" s="5" t="str">
        <f t="array" ref="E3577">IF(D3577="","",XLOOKUP(D3577,DATOS!$D$6:D14000,DATOS!$C$6:C14000,0,0,1))</f>
        <v/>
      </c>
      <c r="F3577" s="220"/>
      <c r="G3577" s="221"/>
      <c r="H3577" s="194"/>
      <c r="I3577" s="106"/>
      <c r="J3577" s="195"/>
      <c r="K3577" s="195"/>
      <c r="L3577" s="196"/>
    </row>
    <row r="3578">
      <c r="A3578" s="198"/>
      <c r="B3578" s="219"/>
      <c r="C3578" s="103"/>
      <c r="D3578" s="103"/>
      <c r="E3578" s="5" t="str">
        <f t="array" ref="E3578">IF(D3578="","",XLOOKUP(D3578,DATOS!$D$6:D14000,DATOS!$C$6:C14000,0,0,1))</f>
        <v/>
      </c>
      <c r="F3578" s="220"/>
      <c r="G3578" s="221"/>
      <c r="H3578" s="194"/>
      <c r="I3578" s="106"/>
      <c r="J3578" s="195"/>
      <c r="K3578" s="195"/>
      <c r="L3578" s="196"/>
    </row>
    <row r="3579">
      <c r="A3579" s="198"/>
      <c r="B3579" s="219"/>
      <c r="C3579" s="103"/>
      <c r="D3579" s="103"/>
      <c r="E3579" s="5" t="str">
        <f t="array" ref="E3579">IF(D3579="","",XLOOKUP(D3579,DATOS!$D$6:D14000,DATOS!$C$6:C14000,0,0,1))</f>
        <v/>
      </c>
      <c r="F3579" s="220"/>
      <c r="G3579" s="221"/>
      <c r="H3579" s="194"/>
      <c r="I3579" s="106"/>
      <c r="J3579" s="195"/>
      <c r="K3579" s="195"/>
      <c r="L3579" s="196"/>
    </row>
    <row r="3580">
      <c r="A3580" s="198"/>
      <c r="B3580" s="219"/>
      <c r="C3580" s="103"/>
      <c r="D3580" s="103"/>
      <c r="E3580" s="5" t="str">
        <f t="array" ref="E3580">IF(D3580="","",XLOOKUP(D3580,DATOS!$D$6:D14000,DATOS!$C$6:C14000,0,0,1))</f>
        <v/>
      </c>
      <c r="F3580" s="220"/>
      <c r="G3580" s="221"/>
      <c r="H3580" s="194"/>
      <c r="I3580" s="106"/>
      <c r="J3580" s="195"/>
      <c r="K3580" s="195"/>
      <c r="L3580" s="196"/>
    </row>
    <row r="3581">
      <c r="A3581" s="198"/>
      <c r="B3581" s="219"/>
      <c r="C3581" s="103"/>
      <c r="D3581" s="103"/>
      <c r="E3581" s="5" t="str">
        <f t="array" ref="E3581">IF(D3581="","",XLOOKUP(D3581,DATOS!$D$6:D14000,DATOS!$C$6:C14000,0,0,1))</f>
        <v/>
      </c>
      <c r="F3581" s="220"/>
      <c r="G3581" s="221"/>
      <c r="H3581" s="194"/>
      <c r="I3581" s="106"/>
      <c r="J3581" s="195"/>
      <c r="K3581" s="195"/>
      <c r="L3581" s="196"/>
    </row>
    <row r="3582">
      <c r="A3582" s="198"/>
      <c r="B3582" s="219"/>
      <c r="C3582" s="103"/>
      <c r="D3582" s="103"/>
      <c r="E3582" s="5" t="str">
        <f t="array" ref="E3582">IF(D3582="","",XLOOKUP(D3582,DATOS!$D$6:D14000,DATOS!$C$6:C14000,0,0,1))</f>
        <v/>
      </c>
      <c r="F3582" s="220"/>
      <c r="G3582" s="221"/>
      <c r="H3582" s="194"/>
      <c r="I3582" s="106"/>
      <c r="J3582" s="195"/>
      <c r="K3582" s="195"/>
      <c r="L3582" s="196"/>
    </row>
    <row r="3583">
      <c r="A3583" s="198"/>
      <c r="B3583" s="219"/>
      <c r="C3583" s="103"/>
      <c r="D3583" s="103"/>
      <c r="E3583" s="5" t="str">
        <f t="array" ref="E3583">IF(D3583="","",XLOOKUP(D3583,DATOS!$D$6:D14000,DATOS!$C$6:C14000,0,0,1))</f>
        <v/>
      </c>
      <c r="F3583" s="220"/>
      <c r="G3583" s="221"/>
      <c r="H3583" s="194"/>
      <c r="I3583" s="106"/>
      <c r="J3583" s="195"/>
      <c r="K3583" s="195"/>
      <c r="L3583" s="196"/>
    </row>
    <row r="3584">
      <c r="A3584" s="198"/>
      <c r="B3584" s="219"/>
      <c r="C3584" s="103"/>
      <c r="D3584" s="103"/>
      <c r="E3584" s="5" t="str">
        <f t="array" ref="E3584">IF(D3584="","",XLOOKUP(D3584,DATOS!$D$6:D14000,DATOS!$C$6:C14000,0,0,1))</f>
        <v/>
      </c>
      <c r="F3584" s="220"/>
      <c r="G3584" s="221"/>
      <c r="H3584" s="194"/>
      <c r="I3584" s="106"/>
      <c r="J3584" s="195"/>
      <c r="K3584" s="195"/>
      <c r="L3584" s="196"/>
    </row>
    <row r="3585">
      <c r="A3585" s="198"/>
      <c r="B3585" s="219"/>
      <c r="C3585" s="103"/>
      <c r="D3585" s="103"/>
      <c r="E3585" s="5" t="str">
        <f t="array" ref="E3585">IF(D3585="","",XLOOKUP(D3585,DATOS!$D$6:D14000,DATOS!$C$6:C14000,0,0,1))</f>
        <v/>
      </c>
      <c r="F3585" s="220"/>
      <c r="G3585" s="221"/>
      <c r="H3585" s="194"/>
      <c r="I3585" s="106"/>
      <c r="J3585" s="195"/>
      <c r="K3585" s="195"/>
      <c r="L3585" s="196"/>
    </row>
    <row r="3586">
      <c r="A3586" s="198"/>
      <c r="B3586" s="219"/>
      <c r="C3586" s="103"/>
      <c r="D3586" s="103"/>
      <c r="E3586" s="5" t="str">
        <f t="array" ref="E3586">IF(D3586="","",XLOOKUP(D3586,DATOS!$D$6:D14000,DATOS!$C$6:C14000,0,0,1))</f>
        <v/>
      </c>
      <c r="F3586" s="220"/>
      <c r="G3586" s="221"/>
      <c r="H3586" s="194"/>
      <c r="I3586" s="106"/>
      <c r="J3586" s="195"/>
      <c r="K3586" s="195"/>
      <c r="L3586" s="196"/>
    </row>
    <row r="3587">
      <c r="A3587" s="198"/>
      <c r="B3587" s="219"/>
      <c r="C3587" s="103"/>
      <c r="D3587" s="103"/>
      <c r="E3587" s="5" t="str">
        <f t="array" ref="E3587">IF(D3587="","",XLOOKUP(D3587,DATOS!$D$6:D14000,DATOS!$C$6:C14000,0,0,1))</f>
        <v/>
      </c>
      <c r="F3587" s="220"/>
      <c r="G3587" s="221"/>
      <c r="H3587" s="194"/>
      <c r="I3587" s="106"/>
      <c r="J3587" s="195"/>
      <c r="K3587" s="195"/>
      <c r="L3587" s="196"/>
    </row>
    <row r="3588">
      <c r="A3588" s="198"/>
      <c r="B3588" s="219"/>
      <c r="C3588" s="103"/>
      <c r="D3588" s="103"/>
      <c r="E3588" s="5" t="str">
        <f t="array" ref="E3588">IF(D3588="","",XLOOKUP(D3588,DATOS!$D$6:D14000,DATOS!$C$6:C14000,0,0,1))</f>
        <v/>
      </c>
      <c r="F3588" s="220"/>
      <c r="G3588" s="221"/>
      <c r="H3588" s="194"/>
      <c r="I3588" s="106"/>
      <c r="J3588" s="195"/>
      <c r="K3588" s="195"/>
      <c r="L3588" s="196"/>
    </row>
    <row r="3589">
      <c r="A3589" s="198"/>
      <c r="B3589" s="219"/>
      <c r="C3589" s="103"/>
      <c r="D3589" s="103"/>
      <c r="E3589" s="5" t="str">
        <f t="array" ref="E3589">IF(D3589="","",XLOOKUP(D3589,DATOS!$D$6:D14000,DATOS!$C$6:C14000,0,0,1))</f>
        <v/>
      </c>
      <c r="F3589" s="220"/>
      <c r="G3589" s="221"/>
      <c r="H3589" s="194"/>
      <c r="I3589" s="106"/>
      <c r="J3589" s="195"/>
      <c r="K3589" s="195"/>
      <c r="L3589" s="196"/>
    </row>
    <row r="3590">
      <c r="A3590" s="198"/>
      <c r="B3590" s="219"/>
      <c r="C3590" s="103"/>
      <c r="D3590" s="103"/>
      <c r="E3590" s="5" t="str">
        <f t="array" ref="E3590">IF(D3590="","",XLOOKUP(D3590,DATOS!$D$6:D14000,DATOS!$C$6:C14000,0,0,1))</f>
        <v/>
      </c>
      <c r="F3590" s="220"/>
      <c r="G3590" s="221"/>
      <c r="H3590" s="194"/>
      <c r="I3590" s="106"/>
      <c r="J3590" s="195"/>
      <c r="K3590" s="195"/>
      <c r="L3590" s="196"/>
    </row>
    <row r="3591">
      <c r="A3591" s="198"/>
      <c r="B3591" s="219"/>
      <c r="C3591" s="103"/>
      <c r="D3591" s="103"/>
      <c r="E3591" s="5" t="str">
        <f t="array" ref="E3591">IF(D3591="","",XLOOKUP(D3591,DATOS!$D$6:D14000,DATOS!$C$6:C14000,0,0,1))</f>
        <v/>
      </c>
      <c r="F3591" s="220"/>
      <c r="G3591" s="221"/>
      <c r="H3591" s="194"/>
      <c r="I3591" s="106"/>
      <c r="J3591" s="195"/>
      <c r="K3591" s="195"/>
      <c r="L3591" s="196"/>
    </row>
    <row r="3592">
      <c r="A3592" s="198"/>
      <c r="B3592" s="219"/>
      <c r="C3592" s="103"/>
      <c r="D3592" s="103"/>
      <c r="E3592" s="5" t="str">
        <f t="array" ref="E3592">IF(D3592="","",XLOOKUP(D3592,DATOS!$D$6:D14000,DATOS!$C$6:C14000,0,0,1))</f>
        <v/>
      </c>
      <c r="F3592" s="220"/>
      <c r="G3592" s="221"/>
      <c r="H3592" s="194"/>
      <c r="I3592" s="106"/>
      <c r="J3592" s="195"/>
      <c r="K3592" s="195"/>
      <c r="L3592" s="196"/>
    </row>
    <row r="3593">
      <c r="A3593" s="198"/>
      <c r="B3593" s="219"/>
      <c r="C3593" s="103"/>
      <c r="D3593" s="103"/>
      <c r="E3593" s="5" t="str">
        <f t="array" ref="E3593">IF(D3593="","",XLOOKUP(D3593,DATOS!$D$6:D14000,DATOS!$C$6:C14000,0,0,1))</f>
        <v/>
      </c>
      <c r="F3593" s="220"/>
      <c r="G3593" s="221"/>
      <c r="H3593" s="194"/>
      <c r="I3593" s="106"/>
      <c r="J3593" s="195"/>
      <c r="K3593" s="195"/>
      <c r="L3593" s="196"/>
    </row>
    <row r="3594">
      <c r="A3594" s="198"/>
      <c r="B3594" s="219"/>
      <c r="C3594" s="103"/>
      <c r="D3594" s="103"/>
      <c r="E3594" s="5" t="str">
        <f t="array" ref="E3594">IF(D3594="","",XLOOKUP(D3594,DATOS!$D$6:D14000,DATOS!$C$6:C14000,0,0,1))</f>
        <v/>
      </c>
      <c r="F3594" s="220"/>
      <c r="G3594" s="221"/>
      <c r="H3594" s="194"/>
      <c r="I3594" s="106"/>
      <c r="J3594" s="195"/>
      <c r="K3594" s="195"/>
      <c r="L3594" s="196"/>
    </row>
    <row r="3595">
      <c r="A3595" s="198"/>
      <c r="B3595" s="219"/>
      <c r="C3595" s="103"/>
      <c r="D3595" s="103"/>
      <c r="E3595" s="5" t="str">
        <f t="array" ref="E3595">IF(D3595="","",XLOOKUP(D3595,DATOS!$D$6:D14000,DATOS!$C$6:C14000,0,0,1))</f>
        <v/>
      </c>
      <c r="F3595" s="220"/>
      <c r="G3595" s="221"/>
      <c r="H3595" s="194"/>
      <c r="I3595" s="106"/>
      <c r="J3595" s="195"/>
      <c r="K3595" s="195"/>
      <c r="L3595" s="196"/>
    </row>
    <row r="3596">
      <c r="A3596" s="198"/>
      <c r="B3596" s="219"/>
      <c r="C3596" s="103"/>
      <c r="D3596" s="103"/>
      <c r="E3596" s="5" t="str">
        <f t="array" ref="E3596">IF(D3596="","",XLOOKUP(D3596,DATOS!$D$6:D14000,DATOS!$C$6:C14000,0,0,1))</f>
        <v/>
      </c>
      <c r="F3596" s="220"/>
      <c r="G3596" s="221"/>
      <c r="H3596" s="194"/>
      <c r="I3596" s="106"/>
      <c r="J3596" s="195"/>
      <c r="K3596" s="195"/>
      <c r="L3596" s="196"/>
    </row>
    <row r="3597">
      <c r="A3597" s="198"/>
      <c r="B3597" s="219"/>
      <c r="C3597" s="103"/>
      <c r="D3597" s="103"/>
      <c r="E3597" s="5" t="str">
        <f t="array" ref="E3597">IF(D3597="","",XLOOKUP(D3597,DATOS!$D$6:D14000,DATOS!$C$6:C14000,0,0,1))</f>
        <v/>
      </c>
      <c r="F3597" s="220"/>
      <c r="G3597" s="221"/>
      <c r="H3597" s="194"/>
      <c r="I3597" s="106"/>
      <c r="J3597" s="195"/>
      <c r="K3597" s="195"/>
      <c r="L3597" s="196"/>
    </row>
    <row r="3598">
      <c r="A3598" s="198"/>
      <c r="B3598" s="219"/>
      <c r="C3598" s="103"/>
      <c r="D3598" s="103"/>
      <c r="E3598" s="5" t="str">
        <f t="array" ref="E3598">IF(D3598="","",XLOOKUP(D3598,DATOS!$D$6:D14000,DATOS!$C$6:C14000,0,0,1))</f>
        <v/>
      </c>
      <c r="F3598" s="220"/>
      <c r="G3598" s="221"/>
      <c r="H3598" s="194"/>
      <c r="I3598" s="106"/>
      <c r="J3598" s="195"/>
      <c r="K3598" s="195"/>
      <c r="L3598" s="196"/>
    </row>
    <row r="3599">
      <c r="A3599" s="198"/>
      <c r="B3599" s="219"/>
      <c r="C3599" s="103"/>
      <c r="D3599" s="103"/>
      <c r="E3599" s="5" t="str">
        <f t="array" ref="E3599">IF(D3599="","",XLOOKUP(D3599,DATOS!$D$6:D14000,DATOS!$C$6:C14000,0,0,1))</f>
        <v/>
      </c>
      <c r="F3599" s="220"/>
      <c r="G3599" s="221"/>
      <c r="H3599" s="194"/>
      <c r="I3599" s="106"/>
      <c r="J3599" s="195"/>
      <c r="K3599" s="195"/>
      <c r="L3599" s="196"/>
    </row>
    <row r="3600">
      <c r="A3600" s="198"/>
      <c r="B3600" s="219"/>
      <c r="C3600" s="103"/>
      <c r="D3600" s="103"/>
      <c r="E3600" s="5" t="str">
        <f t="array" ref="E3600">IF(D3600="","",XLOOKUP(D3600,DATOS!$D$6:D14000,DATOS!$C$6:C14000,0,0,1))</f>
        <v/>
      </c>
      <c r="F3600" s="220"/>
      <c r="G3600" s="221"/>
      <c r="H3600" s="194"/>
      <c r="I3600" s="106"/>
      <c r="J3600" s="195"/>
      <c r="K3600" s="195"/>
      <c r="L3600" s="196"/>
    </row>
    <row r="3601">
      <c r="A3601" s="198"/>
      <c r="B3601" s="219"/>
      <c r="C3601" s="103"/>
      <c r="D3601" s="103"/>
      <c r="E3601" s="5" t="str">
        <f t="array" ref="E3601">IF(D3601="","",XLOOKUP(D3601,DATOS!$D$6:D14000,DATOS!$C$6:C14000,0,0,1))</f>
        <v/>
      </c>
      <c r="F3601" s="220"/>
      <c r="G3601" s="221"/>
      <c r="H3601" s="194"/>
      <c r="I3601" s="106"/>
      <c r="J3601" s="195"/>
      <c r="K3601" s="195"/>
      <c r="L3601" s="196"/>
    </row>
    <row r="3602">
      <c r="A3602" s="198"/>
      <c r="B3602" s="219"/>
      <c r="C3602" s="103"/>
      <c r="D3602" s="103"/>
      <c r="E3602" s="5" t="str">
        <f t="array" ref="E3602">IF(D3602="","",XLOOKUP(D3602,DATOS!$D$6:D14000,DATOS!$C$6:C14000,0,0,1))</f>
        <v/>
      </c>
      <c r="F3602" s="220"/>
      <c r="G3602" s="221"/>
      <c r="H3602" s="194"/>
      <c r="I3602" s="106"/>
      <c r="J3602" s="195"/>
      <c r="K3602" s="195"/>
      <c r="L3602" s="196"/>
    </row>
    <row r="3603">
      <c r="A3603" s="198"/>
      <c r="B3603" s="219"/>
      <c r="C3603" s="103"/>
      <c r="D3603" s="103"/>
      <c r="E3603" s="5" t="str">
        <f t="array" ref="E3603">IF(D3603="","",XLOOKUP(D3603,DATOS!$D$6:D14000,DATOS!$C$6:C14000,0,0,1))</f>
        <v/>
      </c>
      <c r="F3603" s="220"/>
      <c r="G3603" s="221"/>
      <c r="H3603" s="194"/>
      <c r="I3603" s="106"/>
      <c r="J3603" s="195"/>
      <c r="K3603" s="195"/>
      <c r="L3603" s="196"/>
    </row>
    <row r="3604">
      <c r="A3604" s="198"/>
      <c r="B3604" s="219"/>
      <c r="C3604" s="103"/>
      <c r="D3604" s="103"/>
      <c r="E3604" s="5" t="str">
        <f t="array" ref="E3604">IF(D3604="","",XLOOKUP(D3604,DATOS!$D$6:D14000,DATOS!$C$6:C14000,0,0,1))</f>
        <v/>
      </c>
      <c r="F3604" s="220"/>
      <c r="G3604" s="221"/>
      <c r="H3604" s="194"/>
      <c r="I3604" s="106"/>
      <c r="J3604" s="195"/>
      <c r="K3604" s="195"/>
      <c r="L3604" s="196"/>
    </row>
    <row r="3605">
      <c r="A3605" s="198"/>
      <c r="B3605" s="219"/>
      <c r="C3605" s="103"/>
      <c r="D3605" s="103"/>
      <c r="E3605" s="5" t="str">
        <f t="array" ref="E3605">IF(D3605="","",XLOOKUP(D3605,DATOS!$D$6:D14000,DATOS!$C$6:C14000,0,0,1))</f>
        <v/>
      </c>
      <c r="F3605" s="220"/>
      <c r="G3605" s="221"/>
      <c r="H3605" s="194"/>
      <c r="I3605" s="106"/>
      <c r="J3605" s="195"/>
      <c r="K3605" s="195"/>
      <c r="L3605" s="196"/>
    </row>
    <row r="3606">
      <c r="A3606" s="198"/>
      <c r="B3606" s="219"/>
      <c r="C3606" s="103"/>
      <c r="D3606" s="103"/>
      <c r="E3606" s="5" t="str">
        <f t="array" ref="E3606">IF(D3606="","",XLOOKUP(D3606,DATOS!$D$6:D14000,DATOS!$C$6:C14000,0,0,1))</f>
        <v/>
      </c>
      <c r="F3606" s="220"/>
      <c r="G3606" s="221"/>
      <c r="H3606" s="194"/>
      <c r="I3606" s="106"/>
      <c r="J3606" s="195"/>
      <c r="K3606" s="195"/>
      <c r="L3606" s="196"/>
    </row>
    <row r="3607">
      <c r="A3607" s="198"/>
      <c r="B3607" s="219"/>
      <c r="C3607" s="103"/>
      <c r="D3607" s="103"/>
      <c r="E3607" s="5" t="str">
        <f t="array" ref="E3607">IF(D3607="","",XLOOKUP(D3607,DATOS!$D$6:D14000,DATOS!$C$6:C14000,0,0,1))</f>
        <v/>
      </c>
      <c r="F3607" s="220"/>
      <c r="G3607" s="221"/>
      <c r="H3607" s="194"/>
      <c r="I3607" s="106"/>
      <c r="J3607" s="195"/>
      <c r="K3607" s="195"/>
      <c r="L3607" s="196"/>
    </row>
    <row r="3608">
      <c r="A3608" s="198"/>
      <c r="B3608" s="219"/>
      <c r="C3608" s="103"/>
      <c r="D3608" s="103"/>
      <c r="E3608" s="5" t="str">
        <f t="array" ref="E3608">IF(D3608="","",XLOOKUP(D3608,DATOS!$D$6:D14000,DATOS!$C$6:C14000,0,0,1))</f>
        <v/>
      </c>
      <c r="F3608" s="220"/>
      <c r="G3608" s="221"/>
      <c r="H3608" s="194"/>
      <c r="I3608" s="106"/>
      <c r="J3608" s="195"/>
      <c r="K3608" s="195"/>
      <c r="L3608" s="196"/>
    </row>
    <row r="3609">
      <c r="A3609" s="198"/>
      <c r="B3609" s="219"/>
      <c r="C3609" s="103"/>
      <c r="D3609" s="103"/>
      <c r="E3609" s="5" t="str">
        <f t="array" ref="E3609">IF(D3609="","",XLOOKUP(D3609,DATOS!$D$6:D14000,DATOS!$C$6:C14000,0,0,1))</f>
        <v/>
      </c>
      <c r="F3609" s="220"/>
      <c r="G3609" s="221"/>
      <c r="H3609" s="194"/>
      <c r="I3609" s="106"/>
      <c r="J3609" s="195"/>
      <c r="K3609" s="195"/>
      <c r="L3609" s="196"/>
    </row>
    <row r="3610">
      <c r="A3610" s="198"/>
      <c r="B3610" s="219"/>
      <c r="C3610" s="103"/>
      <c r="D3610" s="103"/>
      <c r="E3610" s="5" t="str">
        <f t="array" ref="E3610">IF(D3610="","",XLOOKUP(D3610,DATOS!$D$6:D14000,DATOS!$C$6:C14000,0,0,1))</f>
        <v/>
      </c>
      <c r="F3610" s="220"/>
      <c r="G3610" s="221"/>
      <c r="H3610" s="194"/>
      <c r="I3610" s="106"/>
      <c r="J3610" s="195"/>
      <c r="K3610" s="195"/>
      <c r="L3610" s="196"/>
    </row>
    <row r="3611">
      <c r="A3611" s="198"/>
      <c r="B3611" s="219"/>
      <c r="C3611" s="103"/>
      <c r="D3611" s="103"/>
      <c r="E3611" s="5" t="str">
        <f t="array" ref="E3611">IF(D3611="","",XLOOKUP(D3611,DATOS!$D$6:D14000,DATOS!$C$6:C14000,0,0,1))</f>
        <v/>
      </c>
      <c r="F3611" s="220"/>
      <c r="G3611" s="221"/>
      <c r="H3611" s="194"/>
      <c r="I3611" s="106"/>
      <c r="J3611" s="195"/>
      <c r="K3611" s="195"/>
      <c r="L3611" s="196"/>
    </row>
    <row r="3612">
      <c r="A3612" s="198"/>
      <c r="B3612" s="219"/>
      <c r="C3612" s="103"/>
      <c r="D3612" s="103"/>
      <c r="E3612" s="5" t="str">
        <f t="array" ref="E3612">IF(D3612="","",XLOOKUP(D3612,DATOS!$D$6:D14000,DATOS!$C$6:C14000,0,0,1))</f>
        <v/>
      </c>
      <c r="F3612" s="220"/>
      <c r="G3612" s="221"/>
      <c r="H3612" s="194"/>
      <c r="I3612" s="106"/>
      <c r="J3612" s="195"/>
      <c r="K3612" s="195"/>
      <c r="L3612" s="196"/>
    </row>
    <row r="3613">
      <c r="A3613" s="198"/>
      <c r="B3613" s="219"/>
      <c r="C3613" s="103"/>
      <c r="D3613" s="103"/>
      <c r="E3613" s="5" t="str">
        <f t="array" ref="E3613">IF(D3613="","",XLOOKUP(D3613,DATOS!$D$6:D14000,DATOS!$C$6:C14000,0,0,1))</f>
        <v/>
      </c>
      <c r="F3613" s="220"/>
      <c r="G3613" s="221"/>
      <c r="H3613" s="194"/>
      <c r="I3613" s="106"/>
      <c r="J3613" s="195"/>
      <c r="K3613" s="195"/>
      <c r="L3613" s="196"/>
    </row>
    <row r="3614">
      <c r="A3614" s="198"/>
      <c r="B3614" s="219"/>
      <c r="C3614" s="103"/>
      <c r="D3614" s="103"/>
      <c r="E3614" s="5" t="str">
        <f t="array" ref="E3614">IF(D3614="","",XLOOKUP(D3614,DATOS!$D$6:D14000,DATOS!$C$6:C14000,0,0,1))</f>
        <v/>
      </c>
      <c r="F3614" s="220"/>
      <c r="G3614" s="221"/>
      <c r="H3614" s="194"/>
      <c r="I3614" s="106"/>
      <c r="J3614" s="195"/>
      <c r="K3614" s="195"/>
      <c r="L3614" s="196"/>
    </row>
    <row r="3615">
      <c r="A3615" s="198"/>
      <c r="B3615" s="219"/>
      <c r="C3615" s="103"/>
      <c r="D3615" s="103"/>
      <c r="E3615" s="5" t="str">
        <f t="array" ref="E3615">IF(D3615="","",XLOOKUP(D3615,DATOS!$D$6:D14000,DATOS!$C$6:C14000,0,0,1))</f>
        <v/>
      </c>
      <c r="F3615" s="220"/>
      <c r="G3615" s="221"/>
      <c r="H3615" s="194"/>
      <c r="I3615" s="106"/>
      <c r="J3615" s="195"/>
      <c r="K3615" s="195"/>
      <c r="L3615" s="196"/>
    </row>
    <row r="3616">
      <c r="A3616" s="198"/>
      <c r="B3616" s="219"/>
      <c r="C3616" s="103"/>
      <c r="D3616" s="103"/>
      <c r="E3616" s="5" t="str">
        <f t="array" ref="E3616">IF(D3616="","",XLOOKUP(D3616,DATOS!$D$6:D14000,DATOS!$C$6:C14000,0,0,1))</f>
        <v/>
      </c>
      <c r="F3616" s="220"/>
      <c r="G3616" s="221"/>
      <c r="H3616" s="194"/>
      <c r="I3616" s="106"/>
      <c r="J3616" s="195"/>
      <c r="K3616" s="195"/>
      <c r="L3616" s="196"/>
    </row>
    <row r="3617">
      <c r="A3617" s="198"/>
      <c r="B3617" s="219"/>
      <c r="C3617" s="103"/>
      <c r="D3617" s="103"/>
      <c r="E3617" s="5" t="str">
        <f t="array" ref="E3617">IF(D3617="","",XLOOKUP(D3617,DATOS!$D$6:D14000,DATOS!$C$6:C14000,0,0,1))</f>
        <v/>
      </c>
      <c r="F3617" s="220"/>
      <c r="G3617" s="221"/>
      <c r="H3617" s="194"/>
      <c r="I3617" s="106"/>
      <c r="J3617" s="195"/>
      <c r="K3617" s="195"/>
      <c r="L3617" s="196"/>
    </row>
    <row r="3618">
      <c r="A3618" s="198"/>
      <c r="B3618" s="219"/>
      <c r="C3618" s="103"/>
      <c r="D3618" s="103"/>
      <c r="E3618" s="5" t="str">
        <f t="array" ref="E3618">IF(D3618="","",XLOOKUP(D3618,DATOS!$D$6:D14000,DATOS!$C$6:C14000,0,0,1))</f>
        <v/>
      </c>
      <c r="F3618" s="220"/>
      <c r="G3618" s="221"/>
      <c r="H3618" s="194"/>
      <c r="I3618" s="106"/>
      <c r="J3618" s="195"/>
      <c r="K3618" s="195"/>
      <c r="L3618" s="196"/>
    </row>
    <row r="3619">
      <c r="A3619" s="198"/>
      <c r="B3619" s="219"/>
      <c r="C3619" s="103"/>
      <c r="D3619" s="103"/>
      <c r="E3619" s="5" t="str">
        <f t="array" ref="E3619">IF(D3619="","",XLOOKUP(D3619,DATOS!$D$6:D14000,DATOS!$C$6:C14000,0,0,1))</f>
        <v/>
      </c>
      <c r="F3619" s="220"/>
      <c r="G3619" s="221"/>
      <c r="H3619" s="194"/>
      <c r="I3619" s="106"/>
      <c r="J3619" s="195"/>
      <c r="K3619" s="195"/>
      <c r="L3619" s="196"/>
    </row>
    <row r="3620">
      <c r="A3620" s="198"/>
      <c r="B3620" s="219"/>
      <c r="C3620" s="103"/>
      <c r="D3620" s="103"/>
      <c r="E3620" s="5" t="str">
        <f t="array" ref="E3620">IF(D3620="","",XLOOKUP(D3620,DATOS!$D$6:D14000,DATOS!$C$6:C14000,0,0,1))</f>
        <v/>
      </c>
      <c r="F3620" s="220"/>
      <c r="G3620" s="221"/>
      <c r="H3620" s="194"/>
      <c r="I3620" s="106"/>
      <c r="J3620" s="195"/>
      <c r="K3620" s="195"/>
      <c r="L3620" s="196"/>
    </row>
    <row r="3621">
      <c r="A3621" s="198"/>
      <c r="B3621" s="219"/>
      <c r="C3621" s="103"/>
      <c r="D3621" s="103"/>
      <c r="E3621" s="5" t="str">
        <f t="array" ref="E3621">IF(D3621="","",XLOOKUP(D3621,DATOS!$D$6:D14000,DATOS!$C$6:C14000,0,0,1))</f>
        <v/>
      </c>
      <c r="F3621" s="220"/>
      <c r="G3621" s="221"/>
      <c r="H3621" s="194"/>
      <c r="I3621" s="106"/>
      <c r="J3621" s="195"/>
      <c r="K3621" s="195"/>
      <c r="L3621" s="196"/>
    </row>
    <row r="3622">
      <c r="A3622" s="198"/>
      <c r="B3622" s="219"/>
      <c r="C3622" s="103"/>
      <c r="D3622" s="103"/>
      <c r="E3622" s="5" t="str">
        <f t="array" ref="E3622">IF(D3622="","",XLOOKUP(D3622,DATOS!$D$6:D14000,DATOS!$C$6:C14000,0,0,1))</f>
        <v/>
      </c>
      <c r="F3622" s="220"/>
      <c r="G3622" s="221"/>
      <c r="H3622" s="194"/>
      <c r="I3622" s="106"/>
      <c r="J3622" s="195"/>
      <c r="K3622" s="195"/>
      <c r="L3622" s="196"/>
    </row>
    <row r="3623">
      <c r="A3623" s="198"/>
      <c r="B3623" s="219"/>
      <c r="C3623" s="103"/>
      <c r="D3623" s="103"/>
      <c r="E3623" s="5" t="str">
        <f t="array" ref="E3623">IF(D3623="","",XLOOKUP(D3623,DATOS!$D$6:D14000,DATOS!$C$6:C14000,0,0,1))</f>
        <v/>
      </c>
      <c r="F3623" s="220"/>
      <c r="G3623" s="221"/>
      <c r="H3623" s="194"/>
      <c r="I3623" s="106"/>
      <c r="J3623" s="195"/>
      <c r="K3623" s="195"/>
      <c r="L3623" s="196"/>
    </row>
    <row r="3624">
      <c r="A3624" s="198"/>
      <c r="B3624" s="219"/>
      <c r="C3624" s="103"/>
      <c r="D3624" s="103"/>
      <c r="E3624" s="5" t="str">
        <f t="array" ref="E3624">IF(D3624="","",XLOOKUP(D3624,DATOS!$D$6:D14000,DATOS!$C$6:C14000,0,0,1))</f>
        <v/>
      </c>
      <c r="F3624" s="220"/>
      <c r="G3624" s="221"/>
      <c r="H3624" s="194"/>
      <c r="I3624" s="106"/>
      <c r="J3624" s="195"/>
      <c r="K3624" s="195"/>
      <c r="L3624" s="196"/>
    </row>
    <row r="3625">
      <c r="A3625" s="198"/>
      <c r="B3625" s="219"/>
      <c r="C3625" s="103"/>
      <c r="D3625" s="103"/>
      <c r="E3625" s="5" t="str">
        <f t="array" ref="E3625">IF(D3625="","",XLOOKUP(D3625,DATOS!$D$6:D14000,DATOS!$C$6:C14000,0,0,1))</f>
        <v/>
      </c>
      <c r="F3625" s="220"/>
      <c r="G3625" s="221"/>
      <c r="H3625" s="194"/>
      <c r="I3625" s="106"/>
      <c r="J3625" s="195"/>
      <c r="K3625" s="195"/>
      <c r="L3625" s="196"/>
    </row>
    <row r="3626">
      <c r="A3626" s="198"/>
      <c r="B3626" s="219"/>
      <c r="C3626" s="103"/>
      <c r="D3626" s="103"/>
      <c r="E3626" s="5" t="str">
        <f t="array" ref="E3626">IF(D3626="","",XLOOKUP(D3626,DATOS!$D$6:D14000,DATOS!$C$6:C14000,0,0,1))</f>
        <v/>
      </c>
      <c r="F3626" s="220"/>
      <c r="G3626" s="221"/>
      <c r="H3626" s="194"/>
      <c r="I3626" s="106"/>
      <c r="J3626" s="195"/>
      <c r="K3626" s="195"/>
      <c r="L3626" s="196"/>
    </row>
    <row r="3627">
      <c r="A3627" s="198"/>
      <c r="B3627" s="219"/>
      <c r="C3627" s="103"/>
      <c r="D3627" s="103"/>
      <c r="E3627" s="5" t="str">
        <f t="array" ref="E3627">IF(D3627="","",XLOOKUP(D3627,DATOS!$D$6:D14000,DATOS!$C$6:C14000,0,0,1))</f>
        <v/>
      </c>
      <c r="F3627" s="220"/>
      <c r="G3627" s="221"/>
      <c r="H3627" s="194"/>
      <c r="I3627" s="106"/>
      <c r="J3627" s="195"/>
      <c r="K3627" s="195"/>
      <c r="L3627" s="196"/>
    </row>
    <row r="3628">
      <c r="A3628" s="198"/>
      <c r="B3628" s="219"/>
      <c r="C3628" s="103"/>
      <c r="D3628" s="103"/>
      <c r="E3628" s="5" t="str">
        <f t="array" ref="E3628">IF(D3628="","",XLOOKUP(D3628,DATOS!$D$6:D14000,DATOS!$C$6:C14000,0,0,1))</f>
        <v/>
      </c>
      <c r="F3628" s="220"/>
      <c r="G3628" s="221"/>
      <c r="H3628" s="194"/>
      <c r="I3628" s="106"/>
      <c r="J3628" s="195"/>
      <c r="K3628" s="195"/>
      <c r="L3628" s="196"/>
    </row>
    <row r="3629">
      <c r="A3629" s="198"/>
      <c r="B3629" s="219"/>
      <c r="C3629" s="103"/>
      <c r="D3629" s="103"/>
      <c r="E3629" s="5" t="str">
        <f t="array" ref="E3629">IF(D3629="","",XLOOKUP(D3629,DATOS!$D$6:D14000,DATOS!$C$6:C14000,0,0,1))</f>
        <v/>
      </c>
      <c r="F3629" s="220"/>
      <c r="G3629" s="221"/>
      <c r="H3629" s="194"/>
      <c r="I3629" s="106"/>
      <c r="J3629" s="195"/>
      <c r="K3629" s="195"/>
      <c r="L3629" s="196"/>
    </row>
    <row r="3630">
      <c r="A3630" s="198"/>
      <c r="B3630" s="219"/>
      <c r="C3630" s="103"/>
      <c r="D3630" s="103"/>
      <c r="E3630" s="5" t="str">
        <f t="array" ref="E3630">IF(D3630="","",XLOOKUP(D3630,DATOS!$D$6:D14000,DATOS!$C$6:C14000,0,0,1))</f>
        <v/>
      </c>
      <c r="F3630" s="220"/>
      <c r="G3630" s="221"/>
      <c r="H3630" s="194"/>
      <c r="I3630" s="106"/>
      <c r="J3630" s="195"/>
      <c r="K3630" s="195"/>
      <c r="L3630" s="196"/>
    </row>
    <row r="3631">
      <c r="A3631" s="198"/>
      <c r="B3631" s="219"/>
      <c r="C3631" s="103"/>
      <c r="D3631" s="103"/>
      <c r="E3631" s="5" t="str">
        <f t="array" ref="E3631">IF(D3631="","",XLOOKUP(D3631,DATOS!$D$6:D14000,DATOS!$C$6:C14000,0,0,1))</f>
        <v/>
      </c>
      <c r="F3631" s="220"/>
      <c r="G3631" s="221"/>
      <c r="H3631" s="194"/>
      <c r="I3631" s="106"/>
      <c r="J3631" s="195"/>
      <c r="K3631" s="195"/>
      <c r="L3631" s="196"/>
    </row>
    <row r="3632">
      <c r="A3632" s="198"/>
      <c r="B3632" s="219"/>
      <c r="C3632" s="103"/>
      <c r="D3632" s="103"/>
      <c r="E3632" s="5" t="str">
        <f t="array" ref="E3632">IF(D3632="","",XLOOKUP(D3632,DATOS!$D$6:D14000,DATOS!$C$6:C14000,0,0,1))</f>
        <v/>
      </c>
      <c r="F3632" s="220"/>
      <c r="G3632" s="221"/>
      <c r="H3632" s="194"/>
      <c r="I3632" s="106"/>
      <c r="J3632" s="195"/>
      <c r="K3632" s="195"/>
      <c r="L3632" s="196"/>
    </row>
    <row r="3633">
      <c r="A3633" s="198"/>
      <c r="B3633" s="219"/>
      <c r="C3633" s="103"/>
      <c r="D3633" s="103"/>
      <c r="E3633" s="5" t="str">
        <f t="array" ref="E3633">IF(D3633="","",XLOOKUP(D3633,DATOS!$D$6:D14000,DATOS!$C$6:C14000,0,0,1))</f>
        <v/>
      </c>
      <c r="F3633" s="220"/>
      <c r="G3633" s="221"/>
      <c r="H3633" s="194"/>
      <c r="I3633" s="106"/>
      <c r="J3633" s="195"/>
      <c r="K3633" s="195"/>
      <c r="L3633" s="196"/>
    </row>
    <row r="3634">
      <c r="A3634" s="198"/>
      <c r="B3634" s="219"/>
      <c r="C3634" s="103"/>
      <c r="D3634" s="103"/>
      <c r="E3634" s="5" t="str">
        <f t="array" ref="E3634">IF(D3634="","",XLOOKUP(D3634,DATOS!$D$6:D14000,DATOS!$C$6:C14000,0,0,1))</f>
        <v/>
      </c>
      <c r="F3634" s="220"/>
      <c r="G3634" s="221"/>
      <c r="H3634" s="194"/>
      <c r="I3634" s="106"/>
      <c r="J3634" s="195"/>
      <c r="K3634" s="195"/>
      <c r="L3634" s="196"/>
    </row>
    <row r="3635">
      <c r="A3635" s="198"/>
      <c r="B3635" s="219"/>
      <c r="C3635" s="103"/>
      <c r="D3635" s="103"/>
      <c r="E3635" s="5" t="str">
        <f t="array" ref="E3635">IF(D3635="","",XLOOKUP(D3635,DATOS!$D$6:D14000,DATOS!$C$6:C14000,0,0,1))</f>
        <v/>
      </c>
      <c r="F3635" s="220"/>
      <c r="G3635" s="221"/>
      <c r="H3635" s="194"/>
      <c r="I3635" s="106"/>
      <c r="J3635" s="195"/>
      <c r="K3635" s="195"/>
      <c r="L3635" s="196"/>
    </row>
    <row r="3636">
      <c r="A3636" s="198"/>
      <c r="B3636" s="219"/>
      <c r="C3636" s="103"/>
      <c r="D3636" s="103"/>
      <c r="E3636" s="5" t="str">
        <f t="array" ref="E3636">IF(D3636="","",XLOOKUP(D3636,DATOS!$D$6:D14000,DATOS!$C$6:C14000,0,0,1))</f>
        <v/>
      </c>
      <c r="F3636" s="220"/>
      <c r="G3636" s="221"/>
      <c r="H3636" s="194"/>
      <c r="I3636" s="106"/>
      <c r="J3636" s="195"/>
      <c r="K3636" s="195"/>
      <c r="L3636" s="196"/>
    </row>
    <row r="3637">
      <c r="A3637" s="198"/>
      <c r="B3637" s="219"/>
      <c r="C3637" s="103"/>
      <c r="D3637" s="103"/>
      <c r="E3637" s="5" t="str">
        <f t="array" ref="E3637">IF(D3637="","",XLOOKUP(D3637,DATOS!$D$6:D14000,DATOS!$C$6:C14000,0,0,1))</f>
        <v/>
      </c>
      <c r="F3637" s="220"/>
      <c r="G3637" s="221"/>
      <c r="H3637" s="194"/>
      <c r="I3637" s="106"/>
      <c r="J3637" s="195"/>
      <c r="K3637" s="195"/>
      <c r="L3637" s="196"/>
    </row>
    <row r="3638">
      <c r="A3638" s="198"/>
      <c r="B3638" s="219"/>
      <c r="C3638" s="103"/>
      <c r="D3638" s="103"/>
      <c r="E3638" s="5" t="str">
        <f t="array" ref="E3638">IF(D3638="","",XLOOKUP(D3638,DATOS!$D$6:D14000,DATOS!$C$6:C14000,0,0,1))</f>
        <v/>
      </c>
      <c r="F3638" s="220"/>
      <c r="G3638" s="221"/>
      <c r="H3638" s="194"/>
      <c r="I3638" s="106"/>
      <c r="J3638" s="195"/>
      <c r="K3638" s="195"/>
      <c r="L3638" s="196"/>
    </row>
    <row r="3639">
      <c r="A3639" s="198"/>
      <c r="B3639" s="219"/>
      <c r="C3639" s="103"/>
      <c r="D3639" s="103"/>
      <c r="E3639" s="5" t="str">
        <f t="array" ref="E3639">IF(D3639="","",XLOOKUP(D3639,DATOS!$D$6:D14000,DATOS!$C$6:C14000,0,0,1))</f>
        <v/>
      </c>
      <c r="F3639" s="220"/>
      <c r="G3639" s="221"/>
      <c r="H3639" s="194"/>
      <c r="I3639" s="106"/>
      <c r="J3639" s="195"/>
      <c r="K3639" s="195"/>
      <c r="L3639" s="196"/>
    </row>
    <row r="3640">
      <c r="A3640" s="198"/>
      <c r="B3640" s="219"/>
      <c r="C3640" s="103"/>
      <c r="D3640" s="103"/>
      <c r="E3640" s="5" t="str">
        <f t="array" ref="E3640">IF(D3640="","",XLOOKUP(D3640,DATOS!$D$6:D14000,DATOS!$C$6:C14000,0,0,1))</f>
        <v/>
      </c>
      <c r="F3640" s="220"/>
      <c r="G3640" s="221"/>
      <c r="H3640" s="194"/>
      <c r="I3640" s="106"/>
      <c r="J3640" s="195"/>
      <c r="K3640" s="195"/>
      <c r="L3640" s="196"/>
    </row>
    <row r="3641">
      <c r="A3641" s="198"/>
      <c r="B3641" s="219"/>
      <c r="C3641" s="103"/>
      <c r="D3641" s="103"/>
      <c r="E3641" s="5" t="str">
        <f t="array" ref="E3641">IF(D3641="","",XLOOKUP(D3641,DATOS!$D$6:D14000,DATOS!$C$6:C14000,0,0,1))</f>
        <v/>
      </c>
      <c r="F3641" s="220"/>
      <c r="G3641" s="221"/>
      <c r="H3641" s="194"/>
      <c r="I3641" s="106"/>
      <c r="J3641" s="195"/>
      <c r="K3641" s="195"/>
      <c r="L3641" s="196"/>
    </row>
    <row r="3642">
      <c r="A3642" s="198"/>
      <c r="B3642" s="219"/>
      <c r="C3642" s="103"/>
      <c r="D3642" s="103"/>
      <c r="E3642" s="5" t="str">
        <f t="array" ref="E3642">IF(D3642="","",XLOOKUP(D3642,DATOS!$D$6:D14000,DATOS!$C$6:C14000,0,0,1))</f>
        <v/>
      </c>
      <c r="F3642" s="220"/>
      <c r="G3642" s="221"/>
      <c r="H3642" s="194"/>
      <c r="I3642" s="106"/>
      <c r="J3642" s="195"/>
      <c r="K3642" s="195"/>
      <c r="L3642" s="196"/>
    </row>
    <row r="3643">
      <c r="A3643" s="198"/>
      <c r="B3643" s="219"/>
      <c r="C3643" s="103"/>
      <c r="D3643" s="103"/>
      <c r="E3643" s="5" t="str">
        <f t="array" ref="E3643">IF(D3643="","",XLOOKUP(D3643,DATOS!$D$6:D14000,DATOS!$C$6:C14000,0,0,1))</f>
        <v/>
      </c>
      <c r="F3643" s="220"/>
      <c r="G3643" s="221"/>
      <c r="H3643" s="194"/>
      <c r="I3643" s="106"/>
      <c r="J3643" s="195"/>
      <c r="K3643" s="195"/>
      <c r="L3643" s="196"/>
    </row>
    <row r="3644">
      <c r="A3644" s="198"/>
      <c r="B3644" s="219"/>
      <c r="C3644" s="103"/>
      <c r="D3644" s="103"/>
      <c r="E3644" s="5" t="str">
        <f t="array" ref="E3644">IF(D3644="","",XLOOKUP(D3644,DATOS!$D$6:D14000,DATOS!$C$6:C14000,0,0,1))</f>
        <v/>
      </c>
      <c r="F3644" s="220"/>
      <c r="G3644" s="221"/>
      <c r="H3644" s="194"/>
      <c r="I3644" s="106"/>
      <c r="J3644" s="195"/>
      <c r="K3644" s="195"/>
      <c r="L3644" s="196"/>
    </row>
    <row r="3645">
      <c r="A3645" s="198"/>
      <c r="B3645" s="219"/>
      <c r="C3645" s="103"/>
      <c r="D3645" s="103"/>
      <c r="E3645" s="5" t="str">
        <f t="array" ref="E3645">IF(D3645="","",XLOOKUP(D3645,DATOS!$D$6:D14000,DATOS!$C$6:C14000,0,0,1))</f>
        <v/>
      </c>
      <c r="F3645" s="220"/>
      <c r="G3645" s="221"/>
      <c r="H3645" s="194"/>
      <c r="I3645" s="106"/>
      <c r="J3645" s="195"/>
      <c r="K3645" s="195"/>
      <c r="L3645" s="196"/>
    </row>
    <row r="3646">
      <c r="A3646" s="198"/>
      <c r="B3646" s="219"/>
      <c r="C3646" s="103"/>
      <c r="D3646" s="103"/>
      <c r="E3646" s="5" t="str">
        <f t="array" ref="E3646">IF(D3646="","",XLOOKUP(D3646,DATOS!$D$6:D14000,DATOS!$C$6:C14000,0,0,1))</f>
        <v/>
      </c>
      <c r="F3646" s="220"/>
      <c r="G3646" s="221"/>
      <c r="H3646" s="194"/>
      <c r="I3646" s="106"/>
      <c r="J3646" s="195"/>
      <c r="K3646" s="195"/>
      <c r="L3646" s="196"/>
    </row>
    <row r="3647">
      <c r="A3647" s="198"/>
      <c r="B3647" s="219"/>
      <c r="C3647" s="103"/>
      <c r="D3647" s="103"/>
      <c r="E3647" s="5" t="str">
        <f t="array" ref="E3647">IF(D3647="","",XLOOKUP(D3647,DATOS!$D$6:D14000,DATOS!$C$6:C14000,0,0,1))</f>
        <v/>
      </c>
      <c r="F3647" s="220"/>
      <c r="G3647" s="221"/>
      <c r="H3647" s="194"/>
      <c r="I3647" s="106"/>
      <c r="J3647" s="195"/>
      <c r="K3647" s="195"/>
      <c r="L3647" s="196"/>
    </row>
    <row r="3648">
      <c r="A3648" s="198"/>
      <c r="B3648" s="219"/>
      <c r="C3648" s="103"/>
      <c r="D3648" s="103"/>
      <c r="E3648" s="5" t="str">
        <f t="array" ref="E3648">IF(D3648="","",XLOOKUP(D3648,DATOS!$D$6:D14000,DATOS!$C$6:C14000,0,0,1))</f>
        <v/>
      </c>
      <c r="F3648" s="220"/>
      <c r="G3648" s="221"/>
      <c r="H3648" s="194"/>
      <c r="I3648" s="106"/>
      <c r="J3648" s="195"/>
      <c r="K3648" s="195"/>
      <c r="L3648" s="196"/>
    </row>
    <row r="3649">
      <c r="A3649" s="198"/>
      <c r="B3649" s="219"/>
      <c r="C3649" s="103"/>
      <c r="D3649" s="103"/>
      <c r="E3649" s="5" t="str">
        <f t="array" ref="E3649">IF(D3649="","",XLOOKUP(D3649,DATOS!$D$6:D14000,DATOS!$C$6:C14000,0,0,1))</f>
        <v/>
      </c>
      <c r="F3649" s="220"/>
      <c r="G3649" s="221"/>
      <c r="H3649" s="194"/>
      <c r="I3649" s="106"/>
      <c r="J3649" s="195"/>
      <c r="K3649" s="195"/>
      <c r="L3649" s="196"/>
    </row>
    <row r="3650">
      <c r="A3650" s="198"/>
      <c r="B3650" s="219"/>
      <c r="C3650" s="103"/>
      <c r="D3650" s="103"/>
      <c r="E3650" s="5" t="str">
        <f t="array" ref="E3650">IF(D3650="","",XLOOKUP(D3650,DATOS!$D$6:D14000,DATOS!$C$6:C14000,0,0,1))</f>
        <v/>
      </c>
      <c r="F3650" s="220"/>
      <c r="G3650" s="221"/>
      <c r="H3650" s="194"/>
      <c r="I3650" s="106"/>
      <c r="J3650" s="195"/>
      <c r="K3650" s="195"/>
      <c r="L3650" s="196"/>
    </row>
    <row r="3651">
      <c r="A3651" s="198"/>
      <c r="B3651" s="219"/>
      <c r="C3651" s="103"/>
      <c r="D3651" s="103"/>
      <c r="E3651" s="5" t="str">
        <f t="array" ref="E3651">IF(D3651="","",XLOOKUP(D3651,DATOS!$D$6:D14000,DATOS!$C$6:C14000,0,0,1))</f>
        <v/>
      </c>
      <c r="F3651" s="220"/>
      <c r="G3651" s="221"/>
      <c r="H3651" s="194"/>
      <c r="I3651" s="106"/>
      <c r="J3651" s="195"/>
      <c r="K3651" s="195"/>
      <c r="L3651" s="196"/>
    </row>
    <row r="3652">
      <c r="A3652" s="198"/>
      <c r="B3652" s="219"/>
      <c r="C3652" s="103"/>
      <c r="D3652" s="103"/>
      <c r="E3652" s="5" t="str">
        <f t="array" ref="E3652">IF(D3652="","",XLOOKUP(D3652,DATOS!$D$6:D14000,DATOS!$C$6:C14000,0,0,1))</f>
        <v/>
      </c>
      <c r="F3652" s="220"/>
      <c r="G3652" s="221"/>
      <c r="H3652" s="194"/>
      <c r="I3652" s="106"/>
      <c r="J3652" s="195"/>
      <c r="K3652" s="195"/>
      <c r="L3652" s="196"/>
    </row>
    <row r="3653">
      <c r="A3653" s="198"/>
      <c r="B3653" s="219"/>
      <c r="C3653" s="103"/>
      <c r="D3653" s="103"/>
      <c r="E3653" s="5" t="str">
        <f t="array" ref="E3653">IF(D3653="","",XLOOKUP(D3653,DATOS!$D$6:D14000,DATOS!$C$6:C14000,0,0,1))</f>
        <v/>
      </c>
      <c r="F3653" s="220"/>
      <c r="G3653" s="221"/>
      <c r="H3653" s="194"/>
      <c r="I3653" s="106"/>
      <c r="J3653" s="195"/>
      <c r="K3653" s="195"/>
      <c r="L3653" s="196"/>
    </row>
    <row r="3654">
      <c r="A3654" s="198"/>
      <c r="B3654" s="219"/>
      <c r="C3654" s="103"/>
      <c r="D3654" s="103"/>
      <c r="E3654" s="5" t="str">
        <f t="array" ref="E3654">IF(D3654="","",XLOOKUP(D3654,DATOS!$D$6:D14000,DATOS!$C$6:C14000,0,0,1))</f>
        <v/>
      </c>
      <c r="F3654" s="220"/>
      <c r="G3654" s="221"/>
      <c r="H3654" s="194"/>
      <c r="I3654" s="106"/>
      <c r="J3654" s="195"/>
      <c r="K3654" s="195"/>
      <c r="L3654" s="196"/>
    </row>
    <row r="3655">
      <c r="A3655" s="198"/>
      <c r="B3655" s="219"/>
      <c r="C3655" s="103"/>
      <c r="D3655" s="103"/>
      <c r="E3655" s="5" t="str">
        <f t="array" ref="E3655">IF(D3655="","",XLOOKUP(D3655,DATOS!$D$6:D14000,DATOS!$C$6:C14000,0,0,1))</f>
        <v/>
      </c>
      <c r="F3655" s="220"/>
      <c r="G3655" s="221"/>
      <c r="H3655" s="194"/>
      <c r="I3655" s="106"/>
      <c r="J3655" s="195"/>
      <c r="K3655" s="195"/>
      <c r="L3655" s="196"/>
    </row>
    <row r="3656">
      <c r="A3656" s="198"/>
      <c r="B3656" s="219"/>
      <c r="C3656" s="103"/>
      <c r="D3656" s="103"/>
      <c r="E3656" s="5" t="str">
        <f t="array" ref="E3656">IF(D3656="","",XLOOKUP(D3656,DATOS!$D$6:D14000,DATOS!$C$6:C14000,0,0,1))</f>
        <v/>
      </c>
      <c r="F3656" s="220"/>
      <c r="G3656" s="221"/>
      <c r="H3656" s="194"/>
      <c r="I3656" s="106"/>
      <c r="J3656" s="195"/>
      <c r="K3656" s="195"/>
      <c r="L3656" s="196"/>
    </row>
    <row r="3657">
      <c r="A3657" s="198"/>
      <c r="B3657" s="219"/>
      <c r="C3657" s="103"/>
      <c r="D3657" s="103"/>
      <c r="E3657" s="5" t="str">
        <f t="array" ref="E3657">IF(D3657="","",XLOOKUP(D3657,DATOS!$D$6:D14000,DATOS!$C$6:C14000,0,0,1))</f>
        <v/>
      </c>
      <c r="F3657" s="220"/>
      <c r="G3657" s="221"/>
      <c r="H3657" s="194"/>
      <c r="I3657" s="106"/>
      <c r="J3657" s="195"/>
      <c r="K3657" s="195"/>
      <c r="L3657" s="196"/>
    </row>
    <row r="3658">
      <c r="A3658" s="198"/>
      <c r="B3658" s="219"/>
      <c r="C3658" s="103"/>
      <c r="D3658" s="103"/>
      <c r="E3658" s="5" t="str">
        <f t="array" ref="E3658">IF(D3658="","",XLOOKUP(D3658,DATOS!$D$6:D14000,DATOS!$C$6:C14000,0,0,1))</f>
        <v/>
      </c>
      <c r="F3658" s="220"/>
      <c r="G3658" s="221"/>
      <c r="H3658" s="194"/>
      <c r="I3658" s="106"/>
      <c r="J3658" s="195"/>
      <c r="K3658" s="195"/>
      <c r="L3658" s="196"/>
    </row>
    <row r="3659">
      <c r="A3659" s="198"/>
      <c r="B3659" s="219"/>
      <c r="C3659" s="103"/>
      <c r="D3659" s="103"/>
      <c r="E3659" s="5" t="str">
        <f t="array" ref="E3659">IF(D3659="","",XLOOKUP(D3659,DATOS!$D$6:D14000,DATOS!$C$6:C14000,0,0,1))</f>
        <v/>
      </c>
      <c r="F3659" s="220"/>
      <c r="G3659" s="221"/>
      <c r="H3659" s="194"/>
      <c r="I3659" s="106"/>
      <c r="J3659" s="195"/>
      <c r="K3659" s="195"/>
      <c r="L3659" s="196"/>
    </row>
    <row r="3660">
      <c r="A3660" s="198"/>
      <c r="B3660" s="219"/>
      <c r="C3660" s="103"/>
      <c r="D3660" s="103"/>
      <c r="E3660" s="5" t="str">
        <f t="array" ref="E3660">IF(D3660="","",XLOOKUP(D3660,DATOS!$D$6:D14000,DATOS!$C$6:C14000,0,0,1))</f>
        <v/>
      </c>
      <c r="F3660" s="220"/>
      <c r="G3660" s="221"/>
      <c r="H3660" s="194"/>
      <c r="I3660" s="106"/>
      <c r="J3660" s="195"/>
      <c r="K3660" s="195"/>
      <c r="L3660" s="196"/>
    </row>
    <row r="3661">
      <c r="A3661" s="198"/>
      <c r="B3661" s="219"/>
      <c r="C3661" s="103"/>
      <c r="D3661" s="103"/>
      <c r="E3661" s="5" t="str">
        <f t="array" ref="E3661">IF(D3661="","",XLOOKUP(D3661,DATOS!$D$6:D14000,DATOS!$C$6:C14000,0,0,1))</f>
        <v/>
      </c>
      <c r="F3661" s="220"/>
      <c r="G3661" s="221"/>
      <c r="H3661" s="194"/>
      <c r="I3661" s="106"/>
      <c r="J3661" s="195"/>
      <c r="K3661" s="195"/>
      <c r="L3661" s="196"/>
    </row>
    <row r="3662">
      <c r="A3662" s="198"/>
      <c r="B3662" s="219"/>
      <c r="C3662" s="103"/>
      <c r="D3662" s="103"/>
      <c r="E3662" s="5" t="str">
        <f t="array" ref="E3662">IF(D3662="","",XLOOKUP(D3662,DATOS!$D$6:D14000,DATOS!$C$6:C14000,0,0,1))</f>
        <v/>
      </c>
      <c r="F3662" s="220"/>
      <c r="G3662" s="221"/>
      <c r="H3662" s="194"/>
      <c r="I3662" s="106"/>
      <c r="J3662" s="195"/>
      <c r="K3662" s="195"/>
      <c r="L3662" s="196"/>
    </row>
    <row r="3663">
      <c r="A3663" s="198"/>
      <c r="B3663" s="219"/>
      <c r="C3663" s="103"/>
      <c r="D3663" s="103"/>
      <c r="E3663" s="5" t="str">
        <f t="array" ref="E3663">IF(D3663="","",XLOOKUP(D3663,DATOS!$D$6:D14000,DATOS!$C$6:C14000,0,0,1))</f>
        <v/>
      </c>
      <c r="F3663" s="220"/>
      <c r="G3663" s="221"/>
      <c r="H3663" s="194"/>
      <c r="I3663" s="106"/>
      <c r="J3663" s="195"/>
      <c r="K3663" s="195"/>
      <c r="L3663" s="196"/>
    </row>
    <row r="3664">
      <c r="A3664" s="198"/>
      <c r="B3664" s="219"/>
      <c r="C3664" s="103"/>
      <c r="D3664" s="103"/>
      <c r="E3664" s="5" t="str">
        <f t="array" ref="E3664">IF(D3664="","",XLOOKUP(D3664,DATOS!$D$6:D14000,DATOS!$C$6:C14000,0,0,1))</f>
        <v/>
      </c>
      <c r="F3664" s="220"/>
      <c r="G3664" s="221"/>
      <c r="H3664" s="194"/>
      <c r="I3664" s="106"/>
      <c r="J3664" s="195"/>
      <c r="K3664" s="195"/>
      <c r="L3664" s="196"/>
    </row>
    <row r="3665">
      <c r="A3665" s="198"/>
      <c r="B3665" s="219"/>
      <c r="C3665" s="103"/>
      <c r="D3665" s="103"/>
      <c r="E3665" s="5" t="str">
        <f t="array" ref="E3665">IF(D3665="","",XLOOKUP(D3665,DATOS!$D$6:D14000,DATOS!$C$6:C14000,0,0,1))</f>
        <v/>
      </c>
      <c r="F3665" s="220"/>
      <c r="G3665" s="221"/>
      <c r="H3665" s="194"/>
      <c r="I3665" s="106"/>
      <c r="J3665" s="195"/>
      <c r="K3665" s="195"/>
      <c r="L3665" s="196"/>
    </row>
    <row r="3666">
      <c r="A3666" s="198"/>
      <c r="B3666" s="219"/>
      <c r="C3666" s="103"/>
      <c r="D3666" s="103"/>
      <c r="E3666" s="5" t="str">
        <f t="array" ref="E3666">IF(D3666="","",XLOOKUP(D3666,DATOS!$D$6:D14000,DATOS!$C$6:C14000,0,0,1))</f>
        <v/>
      </c>
      <c r="F3666" s="220"/>
      <c r="G3666" s="221"/>
      <c r="H3666" s="194"/>
      <c r="I3666" s="106"/>
      <c r="J3666" s="195"/>
      <c r="K3666" s="195"/>
      <c r="L3666" s="196"/>
    </row>
    <row r="3667">
      <c r="A3667" s="198"/>
      <c r="B3667" s="219"/>
      <c r="C3667" s="103"/>
      <c r="D3667" s="103"/>
      <c r="E3667" s="5" t="str">
        <f t="array" ref="E3667">IF(D3667="","",XLOOKUP(D3667,DATOS!$D$6:D14000,DATOS!$C$6:C14000,0,0,1))</f>
        <v/>
      </c>
      <c r="F3667" s="220"/>
      <c r="G3667" s="221"/>
      <c r="H3667" s="194"/>
      <c r="I3667" s="106"/>
      <c r="J3667" s="195"/>
      <c r="K3667" s="195"/>
      <c r="L3667" s="196"/>
    </row>
    <row r="3668">
      <c r="A3668" s="198"/>
      <c r="B3668" s="219"/>
      <c r="C3668" s="103"/>
      <c r="D3668" s="103"/>
      <c r="E3668" s="5" t="str">
        <f t="array" ref="E3668">IF(D3668="","",XLOOKUP(D3668,DATOS!$D$6:D14000,DATOS!$C$6:C14000,0,0,1))</f>
        <v/>
      </c>
      <c r="F3668" s="220"/>
      <c r="G3668" s="221"/>
      <c r="H3668" s="194"/>
      <c r="I3668" s="106"/>
      <c r="J3668" s="195"/>
      <c r="K3668" s="195"/>
      <c r="L3668" s="196"/>
    </row>
    <row r="3669">
      <c r="A3669" s="198"/>
      <c r="B3669" s="219"/>
      <c r="C3669" s="103"/>
      <c r="D3669" s="103"/>
      <c r="E3669" s="5" t="str">
        <f t="array" ref="E3669">IF(D3669="","",XLOOKUP(D3669,DATOS!$D$6:D14000,DATOS!$C$6:C14000,0,0,1))</f>
        <v/>
      </c>
      <c r="F3669" s="220"/>
      <c r="G3669" s="221"/>
      <c r="H3669" s="194"/>
      <c r="I3669" s="106"/>
      <c r="J3669" s="195"/>
      <c r="K3669" s="195"/>
      <c r="L3669" s="196"/>
    </row>
    <row r="3670">
      <c r="A3670" s="198"/>
      <c r="B3670" s="219"/>
      <c r="C3670" s="103"/>
      <c r="D3670" s="103"/>
      <c r="E3670" s="5" t="str">
        <f t="array" ref="E3670">IF(D3670="","",XLOOKUP(D3670,DATOS!$D$6:D14000,DATOS!$C$6:C14000,0,0,1))</f>
        <v/>
      </c>
      <c r="F3670" s="220"/>
      <c r="G3670" s="221"/>
      <c r="H3670" s="194"/>
      <c r="I3670" s="106"/>
      <c r="J3670" s="195"/>
      <c r="K3670" s="195"/>
      <c r="L3670" s="196"/>
    </row>
    <row r="3671">
      <c r="A3671" s="198"/>
      <c r="B3671" s="219"/>
      <c r="C3671" s="103"/>
      <c r="D3671" s="103"/>
      <c r="E3671" s="5" t="str">
        <f t="array" ref="E3671">IF(D3671="","",XLOOKUP(D3671,DATOS!$D$6:D14000,DATOS!$C$6:C14000,0,0,1))</f>
        <v/>
      </c>
      <c r="F3671" s="220"/>
      <c r="G3671" s="221"/>
      <c r="H3671" s="194"/>
      <c r="I3671" s="106"/>
      <c r="J3671" s="195"/>
      <c r="K3671" s="195"/>
      <c r="L3671" s="196"/>
    </row>
    <row r="3672">
      <c r="A3672" s="198"/>
      <c r="B3672" s="219"/>
      <c r="C3672" s="103"/>
      <c r="D3672" s="103"/>
      <c r="E3672" s="5" t="str">
        <f t="array" ref="E3672">IF(D3672="","",XLOOKUP(D3672,DATOS!$D$6:D14000,DATOS!$C$6:C14000,0,0,1))</f>
        <v/>
      </c>
      <c r="F3672" s="220"/>
      <c r="G3672" s="221"/>
      <c r="H3672" s="194"/>
      <c r="I3672" s="106"/>
      <c r="J3672" s="195"/>
      <c r="K3672" s="195"/>
      <c r="L3672" s="196"/>
    </row>
    <row r="3673">
      <c r="A3673" s="198"/>
      <c r="B3673" s="219"/>
      <c r="C3673" s="103"/>
      <c r="D3673" s="103"/>
      <c r="E3673" s="5" t="str">
        <f t="array" ref="E3673">IF(D3673="","",XLOOKUP(D3673,DATOS!$D$6:D14000,DATOS!$C$6:C14000,0,0,1))</f>
        <v/>
      </c>
      <c r="F3673" s="220"/>
      <c r="G3673" s="221"/>
      <c r="H3673" s="194"/>
      <c r="I3673" s="106"/>
      <c r="J3673" s="195"/>
      <c r="K3673" s="195"/>
      <c r="L3673" s="196"/>
    </row>
    <row r="3674">
      <c r="A3674" s="198"/>
      <c r="B3674" s="219"/>
      <c r="C3674" s="103"/>
      <c r="D3674" s="103"/>
      <c r="E3674" s="5" t="str">
        <f t="array" ref="E3674">IF(D3674="","",XLOOKUP(D3674,DATOS!$D$6:D14000,DATOS!$C$6:C14000,0,0,1))</f>
        <v/>
      </c>
      <c r="F3674" s="220"/>
      <c r="G3674" s="221"/>
      <c r="H3674" s="194"/>
      <c r="I3674" s="106"/>
      <c r="J3674" s="195"/>
      <c r="K3674" s="195"/>
      <c r="L3674" s="196"/>
    </row>
    <row r="3675">
      <c r="A3675" s="198"/>
      <c r="B3675" s="219"/>
      <c r="C3675" s="103"/>
      <c r="D3675" s="103"/>
      <c r="E3675" s="5" t="str">
        <f t="array" ref="E3675">IF(D3675="","",XLOOKUP(D3675,DATOS!$D$6:D14000,DATOS!$C$6:C14000,0,0,1))</f>
        <v/>
      </c>
      <c r="F3675" s="220"/>
      <c r="G3675" s="221"/>
      <c r="H3675" s="194"/>
      <c r="I3675" s="106"/>
      <c r="J3675" s="195"/>
      <c r="K3675" s="195"/>
      <c r="L3675" s="196"/>
    </row>
    <row r="3676">
      <c r="A3676" s="198"/>
      <c r="B3676" s="219"/>
      <c r="C3676" s="103"/>
      <c r="D3676" s="103"/>
      <c r="E3676" s="5" t="str">
        <f t="array" ref="E3676">IF(D3676="","",XLOOKUP(D3676,DATOS!$D$6:D14000,DATOS!$C$6:C14000,0,0,1))</f>
        <v/>
      </c>
      <c r="F3676" s="220"/>
      <c r="G3676" s="221"/>
      <c r="H3676" s="194"/>
      <c r="I3676" s="106"/>
      <c r="J3676" s="195"/>
      <c r="K3676" s="195"/>
      <c r="L3676" s="196"/>
    </row>
    <row r="3677">
      <c r="A3677" s="198"/>
      <c r="B3677" s="219"/>
      <c r="C3677" s="103"/>
      <c r="D3677" s="103"/>
      <c r="E3677" s="5" t="str">
        <f t="array" ref="E3677">IF(D3677="","",XLOOKUP(D3677,DATOS!$D$6:D14000,DATOS!$C$6:C14000,0,0,1))</f>
        <v/>
      </c>
      <c r="F3677" s="220"/>
      <c r="G3677" s="221"/>
      <c r="H3677" s="194"/>
      <c r="I3677" s="106"/>
      <c r="J3677" s="195"/>
      <c r="K3677" s="195"/>
      <c r="L3677" s="196"/>
    </row>
    <row r="3678">
      <c r="A3678" s="198"/>
      <c r="B3678" s="219"/>
      <c r="C3678" s="103"/>
      <c r="D3678" s="103"/>
      <c r="E3678" s="5" t="str">
        <f t="array" ref="E3678">IF(D3678="","",XLOOKUP(D3678,DATOS!$D$6:D14000,DATOS!$C$6:C14000,0,0,1))</f>
        <v/>
      </c>
      <c r="F3678" s="220"/>
      <c r="G3678" s="221"/>
      <c r="H3678" s="194"/>
      <c r="I3678" s="106"/>
      <c r="J3678" s="195"/>
      <c r="K3678" s="195"/>
      <c r="L3678" s="196"/>
    </row>
    <row r="3679">
      <c r="A3679" s="198"/>
      <c r="B3679" s="219"/>
      <c r="C3679" s="103"/>
      <c r="D3679" s="103"/>
      <c r="E3679" s="5" t="str">
        <f t="array" ref="E3679">IF(D3679="","",XLOOKUP(D3679,DATOS!$D$6:D14000,DATOS!$C$6:C14000,0,0,1))</f>
        <v/>
      </c>
      <c r="F3679" s="220"/>
      <c r="G3679" s="221"/>
      <c r="H3679" s="194"/>
      <c r="I3679" s="106"/>
      <c r="J3679" s="195"/>
      <c r="K3679" s="195"/>
      <c r="L3679" s="196"/>
    </row>
    <row r="3680">
      <c r="A3680" s="198"/>
      <c r="B3680" s="219"/>
      <c r="C3680" s="103"/>
      <c r="D3680" s="103"/>
      <c r="E3680" s="5" t="str">
        <f t="array" ref="E3680">IF(D3680="","",XLOOKUP(D3680,DATOS!$D$6:D14000,DATOS!$C$6:C14000,0,0,1))</f>
        <v/>
      </c>
      <c r="F3680" s="220"/>
      <c r="G3680" s="221"/>
      <c r="H3680" s="194"/>
      <c r="I3680" s="106"/>
      <c r="J3680" s="195"/>
      <c r="K3680" s="195"/>
      <c r="L3680" s="196"/>
    </row>
    <row r="3681">
      <c r="A3681" s="198"/>
      <c r="B3681" s="219"/>
      <c r="C3681" s="103"/>
      <c r="D3681" s="103"/>
      <c r="E3681" s="5" t="str">
        <f t="array" ref="E3681">IF(D3681="","",XLOOKUP(D3681,DATOS!$D$6:D14000,DATOS!$C$6:C14000,0,0,1))</f>
        <v/>
      </c>
      <c r="F3681" s="220"/>
      <c r="G3681" s="221"/>
      <c r="H3681" s="194"/>
      <c r="I3681" s="106"/>
      <c r="J3681" s="195"/>
      <c r="K3681" s="195"/>
      <c r="L3681" s="196"/>
    </row>
    <row r="3682">
      <c r="A3682" s="198"/>
      <c r="B3682" s="219"/>
      <c r="C3682" s="103"/>
      <c r="D3682" s="103"/>
      <c r="E3682" s="5" t="str">
        <f t="array" ref="E3682">IF(D3682="","",XLOOKUP(D3682,DATOS!$D$6:D14000,DATOS!$C$6:C14000,0,0,1))</f>
        <v/>
      </c>
      <c r="F3682" s="220"/>
      <c r="G3682" s="221"/>
      <c r="H3682" s="194"/>
      <c r="I3682" s="106"/>
      <c r="J3682" s="195"/>
      <c r="K3682" s="195"/>
      <c r="L3682" s="196"/>
    </row>
    <row r="3683">
      <c r="A3683" s="198"/>
      <c r="B3683" s="219"/>
      <c r="C3683" s="103"/>
      <c r="D3683" s="103"/>
      <c r="E3683" s="5" t="str">
        <f t="array" ref="E3683">IF(D3683="","",XLOOKUP(D3683,DATOS!$D$6:D14000,DATOS!$C$6:C14000,0,0,1))</f>
        <v/>
      </c>
      <c r="F3683" s="220"/>
      <c r="G3683" s="221"/>
      <c r="H3683" s="194"/>
      <c r="I3683" s="106"/>
      <c r="J3683" s="195"/>
      <c r="K3683" s="195"/>
      <c r="L3683" s="196"/>
    </row>
    <row r="3684">
      <c r="A3684" s="198"/>
      <c r="B3684" s="219"/>
      <c r="C3684" s="103"/>
      <c r="D3684" s="103"/>
      <c r="E3684" s="5" t="str">
        <f t="array" ref="E3684">IF(D3684="","",XLOOKUP(D3684,DATOS!$D$6:D14000,DATOS!$C$6:C14000,0,0,1))</f>
        <v/>
      </c>
      <c r="F3684" s="220"/>
      <c r="G3684" s="221"/>
      <c r="H3684" s="194"/>
      <c r="I3684" s="106"/>
      <c r="J3684" s="195"/>
      <c r="K3684" s="195"/>
      <c r="L3684" s="196"/>
    </row>
    <row r="3685">
      <c r="A3685" s="198"/>
      <c r="B3685" s="219"/>
      <c r="C3685" s="103"/>
      <c r="D3685" s="103"/>
      <c r="E3685" s="5" t="str">
        <f t="array" ref="E3685">IF(D3685="","",XLOOKUP(D3685,DATOS!$D$6:D14000,DATOS!$C$6:C14000,0,0,1))</f>
        <v/>
      </c>
      <c r="F3685" s="220"/>
      <c r="G3685" s="221"/>
      <c r="H3685" s="194"/>
      <c r="I3685" s="106"/>
      <c r="J3685" s="195"/>
      <c r="K3685" s="195"/>
      <c r="L3685" s="196"/>
    </row>
    <row r="3686">
      <c r="A3686" s="198"/>
      <c r="B3686" s="219"/>
      <c r="C3686" s="103"/>
      <c r="D3686" s="103"/>
      <c r="E3686" s="5" t="str">
        <f t="array" ref="E3686">IF(D3686="","",XLOOKUP(D3686,DATOS!$D$6:D14000,DATOS!$C$6:C14000,0,0,1))</f>
        <v/>
      </c>
      <c r="F3686" s="220"/>
      <c r="G3686" s="221"/>
      <c r="H3686" s="194"/>
      <c r="I3686" s="106"/>
      <c r="J3686" s="195"/>
      <c r="K3686" s="195"/>
      <c r="L3686" s="196"/>
    </row>
    <row r="3687">
      <c r="A3687" s="198"/>
      <c r="B3687" s="219"/>
      <c r="C3687" s="103"/>
      <c r="D3687" s="103"/>
      <c r="E3687" s="5" t="str">
        <f t="array" ref="E3687">IF(D3687="","",XLOOKUP(D3687,DATOS!$D$6:D14000,DATOS!$C$6:C14000,0,0,1))</f>
        <v/>
      </c>
      <c r="F3687" s="220"/>
      <c r="G3687" s="221"/>
      <c r="H3687" s="194"/>
      <c r="I3687" s="106"/>
      <c r="J3687" s="195"/>
      <c r="K3687" s="195"/>
      <c r="L3687" s="196"/>
    </row>
    <row r="3688">
      <c r="A3688" s="198"/>
      <c r="B3688" s="219"/>
      <c r="C3688" s="103"/>
      <c r="D3688" s="103"/>
      <c r="E3688" s="5" t="str">
        <f t="array" ref="E3688">IF(D3688="","",XLOOKUP(D3688,DATOS!$D$6:D14000,DATOS!$C$6:C14000,0,0,1))</f>
        <v/>
      </c>
      <c r="F3688" s="220"/>
      <c r="G3688" s="221"/>
      <c r="H3688" s="194"/>
      <c r="I3688" s="106"/>
      <c r="J3688" s="195"/>
      <c r="K3688" s="195"/>
      <c r="L3688" s="196"/>
    </row>
    <row r="3689">
      <c r="A3689" s="198"/>
      <c r="B3689" s="219"/>
      <c r="C3689" s="103"/>
      <c r="D3689" s="103"/>
      <c r="E3689" s="5" t="str">
        <f t="array" ref="E3689">IF(D3689="","",XLOOKUP(D3689,DATOS!$D$6:D14000,DATOS!$C$6:C14000,0,0,1))</f>
        <v/>
      </c>
      <c r="F3689" s="220"/>
      <c r="G3689" s="221"/>
      <c r="H3689" s="194"/>
      <c r="I3689" s="106"/>
      <c r="J3689" s="195"/>
      <c r="K3689" s="195"/>
      <c r="L3689" s="196"/>
    </row>
    <row r="3690">
      <c r="A3690" s="198"/>
      <c r="B3690" s="219"/>
      <c r="C3690" s="103"/>
      <c r="D3690" s="103"/>
      <c r="E3690" s="5" t="str">
        <f t="array" ref="E3690">IF(D3690="","",XLOOKUP(D3690,DATOS!$D$6:D14000,DATOS!$C$6:C14000,0,0,1))</f>
        <v/>
      </c>
      <c r="F3690" s="220"/>
      <c r="G3690" s="221"/>
      <c r="H3690" s="194"/>
      <c r="I3690" s="106"/>
      <c r="J3690" s="195"/>
      <c r="K3690" s="195"/>
      <c r="L3690" s="196"/>
    </row>
    <row r="3691">
      <c r="A3691" s="198"/>
      <c r="B3691" s="219"/>
      <c r="C3691" s="103"/>
      <c r="D3691" s="103"/>
      <c r="E3691" s="5" t="str">
        <f t="array" ref="E3691">IF(D3691="","",XLOOKUP(D3691,DATOS!$D$6:D14000,DATOS!$C$6:C14000,0,0,1))</f>
        <v/>
      </c>
      <c r="F3691" s="220"/>
      <c r="G3691" s="221"/>
      <c r="H3691" s="194"/>
      <c r="I3691" s="106"/>
      <c r="J3691" s="195"/>
      <c r="K3691" s="195"/>
      <c r="L3691" s="196"/>
    </row>
    <row r="3692">
      <c r="A3692" s="198"/>
      <c r="B3692" s="219"/>
      <c r="C3692" s="103"/>
      <c r="D3692" s="103"/>
      <c r="E3692" s="5" t="str">
        <f t="array" ref="E3692">IF(D3692="","",XLOOKUP(D3692,DATOS!$D$6:D14000,DATOS!$C$6:C14000,0,0,1))</f>
        <v/>
      </c>
      <c r="F3692" s="220"/>
      <c r="G3692" s="221"/>
      <c r="H3692" s="194"/>
      <c r="I3692" s="106"/>
      <c r="J3692" s="195"/>
      <c r="K3692" s="195"/>
      <c r="L3692" s="196"/>
    </row>
    <row r="3693">
      <c r="A3693" s="198"/>
      <c r="B3693" s="219"/>
      <c r="C3693" s="103"/>
      <c r="D3693" s="103"/>
      <c r="E3693" s="5" t="str">
        <f t="array" ref="E3693">IF(D3693="","",XLOOKUP(D3693,DATOS!$D$6:D14000,DATOS!$C$6:C14000,0,0,1))</f>
        <v/>
      </c>
      <c r="F3693" s="220"/>
      <c r="G3693" s="221"/>
      <c r="H3693" s="194"/>
      <c r="I3693" s="106"/>
      <c r="J3693" s="195"/>
      <c r="K3693" s="195"/>
      <c r="L3693" s="196"/>
    </row>
    <row r="3694">
      <c r="A3694" s="198"/>
      <c r="B3694" s="219"/>
      <c r="C3694" s="103"/>
      <c r="D3694" s="103"/>
      <c r="E3694" s="5" t="str">
        <f t="array" ref="E3694">IF(D3694="","",XLOOKUP(D3694,DATOS!$D$6:D14000,DATOS!$C$6:C14000,0,0,1))</f>
        <v/>
      </c>
      <c r="F3694" s="220"/>
      <c r="G3694" s="221"/>
      <c r="H3694" s="194"/>
      <c r="I3694" s="106"/>
      <c r="J3694" s="195"/>
      <c r="K3694" s="195"/>
      <c r="L3694" s="196"/>
    </row>
    <row r="3695">
      <c r="A3695" s="198"/>
      <c r="B3695" s="219"/>
      <c r="C3695" s="103"/>
      <c r="D3695" s="103"/>
      <c r="E3695" s="5" t="str">
        <f t="array" ref="E3695">IF(D3695="","",XLOOKUP(D3695,DATOS!$D$6:D14000,DATOS!$C$6:C14000,0,0,1))</f>
        <v/>
      </c>
      <c r="F3695" s="220"/>
      <c r="G3695" s="221"/>
      <c r="H3695" s="194"/>
      <c r="I3695" s="106"/>
      <c r="J3695" s="195"/>
      <c r="K3695" s="195"/>
      <c r="L3695" s="196"/>
    </row>
    <row r="3696">
      <c r="A3696" s="198"/>
      <c r="B3696" s="219"/>
      <c r="C3696" s="103"/>
      <c r="D3696" s="103"/>
      <c r="E3696" s="5" t="str">
        <f t="array" ref="E3696">IF(D3696="","",XLOOKUP(D3696,DATOS!$D$6:D14000,DATOS!$C$6:C14000,0,0,1))</f>
        <v/>
      </c>
      <c r="F3696" s="220"/>
      <c r="G3696" s="221"/>
      <c r="H3696" s="194"/>
      <c r="I3696" s="106"/>
      <c r="J3696" s="195"/>
      <c r="K3696" s="195"/>
      <c r="L3696" s="196"/>
    </row>
    <row r="3697">
      <c r="A3697" s="198"/>
      <c r="B3697" s="219"/>
      <c r="C3697" s="103"/>
      <c r="D3697" s="103"/>
      <c r="E3697" s="5" t="str">
        <f t="array" ref="E3697">IF(D3697="","",XLOOKUP(D3697,DATOS!$D$6:D14000,DATOS!$C$6:C14000,0,0,1))</f>
        <v/>
      </c>
      <c r="F3697" s="220"/>
      <c r="G3697" s="221"/>
      <c r="H3697" s="194"/>
      <c r="I3697" s="106"/>
      <c r="J3697" s="195"/>
      <c r="K3697" s="195"/>
      <c r="L3697" s="196"/>
    </row>
    <row r="3698">
      <c r="A3698" s="198"/>
      <c r="B3698" s="219"/>
      <c r="C3698" s="103"/>
      <c r="D3698" s="103"/>
      <c r="E3698" s="5" t="str">
        <f t="array" ref="E3698">IF(D3698="","",XLOOKUP(D3698,DATOS!$D$6:D14000,DATOS!$C$6:C14000,0,0,1))</f>
        <v/>
      </c>
      <c r="F3698" s="220"/>
      <c r="G3698" s="221"/>
      <c r="H3698" s="194"/>
      <c r="I3698" s="106"/>
      <c r="J3698" s="195"/>
      <c r="K3698" s="195"/>
      <c r="L3698" s="196"/>
    </row>
    <row r="3699">
      <c r="A3699" s="198"/>
      <c r="B3699" s="219"/>
      <c r="C3699" s="103"/>
      <c r="D3699" s="103"/>
      <c r="E3699" s="5" t="str">
        <f t="array" ref="E3699">IF(D3699="","",XLOOKUP(D3699,DATOS!$D$6:D14000,DATOS!$C$6:C14000,0,0,1))</f>
        <v/>
      </c>
      <c r="F3699" s="220"/>
      <c r="G3699" s="221"/>
      <c r="H3699" s="194"/>
      <c r="I3699" s="106"/>
      <c r="J3699" s="195"/>
      <c r="K3699" s="195"/>
      <c r="L3699" s="196"/>
    </row>
    <row r="3700">
      <c r="A3700" s="198"/>
      <c r="B3700" s="219"/>
      <c r="C3700" s="103"/>
      <c r="D3700" s="103"/>
      <c r="E3700" s="5" t="str">
        <f t="array" ref="E3700">IF(D3700="","",XLOOKUP(D3700,DATOS!$D$6:D14000,DATOS!$C$6:C14000,0,0,1))</f>
        <v/>
      </c>
      <c r="F3700" s="220"/>
      <c r="G3700" s="221"/>
      <c r="H3700" s="194"/>
      <c r="I3700" s="106"/>
      <c r="J3700" s="195"/>
      <c r="K3700" s="195"/>
      <c r="L3700" s="196"/>
    </row>
    <row r="3701">
      <c r="A3701" s="198"/>
      <c r="B3701" s="219"/>
      <c r="C3701" s="103"/>
      <c r="D3701" s="103"/>
      <c r="E3701" s="5" t="str">
        <f t="array" ref="E3701">IF(D3701="","",XLOOKUP(D3701,DATOS!$D$6:D14000,DATOS!$C$6:C14000,0,0,1))</f>
        <v/>
      </c>
      <c r="F3701" s="220"/>
      <c r="G3701" s="221"/>
      <c r="H3701" s="194"/>
      <c r="I3701" s="106"/>
      <c r="J3701" s="195"/>
      <c r="K3701" s="195"/>
      <c r="L3701" s="196"/>
    </row>
    <row r="3702">
      <c r="A3702" s="198"/>
      <c r="B3702" s="219"/>
      <c r="C3702" s="103"/>
      <c r="D3702" s="103"/>
      <c r="E3702" s="5" t="str">
        <f t="array" ref="E3702">IF(D3702="","",XLOOKUP(D3702,DATOS!$D$6:D14000,DATOS!$C$6:C14000,0,0,1))</f>
        <v/>
      </c>
      <c r="F3702" s="220"/>
      <c r="G3702" s="221"/>
      <c r="H3702" s="194"/>
      <c r="I3702" s="106"/>
      <c r="J3702" s="195"/>
      <c r="K3702" s="195"/>
      <c r="L3702" s="196"/>
    </row>
    <row r="3703">
      <c r="A3703" s="198"/>
      <c r="B3703" s="219"/>
      <c r="C3703" s="103"/>
      <c r="D3703" s="103"/>
      <c r="E3703" s="5" t="str">
        <f t="array" ref="E3703">IF(D3703="","",XLOOKUP(D3703,DATOS!$D$6:D14000,DATOS!$C$6:C14000,0,0,1))</f>
        <v/>
      </c>
      <c r="F3703" s="220"/>
      <c r="G3703" s="221"/>
      <c r="H3703" s="194"/>
      <c r="I3703" s="106"/>
      <c r="J3703" s="195"/>
      <c r="K3703" s="195"/>
      <c r="L3703" s="196"/>
    </row>
    <row r="3704">
      <c r="A3704" s="198"/>
      <c r="B3704" s="219"/>
      <c r="C3704" s="103"/>
      <c r="D3704" s="103"/>
      <c r="E3704" s="5" t="str">
        <f t="array" ref="E3704">IF(D3704="","",XLOOKUP(D3704,DATOS!$D$6:D14000,DATOS!$C$6:C14000,0,0,1))</f>
        <v/>
      </c>
      <c r="F3704" s="220"/>
      <c r="G3704" s="221"/>
      <c r="H3704" s="194"/>
      <c r="I3704" s="106"/>
      <c r="J3704" s="195"/>
      <c r="K3704" s="195"/>
      <c r="L3704" s="196"/>
    </row>
    <row r="3705">
      <c r="A3705" s="198"/>
      <c r="B3705" s="219"/>
      <c r="C3705" s="103"/>
      <c r="D3705" s="103"/>
      <c r="E3705" s="5" t="str">
        <f t="array" ref="E3705">IF(D3705="","",XLOOKUP(D3705,DATOS!$D$6:D14000,DATOS!$C$6:C14000,0,0,1))</f>
        <v/>
      </c>
      <c r="F3705" s="220"/>
      <c r="G3705" s="221"/>
      <c r="H3705" s="194"/>
      <c r="I3705" s="106"/>
      <c r="J3705" s="195"/>
      <c r="K3705" s="195"/>
      <c r="L3705" s="196"/>
    </row>
    <row r="3706">
      <c r="A3706" s="198"/>
      <c r="B3706" s="219"/>
      <c r="C3706" s="103"/>
      <c r="D3706" s="103"/>
      <c r="E3706" s="5" t="str">
        <f t="array" ref="E3706">IF(D3706="","",XLOOKUP(D3706,DATOS!$D$6:D14000,DATOS!$C$6:C14000,0,0,1))</f>
        <v/>
      </c>
      <c r="F3706" s="220"/>
      <c r="G3706" s="221"/>
      <c r="H3706" s="194"/>
      <c r="I3706" s="106"/>
      <c r="J3706" s="195"/>
      <c r="K3706" s="195"/>
      <c r="L3706" s="196"/>
    </row>
    <row r="3707">
      <c r="A3707" s="198"/>
      <c r="B3707" s="219"/>
      <c r="C3707" s="103"/>
      <c r="D3707" s="103"/>
      <c r="E3707" s="5" t="str">
        <f t="array" ref="E3707">IF(D3707="","",XLOOKUP(D3707,DATOS!$D$6:D14000,DATOS!$C$6:C14000,0,0,1))</f>
        <v/>
      </c>
      <c r="F3707" s="220"/>
      <c r="G3707" s="221"/>
      <c r="H3707" s="194"/>
      <c r="I3707" s="106"/>
      <c r="J3707" s="195"/>
      <c r="K3707" s="195"/>
      <c r="L3707" s="196"/>
    </row>
    <row r="3708">
      <c r="A3708" s="198"/>
      <c r="B3708" s="219"/>
      <c r="C3708" s="103"/>
      <c r="D3708" s="103"/>
      <c r="E3708" s="5" t="str">
        <f t="array" ref="E3708">IF(D3708="","",XLOOKUP(D3708,DATOS!$D$6:D14000,DATOS!$C$6:C14000,0,0,1))</f>
        <v/>
      </c>
      <c r="F3708" s="220"/>
      <c r="G3708" s="221"/>
      <c r="H3708" s="194"/>
      <c r="I3708" s="106"/>
      <c r="J3708" s="195"/>
      <c r="K3708" s="195"/>
      <c r="L3708" s="196"/>
    </row>
    <row r="3709">
      <c r="A3709" s="198"/>
      <c r="B3709" s="219"/>
      <c r="C3709" s="103"/>
      <c r="D3709" s="103"/>
      <c r="E3709" s="5" t="str">
        <f t="array" ref="E3709">IF(D3709="","",XLOOKUP(D3709,DATOS!$D$6:D14000,DATOS!$C$6:C14000,0,0,1))</f>
        <v/>
      </c>
      <c r="F3709" s="220"/>
      <c r="G3709" s="221"/>
      <c r="H3709" s="194"/>
      <c r="I3709" s="106"/>
      <c r="J3709" s="195"/>
      <c r="K3709" s="195"/>
      <c r="L3709" s="196"/>
    </row>
    <row r="3710">
      <c r="A3710" s="198"/>
      <c r="B3710" s="219"/>
      <c r="C3710" s="103"/>
      <c r="D3710" s="103"/>
      <c r="E3710" s="5" t="str">
        <f t="array" ref="E3710">IF(D3710="","",XLOOKUP(D3710,DATOS!$D$6:D14000,DATOS!$C$6:C14000,0,0,1))</f>
        <v/>
      </c>
      <c r="F3710" s="220"/>
      <c r="G3710" s="221"/>
      <c r="H3710" s="194"/>
      <c r="I3710" s="106"/>
      <c r="J3710" s="195"/>
      <c r="K3710" s="195"/>
      <c r="L3710" s="196"/>
    </row>
    <row r="3711">
      <c r="A3711" s="198"/>
      <c r="B3711" s="219"/>
      <c r="C3711" s="103"/>
      <c r="D3711" s="103"/>
      <c r="E3711" s="5" t="str">
        <f t="array" ref="E3711">IF(D3711="","",XLOOKUP(D3711,DATOS!$D$6:D14000,DATOS!$C$6:C14000,0,0,1))</f>
        <v/>
      </c>
      <c r="F3711" s="220"/>
      <c r="G3711" s="221"/>
      <c r="H3711" s="194"/>
      <c r="I3711" s="106"/>
      <c r="J3711" s="195"/>
      <c r="K3711" s="195"/>
      <c r="L3711" s="196"/>
    </row>
    <row r="3712">
      <c r="A3712" s="198"/>
      <c r="B3712" s="219"/>
      <c r="C3712" s="103"/>
      <c r="D3712" s="103"/>
      <c r="E3712" s="5" t="str">
        <f t="array" ref="E3712">IF(D3712="","",XLOOKUP(D3712,DATOS!$D$6:D14000,DATOS!$C$6:C14000,0,0,1))</f>
        <v/>
      </c>
      <c r="F3712" s="220"/>
      <c r="G3712" s="221"/>
      <c r="H3712" s="194"/>
      <c r="I3712" s="106"/>
      <c r="J3712" s="195"/>
      <c r="K3712" s="195"/>
      <c r="L3712" s="196"/>
    </row>
    <row r="3713">
      <c r="A3713" s="198"/>
      <c r="B3713" s="219"/>
      <c r="C3713" s="103"/>
      <c r="D3713" s="103"/>
      <c r="E3713" s="5" t="str">
        <f t="array" ref="E3713">IF(D3713="","",XLOOKUP(D3713,DATOS!$D$6:D14000,DATOS!$C$6:C14000,0,0,1))</f>
        <v/>
      </c>
      <c r="F3713" s="220"/>
      <c r="G3713" s="221"/>
      <c r="H3713" s="194"/>
      <c r="I3713" s="106"/>
      <c r="J3713" s="195"/>
      <c r="K3713" s="195"/>
      <c r="L3713" s="196"/>
    </row>
    <row r="3714">
      <c r="A3714" s="198"/>
      <c r="B3714" s="219"/>
      <c r="C3714" s="103"/>
      <c r="D3714" s="103"/>
      <c r="E3714" s="5" t="str">
        <f t="array" ref="E3714">IF(D3714="","",XLOOKUP(D3714,DATOS!$D$6:D14000,DATOS!$C$6:C14000,0,0,1))</f>
        <v/>
      </c>
      <c r="F3714" s="220"/>
      <c r="G3714" s="221"/>
      <c r="H3714" s="194"/>
      <c r="I3714" s="106"/>
      <c r="J3714" s="195"/>
      <c r="K3714" s="195"/>
      <c r="L3714" s="196"/>
    </row>
    <row r="3715">
      <c r="A3715" s="198"/>
      <c r="B3715" s="219"/>
      <c r="C3715" s="103"/>
      <c r="D3715" s="103"/>
      <c r="E3715" s="5" t="str">
        <f t="array" ref="E3715">IF(D3715="","",XLOOKUP(D3715,DATOS!$D$6:D14000,DATOS!$C$6:C14000,0,0,1))</f>
        <v/>
      </c>
      <c r="F3715" s="220"/>
      <c r="G3715" s="221"/>
      <c r="H3715" s="194"/>
      <c r="I3715" s="106"/>
      <c r="J3715" s="195"/>
      <c r="K3715" s="195"/>
      <c r="L3715" s="196"/>
    </row>
    <row r="3716">
      <c r="A3716" s="198"/>
      <c r="B3716" s="219"/>
      <c r="C3716" s="103"/>
      <c r="D3716" s="103"/>
      <c r="E3716" s="5" t="str">
        <f t="array" ref="E3716">IF(D3716="","",XLOOKUP(D3716,DATOS!$D$6:D14000,DATOS!$C$6:C14000,0,0,1))</f>
        <v/>
      </c>
      <c r="F3716" s="220"/>
      <c r="G3716" s="221"/>
      <c r="H3716" s="194"/>
      <c r="I3716" s="106"/>
      <c r="J3716" s="195"/>
      <c r="K3716" s="195"/>
      <c r="L3716" s="196"/>
    </row>
    <row r="3717">
      <c r="A3717" s="198"/>
      <c r="B3717" s="219"/>
      <c r="C3717" s="103"/>
      <c r="D3717" s="103"/>
      <c r="E3717" s="5" t="str">
        <f t="array" ref="E3717">IF(D3717="","",XLOOKUP(D3717,DATOS!$D$6:D14000,DATOS!$C$6:C14000,0,0,1))</f>
        <v/>
      </c>
      <c r="F3717" s="220"/>
      <c r="G3717" s="221"/>
      <c r="H3717" s="194"/>
      <c r="I3717" s="106"/>
      <c r="J3717" s="195"/>
      <c r="K3717" s="195"/>
      <c r="L3717" s="196"/>
    </row>
    <row r="3718">
      <c r="A3718" s="198"/>
      <c r="B3718" s="219"/>
      <c r="C3718" s="103"/>
      <c r="D3718" s="103"/>
      <c r="E3718" s="5" t="str">
        <f t="array" ref="E3718">IF(D3718="","",XLOOKUP(D3718,DATOS!$D$6:D14000,DATOS!$C$6:C14000,0,0,1))</f>
        <v/>
      </c>
      <c r="F3718" s="220"/>
      <c r="G3718" s="221"/>
      <c r="H3718" s="194"/>
      <c r="I3718" s="106"/>
      <c r="J3718" s="195"/>
      <c r="K3718" s="195"/>
      <c r="L3718" s="196"/>
    </row>
    <row r="3719">
      <c r="A3719" s="198"/>
      <c r="B3719" s="219"/>
      <c r="C3719" s="103"/>
      <c r="D3719" s="103"/>
      <c r="E3719" s="5" t="str">
        <f t="array" ref="E3719">IF(D3719="","",XLOOKUP(D3719,DATOS!$D$6:D14000,DATOS!$C$6:C14000,0,0,1))</f>
        <v/>
      </c>
      <c r="F3719" s="220"/>
      <c r="G3719" s="221"/>
      <c r="H3719" s="194"/>
      <c r="I3719" s="106"/>
      <c r="J3719" s="195"/>
      <c r="K3719" s="195"/>
      <c r="L3719" s="196"/>
    </row>
    <row r="3720">
      <c r="A3720" s="198"/>
      <c r="B3720" s="219"/>
      <c r="C3720" s="103"/>
      <c r="D3720" s="103"/>
      <c r="E3720" s="5" t="str">
        <f t="array" ref="E3720">IF(D3720="","",XLOOKUP(D3720,DATOS!$D$6:D14000,DATOS!$C$6:C14000,0,0,1))</f>
        <v/>
      </c>
      <c r="F3720" s="220"/>
      <c r="G3720" s="221"/>
      <c r="H3720" s="194"/>
      <c r="I3720" s="106"/>
      <c r="J3720" s="195"/>
      <c r="K3720" s="195"/>
      <c r="L3720" s="196"/>
    </row>
    <row r="3721">
      <c r="A3721" s="198"/>
      <c r="B3721" s="219"/>
      <c r="C3721" s="103"/>
      <c r="D3721" s="103"/>
      <c r="E3721" s="5" t="str">
        <f t="array" ref="E3721">IF(D3721="","",XLOOKUP(D3721,DATOS!$D$6:D14000,DATOS!$C$6:C14000,0,0,1))</f>
        <v/>
      </c>
      <c r="F3721" s="220"/>
      <c r="G3721" s="221"/>
      <c r="H3721" s="194"/>
      <c r="I3721" s="106"/>
      <c r="J3721" s="195"/>
      <c r="K3721" s="195"/>
      <c r="L3721" s="196"/>
    </row>
    <row r="3722">
      <c r="A3722" s="198"/>
      <c r="B3722" s="219"/>
      <c r="C3722" s="103"/>
      <c r="D3722" s="103"/>
      <c r="E3722" s="5" t="str">
        <f t="array" ref="E3722">IF(D3722="","",XLOOKUP(D3722,DATOS!$D$6:D14000,DATOS!$C$6:C14000,0,0,1))</f>
        <v/>
      </c>
      <c r="F3722" s="220"/>
      <c r="G3722" s="221"/>
      <c r="H3722" s="194"/>
      <c r="I3722" s="106"/>
      <c r="J3722" s="195"/>
      <c r="K3722" s="195"/>
      <c r="L3722" s="196"/>
    </row>
    <row r="3723">
      <c r="A3723" s="198"/>
      <c r="B3723" s="219"/>
      <c r="C3723" s="103"/>
      <c r="D3723" s="103"/>
      <c r="E3723" s="5" t="str">
        <f t="array" ref="E3723">IF(D3723="","",XLOOKUP(D3723,DATOS!$D$6:D14000,DATOS!$C$6:C14000,0,0,1))</f>
        <v/>
      </c>
      <c r="F3723" s="220"/>
      <c r="G3723" s="221"/>
      <c r="H3723" s="194"/>
      <c r="I3723" s="106"/>
      <c r="J3723" s="195"/>
      <c r="K3723" s="195"/>
      <c r="L3723" s="196"/>
    </row>
    <row r="3724">
      <c r="A3724" s="198"/>
      <c r="B3724" s="219"/>
      <c r="C3724" s="103"/>
      <c r="D3724" s="103"/>
      <c r="E3724" s="5" t="str">
        <f t="array" ref="E3724">IF(D3724="","",XLOOKUP(D3724,DATOS!$D$6:D14000,DATOS!$C$6:C14000,0,0,1))</f>
        <v/>
      </c>
      <c r="F3724" s="220"/>
      <c r="G3724" s="221"/>
      <c r="H3724" s="194"/>
      <c r="I3724" s="106"/>
      <c r="J3724" s="195"/>
      <c r="K3724" s="195"/>
      <c r="L3724" s="196"/>
    </row>
    <row r="3725">
      <c r="A3725" s="198"/>
      <c r="B3725" s="219"/>
      <c r="C3725" s="103"/>
      <c r="D3725" s="103"/>
      <c r="E3725" s="5" t="str">
        <f t="array" ref="E3725">IF(D3725="","",XLOOKUP(D3725,DATOS!$D$6:D14000,DATOS!$C$6:C14000,0,0,1))</f>
        <v/>
      </c>
      <c r="F3725" s="220"/>
      <c r="G3725" s="221"/>
      <c r="H3725" s="194"/>
      <c r="I3725" s="106"/>
      <c r="J3725" s="195"/>
      <c r="K3725" s="195"/>
      <c r="L3725" s="196"/>
    </row>
    <row r="3726">
      <c r="A3726" s="198"/>
      <c r="B3726" s="219"/>
      <c r="C3726" s="103"/>
      <c r="D3726" s="103"/>
      <c r="E3726" s="5" t="str">
        <f t="array" ref="E3726">IF(D3726="","",XLOOKUP(D3726,DATOS!$D$6:D14000,DATOS!$C$6:C14000,0,0,1))</f>
        <v/>
      </c>
      <c r="F3726" s="220"/>
      <c r="G3726" s="221"/>
      <c r="H3726" s="194"/>
      <c r="I3726" s="106"/>
      <c r="J3726" s="195"/>
      <c r="K3726" s="195"/>
      <c r="L3726" s="196"/>
    </row>
    <row r="3727">
      <c r="A3727" s="198"/>
      <c r="B3727" s="219"/>
      <c r="C3727" s="103"/>
      <c r="D3727" s="103"/>
      <c r="E3727" s="5" t="str">
        <f t="array" ref="E3727">IF(D3727="","",XLOOKUP(D3727,DATOS!$D$6:D14000,DATOS!$C$6:C14000,0,0,1))</f>
        <v/>
      </c>
      <c r="F3727" s="220"/>
      <c r="G3727" s="221"/>
      <c r="H3727" s="194"/>
      <c r="I3727" s="106"/>
      <c r="J3727" s="195"/>
      <c r="K3727" s="195"/>
      <c r="L3727" s="196"/>
    </row>
    <row r="3728">
      <c r="A3728" s="198"/>
      <c r="B3728" s="219"/>
      <c r="C3728" s="103"/>
      <c r="D3728" s="103"/>
      <c r="E3728" s="5" t="str">
        <f t="array" ref="E3728">IF(D3728="","",XLOOKUP(D3728,DATOS!$D$6:D14000,DATOS!$C$6:C14000,0,0,1))</f>
        <v/>
      </c>
      <c r="F3728" s="220"/>
      <c r="G3728" s="221"/>
      <c r="H3728" s="194"/>
      <c r="I3728" s="106"/>
      <c r="J3728" s="195"/>
      <c r="K3728" s="195"/>
      <c r="L3728" s="196"/>
    </row>
    <row r="3729">
      <c r="A3729" s="198"/>
      <c r="B3729" s="219"/>
      <c r="C3729" s="103"/>
      <c r="D3729" s="103"/>
      <c r="E3729" s="5" t="str">
        <f t="array" ref="E3729">IF(D3729="","",XLOOKUP(D3729,DATOS!$D$6:D14000,DATOS!$C$6:C14000,0,0,1))</f>
        <v/>
      </c>
      <c r="F3729" s="220"/>
      <c r="G3729" s="221"/>
      <c r="H3729" s="194"/>
      <c r="I3729" s="106"/>
      <c r="J3729" s="195"/>
      <c r="K3729" s="195"/>
      <c r="L3729" s="196"/>
    </row>
    <row r="3730">
      <c r="A3730" s="198"/>
      <c r="B3730" s="219"/>
      <c r="C3730" s="103"/>
      <c r="D3730" s="103"/>
      <c r="E3730" s="5" t="str">
        <f t="array" ref="E3730">IF(D3730="","",XLOOKUP(D3730,DATOS!$D$6:D14000,DATOS!$C$6:C14000,0,0,1))</f>
        <v/>
      </c>
      <c r="F3730" s="220"/>
      <c r="G3730" s="221"/>
      <c r="H3730" s="194"/>
      <c r="I3730" s="106"/>
      <c r="J3730" s="195"/>
      <c r="K3730" s="195"/>
      <c r="L3730" s="196"/>
    </row>
    <row r="3731">
      <c r="A3731" s="198"/>
      <c r="B3731" s="219"/>
      <c r="C3731" s="103"/>
      <c r="D3731" s="103"/>
      <c r="E3731" s="5" t="str">
        <f t="array" ref="E3731">IF(D3731="","",XLOOKUP(D3731,DATOS!$D$6:D14000,DATOS!$C$6:C14000,0,0,1))</f>
        <v/>
      </c>
      <c r="F3731" s="220"/>
      <c r="G3731" s="221"/>
      <c r="H3731" s="194"/>
      <c r="I3731" s="106"/>
      <c r="J3731" s="195"/>
      <c r="K3731" s="195"/>
      <c r="L3731" s="196"/>
    </row>
    <row r="3732">
      <c r="A3732" s="198"/>
      <c r="B3732" s="219"/>
      <c r="C3732" s="103"/>
      <c r="D3732" s="103"/>
      <c r="E3732" s="5" t="str">
        <f t="array" ref="E3732">IF(D3732="","",XLOOKUP(D3732,DATOS!$D$6:D14000,DATOS!$C$6:C14000,0,0,1))</f>
        <v/>
      </c>
      <c r="F3732" s="220"/>
      <c r="G3732" s="221"/>
      <c r="H3732" s="194"/>
      <c r="I3732" s="106"/>
      <c r="J3732" s="195"/>
      <c r="K3732" s="195"/>
      <c r="L3732" s="196"/>
    </row>
    <row r="3733">
      <c r="A3733" s="198"/>
      <c r="B3733" s="219"/>
      <c r="C3733" s="103"/>
      <c r="D3733" s="103"/>
      <c r="E3733" s="5" t="str">
        <f t="array" ref="E3733">IF(D3733="","",XLOOKUP(D3733,DATOS!$D$6:D14000,DATOS!$C$6:C14000,0,0,1))</f>
        <v/>
      </c>
      <c r="F3733" s="220"/>
      <c r="G3733" s="221"/>
      <c r="H3733" s="194"/>
      <c r="I3733" s="106"/>
      <c r="J3733" s="195"/>
      <c r="K3733" s="195"/>
      <c r="L3733" s="196"/>
    </row>
    <row r="3734">
      <c r="A3734" s="198"/>
      <c r="B3734" s="219"/>
      <c r="C3734" s="103"/>
      <c r="D3734" s="103"/>
      <c r="E3734" s="5" t="str">
        <f t="array" ref="E3734">IF(D3734="","",XLOOKUP(D3734,DATOS!$D$6:D14000,DATOS!$C$6:C14000,0,0,1))</f>
        <v/>
      </c>
      <c r="F3734" s="220"/>
      <c r="G3734" s="221"/>
      <c r="H3734" s="194"/>
      <c r="I3734" s="106"/>
      <c r="J3734" s="195"/>
      <c r="K3734" s="195"/>
      <c r="L3734" s="196"/>
    </row>
    <row r="3735">
      <c r="A3735" s="198"/>
      <c r="B3735" s="219"/>
      <c r="C3735" s="103"/>
      <c r="D3735" s="103"/>
      <c r="E3735" s="5" t="str">
        <f t="array" ref="E3735">IF(D3735="","",XLOOKUP(D3735,DATOS!$D$6:D14000,DATOS!$C$6:C14000,0,0,1))</f>
        <v/>
      </c>
      <c r="F3735" s="220"/>
      <c r="G3735" s="221"/>
      <c r="H3735" s="194"/>
      <c r="I3735" s="106"/>
      <c r="J3735" s="195"/>
      <c r="K3735" s="195"/>
      <c r="L3735" s="196"/>
    </row>
    <row r="3736">
      <c r="A3736" s="198"/>
      <c r="B3736" s="219"/>
      <c r="C3736" s="103"/>
      <c r="D3736" s="103"/>
      <c r="E3736" s="5" t="str">
        <f t="array" ref="E3736">IF(D3736="","",XLOOKUP(D3736,DATOS!$D$6:D14000,DATOS!$C$6:C14000,0,0,1))</f>
        <v/>
      </c>
      <c r="F3736" s="220"/>
      <c r="G3736" s="221"/>
      <c r="H3736" s="194"/>
      <c r="I3736" s="106"/>
      <c r="J3736" s="195"/>
      <c r="K3736" s="195"/>
      <c r="L3736" s="196"/>
    </row>
    <row r="3737">
      <c r="A3737" s="198"/>
      <c r="B3737" s="219"/>
      <c r="C3737" s="103"/>
      <c r="D3737" s="103"/>
      <c r="E3737" s="5" t="str">
        <f t="array" ref="E3737">IF(D3737="","",XLOOKUP(D3737,DATOS!$D$6:D14000,DATOS!$C$6:C14000,0,0,1))</f>
        <v/>
      </c>
      <c r="F3737" s="220"/>
      <c r="G3737" s="221"/>
      <c r="H3737" s="194"/>
      <c r="I3737" s="106"/>
      <c r="J3737" s="195"/>
      <c r="K3737" s="195"/>
      <c r="L3737" s="196"/>
    </row>
    <row r="3738">
      <c r="A3738" s="198"/>
      <c r="B3738" s="219"/>
      <c r="C3738" s="103"/>
      <c r="D3738" s="103"/>
      <c r="E3738" s="5" t="str">
        <f t="array" ref="E3738">IF(D3738="","",XLOOKUP(D3738,DATOS!$D$6:D14000,DATOS!$C$6:C14000,0,0,1))</f>
        <v/>
      </c>
      <c r="F3738" s="220"/>
      <c r="G3738" s="221"/>
      <c r="H3738" s="194"/>
      <c r="I3738" s="106"/>
      <c r="J3738" s="195"/>
      <c r="K3738" s="195"/>
      <c r="L3738" s="196"/>
    </row>
    <row r="3739">
      <c r="A3739" s="198"/>
      <c r="B3739" s="219"/>
      <c r="C3739" s="103"/>
      <c r="D3739" s="103"/>
      <c r="E3739" s="5" t="str">
        <f t="array" ref="E3739">IF(D3739="","",XLOOKUP(D3739,DATOS!$D$6:D14000,DATOS!$C$6:C14000,0,0,1))</f>
        <v/>
      </c>
      <c r="F3739" s="220"/>
      <c r="G3739" s="221"/>
      <c r="H3739" s="194"/>
      <c r="I3739" s="106"/>
      <c r="J3739" s="195"/>
      <c r="K3739" s="195"/>
      <c r="L3739" s="196"/>
    </row>
    <row r="3740">
      <c r="A3740" s="198"/>
      <c r="B3740" s="219"/>
      <c r="C3740" s="103"/>
      <c r="D3740" s="103"/>
      <c r="E3740" s="5" t="str">
        <f t="array" ref="E3740">IF(D3740="","",XLOOKUP(D3740,DATOS!$D$6:D14000,DATOS!$C$6:C14000,0,0,1))</f>
        <v/>
      </c>
      <c r="F3740" s="220"/>
      <c r="G3740" s="221"/>
      <c r="H3740" s="194"/>
      <c r="I3740" s="106"/>
      <c r="J3740" s="195"/>
      <c r="K3740" s="195"/>
      <c r="L3740" s="196"/>
    </row>
    <row r="3741">
      <c r="A3741" s="198"/>
      <c r="B3741" s="219"/>
      <c r="C3741" s="103"/>
      <c r="D3741" s="103"/>
      <c r="E3741" s="5" t="str">
        <f t="array" ref="E3741">IF(D3741="","",XLOOKUP(D3741,DATOS!$D$6:D14000,DATOS!$C$6:C14000,0,0,1))</f>
        <v/>
      </c>
      <c r="F3741" s="220"/>
      <c r="G3741" s="221"/>
      <c r="H3741" s="194"/>
      <c r="I3741" s="106"/>
      <c r="J3741" s="195"/>
      <c r="K3741" s="195"/>
      <c r="L3741" s="196"/>
    </row>
    <row r="3742">
      <c r="A3742" s="198"/>
      <c r="B3742" s="219"/>
      <c r="C3742" s="103"/>
      <c r="D3742" s="103"/>
      <c r="E3742" s="5" t="str">
        <f t="array" ref="E3742">IF(D3742="","",XLOOKUP(D3742,DATOS!$D$6:D14000,DATOS!$C$6:C14000,0,0,1))</f>
        <v/>
      </c>
      <c r="F3742" s="220"/>
      <c r="G3742" s="221"/>
      <c r="H3742" s="194"/>
      <c r="I3742" s="106"/>
      <c r="J3742" s="195"/>
      <c r="K3742" s="195"/>
      <c r="L3742" s="196"/>
    </row>
    <row r="3743">
      <c r="A3743" s="198"/>
      <c r="B3743" s="219"/>
      <c r="C3743" s="103"/>
      <c r="D3743" s="103"/>
      <c r="E3743" s="5" t="str">
        <f t="array" ref="E3743">IF(D3743="","",XLOOKUP(D3743,DATOS!$D$6:D14000,DATOS!$C$6:C14000,0,0,1))</f>
        <v/>
      </c>
      <c r="F3743" s="220"/>
      <c r="G3743" s="221"/>
      <c r="H3743" s="194"/>
      <c r="I3743" s="106"/>
      <c r="J3743" s="195"/>
      <c r="K3743" s="195"/>
      <c r="L3743" s="196"/>
    </row>
    <row r="3744">
      <c r="A3744" s="198"/>
      <c r="B3744" s="219"/>
      <c r="C3744" s="103"/>
      <c r="D3744" s="103"/>
      <c r="E3744" s="5" t="str">
        <f t="array" ref="E3744">IF(D3744="","",XLOOKUP(D3744,DATOS!$D$6:D14000,DATOS!$C$6:C14000,0,0,1))</f>
        <v/>
      </c>
      <c r="F3744" s="220"/>
      <c r="G3744" s="221"/>
      <c r="H3744" s="194"/>
      <c r="I3744" s="106"/>
      <c r="J3744" s="195"/>
      <c r="K3744" s="195"/>
      <c r="L3744" s="196"/>
    </row>
    <row r="3745">
      <c r="A3745" s="198"/>
      <c r="B3745" s="219"/>
      <c r="C3745" s="103"/>
      <c r="D3745" s="103"/>
      <c r="E3745" s="5" t="str">
        <f t="array" ref="E3745">IF(D3745="","",XLOOKUP(D3745,DATOS!$D$6:D14000,DATOS!$C$6:C14000,0,0,1))</f>
        <v/>
      </c>
      <c r="F3745" s="220"/>
      <c r="G3745" s="221"/>
      <c r="H3745" s="194"/>
      <c r="I3745" s="106"/>
      <c r="J3745" s="195"/>
      <c r="K3745" s="195"/>
      <c r="L3745" s="196"/>
    </row>
    <row r="3746">
      <c r="A3746" s="198"/>
      <c r="B3746" s="219"/>
      <c r="C3746" s="103"/>
      <c r="D3746" s="103"/>
      <c r="E3746" s="5" t="str">
        <f t="array" ref="E3746">IF(D3746="","",XLOOKUP(D3746,DATOS!$D$6:D14000,DATOS!$C$6:C14000,0,0,1))</f>
        <v/>
      </c>
      <c r="F3746" s="220"/>
      <c r="G3746" s="221"/>
      <c r="H3746" s="194"/>
      <c r="I3746" s="106"/>
      <c r="J3746" s="195"/>
      <c r="K3746" s="195"/>
      <c r="L3746" s="196"/>
    </row>
    <row r="3747">
      <c r="A3747" s="198"/>
      <c r="B3747" s="219"/>
      <c r="C3747" s="103"/>
      <c r="D3747" s="103"/>
      <c r="E3747" s="5" t="str">
        <f t="array" ref="E3747">IF(D3747="","",XLOOKUP(D3747,DATOS!$D$6:D14000,DATOS!$C$6:C14000,0,0,1))</f>
        <v/>
      </c>
      <c r="F3747" s="220"/>
      <c r="G3747" s="221"/>
      <c r="H3747" s="194"/>
      <c r="I3747" s="106"/>
      <c r="J3747" s="195"/>
      <c r="K3747" s="195"/>
      <c r="L3747" s="196"/>
    </row>
    <row r="3748">
      <c r="A3748" s="198"/>
      <c r="B3748" s="219"/>
      <c r="C3748" s="103"/>
      <c r="D3748" s="103"/>
      <c r="E3748" s="5" t="str">
        <f t="array" ref="E3748">IF(D3748="","",XLOOKUP(D3748,DATOS!$D$6:D14000,DATOS!$C$6:C14000,0,0,1))</f>
        <v/>
      </c>
      <c r="F3748" s="220"/>
      <c r="G3748" s="221"/>
      <c r="H3748" s="194"/>
      <c r="I3748" s="106"/>
      <c r="J3748" s="195"/>
      <c r="K3748" s="195"/>
      <c r="L3748" s="196"/>
    </row>
    <row r="3749">
      <c r="A3749" s="198"/>
      <c r="B3749" s="219"/>
      <c r="C3749" s="103"/>
      <c r="D3749" s="103"/>
      <c r="E3749" s="5" t="str">
        <f t="array" ref="E3749">IF(D3749="","",XLOOKUP(D3749,DATOS!$D$6:D14000,DATOS!$C$6:C14000,0,0,1))</f>
        <v/>
      </c>
      <c r="F3749" s="220"/>
      <c r="G3749" s="221"/>
      <c r="H3749" s="194"/>
      <c r="I3749" s="106"/>
      <c r="J3749" s="195"/>
      <c r="K3749" s="195"/>
      <c r="L3749" s="196"/>
    </row>
    <row r="3750">
      <c r="A3750" s="198"/>
      <c r="B3750" s="219"/>
      <c r="C3750" s="103"/>
      <c r="D3750" s="103"/>
      <c r="E3750" s="5" t="str">
        <f t="array" ref="E3750">IF(D3750="","",XLOOKUP(D3750,DATOS!$D$6:D14000,DATOS!$C$6:C14000,0,0,1))</f>
        <v/>
      </c>
      <c r="F3750" s="220"/>
      <c r="G3750" s="221"/>
      <c r="H3750" s="194"/>
      <c r="I3750" s="106"/>
      <c r="J3750" s="195"/>
      <c r="K3750" s="195"/>
      <c r="L3750" s="196"/>
    </row>
    <row r="3751">
      <c r="A3751" s="198"/>
      <c r="B3751" s="219"/>
      <c r="C3751" s="103"/>
      <c r="D3751" s="103"/>
      <c r="E3751" s="5" t="str">
        <f t="array" ref="E3751">IF(D3751="","",XLOOKUP(D3751,DATOS!$D$6:D14000,DATOS!$C$6:C14000,0,0,1))</f>
        <v/>
      </c>
      <c r="F3751" s="220"/>
      <c r="G3751" s="221"/>
      <c r="H3751" s="194"/>
      <c r="I3751" s="106"/>
      <c r="J3751" s="195"/>
      <c r="K3751" s="195"/>
      <c r="L3751" s="196"/>
    </row>
    <row r="3752">
      <c r="A3752" s="198"/>
      <c r="B3752" s="219"/>
      <c r="C3752" s="103"/>
      <c r="D3752" s="103"/>
      <c r="E3752" s="5" t="str">
        <f t="array" ref="E3752">IF(D3752="","",XLOOKUP(D3752,DATOS!$D$6:D14000,DATOS!$C$6:C14000,0,0,1))</f>
        <v/>
      </c>
      <c r="F3752" s="220"/>
      <c r="G3752" s="221"/>
      <c r="H3752" s="194"/>
      <c r="I3752" s="106"/>
      <c r="J3752" s="195"/>
      <c r="K3752" s="195"/>
      <c r="L3752" s="196"/>
    </row>
    <row r="3753">
      <c r="A3753" s="198"/>
      <c r="B3753" s="219"/>
      <c r="C3753" s="103"/>
      <c r="D3753" s="103"/>
      <c r="E3753" s="5" t="str">
        <f t="array" ref="E3753">IF(D3753="","",XLOOKUP(D3753,DATOS!$D$6:D14000,DATOS!$C$6:C14000,0,0,1))</f>
        <v/>
      </c>
      <c r="F3753" s="220"/>
      <c r="G3753" s="221"/>
      <c r="H3753" s="194"/>
      <c r="I3753" s="106"/>
      <c r="J3753" s="195"/>
      <c r="K3753" s="195"/>
      <c r="L3753" s="196"/>
    </row>
    <row r="3754">
      <c r="A3754" s="198"/>
      <c r="B3754" s="219"/>
      <c r="C3754" s="103"/>
      <c r="D3754" s="103"/>
      <c r="E3754" s="5" t="str">
        <f t="array" ref="E3754">IF(D3754="","",XLOOKUP(D3754,DATOS!$D$6:D14000,DATOS!$C$6:C14000,0,0,1))</f>
        <v/>
      </c>
      <c r="F3754" s="220"/>
      <c r="G3754" s="221"/>
      <c r="H3754" s="194"/>
      <c r="I3754" s="106"/>
      <c r="J3754" s="195"/>
      <c r="K3754" s="195"/>
      <c r="L3754" s="196"/>
    </row>
    <row r="3755">
      <c r="A3755" s="198"/>
      <c r="B3755" s="219"/>
      <c r="C3755" s="103"/>
      <c r="D3755" s="103"/>
      <c r="E3755" s="5" t="str">
        <f t="array" ref="E3755">IF(D3755="","",XLOOKUP(D3755,DATOS!$D$6:D14000,DATOS!$C$6:C14000,0,0,1))</f>
        <v/>
      </c>
      <c r="F3755" s="220"/>
      <c r="G3755" s="221"/>
      <c r="H3755" s="194"/>
      <c r="I3755" s="106"/>
      <c r="J3755" s="195"/>
      <c r="K3755" s="195"/>
      <c r="L3755" s="196"/>
    </row>
    <row r="3756">
      <c r="A3756" s="198"/>
      <c r="B3756" s="219"/>
      <c r="C3756" s="103"/>
      <c r="D3756" s="103"/>
      <c r="E3756" s="5" t="str">
        <f t="array" ref="E3756">IF(D3756="","",XLOOKUP(D3756,DATOS!$D$6:D14000,DATOS!$C$6:C14000,0,0,1))</f>
        <v/>
      </c>
      <c r="F3756" s="220"/>
      <c r="G3756" s="221"/>
      <c r="H3756" s="194"/>
      <c r="I3756" s="106"/>
      <c r="J3756" s="195"/>
      <c r="K3756" s="195"/>
      <c r="L3756" s="196"/>
    </row>
    <row r="3757">
      <c r="A3757" s="198"/>
      <c r="B3757" s="219"/>
      <c r="C3757" s="103"/>
      <c r="D3757" s="103"/>
      <c r="E3757" s="5" t="str">
        <f t="array" ref="E3757">IF(D3757="","",XLOOKUP(D3757,DATOS!$D$6:D14000,DATOS!$C$6:C14000,0,0,1))</f>
        <v/>
      </c>
      <c r="F3757" s="220"/>
      <c r="G3757" s="221"/>
      <c r="H3757" s="194"/>
      <c r="I3757" s="106"/>
      <c r="J3757" s="195"/>
      <c r="K3757" s="195"/>
      <c r="L3757" s="196"/>
    </row>
    <row r="3758">
      <c r="A3758" s="198"/>
      <c r="B3758" s="219"/>
      <c r="C3758" s="103"/>
      <c r="D3758" s="103"/>
      <c r="E3758" s="5" t="str">
        <f t="array" ref="E3758">IF(D3758="","",XLOOKUP(D3758,DATOS!$D$6:D14000,DATOS!$C$6:C14000,0,0,1))</f>
        <v/>
      </c>
      <c r="F3758" s="220"/>
      <c r="G3758" s="221"/>
      <c r="H3758" s="194"/>
      <c r="I3758" s="106"/>
      <c r="J3758" s="195"/>
      <c r="K3758" s="195"/>
      <c r="L3758" s="196"/>
    </row>
    <row r="3759">
      <c r="A3759" s="198"/>
      <c r="B3759" s="219"/>
      <c r="C3759" s="103"/>
      <c r="D3759" s="103"/>
      <c r="E3759" s="5" t="str">
        <f t="array" ref="E3759">IF(D3759="","",XLOOKUP(D3759,DATOS!$D$6:D14000,DATOS!$C$6:C14000,0,0,1))</f>
        <v/>
      </c>
      <c r="F3759" s="220"/>
      <c r="G3759" s="221"/>
      <c r="H3759" s="194"/>
      <c r="I3759" s="106"/>
      <c r="J3759" s="195"/>
      <c r="K3759" s="195"/>
      <c r="L3759" s="196"/>
    </row>
    <row r="3760">
      <c r="A3760" s="198"/>
      <c r="B3760" s="219"/>
      <c r="C3760" s="103"/>
      <c r="D3760" s="103"/>
      <c r="E3760" s="5" t="str">
        <f t="array" ref="E3760">IF(D3760="","",XLOOKUP(D3760,DATOS!$D$6:D14000,DATOS!$C$6:C14000,0,0,1))</f>
        <v/>
      </c>
      <c r="F3760" s="220"/>
      <c r="G3760" s="221"/>
      <c r="H3760" s="194"/>
      <c r="I3760" s="106"/>
      <c r="J3760" s="195"/>
      <c r="K3760" s="195"/>
      <c r="L3760" s="196"/>
    </row>
    <row r="3761">
      <c r="A3761" s="198"/>
      <c r="B3761" s="219"/>
      <c r="C3761" s="103"/>
      <c r="D3761" s="103"/>
      <c r="E3761" s="5" t="str">
        <f t="array" ref="E3761">IF(D3761="","",XLOOKUP(D3761,DATOS!$D$6:D14000,DATOS!$C$6:C14000,0,0,1))</f>
        <v/>
      </c>
      <c r="F3761" s="220"/>
      <c r="G3761" s="221"/>
      <c r="H3761" s="194"/>
      <c r="I3761" s="106"/>
      <c r="J3761" s="195"/>
      <c r="K3761" s="195"/>
      <c r="L3761" s="196"/>
    </row>
    <row r="3762">
      <c r="A3762" s="198"/>
      <c r="B3762" s="219"/>
      <c r="C3762" s="103"/>
      <c r="D3762" s="103"/>
      <c r="E3762" s="5" t="str">
        <f t="array" ref="E3762">IF(D3762="","",XLOOKUP(D3762,DATOS!$D$6:D14000,DATOS!$C$6:C14000,0,0,1))</f>
        <v/>
      </c>
      <c r="F3762" s="220"/>
      <c r="G3762" s="221"/>
      <c r="H3762" s="194"/>
      <c r="I3762" s="106"/>
      <c r="J3762" s="195"/>
      <c r="K3762" s="195"/>
      <c r="L3762" s="196"/>
    </row>
    <row r="3763">
      <c r="A3763" s="198"/>
      <c r="B3763" s="219"/>
      <c r="C3763" s="103"/>
      <c r="D3763" s="103"/>
      <c r="E3763" s="5" t="str">
        <f t="array" ref="E3763">IF(D3763="","",XLOOKUP(D3763,DATOS!$D$6:D14000,DATOS!$C$6:C14000,0,0,1))</f>
        <v/>
      </c>
      <c r="F3763" s="220"/>
      <c r="G3763" s="221"/>
      <c r="H3763" s="194"/>
      <c r="I3763" s="106"/>
      <c r="J3763" s="195"/>
      <c r="K3763" s="195"/>
      <c r="L3763" s="196"/>
    </row>
    <row r="3764">
      <c r="A3764" s="198"/>
      <c r="B3764" s="219"/>
      <c r="C3764" s="103"/>
      <c r="D3764" s="103"/>
      <c r="E3764" s="5" t="str">
        <f t="array" ref="E3764">IF(D3764="","",XLOOKUP(D3764,DATOS!$D$6:D14000,DATOS!$C$6:C14000,0,0,1))</f>
        <v/>
      </c>
      <c r="F3764" s="220"/>
      <c r="G3764" s="221"/>
      <c r="H3764" s="194"/>
      <c r="I3764" s="106"/>
      <c r="J3764" s="195"/>
      <c r="K3764" s="195"/>
      <c r="L3764" s="196"/>
    </row>
    <row r="3765">
      <c r="A3765" s="198"/>
      <c r="B3765" s="219"/>
      <c r="C3765" s="103"/>
      <c r="D3765" s="103"/>
      <c r="E3765" s="5" t="str">
        <f t="array" ref="E3765">IF(D3765="","",XLOOKUP(D3765,DATOS!$D$6:D14000,DATOS!$C$6:C14000,0,0,1))</f>
        <v/>
      </c>
      <c r="F3765" s="220"/>
      <c r="G3765" s="221"/>
      <c r="H3765" s="194"/>
      <c r="I3765" s="106"/>
      <c r="J3765" s="195"/>
      <c r="K3765" s="195"/>
      <c r="L3765" s="196"/>
    </row>
    <row r="3766">
      <c r="A3766" s="198"/>
      <c r="B3766" s="219"/>
      <c r="C3766" s="103"/>
      <c r="D3766" s="103"/>
      <c r="E3766" s="5" t="str">
        <f t="array" ref="E3766">IF(D3766="","",XLOOKUP(D3766,DATOS!$D$6:D14000,DATOS!$C$6:C14000,0,0,1))</f>
        <v/>
      </c>
      <c r="F3766" s="220"/>
      <c r="G3766" s="221"/>
      <c r="H3766" s="194"/>
      <c r="I3766" s="106"/>
      <c r="J3766" s="195"/>
      <c r="K3766" s="195"/>
      <c r="L3766" s="196"/>
    </row>
    <row r="3767">
      <c r="A3767" s="198"/>
      <c r="B3767" s="219"/>
      <c r="C3767" s="103"/>
      <c r="D3767" s="103"/>
      <c r="E3767" s="5" t="str">
        <f t="array" ref="E3767">IF(D3767="","",XLOOKUP(D3767,DATOS!$D$6:D14000,DATOS!$C$6:C14000,0,0,1))</f>
        <v/>
      </c>
      <c r="F3767" s="220"/>
      <c r="G3767" s="221"/>
      <c r="H3767" s="194"/>
      <c r="I3767" s="106"/>
      <c r="J3767" s="195"/>
      <c r="K3767" s="195"/>
      <c r="L3767" s="196"/>
    </row>
    <row r="3768">
      <c r="A3768" s="198"/>
      <c r="B3768" s="219"/>
      <c r="C3768" s="103"/>
      <c r="D3768" s="103"/>
      <c r="E3768" s="5" t="str">
        <f t="array" ref="E3768">IF(D3768="","",XLOOKUP(D3768,DATOS!$D$6:D14000,DATOS!$C$6:C14000,0,0,1))</f>
        <v/>
      </c>
      <c r="F3768" s="220"/>
      <c r="G3768" s="221"/>
      <c r="H3768" s="194"/>
      <c r="I3768" s="106"/>
      <c r="J3768" s="195"/>
      <c r="K3768" s="195"/>
      <c r="L3768" s="196"/>
    </row>
    <row r="3769">
      <c r="A3769" s="198"/>
      <c r="B3769" s="219"/>
      <c r="C3769" s="103"/>
      <c r="D3769" s="103"/>
      <c r="E3769" s="5" t="str">
        <f t="array" ref="E3769">IF(D3769="","",XLOOKUP(D3769,DATOS!$D$6:D14000,DATOS!$C$6:C14000,0,0,1))</f>
        <v/>
      </c>
      <c r="F3769" s="220"/>
      <c r="G3769" s="221"/>
      <c r="H3769" s="194"/>
      <c r="I3769" s="106"/>
      <c r="J3769" s="195"/>
      <c r="K3769" s="195"/>
      <c r="L3769" s="196"/>
    </row>
    <row r="3770">
      <c r="A3770" s="198"/>
      <c r="B3770" s="219"/>
      <c r="C3770" s="103"/>
      <c r="D3770" s="103"/>
      <c r="E3770" s="5" t="str">
        <f t="array" ref="E3770">IF(D3770="","",XLOOKUP(D3770,DATOS!$D$6:D14000,DATOS!$C$6:C14000,0,0,1))</f>
        <v/>
      </c>
      <c r="F3770" s="220"/>
      <c r="G3770" s="221"/>
      <c r="H3770" s="194"/>
      <c r="I3770" s="106"/>
      <c r="J3770" s="195"/>
      <c r="K3770" s="195"/>
      <c r="L3770" s="196"/>
    </row>
    <row r="3771">
      <c r="A3771" s="198"/>
      <c r="B3771" s="219"/>
      <c r="C3771" s="103"/>
      <c r="D3771" s="103"/>
      <c r="E3771" s="5" t="str">
        <f t="array" ref="E3771">IF(D3771="","",XLOOKUP(D3771,DATOS!$D$6:D14000,DATOS!$C$6:C14000,0,0,1))</f>
        <v/>
      </c>
      <c r="F3771" s="220"/>
      <c r="G3771" s="221"/>
      <c r="H3771" s="194"/>
      <c r="I3771" s="106"/>
      <c r="J3771" s="195"/>
      <c r="K3771" s="195"/>
      <c r="L3771" s="196"/>
    </row>
    <row r="3772">
      <c r="A3772" s="198"/>
      <c r="B3772" s="219"/>
      <c r="C3772" s="103"/>
      <c r="D3772" s="103"/>
      <c r="E3772" s="5" t="str">
        <f t="array" ref="E3772">IF(D3772="","",XLOOKUP(D3772,DATOS!$D$6:D14000,DATOS!$C$6:C14000,0,0,1))</f>
        <v/>
      </c>
      <c r="F3772" s="220"/>
      <c r="G3772" s="221"/>
      <c r="H3772" s="194"/>
      <c r="I3772" s="106"/>
      <c r="J3772" s="195"/>
      <c r="K3772" s="195"/>
      <c r="L3772" s="196"/>
    </row>
    <row r="3773">
      <c r="A3773" s="198"/>
      <c r="B3773" s="219"/>
      <c r="C3773" s="103"/>
      <c r="D3773" s="103"/>
      <c r="E3773" s="5" t="str">
        <f t="array" ref="E3773">IF(D3773="","",XLOOKUP(D3773,DATOS!$D$6:D14000,DATOS!$C$6:C14000,0,0,1))</f>
        <v/>
      </c>
      <c r="F3773" s="220"/>
      <c r="G3773" s="221"/>
      <c r="H3773" s="194"/>
      <c r="I3773" s="106"/>
      <c r="J3773" s="195"/>
      <c r="K3773" s="195"/>
      <c r="L3773" s="196"/>
    </row>
    <row r="3774">
      <c r="A3774" s="198"/>
      <c r="B3774" s="219"/>
      <c r="C3774" s="103"/>
      <c r="D3774" s="103"/>
      <c r="E3774" s="5" t="str">
        <f t="array" ref="E3774">IF(D3774="","",XLOOKUP(D3774,DATOS!$D$6:D14000,DATOS!$C$6:C14000,0,0,1))</f>
        <v/>
      </c>
      <c r="F3774" s="220"/>
      <c r="G3774" s="221"/>
      <c r="H3774" s="194"/>
      <c r="I3774" s="106"/>
      <c r="J3774" s="195"/>
      <c r="K3774" s="195"/>
      <c r="L3774" s="196"/>
    </row>
    <row r="3775">
      <c r="A3775" s="198"/>
      <c r="B3775" s="219"/>
      <c r="C3775" s="103"/>
      <c r="D3775" s="103"/>
      <c r="E3775" s="5" t="str">
        <f t="array" ref="E3775">IF(D3775="","",XLOOKUP(D3775,DATOS!$D$6:D14000,DATOS!$C$6:C14000,0,0,1))</f>
        <v/>
      </c>
      <c r="F3775" s="220"/>
      <c r="G3775" s="221"/>
      <c r="H3775" s="194"/>
      <c r="I3775" s="106"/>
      <c r="J3775" s="195"/>
      <c r="K3775" s="195"/>
      <c r="L3775" s="196"/>
    </row>
    <row r="3776">
      <c r="A3776" s="198"/>
      <c r="B3776" s="219"/>
      <c r="C3776" s="103"/>
      <c r="D3776" s="103"/>
      <c r="E3776" s="5" t="str">
        <f t="array" ref="E3776">IF(D3776="","",XLOOKUP(D3776,DATOS!$D$6:D14000,DATOS!$C$6:C14000,0,0,1))</f>
        <v/>
      </c>
      <c r="F3776" s="220"/>
      <c r="G3776" s="221"/>
      <c r="H3776" s="194"/>
      <c r="I3776" s="106"/>
      <c r="J3776" s="195"/>
      <c r="K3776" s="195"/>
      <c r="L3776" s="196"/>
    </row>
    <row r="3777">
      <c r="A3777" s="198"/>
      <c r="B3777" s="219"/>
      <c r="C3777" s="103"/>
      <c r="D3777" s="103"/>
      <c r="E3777" s="5" t="str">
        <f t="array" ref="E3777">IF(D3777="","",XLOOKUP(D3777,DATOS!$D$6:D14000,DATOS!$C$6:C14000,0,0,1))</f>
        <v/>
      </c>
      <c r="F3777" s="220"/>
      <c r="G3777" s="221"/>
      <c r="H3777" s="194"/>
      <c r="I3777" s="106"/>
      <c r="J3777" s="195"/>
      <c r="K3777" s="195"/>
      <c r="L3777" s="196"/>
    </row>
    <row r="3778">
      <c r="A3778" s="198"/>
      <c r="B3778" s="219"/>
      <c r="C3778" s="103"/>
      <c r="D3778" s="103"/>
      <c r="E3778" s="5" t="str">
        <f t="array" ref="E3778">IF(D3778="","",XLOOKUP(D3778,DATOS!$D$6:D14000,DATOS!$C$6:C14000,0,0,1))</f>
        <v/>
      </c>
      <c r="F3778" s="220"/>
      <c r="G3778" s="221"/>
      <c r="H3778" s="194"/>
      <c r="I3778" s="106"/>
      <c r="J3778" s="195"/>
      <c r="K3778" s="195"/>
      <c r="L3778" s="196"/>
    </row>
    <row r="3779">
      <c r="A3779" s="198"/>
      <c r="B3779" s="219"/>
      <c r="C3779" s="103"/>
      <c r="D3779" s="103"/>
      <c r="E3779" s="5" t="str">
        <f t="array" ref="E3779">IF(D3779="","",XLOOKUP(D3779,DATOS!$D$6:D14000,DATOS!$C$6:C14000,0,0,1))</f>
        <v/>
      </c>
      <c r="F3779" s="220"/>
      <c r="G3779" s="221"/>
      <c r="H3779" s="194"/>
      <c r="I3779" s="106"/>
      <c r="J3779" s="195"/>
      <c r="K3779" s="195"/>
      <c r="L3779" s="196"/>
    </row>
    <row r="3780">
      <c r="A3780" s="198"/>
      <c r="B3780" s="219"/>
      <c r="C3780" s="103"/>
      <c r="D3780" s="103"/>
      <c r="E3780" s="5" t="str">
        <f t="array" ref="E3780">IF(D3780="","",XLOOKUP(D3780,DATOS!$D$6:D14000,DATOS!$C$6:C14000,0,0,1))</f>
        <v/>
      </c>
      <c r="F3780" s="220"/>
      <c r="G3780" s="221"/>
      <c r="H3780" s="194"/>
      <c r="I3780" s="106"/>
      <c r="J3780" s="195"/>
      <c r="K3780" s="195"/>
      <c r="L3780" s="196"/>
    </row>
    <row r="3781">
      <c r="A3781" s="198"/>
      <c r="B3781" s="219"/>
      <c r="C3781" s="103"/>
      <c r="D3781" s="103"/>
      <c r="E3781" s="5" t="str">
        <f t="array" ref="E3781">IF(D3781="","",XLOOKUP(D3781,DATOS!$D$6:D14000,DATOS!$C$6:C14000,0,0,1))</f>
        <v/>
      </c>
      <c r="F3781" s="220"/>
      <c r="G3781" s="221"/>
      <c r="H3781" s="194"/>
      <c r="I3781" s="106"/>
      <c r="J3781" s="195"/>
      <c r="K3781" s="195"/>
      <c r="L3781" s="196"/>
    </row>
    <row r="3782">
      <c r="A3782" s="198"/>
      <c r="B3782" s="219"/>
      <c r="C3782" s="103"/>
      <c r="D3782" s="103"/>
      <c r="E3782" s="5" t="str">
        <f t="array" ref="E3782">IF(D3782="","",XLOOKUP(D3782,DATOS!$D$6:D14000,DATOS!$C$6:C14000,0,0,1))</f>
        <v/>
      </c>
      <c r="F3782" s="220"/>
      <c r="G3782" s="221"/>
      <c r="H3782" s="194"/>
      <c r="I3782" s="106"/>
      <c r="J3782" s="195"/>
      <c r="K3782" s="195"/>
      <c r="L3782" s="196"/>
    </row>
    <row r="3783">
      <c r="A3783" s="198"/>
      <c r="B3783" s="219"/>
      <c r="C3783" s="103"/>
      <c r="D3783" s="103"/>
      <c r="E3783" s="5" t="str">
        <f t="array" ref="E3783">IF(D3783="","",XLOOKUP(D3783,DATOS!$D$6:D14000,DATOS!$C$6:C14000,0,0,1))</f>
        <v/>
      </c>
      <c r="F3783" s="220"/>
      <c r="G3783" s="221"/>
      <c r="H3783" s="194"/>
      <c r="I3783" s="106"/>
      <c r="J3783" s="195"/>
      <c r="K3783" s="195"/>
      <c r="L3783" s="196"/>
    </row>
    <row r="3784">
      <c r="A3784" s="198"/>
      <c r="B3784" s="219"/>
      <c r="C3784" s="103"/>
      <c r="D3784" s="103"/>
      <c r="E3784" s="5" t="str">
        <f t="array" ref="E3784">IF(D3784="","",XLOOKUP(D3784,DATOS!$D$6:D14000,DATOS!$C$6:C14000,0,0,1))</f>
        <v/>
      </c>
      <c r="F3784" s="220"/>
      <c r="G3784" s="221"/>
      <c r="H3784" s="194"/>
      <c r="I3784" s="106"/>
      <c r="J3784" s="195"/>
      <c r="K3784" s="195"/>
      <c r="L3784" s="196"/>
    </row>
    <row r="3785">
      <c r="A3785" s="198"/>
      <c r="B3785" s="219"/>
      <c r="C3785" s="103"/>
      <c r="D3785" s="103"/>
      <c r="E3785" s="5" t="str">
        <f t="array" ref="E3785">IF(D3785="","",XLOOKUP(D3785,DATOS!$D$6:D14000,DATOS!$C$6:C14000,0,0,1))</f>
        <v/>
      </c>
      <c r="F3785" s="220"/>
      <c r="G3785" s="221"/>
      <c r="H3785" s="194"/>
      <c r="I3785" s="106"/>
      <c r="J3785" s="195"/>
      <c r="K3785" s="195"/>
      <c r="L3785" s="196"/>
    </row>
    <row r="3786">
      <c r="A3786" s="198"/>
      <c r="B3786" s="219"/>
      <c r="C3786" s="103"/>
      <c r="D3786" s="103"/>
      <c r="E3786" s="5" t="str">
        <f t="array" ref="E3786">IF(D3786="","",XLOOKUP(D3786,DATOS!$D$6:D14000,DATOS!$C$6:C14000,0,0,1))</f>
        <v/>
      </c>
      <c r="F3786" s="220"/>
      <c r="G3786" s="221"/>
      <c r="H3786" s="194"/>
      <c r="I3786" s="106"/>
      <c r="J3786" s="195"/>
      <c r="K3786" s="195"/>
      <c r="L3786" s="196"/>
    </row>
    <row r="3787">
      <c r="A3787" s="198"/>
      <c r="B3787" s="219"/>
      <c r="C3787" s="103"/>
      <c r="D3787" s="103"/>
      <c r="E3787" s="5" t="str">
        <f t="array" ref="E3787">IF(D3787="","",XLOOKUP(D3787,DATOS!$D$6:D14000,DATOS!$C$6:C14000,0,0,1))</f>
        <v/>
      </c>
      <c r="F3787" s="220"/>
      <c r="G3787" s="221"/>
      <c r="H3787" s="194"/>
      <c r="I3787" s="106"/>
      <c r="J3787" s="195"/>
      <c r="K3787" s="195"/>
      <c r="L3787" s="196"/>
    </row>
    <row r="3788">
      <c r="A3788" s="198"/>
      <c r="B3788" s="219"/>
      <c r="C3788" s="103"/>
      <c r="D3788" s="103"/>
      <c r="E3788" s="5" t="str">
        <f t="array" ref="E3788">IF(D3788="","",XLOOKUP(D3788,DATOS!$D$6:D14000,DATOS!$C$6:C14000,0,0,1))</f>
        <v/>
      </c>
      <c r="F3788" s="220"/>
      <c r="G3788" s="221"/>
      <c r="H3788" s="194"/>
      <c r="I3788" s="106"/>
      <c r="J3788" s="195"/>
      <c r="K3788" s="195"/>
      <c r="L3788" s="196"/>
    </row>
    <row r="3789">
      <c r="A3789" s="198"/>
      <c r="B3789" s="219"/>
      <c r="C3789" s="103"/>
      <c r="D3789" s="103"/>
      <c r="E3789" s="5" t="str">
        <f t="array" ref="E3789">IF(D3789="","",XLOOKUP(D3789,DATOS!$D$6:D14000,DATOS!$C$6:C14000,0,0,1))</f>
        <v/>
      </c>
      <c r="F3789" s="220"/>
      <c r="G3789" s="221"/>
      <c r="H3789" s="194"/>
      <c r="I3789" s="106"/>
      <c r="J3789" s="195"/>
      <c r="K3789" s="195"/>
      <c r="L3789" s="196"/>
    </row>
    <row r="3790">
      <c r="A3790" s="198"/>
      <c r="B3790" s="219"/>
      <c r="C3790" s="103"/>
      <c r="D3790" s="103"/>
      <c r="E3790" s="5" t="str">
        <f t="array" ref="E3790">IF(D3790="","",XLOOKUP(D3790,DATOS!$D$6:D14000,DATOS!$C$6:C14000,0,0,1))</f>
        <v/>
      </c>
      <c r="F3790" s="220"/>
      <c r="G3790" s="221"/>
      <c r="H3790" s="194"/>
      <c r="I3790" s="106"/>
      <c r="J3790" s="195"/>
      <c r="K3790" s="195"/>
      <c r="L3790" s="196"/>
    </row>
    <row r="3791">
      <c r="A3791" s="198"/>
      <c r="B3791" s="219"/>
      <c r="C3791" s="103"/>
      <c r="D3791" s="103"/>
      <c r="E3791" s="5" t="str">
        <f t="array" ref="E3791">IF(D3791="","",XLOOKUP(D3791,DATOS!$D$6:D14000,DATOS!$C$6:C14000,0,0,1))</f>
        <v/>
      </c>
      <c r="F3791" s="220"/>
      <c r="G3791" s="221"/>
      <c r="H3791" s="194"/>
      <c r="I3791" s="106"/>
      <c r="J3791" s="195"/>
      <c r="K3791" s="195"/>
      <c r="L3791" s="196"/>
    </row>
    <row r="3792">
      <c r="A3792" s="198"/>
      <c r="B3792" s="219"/>
      <c r="C3792" s="103"/>
      <c r="D3792" s="103"/>
      <c r="E3792" s="5" t="str">
        <f t="array" ref="E3792">IF(D3792="","",XLOOKUP(D3792,DATOS!$D$6:D14000,DATOS!$C$6:C14000,0,0,1))</f>
        <v/>
      </c>
      <c r="F3792" s="220"/>
      <c r="G3792" s="221"/>
      <c r="H3792" s="194"/>
      <c r="I3792" s="106"/>
      <c r="J3792" s="195"/>
      <c r="K3792" s="195"/>
      <c r="L3792" s="196"/>
    </row>
    <row r="3793">
      <c r="A3793" s="198"/>
      <c r="B3793" s="219"/>
      <c r="C3793" s="103"/>
      <c r="D3793" s="103"/>
      <c r="E3793" s="5" t="str">
        <f t="array" ref="E3793">IF(D3793="","",XLOOKUP(D3793,DATOS!$D$6:D14000,DATOS!$C$6:C14000,0,0,1))</f>
        <v/>
      </c>
      <c r="F3793" s="220"/>
      <c r="G3793" s="221"/>
      <c r="H3793" s="194"/>
      <c r="I3793" s="106"/>
      <c r="J3793" s="195"/>
      <c r="K3793" s="195"/>
      <c r="L3793" s="196"/>
    </row>
    <row r="3794">
      <c r="A3794" s="198"/>
      <c r="B3794" s="219"/>
      <c r="C3794" s="103"/>
      <c r="D3794" s="103"/>
      <c r="E3794" s="5" t="str">
        <f t="array" ref="E3794">IF(D3794="","",XLOOKUP(D3794,DATOS!$D$6:D14000,DATOS!$C$6:C14000,0,0,1))</f>
        <v/>
      </c>
      <c r="F3794" s="220"/>
      <c r="G3794" s="221"/>
      <c r="H3794" s="194"/>
      <c r="I3794" s="106"/>
      <c r="J3794" s="195"/>
      <c r="K3794" s="195"/>
      <c r="L3794" s="196"/>
    </row>
    <row r="3795">
      <c r="A3795" s="198"/>
      <c r="B3795" s="219"/>
      <c r="C3795" s="103"/>
      <c r="D3795" s="103"/>
      <c r="E3795" s="5" t="str">
        <f t="array" ref="E3795">IF(D3795="","",XLOOKUP(D3795,DATOS!$D$6:D14000,DATOS!$C$6:C14000,0,0,1))</f>
        <v/>
      </c>
      <c r="F3795" s="220"/>
      <c r="G3795" s="221"/>
      <c r="H3795" s="194"/>
      <c r="I3795" s="106"/>
      <c r="J3795" s="195"/>
      <c r="K3795" s="195"/>
      <c r="L3795" s="196"/>
    </row>
    <row r="3796">
      <c r="A3796" s="198"/>
      <c r="B3796" s="219"/>
      <c r="C3796" s="103"/>
      <c r="D3796" s="103"/>
      <c r="E3796" s="5" t="str">
        <f t="array" ref="E3796">IF(D3796="","",XLOOKUP(D3796,DATOS!$D$6:D14000,DATOS!$C$6:C14000,0,0,1))</f>
        <v/>
      </c>
      <c r="F3796" s="220"/>
      <c r="G3796" s="221"/>
      <c r="H3796" s="194"/>
      <c r="I3796" s="106"/>
      <c r="J3796" s="195"/>
      <c r="K3796" s="195"/>
      <c r="L3796" s="196"/>
    </row>
    <row r="3797">
      <c r="A3797" s="198"/>
      <c r="B3797" s="219"/>
      <c r="C3797" s="103"/>
      <c r="D3797" s="103"/>
      <c r="E3797" s="5" t="str">
        <f t="array" ref="E3797">IF(D3797="","",XLOOKUP(D3797,DATOS!$D$6:D14000,DATOS!$C$6:C14000,0,0,1))</f>
        <v/>
      </c>
      <c r="F3797" s="220"/>
      <c r="G3797" s="221"/>
      <c r="H3797" s="194"/>
      <c r="I3797" s="106"/>
      <c r="J3797" s="195"/>
      <c r="K3797" s="195"/>
      <c r="L3797" s="196"/>
    </row>
    <row r="3798">
      <c r="A3798" s="198"/>
      <c r="B3798" s="219"/>
      <c r="C3798" s="103"/>
      <c r="D3798" s="103"/>
      <c r="E3798" s="5" t="str">
        <f t="array" ref="E3798">IF(D3798="","",XLOOKUP(D3798,DATOS!$D$6:D14000,DATOS!$C$6:C14000,0,0,1))</f>
        <v/>
      </c>
      <c r="F3798" s="220"/>
      <c r="G3798" s="221"/>
      <c r="H3798" s="194"/>
      <c r="I3798" s="106"/>
      <c r="J3798" s="195"/>
      <c r="K3798" s="195"/>
      <c r="L3798" s="196"/>
    </row>
    <row r="3799">
      <c r="A3799" s="198"/>
      <c r="B3799" s="219"/>
      <c r="C3799" s="103"/>
      <c r="D3799" s="103"/>
      <c r="E3799" s="5" t="str">
        <f t="array" ref="E3799">IF(D3799="","",XLOOKUP(D3799,DATOS!$D$6:D14000,DATOS!$C$6:C14000,0,0,1))</f>
        <v/>
      </c>
      <c r="F3799" s="220"/>
      <c r="G3799" s="221"/>
      <c r="H3799" s="194"/>
      <c r="I3799" s="106"/>
      <c r="J3799" s="195"/>
      <c r="K3799" s="195"/>
      <c r="L3799" s="196"/>
    </row>
    <row r="3800">
      <c r="A3800" s="198"/>
      <c r="B3800" s="219"/>
      <c r="C3800" s="103"/>
      <c r="D3800" s="103"/>
      <c r="E3800" s="5" t="str">
        <f t="array" ref="E3800">IF(D3800="","",XLOOKUP(D3800,DATOS!$D$6:D14000,DATOS!$C$6:C14000,0,0,1))</f>
        <v/>
      </c>
      <c r="F3800" s="220"/>
      <c r="G3800" s="221"/>
      <c r="H3800" s="194"/>
      <c r="I3800" s="106"/>
      <c r="J3800" s="195"/>
      <c r="K3800" s="195"/>
      <c r="L3800" s="196"/>
    </row>
    <row r="3801">
      <c r="A3801" s="198"/>
      <c r="B3801" s="219"/>
      <c r="C3801" s="103"/>
      <c r="D3801" s="103"/>
      <c r="E3801" s="5" t="str">
        <f t="array" ref="E3801">IF(D3801="","",XLOOKUP(D3801,DATOS!$D$6:D14000,DATOS!$C$6:C14000,0,0,1))</f>
        <v/>
      </c>
      <c r="F3801" s="220"/>
      <c r="G3801" s="221"/>
      <c r="H3801" s="194"/>
      <c r="I3801" s="106"/>
      <c r="J3801" s="195"/>
      <c r="K3801" s="195"/>
      <c r="L3801" s="196"/>
    </row>
    <row r="3802">
      <c r="A3802" s="198"/>
      <c r="B3802" s="219"/>
      <c r="C3802" s="103"/>
      <c r="D3802" s="103"/>
      <c r="E3802" s="5" t="str">
        <f t="array" ref="E3802">IF(D3802="","",XLOOKUP(D3802,DATOS!$D$6:D14000,DATOS!$C$6:C14000,0,0,1))</f>
        <v/>
      </c>
      <c r="F3802" s="220"/>
      <c r="G3802" s="221"/>
      <c r="H3802" s="194"/>
      <c r="I3802" s="106"/>
      <c r="J3802" s="195"/>
      <c r="K3802" s="195"/>
      <c r="L3802" s="196"/>
    </row>
    <row r="3803">
      <c r="A3803" s="198"/>
      <c r="B3803" s="219"/>
      <c r="C3803" s="103"/>
      <c r="D3803" s="103"/>
      <c r="E3803" s="5" t="str">
        <f t="array" ref="E3803">IF(D3803="","",XLOOKUP(D3803,DATOS!$D$6:D14000,DATOS!$C$6:C14000,0,0,1))</f>
        <v/>
      </c>
      <c r="F3803" s="220"/>
      <c r="G3803" s="221"/>
      <c r="H3803" s="194"/>
      <c r="I3803" s="106"/>
      <c r="J3803" s="195"/>
      <c r="K3803" s="195"/>
      <c r="L3803" s="196"/>
    </row>
    <row r="3804">
      <c r="A3804" s="198"/>
      <c r="B3804" s="219"/>
      <c r="C3804" s="103"/>
      <c r="D3804" s="103"/>
      <c r="E3804" s="5" t="str">
        <f t="array" ref="E3804">IF(D3804="","",XLOOKUP(D3804,DATOS!$D$6:D14000,DATOS!$C$6:C14000,0,0,1))</f>
        <v/>
      </c>
      <c r="F3804" s="220"/>
      <c r="G3804" s="221"/>
      <c r="H3804" s="194"/>
      <c r="I3804" s="106"/>
      <c r="J3804" s="195"/>
      <c r="K3804" s="195"/>
      <c r="L3804" s="196"/>
    </row>
    <row r="3805">
      <c r="A3805" s="198"/>
      <c r="B3805" s="219"/>
      <c r="C3805" s="103"/>
      <c r="D3805" s="103"/>
      <c r="E3805" s="5" t="str">
        <f t="array" ref="E3805">IF(D3805="","",XLOOKUP(D3805,DATOS!$D$6:D14000,DATOS!$C$6:C14000,0,0,1))</f>
        <v/>
      </c>
      <c r="F3805" s="220"/>
      <c r="G3805" s="221"/>
      <c r="H3805" s="194"/>
      <c r="I3805" s="106"/>
      <c r="J3805" s="195"/>
      <c r="K3805" s="195"/>
      <c r="L3805" s="196"/>
    </row>
    <row r="3806">
      <c r="A3806" s="198"/>
      <c r="B3806" s="219"/>
      <c r="C3806" s="103"/>
      <c r="D3806" s="103"/>
      <c r="E3806" s="5" t="str">
        <f t="array" ref="E3806">IF(D3806="","",XLOOKUP(D3806,DATOS!$D$6:D14000,DATOS!$C$6:C14000,0,0,1))</f>
        <v/>
      </c>
      <c r="F3806" s="220"/>
      <c r="G3806" s="221"/>
      <c r="H3806" s="194"/>
      <c r="I3806" s="106"/>
      <c r="J3806" s="195"/>
      <c r="K3806" s="195"/>
      <c r="L3806" s="196"/>
    </row>
    <row r="3807">
      <c r="A3807" s="198"/>
      <c r="B3807" s="219"/>
      <c r="C3807" s="103"/>
      <c r="D3807" s="103"/>
      <c r="E3807" s="5" t="str">
        <f t="array" ref="E3807">IF(D3807="","",XLOOKUP(D3807,DATOS!$D$6:D14000,DATOS!$C$6:C14000,0,0,1))</f>
        <v/>
      </c>
      <c r="F3807" s="220"/>
      <c r="G3807" s="221"/>
      <c r="H3807" s="194"/>
      <c r="I3807" s="106"/>
      <c r="J3807" s="195"/>
      <c r="K3807" s="195"/>
      <c r="L3807" s="196"/>
    </row>
    <row r="3808">
      <c r="A3808" s="198"/>
      <c r="B3808" s="219"/>
      <c r="C3808" s="103"/>
      <c r="D3808" s="103"/>
      <c r="E3808" s="5" t="str">
        <f t="array" ref="E3808">IF(D3808="","",XLOOKUP(D3808,DATOS!$D$6:D14000,DATOS!$C$6:C14000,0,0,1))</f>
        <v/>
      </c>
      <c r="F3808" s="220"/>
      <c r="G3808" s="221"/>
      <c r="H3808" s="194"/>
      <c r="I3808" s="106"/>
      <c r="J3808" s="195"/>
      <c r="K3808" s="195"/>
      <c r="L3808" s="196"/>
    </row>
    <row r="3809">
      <c r="A3809" s="198"/>
      <c r="B3809" s="219"/>
      <c r="C3809" s="103"/>
      <c r="D3809" s="103"/>
      <c r="E3809" s="5" t="str">
        <f t="array" ref="E3809">IF(D3809="","",XLOOKUP(D3809,DATOS!$D$6:D14000,DATOS!$C$6:C14000,0,0,1))</f>
        <v/>
      </c>
      <c r="F3809" s="220"/>
      <c r="G3809" s="221"/>
      <c r="H3809" s="194"/>
      <c r="I3809" s="106"/>
      <c r="J3809" s="195"/>
      <c r="K3809" s="195"/>
      <c r="L3809" s="196"/>
    </row>
    <row r="3810">
      <c r="A3810" s="198"/>
      <c r="B3810" s="219"/>
      <c r="C3810" s="103"/>
      <c r="D3810" s="103"/>
      <c r="E3810" s="5" t="str">
        <f t="array" ref="E3810">IF(D3810="","",XLOOKUP(D3810,DATOS!$D$6:D14000,DATOS!$C$6:C14000,0,0,1))</f>
        <v/>
      </c>
      <c r="F3810" s="220"/>
      <c r="G3810" s="221"/>
      <c r="H3810" s="194"/>
      <c r="I3810" s="106"/>
      <c r="J3810" s="195"/>
      <c r="K3810" s="195"/>
      <c r="L3810" s="196"/>
    </row>
    <row r="3811">
      <c r="A3811" s="198"/>
      <c r="B3811" s="219"/>
      <c r="C3811" s="103"/>
      <c r="D3811" s="103"/>
      <c r="E3811" s="5" t="str">
        <f t="array" ref="E3811">IF(D3811="","",XLOOKUP(D3811,DATOS!$D$6:D14000,DATOS!$C$6:C14000,0,0,1))</f>
        <v/>
      </c>
      <c r="F3811" s="220"/>
      <c r="G3811" s="221"/>
      <c r="H3811" s="194"/>
      <c r="I3811" s="106"/>
      <c r="J3811" s="195"/>
      <c r="K3811" s="195"/>
      <c r="L3811" s="196"/>
    </row>
    <row r="3812">
      <c r="A3812" s="198"/>
      <c r="B3812" s="219"/>
      <c r="C3812" s="103"/>
      <c r="D3812" s="103"/>
      <c r="E3812" s="5" t="str">
        <f t="array" ref="E3812">IF(D3812="","",XLOOKUP(D3812,DATOS!$D$6:D14000,DATOS!$C$6:C14000,0,0,1))</f>
        <v/>
      </c>
      <c r="F3812" s="220"/>
      <c r="G3812" s="221"/>
      <c r="H3812" s="194"/>
      <c r="I3812" s="106"/>
      <c r="J3812" s="195"/>
      <c r="K3812" s="195"/>
      <c r="L3812" s="196"/>
    </row>
    <row r="3813">
      <c r="A3813" s="198"/>
      <c r="B3813" s="219"/>
      <c r="C3813" s="103"/>
      <c r="D3813" s="103"/>
      <c r="E3813" s="5" t="str">
        <f t="array" ref="E3813">IF(D3813="","",XLOOKUP(D3813,DATOS!$D$6:D14000,DATOS!$C$6:C14000,0,0,1))</f>
        <v/>
      </c>
      <c r="F3813" s="220"/>
      <c r="G3813" s="221"/>
      <c r="H3813" s="194"/>
      <c r="I3813" s="106"/>
      <c r="J3813" s="195"/>
      <c r="K3813" s="195"/>
      <c r="L3813" s="196"/>
    </row>
    <row r="3814">
      <c r="A3814" s="198"/>
      <c r="B3814" s="219"/>
      <c r="C3814" s="103"/>
      <c r="D3814" s="103"/>
      <c r="E3814" s="5" t="str">
        <f t="array" ref="E3814">IF(D3814="","",XLOOKUP(D3814,DATOS!$D$6:D14000,DATOS!$C$6:C14000,0,0,1))</f>
        <v/>
      </c>
      <c r="F3814" s="220"/>
      <c r="G3814" s="221"/>
      <c r="H3814" s="194"/>
      <c r="I3814" s="106"/>
      <c r="J3814" s="195"/>
      <c r="K3814" s="195"/>
      <c r="L3814" s="196"/>
    </row>
    <row r="3815">
      <c r="A3815" s="198"/>
      <c r="B3815" s="219"/>
      <c r="C3815" s="103"/>
      <c r="D3815" s="103"/>
      <c r="E3815" s="5" t="str">
        <f t="array" ref="E3815">IF(D3815="","",XLOOKUP(D3815,DATOS!$D$6:D14000,DATOS!$C$6:C14000,0,0,1))</f>
        <v/>
      </c>
      <c r="F3815" s="220"/>
      <c r="G3815" s="221"/>
      <c r="H3815" s="194"/>
      <c r="I3815" s="106"/>
      <c r="J3815" s="195"/>
      <c r="K3815" s="195"/>
      <c r="L3815" s="196"/>
    </row>
    <row r="3816">
      <c r="A3816" s="198"/>
      <c r="B3816" s="219"/>
      <c r="C3816" s="103"/>
      <c r="D3816" s="103"/>
      <c r="E3816" s="5" t="str">
        <f t="array" ref="E3816">IF(D3816="","",XLOOKUP(D3816,DATOS!$D$6:D14000,DATOS!$C$6:C14000,0,0,1))</f>
        <v/>
      </c>
      <c r="F3816" s="220"/>
      <c r="G3816" s="221"/>
      <c r="H3816" s="194"/>
      <c r="I3816" s="106"/>
      <c r="J3816" s="195"/>
      <c r="K3816" s="195"/>
      <c r="L3816" s="196"/>
    </row>
    <row r="3817">
      <c r="A3817" s="198"/>
      <c r="B3817" s="219"/>
      <c r="C3817" s="103"/>
      <c r="D3817" s="103"/>
      <c r="E3817" s="5" t="str">
        <f t="array" ref="E3817">IF(D3817="","",XLOOKUP(D3817,DATOS!$D$6:D14000,DATOS!$C$6:C14000,0,0,1))</f>
        <v/>
      </c>
      <c r="F3817" s="220"/>
      <c r="G3817" s="221"/>
      <c r="H3817" s="194"/>
      <c r="I3817" s="106"/>
      <c r="J3817" s="195"/>
      <c r="K3817" s="195"/>
      <c r="L3817" s="196"/>
    </row>
    <row r="3818">
      <c r="A3818" s="198"/>
      <c r="B3818" s="219"/>
      <c r="C3818" s="103"/>
      <c r="D3818" s="103"/>
      <c r="E3818" s="5" t="str">
        <f t="array" ref="E3818">IF(D3818="","",XLOOKUP(D3818,DATOS!$D$6:D14000,DATOS!$C$6:C14000,0,0,1))</f>
        <v/>
      </c>
      <c r="F3818" s="220"/>
      <c r="G3818" s="221"/>
      <c r="H3818" s="194"/>
      <c r="I3818" s="106"/>
      <c r="J3818" s="195"/>
      <c r="K3818" s="195"/>
      <c r="L3818" s="196"/>
    </row>
    <row r="3819">
      <c r="A3819" s="198"/>
      <c r="B3819" s="219"/>
      <c r="C3819" s="103"/>
      <c r="D3819" s="103"/>
      <c r="E3819" s="5" t="str">
        <f t="array" ref="E3819">IF(D3819="","",XLOOKUP(D3819,DATOS!$D$6:D14000,DATOS!$C$6:C14000,0,0,1))</f>
        <v/>
      </c>
      <c r="F3819" s="220"/>
      <c r="G3819" s="221"/>
      <c r="H3819" s="194"/>
      <c r="I3819" s="106"/>
      <c r="J3819" s="195"/>
      <c r="K3819" s="195"/>
      <c r="L3819" s="196"/>
    </row>
    <row r="3820">
      <c r="A3820" s="198"/>
      <c r="B3820" s="219"/>
      <c r="C3820" s="103"/>
      <c r="D3820" s="103"/>
      <c r="E3820" s="5" t="str">
        <f t="array" ref="E3820">IF(D3820="","",XLOOKUP(D3820,DATOS!$D$6:D14000,DATOS!$C$6:C14000,0,0,1))</f>
        <v/>
      </c>
      <c r="F3820" s="220"/>
      <c r="G3820" s="221"/>
      <c r="H3820" s="194"/>
      <c r="I3820" s="106"/>
      <c r="J3820" s="195"/>
      <c r="K3820" s="195"/>
      <c r="L3820" s="196"/>
    </row>
    <row r="3821">
      <c r="A3821" s="198"/>
      <c r="B3821" s="219"/>
      <c r="C3821" s="103"/>
      <c r="D3821" s="103"/>
      <c r="E3821" s="5" t="str">
        <f t="array" ref="E3821">IF(D3821="","",XLOOKUP(D3821,DATOS!$D$6:D14000,DATOS!$C$6:C14000,0,0,1))</f>
        <v/>
      </c>
      <c r="F3821" s="220"/>
      <c r="G3821" s="221"/>
      <c r="H3821" s="194"/>
      <c r="I3821" s="106"/>
      <c r="J3821" s="195"/>
      <c r="K3821" s="195"/>
      <c r="L3821" s="196"/>
    </row>
    <row r="3822">
      <c r="A3822" s="198"/>
      <c r="B3822" s="219"/>
      <c r="C3822" s="103"/>
      <c r="D3822" s="103"/>
      <c r="E3822" s="5" t="str">
        <f t="array" ref="E3822">IF(D3822="","",XLOOKUP(D3822,DATOS!$D$6:D14000,DATOS!$C$6:C14000,0,0,1))</f>
        <v/>
      </c>
      <c r="F3822" s="220"/>
      <c r="G3822" s="221"/>
      <c r="H3822" s="194"/>
      <c r="I3822" s="106"/>
      <c r="J3822" s="195"/>
      <c r="K3822" s="195"/>
      <c r="L3822" s="196"/>
    </row>
    <row r="3823">
      <c r="A3823" s="198"/>
      <c r="B3823" s="219"/>
      <c r="C3823" s="103"/>
      <c r="D3823" s="103"/>
      <c r="E3823" s="5" t="str">
        <f t="array" ref="E3823">IF(D3823="","",XLOOKUP(D3823,DATOS!$D$6:D14000,DATOS!$C$6:C14000,0,0,1))</f>
        <v/>
      </c>
      <c r="F3823" s="220"/>
      <c r="G3823" s="221"/>
      <c r="H3823" s="194"/>
      <c r="I3823" s="106"/>
      <c r="J3823" s="195"/>
      <c r="K3823" s="195"/>
      <c r="L3823" s="196"/>
    </row>
    <row r="3824">
      <c r="A3824" s="198"/>
      <c r="B3824" s="219"/>
      <c r="C3824" s="103"/>
      <c r="D3824" s="103"/>
      <c r="E3824" s="5" t="str">
        <f t="array" ref="E3824">IF(D3824="","",XLOOKUP(D3824,DATOS!$D$6:D14000,DATOS!$C$6:C14000,0,0,1))</f>
        <v/>
      </c>
      <c r="F3824" s="220"/>
      <c r="G3824" s="221"/>
      <c r="H3824" s="194"/>
      <c r="I3824" s="106"/>
      <c r="J3824" s="195"/>
      <c r="K3824" s="195"/>
      <c r="L3824" s="196"/>
    </row>
    <row r="3825">
      <c r="A3825" s="198"/>
      <c r="B3825" s="219"/>
      <c r="C3825" s="103"/>
      <c r="D3825" s="103"/>
      <c r="E3825" s="5" t="str">
        <f t="array" ref="E3825">IF(D3825="","",XLOOKUP(D3825,DATOS!$D$6:D14000,DATOS!$C$6:C14000,0,0,1))</f>
        <v/>
      </c>
      <c r="F3825" s="220"/>
      <c r="G3825" s="221"/>
      <c r="H3825" s="194"/>
      <c r="I3825" s="106"/>
      <c r="J3825" s="195"/>
      <c r="K3825" s="195"/>
      <c r="L3825" s="196"/>
    </row>
    <row r="3826">
      <c r="A3826" s="198"/>
      <c r="B3826" s="219"/>
      <c r="C3826" s="103"/>
      <c r="D3826" s="103"/>
      <c r="E3826" s="5" t="str">
        <f t="array" ref="E3826">IF(D3826="","",XLOOKUP(D3826,DATOS!$D$6:D14000,DATOS!$C$6:C14000,0,0,1))</f>
        <v/>
      </c>
      <c r="F3826" s="220"/>
      <c r="G3826" s="221"/>
      <c r="H3826" s="194"/>
      <c r="I3826" s="106"/>
      <c r="J3826" s="195"/>
      <c r="K3826" s="195"/>
      <c r="L3826" s="196"/>
    </row>
    <row r="3827">
      <c r="A3827" s="198"/>
      <c r="B3827" s="219"/>
      <c r="C3827" s="103"/>
      <c r="D3827" s="103"/>
      <c r="E3827" s="5" t="str">
        <f t="array" ref="E3827">IF(D3827="","",XLOOKUP(D3827,DATOS!$D$6:D14000,DATOS!$C$6:C14000,0,0,1))</f>
        <v/>
      </c>
      <c r="F3827" s="220"/>
      <c r="G3827" s="221"/>
      <c r="H3827" s="194"/>
      <c r="I3827" s="106"/>
      <c r="J3827" s="195"/>
      <c r="K3827" s="195"/>
      <c r="L3827" s="196"/>
    </row>
    <row r="3828">
      <c r="A3828" s="198"/>
      <c r="B3828" s="219"/>
      <c r="C3828" s="103"/>
      <c r="D3828" s="103"/>
      <c r="E3828" s="5" t="str">
        <f t="array" ref="E3828">IF(D3828="","",XLOOKUP(D3828,DATOS!$D$6:D14000,DATOS!$C$6:C14000,0,0,1))</f>
        <v/>
      </c>
      <c r="F3828" s="220"/>
      <c r="G3828" s="221"/>
      <c r="H3828" s="194"/>
      <c r="I3828" s="106"/>
      <c r="J3828" s="195"/>
      <c r="K3828" s="195"/>
      <c r="L3828" s="196"/>
    </row>
    <row r="3829">
      <c r="A3829" s="198"/>
      <c r="B3829" s="219"/>
      <c r="C3829" s="103"/>
      <c r="D3829" s="103"/>
      <c r="E3829" s="5" t="str">
        <f t="array" ref="E3829">IF(D3829="","",XLOOKUP(D3829,DATOS!$D$6:D14000,DATOS!$C$6:C14000,0,0,1))</f>
        <v/>
      </c>
      <c r="F3829" s="220"/>
      <c r="G3829" s="221"/>
      <c r="H3829" s="194"/>
      <c r="I3829" s="106"/>
      <c r="J3829" s="195"/>
      <c r="K3829" s="195"/>
      <c r="L3829" s="196"/>
    </row>
    <row r="3830">
      <c r="A3830" s="198"/>
      <c r="B3830" s="219"/>
      <c r="C3830" s="103"/>
      <c r="D3830" s="103"/>
      <c r="E3830" s="5" t="str">
        <f t="array" ref="E3830">IF(D3830="","",XLOOKUP(D3830,DATOS!$D$6:D14000,DATOS!$C$6:C14000,0,0,1))</f>
        <v/>
      </c>
      <c r="F3830" s="220"/>
      <c r="G3830" s="221"/>
      <c r="H3830" s="194"/>
      <c r="I3830" s="106"/>
      <c r="J3830" s="195"/>
      <c r="K3830" s="195"/>
      <c r="L3830" s="196"/>
    </row>
    <row r="3831">
      <c r="A3831" s="198"/>
      <c r="B3831" s="219"/>
      <c r="C3831" s="103"/>
      <c r="D3831" s="103"/>
      <c r="E3831" s="5" t="str">
        <f t="array" ref="E3831">IF(D3831="","",XLOOKUP(D3831,DATOS!$D$6:D14000,DATOS!$C$6:C14000,0,0,1))</f>
        <v/>
      </c>
      <c r="F3831" s="220"/>
      <c r="G3831" s="221"/>
      <c r="H3831" s="194"/>
      <c r="I3831" s="106"/>
      <c r="J3831" s="195"/>
      <c r="K3831" s="195"/>
      <c r="L3831" s="196"/>
    </row>
    <row r="3832">
      <c r="A3832" s="198"/>
      <c r="B3832" s="219"/>
      <c r="C3832" s="103"/>
      <c r="D3832" s="103"/>
      <c r="E3832" s="5" t="str">
        <f t="array" ref="E3832">IF(D3832="","",XLOOKUP(D3832,DATOS!$D$6:D14000,DATOS!$C$6:C14000,0,0,1))</f>
        <v/>
      </c>
      <c r="F3832" s="220"/>
      <c r="G3832" s="221"/>
      <c r="H3832" s="194"/>
      <c r="I3832" s="106"/>
      <c r="J3832" s="195"/>
      <c r="K3832" s="195"/>
      <c r="L3832" s="196"/>
    </row>
    <row r="3833">
      <c r="A3833" s="198"/>
      <c r="B3833" s="219"/>
      <c r="C3833" s="103"/>
      <c r="D3833" s="103"/>
      <c r="E3833" s="5" t="str">
        <f t="array" ref="E3833">IF(D3833="","",XLOOKUP(D3833,DATOS!$D$6:D14000,DATOS!$C$6:C14000,0,0,1))</f>
        <v/>
      </c>
      <c r="F3833" s="220"/>
      <c r="G3833" s="221"/>
      <c r="H3833" s="194"/>
      <c r="I3833" s="106"/>
      <c r="J3833" s="195"/>
      <c r="K3833" s="195"/>
      <c r="L3833" s="196"/>
    </row>
    <row r="3834">
      <c r="A3834" s="198"/>
      <c r="B3834" s="219"/>
      <c r="C3834" s="103"/>
      <c r="D3834" s="103"/>
      <c r="E3834" s="5" t="str">
        <f t="array" ref="E3834">IF(D3834="","",XLOOKUP(D3834,DATOS!$D$6:D14000,DATOS!$C$6:C14000,0,0,1))</f>
        <v/>
      </c>
      <c r="F3834" s="220"/>
      <c r="G3834" s="221"/>
      <c r="H3834" s="194"/>
      <c r="I3834" s="106"/>
      <c r="J3834" s="195"/>
      <c r="K3834" s="195"/>
      <c r="L3834" s="196"/>
    </row>
    <row r="3835">
      <c r="A3835" s="198"/>
      <c r="B3835" s="219"/>
      <c r="C3835" s="103"/>
      <c r="D3835" s="103"/>
      <c r="E3835" s="5" t="str">
        <f t="array" ref="E3835">IF(D3835="","",XLOOKUP(D3835,DATOS!$D$6:D14000,DATOS!$C$6:C14000,0,0,1))</f>
        <v/>
      </c>
      <c r="F3835" s="220"/>
      <c r="G3835" s="221"/>
      <c r="H3835" s="194"/>
      <c r="I3835" s="106"/>
      <c r="J3835" s="195"/>
      <c r="K3835" s="195"/>
      <c r="L3835" s="196"/>
    </row>
    <row r="3836">
      <c r="A3836" s="198"/>
      <c r="B3836" s="219"/>
      <c r="C3836" s="103"/>
      <c r="D3836" s="103"/>
      <c r="E3836" s="5" t="str">
        <f t="array" ref="E3836">IF(D3836="","",XLOOKUP(D3836,DATOS!$D$6:D14000,DATOS!$C$6:C14000,0,0,1))</f>
        <v/>
      </c>
      <c r="F3836" s="220"/>
      <c r="G3836" s="221"/>
      <c r="H3836" s="194"/>
      <c r="I3836" s="106"/>
      <c r="J3836" s="195"/>
      <c r="K3836" s="195"/>
      <c r="L3836" s="196"/>
    </row>
    <row r="3837">
      <c r="A3837" s="198"/>
      <c r="B3837" s="219"/>
      <c r="C3837" s="103"/>
      <c r="D3837" s="103"/>
      <c r="E3837" s="5" t="str">
        <f t="array" ref="E3837">IF(D3837="","",XLOOKUP(D3837,DATOS!$D$6:D14000,DATOS!$C$6:C14000,0,0,1))</f>
        <v/>
      </c>
      <c r="F3837" s="220"/>
      <c r="G3837" s="221"/>
      <c r="H3837" s="194"/>
      <c r="I3837" s="106"/>
      <c r="J3837" s="195"/>
      <c r="K3837" s="195"/>
      <c r="L3837" s="196"/>
    </row>
    <row r="3838">
      <c r="A3838" s="198"/>
      <c r="B3838" s="219"/>
      <c r="C3838" s="103"/>
      <c r="D3838" s="103"/>
      <c r="E3838" s="5" t="str">
        <f t="array" ref="E3838">IF(D3838="","",XLOOKUP(D3838,DATOS!$D$6:D14000,DATOS!$C$6:C14000,0,0,1))</f>
        <v/>
      </c>
      <c r="F3838" s="220"/>
      <c r="G3838" s="221"/>
      <c r="H3838" s="194"/>
      <c r="I3838" s="106"/>
      <c r="J3838" s="195"/>
      <c r="K3838" s="195"/>
      <c r="L3838" s="196"/>
    </row>
    <row r="3839">
      <c r="A3839" s="198"/>
      <c r="B3839" s="219"/>
      <c r="C3839" s="103"/>
      <c r="D3839" s="103"/>
      <c r="E3839" s="5" t="str">
        <f t="array" ref="E3839">IF(D3839="","",XLOOKUP(D3839,DATOS!$D$6:D14000,DATOS!$C$6:C14000,0,0,1))</f>
        <v/>
      </c>
      <c r="F3839" s="220"/>
      <c r="G3839" s="221"/>
      <c r="H3839" s="194"/>
      <c r="I3839" s="106"/>
      <c r="J3839" s="195"/>
      <c r="K3839" s="195"/>
      <c r="L3839" s="196"/>
    </row>
    <row r="3840">
      <c r="A3840" s="198"/>
      <c r="B3840" s="219"/>
      <c r="C3840" s="103"/>
      <c r="D3840" s="103"/>
      <c r="E3840" s="5" t="str">
        <f t="array" ref="E3840">IF(D3840="","",XLOOKUP(D3840,DATOS!$D$6:D14000,DATOS!$C$6:C14000,0,0,1))</f>
        <v/>
      </c>
      <c r="F3840" s="220"/>
      <c r="G3840" s="221"/>
      <c r="H3840" s="194"/>
      <c r="I3840" s="106"/>
      <c r="J3840" s="195"/>
      <c r="K3840" s="195"/>
      <c r="L3840" s="196"/>
    </row>
    <row r="3841">
      <c r="A3841" s="198"/>
      <c r="B3841" s="219"/>
      <c r="C3841" s="103"/>
      <c r="D3841" s="103"/>
      <c r="E3841" s="5" t="str">
        <f t="array" ref="E3841">IF(D3841="","",XLOOKUP(D3841,DATOS!$D$6:D14000,DATOS!$C$6:C14000,0,0,1))</f>
        <v/>
      </c>
      <c r="F3841" s="220"/>
      <c r="G3841" s="221"/>
      <c r="H3841" s="194"/>
      <c r="I3841" s="106"/>
      <c r="J3841" s="195"/>
      <c r="K3841" s="195"/>
      <c r="L3841" s="196"/>
    </row>
    <row r="3842">
      <c r="A3842" s="198"/>
      <c r="B3842" s="219"/>
      <c r="C3842" s="103"/>
      <c r="D3842" s="103"/>
      <c r="E3842" s="5" t="str">
        <f t="array" ref="E3842">IF(D3842="","",XLOOKUP(D3842,DATOS!$D$6:D14000,DATOS!$C$6:C14000,0,0,1))</f>
        <v/>
      </c>
      <c r="F3842" s="220"/>
      <c r="G3842" s="221"/>
      <c r="H3842" s="194"/>
      <c r="I3842" s="106"/>
      <c r="J3842" s="195"/>
      <c r="K3842" s="195"/>
      <c r="L3842" s="196"/>
    </row>
    <row r="3843">
      <c r="A3843" s="198"/>
      <c r="B3843" s="219"/>
      <c r="C3843" s="103"/>
      <c r="D3843" s="103"/>
      <c r="E3843" s="5" t="str">
        <f t="array" ref="E3843">IF(D3843="","",XLOOKUP(D3843,DATOS!$D$6:D14000,DATOS!$C$6:C14000,0,0,1))</f>
        <v/>
      </c>
      <c r="F3843" s="220"/>
      <c r="G3843" s="221"/>
      <c r="H3843" s="194"/>
      <c r="I3843" s="106"/>
      <c r="J3843" s="195"/>
      <c r="K3843" s="195"/>
      <c r="L3843" s="196"/>
    </row>
    <row r="3844">
      <c r="A3844" s="198"/>
      <c r="B3844" s="219"/>
      <c r="C3844" s="103"/>
      <c r="D3844" s="103"/>
      <c r="E3844" s="5" t="str">
        <f t="array" ref="E3844">IF(D3844="","",XLOOKUP(D3844,DATOS!$D$6:D14000,DATOS!$C$6:C14000,0,0,1))</f>
        <v/>
      </c>
      <c r="F3844" s="220"/>
      <c r="G3844" s="221"/>
      <c r="H3844" s="194"/>
      <c r="I3844" s="106"/>
      <c r="J3844" s="195"/>
      <c r="K3844" s="195"/>
      <c r="L3844" s="196"/>
    </row>
    <row r="3845">
      <c r="A3845" s="198"/>
      <c r="B3845" s="219"/>
      <c r="C3845" s="103"/>
      <c r="D3845" s="103"/>
      <c r="E3845" s="5" t="str">
        <f t="array" ref="E3845">IF(D3845="","",XLOOKUP(D3845,DATOS!$D$6:D14000,DATOS!$C$6:C14000,0,0,1))</f>
        <v/>
      </c>
      <c r="F3845" s="220"/>
      <c r="G3845" s="221"/>
      <c r="H3845" s="194"/>
      <c r="I3845" s="106"/>
      <c r="J3845" s="195"/>
      <c r="K3845" s="195"/>
      <c r="L3845" s="196"/>
    </row>
    <row r="3846">
      <c r="A3846" s="198"/>
      <c r="B3846" s="219"/>
      <c r="C3846" s="103"/>
      <c r="D3846" s="103"/>
      <c r="E3846" s="5" t="str">
        <f t="array" ref="E3846">IF(D3846="","",XLOOKUP(D3846,DATOS!$D$6:D14000,DATOS!$C$6:C14000,0,0,1))</f>
        <v/>
      </c>
      <c r="F3846" s="220"/>
      <c r="G3846" s="221"/>
      <c r="H3846" s="194"/>
      <c r="I3846" s="106"/>
      <c r="J3846" s="195"/>
      <c r="K3846" s="195"/>
      <c r="L3846" s="196"/>
    </row>
    <row r="3847">
      <c r="A3847" s="198"/>
      <c r="B3847" s="219"/>
      <c r="C3847" s="103"/>
      <c r="D3847" s="103"/>
      <c r="E3847" s="5" t="str">
        <f t="array" ref="E3847">IF(D3847="","",XLOOKUP(D3847,DATOS!$D$6:D14000,DATOS!$C$6:C14000,0,0,1))</f>
        <v/>
      </c>
      <c r="F3847" s="220"/>
      <c r="G3847" s="221"/>
      <c r="H3847" s="194"/>
      <c r="I3847" s="106"/>
      <c r="J3847" s="195"/>
      <c r="K3847" s="195"/>
      <c r="L3847" s="196"/>
    </row>
    <row r="3848">
      <c r="A3848" s="198"/>
      <c r="B3848" s="219"/>
      <c r="C3848" s="103"/>
      <c r="D3848" s="103"/>
      <c r="E3848" s="5" t="str">
        <f t="array" ref="E3848">IF(D3848="","",XLOOKUP(D3848,DATOS!$D$6:D14000,DATOS!$C$6:C14000,0,0,1))</f>
        <v/>
      </c>
      <c r="F3848" s="220"/>
      <c r="G3848" s="221"/>
      <c r="H3848" s="194"/>
      <c r="I3848" s="106"/>
      <c r="J3848" s="195"/>
      <c r="K3848" s="195"/>
      <c r="L3848" s="196"/>
    </row>
    <row r="3849">
      <c r="A3849" s="198"/>
      <c r="B3849" s="219"/>
      <c r="C3849" s="103"/>
      <c r="D3849" s="103"/>
      <c r="E3849" s="5" t="str">
        <f t="array" ref="E3849">IF(D3849="","",XLOOKUP(D3849,DATOS!$D$6:D14000,DATOS!$C$6:C14000,0,0,1))</f>
        <v/>
      </c>
      <c r="F3849" s="220"/>
      <c r="G3849" s="221"/>
      <c r="H3849" s="194"/>
      <c r="I3849" s="106"/>
      <c r="J3849" s="195"/>
      <c r="K3849" s="195"/>
      <c r="L3849" s="196"/>
    </row>
    <row r="3850">
      <c r="A3850" s="198"/>
      <c r="B3850" s="219"/>
      <c r="C3850" s="103"/>
      <c r="D3850" s="103"/>
      <c r="E3850" s="5" t="str">
        <f t="array" ref="E3850">IF(D3850="","",XLOOKUP(D3850,DATOS!$D$6:D14000,DATOS!$C$6:C14000,0,0,1))</f>
        <v/>
      </c>
      <c r="F3850" s="220"/>
      <c r="G3850" s="221"/>
      <c r="H3850" s="194"/>
      <c r="I3850" s="106"/>
      <c r="J3850" s="195"/>
      <c r="K3850" s="195"/>
      <c r="L3850" s="196"/>
    </row>
    <row r="3851">
      <c r="A3851" s="198"/>
      <c r="B3851" s="219"/>
      <c r="C3851" s="103"/>
      <c r="D3851" s="103"/>
      <c r="E3851" s="5" t="str">
        <f t="array" ref="E3851">IF(D3851="","",XLOOKUP(D3851,DATOS!$D$6:D14000,DATOS!$C$6:C14000,0,0,1))</f>
        <v/>
      </c>
      <c r="F3851" s="220"/>
      <c r="G3851" s="221"/>
      <c r="H3851" s="194"/>
      <c r="I3851" s="106"/>
      <c r="J3851" s="195"/>
      <c r="K3851" s="195"/>
      <c r="L3851" s="196"/>
    </row>
    <row r="3852">
      <c r="A3852" s="198"/>
      <c r="B3852" s="219"/>
      <c r="C3852" s="103"/>
      <c r="D3852" s="103"/>
      <c r="E3852" s="5" t="str">
        <f t="array" ref="E3852">IF(D3852="","",XLOOKUP(D3852,DATOS!$D$6:D14000,DATOS!$C$6:C14000,0,0,1))</f>
        <v/>
      </c>
      <c r="F3852" s="220"/>
      <c r="G3852" s="221"/>
      <c r="H3852" s="194"/>
      <c r="I3852" s="106"/>
      <c r="J3852" s="195"/>
      <c r="K3852" s="195"/>
      <c r="L3852" s="196"/>
    </row>
    <row r="3853">
      <c r="A3853" s="198"/>
      <c r="B3853" s="219"/>
      <c r="C3853" s="103"/>
      <c r="D3853" s="103"/>
      <c r="E3853" s="5" t="str">
        <f t="array" ref="E3853">IF(D3853="","",XLOOKUP(D3853,DATOS!$D$6:D14000,DATOS!$C$6:C14000,0,0,1))</f>
        <v/>
      </c>
      <c r="F3853" s="220"/>
      <c r="G3853" s="221"/>
      <c r="H3853" s="194"/>
      <c r="I3853" s="106"/>
      <c r="J3853" s="195"/>
      <c r="K3853" s="195"/>
      <c r="L3853" s="196"/>
    </row>
    <row r="3854">
      <c r="A3854" s="198"/>
      <c r="B3854" s="219"/>
      <c r="C3854" s="103"/>
      <c r="D3854" s="103"/>
      <c r="E3854" s="5" t="str">
        <f t="array" ref="E3854">IF(D3854="","",XLOOKUP(D3854,DATOS!$D$6:D14000,DATOS!$C$6:C14000,0,0,1))</f>
        <v/>
      </c>
      <c r="F3854" s="220"/>
      <c r="G3854" s="221"/>
      <c r="H3854" s="194"/>
      <c r="I3854" s="106"/>
      <c r="J3854" s="195"/>
      <c r="K3854" s="195"/>
      <c r="L3854" s="196"/>
    </row>
    <row r="3855">
      <c r="A3855" s="198"/>
      <c r="B3855" s="219"/>
      <c r="C3855" s="103"/>
      <c r="D3855" s="103"/>
      <c r="E3855" s="5" t="str">
        <f t="array" ref="E3855">IF(D3855="","",XLOOKUP(D3855,DATOS!$D$6:D14000,DATOS!$C$6:C14000,0,0,1))</f>
        <v/>
      </c>
      <c r="F3855" s="220"/>
      <c r="G3855" s="221"/>
      <c r="H3855" s="194"/>
      <c r="I3855" s="106"/>
      <c r="J3855" s="195"/>
      <c r="K3855" s="195"/>
      <c r="L3855" s="196"/>
    </row>
    <row r="3856">
      <c r="A3856" s="198"/>
      <c r="B3856" s="219"/>
      <c r="C3856" s="103"/>
      <c r="D3856" s="103"/>
      <c r="E3856" s="5" t="str">
        <f t="array" ref="E3856">IF(D3856="","",XLOOKUP(D3856,DATOS!$D$6:D14000,DATOS!$C$6:C14000,0,0,1))</f>
        <v/>
      </c>
      <c r="F3856" s="220"/>
      <c r="G3856" s="221"/>
      <c r="H3856" s="194"/>
      <c r="I3856" s="106"/>
      <c r="J3856" s="195"/>
      <c r="K3856" s="195"/>
      <c r="L3856" s="196"/>
    </row>
    <row r="3857">
      <c r="A3857" s="198"/>
      <c r="B3857" s="219"/>
      <c r="C3857" s="103"/>
      <c r="D3857" s="103"/>
      <c r="E3857" s="5" t="str">
        <f t="array" ref="E3857">IF(D3857="","",XLOOKUP(D3857,DATOS!$D$6:D14000,DATOS!$C$6:C14000,0,0,1))</f>
        <v/>
      </c>
      <c r="F3857" s="220"/>
      <c r="G3857" s="221"/>
      <c r="H3857" s="194"/>
      <c r="I3857" s="106"/>
      <c r="J3857" s="195"/>
      <c r="K3857" s="195"/>
      <c r="L3857" s="196"/>
    </row>
    <row r="3858">
      <c r="A3858" s="198"/>
      <c r="B3858" s="219"/>
      <c r="C3858" s="103"/>
      <c r="D3858" s="103"/>
      <c r="E3858" s="5" t="str">
        <f t="array" ref="E3858">IF(D3858="","",XLOOKUP(D3858,DATOS!$D$6:D14000,DATOS!$C$6:C14000,0,0,1))</f>
        <v/>
      </c>
      <c r="F3858" s="220"/>
      <c r="G3858" s="221"/>
      <c r="H3858" s="194"/>
      <c r="I3858" s="106"/>
      <c r="J3858" s="195"/>
      <c r="K3858" s="195"/>
      <c r="L3858" s="196"/>
    </row>
    <row r="3859">
      <c r="A3859" s="198"/>
      <c r="B3859" s="219"/>
      <c r="C3859" s="103"/>
      <c r="D3859" s="103"/>
      <c r="E3859" s="5" t="str">
        <f t="array" ref="E3859">IF(D3859="","",XLOOKUP(D3859,DATOS!$D$6:D14000,DATOS!$C$6:C14000,0,0,1))</f>
        <v/>
      </c>
      <c r="F3859" s="220"/>
      <c r="G3859" s="221"/>
      <c r="H3859" s="194"/>
      <c r="I3859" s="106"/>
      <c r="J3859" s="195"/>
      <c r="K3859" s="195"/>
      <c r="L3859" s="196"/>
    </row>
    <row r="3860">
      <c r="A3860" s="198"/>
      <c r="B3860" s="219"/>
      <c r="C3860" s="103"/>
      <c r="D3860" s="103"/>
      <c r="E3860" s="5" t="str">
        <f t="array" ref="E3860">IF(D3860="","",XLOOKUP(D3860,DATOS!$D$6:D14000,DATOS!$C$6:C14000,0,0,1))</f>
        <v/>
      </c>
      <c r="F3860" s="220"/>
      <c r="G3860" s="221"/>
      <c r="H3860" s="194"/>
      <c r="I3860" s="106"/>
      <c r="J3860" s="195"/>
      <c r="K3860" s="195"/>
      <c r="L3860" s="196"/>
    </row>
    <row r="3861">
      <c r="A3861" s="198"/>
      <c r="B3861" s="219"/>
      <c r="C3861" s="103"/>
      <c r="D3861" s="103"/>
      <c r="E3861" s="5" t="str">
        <f t="array" ref="E3861">IF(D3861="","",XLOOKUP(D3861,DATOS!$D$6:D14000,DATOS!$C$6:C14000,0,0,1))</f>
        <v/>
      </c>
      <c r="F3861" s="220"/>
      <c r="G3861" s="221"/>
      <c r="H3861" s="194"/>
      <c r="I3861" s="106"/>
      <c r="J3861" s="195"/>
      <c r="K3861" s="195"/>
      <c r="L3861" s="196"/>
    </row>
    <row r="3862">
      <c r="A3862" s="198"/>
      <c r="B3862" s="219"/>
      <c r="C3862" s="103"/>
      <c r="D3862" s="103"/>
      <c r="E3862" s="5" t="str">
        <f t="array" ref="E3862">IF(D3862="","",XLOOKUP(D3862,DATOS!$D$6:D14000,DATOS!$C$6:C14000,0,0,1))</f>
        <v/>
      </c>
      <c r="F3862" s="220"/>
      <c r="G3862" s="221"/>
      <c r="H3862" s="194"/>
      <c r="I3862" s="106"/>
      <c r="J3862" s="195"/>
      <c r="K3862" s="195"/>
      <c r="L3862" s="196"/>
    </row>
    <row r="3863">
      <c r="A3863" s="198"/>
      <c r="B3863" s="219"/>
      <c r="C3863" s="103"/>
      <c r="D3863" s="103"/>
      <c r="E3863" s="5" t="str">
        <f t="array" ref="E3863">IF(D3863="","",XLOOKUP(D3863,DATOS!$D$6:D14000,DATOS!$C$6:C14000,0,0,1))</f>
        <v/>
      </c>
      <c r="F3863" s="220"/>
      <c r="G3863" s="221"/>
      <c r="H3863" s="194"/>
      <c r="I3863" s="106"/>
      <c r="J3863" s="195"/>
      <c r="K3863" s="195"/>
      <c r="L3863" s="196"/>
    </row>
    <row r="3864">
      <c r="A3864" s="198"/>
      <c r="B3864" s="219"/>
      <c r="C3864" s="103"/>
      <c r="D3864" s="103"/>
      <c r="E3864" s="5" t="str">
        <f t="array" ref="E3864">IF(D3864="","",XLOOKUP(D3864,DATOS!$D$6:D14000,DATOS!$C$6:C14000,0,0,1))</f>
        <v/>
      </c>
      <c r="F3864" s="220"/>
      <c r="G3864" s="221"/>
      <c r="H3864" s="194"/>
      <c r="I3864" s="106"/>
      <c r="J3864" s="195"/>
      <c r="K3864" s="195"/>
      <c r="L3864" s="196"/>
    </row>
    <row r="3865">
      <c r="A3865" s="198"/>
      <c r="B3865" s="219"/>
      <c r="C3865" s="103"/>
      <c r="D3865" s="103"/>
      <c r="E3865" s="5" t="str">
        <f t="array" ref="E3865">IF(D3865="","",XLOOKUP(D3865,DATOS!$D$6:D14000,DATOS!$C$6:C14000,0,0,1))</f>
        <v/>
      </c>
      <c r="F3865" s="220"/>
      <c r="G3865" s="221"/>
      <c r="H3865" s="194"/>
      <c r="I3865" s="106"/>
      <c r="J3865" s="195"/>
      <c r="K3865" s="195"/>
      <c r="L3865" s="196"/>
    </row>
    <row r="3866">
      <c r="A3866" s="198"/>
      <c r="B3866" s="219"/>
      <c r="C3866" s="103"/>
      <c r="D3866" s="103"/>
      <c r="E3866" s="5" t="str">
        <f t="array" ref="E3866">IF(D3866="","",XLOOKUP(D3866,DATOS!$D$6:D14000,DATOS!$C$6:C14000,0,0,1))</f>
        <v/>
      </c>
      <c r="F3866" s="220"/>
      <c r="G3866" s="221"/>
      <c r="H3866" s="194"/>
      <c r="I3866" s="106"/>
      <c r="J3866" s="195"/>
      <c r="K3866" s="195"/>
      <c r="L3866" s="196"/>
    </row>
    <row r="3867">
      <c r="A3867" s="198"/>
      <c r="B3867" s="219"/>
      <c r="C3867" s="103"/>
      <c r="D3867" s="103"/>
      <c r="E3867" s="5" t="str">
        <f t="array" ref="E3867">IF(D3867="","",XLOOKUP(D3867,DATOS!$D$6:D14000,DATOS!$C$6:C14000,0,0,1))</f>
        <v/>
      </c>
      <c r="F3867" s="220"/>
      <c r="G3867" s="221"/>
      <c r="H3867" s="194"/>
      <c r="I3867" s="106"/>
      <c r="J3867" s="195"/>
      <c r="K3867" s="195"/>
      <c r="L3867" s="196"/>
    </row>
    <row r="3868">
      <c r="A3868" s="198"/>
      <c r="B3868" s="219"/>
      <c r="C3868" s="103"/>
      <c r="D3868" s="103"/>
      <c r="E3868" s="5" t="str">
        <f t="array" ref="E3868">IF(D3868="","",XLOOKUP(D3868,DATOS!$D$6:D14000,DATOS!$C$6:C14000,0,0,1))</f>
        <v/>
      </c>
      <c r="F3868" s="220"/>
      <c r="G3868" s="221"/>
      <c r="H3868" s="194"/>
      <c r="I3868" s="106"/>
      <c r="J3868" s="195"/>
      <c r="K3868" s="195"/>
      <c r="L3868" s="196"/>
    </row>
    <row r="3869">
      <c r="A3869" s="198"/>
      <c r="B3869" s="219"/>
      <c r="C3869" s="103"/>
      <c r="D3869" s="103"/>
      <c r="E3869" s="5" t="str">
        <f t="array" ref="E3869">IF(D3869="","",XLOOKUP(D3869,DATOS!$D$6:D14000,DATOS!$C$6:C14000,0,0,1))</f>
        <v/>
      </c>
      <c r="F3869" s="220"/>
      <c r="G3869" s="221"/>
      <c r="H3869" s="194"/>
      <c r="I3869" s="106"/>
      <c r="J3869" s="195"/>
      <c r="K3869" s="195"/>
      <c r="L3869" s="196"/>
    </row>
    <row r="3870">
      <c r="A3870" s="198"/>
      <c r="B3870" s="219"/>
      <c r="C3870" s="103"/>
      <c r="D3870" s="103"/>
      <c r="E3870" s="5" t="str">
        <f t="array" ref="E3870">IF(D3870="","",XLOOKUP(D3870,DATOS!$D$6:D14000,DATOS!$C$6:C14000,0,0,1))</f>
        <v/>
      </c>
      <c r="F3870" s="220"/>
      <c r="G3870" s="221"/>
      <c r="H3870" s="194"/>
      <c r="I3870" s="106"/>
      <c r="J3870" s="195"/>
      <c r="K3870" s="195"/>
      <c r="L3870" s="196"/>
    </row>
    <row r="3871">
      <c r="A3871" s="198"/>
      <c r="B3871" s="219"/>
      <c r="C3871" s="103"/>
      <c r="D3871" s="103"/>
      <c r="E3871" s="5" t="str">
        <f t="array" ref="E3871">IF(D3871="","",XLOOKUP(D3871,DATOS!$D$6:D14000,DATOS!$C$6:C14000,0,0,1))</f>
        <v/>
      </c>
      <c r="F3871" s="220"/>
      <c r="G3871" s="221"/>
      <c r="H3871" s="194"/>
      <c r="I3871" s="106"/>
      <c r="J3871" s="195"/>
      <c r="K3871" s="195"/>
      <c r="L3871" s="196"/>
    </row>
    <row r="3872">
      <c r="A3872" s="198"/>
      <c r="B3872" s="219"/>
      <c r="C3872" s="103"/>
      <c r="D3872" s="103"/>
      <c r="E3872" s="5" t="str">
        <f t="array" ref="E3872">IF(D3872="","",XLOOKUP(D3872,DATOS!$D$6:D14000,DATOS!$C$6:C14000,0,0,1))</f>
        <v/>
      </c>
      <c r="F3872" s="220"/>
      <c r="G3872" s="221"/>
      <c r="H3872" s="194"/>
      <c r="I3872" s="106"/>
      <c r="J3872" s="195"/>
      <c r="K3872" s="195"/>
      <c r="L3872" s="196"/>
    </row>
    <row r="3873">
      <c r="A3873" s="198"/>
      <c r="B3873" s="219"/>
      <c r="C3873" s="103"/>
      <c r="D3873" s="103"/>
      <c r="E3873" s="5" t="str">
        <f t="array" ref="E3873">IF(D3873="","",XLOOKUP(D3873,DATOS!$D$6:D14000,DATOS!$C$6:C14000,0,0,1))</f>
        <v/>
      </c>
      <c r="F3873" s="220"/>
      <c r="G3873" s="221"/>
      <c r="H3873" s="194"/>
      <c r="I3873" s="106"/>
      <c r="J3873" s="195"/>
      <c r="K3873" s="195"/>
      <c r="L3873" s="196"/>
    </row>
    <row r="3874">
      <c r="A3874" s="198"/>
      <c r="B3874" s="219"/>
      <c r="C3874" s="103"/>
      <c r="D3874" s="103"/>
      <c r="E3874" s="5" t="str">
        <f t="array" ref="E3874">IF(D3874="","",XLOOKUP(D3874,DATOS!$D$6:D14000,DATOS!$C$6:C14000,0,0,1))</f>
        <v/>
      </c>
      <c r="F3874" s="220"/>
      <c r="G3874" s="221"/>
      <c r="H3874" s="194"/>
      <c r="I3874" s="106"/>
      <c r="J3874" s="195"/>
      <c r="K3874" s="195"/>
      <c r="L3874" s="196"/>
    </row>
    <row r="3875">
      <c r="A3875" s="198"/>
      <c r="B3875" s="219"/>
      <c r="C3875" s="103"/>
      <c r="D3875" s="103"/>
      <c r="E3875" s="5" t="str">
        <f t="array" ref="E3875">IF(D3875="","",XLOOKUP(D3875,DATOS!$D$6:D14000,DATOS!$C$6:C14000,0,0,1))</f>
        <v/>
      </c>
      <c r="F3875" s="220"/>
      <c r="G3875" s="221"/>
      <c r="H3875" s="194"/>
      <c r="I3875" s="106"/>
      <c r="J3875" s="195"/>
      <c r="K3875" s="195"/>
      <c r="L3875" s="196"/>
    </row>
    <row r="3876">
      <c r="A3876" s="198"/>
      <c r="B3876" s="219"/>
      <c r="C3876" s="103"/>
      <c r="D3876" s="103"/>
      <c r="E3876" s="5" t="str">
        <f t="array" ref="E3876">IF(D3876="","",XLOOKUP(D3876,DATOS!$D$6:D14000,DATOS!$C$6:C14000,0,0,1))</f>
        <v/>
      </c>
      <c r="F3876" s="220"/>
      <c r="G3876" s="221"/>
      <c r="H3876" s="194"/>
      <c r="I3876" s="106"/>
      <c r="J3876" s="195"/>
      <c r="K3876" s="195"/>
      <c r="L3876" s="196"/>
    </row>
    <row r="3877">
      <c r="A3877" s="198"/>
      <c r="B3877" s="219"/>
      <c r="C3877" s="103"/>
      <c r="D3877" s="103"/>
      <c r="E3877" s="5" t="str">
        <f t="array" ref="E3877">IF(D3877="","",XLOOKUP(D3877,DATOS!$D$6:D14000,DATOS!$C$6:C14000,0,0,1))</f>
        <v/>
      </c>
      <c r="F3877" s="220"/>
      <c r="G3877" s="221"/>
      <c r="H3877" s="194"/>
      <c r="I3877" s="106"/>
      <c r="J3877" s="195"/>
      <c r="K3877" s="195"/>
      <c r="L3877" s="196"/>
    </row>
    <row r="3878">
      <c r="A3878" s="198"/>
      <c r="B3878" s="219"/>
      <c r="C3878" s="103"/>
      <c r="D3878" s="103"/>
      <c r="E3878" s="5" t="str">
        <f t="array" ref="E3878">IF(D3878="","",XLOOKUP(D3878,DATOS!$D$6:D14000,DATOS!$C$6:C14000,0,0,1))</f>
        <v/>
      </c>
      <c r="F3878" s="220"/>
      <c r="G3878" s="221"/>
      <c r="H3878" s="194"/>
      <c r="I3878" s="106"/>
      <c r="J3878" s="195"/>
      <c r="K3878" s="195"/>
      <c r="L3878" s="196"/>
    </row>
    <row r="3879">
      <c r="A3879" s="198"/>
      <c r="B3879" s="219"/>
      <c r="C3879" s="103"/>
      <c r="D3879" s="103"/>
      <c r="E3879" s="5" t="str">
        <f t="array" ref="E3879">IF(D3879="","",XLOOKUP(D3879,DATOS!$D$6:D14000,DATOS!$C$6:C14000,0,0,1))</f>
        <v/>
      </c>
      <c r="F3879" s="220"/>
      <c r="G3879" s="221"/>
      <c r="H3879" s="194"/>
      <c r="I3879" s="106"/>
      <c r="J3879" s="195"/>
      <c r="K3879" s="195"/>
      <c r="L3879" s="196"/>
    </row>
    <row r="3880">
      <c r="A3880" s="198"/>
      <c r="B3880" s="219"/>
      <c r="C3880" s="103"/>
      <c r="D3880" s="103"/>
      <c r="E3880" s="5" t="str">
        <f t="array" ref="E3880">IF(D3880="","",XLOOKUP(D3880,DATOS!$D$6:D14000,DATOS!$C$6:C14000,0,0,1))</f>
        <v/>
      </c>
      <c r="F3880" s="220"/>
      <c r="G3880" s="221"/>
      <c r="H3880" s="194"/>
      <c r="I3880" s="106"/>
      <c r="J3880" s="195"/>
      <c r="K3880" s="195"/>
      <c r="L3880" s="196"/>
    </row>
    <row r="3881">
      <c r="A3881" s="198"/>
      <c r="B3881" s="219"/>
      <c r="C3881" s="103"/>
      <c r="D3881" s="103"/>
      <c r="E3881" s="5" t="str">
        <f t="array" ref="E3881">IF(D3881="","",XLOOKUP(D3881,DATOS!$D$6:D14000,DATOS!$C$6:C14000,0,0,1))</f>
        <v/>
      </c>
      <c r="F3881" s="220"/>
      <c r="G3881" s="221"/>
      <c r="H3881" s="194"/>
      <c r="I3881" s="106"/>
      <c r="J3881" s="195"/>
      <c r="K3881" s="195"/>
      <c r="L3881" s="196"/>
    </row>
    <row r="3882">
      <c r="A3882" s="198"/>
      <c r="B3882" s="219"/>
      <c r="C3882" s="103"/>
      <c r="D3882" s="103"/>
      <c r="E3882" s="5" t="str">
        <f t="array" ref="E3882">IF(D3882="","",XLOOKUP(D3882,DATOS!$D$6:D14000,DATOS!$C$6:C14000,0,0,1))</f>
        <v/>
      </c>
      <c r="F3882" s="220"/>
      <c r="G3882" s="221"/>
      <c r="H3882" s="194"/>
      <c r="I3882" s="106"/>
      <c r="J3882" s="195"/>
      <c r="K3882" s="195"/>
      <c r="L3882" s="196"/>
    </row>
    <row r="3883">
      <c r="A3883" s="198"/>
      <c r="B3883" s="219"/>
      <c r="C3883" s="103"/>
      <c r="D3883" s="103"/>
      <c r="E3883" s="5" t="str">
        <f t="array" ref="E3883">IF(D3883="","",XLOOKUP(D3883,DATOS!$D$6:D14000,DATOS!$C$6:C14000,0,0,1))</f>
        <v/>
      </c>
      <c r="F3883" s="220"/>
      <c r="G3883" s="221"/>
      <c r="H3883" s="194"/>
      <c r="I3883" s="106"/>
      <c r="J3883" s="195"/>
      <c r="K3883" s="195"/>
      <c r="L3883" s="196"/>
    </row>
    <row r="3884">
      <c r="A3884" s="198"/>
      <c r="B3884" s="219"/>
      <c r="C3884" s="103"/>
      <c r="D3884" s="103"/>
      <c r="E3884" s="5" t="str">
        <f t="array" ref="E3884">IF(D3884="","",XLOOKUP(D3884,DATOS!$D$6:D14000,DATOS!$C$6:C14000,0,0,1))</f>
        <v/>
      </c>
      <c r="F3884" s="220"/>
      <c r="G3884" s="221"/>
      <c r="H3884" s="194"/>
      <c r="I3884" s="106"/>
      <c r="J3884" s="195"/>
      <c r="K3884" s="195"/>
      <c r="L3884" s="196"/>
    </row>
    <row r="3885">
      <c r="A3885" s="198"/>
      <c r="B3885" s="219"/>
      <c r="C3885" s="103"/>
      <c r="D3885" s="103"/>
      <c r="E3885" s="5" t="str">
        <f t="array" ref="E3885">IF(D3885="","",XLOOKUP(D3885,DATOS!$D$6:D14000,DATOS!$C$6:C14000,0,0,1))</f>
        <v/>
      </c>
      <c r="F3885" s="220"/>
      <c r="G3885" s="221"/>
      <c r="H3885" s="194"/>
      <c r="I3885" s="106"/>
      <c r="J3885" s="195"/>
      <c r="K3885" s="195"/>
      <c r="L3885" s="196"/>
    </row>
    <row r="3886">
      <c r="A3886" s="198"/>
      <c r="B3886" s="219"/>
      <c r="C3886" s="103"/>
      <c r="D3886" s="103"/>
      <c r="E3886" s="5" t="str">
        <f t="array" ref="E3886">IF(D3886="","",XLOOKUP(D3886,DATOS!$D$6:D14000,DATOS!$C$6:C14000,0,0,1))</f>
        <v/>
      </c>
      <c r="F3886" s="220"/>
      <c r="G3886" s="221"/>
      <c r="H3886" s="194"/>
      <c r="I3886" s="106"/>
      <c r="J3886" s="195"/>
      <c r="K3886" s="195"/>
      <c r="L3886" s="196"/>
    </row>
    <row r="3887">
      <c r="A3887" s="198"/>
      <c r="B3887" s="219"/>
      <c r="C3887" s="103"/>
      <c r="D3887" s="103"/>
      <c r="E3887" s="5" t="str">
        <f t="array" ref="E3887">IF(D3887="","",XLOOKUP(D3887,DATOS!$D$6:D14000,DATOS!$C$6:C14000,0,0,1))</f>
        <v/>
      </c>
      <c r="F3887" s="220"/>
      <c r="G3887" s="221"/>
      <c r="H3887" s="194"/>
      <c r="I3887" s="106"/>
      <c r="J3887" s="195"/>
      <c r="K3887" s="195"/>
      <c r="L3887" s="196"/>
    </row>
    <row r="3888">
      <c r="A3888" s="198"/>
      <c r="B3888" s="219"/>
      <c r="C3888" s="103"/>
      <c r="D3888" s="103"/>
      <c r="E3888" s="5" t="str">
        <f t="array" ref="E3888">IF(D3888="","",XLOOKUP(D3888,DATOS!$D$6:D14000,DATOS!$C$6:C14000,0,0,1))</f>
        <v/>
      </c>
      <c r="F3888" s="220"/>
      <c r="G3888" s="221"/>
      <c r="H3888" s="194"/>
      <c r="I3888" s="106"/>
      <c r="J3888" s="195"/>
      <c r="K3888" s="195"/>
      <c r="L3888" s="196"/>
    </row>
    <row r="3889">
      <c r="A3889" s="198"/>
      <c r="B3889" s="219"/>
      <c r="C3889" s="103"/>
      <c r="D3889" s="103"/>
      <c r="E3889" s="5" t="str">
        <f t="array" ref="E3889">IF(D3889="","",XLOOKUP(D3889,DATOS!$D$6:D14000,DATOS!$C$6:C14000,0,0,1))</f>
        <v/>
      </c>
      <c r="F3889" s="220"/>
      <c r="G3889" s="221"/>
      <c r="H3889" s="194"/>
      <c r="I3889" s="106"/>
      <c r="J3889" s="195"/>
      <c r="K3889" s="195"/>
      <c r="L3889" s="196"/>
    </row>
    <row r="3890">
      <c r="A3890" s="198"/>
      <c r="B3890" s="219"/>
      <c r="C3890" s="103"/>
      <c r="D3890" s="103"/>
      <c r="E3890" s="5" t="str">
        <f t="array" ref="E3890">IF(D3890="","",XLOOKUP(D3890,DATOS!$D$6:D14000,DATOS!$C$6:C14000,0,0,1))</f>
        <v/>
      </c>
      <c r="F3890" s="220"/>
      <c r="G3890" s="221"/>
      <c r="H3890" s="194"/>
      <c r="I3890" s="106"/>
      <c r="J3890" s="195"/>
      <c r="K3890" s="195"/>
      <c r="L3890" s="196"/>
    </row>
    <row r="3891">
      <c r="A3891" s="198"/>
      <c r="B3891" s="219"/>
      <c r="C3891" s="103"/>
      <c r="D3891" s="103"/>
      <c r="E3891" s="5" t="str">
        <f t="array" ref="E3891">IF(D3891="","",XLOOKUP(D3891,DATOS!$D$6:D14000,DATOS!$C$6:C14000,0,0,1))</f>
        <v/>
      </c>
      <c r="F3891" s="220"/>
      <c r="G3891" s="221"/>
      <c r="H3891" s="194"/>
      <c r="I3891" s="106"/>
      <c r="J3891" s="195"/>
      <c r="K3891" s="195"/>
      <c r="L3891" s="196"/>
    </row>
    <row r="3892">
      <c r="A3892" s="198"/>
      <c r="B3892" s="219"/>
      <c r="C3892" s="103"/>
      <c r="D3892" s="103"/>
      <c r="E3892" s="5" t="str">
        <f t="array" ref="E3892">IF(D3892="","",XLOOKUP(D3892,DATOS!$D$6:D14000,DATOS!$C$6:C14000,0,0,1))</f>
        <v/>
      </c>
      <c r="F3892" s="220"/>
      <c r="G3892" s="221"/>
      <c r="H3892" s="194"/>
      <c r="I3892" s="106"/>
      <c r="J3892" s="195"/>
      <c r="K3892" s="195"/>
      <c r="L3892" s="196"/>
    </row>
    <row r="3893">
      <c r="A3893" s="198"/>
      <c r="B3893" s="219"/>
      <c r="C3893" s="103"/>
      <c r="D3893" s="103"/>
      <c r="E3893" s="5" t="str">
        <f t="array" ref="E3893">IF(D3893="","",XLOOKUP(D3893,DATOS!$D$6:D14000,DATOS!$C$6:C14000,0,0,1))</f>
        <v/>
      </c>
      <c r="F3893" s="220"/>
      <c r="G3893" s="221"/>
      <c r="H3893" s="194"/>
      <c r="I3893" s="106"/>
      <c r="J3893" s="195"/>
      <c r="K3893" s="195"/>
      <c r="L3893" s="196"/>
    </row>
    <row r="3894">
      <c r="A3894" s="198"/>
      <c r="B3894" s="219"/>
      <c r="C3894" s="103"/>
      <c r="D3894" s="103"/>
      <c r="E3894" s="5" t="str">
        <f t="array" ref="E3894">IF(D3894="","",XLOOKUP(D3894,DATOS!$D$6:D14000,DATOS!$C$6:C14000,0,0,1))</f>
        <v/>
      </c>
      <c r="F3894" s="220"/>
      <c r="G3894" s="221"/>
      <c r="H3894" s="194"/>
      <c r="I3894" s="106"/>
      <c r="J3894" s="195"/>
      <c r="K3894" s="195"/>
      <c r="L3894" s="196"/>
    </row>
    <row r="3895">
      <c r="A3895" s="198"/>
      <c r="B3895" s="219"/>
      <c r="C3895" s="103"/>
      <c r="D3895" s="103"/>
      <c r="E3895" s="5" t="str">
        <f t="array" ref="E3895">IF(D3895="","",XLOOKUP(D3895,DATOS!$D$6:D14000,DATOS!$C$6:C14000,0,0,1))</f>
        <v/>
      </c>
      <c r="F3895" s="220"/>
      <c r="G3895" s="221"/>
      <c r="H3895" s="194"/>
      <c r="I3895" s="106"/>
      <c r="J3895" s="195"/>
      <c r="K3895" s="195"/>
      <c r="L3895" s="196"/>
    </row>
    <row r="3896">
      <c r="A3896" s="198"/>
      <c r="B3896" s="219"/>
      <c r="C3896" s="103"/>
      <c r="D3896" s="103"/>
      <c r="E3896" s="5" t="str">
        <f t="array" ref="E3896">IF(D3896="","",XLOOKUP(D3896,DATOS!$D$6:D14000,DATOS!$C$6:C14000,0,0,1))</f>
        <v/>
      </c>
      <c r="F3896" s="220"/>
      <c r="G3896" s="221"/>
      <c r="H3896" s="194"/>
      <c r="I3896" s="106"/>
      <c r="J3896" s="195"/>
      <c r="K3896" s="195"/>
      <c r="L3896" s="196"/>
    </row>
    <row r="3897">
      <c r="A3897" s="198"/>
      <c r="B3897" s="219"/>
      <c r="C3897" s="103"/>
      <c r="D3897" s="103"/>
      <c r="E3897" s="5" t="str">
        <f t="array" ref="E3897">IF(D3897="","",XLOOKUP(D3897,DATOS!$D$6:D14000,DATOS!$C$6:C14000,0,0,1))</f>
        <v/>
      </c>
      <c r="F3897" s="220"/>
      <c r="G3897" s="221"/>
      <c r="H3897" s="194"/>
      <c r="I3897" s="106"/>
      <c r="J3897" s="195"/>
      <c r="K3897" s="195"/>
      <c r="L3897" s="196"/>
    </row>
    <row r="3898">
      <c r="A3898" s="198"/>
      <c r="B3898" s="219"/>
      <c r="C3898" s="103"/>
      <c r="D3898" s="103"/>
      <c r="E3898" s="5" t="str">
        <f t="array" ref="E3898">IF(D3898="","",XLOOKUP(D3898,DATOS!$D$6:D14000,DATOS!$C$6:C14000,0,0,1))</f>
        <v/>
      </c>
      <c r="F3898" s="220"/>
      <c r="G3898" s="221"/>
      <c r="H3898" s="194"/>
      <c r="I3898" s="106"/>
      <c r="J3898" s="195"/>
      <c r="K3898" s="195"/>
      <c r="L3898" s="196"/>
    </row>
    <row r="3899">
      <c r="A3899" s="198"/>
      <c r="B3899" s="219"/>
      <c r="C3899" s="103"/>
      <c r="D3899" s="103"/>
      <c r="E3899" s="5" t="str">
        <f t="array" ref="E3899">IF(D3899="","",XLOOKUP(D3899,DATOS!$D$6:D14000,DATOS!$C$6:C14000,0,0,1))</f>
        <v/>
      </c>
      <c r="F3899" s="220"/>
      <c r="G3899" s="221"/>
      <c r="H3899" s="194"/>
      <c r="I3899" s="106"/>
      <c r="J3899" s="195"/>
      <c r="K3899" s="195"/>
      <c r="L3899" s="196"/>
    </row>
    <row r="3900">
      <c r="A3900" s="198"/>
      <c r="B3900" s="219"/>
      <c r="C3900" s="103"/>
      <c r="D3900" s="103"/>
      <c r="E3900" s="5" t="str">
        <f t="array" ref="E3900">IF(D3900="","",XLOOKUP(D3900,DATOS!$D$6:D14000,DATOS!$C$6:C14000,0,0,1))</f>
        <v/>
      </c>
      <c r="F3900" s="220"/>
      <c r="G3900" s="221"/>
      <c r="H3900" s="194"/>
      <c r="I3900" s="106"/>
      <c r="J3900" s="195"/>
      <c r="K3900" s="195"/>
      <c r="L3900" s="196"/>
    </row>
    <row r="3901">
      <c r="A3901" s="198"/>
      <c r="B3901" s="219"/>
      <c r="C3901" s="103"/>
      <c r="D3901" s="103"/>
      <c r="E3901" s="5" t="str">
        <f t="array" ref="E3901">IF(D3901="","",XLOOKUP(D3901,DATOS!$D$6:D14000,DATOS!$C$6:C14000,0,0,1))</f>
        <v/>
      </c>
      <c r="F3901" s="220"/>
      <c r="G3901" s="221"/>
      <c r="H3901" s="194"/>
      <c r="I3901" s="106"/>
      <c r="J3901" s="195"/>
      <c r="K3901" s="195"/>
      <c r="L3901" s="196"/>
    </row>
    <row r="3902">
      <c r="A3902" s="198"/>
      <c r="B3902" s="219"/>
      <c r="C3902" s="103"/>
      <c r="D3902" s="103"/>
      <c r="E3902" s="5" t="str">
        <f t="array" ref="E3902">IF(D3902="","",XLOOKUP(D3902,DATOS!$D$6:D14000,DATOS!$C$6:C14000,0,0,1))</f>
        <v/>
      </c>
      <c r="F3902" s="220"/>
      <c r="G3902" s="221"/>
      <c r="H3902" s="194"/>
      <c r="I3902" s="106"/>
      <c r="J3902" s="195"/>
      <c r="K3902" s="195"/>
      <c r="L3902" s="196"/>
    </row>
    <row r="3903">
      <c r="A3903" s="198"/>
      <c r="B3903" s="219"/>
      <c r="C3903" s="103"/>
      <c r="D3903" s="103"/>
      <c r="E3903" s="5" t="str">
        <f t="array" ref="E3903">IF(D3903="","",XLOOKUP(D3903,DATOS!$D$6:D14000,DATOS!$C$6:C14000,0,0,1))</f>
        <v/>
      </c>
      <c r="F3903" s="220"/>
      <c r="G3903" s="221"/>
      <c r="H3903" s="194"/>
      <c r="I3903" s="106"/>
      <c r="J3903" s="195"/>
      <c r="K3903" s="195"/>
      <c r="L3903" s="196"/>
    </row>
    <row r="3904">
      <c r="A3904" s="198"/>
      <c r="B3904" s="219"/>
      <c r="C3904" s="103"/>
      <c r="D3904" s="103"/>
      <c r="E3904" s="5" t="str">
        <f t="array" ref="E3904">IF(D3904="","",XLOOKUP(D3904,DATOS!$D$6:D14000,DATOS!$C$6:C14000,0,0,1))</f>
        <v/>
      </c>
      <c r="F3904" s="220"/>
      <c r="G3904" s="221"/>
      <c r="H3904" s="194"/>
      <c r="I3904" s="106"/>
      <c r="J3904" s="195"/>
      <c r="K3904" s="195"/>
      <c r="L3904" s="196"/>
    </row>
    <row r="3905">
      <c r="A3905" s="198"/>
      <c r="B3905" s="219"/>
      <c r="C3905" s="103"/>
      <c r="D3905" s="103"/>
      <c r="E3905" s="5" t="str">
        <f t="array" ref="E3905">IF(D3905="","",XLOOKUP(D3905,DATOS!$D$6:D14000,DATOS!$C$6:C14000,0,0,1))</f>
        <v/>
      </c>
      <c r="F3905" s="220"/>
      <c r="G3905" s="221"/>
      <c r="H3905" s="194"/>
      <c r="I3905" s="106"/>
      <c r="J3905" s="195"/>
      <c r="K3905" s="195"/>
      <c r="L3905" s="196"/>
    </row>
    <row r="3906">
      <c r="A3906" s="198"/>
      <c r="B3906" s="219"/>
      <c r="C3906" s="103"/>
      <c r="D3906" s="103"/>
      <c r="E3906" s="5" t="str">
        <f t="array" ref="E3906">IF(D3906="","",XLOOKUP(D3906,DATOS!$D$6:D14000,DATOS!$C$6:C14000,0,0,1))</f>
        <v/>
      </c>
      <c r="F3906" s="220"/>
      <c r="G3906" s="221"/>
      <c r="H3906" s="194"/>
      <c r="I3906" s="106"/>
      <c r="J3906" s="195"/>
      <c r="K3906" s="195"/>
      <c r="L3906" s="196"/>
    </row>
    <row r="3907">
      <c r="A3907" s="198"/>
      <c r="B3907" s="219"/>
      <c r="C3907" s="103"/>
      <c r="D3907" s="103"/>
      <c r="E3907" s="5" t="str">
        <f t="array" ref="E3907">IF(D3907="","",XLOOKUP(D3907,DATOS!$D$6:D14000,DATOS!$C$6:C14000,0,0,1))</f>
        <v/>
      </c>
      <c r="F3907" s="220"/>
      <c r="G3907" s="221"/>
      <c r="H3907" s="194"/>
      <c r="I3907" s="106"/>
      <c r="J3907" s="195"/>
      <c r="K3907" s="195"/>
      <c r="L3907" s="196"/>
    </row>
    <row r="3908">
      <c r="A3908" s="198"/>
      <c r="B3908" s="219"/>
      <c r="C3908" s="103"/>
      <c r="D3908" s="103"/>
      <c r="E3908" s="5" t="str">
        <f t="array" ref="E3908">IF(D3908="","",XLOOKUP(D3908,DATOS!$D$6:D14000,DATOS!$C$6:C14000,0,0,1))</f>
        <v/>
      </c>
      <c r="F3908" s="220"/>
      <c r="G3908" s="221"/>
      <c r="H3908" s="194"/>
      <c r="I3908" s="106"/>
      <c r="J3908" s="195"/>
      <c r="K3908" s="195"/>
      <c r="L3908" s="196"/>
    </row>
    <row r="3909">
      <c r="A3909" s="198"/>
      <c r="B3909" s="219"/>
      <c r="C3909" s="103"/>
      <c r="D3909" s="103"/>
      <c r="E3909" s="5" t="str">
        <f t="array" ref="E3909">IF(D3909="","",XLOOKUP(D3909,DATOS!$D$6:D14000,DATOS!$C$6:C14000,0,0,1))</f>
        <v/>
      </c>
      <c r="F3909" s="220"/>
      <c r="G3909" s="221"/>
      <c r="H3909" s="194"/>
      <c r="I3909" s="106"/>
      <c r="J3909" s="195"/>
      <c r="K3909" s="195"/>
      <c r="L3909" s="196"/>
    </row>
    <row r="3910">
      <c r="A3910" s="198"/>
      <c r="B3910" s="219"/>
      <c r="C3910" s="103"/>
      <c r="D3910" s="103"/>
      <c r="E3910" s="5" t="str">
        <f t="array" ref="E3910">IF(D3910="","",XLOOKUP(D3910,DATOS!$D$6:D14000,DATOS!$C$6:C14000,0,0,1))</f>
        <v/>
      </c>
      <c r="F3910" s="220"/>
      <c r="G3910" s="221"/>
      <c r="H3910" s="194"/>
      <c r="I3910" s="106"/>
      <c r="J3910" s="195"/>
      <c r="K3910" s="195"/>
      <c r="L3910" s="196"/>
    </row>
    <row r="3911">
      <c r="A3911" s="198"/>
      <c r="B3911" s="219"/>
      <c r="C3911" s="103"/>
      <c r="D3911" s="103"/>
      <c r="E3911" s="5" t="str">
        <f t="array" ref="E3911">IF(D3911="","",XLOOKUP(D3911,DATOS!$D$6:D14000,DATOS!$C$6:C14000,0,0,1))</f>
        <v/>
      </c>
      <c r="F3911" s="220"/>
      <c r="G3911" s="221"/>
      <c r="H3911" s="194"/>
      <c r="I3911" s="106"/>
      <c r="J3911" s="195"/>
      <c r="K3911" s="195"/>
      <c r="L3911" s="196"/>
    </row>
    <row r="3912">
      <c r="A3912" s="198"/>
      <c r="B3912" s="219"/>
      <c r="C3912" s="103"/>
      <c r="D3912" s="103"/>
      <c r="E3912" s="5" t="str">
        <f t="array" ref="E3912">IF(D3912="","",XLOOKUP(D3912,DATOS!$D$6:D14000,DATOS!$C$6:C14000,0,0,1))</f>
        <v/>
      </c>
      <c r="F3912" s="220"/>
      <c r="G3912" s="221"/>
      <c r="H3912" s="194"/>
      <c r="I3912" s="106"/>
      <c r="J3912" s="195"/>
      <c r="K3912" s="195"/>
      <c r="L3912" s="196"/>
    </row>
    <row r="3913">
      <c r="A3913" s="198"/>
      <c r="B3913" s="219"/>
      <c r="C3913" s="103"/>
      <c r="D3913" s="103"/>
      <c r="E3913" s="5" t="str">
        <f t="array" ref="E3913">IF(D3913="","",XLOOKUP(D3913,DATOS!$D$6:D14000,DATOS!$C$6:C14000,0,0,1))</f>
        <v/>
      </c>
      <c r="F3913" s="220"/>
      <c r="G3913" s="221"/>
      <c r="H3913" s="194"/>
      <c r="I3913" s="106"/>
      <c r="J3913" s="195"/>
      <c r="K3913" s="195"/>
      <c r="L3913" s="196"/>
    </row>
    <row r="3914">
      <c r="A3914" s="198"/>
      <c r="B3914" s="219"/>
      <c r="C3914" s="103"/>
      <c r="D3914" s="103"/>
      <c r="E3914" s="5" t="str">
        <f t="array" ref="E3914">IF(D3914="","",XLOOKUP(D3914,DATOS!$D$6:D14000,DATOS!$C$6:C14000,0,0,1))</f>
        <v/>
      </c>
      <c r="F3914" s="220"/>
      <c r="G3914" s="221"/>
      <c r="H3914" s="194"/>
      <c r="I3914" s="106"/>
      <c r="J3914" s="195"/>
      <c r="K3914" s="195"/>
      <c r="L3914" s="196"/>
    </row>
    <row r="3915">
      <c r="A3915" s="198"/>
      <c r="B3915" s="219"/>
      <c r="C3915" s="103"/>
      <c r="D3915" s="103"/>
      <c r="E3915" s="5" t="str">
        <f t="array" ref="E3915">IF(D3915="","",XLOOKUP(D3915,DATOS!$D$6:D14000,DATOS!$C$6:C14000,0,0,1))</f>
        <v/>
      </c>
      <c r="F3915" s="220"/>
      <c r="G3915" s="221"/>
      <c r="H3915" s="194"/>
      <c r="I3915" s="106"/>
      <c r="J3915" s="195"/>
      <c r="K3915" s="195"/>
      <c r="L3915" s="196"/>
    </row>
    <row r="3916">
      <c r="A3916" s="198"/>
      <c r="B3916" s="219"/>
      <c r="C3916" s="103"/>
      <c r="D3916" s="103"/>
      <c r="E3916" s="5" t="str">
        <f t="array" ref="E3916">IF(D3916="","",XLOOKUP(D3916,DATOS!$D$6:D14000,DATOS!$C$6:C14000,0,0,1))</f>
        <v/>
      </c>
      <c r="F3916" s="220"/>
      <c r="G3916" s="221"/>
      <c r="H3916" s="194"/>
      <c r="I3916" s="106"/>
      <c r="J3916" s="195"/>
      <c r="K3916" s="195"/>
      <c r="L3916" s="196"/>
    </row>
    <row r="3917">
      <c r="A3917" s="198"/>
      <c r="B3917" s="219"/>
      <c r="C3917" s="103"/>
      <c r="D3917" s="103"/>
      <c r="E3917" s="5" t="str">
        <f t="array" ref="E3917">IF(D3917="","",XLOOKUP(D3917,DATOS!$D$6:D14000,DATOS!$C$6:C14000,0,0,1))</f>
        <v/>
      </c>
      <c r="F3917" s="220"/>
      <c r="G3917" s="221"/>
      <c r="H3917" s="194"/>
      <c r="I3917" s="106"/>
      <c r="J3917" s="195"/>
      <c r="K3917" s="195"/>
      <c r="L3917" s="196"/>
    </row>
    <row r="3918">
      <c r="A3918" s="198"/>
      <c r="B3918" s="219"/>
      <c r="C3918" s="103"/>
      <c r="D3918" s="103"/>
      <c r="E3918" s="5" t="str">
        <f t="array" ref="E3918">IF(D3918="","",XLOOKUP(D3918,DATOS!$D$6:D14000,DATOS!$C$6:C14000,0,0,1))</f>
        <v/>
      </c>
      <c r="F3918" s="220"/>
      <c r="G3918" s="221"/>
      <c r="H3918" s="194"/>
      <c r="I3918" s="106"/>
      <c r="J3918" s="195"/>
      <c r="K3918" s="195"/>
      <c r="L3918" s="196"/>
    </row>
    <row r="3919">
      <c r="A3919" s="198"/>
      <c r="B3919" s="219"/>
      <c r="C3919" s="103"/>
      <c r="D3919" s="103"/>
      <c r="E3919" s="5" t="str">
        <f t="array" ref="E3919">IF(D3919="","",XLOOKUP(D3919,DATOS!$D$6:D14000,DATOS!$C$6:C14000,0,0,1))</f>
        <v/>
      </c>
      <c r="F3919" s="220"/>
      <c r="G3919" s="221"/>
      <c r="H3919" s="194"/>
      <c r="I3919" s="106"/>
      <c r="J3919" s="195"/>
      <c r="K3919" s="195"/>
      <c r="L3919" s="196"/>
    </row>
    <row r="3920">
      <c r="A3920" s="198"/>
      <c r="B3920" s="219"/>
      <c r="C3920" s="103"/>
      <c r="D3920" s="103"/>
      <c r="E3920" s="5" t="str">
        <f t="array" ref="E3920">IF(D3920="","",XLOOKUP(D3920,DATOS!$D$6:D14000,DATOS!$C$6:C14000,0,0,1))</f>
        <v/>
      </c>
      <c r="F3920" s="220"/>
      <c r="G3920" s="221"/>
      <c r="H3920" s="194"/>
      <c r="I3920" s="106"/>
      <c r="J3920" s="195"/>
      <c r="K3920" s="195"/>
      <c r="L3920" s="196"/>
    </row>
    <row r="3921">
      <c r="A3921" s="198"/>
      <c r="B3921" s="219"/>
      <c r="C3921" s="103"/>
      <c r="D3921" s="103"/>
      <c r="E3921" s="5" t="str">
        <f t="array" ref="E3921">IF(D3921="","",XLOOKUP(D3921,DATOS!$D$6:D14000,DATOS!$C$6:C14000,0,0,1))</f>
        <v/>
      </c>
      <c r="F3921" s="220"/>
      <c r="G3921" s="221"/>
      <c r="H3921" s="194"/>
      <c r="I3921" s="106"/>
      <c r="J3921" s="195"/>
      <c r="K3921" s="195"/>
      <c r="L3921" s="196"/>
    </row>
    <row r="3922">
      <c r="A3922" s="198"/>
      <c r="B3922" s="219"/>
      <c r="C3922" s="103"/>
      <c r="D3922" s="103"/>
      <c r="E3922" s="5" t="str">
        <f t="array" ref="E3922">IF(D3922="","",XLOOKUP(D3922,DATOS!$D$6:D14000,DATOS!$C$6:C14000,0,0,1))</f>
        <v/>
      </c>
      <c r="F3922" s="220"/>
      <c r="G3922" s="221"/>
      <c r="H3922" s="194"/>
      <c r="I3922" s="106"/>
      <c r="J3922" s="195"/>
      <c r="K3922" s="195"/>
      <c r="L3922" s="196"/>
    </row>
    <row r="3923">
      <c r="A3923" s="198"/>
      <c r="B3923" s="219"/>
      <c r="C3923" s="103"/>
      <c r="D3923" s="103"/>
      <c r="E3923" s="5" t="str">
        <f t="array" ref="E3923">IF(D3923="","",XLOOKUP(D3923,DATOS!$D$6:D14000,DATOS!$C$6:C14000,0,0,1))</f>
        <v/>
      </c>
      <c r="F3923" s="220"/>
      <c r="G3923" s="221"/>
      <c r="H3923" s="194"/>
      <c r="I3923" s="106"/>
      <c r="J3923" s="195"/>
      <c r="K3923" s="195"/>
      <c r="L3923" s="196"/>
    </row>
    <row r="3924">
      <c r="A3924" s="198"/>
      <c r="B3924" s="219"/>
      <c r="C3924" s="103"/>
      <c r="D3924" s="103"/>
      <c r="E3924" s="5" t="str">
        <f t="array" ref="E3924">IF(D3924="","",XLOOKUP(D3924,DATOS!$D$6:D14000,DATOS!$C$6:C14000,0,0,1))</f>
        <v/>
      </c>
      <c r="F3924" s="220"/>
      <c r="G3924" s="221"/>
      <c r="H3924" s="194"/>
      <c r="I3924" s="106"/>
      <c r="J3924" s="195"/>
      <c r="K3924" s="195"/>
      <c r="L3924" s="196"/>
    </row>
    <row r="3925">
      <c r="A3925" s="198"/>
      <c r="B3925" s="219"/>
      <c r="C3925" s="103"/>
      <c r="D3925" s="103"/>
      <c r="E3925" s="5" t="str">
        <f t="array" ref="E3925">IF(D3925="","",XLOOKUP(D3925,DATOS!$D$6:D14000,DATOS!$C$6:C14000,0,0,1))</f>
        <v/>
      </c>
      <c r="F3925" s="220"/>
      <c r="G3925" s="221"/>
      <c r="H3925" s="194"/>
      <c r="I3925" s="106"/>
      <c r="J3925" s="195"/>
      <c r="K3925" s="195"/>
      <c r="L3925" s="196"/>
    </row>
    <row r="3926">
      <c r="A3926" s="198"/>
      <c r="B3926" s="219"/>
      <c r="C3926" s="103"/>
      <c r="D3926" s="103"/>
      <c r="E3926" s="5" t="str">
        <f t="array" ref="E3926">IF(D3926="","",XLOOKUP(D3926,DATOS!$D$6:D14000,DATOS!$C$6:C14000,0,0,1))</f>
        <v/>
      </c>
      <c r="F3926" s="220"/>
      <c r="G3926" s="221"/>
      <c r="H3926" s="194"/>
      <c r="I3926" s="106"/>
      <c r="J3926" s="195"/>
      <c r="K3926" s="195"/>
      <c r="L3926" s="196"/>
    </row>
    <row r="3927">
      <c r="A3927" s="198"/>
      <c r="B3927" s="219"/>
      <c r="C3927" s="103"/>
      <c r="D3927" s="103"/>
      <c r="E3927" s="5" t="str">
        <f t="array" ref="E3927">IF(D3927="","",XLOOKUP(D3927,DATOS!$D$6:D14000,DATOS!$C$6:C14000,0,0,1))</f>
        <v/>
      </c>
      <c r="F3927" s="220"/>
      <c r="G3927" s="221"/>
      <c r="H3927" s="194"/>
      <c r="I3927" s="106"/>
      <c r="J3927" s="195"/>
      <c r="K3927" s="195"/>
      <c r="L3927" s="196"/>
    </row>
    <row r="3928">
      <c r="A3928" s="198"/>
      <c r="B3928" s="219"/>
      <c r="C3928" s="103"/>
      <c r="D3928" s="103"/>
      <c r="E3928" s="5" t="str">
        <f t="array" ref="E3928">IF(D3928="","",XLOOKUP(D3928,DATOS!$D$6:D14000,DATOS!$C$6:C14000,0,0,1))</f>
        <v/>
      </c>
      <c r="F3928" s="220"/>
      <c r="G3928" s="221"/>
      <c r="H3928" s="194"/>
      <c r="I3928" s="106"/>
      <c r="J3928" s="195"/>
      <c r="K3928" s="195"/>
      <c r="L3928" s="196"/>
    </row>
    <row r="3929">
      <c r="A3929" s="198"/>
      <c r="B3929" s="219"/>
      <c r="C3929" s="103"/>
      <c r="D3929" s="103"/>
      <c r="E3929" s="5" t="str">
        <f t="array" ref="E3929">IF(D3929="","",XLOOKUP(D3929,DATOS!$D$6:D14000,DATOS!$C$6:C14000,0,0,1))</f>
        <v/>
      </c>
      <c r="F3929" s="220"/>
      <c r="G3929" s="221"/>
      <c r="H3929" s="194"/>
      <c r="I3929" s="106"/>
      <c r="J3929" s="195"/>
      <c r="K3929" s="195"/>
      <c r="L3929" s="196"/>
    </row>
    <row r="3930">
      <c r="A3930" s="198"/>
      <c r="B3930" s="219"/>
      <c r="C3930" s="103"/>
      <c r="D3930" s="103"/>
      <c r="E3930" s="5" t="str">
        <f t="array" ref="E3930">IF(D3930="","",XLOOKUP(D3930,DATOS!$D$6:D14000,DATOS!$C$6:C14000,0,0,1))</f>
        <v/>
      </c>
      <c r="F3930" s="220"/>
      <c r="G3930" s="221"/>
      <c r="H3930" s="194"/>
      <c r="I3930" s="106"/>
      <c r="J3930" s="195"/>
      <c r="K3930" s="195"/>
      <c r="L3930" s="196"/>
    </row>
    <row r="3931">
      <c r="A3931" s="198"/>
      <c r="B3931" s="219"/>
      <c r="C3931" s="103"/>
      <c r="D3931" s="103"/>
      <c r="E3931" s="5" t="str">
        <f t="array" ref="E3931">IF(D3931="","",XLOOKUP(D3931,DATOS!$D$6:D14000,DATOS!$C$6:C14000,0,0,1))</f>
        <v/>
      </c>
      <c r="F3931" s="220"/>
      <c r="G3931" s="221"/>
      <c r="H3931" s="194"/>
      <c r="I3931" s="106"/>
      <c r="J3931" s="195"/>
      <c r="K3931" s="195"/>
      <c r="L3931" s="196"/>
    </row>
    <row r="3932">
      <c r="A3932" s="198"/>
      <c r="B3932" s="219"/>
      <c r="C3932" s="103"/>
      <c r="D3932" s="103"/>
      <c r="E3932" s="5" t="str">
        <f t="array" ref="E3932">IF(D3932="","",XLOOKUP(D3932,DATOS!$D$6:D14000,DATOS!$C$6:C14000,0,0,1))</f>
        <v/>
      </c>
      <c r="F3932" s="220"/>
      <c r="G3932" s="221"/>
      <c r="H3932" s="194"/>
      <c r="I3932" s="106"/>
      <c r="J3932" s="195"/>
      <c r="K3932" s="195"/>
      <c r="L3932" s="196"/>
    </row>
    <row r="3933">
      <c r="A3933" s="198"/>
      <c r="B3933" s="219"/>
      <c r="C3933" s="103"/>
      <c r="D3933" s="103"/>
      <c r="E3933" s="5" t="str">
        <f t="array" ref="E3933">IF(D3933="","",XLOOKUP(D3933,DATOS!$D$6:D14000,DATOS!$C$6:C14000,0,0,1))</f>
        <v/>
      </c>
      <c r="F3933" s="220"/>
      <c r="G3933" s="221"/>
      <c r="H3933" s="194"/>
      <c r="I3933" s="106"/>
      <c r="J3933" s="195"/>
      <c r="K3933" s="195"/>
      <c r="L3933" s="196"/>
    </row>
    <row r="3934">
      <c r="A3934" s="198"/>
      <c r="B3934" s="219"/>
      <c r="C3934" s="103"/>
      <c r="D3934" s="103"/>
      <c r="E3934" s="5" t="str">
        <f t="array" ref="E3934">IF(D3934="","",XLOOKUP(D3934,DATOS!$D$6:D14000,DATOS!$C$6:C14000,0,0,1))</f>
        <v/>
      </c>
      <c r="F3934" s="220"/>
      <c r="G3934" s="221"/>
      <c r="H3934" s="194"/>
      <c r="I3934" s="106"/>
      <c r="J3934" s="195"/>
      <c r="K3934" s="195"/>
      <c r="L3934" s="196"/>
    </row>
    <row r="3935">
      <c r="A3935" s="198"/>
      <c r="B3935" s="219"/>
      <c r="C3935" s="103"/>
      <c r="D3935" s="103"/>
      <c r="E3935" s="5" t="str">
        <f t="array" ref="E3935">IF(D3935="","",XLOOKUP(D3935,DATOS!$D$6:D14000,DATOS!$C$6:C14000,0,0,1))</f>
        <v/>
      </c>
      <c r="F3935" s="220"/>
      <c r="G3935" s="221"/>
      <c r="H3935" s="194"/>
      <c r="I3935" s="106"/>
      <c r="J3935" s="195"/>
      <c r="K3935" s="195"/>
      <c r="L3935" s="196"/>
    </row>
    <row r="3936">
      <c r="A3936" s="198"/>
      <c r="B3936" s="219"/>
      <c r="C3936" s="103"/>
      <c r="D3936" s="103"/>
      <c r="E3936" s="5" t="str">
        <f t="array" ref="E3936">IF(D3936="","",XLOOKUP(D3936,DATOS!$D$6:D14000,DATOS!$C$6:C14000,0,0,1))</f>
        <v/>
      </c>
      <c r="F3936" s="220"/>
      <c r="G3936" s="221"/>
      <c r="H3936" s="194"/>
      <c r="I3936" s="106"/>
      <c r="J3936" s="195"/>
      <c r="K3936" s="195"/>
      <c r="L3936" s="196"/>
    </row>
    <row r="3937">
      <c r="A3937" s="198"/>
      <c r="B3937" s="219"/>
      <c r="C3937" s="103"/>
      <c r="D3937" s="103"/>
      <c r="E3937" s="5" t="str">
        <f t="array" ref="E3937">IF(D3937="","",XLOOKUP(D3937,DATOS!$D$6:D14000,DATOS!$C$6:C14000,0,0,1))</f>
        <v/>
      </c>
      <c r="F3937" s="220"/>
      <c r="G3937" s="221"/>
      <c r="H3937" s="194"/>
      <c r="I3937" s="106"/>
      <c r="J3937" s="195"/>
      <c r="K3937" s="195"/>
      <c r="L3937" s="196"/>
    </row>
    <row r="3938">
      <c r="A3938" s="198"/>
      <c r="B3938" s="219"/>
      <c r="C3938" s="103"/>
      <c r="D3938" s="103"/>
      <c r="E3938" s="5" t="str">
        <f t="array" ref="E3938">IF(D3938="","",XLOOKUP(D3938,DATOS!$D$6:D14000,DATOS!$C$6:C14000,0,0,1))</f>
        <v/>
      </c>
      <c r="F3938" s="220"/>
      <c r="G3938" s="221"/>
      <c r="H3938" s="194"/>
      <c r="I3938" s="106"/>
      <c r="J3938" s="195"/>
      <c r="K3938" s="195"/>
      <c r="L3938" s="196"/>
    </row>
    <row r="3939">
      <c r="A3939" s="198"/>
      <c r="B3939" s="219"/>
      <c r="C3939" s="103"/>
      <c r="D3939" s="103"/>
      <c r="E3939" s="5" t="str">
        <f t="array" ref="E3939">IF(D3939="","",XLOOKUP(D3939,DATOS!$D$6:D14000,DATOS!$C$6:C14000,0,0,1))</f>
        <v/>
      </c>
      <c r="F3939" s="220"/>
      <c r="G3939" s="221"/>
      <c r="H3939" s="194"/>
      <c r="I3939" s="106"/>
      <c r="J3939" s="195"/>
      <c r="K3939" s="195"/>
      <c r="L3939" s="196"/>
    </row>
    <row r="3940">
      <c r="A3940" s="198"/>
      <c r="B3940" s="219"/>
      <c r="C3940" s="103"/>
      <c r="D3940" s="103"/>
      <c r="E3940" s="5" t="str">
        <f t="array" ref="E3940">IF(D3940="","",XLOOKUP(D3940,DATOS!$D$6:D14000,DATOS!$C$6:C14000,0,0,1))</f>
        <v/>
      </c>
      <c r="F3940" s="220"/>
      <c r="G3940" s="221"/>
      <c r="H3940" s="194"/>
      <c r="I3940" s="106"/>
      <c r="J3940" s="195"/>
      <c r="K3940" s="195"/>
      <c r="L3940" s="196"/>
    </row>
    <row r="3941">
      <c r="A3941" s="198"/>
      <c r="B3941" s="219"/>
      <c r="C3941" s="103"/>
      <c r="D3941" s="103"/>
      <c r="E3941" s="5" t="str">
        <f t="array" ref="E3941">IF(D3941="","",XLOOKUP(D3941,DATOS!$D$6:D14000,DATOS!$C$6:C14000,0,0,1))</f>
        <v/>
      </c>
      <c r="F3941" s="220"/>
      <c r="G3941" s="221"/>
      <c r="H3941" s="194"/>
      <c r="I3941" s="106"/>
      <c r="J3941" s="195"/>
      <c r="K3941" s="195"/>
      <c r="L3941" s="196"/>
    </row>
    <row r="3942">
      <c r="A3942" s="198"/>
      <c r="B3942" s="219"/>
      <c r="C3942" s="103"/>
      <c r="D3942" s="103"/>
      <c r="E3942" s="5" t="str">
        <f t="array" ref="E3942">IF(D3942="","",XLOOKUP(D3942,DATOS!$D$6:D14000,DATOS!$C$6:C14000,0,0,1))</f>
        <v/>
      </c>
      <c r="F3942" s="220"/>
      <c r="G3942" s="221"/>
      <c r="H3942" s="194"/>
      <c r="I3942" s="106"/>
      <c r="J3942" s="195"/>
      <c r="K3942" s="195"/>
      <c r="L3942" s="196"/>
    </row>
    <row r="3943">
      <c r="A3943" s="198"/>
      <c r="B3943" s="219"/>
      <c r="C3943" s="103"/>
      <c r="D3943" s="103"/>
      <c r="E3943" s="5" t="str">
        <f t="array" ref="E3943">IF(D3943="","",XLOOKUP(D3943,DATOS!$D$6:D14000,DATOS!$C$6:C14000,0,0,1))</f>
        <v/>
      </c>
      <c r="F3943" s="220"/>
      <c r="G3943" s="221"/>
      <c r="H3943" s="194"/>
      <c r="I3943" s="106"/>
      <c r="J3943" s="195"/>
      <c r="K3943" s="195"/>
      <c r="L3943" s="196"/>
    </row>
    <row r="3944">
      <c r="A3944" s="198"/>
      <c r="B3944" s="219"/>
      <c r="C3944" s="103"/>
      <c r="D3944" s="103"/>
      <c r="E3944" s="5" t="str">
        <f t="array" ref="E3944">IF(D3944="","",XLOOKUP(D3944,DATOS!$D$6:D14000,DATOS!$C$6:C14000,0,0,1))</f>
        <v/>
      </c>
      <c r="F3944" s="220"/>
      <c r="G3944" s="221"/>
      <c r="H3944" s="194"/>
      <c r="I3944" s="106"/>
      <c r="J3944" s="195"/>
      <c r="K3944" s="195"/>
      <c r="L3944" s="196"/>
    </row>
    <row r="3945">
      <c r="A3945" s="198"/>
      <c r="B3945" s="219"/>
      <c r="C3945" s="103"/>
      <c r="D3945" s="103"/>
      <c r="E3945" s="5" t="str">
        <f t="array" ref="E3945">IF(D3945="","",XLOOKUP(D3945,DATOS!$D$6:D14000,DATOS!$C$6:C14000,0,0,1))</f>
        <v/>
      </c>
      <c r="F3945" s="220"/>
      <c r="G3945" s="221"/>
      <c r="H3945" s="194"/>
      <c r="I3945" s="106"/>
      <c r="J3945" s="195"/>
      <c r="K3945" s="195"/>
      <c r="L3945" s="196"/>
    </row>
    <row r="3946">
      <c r="A3946" s="198"/>
      <c r="B3946" s="219"/>
      <c r="C3946" s="103"/>
      <c r="D3946" s="103"/>
      <c r="E3946" s="5" t="str">
        <f t="array" ref="E3946">IF(D3946="","",XLOOKUP(D3946,DATOS!$D$6:D14000,DATOS!$C$6:C14000,0,0,1))</f>
        <v/>
      </c>
      <c r="F3946" s="220"/>
      <c r="G3946" s="221"/>
      <c r="H3946" s="194"/>
      <c r="I3946" s="106"/>
      <c r="J3946" s="195"/>
      <c r="K3946" s="195"/>
      <c r="L3946" s="196"/>
    </row>
    <row r="3947">
      <c r="A3947" s="198"/>
      <c r="B3947" s="219"/>
      <c r="C3947" s="103"/>
      <c r="D3947" s="103"/>
      <c r="E3947" s="5" t="str">
        <f t="array" ref="E3947">IF(D3947="","",XLOOKUP(D3947,DATOS!$D$6:D14000,DATOS!$C$6:C14000,0,0,1))</f>
        <v/>
      </c>
      <c r="F3947" s="220"/>
      <c r="G3947" s="221"/>
      <c r="H3947" s="194"/>
      <c r="I3947" s="106"/>
      <c r="J3947" s="195"/>
      <c r="K3947" s="195"/>
      <c r="L3947" s="196"/>
    </row>
    <row r="3948">
      <c r="A3948" s="198"/>
      <c r="B3948" s="219"/>
      <c r="C3948" s="103"/>
      <c r="D3948" s="103"/>
      <c r="E3948" s="5" t="str">
        <f t="array" ref="E3948">IF(D3948="","",XLOOKUP(D3948,DATOS!$D$6:D14000,DATOS!$C$6:C14000,0,0,1))</f>
        <v/>
      </c>
      <c r="F3948" s="220"/>
      <c r="G3948" s="221"/>
      <c r="H3948" s="194"/>
      <c r="I3948" s="106"/>
      <c r="J3948" s="195"/>
      <c r="K3948" s="195"/>
      <c r="L3948" s="196"/>
    </row>
    <row r="3949">
      <c r="A3949" s="198"/>
      <c r="B3949" s="219"/>
      <c r="C3949" s="103"/>
      <c r="D3949" s="103"/>
      <c r="E3949" s="5" t="str">
        <f t="array" ref="E3949">IF(D3949="","",XLOOKUP(D3949,DATOS!$D$6:D14000,DATOS!$C$6:C14000,0,0,1))</f>
        <v/>
      </c>
      <c r="F3949" s="220"/>
      <c r="G3949" s="221"/>
      <c r="H3949" s="194"/>
      <c r="I3949" s="106"/>
      <c r="J3949" s="195"/>
      <c r="K3949" s="195"/>
      <c r="L3949" s="196"/>
    </row>
    <row r="3950">
      <c r="A3950" s="198"/>
      <c r="B3950" s="219"/>
      <c r="C3950" s="103"/>
      <c r="D3950" s="103"/>
      <c r="E3950" s="5" t="str">
        <f t="array" ref="E3950">IF(D3950="","",XLOOKUP(D3950,DATOS!$D$6:D14000,DATOS!$C$6:C14000,0,0,1))</f>
        <v/>
      </c>
      <c r="F3950" s="220"/>
      <c r="G3950" s="221"/>
      <c r="H3950" s="194"/>
      <c r="I3950" s="106"/>
      <c r="J3950" s="195"/>
      <c r="K3950" s="195"/>
      <c r="L3950" s="196"/>
    </row>
    <row r="3951">
      <c r="A3951" s="198"/>
      <c r="B3951" s="219"/>
      <c r="C3951" s="103"/>
      <c r="D3951" s="103"/>
      <c r="E3951" s="5" t="str">
        <f t="array" ref="E3951">IF(D3951="","",XLOOKUP(D3951,DATOS!$D$6:D14000,DATOS!$C$6:C14000,0,0,1))</f>
        <v/>
      </c>
      <c r="F3951" s="220"/>
      <c r="G3951" s="221"/>
      <c r="H3951" s="194"/>
      <c r="I3951" s="106"/>
      <c r="J3951" s="195"/>
      <c r="K3951" s="195"/>
      <c r="L3951" s="196"/>
    </row>
    <row r="3952">
      <c r="A3952" s="198"/>
      <c r="B3952" s="219"/>
      <c r="C3952" s="103"/>
      <c r="D3952" s="103"/>
      <c r="E3952" s="5" t="str">
        <f t="array" ref="E3952">IF(D3952="","",XLOOKUP(D3952,DATOS!$D$6:D14000,DATOS!$C$6:C14000,0,0,1))</f>
        <v/>
      </c>
      <c r="F3952" s="220"/>
      <c r="G3952" s="221"/>
      <c r="H3952" s="194"/>
      <c r="I3952" s="106"/>
      <c r="J3952" s="195"/>
      <c r="K3952" s="195"/>
      <c r="L3952" s="196"/>
    </row>
    <row r="3953">
      <c r="A3953" s="198"/>
      <c r="B3953" s="219"/>
      <c r="C3953" s="103"/>
      <c r="D3953" s="103"/>
      <c r="E3953" s="5" t="str">
        <f t="array" ref="E3953">IF(D3953="","",XLOOKUP(D3953,DATOS!$D$6:D14000,DATOS!$C$6:C14000,0,0,1))</f>
        <v/>
      </c>
      <c r="F3953" s="220"/>
      <c r="G3953" s="221"/>
      <c r="H3953" s="194"/>
      <c r="I3953" s="106"/>
      <c r="J3953" s="195"/>
      <c r="K3953" s="195"/>
      <c r="L3953" s="196"/>
    </row>
    <row r="3954">
      <c r="A3954" s="198"/>
      <c r="B3954" s="219"/>
      <c r="C3954" s="103"/>
      <c r="D3954" s="103"/>
      <c r="E3954" s="5" t="str">
        <f t="array" ref="E3954">IF(D3954="","",XLOOKUP(D3954,DATOS!$D$6:D14000,DATOS!$C$6:C14000,0,0,1))</f>
        <v/>
      </c>
      <c r="F3954" s="220"/>
      <c r="G3954" s="221"/>
      <c r="H3954" s="194"/>
      <c r="I3954" s="106"/>
      <c r="J3954" s="195"/>
      <c r="K3954" s="195"/>
      <c r="L3954" s="196"/>
    </row>
    <row r="3955">
      <c r="A3955" s="198"/>
      <c r="B3955" s="219"/>
      <c r="C3955" s="103"/>
      <c r="D3955" s="103"/>
      <c r="E3955" s="5" t="str">
        <f t="array" ref="E3955">IF(D3955="","",XLOOKUP(D3955,DATOS!$D$6:D14000,DATOS!$C$6:C14000,0,0,1))</f>
        <v/>
      </c>
      <c r="F3955" s="220"/>
      <c r="G3955" s="221"/>
      <c r="H3955" s="194"/>
      <c r="I3955" s="106"/>
      <c r="J3955" s="195"/>
      <c r="K3955" s="195"/>
      <c r="L3955" s="196"/>
    </row>
    <row r="3956">
      <c r="A3956" s="198"/>
      <c r="B3956" s="219"/>
      <c r="C3956" s="103"/>
      <c r="D3956" s="103"/>
      <c r="E3956" s="5" t="str">
        <f t="array" ref="E3956">IF(D3956="","",XLOOKUP(D3956,DATOS!$D$6:D14000,DATOS!$C$6:C14000,0,0,1))</f>
        <v/>
      </c>
      <c r="F3956" s="220"/>
      <c r="G3956" s="221"/>
      <c r="H3956" s="194"/>
      <c r="I3956" s="106"/>
      <c r="J3956" s="195"/>
      <c r="K3956" s="195"/>
      <c r="L3956" s="196"/>
    </row>
    <row r="3957">
      <c r="A3957" s="198"/>
      <c r="B3957" s="219"/>
      <c r="C3957" s="103"/>
      <c r="D3957" s="103"/>
      <c r="E3957" s="5" t="str">
        <f t="array" ref="E3957">IF(D3957="","",XLOOKUP(D3957,DATOS!$D$6:D14000,DATOS!$C$6:C14000,0,0,1))</f>
        <v/>
      </c>
      <c r="F3957" s="220"/>
      <c r="G3957" s="221"/>
      <c r="H3957" s="194"/>
      <c r="I3957" s="106"/>
      <c r="J3957" s="195"/>
      <c r="K3957" s="195"/>
      <c r="L3957" s="196"/>
    </row>
    <row r="3958">
      <c r="A3958" s="198"/>
      <c r="B3958" s="219"/>
      <c r="C3958" s="103"/>
      <c r="D3958" s="103"/>
      <c r="E3958" s="5" t="str">
        <f t="array" ref="E3958">IF(D3958="","",XLOOKUP(D3958,DATOS!$D$6:D14000,DATOS!$C$6:C14000,0,0,1))</f>
        <v/>
      </c>
      <c r="F3958" s="220"/>
      <c r="G3958" s="221"/>
      <c r="H3958" s="194"/>
      <c r="I3958" s="106"/>
      <c r="J3958" s="195"/>
      <c r="K3958" s="195"/>
      <c r="L3958" s="196"/>
    </row>
    <row r="3959">
      <c r="A3959" s="198"/>
      <c r="B3959" s="219"/>
      <c r="C3959" s="103"/>
      <c r="D3959" s="103"/>
      <c r="E3959" s="5" t="str">
        <f t="array" ref="E3959">IF(D3959="","",XLOOKUP(D3959,DATOS!$D$6:D14000,DATOS!$C$6:C14000,0,0,1))</f>
        <v/>
      </c>
      <c r="F3959" s="220"/>
      <c r="G3959" s="221"/>
      <c r="H3959" s="194"/>
      <c r="I3959" s="106"/>
      <c r="J3959" s="195"/>
      <c r="K3959" s="195"/>
      <c r="L3959" s="196"/>
    </row>
    <row r="3960">
      <c r="A3960" s="198"/>
      <c r="B3960" s="219"/>
      <c r="C3960" s="103"/>
      <c r="D3960" s="103"/>
      <c r="E3960" s="5" t="str">
        <f t="array" ref="E3960">IF(D3960="","",XLOOKUP(D3960,DATOS!$D$6:D14000,DATOS!$C$6:C14000,0,0,1))</f>
        <v/>
      </c>
      <c r="F3960" s="220"/>
      <c r="G3960" s="221"/>
      <c r="H3960" s="194"/>
      <c r="I3960" s="106"/>
      <c r="J3960" s="195"/>
      <c r="K3960" s="195"/>
      <c r="L3960" s="196"/>
    </row>
    <row r="3961">
      <c r="A3961" s="198"/>
      <c r="B3961" s="219"/>
      <c r="C3961" s="103"/>
      <c r="D3961" s="103"/>
      <c r="E3961" s="5" t="str">
        <f t="array" ref="E3961">IF(D3961="","",XLOOKUP(D3961,DATOS!$D$6:D14000,DATOS!$C$6:C14000,0,0,1))</f>
        <v/>
      </c>
      <c r="F3961" s="220"/>
      <c r="G3961" s="221"/>
      <c r="H3961" s="194"/>
      <c r="I3961" s="106"/>
      <c r="J3961" s="195"/>
      <c r="K3961" s="195"/>
      <c r="L3961" s="196"/>
    </row>
    <row r="3962">
      <c r="A3962" s="198"/>
      <c r="B3962" s="219"/>
      <c r="C3962" s="103"/>
      <c r="D3962" s="103"/>
      <c r="E3962" s="5" t="str">
        <f t="array" ref="E3962">IF(D3962="","",XLOOKUP(D3962,DATOS!$D$6:D14000,DATOS!$C$6:C14000,0,0,1))</f>
        <v/>
      </c>
      <c r="F3962" s="220"/>
      <c r="G3962" s="221"/>
      <c r="H3962" s="194"/>
      <c r="I3962" s="106"/>
      <c r="J3962" s="195"/>
      <c r="K3962" s="195"/>
      <c r="L3962" s="196"/>
    </row>
    <row r="3963">
      <c r="A3963" s="198"/>
      <c r="B3963" s="219"/>
      <c r="C3963" s="103"/>
      <c r="D3963" s="103"/>
      <c r="E3963" s="5" t="str">
        <f t="array" ref="E3963">IF(D3963="","",XLOOKUP(D3963,DATOS!$D$6:D14000,DATOS!$C$6:C14000,0,0,1))</f>
        <v/>
      </c>
      <c r="F3963" s="220"/>
      <c r="G3963" s="221"/>
      <c r="H3963" s="194"/>
      <c r="I3963" s="106"/>
      <c r="J3963" s="195"/>
      <c r="K3963" s="195"/>
      <c r="L3963" s="196"/>
    </row>
    <row r="3964">
      <c r="A3964" s="198"/>
      <c r="B3964" s="219"/>
      <c r="C3964" s="103"/>
      <c r="D3964" s="103"/>
      <c r="E3964" s="5" t="str">
        <f t="array" ref="E3964">IF(D3964="","",XLOOKUP(D3964,DATOS!$D$6:D14000,DATOS!$C$6:C14000,0,0,1))</f>
        <v/>
      </c>
      <c r="F3964" s="220"/>
      <c r="G3964" s="221"/>
      <c r="H3964" s="194"/>
      <c r="I3964" s="106"/>
      <c r="J3964" s="195"/>
      <c r="K3964" s="195"/>
      <c r="L3964" s="196"/>
    </row>
    <row r="3965">
      <c r="A3965" s="198"/>
      <c r="B3965" s="219"/>
      <c r="C3965" s="103"/>
      <c r="D3965" s="103"/>
      <c r="E3965" s="5" t="str">
        <f t="array" ref="E3965">IF(D3965="","",XLOOKUP(D3965,DATOS!$D$6:D14000,DATOS!$C$6:C14000,0,0,1))</f>
        <v/>
      </c>
      <c r="F3965" s="220"/>
      <c r="G3965" s="221"/>
      <c r="H3965" s="194"/>
      <c r="I3965" s="106"/>
      <c r="J3965" s="195"/>
      <c r="K3965" s="195"/>
      <c r="L3965" s="196"/>
    </row>
    <row r="3966">
      <c r="A3966" s="198"/>
      <c r="B3966" s="219"/>
      <c r="C3966" s="103"/>
      <c r="D3966" s="103"/>
      <c r="E3966" s="5" t="str">
        <f t="array" ref="E3966">IF(D3966="","",XLOOKUP(D3966,DATOS!$D$6:D14000,DATOS!$C$6:C14000,0,0,1))</f>
        <v/>
      </c>
      <c r="F3966" s="220"/>
      <c r="G3966" s="221"/>
      <c r="H3966" s="194"/>
      <c r="I3966" s="106"/>
      <c r="J3966" s="195"/>
      <c r="K3966" s="195"/>
      <c r="L3966" s="196"/>
    </row>
    <row r="3967">
      <c r="A3967" s="198"/>
      <c r="B3967" s="219"/>
      <c r="C3967" s="103"/>
      <c r="D3967" s="103"/>
      <c r="E3967" s="5" t="str">
        <f t="array" ref="E3967">IF(D3967="","",XLOOKUP(D3967,DATOS!$D$6:D14000,DATOS!$C$6:C14000,0,0,1))</f>
        <v/>
      </c>
      <c r="F3967" s="220"/>
      <c r="G3967" s="221"/>
      <c r="H3967" s="194"/>
      <c r="I3967" s="106"/>
      <c r="J3967" s="195"/>
      <c r="K3967" s="195"/>
      <c r="L3967" s="196"/>
    </row>
    <row r="3968">
      <c r="A3968" s="198"/>
      <c r="B3968" s="219"/>
      <c r="C3968" s="103"/>
      <c r="D3968" s="103"/>
      <c r="E3968" s="5" t="str">
        <f t="array" ref="E3968">IF(D3968="","",XLOOKUP(D3968,DATOS!$D$6:D14000,DATOS!$C$6:C14000,0,0,1))</f>
        <v/>
      </c>
      <c r="F3968" s="220"/>
      <c r="G3968" s="221"/>
      <c r="H3968" s="194"/>
      <c r="I3968" s="106"/>
      <c r="J3968" s="195"/>
      <c r="K3968" s="195"/>
      <c r="L3968" s="196"/>
    </row>
    <row r="3969">
      <c r="A3969" s="198"/>
      <c r="B3969" s="219"/>
      <c r="C3969" s="103"/>
      <c r="D3969" s="103"/>
      <c r="E3969" s="5" t="str">
        <f t="array" ref="E3969">IF(D3969="","",XLOOKUP(D3969,DATOS!$D$6:D14000,DATOS!$C$6:C14000,0,0,1))</f>
        <v/>
      </c>
      <c r="F3969" s="220"/>
      <c r="G3969" s="221"/>
      <c r="H3969" s="194"/>
      <c r="I3969" s="106"/>
      <c r="J3969" s="195"/>
      <c r="K3969" s="195"/>
      <c r="L3969" s="196"/>
    </row>
    <row r="3970">
      <c r="A3970" s="198"/>
      <c r="B3970" s="219"/>
      <c r="C3970" s="103"/>
      <c r="D3970" s="103"/>
      <c r="E3970" s="5" t="str">
        <f t="array" ref="E3970">IF(D3970="","",XLOOKUP(D3970,DATOS!$D$6:D14000,DATOS!$C$6:C14000,0,0,1))</f>
        <v/>
      </c>
      <c r="F3970" s="220"/>
      <c r="G3970" s="221"/>
      <c r="H3970" s="194"/>
      <c r="I3970" s="106"/>
      <c r="J3970" s="195"/>
      <c r="K3970" s="195"/>
      <c r="L3970" s="196"/>
    </row>
    <row r="3971">
      <c r="A3971" s="198"/>
      <c r="B3971" s="219"/>
      <c r="C3971" s="103"/>
      <c r="D3971" s="103"/>
      <c r="E3971" s="5" t="str">
        <f t="array" ref="E3971">IF(D3971="","",XLOOKUP(D3971,DATOS!$D$6:D14000,DATOS!$C$6:C14000,0,0,1))</f>
        <v/>
      </c>
      <c r="F3971" s="220"/>
      <c r="G3971" s="221"/>
      <c r="H3971" s="194"/>
      <c r="I3971" s="106"/>
      <c r="J3971" s="195"/>
      <c r="K3971" s="195"/>
      <c r="L3971" s="196"/>
    </row>
    <row r="3972">
      <c r="A3972" s="198"/>
      <c r="B3972" s="219"/>
      <c r="C3972" s="103"/>
      <c r="D3972" s="103"/>
      <c r="E3972" s="5" t="str">
        <f t="array" ref="E3972">IF(D3972="","",XLOOKUP(D3972,DATOS!$D$6:D14000,DATOS!$C$6:C14000,0,0,1))</f>
        <v/>
      </c>
      <c r="F3972" s="220"/>
      <c r="G3972" s="221"/>
      <c r="H3972" s="194"/>
      <c r="I3972" s="106"/>
      <c r="J3972" s="195"/>
      <c r="K3972" s="195"/>
      <c r="L3972" s="196"/>
    </row>
    <row r="3973">
      <c r="A3973" s="198"/>
      <c r="B3973" s="219"/>
      <c r="C3973" s="103"/>
      <c r="D3973" s="103"/>
      <c r="E3973" s="5" t="str">
        <f t="array" ref="E3973">IF(D3973="","",XLOOKUP(D3973,DATOS!$D$6:D14000,DATOS!$C$6:C14000,0,0,1))</f>
        <v/>
      </c>
      <c r="F3973" s="220"/>
      <c r="G3973" s="221"/>
      <c r="H3973" s="194"/>
      <c r="I3973" s="106"/>
      <c r="J3973" s="195"/>
      <c r="K3973" s="195"/>
      <c r="L3973" s="196"/>
    </row>
    <row r="3974">
      <c r="A3974" s="198"/>
      <c r="B3974" s="219"/>
      <c r="C3974" s="103"/>
      <c r="D3974" s="103"/>
      <c r="E3974" s="5" t="str">
        <f t="array" ref="E3974">IF(D3974="","",XLOOKUP(D3974,DATOS!$D$6:D14000,DATOS!$C$6:C14000,0,0,1))</f>
        <v/>
      </c>
      <c r="F3974" s="220"/>
      <c r="G3974" s="221"/>
      <c r="H3974" s="194"/>
      <c r="I3974" s="106"/>
      <c r="J3974" s="195"/>
      <c r="K3974" s="195"/>
      <c r="L3974" s="196"/>
    </row>
    <row r="3975">
      <c r="A3975" s="198"/>
      <c r="B3975" s="219"/>
      <c r="C3975" s="103"/>
      <c r="D3975" s="103"/>
      <c r="E3975" s="5" t="str">
        <f t="array" ref="E3975">IF(D3975="","",XLOOKUP(D3975,DATOS!$D$6:D14000,DATOS!$C$6:C14000,0,0,1))</f>
        <v/>
      </c>
      <c r="F3975" s="220"/>
      <c r="G3975" s="221"/>
      <c r="H3975" s="194"/>
      <c r="I3975" s="106"/>
      <c r="J3975" s="195"/>
      <c r="K3975" s="195"/>
      <c r="L3975" s="196"/>
    </row>
    <row r="3976">
      <c r="A3976" s="198"/>
      <c r="B3976" s="219"/>
      <c r="C3976" s="103"/>
      <c r="D3976" s="103"/>
      <c r="E3976" s="5" t="str">
        <f t="array" ref="E3976">IF(D3976="","",XLOOKUP(D3976,DATOS!$D$6:D14000,DATOS!$C$6:C14000,0,0,1))</f>
        <v/>
      </c>
      <c r="F3976" s="220"/>
      <c r="G3976" s="221"/>
      <c r="H3976" s="194"/>
      <c r="I3976" s="106"/>
      <c r="J3976" s="195"/>
      <c r="K3976" s="195"/>
      <c r="L3976" s="196"/>
    </row>
    <row r="3977">
      <c r="A3977" s="198"/>
      <c r="B3977" s="219"/>
      <c r="C3977" s="103"/>
      <c r="D3977" s="103"/>
      <c r="E3977" s="5" t="str">
        <f t="array" ref="E3977">IF(D3977="","",XLOOKUP(D3977,DATOS!$D$6:D14000,DATOS!$C$6:C14000,0,0,1))</f>
        <v/>
      </c>
      <c r="F3977" s="220"/>
      <c r="G3977" s="221"/>
      <c r="H3977" s="194"/>
      <c r="I3977" s="106"/>
      <c r="J3977" s="195"/>
      <c r="K3977" s="195"/>
      <c r="L3977" s="196"/>
    </row>
    <row r="3978">
      <c r="A3978" s="198"/>
      <c r="B3978" s="219"/>
      <c r="C3978" s="103"/>
      <c r="D3978" s="103"/>
      <c r="E3978" s="5" t="str">
        <f t="array" ref="E3978">IF(D3978="","",XLOOKUP(D3978,DATOS!$D$6:D14000,DATOS!$C$6:C14000,0,0,1))</f>
        <v/>
      </c>
      <c r="F3978" s="220"/>
      <c r="G3978" s="221"/>
      <c r="H3978" s="194"/>
      <c r="I3978" s="106"/>
      <c r="J3978" s="195"/>
      <c r="K3978" s="195"/>
      <c r="L3978" s="196"/>
    </row>
    <row r="3979">
      <c r="A3979" s="198"/>
      <c r="B3979" s="219"/>
      <c r="C3979" s="103"/>
      <c r="D3979" s="103"/>
      <c r="E3979" s="5" t="str">
        <f t="array" ref="E3979">IF(D3979="","",XLOOKUP(D3979,DATOS!$D$6:D14000,DATOS!$C$6:C14000,0,0,1))</f>
        <v/>
      </c>
      <c r="F3979" s="220"/>
      <c r="G3979" s="221"/>
      <c r="H3979" s="194"/>
      <c r="I3979" s="106"/>
      <c r="J3979" s="195"/>
      <c r="K3979" s="195"/>
      <c r="L3979" s="196"/>
    </row>
    <row r="3980">
      <c r="A3980" s="198"/>
      <c r="B3980" s="219"/>
      <c r="C3980" s="103"/>
      <c r="D3980" s="103"/>
      <c r="E3980" s="5" t="str">
        <f t="array" ref="E3980">IF(D3980="","",XLOOKUP(D3980,DATOS!$D$6:D14000,DATOS!$C$6:C14000,0,0,1))</f>
        <v/>
      </c>
      <c r="F3980" s="220"/>
      <c r="G3980" s="221"/>
      <c r="H3980" s="194"/>
      <c r="I3980" s="106"/>
      <c r="J3980" s="195"/>
      <c r="K3980" s="195"/>
      <c r="L3980" s="196"/>
    </row>
    <row r="3981">
      <c r="A3981" s="198"/>
      <c r="B3981" s="219"/>
      <c r="C3981" s="103"/>
      <c r="D3981" s="103"/>
      <c r="E3981" s="5" t="str">
        <f t="array" ref="E3981">IF(D3981="","",XLOOKUP(D3981,DATOS!$D$6:D14000,DATOS!$C$6:C14000,0,0,1))</f>
        <v/>
      </c>
      <c r="F3981" s="220"/>
      <c r="G3981" s="221"/>
      <c r="H3981" s="194"/>
      <c r="I3981" s="106"/>
      <c r="J3981" s="195"/>
      <c r="K3981" s="195"/>
      <c r="L3981" s="196"/>
    </row>
    <row r="3982">
      <c r="A3982" s="198"/>
      <c r="B3982" s="219"/>
      <c r="C3982" s="103"/>
      <c r="D3982" s="103"/>
      <c r="E3982" s="5" t="str">
        <f t="array" ref="E3982">IF(D3982="","",XLOOKUP(D3982,DATOS!$D$6:D14000,DATOS!$C$6:C14000,0,0,1))</f>
        <v/>
      </c>
      <c r="F3982" s="220"/>
      <c r="G3982" s="221"/>
      <c r="H3982" s="194"/>
      <c r="I3982" s="106"/>
      <c r="J3982" s="195"/>
      <c r="K3982" s="195"/>
      <c r="L3982" s="196"/>
    </row>
    <row r="3983">
      <c r="A3983" s="198"/>
      <c r="B3983" s="219"/>
      <c r="C3983" s="103"/>
      <c r="D3983" s="103"/>
      <c r="E3983" s="5" t="str">
        <f t="array" ref="E3983">IF(D3983="","",XLOOKUP(D3983,DATOS!$D$6:D14000,DATOS!$C$6:C14000,0,0,1))</f>
        <v/>
      </c>
      <c r="F3983" s="220"/>
      <c r="G3983" s="221"/>
      <c r="H3983" s="194"/>
      <c r="I3983" s="106"/>
      <c r="J3983" s="195"/>
      <c r="K3983" s="195"/>
      <c r="L3983" s="196"/>
    </row>
    <row r="3984">
      <c r="A3984" s="198"/>
      <c r="B3984" s="219"/>
      <c r="C3984" s="103"/>
      <c r="D3984" s="103"/>
      <c r="E3984" s="5" t="str">
        <f t="array" ref="E3984">IF(D3984="","",XLOOKUP(D3984,DATOS!$D$6:D14000,DATOS!$C$6:C14000,0,0,1))</f>
        <v/>
      </c>
      <c r="F3984" s="220"/>
      <c r="G3984" s="221"/>
      <c r="H3984" s="194"/>
      <c r="I3984" s="106"/>
      <c r="J3984" s="195"/>
      <c r="K3984" s="195"/>
      <c r="L3984" s="196"/>
    </row>
    <row r="3985">
      <c r="A3985" s="198"/>
      <c r="B3985" s="219"/>
      <c r="C3985" s="103"/>
      <c r="D3985" s="103"/>
      <c r="E3985" s="5" t="str">
        <f t="array" ref="E3985">IF(D3985="","",XLOOKUP(D3985,DATOS!$D$6:D14000,DATOS!$C$6:C14000,0,0,1))</f>
        <v/>
      </c>
      <c r="F3985" s="220"/>
      <c r="G3985" s="221"/>
      <c r="H3985" s="194"/>
      <c r="I3985" s="106"/>
      <c r="J3985" s="195"/>
      <c r="K3985" s="195"/>
      <c r="L3985" s="196"/>
    </row>
    <row r="3986">
      <c r="A3986" s="198"/>
      <c r="B3986" s="219"/>
      <c r="C3986" s="103"/>
      <c r="D3986" s="103"/>
      <c r="E3986" s="5" t="str">
        <f t="array" ref="E3986">IF(D3986="","",XLOOKUP(D3986,DATOS!$D$6:D14000,DATOS!$C$6:C14000,0,0,1))</f>
        <v/>
      </c>
      <c r="F3986" s="220"/>
      <c r="G3986" s="221"/>
      <c r="H3986" s="194"/>
      <c r="I3986" s="106"/>
      <c r="J3986" s="195"/>
      <c r="K3986" s="195"/>
      <c r="L3986" s="196"/>
    </row>
    <row r="3987">
      <c r="A3987" s="198"/>
      <c r="B3987" s="219"/>
      <c r="C3987" s="103"/>
      <c r="D3987" s="103"/>
      <c r="E3987" s="5" t="str">
        <f t="array" ref="E3987">IF(D3987="","",XLOOKUP(D3987,DATOS!$D$6:D14000,DATOS!$C$6:C14000,0,0,1))</f>
        <v/>
      </c>
      <c r="F3987" s="220"/>
      <c r="G3987" s="221"/>
      <c r="H3987" s="194"/>
      <c r="I3987" s="106"/>
      <c r="J3987" s="195"/>
      <c r="K3987" s="195"/>
      <c r="L3987" s="196"/>
    </row>
    <row r="3988">
      <c r="A3988" s="198"/>
      <c r="B3988" s="219"/>
      <c r="C3988" s="103"/>
      <c r="D3988" s="103"/>
      <c r="E3988" s="5" t="str">
        <f t="array" ref="E3988">IF(D3988="","",XLOOKUP(D3988,DATOS!$D$6:D14000,DATOS!$C$6:C14000,0,0,1))</f>
        <v/>
      </c>
      <c r="F3988" s="220"/>
      <c r="G3988" s="221"/>
      <c r="H3988" s="194"/>
      <c r="I3988" s="106"/>
      <c r="J3988" s="195"/>
      <c r="K3988" s="195"/>
      <c r="L3988" s="196"/>
    </row>
    <row r="3989">
      <c r="A3989" s="198"/>
      <c r="B3989" s="219"/>
      <c r="C3989" s="103"/>
      <c r="D3989" s="103"/>
      <c r="E3989" s="5" t="str">
        <f t="array" ref="E3989">IF(D3989="","",XLOOKUP(D3989,DATOS!$D$6:D14000,DATOS!$C$6:C14000,0,0,1))</f>
        <v/>
      </c>
      <c r="F3989" s="220"/>
      <c r="G3989" s="221"/>
      <c r="H3989" s="194"/>
      <c r="I3989" s="106"/>
      <c r="J3989" s="195"/>
      <c r="K3989" s="195"/>
      <c r="L3989" s="196"/>
    </row>
    <row r="3990">
      <c r="A3990" s="198"/>
      <c r="B3990" s="219"/>
      <c r="C3990" s="103"/>
      <c r="D3990" s="103"/>
      <c r="E3990" s="5" t="str">
        <f t="array" ref="E3990">IF(D3990="","",XLOOKUP(D3990,DATOS!$D$6:D14000,DATOS!$C$6:C14000,0,0,1))</f>
        <v/>
      </c>
      <c r="F3990" s="220"/>
      <c r="G3990" s="221"/>
      <c r="H3990" s="194"/>
      <c r="I3990" s="106"/>
      <c r="J3990" s="195"/>
      <c r="K3990" s="195"/>
      <c r="L3990" s="196"/>
    </row>
    <row r="3991">
      <c r="A3991" s="198"/>
      <c r="B3991" s="219"/>
      <c r="C3991" s="103"/>
      <c r="D3991" s="103"/>
      <c r="E3991" s="5" t="str">
        <f t="array" ref="E3991">IF(D3991="","",XLOOKUP(D3991,DATOS!$D$6:D14000,DATOS!$C$6:C14000,0,0,1))</f>
        <v/>
      </c>
      <c r="F3991" s="220"/>
      <c r="G3991" s="221"/>
      <c r="H3991" s="194"/>
      <c r="I3991" s="106"/>
      <c r="J3991" s="195"/>
      <c r="K3991" s="195"/>
      <c r="L3991" s="196"/>
    </row>
    <row r="3992">
      <c r="A3992" s="198"/>
      <c r="B3992" s="219"/>
      <c r="C3992" s="103"/>
      <c r="D3992" s="103"/>
      <c r="E3992" s="5" t="str">
        <f t="array" ref="E3992">IF(D3992="","",XLOOKUP(D3992,DATOS!$D$6:D14000,DATOS!$C$6:C14000,0,0,1))</f>
        <v/>
      </c>
      <c r="F3992" s="220"/>
      <c r="G3992" s="221"/>
      <c r="H3992" s="194"/>
      <c r="I3992" s="106"/>
      <c r="J3992" s="195"/>
      <c r="K3992" s="195"/>
      <c r="L3992" s="196"/>
    </row>
    <row r="3993">
      <c r="A3993" s="198"/>
      <c r="B3993" s="219"/>
      <c r="C3993" s="103"/>
      <c r="D3993" s="103"/>
      <c r="E3993" s="5" t="str">
        <f t="array" ref="E3993">IF(D3993="","",XLOOKUP(D3993,DATOS!$D$6:D14000,DATOS!$C$6:C14000,0,0,1))</f>
        <v/>
      </c>
      <c r="F3993" s="220"/>
      <c r="G3993" s="221"/>
      <c r="H3993" s="194"/>
      <c r="I3993" s="106"/>
      <c r="J3993" s="195"/>
      <c r="K3993" s="195"/>
      <c r="L3993" s="196"/>
    </row>
    <row r="3994">
      <c r="A3994" s="198"/>
      <c r="B3994" s="219"/>
      <c r="C3994" s="103"/>
      <c r="D3994" s="103"/>
      <c r="E3994" s="5" t="str">
        <f t="array" ref="E3994">IF(D3994="","",XLOOKUP(D3994,DATOS!$D$6:D14000,DATOS!$C$6:C14000,0,0,1))</f>
        <v/>
      </c>
      <c r="F3994" s="220"/>
      <c r="G3994" s="221"/>
      <c r="H3994" s="194"/>
      <c r="I3994" s="106"/>
      <c r="J3994" s="195"/>
      <c r="K3994" s="195"/>
      <c r="L3994" s="196"/>
    </row>
    <row r="3995">
      <c r="A3995" s="198"/>
      <c r="B3995" s="219"/>
      <c r="C3995" s="103"/>
      <c r="D3995" s="103"/>
      <c r="E3995" s="5" t="str">
        <f t="array" ref="E3995">IF(D3995="","",XLOOKUP(D3995,DATOS!$D$6:D14000,DATOS!$C$6:C14000,0,0,1))</f>
        <v/>
      </c>
      <c r="F3995" s="220"/>
      <c r="G3995" s="221"/>
      <c r="H3995" s="194"/>
      <c r="I3995" s="106"/>
      <c r="J3995" s="195"/>
      <c r="K3995" s="195"/>
      <c r="L3995" s="196"/>
    </row>
    <row r="3996">
      <c r="A3996" s="198"/>
      <c r="B3996" s="219"/>
      <c r="C3996" s="103"/>
      <c r="D3996" s="103"/>
      <c r="E3996" s="5" t="str">
        <f t="array" ref="E3996">IF(D3996="","",XLOOKUP(D3996,DATOS!$D$6:D14000,DATOS!$C$6:C14000,0,0,1))</f>
        <v/>
      </c>
      <c r="F3996" s="220"/>
      <c r="G3996" s="221"/>
      <c r="H3996" s="194"/>
      <c r="I3996" s="106"/>
      <c r="J3996" s="195"/>
      <c r="K3996" s="195"/>
      <c r="L3996" s="196"/>
    </row>
    <row r="3997">
      <c r="A3997" s="198"/>
      <c r="B3997" s="219"/>
      <c r="C3997" s="103"/>
      <c r="D3997" s="103"/>
      <c r="E3997" s="5" t="str">
        <f t="array" ref="E3997">IF(D3997="","",XLOOKUP(D3997,DATOS!$D$6:D14000,DATOS!$C$6:C14000,0,0,1))</f>
        <v/>
      </c>
      <c r="F3997" s="220"/>
      <c r="G3997" s="221"/>
      <c r="H3997" s="194"/>
      <c r="I3997" s="106"/>
      <c r="J3997" s="195"/>
      <c r="K3997" s="195"/>
      <c r="L3997" s="196"/>
    </row>
    <row r="3998">
      <c r="A3998" s="198"/>
      <c r="B3998" s="219"/>
      <c r="C3998" s="103"/>
      <c r="D3998" s="103"/>
      <c r="E3998" s="5" t="str">
        <f t="array" ref="E3998">IF(D3998="","",XLOOKUP(D3998,DATOS!$D$6:D14000,DATOS!$C$6:C14000,0,0,1))</f>
        <v/>
      </c>
      <c r="F3998" s="220"/>
      <c r="G3998" s="221"/>
      <c r="H3998" s="194"/>
      <c r="I3998" s="106"/>
      <c r="J3998" s="195"/>
      <c r="K3998" s="195"/>
      <c r="L3998" s="196"/>
    </row>
    <row r="3999">
      <c r="A3999" s="198"/>
      <c r="B3999" s="219"/>
      <c r="C3999" s="103"/>
      <c r="D3999" s="103"/>
      <c r="E3999" s="5" t="str">
        <f t="array" ref="E3999">IF(D3999="","",XLOOKUP(D3999,DATOS!$D$6:D14000,DATOS!$C$6:C14000,0,0,1))</f>
        <v/>
      </c>
      <c r="F3999" s="220"/>
      <c r="G3999" s="221"/>
      <c r="H3999" s="194"/>
      <c r="I3999" s="106"/>
      <c r="J3999" s="195"/>
      <c r="K3999" s="195"/>
      <c r="L3999" s="196"/>
    </row>
    <row r="4000">
      <c r="A4000" s="198"/>
      <c r="B4000" s="219"/>
      <c r="C4000" s="103"/>
      <c r="D4000" s="103"/>
      <c r="E4000" s="5" t="str">
        <f t="array" ref="E4000">IF(D4000="","",XLOOKUP(D4000,DATOS!$D$6:D14000,DATOS!$C$6:C14000,0,0,1))</f>
        <v/>
      </c>
      <c r="F4000" s="220"/>
      <c r="G4000" s="221"/>
      <c r="H4000" s="194"/>
      <c r="I4000" s="106"/>
      <c r="J4000" s="195"/>
      <c r="K4000" s="195"/>
      <c r="L4000" s="196"/>
    </row>
    <row r="4001">
      <c r="A4001" s="198"/>
      <c r="B4001" s="219"/>
      <c r="C4001" s="103"/>
      <c r="D4001" s="103"/>
      <c r="E4001" s="5" t="str">
        <f t="array" ref="E4001">IF(D4001="","",XLOOKUP(D4001,DATOS!$D$6:D14000,DATOS!$C$6:C14000,0,0,1))</f>
        <v/>
      </c>
      <c r="F4001" s="220"/>
      <c r="G4001" s="221"/>
      <c r="H4001" s="194"/>
      <c r="I4001" s="106"/>
      <c r="J4001" s="195"/>
      <c r="K4001" s="195"/>
      <c r="L4001" s="196"/>
    </row>
    <row r="4002">
      <c r="A4002" s="198"/>
      <c r="B4002" s="219"/>
      <c r="C4002" s="103"/>
      <c r="D4002" s="103"/>
      <c r="E4002" s="5" t="str">
        <f t="array" ref="E4002">IF(D4002="","",XLOOKUP(D4002,DATOS!$D$6:D14000,DATOS!$C$6:C14000,0,0,1))</f>
        <v/>
      </c>
      <c r="F4002" s="220"/>
      <c r="G4002" s="221"/>
      <c r="H4002" s="194"/>
      <c r="I4002" s="106"/>
      <c r="J4002" s="195"/>
      <c r="K4002" s="195"/>
      <c r="L4002" s="196"/>
    </row>
    <row r="4003">
      <c r="A4003" s="198"/>
      <c r="B4003" s="219"/>
      <c r="C4003" s="103"/>
      <c r="D4003" s="103"/>
      <c r="E4003" s="5" t="str">
        <f t="array" ref="E4003">IF(D4003="","",XLOOKUP(D4003,DATOS!$D$6:D14000,DATOS!$C$6:C14000,0,0,1))</f>
        <v/>
      </c>
      <c r="F4003" s="220"/>
      <c r="G4003" s="221"/>
      <c r="H4003" s="194"/>
      <c r="I4003" s="106"/>
      <c r="J4003" s="195"/>
      <c r="K4003" s="195"/>
      <c r="L4003" s="196"/>
    </row>
    <row r="4004">
      <c r="A4004" s="198"/>
      <c r="B4004" s="219"/>
      <c r="C4004" s="103"/>
      <c r="D4004" s="103"/>
      <c r="E4004" s="5" t="str">
        <f t="array" ref="E4004">IF(D4004="","",XLOOKUP(D4004,DATOS!$D$6:D14000,DATOS!$C$6:C14000,0,0,1))</f>
        <v/>
      </c>
      <c r="F4004" s="220"/>
      <c r="G4004" s="221"/>
      <c r="H4004" s="194"/>
      <c r="I4004" s="106"/>
      <c r="J4004" s="195"/>
      <c r="K4004" s="195"/>
      <c r="L4004" s="196"/>
    </row>
    <row r="4005">
      <c r="A4005" s="198"/>
      <c r="B4005" s="219"/>
      <c r="C4005" s="103"/>
      <c r="D4005" s="103"/>
      <c r="E4005" s="5" t="str">
        <f t="array" ref="E4005">IF(D4005="","",XLOOKUP(D4005,DATOS!$D$6:D14000,DATOS!$C$6:C14000,0,0,1))</f>
        <v/>
      </c>
      <c r="F4005" s="220"/>
      <c r="G4005" s="221"/>
      <c r="H4005" s="194"/>
      <c r="I4005" s="106"/>
      <c r="J4005" s="195"/>
      <c r="K4005" s="195"/>
      <c r="L4005" s="196"/>
    </row>
    <row r="4006">
      <c r="A4006" s="198"/>
      <c r="B4006" s="219"/>
      <c r="C4006" s="103"/>
      <c r="D4006" s="103"/>
      <c r="E4006" s="5" t="str">
        <f t="array" ref="E4006">IF(D4006="","",XLOOKUP(D4006,DATOS!$D$6:D14000,DATOS!$C$6:C14000,0,0,1))</f>
        <v/>
      </c>
      <c r="F4006" s="220"/>
      <c r="G4006" s="221"/>
      <c r="H4006" s="194"/>
      <c r="I4006" s="106"/>
      <c r="J4006" s="195"/>
      <c r="K4006" s="195"/>
      <c r="L4006" s="196"/>
    </row>
    <row r="4007">
      <c r="A4007" s="198"/>
      <c r="B4007" s="219"/>
      <c r="C4007" s="103"/>
      <c r="D4007" s="103"/>
      <c r="E4007" s="5" t="str">
        <f t="array" ref="E4007">IF(D4007="","",XLOOKUP(D4007,DATOS!$D$6:D14000,DATOS!$C$6:C14000,0,0,1))</f>
        <v/>
      </c>
      <c r="F4007" s="220"/>
      <c r="G4007" s="221"/>
      <c r="H4007" s="194"/>
      <c r="I4007" s="106"/>
      <c r="J4007" s="195"/>
      <c r="K4007" s="195"/>
      <c r="L4007" s="196"/>
    </row>
    <row r="4008">
      <c r="A4008" s="198"/>
      <c r="B4008" s="219"/>
      <c r="C4008" s="103"/>
      <c r="D4008" s="103"/>
      <c r="E4008" s="5" t="str">
        <f t="array" ref="E4008">IF(D4008="","",XLOOKUP(D4008,DATOS!$D$6:D14000,DATOS!$C$6:C14000,0,0,1))</f>
        <v/>
      </c>
      <c r="F4008" s="220"/>
      <c r="G4008" s="221"/>
      <c r="H4008" s="194"/>
      <c r="I4008" s="106"/>
      <c r="J4008" s="195"/>
      <c r="K4008" s="195"/>
      <c r="L4008" s="196"/>
    </row>
    <row r="4009">
      <c r="A4009" s="198"/>
      <c r="B4009" s="219"/>
      <c r="C4009" s="103"/>
      <c r="D4009" s="103"/>
      <c r="E4009" s="5" t="str">
        <f t="array" ref="E4009">IF(D4009="","",XLOOKUP(D4009,DATOS!$D$6:D14000,DATOS!$C$6:C14000,0,0,1))</f>
        <v/>
      </c>
      <c r="F4009" s="220"/>
      <c r="G4009" s="221"/>
      <c r="H4009" s="194"/>
      <c r="I4009" s="106"/>
      <c r="J4009" s="195"/>
      <c r="K4009" s="195"/>
      <c r="L4009" s="196"/>
    </row>
    <row r="4010">
      <c r="A4010" s="198"/>
      <c r="B4010" s="219"/>
      <c r="C4010" s="103"/>
      <c r="D4010" s="103"/>
      <c r="E4010" s="5" t="str">
        <f t="array" ref="E4010">IF(D4010="","",XLOOKUP(D4010,DATOS!$D$6:D14000,DATOS!$C$6:C14000,0,0,1))</f>
        <v/>
      </c>
      <c r="F4010" s="220"/>
      <c r="G4010" s="221"/>
      <c r="H4010" s="194"/>
      <c r="I4010" s="106"/>
      <c r="J4010" s="195"/>
      <c r="K4010" s="195"/>
      <c r="L4010" s="196"/>
    </row>
    <row r="4011">
      <c r="A4011" s="198"/>
      <c r="B4011" s="219"/>
      <c r="C4011" s="103"/>
      <c r="D4011" s="103"/>
      <c r="E4011" s="5" t="str">
        <f t="array" ref="E4011">IF(D4011="","",XLOOKUP(D4011,DATOS!$D$6:D14000,DATOS!$C$6:C14000,0,0,1))</f>
        <v/>
      </c>
      <c r="F4011" s="220"/>
      <c r="G4011" s="221"/>
      <c r="H4011" s="194"/>
      <c r="I4011" s="106"/>
      <c r="J4011" s="195"/>
      <c r="K4011" s="195"/>
      <c r="L4011" s="196"/>
    </row>
    <row r="4012">
      <c r="A4012" s="198"/>
      <c r="B4012" s="219"/>
      <c r="C4012" s="103"/>
      <c r="D4012" s="103"/>
      <c r="E4012" s="5" t="str">
        <f t="array" ref="E4012">IF(D4012="","",XLOOKUP(D4012,DATOS!$D$6:D14000,DATOS!$C$6:C14000,0,0,1))</f>
        <v/>
      </c>
      <c r="F4012" s="220"/>
      <c r="G4012" s="221"/>
      <c r="H4012" s="194"/>
      <c r="I4012" s="106"/>
      <c r="J4012" s="195"/>
      <c r="K4012" s="195"/>
      <c r="L4012" s="196"/>
    </row>
    <row r="4013">
      <c r="A4013" s="198"/>
      <c r="B4013" s="219"/>
      <c r="C4013" s="103"/>
      <c r="D4013" s="103"/>
      <c r="E4013" s="5" t="str">
        <f t="array" ref="E4013">IF(D4013="","",XLOOKUP(D4013,DATOS!$D$6:D14000,DATOS!$C$6:C14000,0,0,1))</f>
        <v/>
      </c>
      <c r="F4013" s="220"/>
      <c r="G4013" s="221"/>
      <c r="H4013" s="194"/>
      <c r="I4013" s="106"/>
      <c r="J4013" s="195"/>
      <c r="K4013" s="195"/>
      <c r="L4013" s="196"/>
    </row>
    <row r="4014">
      <c r="A4014" s="198"/>
      <c r="B4014" s="219"/>
      <c r="C4014" s="103"/>
      <c r="D4014" s="103"/>
      <c r="E4014" s="5" t="str">
        <f t="array" ref="E4014">IF(D4014="","",XLOOKUP(D4014,DATOS!$D$6:D14000,DATOS!$C$6:C14000,0,0,1))</f>
        <v/>
      </c>
      <c r="F4014" s="220"/>
      <c r="G4014" s="221"/>
      <c r="H4014" s="194"/>
      <c r="I4014" s="106"/>
      <c r="J4014" s="195"/>
      <c r="K4014" s="195"/>
      <c r="L4014" s="196"/>
    </row>
    <row r="4015">
      <c r="A4015" s="198"/>
      <c r="B4015" s="219"/>
      <c r="C4015" s="103"/>
      <c r="D4015" s="103"/>
      <c r="E4015" s="5" t="str">
        <f t="array" ref="E4015">IF(D4015="","",XLOOKUP(D4015,DATOS!$D$6:D14000,DATOS!$C$6:C14000,0,0,1))</f>
        <v/>
      </c>
      <c r="F4015" s="220"/>
      <c r="G4015" s="221"/>
      <c r="H4015" s="194"/>
      <c r="I4015" s="106"/>
      <c r="J4015" s="195"/>
      <c r="K4015" s="195"/>
      <c r="L4015" s="196"/>
    </row>
    <row r="4016">
      <c r="A4016" s="198"/>
      <c r="B4016" s="219"/>
      <c r="C4016" s="103"/>
      <c r="D4016" s="103"/>
      <c r="E4016" s="5" t="str">
        <f t="array" ref="E4016">IF(D4016="","",XLOOKUP(D4016,DATOS!$D$6:D14000,DATOS!$C$6:C14000,0,0,1))</f>
        <v/>
      </c>
      <c r="F4016" s="220"/>
      <c r="G4016" s="221"/>
      <c r="H4016" s="194"/>
      <c r="I4016" s="106"/>
      <c r="J4016" s="195"/>
      <c r="K4016" s="195"/>
      <c r="L4016" s="196"/>
    </row>
    <row r="4017">
      <c r="A4017" s="198"/>
      <c r="B4017" s="219"/>
      <c r="C4017" s="103"/>
      <c r="D4017" s="103"/>
      <c r="E4017" s="5" t="str">
        <f t="array" ref="E4017">IF(D4017="","",XLOOKUP(D4017,DATOS!$D$6:D14000,DATOS!$C$6:C14000,0,0,1))</f>
        <v/>
      </c>
      <c r="F4017" s="220"/>
      <c r="G4017" s="221"/>
      <c r="H4017" s="194"/>
      <c r="I4017" s="106"/>
      <c r="J4017" s="195"/>
      <c r="K4017" s="195"/>
      <c r="L4017" s="196"/>
    </row>
    <row r="4018">
      <c r="A4018" s="198"/>
      <c r="B4018" s="219"/>
      <c r="C4018" s="103"/>
      <c r="D4018" s="103"/>
      <c r="E4018" s="5" t="str">
        <f t="array" ref="E4018">IF(D4018="","",XLOOKUP(D4018,DATOS!$D$6:D14000,DATOS!$C$6:C14000,0,0,1))</f>
        <v/>
      </c>
      <c r="F4018" s="220"/>
      <c r="G4018" s="221"/>
      <c r="H4018" s="194"/>
      <c r="I4018" s="106"/>
      <c r="J4018" s="195"/>
      <c r="K4018" s="195"/>
      <c r="L4018" s="196"/>
    </row>
    <row r="4019">
      <c r="A4019" s="198"/>
      <c r="B4019" s="219"/>
      <c r="C4019" s="103"/>
      <c r="D4019" s="103"/>
      <c r="E4019" s="5" t="str">
        <f t="array" ref="E4019">IF(D4019="","",XLOOKUP(D4019,DATOS!$D$6:D14000,DATOS!$C$6:C14000,0,0,1))</f>
        <v/>
      </c>
      <c r="F4019" s="220"/>
      <c r="G4019" s="221"/>
      <c r="H4019" s="194"/>
      <c r="I4019" s="106"/>
      <c r="J4019" s="195"/>
      <c r="K4019" s="195"/>
      <c r="L4019" s="196"/>
    </row>
    <row r="4020">
      <c r="A4020" s="198"/>
      <c r="B4020" s="219"/>
      <c r="C4020" s="103"/>
      <c r="D4020" s="103"/>
      <c r="E4020" s="5" t="str">
        <f t="array" ref="E4020">IF(D4020="","",XLOOKUP(D4020,DATOS!$D$6:D14000,DATOS!$C$6:C14000,0,0,1))</f>
        <v/>
      </c>
      <c r="F4020" s="220"/>
      <c r="G4020" s="221"/>
      <c r="H4020" s="194"/>
      <c r="I4020" s="106"/>
      <c r="J4020" s="195"/>
      <c r="K4020" s="195"/>
      <c r="L4020" s="196"/>
    </row>
    <row r="4021">
      <c r="A4021" s="198"/>
      <c r="B4021" s="219"/>
      <c r="C4021" s="103"/>
      <c r="D4021" s="103"/>
      <c r="E4021" s="5" t="str">
        <f t="array" ref="E4021">IF(D4021="","",XLOOKUP(D4021,DATOS!$D$6:D14000,DATOS!$C$6:C14000,0,0,1))</f>
        <v/>
      </c>
      <c r="F4021" s="220"/>
      <c r="G4021" s="221"/>
      <c r="H4021" s="194"/>
      <c r="I4021" s="106"/>
      <c r="J4021" s="195"/>
      <c r="K4021" s="195"/>
      <c r="L4021" s="196"/>
    </row>
    <row r="4022">
      <c r="A4022" s="198"/>
      <c r="B4022" s="219"/>
      <c r="C4022" s="103"/>
      <c r="D4022" s="103"/>
      <c r="E4022" s="5" t="str">
        <f t="array" ref="E4022">IF(D4022="","",XLOOKUP(D4022,DATOS!$D$6:D14000,DATOS!$C$6:C14000,0,0,1))</f>
        <v/>
      </c>
      <c r="F4022" s="220"/>
      <c r="G4022" s="221"/>
      <c r="H4022" s="194"/>
      <c r="I4022" s="106"/>
      <c r="J4022" s="195"/>
      <c r="K4022" s="195"/>
      <c r="L4022" s="196"/>
    </row>
    <row r="4023">
      <c r="A4023" s="198"/>
      <c r="B4023" s="219"/>
      <c r="C4023" s="103"/>
      <c r="D4023" s="103"/>
      <c r="E4023" s="5" t="str">
        <f t="array" ref="E4023">IF(D4023="","",XLOOKUP(D4023,DATOS!$D$6:D14000,DATOS!$C$6:C14000,0,0,1))</f>
        <v/>
      </c>
      <c r="F4023" s="220"/>
      <c r="G4023" s="221"/>
      <c r="H4023" s="194"/>
      <c r="I4023" s="106"/>
      <c r="J4023" s="195"/>
      <c r="K4023" s="195"/>
      <c r="L4023" s="196"/>
    </row>
    <row r="4024">
      <c r="A4024" s="198"/>
      <c r="B4024" s="219"/>
      <c r="C4024" s="103"/>
      <c r="D4024" s="103"/>
      <c r="E4024" s="5" t="str">
        <f t="array" ref="E4024">IF(D4024="","",XLOOKUP(D4024,DATOS!$D$6:D14000,DATOS!$C$6:C14000,0,0,1))</f>
        <v/>
      </c>
      <c r="F4024" s="220"/>
      <c r="G4024" s="221"/>
      <c r="H4024" s="194"/>
      <c r="I4024" s="106"/>
      <c r="J4024" s="195"/>
      <c r="K4024" s="195"/>
      <c r="L4024" s="196"/>
    </row>
    <row r="4025">
      <c r="A4025" s="198"/>
      <c r="B4025" s="219"/>
      <c r="C4025" s="103"/>
      <c r="D4025" s="103"/>
      <c r="E4025" s="5" t="str">
        <f t="array" ref="E4025">IF(D4025="","",XLOOKUP(D4025,DATOS!$D$6:D14000,DATOS!$C$6:C14000,0,0,1))</f>
        <v/>
      </c>
      <c r="F4025" s="220"/>
      <c r="G4025" s="221"/>
      <c r="H4025" s="194"/>
      <c r="I4025" s="106"/>
      <c r="J4025" s="195"/>
      <c r="K4025" s="195"/>
      <c r="L4025" s="196"/>
    </row>
    <row r="4026">
      <c r="A4026" s="198"/>
      <c r="B4026" s="219"/>
      <c r="C4026" s="103"/>
      <c r="D4026" s="103"/>
      <c r="E4026" s="5" t="str">
        <f t="array" ref="E4026">IF(D4026="","",XLOOKUP(D4026,DATOS!$D$6:D14000,DATOS!$C$6:C14000,0,0,1))</f>
        <v/>
      </c>
      <c r="F4026" s="220"/>
      <c r="G4026" s="221"/>
      <c r="H4026" s="194"/>
      <c r="I4026" s="106"/>
      <c r="J4026" s="195"/>
      <c r="K4026" s="195"/>
      <c r="L4026" s="196"/>
    </row>
    <row r="4027">
      <c r="A4027" s="198"/>
      <c r="B4027" s="219"/>
      <c r="C4027" s="103"/>
      <c r="D4027" s="103"/>
      <c r="E4027" s="5" t="str">
        <f t="array" ref="E4027">IF(D4027="","",XLOOKUP(D4027,DATOS!$D$6:D14000,DATOS!$C$6:C14000,0,0,1))</f>
        <v/>
      </c>
      <c r="F4027" s="220"/>
      <c r="G4027" s="221"/>
      <c r="H4027" s="194"/>
      <c r="I4027" s="106"/>
      <c r="J4027" s="195"/>
      <c r="K4027" s="195"/>
      <c r="L4027" s="196"/>
    </row>
    <row r="4028">
      <c r="A4028" s="198"/>
      <c r="B4028" s="219"/>
      <c r="C4028" s="103"/>
      <c r="D4028" s="103"/>
      <c r="E4028" s="5" t="str">
        <f t="array" ref="E4028">IF(D4028="","",XLOOKUP(D4028,DATOS!$D$6:D14000,DATOS!$C$6:C14000,0,0,1))</f>
        <v/>
      </c>
      <c r="F4028" s="220"/>
      <c r="G4028" s="221"/>
      <c r="H4028" s="194"/>
      <c r="I4028" s="106"/>
      <c r="J4028" s="195"/>
      <c r="K4028" s="195"/>
      <c r="L4028" s="196"/>
    </row>
    <row r="4029">
      <c r="A4029" s="198"/>
      <c r="B4029" s="219"/>
      <c r="C4029" s="103"/>
      <c r="D4029" s="103"/>
      <c r="E4029" s="5" t="str">
        <f t="array" ref="E4029">IF(D4029="","",XLOOKUP(D4029,DATOS!$D$6:D14000,DATOS!$C$6:C14000,0,0,1))</f>
        <v/>
      </c>
      <c r="F4029" s="220"/>
      <c r="G4029" s="221"/>
      <c r="H4029" s="194"/>
      <c r="I4029" s="106"/>
      <c r="J4029" s="195"/>
      <c r="K4029" s="195"/>
      <c r="L4029" s="196"/>
    </row>
    <row r="4030">
      <c r="A4030" s="198"/>
      <c r="B4030" s="219"/>
      <c r="C4030" s="103"/>
      <c r="D4030" s="103"/>
      <c r="E4030" s="5" t="str">
        <f t="array" ref="E4030">IF(D4030="","",XLOOKUP(D4030,DATOS!$D$6:D14000,DATOS!$C$6:C14000,0,0,1))</f>
        <v/>
      </c>
      <c r="F4030" s="220"/>
      <c r="G4030" s="221"/>
      <c r="H4030" s="194"/>
      <c r="I4030" s="106"/>
      <c r="J4030" s="195"/>
      <c r="K4030" s="195"/>
      <c r="L4030" s="196"/>
    </row>
    <row r="4031">
      <c r="A4031" s="198"/>
      <c r="B4031" s="219"/>
      <c r="C4031" s="103"/>
      <c r="D4031" s="103"/>
      <c r="E4031" s="5" t="str">
        <f t="array" ref="E4031">IF(D4031="","",XLOOKUP(D4031,DATOS!$D$6:D14000,DATOS!$C$6:C14000,0,0,1))</f>
        <v/>
      </c>
      <c r="F4031" s="220"/>
      <c r="G4031" s="221"/>
      <c r="H4031" s="194"/>
      <c r="I4031" s="106"/>
      <c r="J4031" s="195"/>
      <c r="K4031" s="195"/>
      <c r="L4031" s="196"/>
    </row>
    <row r="4032">
      <c r="A4032" s="198"/>
      <c r="B4032" s="219"/>
      <c r="C4032" s="103"/>
      <c r="D4032" s="103"/>
      <c r="E4032" s="5" t="str">
        <f t="array" ref="E4032">IF(D4032="","",XLOOKUP(D4032,DATOS!$D$6:D14000,DATOS!$C$6:C14000,0,0,1))</f>
        <v/>
      </c>
      <c r="F4032" s="220"/>
      <c r="G4032" s="221"/>
      <c r="H4032" s="194"/>
      <c r="I4032" s="106"/>
      <c r="J4032" s="195"/>
      <c r="K4032" s="195"/>
      <c r="L4032" s="196"/>
    </row>
    <row r="4033">
      <c r="A4033" s="198"/>
      <c r="B4033" s="219"/>
      <c r="C4033" s="103"/>
      <c r="D4033" s="103"/>
      <c r="E4033" s="5" t="str">
        <f t="array" ref="E4033">IF(D4033="","",XLOOKUP(D4033,DATOS!$D$6:D14000,DATOS!$C$6:C14000,0,0,1))</f>
        <v/>
      </c>
      <c r="F4033" s="220"/>
      <c r="G4033" s="221"/>
      <c r="H4033" s="194"/>
      <c r="I4033" s="106"/>
      <c r="J4033" s="195"/>
      <c r="K4033" s="195"/>
      <c r="L4033" s="196"/>
    </row>
    <row r="4034">
      <c r="A4034" s="198"/>
      <c r="B4034" s="219"/>
      <c r="C4034" s="103"/>
      <c r="D4034" s="103"/>
      <c r="E4034" s="5" t="str">
        <f t="array" ref="E4034">IF(D4034="","",XLOOKUP(D4034,DATOS!$D$6:D14000,DATOS!$C$6:C14000,0,0,1))</f>
        <v/>
      </c>
      <c r="F4034" s="220"/>
      <c r="G4034" s="221"/>
      <c r="H4034" s="194"/>
      <c r="I4034" s="106"/>
      <c r="J4034" s="195"/>
      <c r="K4034" s="195"/>
      <c r="L4034" s="196"/>
    </row>
    <row r="4035">
      <c r="A4035" s="198"/>
      <c r="B4035" s="219"/>
      <c r="C4035" s="103"/>
      <c r="D4035" s="103"/>
      <c r="E4035" s="5" t="str">
        <f t="array" ref="E4035">IF(D4035="","",XLOOKUP(D4035,DATOS!$D$6:D14000,DATOS!$C$6:C14000,0,0,1))</f>
        <v/>
      </c>
      <c r="F4035" s="220"/>
      <c r="G4035" s="221"/>
      <c r="H4035" s="194"/>
      <c r="I4035" s="106"/>
      <c r="J4035" s="195"/>
      <c r="K4035" s="195"/>
      <c r="L4035" s="196"/>
    </row>
    <row r="4036">
      <c r="A4036" s="198"/>
      <c r="B4036" s="219"/>
      <c r="C4036" s="103"/>
      <c r="D4036" s="103"/>
      <c r="E4036" s="5" t="str">
        <f t="array" ref="E4036">IF(D4036="","",XLOOKUP(D4036,DATOS!$D$6:D14000,DATOS!$C$6:C14000,0,0,1))</f>
        <v/>
      </c>
      <c r="F4036" s="220"/>
      <c r="G4036" s="221"/>
      <c r="H4036" s="194"/>
      <c r="I4036" s="106"/>
      <c r="J4036" s="195"/>
      <c r="K4036" s="195"/>
      <c r="L4036" s="196"/>
    </row>
    <row r="4037">
      <c r="A4037" s="198"/>
      <c r="B4037" s="219"/>
      <c r="C4037" s="103"/>
      <c r="D4037" s="103"/>
      <c r="E4037" s="5" t="str">
        <f t="array" ref="E4037">IF(D4037="","",XLOOKUP(D4037,DATOS!$D$6:D14000,DATOS!$C$6:C14000,0,0,1))</f>
        <v/>
      </c>
      <c r="F4037" s="220"/>
      <c r="G4037" s="221"/>
      <c r="H4037" s="194"/>
      <c r="I4037" s="106"/>
      <c r="J4037" s="195"/>
      <c r="K4037" s="195"/>
      <c r="L4037" s="196"/>
    </row>
    <row r="4038">
      <c r="A4038" s="198"/>
      <c r="B4038" s="219"/>
      <c r="C4038" s="103"/>
      <c r="D4038" s="103"/>
      <c r="E4038" s="5" t="str">
        <f t="array" ref="E4038">IF(D4038="","",XLOOKUP(D4038,DATOS!$D$6:D14000,DATOS!$C$6:C14000,0,0,1))</f>
        <v/>
      </c>
      <c r="F4038" s="220"/>
      <c r="G4038" s="221"/>
      <c r="H4038" s="194"/>
      <c r="I4038" s="106"/>
      <c r="J4038" s="195"/>
      <c r="K4038" s="195"/>
      <c r="L4038" s="196"/>
    </row>
    <row r="4039">
      <c r="A4039" s="198"/>
      <c r="B4039" s="219"/>
      <c r="C4039" s="103"/>
      <c r="D4039" s="103"/>
      <c r="E4039" s="5" t="str">
        <f t="array" ref="E4039">IF(D4039="","",XLOOKUP(D4039,DATOS!$D$6:D14000,DATOS!$C$6:C14000,0,0,1))</f>
        <v/>
      </c>
      <c r="F4039" s="220"/>
      <c r="G4039" s="221"/>
      <c r="H4039" s="194"/>
      <c r="I4039" s="106"/>
      <c r="J4039" s="195"/>
      <c r="K4039" s="195"/>
      <c r="L4039" s="196"/>
    </row>
    <row r="4040">
      <c r="A4040" s="198"/>
      <c r="B4040" s="219"/>
      <c r="C4040" s="103"/>
      <c r="D4040" s="103"/>
      <c r="E4040" s="5" t="str">
        <f t="array" ref="E4040">IF(D4040="","",XLOOKUP(D4040,DATOS!$D$6:D14000,DATOS!$C$6:C14000,0,0,1))</f>
        <v/>
      </c>
      <c r="F4040" s="220"/>
      <c r="G4040" s="221"/>
      <c r="H4040" s="194"/>
      <c r="I4040" s="106"/>
      <c r="J4040" s="195"/>
      <c r="K4040" s="195"/>
      <c r="L4040" s="196"/>
    </row>
    <row r="4041">
      <c r="A4041" s="198"/>
      <c r="B4041" s="219"/>
      <c r="C4041" s="103"/>
      <c r="D4041" s="103"/>
      <c r="E4041" s="5" t="str">
        <f t="array" ref="E4041">IF(D4041="","",XLOOKUP(D4041,DATOS!$D$6:D14000,DATOS!$C$6:C14000,0,0,1))</f>
        <v/>
      </c>
      <c r="F4041" s="220"/>
      <c r="G4041" s="221"/>
      <c r="H4041" s="194"/>
      <c r="I4041" s="106"/>
      <c r="J4041" s="195"/>
      <c r="K4041" s="195"/>
      <c r="L4041" s="196"/>
    </row>
    <row r="4042">
      <c r="A4042" s="198"/>
      <c r="B4042" s="219"/>
      <c r="C4042" s="103"/>
      <c r="D4042" s="103"/>
      <c r="E4042" s="5" t="str">
        <f t="array" ref="E4042">IF(D4042="","",XLOOKUP(D4042,DATOS!$D$6:D14000,DATOS!$C$6:C14000,0,0,1))</f>
        <v/>
      </c>
      <c r="F4042" s="220"/>
      <c r="G4042" s="221"/>
      <c r="H4042" s="194"/>
      <c r="I4042" s="106"/>
      <c r="J4042" s="195"/>
      <c r="K4042" s="195"/>
      <c r="L4042" s="196"/>
    </row>
    <row r="4043">
      <c r="A4043" s="198"/>
      <c r="B4043" s="219"/>
      <c r="C4043" s="103"/>
      <c r="D4043" s="103"/>
      <c r="E4043" s="5" t="str">
        <f t="array" ref="E4043">IF(D4043="","",XLOOKUP(D4043,DATOS!$D$6:D14000,DATOS!$C$6:C14000,0,0,1))</f>
        <v/>
      </c>
      <c r="F4043" s="220"/>
      <c r="G4043" s="221"/>
      <c r="H4043" s="194"/>
      <c r="I4043" s="106"/>
      <c r="J4043" s="195"/>
      <c r="K4043" s="195"/>
      <c r="L4043" s="196"/>
    </row>
    <row r="4044">
      <c r="A4044" s="198"/>
      <c r="B4044" s="219"/>
      <c r="C4044" s="103"/>
      <c r="D4044" s="103"/>
      <c r="E4044" s="5" t="str">
        <f t="array" ref="E4044">IF(D4044="","",XLOOKUP(D4044,DATOS!$D$6:D14000,DATOS!$C$6:C14000,0,0,1))</f>
        <v/>
      </c>
      <c r="F4044" s="220"/>
      <c r="G4044" s="221"/>
      <c r="H4044" s="194"/>
      <c r="I4044" s="106"/>
      <c r="J4044" s="195"/>
      <c r="K4044" s="195"/>
      <c r="L4044" s="196"/>
    </row>
    <row r="4045">
      <c r="A4045" s="198"/>
      <c r="B4045" s="219"/>
      <c r="C4045" s="103"/>
      <c r="D4045" s="103"/>
      <c r="E4045" s="5" t="str">
        <f t="array" ref="E4045">IF(D4045="","",XLOOKUP(D4045,DATOS!$D$6:D14000,DATOS!$C$6:C14000,0,0,1))</f>
        <v/>
      </c>
      <c r="F4045" s="220"/>
      <c r="G4045" s="221"/>
      <c r="H4045" s="194"/>
      <c r="I4045" s="106"/>
      <c r="J4045" s="195"/>
      <c r="K4045" s="195"/>
      <c r="L4045" s="196"/>
    </row>
    <row r="4046">
      <c r="A4046" s="198"/>
      <c r="B4046" s="219"/>
      <c r="C4046" s="103"/>
      <c r="D4046" s="103"/>
      <c r="E4046" s="5" t="str">
        <f t="array" ref="E4046">IF(D4046="","",XLOOKUP(D4046,DATOS!$D$6:D14000,DATOS!$C$6:C14000,0,0,1))</f>
        <v/>
      </c>
      <c r="F4046" s="220"/>
      <c r="G4046" s="221"/>
      <c r="H4046" s="194"/>
      <c r="I4046" s="106"/>
      <c r="J4046" s="195"/>
      <c r="K4046" s="195"/>
      <c r="L4046" s="196"/>
    </row>
    <row r="4047">
      <c r="A4047" s="198"/>
      <c r="B4047" s="219"/>
      <c r="C4047" s="103"/>
      <c r="D4047" s="103"/>
      <c r="E4047" s="5" t="str">
        <f t="array" ref="E4047">IF(D4047="","",XLOOKUP(D4047,DATOS!$D$6:D14000,DATOS!$C$6:C14000,0,0,1))</f>
        <v/>
      </c>
      <c r="F4047" s="220"/>
      <c r="G4047" s="221"/>
      <c r="H4047" s="194"/>
      <c r="I4047" s="106"/>
      <c r="J4047" s="195"/>
      <c r="K4047" s="195"/>
      <c r="L4047" s="196"/>
    </row>
    <row r="4048">
      <c r="A4048" s="198"/>
      <c r="B4048" s="219"/>
      <c r="C4048" s="103"/>
      <c r="D4048" s="103"/>
      <c r="E4048" s="5" t="str">
        <f t="array" ref="E4048">IF(D4048="","",XLOOKUP(D4048,DATOS!$D$6:D14000,DATOS!$C$6:C14000,0,0,1))</f>
        <v/>
      </c>
      <c r="F4048" s="220"/>
      <c r="G4048" s="221"/>
      <c r="H4048" s="194"/>
      <c r="I4048" s="106"/>
      <c r="J4048" s="195"/>
      <c r="K4048" s="195"/>
      <c r="L4048" s="196"/>
    </row>
    <row r="4049">
      <c r="A4049" s="198"/>
      <c r="B4049" s="219"/>
      <c r="C4049" s="103"/>
      <c r="D4049" s="103"/>
      <c r="E4049" s="5" t="str">
        <f t="array" ref="E4049">IF(D4049="","",XLOOKUP(D4049,DATOS!$D$6:D14000,DATOS!$C$6:C14000,0,0,1))</f>
        <v/>
      </c>
      <c r="F4049" s="220"/>
      <c r="G4049" s="221"/>
      <c r="H4049" s="194"/>
      <c r="I4049" s="106"/>
      <c r="J4049" s="195"/>
      <c r="K4049" s="195"/>
      <c r="L4049" s="196"/>
    </row>
    <row r="4050">
      <c r="A4050" s="198"/>
      <c r="B4050" s="219"/>
      <c r="C4050" s="103"/>
      <c r="D4050" s="103"/>
      <c r="E4050" s="5" t="str">
        <f t="array" ref="E4050">IF(D4050="","",XLOOKUP(D4050,DATOS!$D$6:D14000,DATOS!$C$6:C14000,0,0,1))</f>
        <v/>
      </c>
      <c r="F4050" s="220"/>
      <c r="G4050" s="221"/>
      <c r="H4050" s="194"/>
      <c r="I4050" s="106"/>
      <c r="J4050" s="195"/>
      <c r="K4050" s="195"/>
      <c r="L4050" s="196"/>
    </row>
    <row r="4051">
      <c r="A4051" s="198"/>
      <c r="B4051" s="219"/>
      <c r="C4051" s="103"/>
      <c r="D4051" s="103"/>
      <c r="E4051" s="5" t="str">
        <f t="array" ref="E4051">IF(D4051="","",XLOOKUP(D4051,DATOS!$D$6:D14000,DATOS!$C$6:C14000,0,0,1))</f>
        <v/>
      </c>
      <c r="F4051" s="220"/>
      <c r="G4051" s="221"/>
      <c r="H4051" s="194"/>
      <c r="I4051" s="106"/>
      <c r="J4051" s="195"/>
      <c r="K4051" s="195"/>
      <c r="L4051" s="196"/>
    </row>
    <row r="4052">
      <c r="A4052" s="198"/>
      <c r="B4052" s="219"/>
      <c r="C4052" s="103"/>
      <c r="D4052" s="103"/>
      <c r="E4052" s="5" t="str">
        <f t="array" ref="E4052">IF(D4052="","",XLOOKUP(D4052,DATOS!$D$6:D14000,DATOS!$C$6:C14000,0,0,1))</f>
        <v/>
      </c>
      <c r="F4052" s="220"/>
      <c r="G4052" s="221"/>
      <c r="H4052" s="194"/>
      <c r="I4052" s="106"/>
      <c r="J4052" s="195"/>
      <c r="K4052" s="195"/>
      <c r="L4052" s="196"/>
    </row>
    <row r="4053">
      <c r="A4053" s="198"/>
      <c r="B4053" s="219"/>
      <c r="C4053" s="103"/>
      <c r="D4053" s="103"/>
      <c r="E4053" s="5" t="str">
        <f t="array" ref="E4053">IF(D4053="","",XLOOKUP(D4053,DATOS!$D$6:D14000,DATOS!$C$6:C14000,0,0,1))</f>
        <v/>
      </c>
      <c r="F4053" s="220"/>
      <c r="G4053" s="221"/>
      <c r="H4053" s="194"/>
      <c r="I4053" s="106"/>
      <c r="J4053" s="195"/>
      <c r="K4053" s="195"/>
      <c r="L4053" s="196"/>
    </row>
    <row r="4054">
      <c r="A4054" s="198"/>
      <c r="B4054" s="219"/>
      <c r="C4054" s="103"/>
      <c r="D4054" s="103"/>
      <c r="E4054" s="5" t="str">
        <f t="array" ref="E4054">IF(D4054="","",XLOOKUP(D4054,DATOS!$D$6:D14000,DATOS!$C$6:C14000,0,0,1))</f>
        <v/>
      </c>
      <c r="F4054" s="220"/>
      <c r="G4054" s="221"/>
      <c r="H4054" s="194"/>
      <c r="I4054" s="106"/>
      <c r="J4054" s="195"/>
      <c r="K4054" s="195"/>
      <c r="L4054" s="196"/>
    </row>
    <row r="4055">
      <c r="A4055" s="198"/>
      <c r="B4055" s="219"/>
      <c r="C4055" s="103"/>
      <c r="D4055" s="103"/>
      <c r="E4055" s="5" t="str">
        <f t="array" ref="E4055">IF(D4055="","",XLOOKUP(D4055,DATOS!$D$6:D14000,DATOS!$C$6:C14000,0,0,1))</f>
        <v/>
      </c>
      <c r="F4055" s="220"/>
      <c r="G4055" s="221"/>
      <c r="H4055" s="194"/>
      <c r="I4055" s="106"/>
      <c r="J4055" s="195"/>
      <c r="K4055" s="195"/>
      <c r="L4055" s="196"/>
    </row>
    <row r="4056">
      <c r="A4056" s="198"/>
      <c r="B4056" s="219"/>
      <c r="C4056" s="103"/>
      <c r="D4056" s="103"/>
      <c r="E4056" s="5" t="str">
        <f t="array" ref="E4056">IF(D4056="","",XLOOKUP(D4056,DATOS!$D$6:D14000,DATOS!$C$6:C14000,0,0,1))</f>
        <v/>
      </c>
      <c r="F4056" s="220"/>
      <c r="G4056" s="221"/>
      <c r="H4056" s="194"/>
      <c r="I4056" s="106"/>
      <c r="J4056" s="195"/>
      <c r="K4056" s="195"/>
      <c r="L4056" s="196"/>
    </row>
    <row r="4057">
      <c r="A4057" s="198"/>
      <c r="B4057" s="219"/>
      <c r="C4057" s="103"/>
      <c r="D4057" s="103"/>
      <c r="E4057" s="5" t="str">
        <f t="array" ref="E4057">IF(D4057="","",XLOOKUP(D4057,DATOS!$D$6:D14000,DATOS!$C$6:C14000,0,0,1))</f>
        <v/>
      </c>
      <c r="F4057" s="220"/>
      <c r="G4057" s="221"/>
      <c r="H4057" s="194"/>
      <c r="I4057" s="106"/>
      <c r="J4057" s="195"/>
      <c r="K4057" s="195"/>
      <c r="L4057" s="196"/>
    </row>
    <row r="4058">
      <c r="A4058" s="198"/>
      <c r="B4058" s="219"/>
      <c r="C4058" s="103"/>
      <c r="D4058" s="103"/>
      <c r="E4058" s="5" t="str">
        <f t="array" ref="E4058">IF(D4058="","",XLOOKUP(D4058,DATOS!$D$6:D14000,DATOS!$C$6:C14000,0,0,1))</f>
        <v/>
      </c>
      <c r="F4058" s="220"/>
      <c r="G4058" s="221"/>
      <c r="H4058" s="194"/>
      <c r="I4058" s="106"/>
      <c r="J4058" s="195"/>
      <c r="K4058" s="195"/>
      <c r="L4058" s="196"/>
    </row>
    <row r="4059">
      <c r="A4059" s="198"/>
      <c r="B4059" s="219"/>
      <c r="C4059" s="103"/>
      <c r="D4059" s="103"/>
      <c r="E4059" s="5" t="str">
        <f t="array" ref="E4059">IF(D4059="","",XLOOKUP(D4059,DATOS!$D$6:D14000,DATOS!$C$6:C14000,0,0,1))</f>
        <v/>
      </c>
      <c r="F4059" s="220"/>
      <c r="G4059" s="221"/>
      <c r="H4059" s="194"/>
      <c r="I4059" s="106"/>
      <c r="J4059" s="195"/>
      <c r="K4059" s="195"/>
      <c r="L4059" s="196"/>
    </row>
    <row r="4060">
      <c r="A4060" s="198"/>
      <c r="B4060" s="219"/>
      <c r="C4060" s="103"/>
      <c r="D4060" s="103"/>
      <c r="E4060" s="5" t="str">
        <f t="array" ref="E4060">IF(D4060="","",XLOOKUP(D4060,DATOS!$D$6:D14000,DATOS!$C$6:C14000,0,0,1))</f>
        <v/>
      </c>
      <c r="F4060" s="220"/>
      <c r="G4060" s="221"/>
      <c r="H4060" s="194"/>
      <c r="I4060" s="106"/>
      <c r="J4060" s="195"/>
      <c r="K4060" s="195"/>
      <c r="L4060" s="196"/>
    </row>
    <row r="4061">
      <c r="A4061" s="198"/>
      <c r="B4061" s="219"/>
      <c r="C4061" s="103"/>
      <c r="D4061" s="103"/>
      <c r="E4061" s="5" t="str">
        <f t="array" ref="E4061">IF(D4061="","",XLOOKUP(D4061,DATOS!$D$6:D14000,DATOS!$C$6:C14000,0,0,1))</f>
        <v/>
      </c>
      <c r="F4061" s="220"/>
      <c r="G4061" s="221"/>
      <c r="H4061" s="194"/>
      <c r="I4061" s="106"/>
      <c r="J4061" s="195"/>
      <c r="K4061" s="195"/>
      <c r="L4061" s="196"/>
    </row>
    <row r="4062">
      <c r="A4062" s="198"/>
      <c r="B4062" s="219"/>
      <c r="C4062" s="103"/>
      <c r="D4062" s="103"/>
      <c r="E4062" s="5" t="str">
        <f t="array" ref="E4062">IF(D4062="","",XLOOKUP(D4062,DATOS!$D$6:D14000,DATOS!$C$6:C14000,0,0,1))</f>
        <v/>
      </c>
      <c r="F4062" s="220"/>
      <c r="G4062" s="221"/>
      <c r="H4062" s="194"/>
      <c r="I4062" s="106"/>
      <c r="J4062" s="195"/>
      <c r="K4062" s="195"/>
      <c r="L4062" s="196"/>
    </row>
    <row r="4063">
      <c r="A4063" s="198"/>
      <c r="B4063" s="219"/>
      <c r="C4063" s="103"/>
      <c r="D4063" s="103"/>
      <c r="E4063" s="5" t="str">
        <f t="array" ref="E4063">IF(D4063="","",XLOOKUP(D4063,DATOS!$D$6:D14000,DATOS!$C$6:C14000,0,0,1))</f>
        <v/>
      </c>
      <c r="F4063" s="220"/>
      <c r="G4063" s="221"/>
      <c r="H4063" s="194"/>
      <c r="I4063" s="106"/>
      <c r="J4063" s="195"/>
      <c r="K4063" s="195"/>
      <c r="L4063" s="196"/>
    </row>
    <row r="4064">
      <c r="A4064" s="198"/>
      <c r="B4064" s="219"/>
      <c r="C4064" s="103"/>
      <c r="D4064" s="103"/>
      <c r="E4064" s="5" t="str">
        <f t="array" ref="E4064">IF(D4064="","",XLOOKUP(D4064,DATOS!$D$6:D14000,DATOS!$C$6:C14000,0,0,1))</f>
        <v/>
      </c>
      <c r="F4064" s="220"/>
      <c r="G4064" s="221"/>
      <c r="H4064" s="194"/>
      <c r="I4064" s="106"/>
      <c r="J4064" s="195"/>
      <c r="K4064" s="195"/>
      <c r="L4064" s="196"/>
    </row>
    <row r="4065">
      <c r="A4065" s="198"/>
      <c r="B4065" s="219"/>
      <c r="C4065" s="103"/>
      <c r="D4065" s="103"/>
      <c r="E4065" s="5" t="str">
        <f t="array" ref="E4065">IF(D4065="","",XLOOKUP(D4065,DATOS!$D$6:D14000,DATOS!$C$6:C14000,0,0,1))</f>
        <v/>
      </c>
      <c r="F4065" s="220"/>
      <c r="G4065" s="221"/>
      <c r="H4065" s="194"/>
      <c r="I4065" s="106"/>
      <c r="J4065" s="195"/>
      <c r="K4065" s="195"/>
      <c r="L4065" s="196"/>
    </row>
    <row r="4066">
      <c r="A4066" s="198"/>
      <c r="B4066" s="219"/>
      <c r="C4066" s="103"/>
      <c r="D4066" s="103"/>
      <c r="E4066" s="5" t="str">
        <f t="array" ref="E4066">IF(D4066="","",XLOOKUP(D4066,DATOS!$D$6:D14000,DATOS!$C$6:C14000,0,0,1))</f>
        <v/>
      </c>
      <c r="F4066" s="220"/>
      <c r="G4066" s="221"/>
      <c r="H4066" s="194"/>
      <c r="I4066" s="106"/>
      <c r="J4066" s="195"/>
      <c r="K4066" s="195"/>
      <c r="L4066" s="196"/>
    </row>
    <row r="4067">
      <c r="A4067" s="198"/>
      <c r="B4067" s="219"/>
      <c r="C4067" s="103"/>
      <c r="D4067" s="103"/>
      <c r="E4067" s="5" t="str">
        <f t="array" ref="E4067">IF(D4067="","",XLOOKUP(D4067,DATOS!$D$6:D14000,DATOS!$C$6:C14000,0,0,1))</f>
        <v/>
      </c>
      <c r="F4067" s="220"/>
      <c r="G4067" s="221"/>
      <c r="H4067" s="194"/>
      <c r="I4067" s="106"/>
      <c r="J4067" s="195"/>
      <c r="K4067" s="195"/>
      <c r="L4067" s="196"/>
    </row>
    <row r="4068">
      <c r="A4068" s="198"/>
      <c r="B4068" s="219"/>
      <c r="C4068" s="103"/>
      <c r="D4068" s="103"/>
      <c r="E4068" s="5" t="str">
        <f t="array" ref="E4068">IF(D4068="","",XLOOKUP(D4068,DATOS!$D$6:D14000,DATOS!$C$6:C14000,0,0,1))</f>
        <v/>
      </c>
      <c r="F4068" s="220"/>
      <c r="G4068" s="221"/>
      <c r="H4068" s="194"/>
      <c r="I4068" s="106"/>
      <c r="J4068" s="195"/>
      <c r="K4068" s="195"/>
      <c r="L4068" s="196"/>
    </row>
    <row r="4069">
      <c r="A4069" s="198"/>
      <c r="B4069" s="219"/>
      <c r="C4069" s="103"/>
      <c r="D4069" s="103"/>
      <c r="E4069" s="5" t="str">
        <f t="array" ref="E4069">IF(D4069="","",XLOOKUP(D4069,DATOS!$D$6:D14000,DATOS!$C$6:C14000,0,0,1))</f>
        <v/>
      </c>
      <c r="F4069" s="220"/>
      <c r="G4069" s="221"/>
      <c r="H4069" s="194"/>
      <c r="I4069" s="106"/>
      <c r="J4069" s="195"/>
      <c r="K4069" s="195"/>
      <c r="L4069" s="196"/>
    </row>
    <row r="4070">
      <c r="A4070" s="198"/>
      <c r="B4070" s="219"/>
      <c r="C4070" s="103"/>
      <c r="D4070" s="103"/>
      <c r="E4070" s="5" t="str">
        <f t="array" ref="E4070">IF(D4070="","",XLOOKUP(D4070,DATOS!$D$6:D14000,DATOS!$C$6:C14000,0,0,1))</f>
        <v/>
      </c>
      <c r="F4070" s="220"/>
      <c r="G4070" s="221"/>
      <c r="H4070" s="194"/>
      <c r="I4070" s="106"/>
      <c r="J4070" s="195"/>
      <c r="K4070" s="195"/>
      <c r="L4070" s="196"/>
    </row>
    <row r="4071">
      <c r="A4071" s="198"/>
      <c r="B4071" s="219"/>
      <c r="C4071" s="103"/>
      <c r="D4071" s="103"/>
      <c r="E4071" s="5" t="str">
        <f t="array" ref="E4071">IF(D4071="","",XLOOKUP(D4071,DATOS!$D$6:D14000,DATOS!$C$6:C14000,0,0,1))</f>
        <v/>
      </c>
      <c r="F4071" s="220"/>
      <c r="G4071" s="221"/>
      <c r="H4071" s="194"/>
      <c r="I4071" s="106"/>
      <c r="J4071" s="195"/>
      <c r="K4071" s="195"/>
      <c r="L4071" s="196"/>
    </row>
    <row r="4072">
      <c r="A4072" s="198"/>
      <c r="B4072" s="219"/>
      <c r="C4072" s="103"/>
      <c r="D4072" s="103"/>
      <c r="E4072" s="5" t="str">
        <f t="array" ref="E4072">IF(D4072="","",XLOOKUP(D4072,DATOS!$D$6:D14000,DATOS!$C$6:C14000,0,0,1))</f>
        <v/>
      </c>
      <c r="F4072" s="220"/>
      <c r="G4072" s="221"/>
      <c r="H4072" s="194"/>
      <c r="I4072" s="106"/>
      <c r="J4072" s="195"/>
      <c r="K4072" s="195"/>
      <c r="L4072" s="196"/>
    </row>
    <row r="4073">
      <c r="A4073" s="198"/>
      <c r="B4073" s="219"/>
      <c r="C4073" s="103"/>
      <c r="D4073" s="103"/>
      <c r="E4073" s="5" t="str">
        <f t="array" ref="E4073">IF(D4073="","",XLOOKUP(D4073,DATOS!$D$6:D14000,DATOS!$C$6:C14000,0,0,1))</f>
        <v/>
      </c>
      <c r="F4073" s="220"/>
      <c r="G4073" s="221"/>
      <c r="H4073" s="194"/>
      <c r="I4073" s="106"/>
      <c r="J4073" s="195"/>
      <c r="K4073" s="195"/>
      <c r="L4073" s="196"/>
    </row>
    <row r="4074">
      <c r="A4074" s="198"/>
      <c r="B4074" s="219"/>
      <c r="C4074" s="103"/>
      <c r="D4074" s="103"/>
      <c r="E4074" s="5" t="str">
        <f t="array" ref="E4074">IF(D4074="","",XLOOKUP(D4074,DATOS!$D$6:D14000,DATOS!$C$6:C14000,0,0,1))</f>
        <v/>
      </c>
      <c r="F4074" s="220"/>
      <c r="G4074" s="221"/>
      <c r="H4074" s="194"/>
      <c r="I4074" s="106"/>
      <c r="J4074" s="195"/>
      <c r="K4074" s="195"/>
      <c r="L4074" s="196"/>
    </row>
    <row r="4075">
      <c r="A4075" s="198"/>
      <c r="B4075" s="219"/>
      <c r="C4075" s="103"/>
      <c r="D4075" s="103"/>
      <c r="E4075" s="5" t="str">
        <f t="array" ref="E4075">IF(D4075="","",XLOOKUP(D4075,DATOS!$D$6:D14000,DATOS!$C$6:C14000,0,0,1))</f>
        <v/>
      </c>
      <c r="F4075" s="220"/>
      <c r="G4075" s="221"/>
      <c r="H4075" s="194"/>
      <c r="I4075" s="106"/>
      <c r="J4075" s="195"/>
      <c r="K4075" s="195"/>
      <c r="L4075" s="196"/>
    </row>
    <row r="4076">
      <c r="A4076" s="198"/>
      <c r="B4076" s="219"/>
      <c r="C4076" s="103"/>
      <c r="D4076" s="103"/>
      <c r="E4076" s="5" t="str">
        <f t="array" ref="E4076">IF(D4076="","",XLOOKUP(D4076,DATOS!$D$6:D14000,DATOS!$C$6:C14000,0,0,1))</f>
        <v/>
      </c>
      <c r="F4076" s="220"/>
      <c r="G4076" s="221"/>
      <c r="H4076" s="194"/>
      <c r="I4076" s="106"/>
      <c r="J4076" s="195"/>
      <c r="K4076" s="195"/>
      <c r="L4076" s="196"/>
    </row>
    <row r="4077">
      <c r="A4077" s="198"/>
      <c r="B4077" s="219"/>
      <c r="C4077" s="103"/>
      <c r="D4077" s="103"/>
      <c r="E4077" s="5" t="str">
        <f t="array" ref="E4077">IF(D4077="","",XLOOKUP(D4077,DATOS!$D$6:D14000,DATOS!$C$6:C14000,0,0,1))</f>
        <v/>
      </c>
      <c r="F4077" s="220"/>
      <c r="G4077" s="221"/>
      <c r="H4077" s="194"/>
      <c r="I4077" s="106"/>
      <c r="J4077" s="195"/>
      <c r="K4077" s="195"/>
      <c r="L4077" s="196"/>
    </row>
    <row r="4078">
      <c r="A4078" s="198"/>
      <c r="B4078" s="219"/>
      <c r="C4078" s="103"/>
      <c r="D4078" s="103"/>
      <c r="E4078" s="5" t="str">
        <f t="array" ref="E4078">IF(D4078="","",XLOOKUP(D4078,DATOS!$D$6:D14000,DATOS!$C$6:C14000,0,0,1))</f>
        <v/>
      </c>
      <c r="F4078" s="220"/>
      <c r="G4078" s="221"/>
      <c r="H4078" s="194"/>
      <c r="I4078" s="106"/>
      <c r="J4078" s="195"/>
      <c r="K4078" s="195"/>
      <c r="L4078" s="196"/>
    </row>
    <row r="4079">
      <c r="A4079" s="198"/>
      <c r="B4079" s="219"/>
      <c r="C4079" s="103"/>
      <c r="D4079" s="103"/>
      <c r="E4079" s="5" t="str">
        <f t="array" ref="E4079">IF(D4079="","",XLOOKUP(D4079,DATOS!$D$6:D14000,DATOS!$C$6:C14000,0,0,1))</f>
        <v/>
      </c>
      <c r="F4079" s="220"/>
      <c r="G4079" s="221"/>
      <c r="H4079" s="194"/>
      <c r="I4079" s="106"/>
      <c r="J4079" s="195"/>
      <c r="K4079" s="195"/>
      <c r="L4079" s="196"/>
    </row>
    <row r="4080">
      <c r="A4080" s="198"/>
      <c r="B4080" s="219"/>
      <c r="C4080" s="103"/>
      <c r="D4080" s="103"/>
      <c r="E4080" s="5" t="str">
        <f t="array" ref="E4080">IF(D4080="","",XLOOKUP(D4080,DATOS!$D$6:D14000,DATOS!$C$6:C14000,0,0,1))</f>
        <v/>
      </c>
      <c r="F4080" s="220"/>
      <c r="G4080" s="221"/>
      <c r="H4080" s="194"/>
      <c r="I4080" s="106"/>
      <c r="J4080" s="195"/>
      <c r="K4080" s="195"/>
      <c r="L4080" s="196"/>
    </row>
    <row r="4081">
      <c r="A4081" s="198"/>
      <c r="B4081" s="219"/>
      <c r="C4081" s="103"/>
      <c r="D4081" s="103"/>
      <c r="E4081" s="5" t="str">
        <f t="array" ref="E4081">IF(D4081="","",XLOOKUP(D4081,DATOS!$D$6:D14000,DATOS!$C$6:C14000,0,0,1))</f>
        <v/>
      </c>
      <c r="F4081" s="220"/>
      <c r="G4081" s="221"/>
      <c r="H4081" s="194"/>
      <c r="I4081" s="106"/>
      <c r="J4081" s="195"/>
      <c r="K4081" s="195"/>
      <c r="L4081" s="196"/>
    </row>
    <row r="4082">
      <c r="A4082" s="198"/>
      <c r="B4082" s="219"/>
      <c r="C4082" s="103"/>
      <c r="D4082" s="103"/>
      <c r="E4082" s="5" t="str">
        <f t="array" ref="E4082">IF(D4082="","",XLOOKUP(D4082,DATOS!$D$6:D14000,DATOS!$C$6:C14000,0,0,1))</f>
        <v/>
      </c>
      <c r="F4082" s="220"/>
      <c r="G4082" s="221"/>
      <c r="H4082" s="194"/>
      <c r="I4082" s="106"/>
      <c r="J4082" s="195"/>
      <c r="K4082" s="195"/>
      <c r="L4082" s="196"/>
    </row>
    <row r="4083">
      <c r="A4083" s="198"/>
      <c r="B4083" s="219"/>
      <c r="C4083" s="103"/>
      <c r="D4083" s="103"/>
      <c r="E4083" s="5" t="str">
        <f t="array" ref="E4083">IF(D4083="","",XLOOKUP(D4083,DATOS!$D$6:D14000,DATOS!$C$6:C14000,0,0,1))</f>
        <v/>
      </c>
      <c r="F4083" s="220"/>
      <c r="G4083" s="221"/>
      <c r="H4083" s="194"/>
      <c r="I4083" s="106"/>
      <c r="J4083" s="195"/>
      <c r="K4083" s="195"/>
      <c r="L4083" s="196"/>
    </row>
    <row r="4084">
      <c r="A4084" s="198"/>
      <c r="B4084" s="219"/>
      <c r="C4084" s="103"/>
      <c r="D4084" s="103"/>
      <c r="E4084" s="5" t="str">
        <f t="array" ref="E4084">IF(D4084="","",XLOOKUP(D4084,DATOS!$D$6:D14000,DATOS!$C$6:C14000,0,0,1))</f>
        <v/>
      </c>
      <c r="F4084" s="220"/>
      <c r="G4084" s="221"/>
      <c r="H4084" s="194"/>
      <c r="I4084" s="106"/>
      <c r="J4084" s="195"/>
      <c r="K4084" s="195"/>
      <c r="L4084" s="196"/>
    </row>
    <row r="4085">
      <c r="A4085" s="198"/>
      <c r="B4085" s="219"/>
      <c r="C4085" s="103"/>
      <c r="D4085" s="103"/>
      <c r="E4085" s="5" t="str">
        <f t="array" ref="E4085">IF(D4085="","",XLOOKUP(D4085,DATOS!$D$6:D14000,DATOS!$C$6:C14000,0,0,1))</f>
        <v/>
      </c>
      <c r="F4085" s="220"/>
      <c r="G4085" s="221"/>
      <c r="H4085" s="194"/>
      <c r="I4085" s="106"/>
      <c r="J4085" s="195"/>
      <c r="K4085" s="195"/>
      <c r="L4085" s="196"/>
    </row>
    <row r="4086">
      <c r="A4086" s="198"/>
      <c r="B4086" s="219"/>
      <c r="C4086" s="103"/>
      <c r="D4086" s="103"/>
      <c r="E4086" s="5" t="str">
        <f t="array" ref="E4086">IF(D4086="","",XLOOKUP(D4086,DATOS!$D$6:D14000,DATOS!$C$6:C14000,0,0,1))</f>
        <v/>
      </c>
      <c r="F4086" s="220"/>
      <c r="G4086" s="221"/>
      <c r="H4086" s="194"/>
      <c r="I4086" s="106"/>
      <c r="J4086" s="195"/>
      <c r="K4086" s="195"/>
      <c r="L4086" s="196"/>
    </row>
    <row r="4087">
      <c r="A4087" s="198"/>
      <c r="B4087" s="219"/>
      <c r="C4087" s="103"/>
      <c r="D4087" s="103"/>
      <c r="E4087" s="5" t="str">
        <f t="array" ref="E4087">IF(D4087="","",XLOOKUP(D4087,DATOS!$D$6:D14000,DATOS!$C$6:C14000,0,0,1))</f>
        <v/>
      </c>
      <c r="F4087" s="220"/>
      <c r="G4087" s="221"/>
      <c r="H4087" s="194"/>
      <c r="I4087" s="106"/>
      <c r="J4087" s="195"/>
      <c r="K4087" s="195"/>
      <c r="L4087" s="196"/>
    </row>
    <row r="4088">
      <c r="A4088" s="198"/>
      <c r="B4088" s="219"/>
      <c r="C4088" s="103"/>
      <c r="D4088" s="103"/>
      <c r="E4088" s="5" t="str">
        <f t="array" ref="E4088">IF(D4088="","",XLOOKUP(D4088,DATOS!$D$6:D14000,DATOS!$C$6:C14000,0,0,1))</f>
        <v/>
      </c>
      <c r="F4088" s="220"/>
      <c r="G4088" s="221"/>
      <c r="H4088" s="194"/>
      <c r="I4088" s="106"/>
      <c r="J4088" s="195"/>
      <c r="K4088" s="195"/>
      <c r="L4088" s="196"/>
    </row>
    <row r="4089">
      <c r="A4089" s="198"/>
      <c r="B4089" s="219"/>
      <c r="C4089" s="103"/>
      <c r="D4089" s="103"/>
      <c r="E4089" s="5" t="str">
        <f t="array" ref="E4089">IF(D4089="","",XLOOKUP(D4089,DATOS!$D$6:D14000,DATOS!$C$6:C14000,0,0,1))</f>
        <v/>
      </c>
      <c r="F4089" s="220"/>
      <c r="G4089" s="221"/>
      <c r="H4089" s="194"/>
      <c r="I4089" s="106"/>
      <c r="J4089" s="195"/>
      <c r="K4089" s="195"/>
      <c r="L4089" s="196"/>
    </row>
    <row r="4090">
      <c r="A4090" s="198"/>
      <c r="B4090" s="219"/>
      <c r="C4090" s="103"/>
      <c r="D4090" s="103"/>
      <c r="E4090" s="5" t="str">
        <f t="array" ref="E4090">IF(D4090="","",XLOOKUP(D4090,DATOS!$D$6:D14000,DATOS!$C$6:C14000,0,0,1))</f>
        <v/>
      </c>
      <c r="F4090" s="220"/>
      <c r="G4090" s="221"/>
      <c r="H4090" s="194"/>
      <c r="I4090" s="106"/>
      <c r="J4090" s="195"/>
      <c r="K4090" s="195"/>
      <c r="L4090" s="196"/>
    </row>
    <row r="4091">
      <c r="A4091" s="198"/>
      <c r="B4091" s="219"/>
      <c r="C4091" s="103"/>
      <c r="D4091" s="103"/>
      <c r="E4091" s="5" t="str">
        <f t="array" ref="E4091">IF(D4091="","",XLOOKUP(D4091,DATOS!$D$6:D14000,DATOS!$C$6:C14000,0,0,1))</f>
        <v/>
      </c>
      <c r="F4091" s="220"/>
      <c r="G4091" s="221"/>
      <c r="H4091" s="194"/>
      <c r="I4091" s="106"/>
      <c r="J4091" s="195"/>
      <c r="K4091" s="195"/>
      <c r="L4091" s="196"/>
    </row>
    <row r="4092">
      <c r="A4092" s="198"/>
      <c r="B4092" s="219"/>
      <c r="C4092" s="103"/>
      <c r="D4092" s="103"/>
      <c r="E4092" s="5" t="str">
        <f t="array" ref="E4092">IF(D4092="","",XLOOKUP(D4092,DATOS!$D$6:D14000,DATOS!$C$6:C14000,0,0,1))</f>
        <v/>
      </c>
      <c r="F4092" s="220"/>
      <c r="G4092" s="221"/>
      <c r="H4092" s="194"/>
      <c r="I4092" s="106"/>
      <c r="J4092" s="195"/>
      <c r="K4092" s="195"/>
      <c r="L4092" s="196"/>
    </row>
    <row r="4093">
      <c r="A4093" s="198"/>
      <c r="B4093" s="219"/>
      <c r="C4093" s="103"/>
      <c r="D4093" s="103"/>
      <c r="E4093" s="5" t="str">
        <f t="array" ref="E4093">IF(D4093="","",XLOOKUP(D4093,DATOS!$D$6:D14000,DATOS!$C$6:C14000,0,0,1))</f>
        <v/>
      </c>
      <c r="F4093" s="220"/>
      <c r="G4093" s="221"/>
      <c r="H4093" s="194"/>
      <c r="I4093" s="106"/>
      <c r="J4093" s="195"/>
      <c r="K4093" s="195"/>
      <c r="L4093" s="196"/>
    </row>
    <row r="4094">
      <c r="A4094" s="198"/>
      <c r="B4094" s="219"/>
      <c r="C4094" s="103"/>
      <c r="D4094" s="103"/>
      <c r="E4094" s="5" t="str">
        <f t="array" ref="E4094">IF(D4094="","",XLOOKUP(D4094,DATOS!$D$6:D14000,DATOS!$C$6:C14000,0,0,1))</f>
        <v/>
      </c>
      <c r="F4094" s="220"/>
      <c r="G4094" s="221"/>
      <c r="H4094" s="194"/>
      <c r="I4094" s="106"/>
      <c r="J4094" s="195"/>
      <c r="K4094" s="195"/>
      <c r="L4094" s="196"/>
    </row>
    <row r="4095">
      <c r="A4095" s="198"/>
      <c r="B4095" s="219"/>
      <c r="C4095" s="103"/>
      <c r="D4095" s="103"/>
      <c r="E4095" s="5" t="str">
        <f t="array" ref="E4095">IF(D4095="","",XLOOKUP(D4095,DATOS!$D$6:D14000,DATOS!$C$6:C14000,0,0,1))</f>
        <v/>
      </c>
      <c r="F4095" s="220"/>
      <c r="G4095" s="221"/>
      <c r="H4095" s="194"/>
      <c r="I4095" s="106"/>
      <c r="J4095" s="195"/>
      <c r="K4095" s="195"/>
      <c r="L4095" s="196"/>
    </row>
    <row r="4096">
      <c r="A4096" s="198"/>
      <c r="B4096" s="219"/>
      <c r="C4096" s="103"/>
      <c r="D4096" s="103"/>
      <c r="E4096" s="5" t="str">
        <f t="array" ref="E4096">IF(D4096="","",XLOOKUP(D4096,DATOS!$D$6:D14000,DATOS!$C$6:C14000,0,0,1))</f>
        <v/>
      </c>
      <c r="F4096" s="220"/>
      <c r="G4096" s="221"/>
      <c r="H4096" s="194"/>
      <c r="I4096" s="106"/>
      <c r="J4096" s="195"/>
      <c r="K4096" s="195"/>
      <c r="L4096" s="196"/>
    </row>
    <row r="4097">
      <c r="A4097" s="198"/>
      <c r="B4097" s="219"/>
      <c r="C4097" s="103"/>
      <c r="D4097" s="103"/>
      <c r="E4097" s="5" t="str">
        <f t="array" ref="E4097">IF(D4097="","",XLOOKUP(D4097,DATOS!$D$6:D14000,DATOS!$C$6:C14000,0,0,1))</f>
        <v/>
      </c>
      <c r="F4097" s="220"/>
      <c r="G4097" s="221"/>
      <c r="H4097" s="194"/>
      <c r="I4097" s="106"/>
      <c r="J4097" s="195"/>
      <c r="K4097" s="195"/>
      <c r="L4097" s="196"/>
    </row>
    <row r="4098">
      <c r="A4098" s="198"/>
      <c r="B4098" s="219"/>
      <c r="C4098" s="103"/>
      <c r="D4098" s="103"/>
      <c r="E4098" s="5" t="str">
        <f t="array" ref="E4098">IF(D4098="","",XLOOKUP(D4098,DATOS!$D$6:D14000,DATOS!$C$6:C14000,0,0,1))</f>
        <v/>
      </c>
      <c r="F4098" s="220"/>
      <c r="G4098" s="221"/>
      <c r="H4098" s="194"/>
      <c r="I4098" s="106"/>
      <c r="J4098" s="195"/>
      <c r="K4098" s="195"/>
      <c r="L4098" s="196"/>
    </row>
    <row r="4099">
      <c r="A4099" s="198"/>
      <c r="B4099" s="219"/>
      <c r="C4099" s="103"/>
      <c r="D4099" s="103"/>
      <c r="E4099" s="5" t="str">
        <f t="array" ref="E4099">IF(D4099="","",XLOOKUP(D4099,DATOS!$D$6:D14000,DATOS!$C$6:C14000,0,0,1))</f>
        <v/>
      </c>
      <c r="F4099" s="220"/>
      <c r="G4099" s="221"/>
      <c r="H4099" s="194"/>
      <c r="I4099" s="106"/>
      <c r="J4099" s="195"/>
      <c r="K4099" s="195"/>
      <c r="L4099" s="196"/>
    </row>
    <row r="4100">
      <c r="A4100" s="198"/>
      <c r="B4100" s="219"/>
      <c r="C4100" s="103"/>
      <c r="D4100" s="103"/>
      <c r="E4100" s="5" t="str">
        <f t="array" ref="E4100">IF(D4100="","",XLOOKUP(D4100,DATOS!$D$6:D14000,DATOS!$C$6:C14000,0,0,1))</f>
        <v/>
      </c>
      <c r="F4100" s="220"/>
      <c r="G4100" s="221"/>
      <c r="H4100" s="194"/>
      <c r="I4100" s="106"/>
      <c r="J4100" s="195"/>
      <c r="K4100" s="195"/>
      <c r="L4100" s="196"/>
    </row>
    <row r="4101">
      <c r="A4101" s="198"/>
      <c r="B4101" s="219"/>
      <c r="C4101" s="103"/>
      <c r="D4101" s="103"/>
      <c r="E4101" s="5" t="str">
        <f t="array" ref="E4101">IF(D4101="","",XLOOKUP(D4101,DATOS!$D$6:D14000,DATOS!$C$6:C14000,0,0,1))</f>
        <v/>
      </c>
      <c r="F4101" s="220"/>
      <c r="G4101" s="221"/>
      <c r="H4101" s="194"/>
      <c r="I4101" s="106"/>
      <c r="J4101" s="195"/>
      <c r="K4101" s="195"/>
      <c r="L4101" s="196"/>
    </row>
    <row r="4102">
      <c r="A4102" s="198"/>
      <c r="B4102" s="219"/>
      <c r="C4102" s="103"/>
      <c r="D4102" s="103"/>
      <c r="E4102" s="5" t="str">
        <f t="array" ref="E4102">IF(D4102="","",XLOOKUP(D4102,DATOS!$D$6:D14000,DATOS!$C$6:C14000,0,0,1))</f>
        <v/>
      </c>
      <c r="F4102" s="220"/>
      <c r="G4102" s="221"/>
      <c r="H4102" s="194"/>
      <c r="I4102" s="106"/>
      <c r="J4102" s="195"/>
      <c r="K4102" s="195"/>
      <c r="L4102" s="196"/>
    </row>
    <row r="4103">
      <c r="A4103" s="198"/>
      <c r="B4103" s="219"/>
      <c r="C4103" s="103"/>
      <c r="D4103" s="103"/>
      <c r="E4103" s="5" t="str">
        <f t="array" ref="E4103">IF(D4103="","",XLOOKUP(D4103,DATOS!$D$6:D14000,DATOS!$C$6:C14000,0,0,1))</f>
        <v/>
      </c>
      <c r="F4103" s="220"/>
      <c r="G4103" s="221"/>
      <c r="H4103" s="194"/>
      <c r="I4103" s="106"/>
      <c r="J4103" s="195"/>
      <c r="K4103" s="195"/>
      <c r="L4103" s="196"/>
    </row>
    <row r="4104">
      <c r="A4104" s="198"/>
      <c r="B4104" s="219"/>
      <c r="C4104" s="103"/>
      <c r="D4104" s="103"/>
      <c r="E4104" s="5" t="str">
        <f t="array" ref="E4104">IF(D4104="","",XLOOKUP(D4104,DATOS!$D$6:D14000,DATOS!$C$6:C14000,0,0,1))</f>
        <v/>
      </c>
      <c r="F4104" s="220"/>
      <c r="G4104" s="221"/>
      <c r="H4104" s="194"/>
      <c r="I4104" s="106"/>
      <c r="J4104" s="195"/>
      <c r="K4104" s="195"/>
      <c r="L4104" s="196"/>
    </row>
    <row r="4105">
      <c r="A4105" s="198"/>
      <c r="B4105" s="219"/>
      <c r="C4105" s="103"/>
      <c r="D4105" s="103"/>
      <c r="E4105" s="5" t="str">
        <f t="array" ref="E4105">IF(D4105="","",XLOOKUP(D4105,DATOS!$D$6:D14000,DATOS!$C$6:C14000,0,0,1))</f>
        <v/>
      </c>
      <c r="F4105" s="220"/>
      <c r="G4105" s="221"/>
      <c r="H4105" s="194"/>
      <c r="I4105" s="106"/>
      <c r="J4105" s="195"/>
      <c r="K4105" s="195"/>
      <c r="L4105" s="196"/>
    </row>
    <row r="4106">
      <c r="A4106" s="198"/>
      <c r="B4106" s="219"/>
      <c r="C4106" s="103"/>
      <c r="D4106" s="103"/>
      <c r="E4106" s="5" t="str">
        <f t="array" ref="E4106">IF(D4106="","",XLOOKUP(D4106,DATOS!$D$6:D14000,DATOS!$C$6:C14000,0,0,1))</f>
        <v/>
      </c>
      <c r="F4106" s="220"/>
      <c r="G4106" s="221"/>
      <c r="H4106" s="194"/>
      <c r="I4106" s="106"/>
      <c r="J4106" s="195"/>
      <c r="K4106" s="195"/>
      <c r="L4106" s="196"/>
    </row>
    <row r="4107">
      <c r="A4107" s="198"/>
      <c r="B4107" s="219"/>
      <c r="C4107" s="103"/>
      <c r="D4107" s="103"/>
      <c r="E4107" s="5" t="str">
        <f t="array" ref="E4107">IF(D4107="","",XLOOKUP(D4107,DATOS!$D$6:D14000,DATOS!$C$6:C14000,0,0,1))</f>
        <v/>
      </c>
      <c r="F4107" s="220"/>
      <c r="G4107" s="221"/>
      <c r="H4107" s="194"/>
      <c r="I4107" s="106"/>
      <c r="J4107" s="195"/>
      <c r="K4107" s="195"/>
      <c r="L4107" s="196"/>
    </row>
    <row r="4108">
      <c r="A4108" s="198"/>
      <c r="B4108" s="219"/>
      <c r="C4108" s="103"/>
      <c r="D4108" s="103"/>
      <c r="E4108" s="5" t="str">
        <f t="array" ref="E4108">IF(D4108="","",XLOOKUP(D4108,DATOS!$D$6:D14000,DATOS!$C$6:C14000,0,0,1))</f>
        <v/>
      </c>
      <c r="F4108" s="220"/>
      <c r="G4108" s="221"/>
      <c r="H4108" s="194"/>
      <c r="I4108" s="106"/>
      <c r="J4108" s="195"/>
      <c r="K4108" s="195"/>
      <c r="L4108" s="196"/>
    </row>
    <row r="4109">
      <c r="A4109" s="198"/>
      <c r="B4109" s="219"/>
      <c r="C4109" s="103"/>
      <c r="D4109" s="103"/>
      <c r="E4109" s="5" t="str">
        <f t="array" ref="E4109">IF(D4109="","",XLOOKUP(D4109,DATOS!$D$6:D14000,DATOS!$C$6:C14000,0,0,1))</f>
        <v/>
      </c>
      <c r="F4109" s="220"/>
      <c r="G4109" s="221"/>
      <c r="H4109" s="194"/>
      <c r="I4109" s="106"/>
      <c r="J4109" s="195"/>
      <c r="K4109" s="195"/>
      <c r="L4109" s="196"/>
    </row>
    <row r="4110">
      <c r="A4110" s="198"/>
      <c r="B4110" s="219"/>
      <c r="C4110" s="103"/>
      <c r="D4110" s="103"/>
      <c r="E4110" s="5" t="str">
        <f t="array" ref="E4110">IF(D4110="","",XLOOKUP(D4110,DATOS!$D$6:D14000,DATOS!$C$6:C14000,0,0,1))</f>
        <v/>
      </c>
      <c r="F4110" s="220"/>
      <c r="G4110" s="221"/>
      <c r="H4110" s="194"/>
      <c r="I4110" s="106"/>
      <c r="J4110" s="195"/>
      <c r="K4110" s="195"/>
      <c r="L4110" s="196"/>
    </row>
    <row r="4111">
      <c r="A4111" s="198"/>
      <c r="B4111" s="219"/>
      <c r="C4111" s="103"/>
      <c r="D4111" s="103"/>
      <c r="E4111" s="5" t="str">
        <f t="array" ref="E4111">IF(D4111="","",XLOOKUP(D4111,DATOS!$D$6:D14000,DATOS!$C$6:C14000,0,0,1))</f>
        <v/>
      </c>
      <c r="F4111" s="220"/>
      <c r="G4111" s="221"/>
      <c r="H4111" s="194"/>
      <c r="I4111" s="106"/>
      <c r="J4111" s="195"/>
      <c r="K4111" s="195"/>
      <c r="L4111" s="196"/>
    </row>
    <row r="4112">
      <c r="A4112" s="198"/>
      <c r="B4112" s="219"/>
      <c r="C4112" s="103"/>
      <c r="D4112" s="103"/>
      <c r="E4112" s="5" t="str">
        <f t="array" ref="E4112">IF(D4112="","",XLOOKUP(D4112,DATOS!$D$6:D14000,DATOS!$C$6:C14000,0,0,1))</f>
        <v/>
      </c>
      <c r="F4112" s="220"/>
      <c r="G4112" s="221"/>
      <c r="H4112" s="194"/>
      <c r="I4112" s="106"/>
      <c r="J4112" s="195"/>
      <c r="K4112" s="195"/>
      <c r="L4112" s="196"/>
    </row>
    <row r="4113">
      <c r="A4113" s="198"/>
      <c r="B4113" s="219"/>
      <c r="C4113" s="103"/>
      <c r="D4113" s="103"/>
      <c r="E4113" s="5" t="str">
        <f t="array" ref="E4113">IF(D4113="","",XLOOKUP(D4113,DATOS!$D$6:D14000,DATOS!$C$6:C14000,0,0,1))</f>
        <v/>
      </c>
      <c r="F4113" s="220"/>
      <c r="G4113" s="221"/>
      <c r="H4113" s="194"/>
      <c r="I4113" s="106"/>
      <c r="J4113" s="195"/>
      <c r="K4113" s="195"/>
      <c r="L4113" s="196"/>
    </row>
    <row r="4114">
      <c r="A4114" s="198"/>
      <c r="B4114" s="219"/>
      <c r="C4114" s="103"/>
      <c r="D4114" s="103"/>
      <c r="E4114" s="5" t="str">
        <f t="array" ref="E4114">IF(D4114="","",XLOOKUP(D4114,DATOS!$D$6:D14000,DATOS!$C$6:C14000,0,0,1))</f>
        <v/>
      </c>
      <c r="F4114" s="220"/>
      <c r="G4114" s="221"/>
      <c r="H4114" s="194"/>
      <c r="I4114" s="106"/>
      <c r="J4114" s="195"/>
      <c r="K4114" s="195"/>
      <c r="L4114" s="196"/>
    </row>
    <row r="4115">
      <c r="A4115" s="198"/>
      <c r="B4115" s="219"/>
      <c r="C4115" s="103"/>
      <c r="D4115" s="103"/>
      <c r="E4115" s="5" t="str">
        <f t="array" ref="E4115">IF(D4115="","",XLOOKUP(D4115,DATOS!$D$6:D14000,DATOS!$C$6:C14000,0,0,1))</f>
        <v/>
      </c>
      <c r="F4115" s="220"/>
      <c r="G4115" s="221"/>
      <c r="H4115" s="194"/>
      <c r="I4115" s="106"/>
      <c r="J4115" s="195"/>
      <c r="K4115" s="195"/>
      <c r="L4115" s="196"/>
    </row>
    <row r="4116">
      <c r="A4116" s="198"/>
      <c r="B4116" s="219"/>
      <c r="C4116" s="103"/>
      <c r="D4116" s="103"/>
      <c r="E4116" s="5" t="str">
        <f t="array" ref="E4116">IF(D4116="","",XLOOKUP(D4116,DATOS!$D$6:D14000,DATOS!$C$6:C14000,0,0,1))</f>
        <v/>
      </c>
      <c r="F4116" s="220"/>
      <c r="G4116" s="221"/>
      <c r="H4116" s="194"/>
      <c r="I4116" s="106"/>
      <c r="J4116" s="195"/>
      <c r="K4116" s="195"/>
      <c r="L4116" s="196"/>
    </row>
    <row r="4117">
      <c r="A4117" s="198"/>
      <c r="B4117" s="219"/>
      <c r="C4117" s="103"/>
      <c r="D4117" s="103"/>
      <c r="E4117" s="5" t="str">
        <f t="array" ref="E4117">IF(D4117="","",XLOOKUP(D4117,DATOS!$D$6:D14000,DATOS!$C$6:C14000,0,0,1))</f>
        <v/>
      </c>
      <c r="F4117" s="220"/>
      <c r="G4117" s="221"/>
      <c r="H4117" s="194"/>
      <c r="I4117" s="106"/>
      <c r="J4117" s="195"/>
      <c r="K4117" s="195"/>
      <c r="L4117" s="196"/>
    </row>
    <row r="4118">
      <c r="A4118" s="198"/>
      <c r="B4118" s="219"/>
      <c r="C4118" s="103"/>
      <c r="D4118" s="103"/>
      <c r="E4118" s="5" t="str">
        <f t="array" ref="E4118">IF(D4118="","",XLOOKUP(D4118,DATOS!$D$6:D14000,DATOS!$C$6:C14000,0,0,1))</f>
        <v/>
      </c>
      <c r="F4118" s="220"/>
      <c r="G4118" s="221"/>
      <c r="H4118" s="194"/>
      <c r="I4118" s="106"/>
      <c r="J4118" s="195"/>
      <c r="K4118" s="195"/>
      <c r="L4118" s="196"/>
    </row>
    <row r="4119">
      <c r="A4119" s="198"/>
      <c r="B4119" s="219"/>
      <c r="C4119" s="103"/>
      <c r="D4119" s="103"/>
      <c r="E4119" s="5" t="str">
        <f t="array" ref="E4119">IF(D4119="","",XLOOKUP(D4119,DATOS!$D$6:D14000,DATOS!$C$6:C14000,0,0,1))</f>
        <v/>
      </c>
      <c r="F4119" s="220"/>
      <c r="G4119" s="221"/>
      <c r="H4119" s="194"/>
      <c r="I4119" s="106"/>
      <c r="J4119" s="195"/>
      <c r="K4119" s="195"/>
      <c r="L4119" s="196"/>
    </row>
    <row r="4120">
      <c r="A4120" s="198"/>
      <c r="B4120" s="219"/>
      <c r="C4120" s="103"/>
      <c r="D4120" s="103"/>
      <c r="E4120" s="5" t="str">
        <f t="array" ref="E4120">IF(D4120="","",XLOOKUP(D4120,DATOS!$D$6:D14000,DATOS!$C$6:C14000,0,0,1))</f>
        <v/>
      </c>
      <c r="F4120" s="220"/>
      <c r="G4120" s="221"/>
      <c r="H4120" s="194"/>
      <c r="I4120" s="106"/>
      <c r="J4120" s="195"/>
      <c r="K4120" s="195"/>
      <c r="L4120" s="196"/>
    </row>
    <row r="4121">
      <c r="A4121" s="198"/>
      <c r="B4121" s="219"/>
      <c r="C4121" s="103"/>
      <c r="D4121" s="103"/>
      <c r="E4121" s="5" t="str">
        <f t="array" ref="E4121">IF(D4121="","",XLOOKUP(D4121,DATOS!$D$6:D14000,DATOS!$C$6:C14000,0,0,1))</f>
        <v/>
      </c>
      <c r="F4121" s="220"/>
      <c r="G4121" s="221"/>
      <c r="H4121" s="194"/>
      <c r="I4121" s="106"/>
      <c r="J4121" s="195"/>
      <c r="K4121" s="195"/>
      <c r="L4121" s="196"/>
    </row>
    <row r="4122">
      <c r="A4122" s="198"/>
      <c r="B4122" s="219"/>
      <c r="C4122" s="103"/>
      <c r="D4122" s="103"/>
      <c r="E4122" s="5" t="str">
        <f t="array" ref="E4122">IF(D4122="","",XLOOKUP(D4122,DATOS!$D$6:D14000,DATOS!$C$6:C14000,0,0,1))</f>
        <v/>
      </c>
      <c r="F4122" s="220"/>
      <c r="G4122" s="221"/>
      <c r="H4122" s="194"/>
      <c r="I4122" s="106"/>
      <c r="J4122" s="195"/>
      <c r="K4122" s="195"/>
      <c r="L4122" s="196"/>
    </row>
    <row r="4123">
      <c r="A4123" s="198"/>
      <c r="B4123" s="219"/>
      <c r="C4123" s="103"/>
      <c r="D4123" s="103"/>
      <c r="E4123" s="5" t="str">
        <f t="array" ref="E4123">IF(D4123="","",XLOOKUP(D4123,DATOS!$D$6:D14000,DATOS!$C$6:C14000,0,0,1))</f>
        <v/>
      </c>
      <c r="F4123" s="220"/>
      <c r="G4123" s="221"/>
      <c r="H4123" s="194"/>
      <c r="I4123" s="106"/>
      <c r="J4123" s="195"/>
      <c r="K4123" s="195"/>
      <c r="L4123" s="196"/>
    </row>
    <row r="4124">
      <c r="A4124" s="198"/>
      <c r="B4124" s="219"/>
      <c r="C4124" s="103"/>
      <c r="D4124" s="103"/>
      <c r="E4124" s="5" t="str">
        <f t="array" ref="E4124">IF(D4124="","",XLOOKUP(D4124,DATOS!$D$6:D14000,DATOS!$C$6:C14000,0,0,1))</f>
        <v/>
      </c>
      <c r="F4124" s="220"/>
      <c r="G4124" s="221"/>
      <c r="H4124" s="194"/>
      <c r="I4124" s="106"/>
      <c r="J4124" s="195"/>
      <c r="K4124" s="195"/>
      <c r="L4124" s="196"/>
    </row>
    <row r="4125">
      <c r="A4125" s="198"/>
      <c r="B4125" s="219"/>
      <c r="C4125" s="103"/>
      <c r="D4125" s="103"/>
      <c r="E4125" s="5" t="str">
        <f t="array" ref="E4125">IF(D4125="","",XLOOKUP(D4125,DATOS!$D$6:D14000,DATOS!$C$6:C14000,0,0,1))</f>
        <v/>
      </c>
      <c r="F4125" s="220"/>
      <c r="G4125" s="221"/>
      <c r="H4125" s="194"/>
      <c r="I4125" s="106"/>
      <c r="J4125" s="195"/>
      <c r="K4125" s="195"/>
      <c r="L4125" s="196"/>
    </row>
    <row r="4126">
      <c r="A4126" s="198"/>
      <c r="B4126" s="219"/>
      <c r="C4126" s="103"/>
      <c r="D4126" s="103"/>
      <c r="E4126" s="5" t="str">
        <f t="array" ref="E4126">IF(D4126="","",XLOOKUP(D4126,DATOS!$D$6:D14000,DATOS!$C$6:C14000,0,0,1))</f>
        <v/>
      </c>
      <c r="F4126" s="220"/>
      <c r="G4126" s="221"/>
      <c r="H4126" s="194"/>
      <c r="I4126" s="106"/>
      <c r="J4126" s="195"/>
      <c r="K4126" s="195"/>
      <c r="L4126" s="196"/>
    </row>
    <row r="4127">
      <c r="A4127" s="198"/>
      <c r="B4127" s="219"/>
      <c r="C4127" s="103"/>
      <c r="D4127" s="103"/>
      <c r="E4127" s="5" t="str">
        <f t="array" ref="E4127">IF(D4127="","",XLOOKUP(D4127,DATOS!$D$6:D14000,DATOS!$C$6:C14000,0,0,1))</f>
        <v/>
      </c>
      <c r="F4127" s="220"/>
      <c r="G4127" s="221"/>
      <c r="H4127" s="194"/>
      <c r="I4127" s="106"/>
      <c r="J4127" s="195"/>
      <c r="K4127" s="195"/>
      <c r="L4127" s="196"/>
    </row>
    <row r="4128">
      <c r="A4128" s="198"/>
      <c r="B4128" s="219"/>
      <c r="C4128" s="103"/>
      <c r="D4128" s="103"/>
      <c r="E4128" s="5" t="str">
        <f t="array" ref="E4128">IF(D4128="","",XLOOKUP(D4128,DATOS!$D$6:D14000,DATOS!$C$6:C14000,0,0,1))</f>
        <v/>
      </c>
      <c r="F4128" s="220"/>
      <c r="G4128" s="221"/>
      <c r="H4128" s="194"/>
      <c r="I4128" s="106"/>
      <c r="J4128" s="195"/>
      <c r="K4128" s="195"/>
      <c r="L4128" s="196"/>
    </row>
    <row r="4129">
      <c r="A4129" s="198"/>
      <c r="B4129" s="219"/>
      <c r="C4129" s="103"/>
      <c r="D4129" s="103"/>
      <c r="E4129" s="5" t="str">
        <f t="array" ref="E4129">IF(D4129="","",XLOOKUP(D4129,DATOS!$D$6:D14000,DATOS!$C$6:C14000,0,0,1))</f>
        <v/>
      </c>
      <c r="F4129" s="220"/>
      <c r="G4129" s="221"/>
      <c r="H4129" s="194"/>
      <c r="I4129" s="106"/>
      <c r="J4129" s="195"/>
      <c r="K4129" s="195"/>
      <c r="L4129" s="196"/>
    </row>
    <row r="4130">
      <c r="A4130" s="198"/>
      <c r="B4130" s="219"/>
      <c r="C4130" s="103"/>
      <c r="D4130" s="103"/>
      <c r="E4130" s="5" t="str">
        <f t="array" ref="E4130">IF(D4130="","",XLOOKUP(D4130,DATOS!$D$6:D14000,DATOS!$C$6:C14000,0,0,1))</f>
        <v/>
      </c>
      <c r="F4130" s="220"/>
      <c r="G4130" s="221"/>
      <c r="H4130" s="194"/>
      <c r="I4130" s="106"/>
      <c r="J4130" s="195"/>
      <c r="K4130" s="195"/>
      <c r="L4130" s="196"/>
    </row>
    <row r="4131">
      <c r="A4131" s="198"/>
      <c r="B4131" s="219"/>
      <c r="C4131" s="103"/>
      <c r="D4131" s="103"/>
      <c r="E4131" s="5" t="str">
        <f t="array" ref="E4131">IF(D4131="","",XLOOKUP(D4131,DATOS!$D$6:D14000,DATOS!$C$6:C14000,0,0,1))</f>
        <v/>
      </c>
      <c r="F4131" s="220"/>
      <c r="G4131" s="221"/>
      <c r="H4131" s="194"/>
      <c r="I4131" s="106"/>
      <c r="J4131" s="195"/>
      <c r="K4131" s="195"/>
      <c r="L4131" s="196"/>
    </row>
    <row r="4132">
      <c r="A4132" s="198"/>
      <c r="B4132" s="219"/>
      <c r="C4132" s="103"/>
      <c r="D4132" s="103"/>
      <c r="E4132" s="5" t="str">
        <f t="array" ref="E4132">IF(D4132="","",XLOOKUP(D4132,DATOS!$D$6:D14000,DATOS!$C$6:C14000,0,0,1))</f>
        <v/>
      </c>
      <c r="F4132" s="220"/>
      <c r="G4132" s="221"/>
      <c r="H4132" s="194"/>
      <c r="I4132" s="106"/>
      <c r="J4132" s="195"/>
      <c r="K4132" s="195"/>
      <c r="L4132" s="196"/>
    </row>
    <row r="4133">
      <c r="A4133" s="198"/>
      <c r="B4133" s="219"/>
      <c r="C4133" s="103"/>
      <c r="D4133" s="103"/>
      <c r="E4133" s="5" t="str">
        <f t="array" ref="E4133">IF(D4133="","",XLOOKUP(D4133,DATOS!$D$6:D14000,DATOS!$C$6:C14000,0,0,1))</f>
        <v/>
      </c>
      <c r="F4133" s="220"/>
      <c r="G4133" s="221"/>
      <c r="H4133" s="194"/>
      <c r="I4133" s="106"/>
      <c r="J4133" s="195"/>
      <c r="K4133" s="195"/>
      <c r="L4133" s="196"/>
    </row>
    <row r="4134">
      <c r="A4134" s="198"/>
      <c r="B4134" s="219"/>
      <c r="C4134" s="103"/>
      <c r="D4134" s="103"/>
      <c r="E4134" s="5" t="str">
        <f t="array" ref="E4134">IF(D4134="","",XLOOKUP(D4134,DATOS!$D$6:D14000,DATOS!$C$6:C14000,0,0,1))</f>
        <v/>
      </c>
      <c r="F4134" s="220"/>
      <c r="G4134" s="221"/>
      <c r="H4134" s="194"/>
      <c r="I4134" s="106"/>
      <c r="J4134" s="195"/>
      <c r="K4134" s="195"/>
      <c r="L4134" s="196"/>
    </row>
    <row r="4135">
      <c r="A4135" s="198"/>
      <c r="B4135" s="219"/>
      <c r="C4135" s="103"/>
      <c r="D4135" s="103"/>
      <c r="E4135" s="5" t="str">
        <f t="array" ref="E4135">IF(D4135="","",XLOOKUP(D4135,DATOS!$D$6:D14000,DATOS!$C$6:C14000,0,0,1))</f>
        <v/>
      </c>
      <c r="F4135" s="220"/>
      <c r="G4135" s="221"/>
      <c r="H4135" s="194"/>
      <c r="I4135" s="106"/>
      <c r="J4135" s="195"/>
      <c r="K4135" s="195"/>
      <c r="L4135" s="196"/>
    </row>
    <row r="4136">
      <c r="A4136" s="198"/>
      <c r="B4136" s="219"/>
      <c r="C4136" s="103"/>
      <c r="D4136" s="103"/>
      <c r="E4136" s="5" t="str">
        <f t="array" ref="E4136">IF(D4136="","",XLOOKUP(D4136,DATOS!$D$6:D14000,DATOS!$C$6:C14000,0,0,1))</f>
        <v/>
      </c>
      <c r="F4136" s="220"/>
      <c r="G4136" s="221"/>
      <c r="H4136" s="194"/>
      <c r="I4136" s="106"/>
      <c r="J4136" s="195"/>
      <c r="K4136" s="195"/>
      <c r="L4136" s="196"/>
    </row>
    <row r="4137">
      <c r="A4137" s="198"/>
      <c r="B4137" s="219"/>
      <c r="C4137" s="103"/>
      <c r="D4137" s="103"/>
      <c r="E4137" s="5" t="str">
        <f t="array" ref="E4137">IF(D4137="","",XLOOKUP(D4137,DATOS!$D$6:D14000,DATOS!$C$6:C14000,0,0,1))</f>
        <v/>
      </c>
      <c r="F4137" s="220"/>
      <c r="G4137" s="221"/>
      <c r="H4137" s="194"/>
      <c r="I4137" s="106"/>
      <c r="J4137" s="195"/>
      <c r="K4137" s="195"/>
      <c r="L4137" s="196"/>
    </row>
    <row r="4138">
      <c r="A4138" s="198"/>
      <c r="B4138" s="219"/>
      <c r="C4138" s="103"/>
      <c r="D4138" s="103"/>
      <c r="E4138" s="5" t="str">
        <f t="array" ref="E4138">IF(D4138="","",XLOOKUP(D4138,DATOS!$D$6:D14000,DATOS!$C$6:C14000,0,0,1))</f>
        <v/>
      </c>
      <c r="F4138" s="220"/>
      <c r="G4138" s="221"/>
      <c r="H4138" s="194"/>
      <c r="I4138" s="106"/>
      <c r="J4138" s="195"/>
      <c r="K4138" s="195"/>
      <c r="L4138" s="196"/>
    </row>
    <row r="4139">
      <c r="A4139" s="198"/>
      <c r="B4139" s="219"/>
      <c r="C4139" s="103"/>
      <c r="D4139" s="103"/>
      <c r="E4139" s="5" t="str">
        <f t="array" ref="E4139">IF(D4139="","",XLOOKUP(D4139,DATOS!$D$6:D14000,DATOS!$C$6:C14000,0,0,1))</f>
        <v/>
      </c>
      <c r="F4139" s="220"/>
      <c r="G4139" s="221"/>
      <c r="H4139" s="194"/>
      <c r="I4139" s="106"/>
      <c r="J4139" s="195"/>
      <c r="K4139" s="195"/>
      <c r="L4139" s="196"/>
    </row>
    <row r="4140">
      <c r="A4140" s="198"/>
      <c r="B4140" s="219"/>
      <c r="C4140" s="103"/>
      <c r="D4140" s="103"/>
      <c r="E4140" s="5" t="str">
        <f t="array" ref="E4140">IF(D4140="","",XLOOKUP(D4140,DATOS!$D$6:D14000,DATOS!$C$6:C14000,0,0,1))</f>
        <v/>
      </c>
      <c r="F4140" s="220"/>
      <c r="G4140" s="221"/>
      <c r="H4140" s="194"/>
      <c r="I4140" s="106"/>
      <c r="J4140" s="195"/>
      <c r="K4140" s="195"/>
      <c r="L4140" s="196"/>
    </row>
    <row r="4141">
      <c r="A4141" s="198"/>
      <c r="B4141" s="219"/>
      <c r="C4141" s="103"/>
      <c r="D4141" s="103"/>
      <c r="E4141" s="5" t="str">
        <f t="array" ref="E4141">IF(D4141="","",XLOOKUP(D4141,DATOS!$D$6:D14000,DATOS!$C$6:C14000,0,0,1))</f>
        <v/>
      </c>
      <c r="F4141" s="220"/>
      <c r="G4141" s="221"/>
      <c r="H4141" s="194"/>
      <c r="I4141" s="106"/>
      <c r="J4141" s="195"/>
      <c r="K4141" s="195"/>
      <c r="L4141" s="196"/>
    </row>
    <row r="4142">
      <c r="A4142" s="198"/>
      <c r="B4142" s="219"/>
      <c r="C4142" s="103"/>
      <c r="D4142" s="103"/>
      <c r="E4142" s="5" t="str">
        <f t="array" ref="E4142">IF(D4142="","",XLOOKUP(D4142,DATOS!$D$6:D14000,DATOS!$C$6:C14000,0,0,1))</f>
        <v/>
      </c>
      <c r="F4142" s="220"/>
      <c r="G4142" s="221"/>
      <c r="H4142" s="194"/>
      <c r="I4142" s="106"/>
      <c r="J4142" s="195"/>
      <c r="K4142" s="195"/>
      <c r="L4142" s="196"/>
    </row>
    <row r="4143">
      <c r="A4143" s="198"/>
      <c r="B4143" s="219"/>
      <c r="C4143" s="103"/>
      <c r="D4143" s="103"/>
      <c r="E4143" s="5" t="str">
        <f t="array" ref="E4143">IF(D4143="","",XLOOKUP(D4143,DATOS!$D$6:D14000,DATOS!$C$6:C14000,0,0,1))</f>
        <v/>
      </c>
      <c r="F4143" s="220"/>
      <c r="G4143" s="221"/>
      <c r="H4143" s="194"/>
      <c r="I4143" s="106"/>
      <c r="J4143" s="195"/>
      <c r="K4143" s="195"/>
      <c r="L4143" s="196"/>
    </row>
    <row r="4144">
      <c r="A4144" s="198"/>
      <c r="B4144" s="219"/>
      <c r="C4144" s="103"/>
      <c r="D4144" s="103"/>
      <c r="E4144" s="5" t="str">
        <f t="array" ref="E4144">IF(D4144="","",XLOOKUP(D4144,DATOS!$D$6:D14000,DATOS!$C$6:C14000,0,0,1))</f>
        <v/>
      </c>
      <c r="F4144" s="220"/>
      <c r="G4144" s="221"/>
      <c r="H4144" s="194"/>
      <c r="I4144" s="106"/>
      <c r="J4144" s="195"/>
      <c r="K4144" s="195"/>
      <c r="L4144" s="196"/>
    </row>
    <row r="4145">
      <c r="A4145" s="198"/>
      <c r="B4145" s="219"/>
      <c r="C4145" s="103"/>
      <c r="D4145" s="103"/>
      <c r="E4145" s="5" t="str">
        <f t="array" ref="E4145">IF(D4145="","",XLOOKUP(D4145,DATOS!$D$6:D14000,DATOS!$C$6:C14000,0,0,1))</f>
        <v/>
      </c>
      <c r="F4145" s="220"/>
      <c r="G4145" s="221"/>
      <c r="H4145" s="194"/>
      <c r="I4145" s="106"/>
      <c r="J4145" s="195"/>
      <c r="K4145" s="195"/>
      <c r="L4145" s="196"/>
    </row>
    <row r="4146">
      <c r="A4146" s="198"/>
      <c r="B4146" s="219"/>
      <c r="C4146" s="103"/>
      <c r="D4146" s="103"/>
      <c r="E4146" s="5" t="str">
        <f t="array" ref="E4146">IF(D4146="","",XLOOKUP(D4146,DATOS!$D$6:D14000,DATOS!$C$6:C14000,0,0,1))</f>
        <v/>
      </c>
      <c r="F4146" s="220"/>
      <c r="G4146" s="221"/>
      <c r="H4146" s="194"/>
      <c r="I4146" s="106"/>
      <c r="J4146" s="195"/>
      <c r="K4146" s="195"/>
      <c r="L4146" s="196"/>
    </row>
    <row r="4147">
      <c r="A4147" s="198"/>
      <c r="B4147" s="219"/>
      <c r="C4147" s="103"/>
      <c r="D4147" s="103"/>
      <c r="E4147" s="5" t="str">
        <f t="array" ref="E4147">IF(D4147="","",XLOOKUP(D4147,DATOS!$D$6:D14000,DATOS!$C$6:C14000,0,0,1))</f>
        <v/>
      </c>
      <c r="F4147" s="220"/>
      <c r="G4147" s="221"/>
      <c r="H4147" s="194"/>
      <c r="I4147" s="106"/>
      <c r="J4147" s="195"/>
      <c r="K4147" s="195"/>
      <c r="L4147" s="196"/>
    </row>
    <row r="4148">
      <c r="A4148" s="198"/>
      <c r="B4148" s="219"/>
      <c r="C4148" s="103"/>
      <c r="D4148" s="103"/>
      <c r="E4148" s="5" t="str">
        <f t="array" ref="E4148">IF(D4148="","",XLOOKUP(D4148,DATOS!$D$6:D14000,DATOS!$C$6:C14000,0,0,1))</f>
        <v/>
      </c>
      <c r="F4148" s="220"/>
      <c r="G4148" s="221"/>
      <c r="H4148" s="194"/>
      <c r="I4148" s="106"/>
      <c r="J4148" s="195"/>
      <c r="K4148" s="195"/>
      <c r="L4148" s="196"/>
    </row>
    <row r="4149">
      <c r="A4149" s="198"/>
      <c r="B4149" s="219"/>
      <c r="C4149" s="103"/>
      <c r="D4149" s="103"/>
      <c r="E4149" s="5" t="str">
        <f t="array" ref="E4149">IF(D4149="","",XLOOKUP(D4149,DATOS!$D$6:D14000,DATOS!$C$6:C14000,0,0,1))</f>
        <v/>
      </c>
      <c r="F4149" s="220"/>
      <c r="G4149" s="221"/>
      <c r="H4149" s="194"/>
      <c r="I4149" s="106"/>
      <c r="J4149" s="195"/>
      <c r="K4149" s="195"/>
      <c r="L4149" s="196"/>
    </row>
    <row r="4150">
      <c r="A4150" s="198"/>
      <c r="B4150" s="219"/>
      <c r="C4150" s="103"/>
      <c r="D4150" s="103"/>
      <c r="E4150" s="5" t="str">
        <f t="array" ref="E4150">IF(D4150="","",XLOOKUP(D4150,DATOS!$D$6:D14000,DATOS!$C$6:C14000,0,0,1))</f>
        <v/>
      </c>
      <c r="F4150" s="220"/>
      <c r="G4150" s="221"/>
      <c r="H4150" s="194"/>
      <c r="I4150" s="106"/>
      <c r="J4150" s="195"/>
      <c r="K4150" s="195"/>
      <c r="L4150" s="196"/>
    </row>
    <row r="4151">
      <c r="A4151" s="198"/>
      <c r="B4151" s="219"/>
      <c r="C4151" s="103"/>
      <c r="D4151" s="103"/>
      <c r="E4151" s="5" t="str">
        <f t="array" ref="E4151">IF(D4151="","",XLOOKUP(D4151,DATOS!$D$6:D14000,DATOS!$C$6:C14000,0,0,1))</f>
        <v/>
      </c>
      <c r="F4151" s="220"/>
      <c r="G4151" s="221"/>
      <c r="H4151" s="194"/>
      <c r="I4151" s="106"/>
      <c r="J4151" s="195"/>
      <c r="K4151" s="195"/>
      <c r="L4151" s="196"/>
    </row>
    <row r="4152">
      <c r="A4152" s="198"/>
      <c r="B4152" s="219"/>
      <c r="C4152" s="103"/>
      <c r="D4152" s="103"/>
      <c r="E4152" s="5" t="str">
        <f t="array" ref="E4152">IF(D4152="","",XLOOKUP(D4152,DATOS!$D$6:D14000,DATOS!$C$6:C14000,0,0,1))</f>
        <v/>
      </c>
      <c r="F4152" s="220"/>
      <c r="G4152" s="221"/>
      <c r="H4152" s="194"/>
      <c r="I4152" s="106"/>
      <c r="J4152" s="195"/>
      <c r="K4152" s="195"/>
      <c r="L4152" s="196"/>
    </row>
    <row r="4153">
      <c r="A4153" s="198"/>
      <c r="B4153" s="219"/>
      <c r="C4153" s="103"/>
      <c r="D4153" s="103"/>
      <c r="E4153" s="5" t="str">
        <f t="array" ref="E4153">IF(D4153="","",XLOOKUP(D4153,DATOS!$D$6:D14000,DATOS!$C$6:C14000,0,0,1))</f>
        <v/>
      </c>
      <c r="F4153" s="220"/>
      <c r="G4153" s="221"/>
      <c r="H4153" s="194"/>
      <c r="I4153" s="106"/>
      <c r="J4153" s="195"/>
      <c r="K4153" s="195"/>
      <c r="L4153" s="196"/>
    </row>
    <row r="4154">
      <c r="A4154" s="198"/>
      <c r="B4154" s="219"/>
      <c r="C4154" s="103"/>
      <c r="D4154" s="103"/>
      <c r="E4154" s="5" t="str">
        <f t="array" ref="E4154">IF(D4154="","",XLOOKUP(D4154,DATOS!$D$6:D14000,DATOS!$C$6:C14000,0,0,1))</f>
        <v/>
      </c>
      <c r="F4154" s="220"/>
      <c r="G4154" s="221"/>
      <c r="H4154" s="194"/>
      <c r="I4154" s="106"/>
      <c r="J4154" s="195"/>
      <c r="K4154" s="195"/>
      <c r="L4154" s="196"/>
    </row>
    <row r="4155">
      <c r="A4155" s="198"/>
      <c r="B4155" s="219"/>
      <c r="C4155" s="103"/>
      <c r="D4155" s="103"/>
      <c r="E4155" s="5" t="str">
        <f t="array" ref="E4155">IF(D4155="","",XLOOKUP(D4155,DATOS!$D$6:D14000,DATOS!$C$6:C14000,0,0,1))</f>
        <v/>
      </c>
      <c r="F4155" s="220"/>
      <c r="G4155" s="221"/>
      <c r="H4155" s="194"/>
      <c r="I4155" s="106"/>
      <c r="J4155" s="195"/>
      <c r="K4155" s="195"/>
      <c r="L4155" s="196"/>
    </row>
    <row r="4156">
      <c r="A4156" s="198"/>
      <c r="B4156" s="219"/>
      <c r="C4156" s="103"/>
      <c r="D4156" s="103"/>
      <c r="E4156" s="5" t="str">
        <f t="array" ref="E4156">IF(D4156="","",XLOOKUP(D4156,DATOS!$D$6:D14000,DATOS!$C$6:C14000,0,0,1))</f>
        <v/>
      </c>
      <c r="F4156" s="220"/>
      <c r="G4156" s="221"/>
      <c r="H4156" s="194"/>
      <c r="I4156" s="106"/>
      <c r="J4156" s="195"/>
      <c r="K4156" s="195"/>
      <c r="L4156" s="196"/>
    </row>
    <row r="4157">
      <c r="A4157" s="198"/>
      <c r="B4157" s="219"/>
      <c r="C4157" s="103"/>
      <c r="D4157" s="103"/>
      <c r="E4157" s="5" t="str">
        <f t="array" ref="E4157">IF(D4157="","",XLOOKUP(D4157,DATOS!$D$6:D14000,DATOS!$C$6:C14000,0,0,1))</f>
        <v/>
      </c>
      <c r="F4157" s="220"/>
      <c r="G4157" s="221"/>
      <c r="H4157" s="194"/>
      <c r="I4157" s="106"/>
      <c r="J4157" s="195"/>
      <c r="K4157" s="195"/>
      <c r="L4157" s="196"/>
    </row>
    <row r="4158">
      <c r="A4158" s="198"/>
      <c r="B4158" s="219"/>
      <c r="C4158" s="103"/>
      <c r="D4158" s="103"/>
      <c r="E4158" s="5" t="str">
        <f t="array" ref="E4158">IF(D4158="","",XLOOKUP(D4158,DATOS!$D$6:D14000,DATOS!$C$6:C14000,0,0,1))</f>
        <v/>
      </c>
      <c r="F4158" s="220"/>
      <c r="G4158" s="221"/>
      <c r="H4158" s="194"/>
      <c r="I4158" s="106"/>
      <c r="J4158" s="195"/>
      <c r="K4158" s="195"/>
      <c r="L4158" s="196"/>
    </row>
    <row r="4159">
      <c r="A4159" s="198"/>
      <c r="B4159" s="219"/>
      <c r="C4159" s="103"/>
      <c r="D4159" s="103"/>
      <c r="E4159" s="5" t="str">
        <f t="array" ref="E4159">IF(D4159="","",XLOOKUP(D4159,DATOS!$D$6:D14000,DATOS!$C$6:C14000,0,0,1))</f>
        <v/>
      </c>
      <c r="F4159" s="220"/>
      <c r="G4159" s="221"/>
      <c r="H4159" s="194"/>
      <c r="I4159" s="106"/>
      <c r="J4159" s="195"/>
      <c r="K4159" s="195"/>
      <c r="L4159" s="196"/>
    </row>
    <row r="4160">
      <c r="A4160" s="198"/>
      <c r="B4160" s="219"/>
      <c r="C4160" s="103"/>
      <c r="D4160" s="103"/>
      <c r="E4160" s="5" t="str">
        <f t="array" ref="E4160">IF(D4160="","",XLOOKUP(D4160,DATOS!$D$6:D14000,DATOS!$C$6:C14000,0,0,1))</f>
        <v/>
      </c>
      <c r="F4160" s="220"/>
      <c r="G4160" s="221"/>
      <c r="H4160" s="194"/>
      <c r="I4160" s="106"/>
      <c r="J4160" s="195"/>
      <c r="K4160" s="195"/>
      <c r="L4160" s="196"/>
    </row>
    <row r="4161">
      <c r="A4161" s="198"/>
      <c r="B4161" s="219"/>
      <c r="C4161" s="103"/>
      <c r="D4161" s="103"/>
      <c r="E4161" s="5" t="str">
        <f t="array" ref="E4161">IF(D4161="","",XLOOKUP(D4161,DATOS!$D$6:D14000,DATOS!$C$6:C14000,0,0,1))</f>
        <v/>
      </c>
      <c r="F4161" s="220"/>
      <c r="G4161" s="221"/>
      <c r="H4161" s="194"/>
      <c r="I4161" s="106"/>
      <c r="J4161" s="195"/>
      <c r="K4161" s="195"/>
      <c r="L4161" s="196"/>
    </row>
    <row r="4162">
      <c r="A4162" s="198"/>
      <c r="B4162" s="219"/>
      <c r="C4162" s="103"/>
      <c r="D4162" s="103"/>
      <c r="E4162" s="5" t="str">
        <f t="array" ref="E4162">IF(D4162="","",XLOOKUP(D4162,DATOS!$D$6:D14000,DATOS!$C$6:C14000,0,0,1))</f>
        <v/>
      </c>
      <c r="F4162" s="220"/>
      <c r="G4162" s="221"/>
      <c r="H4162" s="194"/>
      <c r="I4162" s="106"/>
      <c r="J4162" s="195"/>
      <c r="K4162" s="195"/>
      <c r="L4162" s="196"/>
    </row>
    <row r="4163">
      <c r="A4163" s="198"/>
      <c r="B4163" s="219"/>
      <c r="C4163" s="103"/>
      <c r="D4163" s="103"/>
      <c r="E4163" s="5" t="str">
        <f t="array" ref="E4163">IF(D4163="","",XLOOKUP(D4163,DATOS!$D$6:D14000,DATOS!$C$6:C14000,0,0,1))</f>
        <v/>
      </c>
      <c r="F4163" s="220"/>
      <c r="G4163" s="221"/>
      <c r="H4163" s="194"/>
      <c r="I4163" s="106"/>
      <c r="J4163" s="195"/>
      <c r="K4163" s="195"/>
      <c r="L4163" s="196"/>
    </row>
    <row r="4164">
      <c r="A4164" s="198"/>
      <c r="B4164" s="219"/>
      <c r="C4164" s="103"/>
      <c r="D4164" s="103"/>
      <c r="E4164" s="5" t="str">
        <f t="array" ref="E4164">IF(D4164="","",XLOOKUP(D4164,DATOS!$D$6:D14000,DATOS!$C$6:C14000,0,0,1))</f>
        <v/>
      </c>
      <c r="F4164" s="220"/>
      <c r="G4164" s="221"/>
      <c r="H4164" s="194"/>
      <c r="I4164" s="106"/>
      <c r="J4164" s="195"/>
      <c r="K4164" s="195"/>
      <c r="L4164" s="196"/>
    </row>
    <row r="4165">
      <c r="A4165" s="198"/>
      <c r="B4165" s="219"/>
      <c r="C4165" s="103"/>
      <c r="D4165" s="103"/>
      <c r="E4165" s="5" t="str">
        <f t="array" ref="E4165">IF(D4165="","",XLOOKUP(D4165,DATOS!$D$6:D14000,DATOS!$C$6:C14000,0,0,1))</f>
        <v/>
      </c>
      <c r="F4165" s="220"/>
      <c r="G4165" s="221"/>
      <c r="H4165" s="194"/>
      <c r="I4165" s="106"/>
      <c r="J4165" s="195"/>
      <c r="K4165" s="195"/>
      <c r="L4165" s="196"/>
    </row>
    <row r="4166">
      <c r="A4166" s="198"/>
      <c r="B4166" s="219"/>
      <c r="C4166" s="103"/>
      <c r="D4166" s="103"/>
      <c r="E4166" s="5" t="str">
        <f t="array" ref="E4166">IF(D4166="","",XLOOKUP(D4166,DATOS!$D$6:D14000,DATOS!$C$6:C14000,0,0,1))</f>
        <v/>
      </c>
      <c r="F4166" s="220"/>
      <c r="G4166" s="221"/>
      <c r="H4166" s="194"/>
      <c r="I4166" s="106"/>
      <c r="J4166" s="195"/>
      <c r="K4166" s="195"/>
      <c r="L4166" s="196"/>
    </row>
    <row r="4167">
      <c r="A4167" s="198"/>
      <c r="B4167" s="219"/>
      <c r="C4167" s="103"/>
      <c r="D4167" s="103"/>
      <c r="E4167" s="5" t="str">
        <f t="array" ref="E4167">IF(D4167="","",XLOOKUP(D4167,DATOS!$D$6:D14000,DATOS!$C$6:C14000,0,0,1))</f>
        <v/>
      </c>
      <c r="F4167" s="220"/>
      <c r="G4167" s="221"/>
      <c r="H4167" s="194"/>
      <c r="I4167" s="106"/>
      <c r="J4167" s="195"/>
      <c r="K4167" s="195"/>
      <c r="L4167" s="196"/>
    </row>
    <row r="4168">
      <c r="A4168" s="198"/>
      <c r="B4168" s="219"/>
      <c r="C4168" s="103"/>
      <c r="D4168" s="103"/>
      <c r="E4168" s="5" t="str">
        <f t="array" ref="E4168">IF(D4168="","",XLOOKUP(D4168,DATOS!$D$6:D14000,DATOS!$C$6:C14000,0,0,1))</f>
        <v/>
      </c>
      <c r="F4168" s="220"/>
      <c r="G4168" s="221"/>
      <c r="H4168" s="194"/>
      <c r="I4168" s="106"/>
      <c r="J4168" s="195"/>
      <c r="K4168" s="195"/>
      <c r="L4168" s="196"/>
    </row>
    <row r="4169">
      <c r="A4169" s="198"/>
      <c r="B4169" s="219"/>
      <c r="C4169" s="103"/>
      <c r="D4169" s="103"/>
      <c r="E4169" s="5" t="str">
        <f t="array" ref="E4169">IF(D4169="","",XLOOKUP(D4169,DATOS!$D$6:D14000,DATOS!$C$6:C14000,0,0,1))</f>
        <v/>
      </c>
      <c r="F4169" s="220"/>
      <c r="G4169" s="221"/>
      <c r="H4169" s="194"/>
      <c r="I4169" s="106"/>
      <c r="J4169" s="195"/>
      <c r="K4169" s="195"/>
      <c r="L4169" s="196"/>
    </row>
    <row r="4170">
      <c r="A4170" s="198"/>
      <c r="B4170" s="219"/>
      <c r="C4170" s="103"/>
      <c r="D4170" s="103"/>
      <c r="E4170" s="5" t="str">
        <f t="array" ref="E4170">IF(D4170="","",XLOOKUP(D4170,DATOS!$D$6:D14000,DATOS!$C$6:C14000,0,0,1))</f>
        <v/>
      </c>
      <c r="F4170" s="220"/>
      <c r="G4170" s="221"/>
      <c r="H4170" s="194"/>
      <c r="I4170" s="106"/>
      <c r="J4170" s="195"/>
      <c r="K4170" s="195"/>
      <c r="L4170" s="196"/>
    </row>
    <row r="4171">
      <c r="A4171" s="198"/>
      <c r="B4171" s="219"/>
      <c r="C4171" s="103"/>
      <c r="D4171" s="103"/>
      <c r="E4171" s="5" t="str">
        <f t="array" ref="E4171">IF(D4171="","",XLOOKUP(D4171,DATOS!$D$6:D14000,DATOS!$C$6:C14000,0,0,1))</f>
        <v/>
      </c>
      <c r="F4171" s="220"/>
      <c r="G4171" s="221"/>
      <c r="H4171" s="194"/>
      <c r="I4171" s="106"/>
      <c r="J4171" s="195"/>
      <c r="K4171" s="195"/>
      <c r="L4171" s="196"/>
    </row>
    <row r="4172">
      <c r="A4172" s="198"/>
      <c r="B4172" s="219"/>
      <c r="C4172" s="103"/>
      <c r="D4172" s="103"/>
      <c r="E4172" s="5" t="str">
        <f t="array" ref="E4172">IF(D4172="","",XLOOKUP(D4172,DATOS!$D$6:D14000,DATOS!$C$6:C14000,0,0,1))</f>
        <v/>
      </c>
      <c r="F4172" s="220"/>
      <c r="G4172" s="221"/>
      <c r="H4172" s="194"/>
      <c r="I4172" s="106"/>
      <c r="J4172" s="195"/>
      <c r="K4172" s="195"/>
      <c r="L4172" s="196"/>
    </row>
    <row r="4173">
      <c r="A4173" s="198"/>
      <c r="B4173" s="219"/>
      <c r="C4173" s="103"/>
      <c r="D4173" s="103"/>
      <c r="E4173" s="5" t="str">
        <f t="array" ref="E4173">IF(D4173="","",XLOOKUP(D4173,DATOS!$D$6:D14000,DATOS!$C$6:C14000,0,0,1))</f>
        <v/>
      </c>
      <c r="F4173" s="220"/>
      <c r="G4173" s="221"/>
      <c r="H4173" s="194"/>
      <c r="I4173" s="106"/>
      <c r="J4173" s="195"/>
      <c r="K4173" s="195"/>
      <c r="L4173" s="196"/>
    </row>
    <row r="4174">
      <c r="A4174" s="198"/>
      <c r="B4174" s="219"/>
      <c r="C4174" s="103"/>
      <c r="D4174" s="103"/>
      <c r="E4174" s="5" t="str">
        <f t="array" ref="E4174">IF(D4174="","",XLOOKUP(D4174,DATOS!$D$6:D14000,DATOS!$C$6:C14000,0,0,1))</f>
        <v/>
      </c>
      <c r="F4174" s="220"/>
      <c r="G4174" s="221"/>
      <c r="H4174" s="194"/>
      <c r="I4174" s="106"/>
      <c r="J4174" s="195"/>
      <c r="K4174" s="195"/>
      <c r="L4174" s="196"/>
    </row>
    <row r="4175">
      <c r="A4175" s="198"/>
      <c r="B4175" s="219"/>
      <c r="C4175" s="103"/>
      <c r="D4175" s="103"/>
      <c r="E4175" s="5" t="str">
        <f t="array" ref="E4175">IF(D4175="","",XLOOKUP(D4175,DATOS!$D$6:D14000,DATOS!$C$6:C14000,0,0,1))</f>
        <v/>
      </c>
      <c r="F4175" s="220"/>
      <c r="G4175" s="221"/>
      <c r="H4175" s="194"/>
      <c r="I4175" s="106"/>
      <c r="J4175" s="195"/>
      <c r="K4175" s="195"/>
      <c r="L4175" s="196"/>
    </row>
    <row r="4176">
      <c r="A4176" s="198"/>
      <c r="B4176" s="219"/>
      <c r="C4176" s="103"/>
      <c r="D4176" s="103"/>
      <c r="E4176" s="5" t="str">
        <f t="array" ref="E4176">IF(D4176="","",XLOOKUP(D4176,DATOS!$D$6:D14000,DATOS!$C$6:C14000,0,0,1))</f>
        <v/>
      </c>
      <c r="F4176" s="220"/>
      <c r="G4176" s="221"/>
      <c r="H4176" s="194"/>
      <c r="I4176" s="106"/>
      <c r="J4176" s="195"/>
      <c r="K4176" s="195"/>
      <c r="L4176" s="196"/>
    </row>
    <row r="4177">
      <c r="A4177" s="198"/>
      <c r="B4177" s="219"/>
      <c r="C4177" s="103"/>
      <c r="D4177" s="103"/>
      <c r="E4177" s="5" t="str">
        <f t="array" ref="E4177">IF(D4177="","",XLOOKUP(D4177,DATOS!$D$6:D14000,DATOS!$C$6:C14000,0,0,1))</f>
        <v/>
      </c>
      <c r="F4177" s="220"/>
      <c r="G4177" s="221"/>
      <c r="H4177" s="194"/>
      <c r="I4177" s="106"/>
      <c r="J4177" s="195"/>
      <c r="K4177" s="195"/>
      <c r="L4177" s="196"/>
    </row>
    <row r="4178">
      <c r="A4178" s="198"/>
      <c r="B4178" s="219"/>
      <c r="C4178" s="103"/>
      <c r="D4178" s="103"/>
      <c r="E4178" s="5" t="str">
        <f t="array" ref="E4178">IF(D4178="","",XLOOKUP(D4178,DATOS!$D$6:D14000,DATOS!$C$6:C14000,0,0,1))</f>
        <v/>
      </c>
      <c r="F4178" s="220"/>
      <c r="G4178" s="221"/>
      <c r="H4178" s="194"/>
      <c r="I4178" s="106"/>
      <c r="J4178" s="195"/>
      <c r="K4178" s="195"/>
      <c r="L4178" s="196"/>
    </row>
    <row r="4179">
      <c r="A4179" s="198"/>
      <c r="B4179" s="219"/>
      <c r="C4179" s="103"/>
      <c r="D4179" s="103"/>
      <c r="E4179" s="5" t="str">
        <f t="array" ref="E4179">IF(D4179="","",XLOOKUP(D4179,DATOS!$D$6:D14000,DATOS!$C$6:C14000,0,0,1))</f>
        <v/>
      </c>
      <c r="F4179" s="220"/>
      <c r="G4179" s="221"/>
      <c r="H4179" s="194"/>
      <c r="I4179" s="106"/>
      <c r="J4179" s="195"/>
      <c r="K4179" s="195"/>
      <c r="L4179" s="196"/>
    </row>
    <row r="4180">
      <c r="A4180" s="198"/>
      <c r="B4180" s="219"/>
      <c r="C4180" s="103"/>
      <c r="D4180" s="103"/>
      <c r="E4180" s="5" t="str">
        <f t="array" ref="E4180">IF(D4180="","",XLOOKUP(D4180,DATOS!$D$6:D14000,DATOS!$C$6:C14000,0,0,1))</f>
        <v/>
      </c>
      <c r="F4180" s="220"/>
      <c r="G4180" s="221"/>
      <c r="H4180" s="194"/>
      <c r="I4180" s="106"/>
      <c r="J4180" s="195"/>
      <c r="K4180" s="195"/>
      <c r="L4180" s="196"/>
    </row>
    <row r="4181">
      <c r="A4181" s="198"/>
      <c r="B4181" s="219"/>
      <c r="C4181" s="103"/>
      <c r="D4181" s="103"/>
      <c r="E4181" s="5" t="str">
        <f t="array" ref="E4181">IF(D4181="","",XLOOKUP(D4181,DATOS!$D$6:D14000,DATOS!$C$6:C14000,0,0,1))</f>
        <v/>
      </c>
      <c r="F4181" s="220"/>
      <c r="G4181" s="221"/>
      <c r="H4181" s="194"/>
      <c r="I4181" s="106"/>
      <c r="J4181" s="195"/>
      <c r="K4181" s="195"/>
      <c r="L4181" s="196"/>
    </row>
    <row r="4182">
      <c r="A4182" s="198"/>
      <c r="B4182" s="219"/>
      <c r="C4182" s="103"/>
      <c r="D4182" s="103"/>
      <c r="E4182" s="5" t="str">
        <f t="array" ref="E4182">IF(D4182="","",XLOOKUP(D4182,DATOS!$D$6:D14000,DATOS!$C$6:C14000,0,0,1))</f>
        <v/>
      </c>
      <c r="F4182" s="220"/>
      <c r="G4182" s="221"/>
      <c r="H4182" s="194"/>
      <c r="I4182" s="106"/>
      <c r="J4182" s="195"/>
      <c r="K4182" s="195"/>
      <c r="L4182" s="196"/>
    </row>
    <row r="4183">
      <c r="A4183" s="198"/>
      <c r="B4183" s="219"/>
      <c r="C4183" s="103"/>
      <c r="D4183" s="103"/>
      <c r="E4183" s="5" t="str">
        <f t="array" ref="E4183">IF(D4183="","",XLOOKUP(D4183,DATOS!$D$6:D14000,DATOS!$C$6:C14000,0,0,1))</f>
        <v/>
      </c>
      <c r="F4183" s="220"/>
      <c r="G4183" s="221"/>
      <c r="H4183" s="194"/>
      <c r="I4183" s="106"/>
      <c r="J4183" s="195"/>
      <c r="K4183" s="195"/>
      <c r="L4183" s="196"/>
    </row>
    <row r="4184">
      <c r="A4184" s="198"/>
      <c r="B4184" s="219"/>
      <c r="C4184" s="103"/>
      <c r="D4184" s="103"/>
      <c r="E4184" s="5" t="str">
        <f t="array" ref="E4184">IF(D4184="","",XLOOKUP(D4184,DATOS!$D$6:D14000,DATOS!$C$6:C14000,0,0,1))</f>
        <v/>
      </c>
      <c r="F4184" s="220"/>
      <c r="G4184" s="221"/>
      <c r="H4184" s="194"/>
      <c r="I4184" s="106"/>
      <c r="J4184" s="195"/>
      <c r="K4184" s="195"/>
      <c r="L4184" s="196"/>
    </row>
    <row r="4185">
      <c r="A4185" s="198"/>
      <c r="B4185" s="219"/>
      <c r="C4185" s="103"/>
      <c r="D4185" s="103"/>
      <c r="E4185" s="5" t="str">
        <f t="array" ref="E4185">IF(D4185="","",XLOOKUP(D4185,DATOS!$D$6:D14000,DATOS!$C$6:C14000,0,0,1))</f>
        <v/>
      </c>
      <c r="F4185" s="220"/>
      <c r="G4185" s="221"/>
      <c r="H4185" s="194"/>
      <c r="I4185" s="106"/>
      <c r="J4185" s="195"/>
      <c r="K4185" s="195"/>
      <c r="L4185" s="196"/>
    </row>
    <row r="4186">
      <c r="A4186" s="198"/>
      <c r="B4186" s="219"/>
      <c r="C4186" s="103"/>
      <c r="D4186" s="103"/>
      <c r="E4186" s="5" t="str">
        <f t="array" ref="E4186">IF(D4186="","",XLOOKUP(D4186,DATOS!$D$6:D14000,DATOS!$C$6:C14000,0,0,1))</f>
        <v/>
      </c>
      <c r="F4186" s="220"/>
      <c r="G4186" s="221"/>
      <c r="H4186" s="194"/>
      <c r="I4186" s="106"/>
      <c r="J4186" s="195"/>
      <c r="K4186" s="195"/>
      <c r="L4186" s="196"/>
    </row>
    <row r="4187">
      <c r="A4187" s="198"/>
      <c r="B4187" s="219"/>
      <c r="C4187" s="103"/>
      <c r="D4187" s="103"/>
      <c r="E4187" s="5" t="str">
        <f t="array" ref="E4187">IF(D4187="","",XLOOKUP(D4187,DATOS!$D$6:D14000,DATOS!$C$6:C14000,0,0,1))</f>
        <v/>
      </c>
      <c r="F4187" s="220"/>
      <c r="G4187" s="221"/>
      <c r="H4187" s="194"/>
      <c r="I4187" s="106"/>
      <c r="J4187" s="195"/>
      <c r="K4187" s="195"/>
      <c r="L4187" s="196"/>
    </row>
    <row r="4188">
      <c r="A4188" s="198"/>
      <c r="B4188" s="219"/>
      <c r="C4188" s="103"/>
      <c r="D4188" s="103"/>
      <c r="E4188" s="5" t="str">
        <f t="array" ref="E4188">IF(D4188="","",XLOOKUP(D4188,DATOS!$D$6:D14000,DATOS!$C$6:C14000,0,0,1))</f>
        <v/>
      </c>
      <c r="F4188" s="220"/>
      <c r="G4188" s="221"/>
      <c r="H4188" s="194"/>
      <c r="I4188" s="106"/>
      <c r="J4188" s="195"/>
      <c r="K4188" s="195"/>
      <c r="L4188" s="196"/>
    </row>
    <row r="4189">
      <c r="A4189" s="198"/>
      <c r="B4189" s="219"/>
      <c r="C4189" s="103"/>
      <c r="D4189" s="103"/>
      <c r="E4189" s="5" t="str">
        <f t="array" ref="E4189">IF(D4189="","",XLOOKUP(D4189,DATOS!$D$6:D14000,DATOS!$C$6:C14000,0,0,1))</f>
        <v/>
      </c>
      <c r="F4189" s="220"/>
      <c r="G4189" s="221"/>
      <c r="H4189" s="194"/>
      <c r="I4189" s="106"/>
      <c r="J4189" s="195"/>
      <c r="K4189" s="195"/>
      <c r="L4189" s="196"/>
    </row>
    <row r="4190">
      <c r="A4190" s="198"/>
      <c r="B4190" s="219"/>
      <c r="C4190" s="103"/>
      <c r="D4190" s="103"/>
      <c r="E4190" s="5" t="str">
        <f t="array" ref="E4190">IF(D4190="","",XLOOKUP(D4190,DATOS!$D$6:D14000,DATOS!$C$6:C14000,0,0,1))</f>
        <v/>
      </c>
      <c r="F4190" s="220"/>
      <c r="G4190" s="221"/>
      <c r="H4190" s="194"/>
      <c r="I4190" s="106"/>
      <c r="J4190" s="195"/>
      <c r="K4190" s="195"/>
      <c r="L4190" s="196"/>
    </row>
    <row r="4191">
      <c r="A4191" s="198"/>
      <c r="B4191" s="219"/>
      <c r="C4191" s="103"/>
      <c r="D4191" s="103"/>
      <c r="E4191" s="5" t="str">
        <f t="array" ref="E4191">IF(D4191="","",XLOOKUP(D4191,DATOS!$D$6:D14000,DATOS!$C$6:C14000,0,0,1))</f>
        <v/>
      </c>
      <c r="F4191" s="220"/>
      <c r="G4191" s="221"/>
      <c r="H4191" s="194"/>
      <c r="I4191" s="106"/>
      <c r="J4191" s="195"/>
      <c r="K4191" s="195"/>
      <c r="L4191" s="196"/>
    </row>
    <row r="4192">
      <c r="A4192" s="198"/>
      <c r="B4192" s="219"/>
      <c r="C4192" s="103"/>
      <c r="D4192" s="103"/>
      <c r="E4192" s="5" t="str">
        <f t="array" ref="E4192">IF(D4192="","",XLOOKUP(D4192,DATOS!$D$6:D14000,DATOS!$C$6:C14000,0,0,1))</f>
        <v/>
      </c>
      <c r="F4192" s="220"/>
      <c r="G4192" s="221"/>
      <c r="H4192" s="194"/>
      <c r="I4192" s="106"/>
      <c r="J4192" s="195"/>
      <c r="K4192" s="195"/>
      <c r="L4192" s="196"/>
    </row>
    <row r="4193">
      <c r="A4193" s="198"/>
      <c r="B4193" s="219"/>
      <c r="C4193" s="103"/>
      <c r="D4193" s="103"/>
      <c r="E4193" s="5" t="str">
        <f t="array" ref="E4193">IF(D4193="","",XLOOKUP(D4193,DATOS!$D$6:D14000,DATOS!$C$6:C14000,0,0,1))</f>
        <v/>
      </c>
      <c r="F4193" s="220"/>
      <c r="G4193" s="221"/>
      <c r="H4193" s="194"/>
      <c r="I4193" s="106"/>
      <c r="J4193" s="195"/>
      <c r="K4193" s="195"/>
      <c r="L4193" s="196"/>
    </row>
    <row r="4194">
      <c r="A4194" s="198"/>
      <c r="B4194" s="219"/>
      <c r="C4194" s="103"/>
      <c r="D4194" s="103"/>
      <c r="E4194" s="5" t="str">
        <f t="array" ref="E4194">IF(D4194="","",XLOOKUP(D4194,DATOS!$D$6:D14000,DATOS!$C$6:C14000,0,0,1))</f>
        <v/>
      </c>
      <c r="F4194" s="220"/>
      <c r="G4194" s="221"/>
      <c r="H4194" s="194"/>
      <c r="I4194" s="106"/>
      <c r="J4194" s="195"/>
      <c r="K4194" s="195"/>
      <c r="L4194" s="196"/>
    </row>
    <row r="4195">
      <c r="A4195" s="198"/>
      <c r="B4195" s="219"/>
      <c r="C4195" s="103"/>
      <c r="D4195" s="103"/>
      <c r="E4195" s="5" t="str">
        <f t="array" ref="E4195">IF(D4195="","",XLOOKUP(D4195,DATOS!$D$6:D14000,DATOS!$C$6:C14000,0,0,1))</f>
        <v/>
      </c>
      <c r="F4195" s="220"/>
      <c r="G4195" s="221"/>
      <c r="H4195" s="194"/>
      <c r="I4195" s="106"/>
      <c r="J4195" s="195"/>
      <c r="K4195" s="195"/>
      <c r="L4195" s="196"/>
    </row>
    <row r="4196">
      <c r="A4196" s="198"/>
      <c r="B4196" s="219"/>
      <c r="C4196" s="103"/>
      <c r="D4196" s="103"/>
      <c r="E4196" s="5" t="str">
        <f t="array" ref="E4196">IF(D4196="","",XLOOKUP(D4196,DATOS!$D$6:D14000,DATOS!$C$6:C14000,0,0,1))</f>
        <v/>
      </c>
      <c r="F4196" s="220"/>
      <c r="G4196" s="221"/>
      <c r="H4196" s="194"/>
      <c r="I4196" s="106"/>
      <c r="J4196" s="195"/>
      <c r="K4196" s="195"/>
      <c r="L4196" s="196"/>
    </row>
    <row r="4197">
      <c r="A4197" s="198"/>
      <c r="B4197" s="219"/>
      <c r="C4197" s="103"/>
      <c r="D4197" s="103"/>
      <c r="E4197" s="5" t="str">
        <f t="array" ref="E4197">IF(D4197="","",XLOOKUP(D4197,DATOS!$D$6:D14000,DATOS!$C$6:C14000,0,0,1))</f>
        <v/>
      </c>
      <c r="F4197" s="220"/>
      <c r="G4197" s="221"/>
      <c r="H4197" s="194"/>
      <c r="I4197" s="106"/>
      <c r="J4197" s="195"/>
      <c r="K4197" s="195"/>
      <c r="L4197" s="196"/>
    </row>
    <row r="4198">
      <c r="A4198" s="198"/>
      <c r="B4198" s="219"/>
      <c r="C4198" s="103"/>
      <c r="D4198" s="103"/>
      <c r="E4198" s="5" t="str">
        <f t="array" ref="E4198">IF(D4198="","",XLOOKUP(D4198,DATOS!$D$6:D14000,DATOS!$C$6:C14000,0,0,1))</f>
        <v/>
      </c>
      <c r="F4198" s="220"/>
      <c r="G4198" s="221"/>
      <c r="H4198" s="194"/>
      <c r="I4198" s="106"/>
      <c r="J4198" s="195"/>
      <c r="K4198" s="195"/>
      <c r="L4198" s="196"/>
    </row>
    <row r="4199">
      <c r="A4199" s="198"/>
      <c r="B4199" s="219"/>
      <c r="C4199" s="103"/>
      <c r="D4199" s="103"/>
      <c r="E4199" s="5" t="str">
        <f t="array" ref="E4199">IF(D4199="","",XLOOKUP(D4199,DATOS!$D$6:D14000,DATOS!$C$6:C14000,0,0,1))</f>
        <v/>
      </c>
      <c r="F4199" s="220"/>
      <c r="G4199" s="221"/>
      <c r="H4199" s="194"/>
      <c r="I4199" s="106"/>
      <c r="J4199" s="195"/>
      <c r="K4199" s="195"/>
      <c r="L4199" s="196"/>
    </row>
    <row r="4200">
      <c r="A4200" s="198"/>
      <c r="B4200" s="219"/>
      <c r="C4200" s="103"/>
      <c r="D4200" s="103"/>
      <c r="E4200" s="5" t="str">
        <f t="array" ref="E4200">IF(D4200="","",XLOOKUP(D4200,DATOS!$D$6:D14000,DATOS!$C$6:C14000,0,0,1))</f>
        <v/>
      </c>
      <c r="F4200" s="220"/>
      <c r="G4200" s="221"/>
      <c r="H4200" s="194"/>
      <c r="I4200" s="106"/>
      <c r="J4200" s="195"/>
      <c r="K4200" s="195"/>
      <c r="L4200" s="196"/>
    </row>
    <row r="4201">
      <c r="A4201" s="198"/>
      <c r="B4201" s="219"/>
      <c r="C4201" s="103"/>
      <c r="D4201" s="103"/>
      <c r="E4201" s="5" t="str">
        <f t="array" ref="E4201">IF(D4201="","",XLOOKUP(D4201,DATOS!$D$6:D14000,DATOS!$C$6:C14000,0,0,1))</f>
        <v/>
      </c>
      <c r="F4201" s="220"/>
      <c r="G4201" s="221"/>
      <c r="H4201" s="194"/>
      <c r="I4201" s="106"/>
      <c r="J4201" s="195"/>
      <c r="K4201" s="195"/>
      <c r="L4201" s="196"/>
    </row>
    <row r="4202">
      <c r="A4202" s="198"/>
      <c r="B4202" s="219"/>
      <c r="C4202" s="103"/>
      <c r="D4202" s="103"/>
      <c r="E4202" s="5" t="str">
        <f t="array" ref="E4202">IF(D4202="","",XLOOKUP(D4202,DATOS!$D$6:D14000,DATOS!$C$6:C14000,0,0,1))</f>
        <v/>
      </c>
      <c r="F4202" s="220"/>
      <c r="G4202" s="221"/>
      <c r="H4202" s="194"/>
      <c r="I4202" s="106"/>
      <c r="J4202" s="195"/>
      <c r="K4202" s="195"/>
      <c r="L4202" s="196"/>
    </row>
    <row r="4203">
      <c r="A4203" s="198"/>
      <c r="B4203" s="219"/>
      <c r="C4203" s="103"/>
      <c r="D4203" s="103"/>
      <c r="E4203" s="5" t="str">
        <f t="array" ref="E4203">IF(D4203="","",XLOOKUP(D4203,DATOS!$D$6:D14000,DATOS!$C$6:C14000,0,0,1))</f>
        <v/>
      </c>
      <c r="F4203" s="220"/>
      <c r="G4203" s="221"/>
      <c r="H4203" s="194"/>
      <c r="I4203" s="106"/>
      <c r="J4203" s="195"/>
      <c r="K4203" s="195"/>
      <c r="L4203" s="196"/>
    </row>
    <row r="4204">
      <c r="A4204" s="198"/>
      <c r="B4204" s="219"/>
      <c r="C4204" s="103"/>
      <c r="D4204" s="103"/>
      <c r="E4204" s="5" t="str">
        <f t="array" ref="E4204">IF(D4204="","",XLOOKUP(D4204,DATOS!$D$6:D14000,DATOS!$C$6:C14000,0,0,1))</f>
        <v/>
      </c>
      <c r="F4204" s="220"/>
      <c r="G4204" s="221"/>
      <c r="H4204" s="194"/>
      <c r="I4204" s="106"/>
      <c r="J4204" s="195"/>
      <c r="K4204" s="195"/>
      <c r="L4204" s="196"/>
    </row>
    <row r="4205">
      <c r="A4205" s="198"/>
      <c r="B4205" s="219"/>
      <c r="C4205" s="103"/>
      <c r="D4205" s="103"/>
      <c r="E4205" s="5" t="str">
        <f t="array" ref="E4205">IF(D4205="","",XLOOKUP(D4205,DATOS!$D$6:D14000,DATOS!$C$6:C14000,0,0,1))</f>
        <v/>
      </c>
      <c r="F4205" s="220"/>
      <c r="G4205" s="221"/>
      <c r="H4205" s="194"/>
      <c r="I4205" s="106"/>
      <c r="J4205" s="195"/>
      <c r="K4205" s="195"/>
      <c r="L4205" s="196"/>
    </row>
    <row r="4206">
      <c r="A4206" s="198"/>
      <c r="B4206" s="219"/>
      <c r="C4206" s="103"/>
      <c r="D4206" s="103"/>
      <c r="E4206" s="5" t="str">
        <f t="array" ref="E4206">IF(D4206="","",XLOOKUP(D4206,DATOS!$D$6:D14000,DATOS!$C$6:C14000,0,0,1))</f>
        <v/>
      </c>
      <c r="F4206" s="220"/>
      <c r="G4206" s="221"/>
      <c r="H4206" s="194"/>
      <c r="I4206" s="106"/>
      <c r="J4206" s="195"/>
      <c r="K4206" s="195"/>
      <c r="L4206" s="196"/>
    </row>
    <row r="4207">
      <c r="A4207" s="198"/>
      <c r="B4207" s="219"/>
      <c r="C4207" s="103"/>
      <c r="D4207" s="103"/>
      <c r="E4207" s="5" t="str">
        <f t="array" ref="E4207">IF(D4207="","",XLOOKUP(D4207,DATOS!$D$6:D14000,DATOS!$C$6:C14000,0,0,1))</f>
        <v/>
      </c>
      <c r="F4207" s="220"/>
      <c r="G4207" s="221"/>
      <c r="H4207" s="194"/>
      <c r="I4207" s="106"/>
      <c r="J4207" s="195"/>
      <c r="K4207" s="195"/>
      <c r="L4207" s="196"/>
    </row>
    <row r="4208">
      <c r="A4208" s="198"/>
      <c r="B4208" s="219"/>
      <c r="C4208" s="103"/>
      <c r="D4208" s="103"/>
      <c r="E4208" s="5" t="str">
        <f t="array" ref="E4208">IF(D4208="","",XLOOKUP(D4208,DATOS!$D$6:D14000,DATOS!$C$6:C14000,0,0,1))</f>
        <v/>
      </c>
      <c r="F4208" s="220"/>
      <c r="G4208" s="221"/>
      <c r="H4208" s="194"/>
      <c r="I4208" s="106"/>
      <c r="J4208" s="195"/>
      <c r="K4208" s="195"/>
      <c r="L4208" s="196"/>
    </row>
    <row r="4209">
      <c r="A4209" s="198"/>
      <c r="B4209" s="219"/>
      <c r="C4209" s="103"/>
      <c r="D4209" s="103"/>
      <c r="E4209" s="5" t="str">
        <f t="array" ref="E4209">IF(D4209="","",XLOOKUP(D4209,DATOS!$D$6:D14000,DATOS!$C$6:C14000,0,0,1))</f>
        <v/>
      </c>
      <c r="F4209" s="220"/>
      <c r="G4209" s="221"/>
      <c r="H4209" s="194"/>
      <c r="I4209" s="106"/>
      <c r="J4209" s="195"/>
      <c r="K4209" s="195"/>
      <c r="L4209" s="196"/>
    </row>
    <row r="4210">
      <c r="A4210" s="198"/>
      <c r="B4210" s="219"/>
      <c r="C4210" s="103"/>
      <c r="D4210" s="103"/>
      <c r="E4210" s="5" t="str">
        <f t="array" ref="E4210">IF(D4210="","",XLOOKUP(D4210,DATOS!$D$6:D14000,DATOS!$C$6:C14000,0,0,1))</f>
        <v/>
      </c>
      <c r="F4210" s="220"/>
      <c r="G4210" s="221"/>
      <c r="H4210" s="194"/>
      <c r="I4210" s="106"/>
      <c r="J4210" s="195"/>
      <c r="K4210" s="195"/>
      <c r="L4210" s="196"/>
    </row>
    <row r="4211">
      <c r="A4211" s="198"/>
      <c r="B4211" s="219"/>
      <c r="C4211" s="103"/>
      <c r="D4211" s="103"/>
      <c r="E4211" s="5" t="str">
        <f t="array" ref="E4211">IF(D4211="","",XLOOKUP(D4211,DATOS!$D$6:D14000,DATOS!$C$6:C14000,0,0,1))</f>
        <v/>
      </c>
      <c r="F4211" s="220"/>
      <c r="G4211" s="221"/>
      <c r="H4211" s="194"/>
      <c r="I4211" s="106"/>
      <c r="J4211" s="195"/>
      <c r="K4211" s="195"/>
      <c r="L4211" s="196"/>
    </row>
    <row r="4212">
      <c r="A4212" s="198"/>
      <c r="B4212" s="219"/>
      <c r="C4212" s="103"/>
      <c r="D4212" s="103"/>
      <c r="E4212" s="5" t="str">
        <f t="array" ref="E4212">IF(D4212="","",XLOOKUP(D4212,DATOS!$D$6:D14000,DATOS!$C$6:C14000,0,0,1))</f>
        <v/>
      </c>
      <c r="F4212" s="220"/>
      <c r="G4212" s="221"/>
      <c r="H4212" s="194"/>
      <c r="I4212" s="106"/>
      <c r="J4212" s="195"/>
      <c r="K4212" s="195"/>
      <c r="L4212" s="196"/>
    </row>
    <row r="4213">
      <c r="A4213" s="198"/>
      <c r="B4213" s="219"/>
      <c r="C4213" s="103"/>
      <c r="D4213" s="103"/>
      <c r="E4213" s="5" t="str">
        <f t="array" ref="E4213">IF(D4213="","",XLOOKUP(D4213,DATOS!$D$6:D14000,DATOS!$C$6:C14000,0,0,1))</f>
        <v/>
      </c>
      <c r="F4213" s="220"/>
      <c r="G4213" s="221"/>
      <c r="H4213" s="194"/>
      <c r="I4213" s="106"/>
      <c r="J4213" s="195"/>
      <c r="K4213" s="195"/>
      <c r="L4213" s="196"/>
    </row>
    <row r="4214">
      <c r="A4214" s="198"/>
      <c r="B4214" s="219"/>
      <c r="C4214" s="103"/>
      <c r="D4214" s="103"/>
      <c r="E4214" s="5" t="str">
        <f t="array" ref="E4214">IF(D4214="","",XLOOKUP(D4214,DATOS!$D$6:D14000,DATOS!$C$6:C14000,0,0,1))</f>
        <v/>
      </c>
      <c r="F4214" s="220"/>
      <c r="G4214" s="221"/>
      <c r="H4214" s="194"/>
      <c r="I4214" s="106"/>
      <c r="J4214" s="195"/>
      <c r="K4214" s="195"/>
      <c r="L4214" s="196"/>
    </row>
    <row r="4215">
      <c r="A4215" s="198"/>
      <c r="B4215" s="219"/>
      <c r="C4215" s="103"/>
      <c r="D4215" s="103"/>
      <c r="E4215" s="5" t="str">
        <f t="array" ref="E4215">IF(D4215="","",XLOOKUP(D4215,DATOS!$D$6:D14000,DATOS!$C$6:C14000,0,0,1))</f>
        <v/>
      </c>
      <c r="F4215" s="220"/>
      <c r="G4215" s="221"/>
      <c r="H4215" s="194"/>
      <c r="I4215" s="106"/>
      <c r="J4215" s="195"/>
      <c r="K4215" s="195"/>
      <c r="L4215" s="196"/>
    </row>
    <row r="4216">
      <c r="A4216" s="198"/>
      <c r="B4216" s="219"/>
      <c r="C4216" s="103"/>
      <c r="D4216" s="103"/>
      <c r="E4216" s="5" t="str">
        <f t="array" ref="E4216">IF(D4216="","",XLOOKUP(D4216,DATOS!$D$6:D14000,DATOS!$C$6:C14000,0,0,1))</f>
        <v/>
      </c>
      <c r="F4216" s="220"/>
      <c r="G4216" s="221"/>
      <c r="H4216" s="194"/>
      <c r="I4216" s="106"/>
      <c r="J4216" s="195"/>
      <c r="K4216" s="195"/>
      <c r="L4216" s="196"/>
    </row>
    <row r="4217">
      <c r="A4217" s="198"/>
      <c r="B4217" s="219"/>
      <c r="C4217" s="103"/>
      <c r="D4217" s="103"/>
      <c r="E4217" s="5" t="str">
        <f t="array" ref="E4217">IF(D4217="","",XLOOKUP(D4217,DATOS!$D$6:D14000,DATOS!$C$6:C14000,0,0,1))</f>
        <v/>
      </c>
      <c r="F4217" s="220"/>
      <c r="G4217" s="221"/>
      <c r="H4217" s="194"/>
      <c r="I4217" s="106"/>
      <c r="J4217" s="195"/>
      <c r="K4217" s="195"/>
      <c r="L4217" s="196"/>
    </row>
    <row r="4218">
      <c r="A4218" s="198"/>
      <c r="B4218" s="219"/>
      <c r="C4218" s="103"/>
      <c r="D4218" s="103"/>
      <c r="E4218" s="5" t="str">
        <f t="array" ref="E4218">IF(D4218="","",XLOOKUP(D4218,DATOS!$D$6:D14000,DATOS!$C$6:C14000,0,0,1))</f>
        <v/>
      </c>
      <c r="F4218" s="220"/>
      <c r="G4218" s="221"/>
      <c r="H4218" s="194"/>
      <c r="I4218" s="106"/>
      <c r="J4218" s="195"/>
      <c r="K4218" s="195"/>
      <c r="L4218" s="196"/>
    </row>
    <row r="4219">
      <c r="A4219" s="198"/>
      <c r="B4219" s="219"/>
      <c r="C4219" s="103"/>
      <c r="D4219" s="103"/>
      <c r="E4219" s="5" t="str">
        <f t="array" ref="E4219">IF(D4219="","",XLOOKUP(D4219,DATOS!$D$6:D14000,DATOS!$C$6:C14000,0,0,1))</f>
        <v/>
      </c>
      <c r="F4219" s="220"/>
      <c r="G4219" s="221"/>
      <c r="H4219" s="194"/>
      <c r="I4219" s="106"/>
      <c r="J4219" s="195"/>
      <c r="K4219" s="195"/>
      <c r="L4219" s="196"/>
    </row>
    <row r="4220">
      <c r="A4220" s="198"/>
      <c r="B4220" s="219"/>
      <c r="C4220" s="103"/>
      <c r="D4220" s="103"/>
      <c r="E4220" s="5" t="str">
        <f t="array" ref="E4220">IF(D4220="","",XLOOKUP(D4220,DATOS!$D$6:D14000,DATOS!$C$6:C14000,0,0,1))</f>
        <v/>
      </c>
      <c r="F4220" s="220"/>
      <c r="G4220" s="221"/>
      <c r="H4220" s="194"/>
      <c r="I4220" s="106"/>
      <c r="J4220" s="195"/>
      <c r="K4220" s="195"/>
      <c r="L4220" s="196"/>
    </row>
    <row r="4221">
      <c r="A4221" s="198"/>
      <c r="B4221" s="219"/>
      <c r="C4221" s="103"/>
      <c r="D4221" s="103"/>
      <c r="E4221" s="5" t="str">
        <f t="array" ref="E4221">IF(D4221="","",XLOOKUP(D4221,DATOS!$D$6:D14000,DATOS!$C$6:C14000,0,0,1))</f>
        <v/>
      </c>
      <c r="F4221" s="220"/>
      <c r="G4221" s="221"/>
      <c r="H4221" s="194"/>
      <c r="I4221" s="106"/>
      <c r="J4221" s="195"/>
      <c r="K4221" s="195"/>
      <c r="L4221" s="196"/>
    </row>
    <row r="4222">
      <c r="A4222" s="198"/>
      <c r="B4222" s="219"/>
      <c r="C4222" s="103"/>
      <c r="D4222" s="103"/>
      <c r="E4222" s="5" t="str">
        <f t="array" ref="E4222">IF(D4222="","",XLOOKUP(D4222,DATOS!$D$6:D14000,DATOS!$C$6:C14000,0,0,1))</f>
        <v/>
      </c>
      <c r="F4222" s="220"/>
      <c r="G4222" s="221"/>
      <c r="H4222" s="194"/>
      <c r="I4222" s="106"/>
      <c r="J4222" s="195"/>
      <c r="K4222" s="195"/>
      <c r="L4222" s="196"/>
    </row>
    <row r="4223">
      <c r="A4223" s="198"/>
      <c r="B4223" s="219"/>
      <c r="C4223" s="103"/>
      <c r="D4223" s="103"/>
      <c r="E4223" s="5" t="str">
        <f t="array" ref="E4223">IF(D4223="","",XLOOKUP(D4223,DATOS!$D$6:D14000,DATOS!$C$6:C14000,0,0,1))</f>
        <v/>
      </c>
      <c r="F4223" s="220"/>
      <c r="G4223" s="221"/>
      <c r="H4223" s="194"/>
      <c r="I4223" s="106"/>
      <c r="J4223" s="195"/>
      <c r="K4223" s="195"/>
      <c r="L4223" s="196"/>
    </row>
    <row r="4224">
      <c r="A4224" s="198"/>
      <c r="B4224" s="219"/>
      <c r="C4224" s="103"/>
      <c r="D4224" s="103"/>
      <c r="E4224" s="5" t="str">
        <f t="array" ref="E4224">IF(D4224="","",XLOOKUP(D4224,DATOS!$D$6:D14000,DATOS!$C$6:C14000,0,0,1))</f>
        <v/>
      </c>
      <c r="F4224" s="220"/>
      <c r="G4224" s="221"/>
      <c r="H4224" s="194"/>
      <c r="I4224" s="106"/>
      <c r="J4224" s="195"/>
      <c r="K4224" s="195"/>
      <c r="L4224" s="196"/>
    </row>
    <row r="4225">
      <c r="A4225" s="198"/>
      <c r="B4225" s="219"/>
      <c r="C4225" s="103"/>
      <c r="D4225" s="103"/>
      <c r="E4225" s="5" t="str">
        <f t="array" ref="E4225">IF(D4225="","",XLOOKUP(D4225,DATOS!$D$6:D14000,DATOS!$C$6:C14000,0,0,1))</f>
        <v/>
      </c>
      <c r="F4225" s="220"/>
      <c r="G4225" s="221"/>
      <c r="H4225" s="194"/>
      <c r="I4225" s="106"/>
      <c r="J4225" s="195"/>
      <c r="K4225" s="195"/>
      <c r="L4225" s="196"/>
    </row>
    <row r="4226">
      <c r="A4226" s="198"/>
      <c r="B4226" s="219"/>
      <c r="C4226" s="103"/>
      <c r="D4226" s="103"/>
      <c r="E4226" s="5" t="str">
        <f t="array" ref="E4226">IF(D4226="","",XLOOKUP(D4226,DATOS!$D$6:D14000,DATOS!$C$6:C14000,0,0,1))</f>
        <v/>
      </c>
      <c r="F4226" s="220"/>
      <c r="G4226" s="221"/>
      <c r="H4226" s="194"/>
      <c r="I4226" s="106"/>
      <c r="J4226" s="195"/>
      <c r="K4226" s="195"/>
      <c r="L4226" s="196"/>
    </row>
    <row r="4227">
      <c r="A4227" s="198"/>
      <c r="B4227" s="219"/>
      <c r="C4227" s="103"/>
      <c r="D4227" s="103"/>
      <c r="E4227" s="5" t="str">
        <f t="array" ref="E4227">IF(D4227="","",XLOOKUP(D4227,DATOS!$D$6:D14000,DATOS!$C$6:C14000,0,0,1))</f>
        <v/>
      </c>
      <c r="F4227" s="220"/>
      <c r="G4227" s="221"/>
      <c r="H4227" s="194"/>
      <c r="I4227" s="106"/>
      <c r="J4227" s="195"/>
      <c r="K4227" s="195"/>
      <c r="L4227" s="196"/>
    </row>
    <row r="4228">
      <c r="A4228" s="198"/>
      <c r="B4228" s="219"/>
      <c r="C4228" s="103"/>
      <c r="D4228" s="103"/>
      <c r="E4228" s="5" t="str">
        <f t="array" ref="E4228">IF(D4228="","",XLOOKUP(D4228,DATOS!$D$6:D14000,DATOS!$C$6:C14000,0,0,1))</f>
        <v/>
      </c>
      <c r="F4228" s="220"/>
      <c r="G4228" s="221"/>
      <c r="H4228" s="194"/>
      <c r="I4228" s="106"/>
      <c r="J4228" s="195"/>
      <c r="K4228" s="195"/>
      <c r="L4228" s="196"/>
    </row>
    <row r="4229">
      <c r="A4229" s="198"/>
      <c r="B4229" s="219"/>
      <c r="C4229" s="103"/>
      <c r="D4229" s="103"/>
      <c r="E4229" s="5" t="str">
        <f t="array" ref="E4229">IF(D4229="","",XLOOKUP(D4229,DATOS!$D$6:D14000,DATOS!$C$6:C14000,0,0,1))</f>
        <v/>
      </c>
      <c r="F4229" s="220"/>
      <c r="G4229" s="221"/>
      <c r="H4229" s="194"/>
      <c r="I4229" s="106"/>
      <c r="J4229" s="195"/>
      <c r="K4229" s="195"/>
      <c r="L4229" s="196"/>
    </row>
    <row r="4230">
      <c r="A4230" s="198"/>
      <c r="B4230" s="219"/>
      <c r="C4230" s="103"/>
      <c r="D4230" s="103"/>
      <c r="E4230" s="5" t="str">
        <f t="array" ref="E4230">IF(D4230="","",XLOOKUP(D4230,DATOS!$D$6:D14000,DATOS!$C$6:C14000,0,0,1))</f>
        <v/>
      </c>
      <c r="F4230" s="220"/>
      <c r="G4230" s="221"/>
      <c r="H4230" s="194"/>
      <c r="I4230" s="106"/>
      <c r="J4230" s="195"/>
      <c r="K4230" s="195"/>
      <c r="L4230" s="196"/>
    </row>
    <row r="4231">
      <c r="A4231" s="198"/>
      <c r="B4231" s="219"/>
      <c r="C4231" s="103"/>
      <c r="D4231" s="103"/>
      <c r="E4231" s="5" t="str">
        <f t="array" ref="E4231">IF(D4231="","",XLOOKUP(D4231,DATOS!$D$6:D14000,DATOS!$C$6:C14000,0,0,1))</f>
        <v/>
      </c>
      <c r="F4231" s="220"/>
      <c r="G4231" s="221"/>
      <c r="H4231" s="194"/>
      <c r="I4231" s="106"/>
      <c r="J4231" s="195"/>
      <c r="K4231" s="195"/>
      <c r="L4231" s="196"/>
    </row>
    <row r="4232">
      <c r="A4232" s="198"/>
      <c r="B4232" s="219"/>
      <c r="C4232" s="103"/>
      <c r="D4232" s="103"/>
      <c r="E4232" s="5" t="str">
        <f t="array" ref="E4232">IF(D4232="","",XLOOKUP(D4232,DATOS!$D$6:D14000,DATOS!$C$6:C14000,0,0,1))</f>
        <v/>
      </c>
      <c r="F4232" s="220"/>
      <c r="G4232" s="221"/>
      <c r="H4232" s="194"/>
      <c r="I4232" s="106"/>
      <c r="J4232" s="195"/>
      <c r="K4232" s="195"/>
      <c r="L4232" s="196"/>
    </row>
    <row r="4233">
      <c r="A4233" s="198"/>
      <c r="B4233" s="219"/>
      <c r="C4233" s="103"/>
      <c r="D4233" s="103"/>
      <c r="E4233" s="5" t="str">
        <f t="array" ref="E4233">IF(D4233="","",XLOOKUP(D4233,DATOS!$D$6:D14000,DATOS!$C$6:C14000,0,0,1))</f>
        <v/>
      </c>
      <c r="F4233" s="220"/>
      <c r="G4233" s="221"/>
      <c r="H4233" s="194"/>
      <c r="I4233" s="106"/>
      <c r="J4233" s="195"/>
      <c r="K4233" s="195"/>
      <c r="L4233" s="196"/>
    </row>
    <row r="4234">
      <c r="A4234" s="198"/>
      <c r="B4234" s="219"/>
      <c r="C4234" s="103"/>
      <c r="D4234" s="103"/>
      <c r="E4234" s="5" t="str">
        <f t="array" ref="E4234">IF(D4234="","",XLOOKUP(D4234,DATOS!$D$6:D14000,DATOS!$C$6:C14000,0,0,1))</f>
        <v/>
      </c>
      <c r="F4234" s="220"/>
      <c r="G4234" s="221"/>
      <c r="H4234" s="194"/>
      <c r="I4234" s="106"/>
      <c r="J4234" s="195"/>
      <c r="K4234" s="195"/>
      <c r="L4234" s="196"/>
    </row>
    <row r="4235">
      <c r="A4235" s="198"/>
      <c r="B4235" s="219"/>
      <c r="C4235" s="103"/>
      <c r="D4235" s="103"/>
      <c r="E4235" s="5" t="str">
        <f t="array" ref="E4235">IF(D4235="","",XLOOKUP(D4235,DATOS!$D$6:D14000,DATOS!$C$6:C14000,0,0,1))</f>
        <v/>
      </c>
      <c r="F4235" s="220"/>
      <c r="G4235" s="221"/>
      <c r="H4235" s="194"/>
      <c r="I4235" s="106"/>
      <c r="J4235" s="195"/>
      <c r="K4235" s="195"/>
      <c r="L4235" s="196"/>
    </row>
    <row r="4236">
      <c r="A4236" s="198"/>
      <c r="B4236" s="219"/>
      <c r="C4236" s="103"/>
      <c r="D4236" s="103"/>
      <c r="E4236" s="5" t="str">
        <f t="array" ref="E4236">IF(D4236="","",XLOOKUP(D4236,DATOS!$D$6:D14000,DATOS!$C$6:C14000,0,0,1))</f>
        <v/>
      </c>
      <c r="F4236" s="220"/>
      <c r="G4236" s="221"/>
      <c r="H4236" s="194"/>
      <c r="I4236" s="106"/>
      <c r="J4236" s="195"/>
      <c r="K4236" s="195"/>
      <c r="L4236" s="196"/>
    </row>
    <row r="4237">
      <c r="A4237" s="198"/>
      <c r="B4237" s="219"/>
      <c r="C4237" s="103"/>
      <c r="D4237" s="103"/>
      <c r="E4237" s="5" t="str">
        <f t="array" ref="E4237">IF(D4237="","",XLOOKUP(D4237,DATOS!$D$6:D14000,DATOS!$C$6:C14000,0,0,1))</f>
        <v/>
      </c>
      <c r="F4237" s="220"/>
      <c r="G4237" s="221"/>
      <c r="H4237" s="194"/>
      <c r="I4237" s="106"/>
      <c r="J4237" s="195"/>
      <c r="K4237" s="195"/>
      <c r="L4237" s="196"/>
    </row>
    <row r="4238">
      <c r="A4238" s="198"/>
      <c r="B4238" s="219"/>
      <c r="C4238" s="103"/>
      <c r="D4238" s="103"/>
      <c r="E4238" s="5" t="str">
        <f t="array" ref="E4238">IF(D4238="","",XLOOKUP(D4238,DATOS!$D$6:D14000,DATOS!$C$6:C14000,0,0,1))</f>
        <v/>
      </c>
      <c r="F4238" s="220"/>
      <c r="G4238" s="221"/>
      <c r="H4238" s="194"/>
      <c r="I4238" s="106"/>
      <c r="J4238" s="195"/>
      <c r="K4238" s="195"/>
      <c r="L4238" s="196"/>
    </row>
    <row r="4239">
      <c r="A4239" s="198"/>
      <c r="B4239" s="219"/>
      <c r="C4239" s="103"/>
      <c r="D4239" s="103"/>
      <c r="E4239" s="5" t="str">
        <f t="array" ref="E4239">IF(D4239="","",XLOOKUP(D4239,DATOS!$D$6:D14000,DATOS!$C$6:C14000,0,0,1))</f>
        <v/>
      </c>
      <c r="F4239" s="220"/>
      <c r="G4239" s="221"/>
      <c r="H4239" s="194"/>
      <c r="I4239" s="106"/>
      <c r="J4239" s="195"/>
      <c r="K4239" s="195"/>
      <c r="L4239" s="196"/>
    </row>
    <row r="4240">
      <c r="A4240" s="198"/>
      <c r="B4240" s="219"/>
      <c r="C4240" s="103"/>
      <c r="D4240" s="103"/>
      <c r="E4240" s="5" t="str">
        <f t="array" ref="E4240">IF(D4240="","",XLOOKUP(D4240,DATOS!$D$6:D14000,DATOS!$C$6:C14000,0,0,1))</f>
        <v/>
      </c>
      <c r="F4240" s="220"/>
      <c r="G4240" s="221"/>
      <c r="H4240" s="194"/>
      <c r="I4240" s="106"/>
      <c r="J4240" s="195"/>
      <c r="K4240" s="195"/>
      <c r="L4240" s="196"/>
    </row>
    <row r="4241">
      <c r="A4241" s="198"/>
      <c r="B4241" s="219"/>
      <c r="C4241" s="103"/>
      <c r="D4241" s="103"/>
      <c r="E4241" s="5" t="str">
        <f t="array" ref="E4241">IF(D4241="","",XLOOKUP(D4241,DATOS!$D$6:D14000,DATOS!$C$6:C14000,0,0,1))</f>
        <v/>
      </c>
      <c r="F4241" s="220"/>
      <c r="G4241" s="221"/>
      <c r="H4241" s="194"/>
      <c r="I4241" s="106"/>
      <c r="J4241" s="195"/>
      <c r="K4241" s="195"/>
      <c r="L4241" s="196"/>
    </row>
    <row r="4242">
      <c r="A4242" s="198"/>
      <c r="B4242" s="219"/>
      <c r="C4242" s="103"/>
      <c r="D4242" s="103"/>
      <c r="E4242" s="5" t="str">
        <f t="array" ref="E4242">IF(D4242="","",XLOOKUP(D4242,DATOS!$D$6:D14000,DATOS!$C$6:C14000,0,0,1))</f>
        <v/>
      </c>
      <c r="F4242" s="220"/>
      <c r="G4242" s="221"/>
      <c r="H4242" s="194"/>
      <c r="I4242" s="106"/>
      <c r="J4242" s="195"/>
      <c r="K4242" s="195"/>
      <c r="L4242" s="196"/>
    </row>
    <row r="4243">
      <c r="A4243" s="198"/>
      <c r="B4243" s="219"/>
      <c r="C4243" s="103"/>
      <c r="D4243" s="103"/>
      <c r="E4243" s="5" t="str">
        <f t="array" ref="E4243">IF(D4243="","",XLOOKUP(D4243,DATOS!$D$6:D14000,DATOS!$C$6:C14000,0,0,1))</f>
        <v/>
      </c>
      <c r="F4243" s="220"/>
      <c r="G4243" s="221"/>
      <c r="H4243" s="194"/>
      <c r="I4243" s="106"/>
      <c r="J4243" s="195"/>
      <c r="K4243" s="195"/>
      <c r="L4243" s="196"/>
    </row>
    <row r="4244">
      <c r="A4244" s="198"/>
      <c r="B4244" s="219"/>
      <c r="C4244" s="103"/>
      <c r="D4244" s="103"/>
      <c r="E4244" s="5" t="str">
        <f t="array" ref="E4244">IF(D4244="","",XLOOKUP(D4244,DATOS!$D$6:D14000,DATOS!$C$6:C14000,0,0,1))</f>
        <v/>
      </c>
      <c r="F4244" s="220"/>
      <c r="G4244" s="221"/>
      <c r="H4244" s="194"/>
      <c r="I4244" s="106"/>
      <c r="J4244" s="195"/>
      <c r="K4244" s="195"/>
      <c r="L4244" s="196"/>
    </row>
    <row r="4245">
      <c r="A4245" s="198"/>
      <c r="B4245" s="219"/>
      <c r="C4245" s="103"/>
      <c r="D4245" s="103"/>
      <c r="E4245" s="5" t="str">
        <f t="array" ref="E4245">IF(D4245="","",XLOOKUP(D4245,DATOS!$D$6:D14000,DATOS!$C$6:C14000,0,0,1))</f>
        <v/>
      </c>
      <c r="F4245" s="220"/>
      <c r="G4245" s="221"/>
      <c r="H4245" s="194"/>
      <c r="I4245" s="106"/>
      <c r="J4245" s="195"/>
      <c r="K4245" s="195"/>
      <c r="L4245" s="196"/>
    </row>
    <row r="4246">
      <c r="A4246" s="198"/>
      <c r="B4246" s="219"/>
      <c r="C4246" s="103"/>
      <c r="D4246" s="103"/>
      <c r="E4246" s="5" t="str">
        <f t="array" ref="E4246">IF(D4246="","",XLOOKUP(D4246,DATOS!$D$6:D14000,DATOS!$C$6:C14000,0,0,1))</f>
        <v/>
      </c>
      <c r="F4246" s="220"/>
      <c r="G4246" s="221"/>
      <c r="H4246" s="194"/>
      <c r="I4246" s="106"/>
      <c r="J4246" s="195"/>
      <c r="K4246" s="195"/>
      <c r="L4246" s="196"/>
    </row>
    <row r="4247">
      <c r="A4247" s="198"/>
      <c r="B4247" s="219"/>
      <c r="C4247" s="103"/>
      <c r="D4247" s="103"/>
      <c r="E4247" s="5" t="str">
        <f t="array" ref="E4247">IF(D4247="","",XLOOKUP(D4247,DATOS!$D$6:D14000,DATOS!$C$6:C14000,0,0,1))</f>
        <v/>
      </c>
      <c r="F4247" s="220"/>
      <c r="G4247" s="221"/>
      <c r="H4247" s="194"/>
      <c r="I4247" s="106"/>
      <c r="J4247" s="195"/>
      <c r="K4247" s="195"/>
      <c r="L4247" s="196"/>
    </row>
    <row r="4248">
      <c r="A4248" s="198"/>
      <c r="B4248" s="219"/>
      <c r="C4248" s="103"/>
      <c r="D4248" s="103"/>
      <c r="E4248" s="5" t="str">
        <f t="array" ref="E4248">IF(D4248="","",XLOOKUP(D4248,DATOS!$D$6:D14000,DATOS!$C$6:C14000,0,0,1))</f>
        <v/>
      </c>
      <c r="F4248" s="220"/>
      <c r="G4248" s="221"/>
      <c r="H4248" s="194"/>
      <c r="I4248" s="106"/>
      <c r="J4248" s="195"/>
      <c r="K4248" s="195"/>
      <c r="L4248" s="196"/>
    </row>
    <row r="4249">
      <c r="A4249" s="198"/>
      <c r="B4249" s="219"/>
      <c r="C4249" s="103"/>
      <c r="D4249" s="103"/>
      <c r="E4249" s="5" t="str">
        <f t="array" ref="E4249">IF(D4249="","",XLOOKUP(D4249,DATOS!$D$6:D14000,DATOS!$C$6:C14000,0,0,1))</f>
        <v/>
      </c>
      <c r="F4249" s="220"/>
      <c r="G4249" s="221"/>
      <c r="H4249" s="194"/>
      <c r="I4249" s="106"/>
      <c r="J4249" s="195"/>
      <c r="K4249" s="195"/>
      <c r="L4249" s="196"/>
    </row>
    <row r="4250">
      <c r="A4250" s="198"/>
      <c r="B4250" s="219"/>
      <c r="C4250" s="103"/>
      <c r="D4250" s="103"/>
      <c r="E4250" s="5" t="str">
        <f t="array" ref="E4250">IF(D4250="","",XLOOKUP(D4250,DATOS!$D$6:D14000,DATOS!$C$6:C14000,0,0,1))</f>
        <v/>
      </c>
      <c r="F4250" s="220"/>
      <c r="G4250" s="221"/>
      <c r="H4250" s="194"/>
      <c r="I4250" s="106"/>
      <c r="J4250" s="195"/>
      <c r="K4250" s="195"/>
      <c r="L4250" s="196"/>
    </row>
    <row r="4251">
      <c r="A4251" s="198"/>
      <c r="B4251" s="219"/>
      <c r="C4251" s="103"/>
      <c r="D4251" s="103"/>
      <c r="E4251" s="5" t="str">
        <f t="array" ref="E4251">IF(D4251="","",XLOOKUP(D4251,DATOS!$D$6:D14000,DATOS!$C$6:C14000,0,0,1))</f>
        <v/>
      </c>
      <c r="F4251" s="220"/>
      <c r="G4251" s="221"/>
      <c r="H4251" s="194"/>
      <c r="I4251" s="106"/>
      <c r="J4251" s="195"/>
      <c r="K4251" s="195"/>
      <c r="L4251" s="196"/>
    </row>
    <row r="4252">
      <c r="A4252" s="198"/>
      <c r="B4252" s="219"/>
      <c r="C4252" s="103"/>
      <c r="D4252" s="103"/>
      <c r="E4252" s="5" t="str">
        <f t="array" ref="E4252">IF(D4252="","",XLOOKUP(D4252,DATOS!$D$6:D14000,DATOS!$C$6:C14000,0,0,1))</f>
        <v/>
      </c>
      <c r="F4252" s="220"/>
      <c r="G4252" s="221"/>
      <c r="H4252" s="194"/>
      <c r="I4252" s="106"/>
      <c r="J4252" s="195"/>
      <c r="K4252" s="195"/>
      <c r="L4252" s="196"/>
    </row>
    <row r="4253">
      <c r="A4253" s="198"/>
      <c r="B4253" s="219"/>
      <c r="C4253" s="103"/>
      <c r="D4253" s="103"/>
      <c r="E4253" s="5" t="str">
        <f t="array" ref="E4253">IF(D4253="","",XLOOKUP(D4253,DATOS!$D$6:D14000,DATOS!$C$6:C14000,0,0,1))</f>
        <v/>
      </c>
      <c r="F4253" s="220"/>
      <c r="G4253" s="221"/>
      <c r="H4253" s="194"/>
      <c r="I4253" s="106"/>
      <c r="J4253" s="195"/>
      <c r="K4253" s="195"/>
      <c r="L4253" s="196"/>
    </row>
    <row r="4254">
      <c r="A4254" s="198"/>
      <c r="B4254" s="219"/>
      <c r="C4254" s="103"/>
      <c r="D4254" s="103"/>
      <c r="E4254" s="5" t="str">
        <f t="array" ref="E4254">IF(D4254="","",XLOOKUP(D4254,DATOS!$D$6:D14000,DATOS!$C$6:C14000,0,0,1))</f>
        <v/>
      </c>
      <c r="F4254" s="220"/>
      <c r="G4254" s="221"/>
      <c r="H4254" s="194"/>
      <c r="I4254" s="106"/>
      <c r="J4254" s="195"/>
      <c r="K4254" s="195"/>
      <c r="L4254" s="196"/>
    </row>
    <row r="4255">
      <c r="A4255" s="198"/>
      <c r="B4255" s="219"/>
      <c r="C4255" s="103"/>
      <c r="D4255" s="103"/>
      <c r="E4255" s="5" t="str">
        <f t="array" ref="E4255">IF(D4255="","",XLOOKUP(D4255,DATOS!$D$6:D14000,DATOS!$C$6:C14000,0,0,1))</f>
        <v/>
      </c>
      <c r="F4255" s="220"/>
      <c r="G4255" s="221"/>
      <c r="H4255" s="194"/>
      <c r="I4255" s="106"/>
      <c r="J4255" s="195"/>
      <c r="K4255" s="195"/>
      <c r="L4255" s="196"/>
    </row>
    <row r="4256">
      <c r="A4256" s="198"/>
      <c r="B4256" s="219"/>
      <c r="C4256" s="103"/>
      <c r="D4256" s="103"/>
      <c r="E4256" s="5" t="str">
        <f t="array" ref="E4256">IF(D4256="","",XLOOKUP(D4256,DATOS!$D$6:D14000,DATOS!$C$6:C14000,0,0,1))</f>
        <v/>
      </c>
      <c r="F4256" s="220"/>
      <c r="G4256" s="221"/>
      <c r="H4256" s="194"/>
      <c r="I4256" s="106"/>
      <c r="J4256" s="195"/>
      <c r="K4256" s="195"/>
      <c r="L4256" s="196"/>
    </row>
    <row r="4257">
      <c r="A4257" s="198"/>
      <c r="B4257" s="219"/>
      <c r="C4257" s="103"/>
      <c r="D4257" s="103"/>
      <c r="E4257" s="5" t="str">
        <f t="array" ref="E4257">IF(D4257="","",XLOOKUP(D4257,DATOS!$D$6:D14000,DATOS!$C$6:C14000,0,0,1))</f>
        <v/>
      </c>
      <c r="F4257" s="220"/>
      <c r="G4257" s="221"/>
      <c r="H4257" s="194"/>
      <c r="I4257" s="106"/>
      <c r="J4257" s="195"/>
      <c r="K4257" s="195"/>
      <c r="L4257" s="196"/>
    </row>
    <row r="4258">
      <c r="A4258" s="198"/>
      <c r="B4258" s="219"/>
      <c r="C4258" s="103"/>
      <c r="D4258" s="103"/>
      <c r="E4258" s="5" t="str">
        <f t="array" ref="E4258">IF(D4258="","",XLOOKUP(D4258,DATOS!$D$6:D14000,DATOS!$C$6:C14000,0,0,1))</f>
        <v/>
      </c>
      <c r="F4258" s="220"/>
      <c r="G4258" s="221"/>
      <c r="H4258" s="194"/>
      <c r="I4258" s="106"/>
      <c r="J4258" s="195"/>
      <c r="K4258" s="195"/>
      <c r="L4258" s="196"/>
    </row>
    <row r="4259">
      <c r="A4259" s="198"/>
      <c r="B4259" s="219"/>
      <c r="C4259" s="103"/>
      <c r="D4259" s="103"/>
      <c r="E4259" s="5" t="str">
        <f t="array" ref="E4259">IF(D4259="","",XLOOKUP(D4259,DATOS!$D$6:D14000,DATOS!$C$6:C14000,0,0,1))</f>
        <v/>
      </c>
      <c r="F4259" s="220"/>
      <c r="G4259" s="221"/>
      <c r="H4259" s="194"/>
      <c r="I4259" s="106"/>
      <c r="J4259" s="195"/>
      <c r="K4259" s="195"/>
      <c r="L4259" s="196"/>
    </row>
    <row r="4260">
      <c r="A4260" s="198"/>
      <c r="B4260" s="219"/>
      <c r="C4260" s="103"/>
      <c r="D4260" s="103"/>
      <c r="E4260" s="5" t="str">
        <f t="array" ref="E4260">IF(D4260="","",XLOOKUP(D4260,DATOS!$D$6:D14000,DATOS!$C$6:C14000,0,0,1))</f>
        <v/>
      </c>
      <c r="F4260" s="220"/>
      <c r="G4260" s="221"/>
      <c r="H4260" s="194"/>
      <c r="I4260" s="106"/>
      <c r="J4260" s="195"/>
      <c r="K4260" s="195"/>
      <c r="L4260" s="196"/>
    </row>
    <row r="4261">
      <c r="A4261" s="198"/>
      <c r="B4261" s="219"/>
      <c r="C4261" s="103"/>
      <c r="D4261" s="103"/>
      <c r="E4261" s="5" t="str">
        <f t="array" ref="E4261">IF(D4261="","",XLOOKUP(D4261,DATOS!$D$6:D14000,DATOS!$C$6:C14000,0,0,1))</f>
        <v/>
      </c>
      <c r="F4261" s="220"/>
      <c r="G4261" s="221"/>
      <c r="H4261" s="194"/>
      <c r="I4261" s="106"/>
      <c r="J4261" s="195"/>
      <c r="K4261" s="195"/>
      <c r="L4261" s="196"/>
    </row>
    <row r="4262">
      <c r="A4262" s="198"/>
      <c r="B4262" s="219"/>
      <c r="C4262" s="103"/>
      <c r="D4262" s="103"/>
      <c r="E4262" s="5" t="str">
        <f t="array" ref="E4262">IF(D4262="","",XLOOKUP(D4262,DATOS!$D$6:D14000,DATOS!$C$6:C14000,0,0,1))</f>
        <v/>
      </c>
      <c r="F4262" s="220"/>
      <c r="G4262" s="221"/>
      <c r="H4262" s="194"/>
      <c r="I4262" s="106"/>
      <c r="J4262" s="195"/>
      <c r="K4262" s="195"/>
      <c r="L4262" s="196"/>
    </row>
    <row r="4263">
      <c r="A4263" s="198"/>
      <c r="B4263" s="219"/>
      <c r="C4263" s="103"/>
      <c r="D4263" s="103"/>
      <c r="E4263" s="5" t="str">
        <f t="array" ref="E4263">IF(D4263="","",XLOOKUP(D4263,DATOS!$D$6:D14000,DATOS!$C$6:C14000,0,0,1))</f>
        <v/>
      </c>
      <c r="F4263" s="220"/>
      <c r="G4263" s="221"/>
      <c r="H4263" s="194"/>
      <c r="I4263" s="106"/>
      <c r="J4263" s="195"/>
      <c r="K4263" s="195"/>
      <c r="L4263" s="196"/>
    </row>
    <row r="4264">
      <c r="A4264" s="198"/>
      <c r="B4264" s="219"/>
      <c r="C4264" s="103"/>
      <c r="D4264" s="103"/>
      <c r="E4264" s="5" t="str">
        <f t="array" ref="E4264">IF(D4264="","",XLOOKUP(D4264,DATOS!$D$6:D14000,DATOS!$C$6:C14000,0,0,1))</f>
        <v/>
      </c>
      <c r="F4264" s="220"/>
      <c r="G4264" s="221"/>
      <c r="H4264" s="194"/>
      <c r="I4264" s="106"/>
      <c r="J4264" s="195"/>
      <c r="K4264" s="195"/>
      <c r="L4264" s="196"/>
    </row>
    <row r="4265">
      <c r="A4265" s="198"/>
      <c r="B4265" s="219"/>
      <c r="C4265" s="103"/>
      <c r="D4265" s="103"/>
      <c r="E4265" s="5" t="str">
        <f t="array" ref="E4265">IF(D4265="","",XLOOKUP(D4265,DATOS!$D$6:D14000,DATOS!$C$6:C14000,0,0,1))</f>
        <v/>
      </c>
      <c r="F4265" s="220"/>
      <c r="G4265" s="221"/>
      <c r="H4265" s="194"/>
      <c r="I4265" s="106"/>
      <c r="J4265" s="195"/>
      <c r="K4265" s="195"/>
      <c r="L4265" s="196"/>
    </row>
    <row r="4266">
      <c r="A4266" s="198"/>
      <c r="B4266" s="219"/>
      <c r="C4266" s="103"/>
      <c r="D4266" s="103"/>
      <c r="E4266" s="5" t="str">
        <f t="array" ref="E4266">IF(D4266="","",XLOOKUP(D4266,DATOS!$D$6:D14000,DATOS!$C$6:C14000,0,0,1))</f>
        <v/>
      </c>
      <c r="F4266" s="220"/>
      <c r="G4266" s="221"/>
      <c r="H4266" s="194"/>
      <c r="I4266" s="106"/>
      <c r="J4266" s="195"/>
      <c r="K4266" s="195"/>
      <c r="L4266" s="196"/>
    </row>
    <row r="4267">
      <c r="A4267" s="198"/>
      <c r="B4267" s="219"/>
      <c r="C4267" s="103"/>
      <c r="D4267" s="103"/>
      <c r="E4267" s="5" t="str">
        <f t="array" ref="E4267">IF(D4267="","",XLOOKUP(D4267,DATOS!$D$6:D14000,DATOS!$C$6:C14000,0,0,1))</f>
        <v/>
      </c>
      <c r="F4267" s="220"/>
      <c r="G4267" s="221"/>
      <c r="H4267" s="194"/>
      <c r="I4267" s="106"/>
      <c r="J4267" s="195"/>
      <c r="K4267" s="195"/>
      <c r="L4267" s="196"/>
    </row>
    <row r="4268">
      <c r="A4268" s="198"/>
      <c r="B4268" s="219"/>
      <c r="C4268" s="103"/>
      <c r="D4268" s="103"/>
      <c r="E4268" s="5" t="str">
        <f t="array" ref="E4268">IF(D4268="","",XLOOKUP(D4268,DATOS!$D$6:D14000,DATOS!$C$6:C14000,0,0,1))</f>
        <v/>
      </c>
      <c r="F4268" s="220"/>
      <c r="G4268" s="221"/>
      <c r="H4268" s="194"/>
      <c r="I4268" s="106"/>
      <c r="J4268" s="195"/>
      <c r="K4268" s="195"/>
      <c r="L4268" s="196"/>
    </row>
    <row r="4269">
      <c r="A4269" s="198"/>
      <c r="B4269" s="219"/>
      <c r="C4269" s="103"/>
      <c r="D4269" s="103"/>
      <c r="E4269" s="5" t="str">
        <f t="array" ref="E4269">IF(D4269="","",XLOOKUP(D4269,DATOS!$D$6:D14000,DATOS!$C$6:C14000,0,0,1))</f>
        <v/>
      </c>
      <c r="F4269" s="220"/>
      <c r="G4269" s="221"/>
      <c r="H4269" s="194"/>
      <c r="I4269" s="106"/>
      <c r="J4269" s="195"/>
      <c r="K4269" s="195"/>
      <c r="L4269" s="196"/>
    </row>
    <row r="4270">
      <c r="A4270" s="198"/>
      <c r="B4270" s="219"/>
      <c r="C4270" s="103"/>
      <c r="D4270" s="103"/>
      <c r="E4270" s="5" t="str">
        <f t="array" ref="E4270">IF(D4270="","",XLOOKUP(D4270,DATOS!$D$6:D14000,DATOS!$C$6:C14000,0,0,1))</f>
        <v/>
      </c>
      <c r="F4270" s="220"/>
      <c r="G4270" s="221"/>
      <c r="H4270" s="194"/>
      <c r="I4270" s="106"/>
      <c r="J4270" s="195"/>
      <c r="K4270" s="195"/>
      <c r="L4270" s="196"/>
    </row>
    <row r="4271">
      <c r="A4271" s="198"/>
      <c r="B4271" s="219"/>
      <c r="C4271" s="103"/>
      <c r="D4271" s="103"/>
      <c r="E4271" s="5" t="str">
        <f t="array" ref="E4271">IF(D4271="","",XLOOKUP(D4271,DATOS!$D$6:D14000,DATOS!$C$6:C14000,0,0,1))</f>
        <v/>
      </c>
      <c r="F4271" s="220"/>
      <c r="G4271" s="221"/>
      <c r="H4271" s="194"/>
      <c r="I4271" s="106"/>
      <c r="J4271" s="195"/>
      <c r="K4271" s="195"/>
      <c r="L4271" s="196"/>
    </row>
    <row r="4272">
      <c r="A4272" s="198"/>
      <c r="B4272" s="219"/>
      <c r="C4272" s="103"/>
      <c r="D4272" s="103"/>
      <c r="E4272" s="5" t="str">
        <f t="array" ref="E4272">IF(D4272="","",XLOOKUP(D4272,DATOS!$D$6:D14000,DATOS!$C$6:C14000,0,0,1))</f>
        <v/>
      </c>
      <c r="F4272" s="220"/>
      <c r="G4272" s="221"/>
      <c r="H4272" s="194"/>
      <c r="I4272" s="106"/>
      <c r="J4272" s="195"/>
      <c r="K4272" s="195"/>
      <c r="L4272" s="196"/>
    </row>
    <row r="4273">
      <c r="A4273" s="198"/>
      <c r="B4273" s="219"/>
      <c r="C4273" s="103"/>
      <c r="D4273" s="103"/>
      <c r="E4273" s="5" t="str">
        <f t="array" ref="E4273">IF(D4273="","",XLOOKUP(D4273,DATOS!$D$6:D14000,DATOS!$C$6:C14000,0,0,1))</f>
        <v/>
      </c>
      <c r="F4273" s="220"/>
      <c r="G4273" s="221"/>
      <c r="H4273" s="194"/>
      <c r="I4273" s="106"/>
      <c r="J4273" s="195"/>
      <c r="K4273" s="195"/>
      <c r="L4273" s="196"/>
    </row>
    <row r="4274">
      <c r="A4274" s="198"/>
      <c r="B4274" s="219"/>
      <c r="C4274" s="103"/>
      <c r="D4274" s="103"/>
      <c r="E4274" s="5" t="str">
        <f t="array" ref="E4274">IF(D4274="","",XLOOKUP(D4274,DATOS!$D$6:D14000,DATOS!$C$6:C14000,0,0,1))</f>
        <v/>
      </c>
      <c r="F4274" s="220"/>
      <c r="G4274" s="221"/>
      <c r="H4274" s="194"/>
      <c r="I4274" s="106"/>
      <c r="J4274" s="195"/>
      <c r="K4274" s="195"/>
      <c r="L4274" s="196"/>
    </row>
    <row r="4275">
      <c r="A4275" s="198"/>
      <c r="B4275" s="219"/>
      <c r="C4275" s="103"/>
      <c r="D4275" s="103"/>
      <c r="E4275" s="5" t="str">
        <f t="array" ref="E4275">IF(D4275="","",XLOOKUP(D4275,DATOS!$D$6:D14000,DATOS!$C$6:C14000,0,0,1))</f>
        <v/>
      </c>
      <c r="F4275" s="220"/>
      <c r="G4275" s="221"/>
      <c r="H4275" s="194"/>
      <c r="I4275" s="106"/>
      <c r="J4275" s="195"/>
      <c r="K4275" s="195"/>
      <c r="L4275" s="196"/>
    </row>
    <row r="4276">
      <c r="A4276" s="198"/>
      <c r="B4276" s="219"/>
      <c r="C4276" s="103"/>
      <c r="D4276" s="103"/>
      <c r="E4276" s="5" t="str">
        <f t="array" ref="E4276">IF(D4276="","",XLOOKUP(D4276,DATOS!$D$6:D14000,DATOS!$C$6:C14000,0,0,1))</f>
        <v/>
      </c>
      <c r="F4276" s="220"/>
      <c r="G4276" s="221"/>
      <c r="H4276" s="194"/>
      <c r="I4276" s="106"/>
      <c r="J4276" s="195"/>
      <c r="K4276" s="195"/>
      <c r="L4276" s="196"/>
    </row>
    <row r="4277">
      <c r="A4277" s="198"/>
      <c r="B4277" s="219"/>
      <c r="C4277" s="103"/>
      <c r="D4277" s="103"/>
      <c r="E4277" s="5" t="str">
        <f t="array" ref="E4277">IF(D4277="","",XLOOKUP(D4277,DATOS!$D$6:D14000,DATOS!$C$6:C14000,0,0,1))</f>
        <v/>
      </c>
      <c r="F4277" s="220"/>
      <c r="G4277" s="221"/>
      <c r="H4277" s="194"/>
      <c r="I4277" s="106"/>
      <c r="J4277" s="195"/>
      <c r="K4277" s="195"/>
      <c r="L4277" s="196"/>
    </row>
    <row r="4278">
      <c r="A4278" s="198"/>
      <c r="B4278" s="219"/>
      <c r="C4278" s="103"/>
      <c r="D4278" s="103"/>
      <c r="E4278" s="5" t="str">
        <f t="array" ref="E4278">IF(D4278="","",XLOOKUP(D4278,DATOS!$D$6:D14000,DATOS!$C$6:C14000,0,0,1))</f>
        <v/>
      </c>
      <c r="F4278" s="220"/>
      <c r="G4278" s="221"/>
      <c r="H4278" s="194"/>
      <c r="I4278" s="106"/>
      <c r="J4278" s="195"/>
      <c r="K4278" s="195"/>
      <c r="L4278" s="196"/>
    </row>
    <row r="4279">
      <c r="A4279" s="198"/>
      <c r="B4279" s="219"/>
      <c r="C4279" s="103"/>
      <c r="D4279" s="103"/>
      <c r="E4279" s="5" t="str">
        <f t="array" ref="E4279">IF(D4279="","",XLOOKUP(D4279,DATOS!$D$6:D14000,DATOS!$C$6:C14000,0,0,1))</f>
        <v/>
      </c>
      <c r="F4279" s="220"/>
      <c r="G4279" s="221"/>
      <c r="H4279" s="194"/>
      <c r="I4279" s="106"/>
      <c r="J4279" s="195"/>
      <c r="K4279" s="195"/>
      <c r="L4279" s="196"/>
    </row>
    <row r="4280">
      <c r="A4280" s="198"/>
      <c r="B4280" s="219"/>
      <c r="C4280" s="103"/>
      <c r="D4280" s="103"/>
      <c r="E4280" s="5" t="str">
        <f t="array" ref="E4280">IF(D4280="","",XLOOKUP(D4280,DATOS!$D$6:D14000,DATOS!$C$6:C14000,0,0,1))</f>
        <v/>
      </c>
      <c r="F4280" s="220"/>
      <c r="G4280" s="221"/>
      <c r="H4280" s="194"/>
      <c r="I4280" s="106"/>
      <c r="J4280" s="195"/>
      <c r="K4280" s="195"/>
      <c r="L4280" s="196"/>
    </row>
    <row r="4281">
      <c r="A4281" s="198"/>
      <c r="B4281" s="219"/>
      <c r="C4281" s="103"/>
      <c r="D4281" s="103"/>
      <c r="E4281" s="5" t="str">
        <f t="array" ref="E4281">IF(D4281="","",XLOOKUP(D4281,DATOS!$D$6:D14000,DATOS!$C$6:C14000,0,0,1))</f>
        <v/>
      </c>
      <c r="F4281" s="220"/>
      <c r="G4281" s="221"/>
      <c r="H4281" s="194"/>
      <c r="I4281" s="106"/>
      <c r="J4281" s="195"/>
      <c r="K4281" s="195"/>
      <c r="L4281" s="196"/>
    </row>
    <row r="4282">
      <c r="A4282" s="198"/>
      <c r="B4282" s="219"/>
      <c r="C4282" s="103"/>
      <c r="D4282" s="103"/>
      <c r="E4282" s="5" t="str">
        <f t="array" ref="E4282">IF(D4282="","",XLOOKUP(D4282,DATOS!$D$6:D14000,DATOS!$C$6:C14000,0,0,1))</f>
        <v/>
      </c>
      <c r="F4282" s="220"/>
      <c r="G4282" s="221"/>
      <c r="H4282" s="194"/>
      <c r="I4282" s="106"/>
      <c r="J4282" s="195"/>
      <c r="K4282" s="195"/>
      <c r="L4282" s="196"/>
    </row>
    <row r="4283">
      <c r="A4283" s="198"/>
      <c r="B4283" s="219"/>
      <c r="C4283" s="103"/>
      <c r="D4283" s="103"/>
      <c r="E4283" s="5" t="str">
        <f t="array" ref="E4283">IF(D4283="","",XLOOKUP(D4283,DATOS!$D$6:D14000,DATOS!$C$6:C14000,0,0,1))</f>
        <v/>
      </c>
      <c r="F4283" s="220"/>
      <c r="G4283" s="221"/>
      <c r="H4283" s="194"/>
      <c r="I4283" s="106"/>
      <c r="J4283" s="195"/>
      <c r="K4283" s="195"/>
      <c r="L4283" s="196"/>
    </row>
    <row r="4284">
      <c r="A4284" s="198"/>
      <c r="B4284" s="219"/>
      <c r="C4284" s="103"/>
      <c r="D4284" s="103"/>
      <c r="E4284" s="5" t="str">
        <f t="array" ref="E4284">IF(D4284="","",XLOOKUP(D4284,DATOS!$D$6:D14000,DATOS!$C$6:C14000,0,0,1))</f>
        <v/>
      </c>
      <c r="F4284" s="220"/>
      <c r="G4284" s="221"/>
      <c r="H4284" s="194"/>
      <c r="I4284" s="106"/>
      <c r="J4284" s="195"/>
      <c r="K4284" s="195"/>
      <c r="L4284" s="196"/>
    </row>
    <row r="4285">
      <c r="A4285" s="198"/>
      <c r="B4285" s="219"/>
      <c r="C4285" s="103"/>
      <c r="D4285" s="103"/>
      <c r="E4285" s="5" t="str">
        <f t="array" ref="E4285">IF(D4285="","",XLOOKUP(D4285,DATOS!$D$6:D14000,DATOS!$C$6:C14000,0,0,1))</f>
        <v/>
      </c>
      <c r="F4285" s="220"/>
      <c r="G4285" s="221"/>
      <c r="H4285" s="194"/>
      <c r="I4285" s="106"/>
      <c r="J4285" s="195"/>
      <c r="K4285" s="195"/>
      <c r="L4285" s="196"/>
    </row>
    <row r="4286">
      <c r="A4286" s="198"/>
      <c r="B4286" s="219"/>
      <c r="C4286" s="103"/>
      <c r="D4286" s="103"/>
      <c r="E4286" s="5" t="str">
        <f t="array" ref="E4286">IF(D4286="","",XLOOKUP(D4286,DATOS!$D$6:D14000,DATOS!$C$6:C14000,0,0,1))</f>
        <v/>
      </c>
      <c r="F4286" s="220"/>
      <c r="G4286" s="221"/>
      <c r="H4286" s="194"/>
      <c r="I4286" s="106"/>
      <c r="J4286" s="195"/>
      <c r="K4286" s="195"/>
      <c r="L4286" s="196"/>
    </row>
    <row r="4287">
      <c r="A4287" s="198"/>
      <c r="B4287" s="219"/>
      <c r="C4287" s="103"/>
      <c r="D4287" s="103"/>
      <c r="E4287" s="5" t="str">
        <f t="array" ref="E4287">IF(D4287="","",XLOOKUP(D4287,DATOS!$D$6:D14000,DATOS!$C$6:C14000,0,0,1))</f>
        <v/>
      </c>
      <c r="F4287" s="220"/>
      <c r="G4287" s="221"/>
      <c r="H4287" s="194"/>
      <c r="I4287" s="106"/>
      <c r="J4287" s="195"/>
      <c r="K4287" s="195"/>
      <c r="L4287" s="196"/>
    </row>
    <row r="4288">
      <c r="A4288" s="198"/>
      <c r="B4288" s="219"/>
      <c r="C4288" s="103"/>
      <c r="D4288" s="103"/>
      <c r="E4288" s="5" t="str">
        <f t="array" ref="E4288">IF(D4288="","",XLOOKUP(D4288,DATOS!$D$6:D14000,DATOS!$C$6:C14000,0,0,1))</f>
        <v/>
      </c>
      <c r="F4288" s="220"/>
      <c r="G4288" s="221"/>
      <c r="H4288" s="194"/>
      <c r="I4288" s="106"/>
      <c r="J4288" s="195"/>
      <c r="K4288" s="195"/>
      <c r="L4288" s="196"/>
    </row>
    <row r="4289">
      <c r="A4289" s="198"/>
      <c r="B4289" s="219"/>
      <c r="C4289" s="103"/>
      <c r="D4289" s="103"/>
      <c r="E4289" s="5" t="str">
        <f t="array" ref="E4289">IF(D4289="","",XLOOKUP(D4289,DATOS!$D$6:D14000,DATOS!$C$6:C14000,0,0,1))</f>
        <v/>
      </c>
      <c r="F4289" s="220"/>
      <c r="G4289" s="221"/>
      <c r="H4289" s="194"/>
      <c r="I4289" s="106"/>
      <c r="J4289" s="195"/>
      <c r="K4289" s="195"/>
      <c r="L4289" s="196"/>
    </row>
    <row r="4290">
      <c r="A4290" s="198"/>
      <c r="B4290" s="219"/>
      <c r="C4290" s="103"/>
      <c r="D4290" s="103"/>
      <c r="E4290" s="5" t="str">
        <f t="array" ref="E4290">IF(D4290="","",XLOOKUP(D4290,DATOS!$D$6:D14000,DATOS!$C$6:C14000,0,0,1))</f>
        <v/>
      </c>
      <c r="F4290" s="220"/>
      <c r="G4290" s="221"/>
      <c r="H4290" s="194"/>
      <c r="I4290" s="106"/>
      <c r="J4290" s="195"/>
      <c r="K4290" s="195"/>
      <c r="L4290" s="196"/>
    </row>
    <row r="4291">
      <c r="A4291" s="198"/>
      <c r="B4291" s="219"/>
      <c r="C4291" s="103"/>
      <c r="D4291" s="103"/>
      <c r="E4291" s="5" t="str">
        <f t="array" ref="E4291">IF(D4291="","",XLOOKUP(D4291,DATOS!$D$6:D14000,DATOS!$C$6:C14000,0,0,1))</f>
        <v/>
      </c>
      <c r="F4291" s="220"/>
      <c r="G4291" s="221"/>
      <c r="H4291" s="194"/>
      <c r="I4291" s="106"/>
      <c r="J4291" s="195"/>
      <c r="K4291" s="195"/>
      <c r="L4291" s="196"/>
    </row>
    <row r="4292">
      <c r="A4292" s="198"/>
      <c r="B4292" s="219"/>
      <c r="C4292" s="103"/>
      <c r="D4292" s="103"/>
      <c r="E4292" s="5" t="str">
        <f t="array" ref="E4292">IF(D4292="","",XLOOKUP(D4292,DATOS!$D$6:D14000,DATOS!$C$6:C14000,0,0,1))</f>
        <v/>
      </c>
      <c r="F4292" s="220"/>
      <c r="G4292" s="221"/>
      <c r="H4292" s="194"/>
      <c r="I4292" s="106"/>
      <c r="J4292" s="195"/>
      <c r="K4292" s="195"/>
      <c r="L4292" s="196"/>
    </row>
    <row r="4293">
      <c r="A4293" s="198"/>
      <c r="B4293" s="219"/>
      <c r="C4293" s="103"/>
      <c r="D4293" s="103"/>
      <c r="E4293" s="5" t="str">
        <f t="array" ref="E4293">IF(D4293="","",XLOOKUP(D4293,DATOS!$D$6:D14000,DATOS!$C$6:C14000,0,0,1))</f>
        <v/>
      </c>
      <c r="F4293" s="220"/>
      <c r="G4293" s="221"/>
      <c r="H4293" s="194"/>
      <c r="I4293" s="106"/>
      <c r="J4293" s="195"/>
      <c r="K4293" s="195"/>
      <c r="L4293" s="196"/>
    </row>
    <row r="4294">
      <c r="A4294" s="198"/>
      <c r="B4294" s="219"/>
      <c r="C4294" s="103"/>
      <c r="D4294" s="103"/>
      <c r="E4294" s="5" t="str">
        <f t="array" ref="E4294">IF(D4294="","",XLOOKUP(D4294,DATOS!$D$6:D14000,DATOS!$C$6:C14000,0,0,1))</f>
        <v/>
      </c>
      <c r="F4294" s="220"/>
      <c r="G4294" s="221"/>
      <c r="H4294" s="194"/>
      <c r="I4294" s="106"/>
      <c r="J4294" s="195"/>
      <c r="K4294" s="195"/>
      <c r="L4294" s="196"/>
    </row>
    <row r="4295">
      <c r="A4295" s="198"/>
      <c r="B4295" s="219"/>
      <c r="C4295" s="103"/>
      <c r="D4295" s="103"/>
      <c r="E4295" s="5" t="str">
        <f t="array" ref="E4295">IF(D4295="","",XLOOKUP(D4295,DATOS!$D$6:D14000,DATOS!$C$6:C14000,0,0,1))</f>
        <v/>
      </c>
      <c r="F4295" s="220"/>
      <c r="G4295" s="221"/>
      <c r="H4295" s="194"/>
      <c r="I4295" s="106"/>
      <c r="J4295" s="195"/>
      <c r="K4295" s="195"/>
      <c r="L4295" s="196"/>
    </row>
    <row r="4296">
      <c r="A4296" s="198"/>
      <c r="B4296" s="219"/>
      <c r="C4296" s="103"/>
      <c r="D4296" s="103"/>
      <c r="E4296" s="5" t="str">
        <f t="array" ref="E4296">IF(D4296="","",XLOOKUP(D4296,DATOS!$D$6:D14000,DATOS!$C$6:C14000,0,0,1))</f>
        <v/>
      </c>
      <c r="F4296" s="220"/>
      <c r="G4296" s="221"/>
      <c r="H4296" s="194"/>
      <c r="I4296" s="106"/>
      <c r="J4296" s="195"/>
      <c r="K4296" s="195"/>
      <c r="L4296" s="196"/>
    </row>
    <row r="4297">
      <c r="A4297" s="198"/>
      <c r="B4297" s="219"/>
      <c r="C4297" s="103"/>
      <c r="D4297" s="103"/>
      <c r="E4297" s="5" t="str">
        <f t="array" ref="E4297">IF(D4297="","",XLOOKUP(D4297,DATOS!$D$6:D14000,DATOS!$C$6:C14000,0,0,1))</f>
        <v/>
      </c>
      <c r="F4297" s="220"/>
      <c r="G4297" s="221"/>
      <c r="H4297" s="194"/>
      <c r="I4297" s="106"/>
      <c r="J4297" s="195"/>
      <c r="K4297" s="195"/>
      <c r="L4297" s="196"/>
    </row>
    <row r="4298">
      <c r="A4298" s="198"/>
      <c r="B4298" s="219"/>
      <c r="C4298" s="103"/>
      <c r="D4298" s="103"/>
      <c r="E4298" s="5" t="str">
        <f t="array" ref="E4298">IF(D4298="","",XLOOKUP(D4298,DATOS!$D$6:D14000,DATOS!$C$6:C14000,0,0,1))</f>
        <v/>
      </c>
      <c r="F4298" s="220"/>
      <c r="G4298" s="221"/>
      <c r="H4298" s="194"/>
      <c r="I4298" s="106"/>
      <c r="J4298" s="195"/>
      <c r="K4298" s="195"/>
      <c r="L4298" s="196"/>
    </row>
    <row r="4299">
      <c r="A4299" s="198"/>
      <c r="B4299" s="219"/>
      <c r="C4299" s="103"/>
      <c r="D4299" s="103"/>
      <c r="E4299" s="5" t="str">
        <f t="array" ref="E4299">IF(D4299="","",XLOOKUP(D4299,DATOS!$D$6:D14000,DATOS!$C$6:C14000,0,0,1))</f>
        <v/>
      </c>
      <c r="F4299" s="220"/>
      <c r="G4299" s="221"/>
      <c r="H4299" s="194"/>
      <c r="I4299" s="106"/>
      <c r="J4299" s="195"/>
      <c r="K4299" s="195"/>
      <c r="L4299" s="196"/>
    </row>
    <row r="4300">
      <c r="A4300" s="198"/>
      <c r="B4300" s="219"/>
      <c r="C4300" s="103"/>
      <c r="D4300" s="103"/>
      <c r="E4300" s="5" t="str">
        <f t="array" ref="E4300">IF(D4300="","",XLOOKUP(D4300,DATOS!$D$6:D14000,DATOS!$C$6:C14000,0,0,1))</f>
        <v/>
      </c>
      <c r="F4300" s="220"/>
      <c r="G4300" s="221"/>
      <c r="H4300" s="194"/>
      <c r="I4300" s="106"/>
      <c r="J4300" s="195"/>
      <c r="K4300" s="195"/>
      <c r="L4300" s="196"/>
    </row>
    <row r="4301">
      <c r="A4301" s="198"/>
      <c r="B4301" s="219"/>
      <c r="C4301" s="103"/>
      <c r="D4301" s="103"/>
      <c r="E4301" s="5" t="str">
        <f t="array" ref="E4301">IF(D4301="","",XLOOKUP(D4301,DATOS!$D$6:D14000,DATOS!$C$6:C14000,0,0,1))</f>
        <v/>
      </c>
      <c r="F4301" s="220"/>
      <c r="G4301" s="221"/>
      <c r="H4301" s="194"/>
      <c r="I4301" s="106"/>
      <c r="J4301" s="195"/>
      <c r="K4301" s="195"/>
      <c r="L4301" s="196"/>
    </row>
    <row r="4302">
      <c r="A4302" s="198"/>
      <c r="B4302" s="219"/>
      <c r="C4302" s="103"/>
      <c r="D4302" s="103"/>
      <c r="E4302" s="5" t="str">
        <f t="array" ref="E4302">IF(D4302="","",XLOOKUP(D4302,DATOS!$D$6:D14000,DATOS!$C$6:C14000,0,0,1))</f>
        <v/>
      </c>
      <c r="F4302" s="220"/>
      <c r="G4302" s="221"/>
      <c r="H4302" s="194"/>
      <c r="I4302" s="106"/>
      <c r="J4302" s="195"/>
      <c r="K4302" s="195"/>
      <c r="L4302" s="196"/>
    </row>
    <row r="4303">
      <c r="A4303" s="198"/>
      <c r="B4303" s="219"/>
      <c r="C4303" s="103"/>
      <c r="D4303" s="103"/>
      <c r="E4303" s="5" t="str">
        <f t="array" ref="E4303">IF(D4303="","",XLOOKUP(D4303,DATOS!$D$6:D14000,DATOS!$C$6:C14000,0,0,1))</f>
        <v/>
      </c>
      <c r="F4303" s="220"/>
      <c r="G4303" s="221"/>
      <c r="H4303" s="194"/>
      <c r="I4303" s="106"/>
      <c r="J4303" s="195"/>
      <c r="K4303" s="195"/>
      <c r="L4303" s="196"/>
    </row>
    <row r="4304">
      <c r="A4304" s="198"/>
      <c r="B4304" s="219"/>
      <c r="C4304" s="103"/>
      <c r="D4304" s="103"/>
      <c r="E4304" s="5" t="str">
        <f t="array" ref="E4304">IF(D4304="","",XLOOKUP(D4304,DATOS!$D$6:D14000,DATOS!$C$6:C14000,0,0,1))</f>
        <v/>
      </c>
      <c r="F4304" s="220"/>
      <c r="G4304" s="221"/>
      <c r="H4304" s="194"/>
      <c r="I4304" s="106"/>
      <c r="J4304" s="195"/>
      <c r="K4304" s="195"/>
      <c r="L4304" s="196"/>
    </row>
    <row r="4305">
      <c r="A4305" s="198"/>
      <c r="B4305" s="219"/>
      <c r="C4305" s="103"/>
      <c r="D4305" s="103"/>
      <c r="E4305" s="5" t="str">
        <f t="array" ref="E4305">IF(D4305="","",XLOOKUP(D4305,DATOS!$D$6:D14000,DATOS!$C$6:C14000,0,0,1))</f>
        <v/>
      </c>
      <c r="F4305" s="220"/>
      <c r="G4305" s="221"/>
      <c r="H4305" s="194"/>
      <c r="I4305" s="106"/>
      <c r="J4305" s="195"/>
      <c r="K4305" s="195"/>
      <c r="L4305" s="196"/>
    </row>
    <row r="4306">
      <c r="A4306" s="198"/>
      <c r="B4306" s="219"/>
      <c r="C4306" s="103"/>
      <c r="D4306" s="103"/>
      <c r="E4306" s="5" t="str">
        <f t="array" ref="E4306">IF(D4306="","",XLOOKUP(D4306,DATOS!$D$6:D14000,DATOS!$C$6:C14000,0,0,1))</f>
        <v/>
      </c>
      <c r="F4306" s="220"/>
      <c r="G4306" s="221"/>
      <c r="H4306" s="194"/>
      <c r="I4306" s="106"/>
      <c r="J4306" s="195"/>
      <c r="K4306" s="195"/>
      <c r="L4306" s="196"/>
    </row>
    <row r="4307">
      <c r="A4307" s="198"/>
      <c r="B4307" s="219"/>
      <c r="C4307" s="103"/>
      <c r="D4307" s="103"/>
      <c r="E4307" s="5" t="str">
        <f t="array" ref="E4307">IF(D4307="","",XLOOKUP(D4307,DATOS!$D$6:D14000,DATOS!$C$6:C14000,0,0,1))</f>
        <v/>
      </c>
      <c r="F4307" s="220"/>
      <c r="G4307" s="221"/>
      <c r="H4307" s="194"/>
      <c r="I4307" s="106"/>
      <c r="J4307" s="195"/>
      <c r="K4307" s="195"/>
      <c r="L4307" s="196"/>
    </row>
    <row r="4308">
      <c r="A4308" s="198"/>
      <c r="B4308" s="219"/>
      <c r="C4308" s="103"/>
      <c r="D4308" s="103"/>
      <c r="E4308" s="5" t="str">
        <f t="array" ref="E4308">IF(D4308="","",XLOOKUP(D4308,DATOS!$D$6:D14000,DATOS!$C$6:C14000,0,0,1))</f>
        <v/>
      </c>
      <c r="F4308" s="220"/>
      <c r="G4308" s="221"/>
      <c r="H4308" s="194"/>
      <c r="I4308" s="106"/>
      <c r="J4308" s="195"/>
      <c r="K4308" s="195"/>
      <c r="L4308" s="196"/>
    </row>
    <row r="4309">
      <c r="A4309" s="198"/>
      <c r="B4309" s="219"/>
      <c r="C4309" s="103"/>
      <c r="D4309" s="103"/>
      <c r="E4309" s="5" t="str">
        <f t="array" ref="E4309">IF(D4309="","",XLOOKUP(D4309,DATOS!$D$6:D14000,DATOS!$C$6:C14000,0,0,1))</f>
        <v/>
      </c>
      <c r="F4309" s="220"/>
      <c r="G4309" s="221"/>
      <c r="H4309" s="194"/>
      <c r="I4309" s="106"/>
      <c r="J4309" s="195"/>
      <c r="K4309" s="195"/>
      <c r="L4309" s="196"/>
    </row>
    <row r="4310">
      <c r="A4310" s="198"/>
      <c r="B4310" s="219"/>
      <c r="C4310" s="103"/>
      <c r="D4310" s="103"/>
      <c r="E4310" s="5" t="str">
        <f t="array" ref="E4310">IF(D4310="","",XLOOKUP(D4310,DATOS!$D$6:D14000,DATOS!$C$6:C14000,0,0,1))</f>
        <v/>
      </c>
      <c r="F4310" s="220"/>
      <c r="G4310" s="221"/>
      <c r="H4310" s="194"/>
      <c r="I4310" s="106"/>
      <c r="J4310" s="195"/>
      <c r="K4310" s="195"/>
      <c r="L4310" s="196"/>
    </row>
    <row r="4311">
      <c r="A4311" s="198"/>
      <c r="B4311" s="219"/>
      <c r="C4311" s="103"/>
      <c r="D4311" s="103"/>
      <c r="E4311" s="5" t="str">
        <f t="array" ref="E4311">IF(D4311="","",XLOOKUP(D4311,DATOS!$D$6:D14000,DATOS!$C$6:C14000,0,0,1))</f>
        <v/>
      </c>
      <c r="F4311" s="220"/>
      <c r="G4311" s="221"/>
      <c r="H4311" s="194"/>
      <c r="I4311" s="106"/>
      <c r="J4311" s="195"/>
      <c r="K4311" s="195"/>
      <c r="L4311" s="196"/>
    </row>
    <row r="4312">
      <c r="A4312" s="198"/>
      <c r="B4312" s="219"/>
      <c r="C4312" s="103"/>
      <c r="D4312" s="103"/>
      <c r="E4312" s="5" t="str">
        <f t="array" ref="E4312">IF(D4312="","",XLOOKUP(D4312,DATOS!$D$6:D14000,DATOS!$C$6:C14000,0,0,1))</f>
        <v/>
      </c>
      <c r="F4312" s="220"/>
      <c r="G4312" s="221"/>
      <c r="H4312" s="194"/>
      <c r="I4312" s="106"/>
      <c r="J4312" s="195"/>
      <c r="K4312" s="195"/>
      <c r="L4312" s="196"/>
    </row>
    <row r="4313">
      <c r="A4313" s="198"/>
      <c r="B4313" s="219"/>
      <c r="C4313" s="103"/>
      <c r="D4313" s="103"/>
      <c r="E4313" s="5" t="str">
        <f t="array" ref="E4313">IF(D4313="","",XLOOKUP(D4313,DATOS!$D$6:D14000,DATOS!$C$6:C14000,0,0,1))</f>
        <v/>
      </c>
      <c r="F4313" s="220"/>
      <c r="G4313" s="221"/>
      <c r="H4313" s="194"/>
      <c r="I4313" s="106"/>
      <c r="J4313" s="195"/>
      <c r="K4313" s="195"/>
      <c r="L4313" s="196"/>
    </row>
    <row r="4314">
      <c r="A4314" s="198"/>
      <c r="B4314" s="219"/>
      <c r="C4314" s="103"/>
      <c r="D4314" s="103"/>
      <c r="E4314" s="5" t="str">
        <f t="array" ref="E4314">IF(D4314="","",XLOOKUP(D4314,DATOS!$D$6:D14000,DATOS!$C$6:C14000,0,0,1))</f>
        <v/>
      </c>
      <c r="F4314" s="220"/>
      <c r="G4314" s="221"/>
      <c r="H4314" s="194"/>
      <c r="I4314" s="106"/>
      <c r="J4314" s="195"/>
      <c r="K4314" s="195"/>
      <c r="L4314" s="196"/>
    </row>
    <row r="4315">
      <c r="A4315" s="198"/>
      <c r="B4315" s="219"/>
      <c r="C4315" s="103"/>
      <c r="D4315" s="103"/>
      <c r="E4315" s="5" t="str">
        <f t="array" ref="E4315">IF(D4315="","",XLOOKUP(D4315,DATOS!$D$6:D14000,DATOS!$C$6:C14000,0,0,1))</f>
        <v/>
      </c>
      <c r="F4315" s="220"/>
      <c r="G4315" s="221"/>
      <c r="H4315" s="194"/>
      <c r="I4315" s="106"/>
      <c r="J4315" s="195"/>
      <c r="K4315" s="195"/>
      <c r="L4315" s="196"/>
    </row>
    <row r="4316">
      <c r="A4316" s="198"/>
      <c r="B4316" s="219"/>
      <c r="C4316" s="103"/>
      <c r="D4316" s="103"/>
      <c r="E4316" s="5" t="str">
        <f t="array" ref="E4316">IF(D4316="","",XLOOKUP(D4316,DATOS!$D$6:D14000,DATOS!$C$6:C14000,0,0,1))</f>
        <v/>
      </c>
      <c r="F4316" s="220"/>
      <c r="G4316" s="221"/>
      <c r="H4316" s="194"/>
      <c r="I4316" s="106"/>
      <c r="J4316" s="195"/>
      <c r="K4316" s="195"/>
      <c r="L4316" s="196"/>
    </row>
    <row r="4317">
      <c r="A4317" s="198"/>
      <c r="B4317" s="219"/>
      <c r="C4317" s="103"/>
      <c r="D4317" s="103"/>
      <c r="E4317" s="5" t="str">
        <f t="array" ref="E4317">IF(D4317="","",XLOOKUP(D4317,DATOS!$D$6:D14000,DATOS!$C$6:C14000,0,0,1))</f>
        <v/>
      </c>
      <c r="F4317" s="220"/>
      <c r="G4317" s="221"/>
      <c r="H4317" s="194"/>
      <c r="I4317" s="106"/>
      <c r="J4317" s="195"/>
      <c r="K4317" s="195"/>
      <c r="L4317" s="196"/>
    </row>
    <row r="4318">
      <c r="A4318" s="198"/>
      <c r="B4318" s="219"/>
      <c r="C4318" s="103"/>
      <c r="D4318" s="103"/>
      <c r="E4318" s="5" t="str">
        <f t="array" ref="E4318">IF(D4318="","",XLOOKUP(D4318,DATOS!$D$6:D14000,DATOS!$C$6:C14000,0,0,1))</f>
        <v/>
      </c>
      <c r="F4318" s="220"/>
      <c r="G4318" s="221"/>
      <c r="H4318" s="194"/>
      <c r="I4318" s="106"/>
      <c r="J4318" s="195"/>
      <c r="K4318" s="195"/>
      <c r="L4318" s="196"/>
    </row>
    <row r="4319">
      <c r="A4319" s="198"/>
      <c r="B4319" s="219"/>
      <c r="C4319" s="103"/>
      <c r="D4319" s="103"/>
      <c r="E4319" s="5" t="str">
        <f t="array" ref="E4319">IF(D4319="","",XLOOKUP(D4319,DATOS!$D$6:D14000,DATOS!$C$6:C14000,0,0,1))</f>
        <v/>
      </c>
      <c r="F4319" s="220"/>
      <c r="G4319" s="221"/>
      <c r="H4319" s="194"/>
      <c r="I4319" s="106"/>
      <c r="J4319" s="195"/>
      <c r="K4319" s="195"/>
      <c r="L4319" s="196"/>
    </row>
    <row r="4320">
      <c r="A4320" s="198"/>
      <c r="B4320" s="219"/>
      <c r="C4320" s="103"/>
      <c r="D4320" s="103"/>
      <c r="E4320" s="5" t="str">
        <f t="array" ref="E4320">IF(D4320="","",XLOOKUP(D4320,DATOS!$D$6:D14000,DATOS!$C$6:C14000,0,0,1))</f>
        <v/>
      </c>
      <c r="F4320" s="220"/>
      <c r="G4320" s="221"/>
      <c r="H4320" s="194"/>
      <c r="I4320" s="106"/>
      <c r="J4320" s="195"/>
      <c r="K4320" s="195"/>
      <c r="L4320" s="196"/>
    </row>
    <row r="4321">
      <c r="A4321" s="198"/>
      <c r="B4321" s="219"/>
      <c r="C4321" s="103"/>
      <c r="D4321" s="103"/>
      <c r="E4321" s="5" t="str">
        <f t="array" ref="E4321">IF(D4321="","",XLOOKUP(D4321,DATOS!$D$6:D14000,DATOS!$C$6:C14000,0,0,1))</f>
        <v/>
      </c>
      <c r="F4321" s="220"/>
      <c r="G4321" s="221"/>
      <c r="H4321" s="194"/>
      <c r="I4321" s="106"/>
      <c r="J4321" s="195"/>
      <c r="K4321" s="195"/>
      <c r="L4321" s="196"/>
    </row>
    <row r="4322">
      <c r="A4322" s="198"/>
      <c r="B4322" s="219"/>
      <c r="C4322" s="103"/>
      <c r="D4322" s="103"/>
      <c r="E4322" s="5" t="str">
        <f t="array" ref="E4322">IF(D4322="","",XLOOKUP(D4322,DATOS!$D$6:D14000,DATOS!$C$6:C14000,0,0,1))</f>
        <v/>
      </c>
      <c r="F4322" s="220"/>
      <c r="G4322" s="221"/>
      <c r="H4322" s="194"/>
      <c r="I4322" s="106"/>
      <c r="J4322" s="195"/>
      <c r="K4322" s="195"/>
      <c r="L4322" s="196"/>
    </row>
    <row r="4323">
      <c r="A4323" s="198"/>
      <c r="B4323" s="219"/>
      <c r="C4323" s="103"/>
      <c r="D4323" s="103"/>
      <c r="E4323" s="5" t="str">
        <f t="array" ref="E4323">IF(D4323="","",XLOOKUP(D4323,DATOS!$D$6:D14000,DATOS!$C$6:C14000,0,0,1))</f>
        <v/>
      </c>
      <c r="F4323" s="220"/>
      <c r="G4323" s="221"/>
      <c r="H4323" s="194"/>
      <c r="I4323" s="106"/>
      <c r="J4323" s="195"/>
      <c r="K4323" s="195"/>
      <c r="L4323" s="196"/>
    </row>
    <row r="4324">
      <c r="A4324" s="198"/>
      <c r="B4324" s="219"/>
      <c r="C4324" s="103"/>
      <c r="D4324" s="103"/>
      <c r="E4324" s="5" t="str">
        <f t="array" ref="E4324">IF(D4324="","",XLOOKUP(D4324,DATOS!$D$6:D14000,DATOS!$C$6:C14000,0,0,1))</f>
        <v/>
      </c>
      <c r="F4324" s="220"/>
      <c r="G4324" s="221"/>
      <c r="H4324" s="194"/>
      <c r="I4324" s="106"/>
      <c r="J4324" s="195"/>
      <c r="K4324" s="195"/>
      <c r="L4324" s="196"/>
    </row>
    <row r="4325">
      <c r="A4325" s="198"/>
      <c r="B4325" s="219"/>
      <c r="C4325" s="103"/>
      <c r="D4325" s="103"/>
      <c r="E4325" s="5" t="str">
        <f t="array" ref="E4325">IF(D4325="","",XLOOKUP(D4325,DATOS!$D$6:D14000,DATOS!$C$6:C14000,0,0,1))</f>
        <v/>
      </c>
      <c r="F4325" s="220"/>
      <c r="G4325" s="221"/>
      <c r="H4325" s="194"/>
      <c r="I4325" s="106"/>
      <c r="J4325" s="195"/>
      <c r="K4325" s="195"/>
      <c r="L4325" s="196"/>
    </row>
    <row r="4326">
      <c r="A4326" s="198"/>
      <c r="B4326" s="219"/>
      <c r="C4326" s="103"/>
      <c r="D4326" s="103"/>
      <c r="E4326" s="5" t="str">
        <f t="array" ref="E4326">IF(D4326="","",XLOOKUP(D4326,DATOS!$D$6:D14000,DATOS!$C$6:C14000,0,0,1))</f>
        <v/>
      </c>
      <c r="F4326" s="220"/>
      <c r="G4326" s="221"/>
      <c r="H4326" s="194"/>
      <c r="I4326" s="106"/>
      <c r="J4326" s="195"/>
      <c r="K4326" s="195"/>
      <c r="L4326" s="196"/>
    </row>
    <row r="4327">
      <c r="A4327" s="198"/>
      <c r="B4327" s="219"/>
      <c r="C4327" s="103"/>
      <c r="D4327" s="103"/>
      <c r="E4327" s="5" t="str">
        <f t="array" ref="E4327">IF(D4327="","",XLOOKUP(D4327,DATOS!$D$6:D14000,DATOS!$C$6:C14000,0,0,1))</f>
        <v/>
      </c>
      <c r="F4327" s="220"/>
      <c r="G4327" s="221"/>
      <c r="H4327" s="194"/>
      <c r="I4327" s="106"/>
      <c r="J4327" s="195"/>
      <c r="K4327" s="195"/>
      <c r="L4327" s="196"/>
    </row>
    <row r="4328">
      <c r="A4328" s="198"/>
      <c r="B4328" s="219"/>
      <c r="C4328" s="103"/>
      <c r="D4328" s="103"/>
      <c r="E4328" s="5" t="str">
        <f t="array" ref="E4328">IF(D4328="","",XLOOKUP(D4328,DATOS!$D$6:D14000,DATOS!$C$6:C14000,0,0,1))</f>
        <v/>
      </c>
      <c r="F4328" s="220"/>
      <c r="G4328" s="221"/>
      <c r="H4328" s="194"/>
      <c r="I4328" s="106"/>
      <c r="J4328" s="195"/>
      <c r="K4328" s="195"/>
      <c r="L4328" s="196"/>
    </row>
    <row r="4329">
      <c r="A4329" s="198"/>
      <c r="B4329" s="219"/>
      <c r="C4329" s="103"/>
      <c r="D4329" s="103"/>
      <c r="E4329" s="5" t="str">
        <f t="array" ref="E4329">IF(D4329="","",XLOOKUP(D4329,DATOS!$D$6:D14000,DATOS!$C$6:C14000,0,0,1))</f>
        <v/>
      </c>
      <c r="F4329" s="220"/>
      <c r="G4329" s="221"/>
      <c r="H4329" s="194"/>
      <c r="I4329" s="106"/>
      <c r="J4329" s="195"/>
      <c r="K4329" s="195"/>
      <c r="L4329" s="196"/>
    </row>
    <row r="4330">
      <c r="A4330" s="198"/>
      <c r="B4330" s="219"/>
      <c r="C4330" s="103"/>
      <c r="D4330" s="103"/>
      <c r="E4330" s="5" t="str">
        <f t="array" ref="E4330">IF(D4330="","",XLOOKUP(D4330,DATOS!$D$6:D14000,DATOS!$C$6:C14000,0,0,1))</f>
        <v/>
      </c>
      <c r="F4330" s="220"/>
      <c r="G4330" s="221"/>
      <c r="H4330" s="194"/>
      <c r="I4330" s="106"/>
      <c r="J4330" s="195"/>
      <c r="K4330" s="195"/>
      <c r="L4330" s="196"/>
    </row>
    <row r="4331">
      <c r="A4331" s="198"/>
      <c r="B4331" s="219"/>
      <c r="C4331" s="103"/>
      <c r="D4331" s="103"/>
      <c r="E4331" s="5" t="str">
        <f t="array" ref="E4331">IF(D4331="","",XLOOKUP(D4331,DATOS!$D$6:D14000,DATOS!$C$6:C14000,0,0,1))</f>
        <v/>
      </c>
      <c r="F4331" s="220"/>
      <c r="G4331" s="221"/>
      <c r="H4331" s="194"/>
      <c r="I4331" s="106"/>
      <c r="J4331" s="195"/>
      <c r="K4331" s="195"/>
      <c r="L4331" s="196"/>
    </row>
    <row r="4332">
      <c r="A4332" s="198"/>
      <c r="B4332" s="219"/>
      <c r="C4332" s="103"/>
      <c r="D4332" s="103"/>
      <c r="E4332" s="5" t="str">
        <f t="array" ref="E4332">IF(D4332="","",XLOOKUP(D4332,DATOS!$D$6:D14000,DATOS!$C$6:C14000,0,0,1))</f>
        <v/>
      </c>
      <c r="F4332" s="220"/>
      <c r="G4332" s="221"/>
      <c r="H4332" s="194"/>
      <c r="I4332" s="106"/>
      <c r="J4332" s="195"/>
      <c r="K4332" s="195"/>
      <c r="L4332" s="196"/>
    </row>
    <row r="4333">
      <c r="A4333" s="198"/>
      <c r="B4333" s="219"/>
      <c r="C4333" s="103"/>
      <c r="D4333" s="103"/>
      <c r="E4333" s="5" t="str">
        <f t="array" ref="E4333">IF(D4333="","",XLOOKUP(D4333,DATOS!$D$6:D14000,DATOS!$C$6:C14000,0,0,1))</f>
        <v/>
      </c>
      <c r="F4333" s="220"/>
      <c r="G4333" s="221"/>
      <c r="H4333" s="194"/>
      <c r="I4333" s="106"/>
      <c r="J4333" s="195"/>
      <c r="K4333" s="195"/>
      <c r="L4333" s="196"/>
    </row>
    <row r="4334">
      <c r="A4334" s="198"/>
      <c r="B4334" s="219"/>
      <c r="C4334" s="103"/>
      <c r="D4334" s="103"/>
      <c r="E4334" s="5" t="str">
        <f t="array" ref="E4334">IF(D4334="","",XLOOKUP(D4334,DATOS!$D$6:D14000,DATOS!$C$6:C14000,0,0,1))</f>
        <v/>
      </c>
      <c r="F4334" s="220"/>
      <c r="G4334" s="221"/>
      <c r="H4334" s="194"/>
      <c r="I4334" s="106"/>
      <c r="J4334" s="195"/>
      <c r="K4334" s="195"/>
      <c r="L4334" s="196"/>
    </row>
    <row r="4335">
      <c r="A4335" s="198"/>
      <c r="B4335" s="219"/>
      <c r="C4335" s="103"/>
      <c r="D4335" s="103"/>
      <c r="E4335" s="5" t="str">
        <f t="array" ref="E4335">IF(D4335="","",XLOOKUP(D4335,DATOS!$D$6:D14000,DATOS!$C$6:C14000,0,0,1))</f>
        <v/>
      </c>
      <c r="F4335" s="220"/>
      <c r="G4335" s="221"/>
      <c r="H4335" s="194"/>
      <c r="I4335" s="106"/>
      <c r="J4335" s="195"/>
      <c r="K4335" s="195"/>
      <c r="L4335" s="196"/>
    </row>
    <row r="4336">
      <c r="A4336" s="198"/>
      <c r="B4336" s="219"/>
      <c r="C4336" s="103"/>
      <c r="D4336" s="103"/>
      <c r="E4336" s="5" t="str">
        <f t="array" ref="E4336">IF(D4336="","",XLOOKUP(D4336,DATOS!$D$6:D14000,DATOS!$C$6:C14000,0,0,1))</f>
        <v/>
      </c>
      <c r="F4336" s="220"/>
      <c r="G4336" s="221"/>
      <c r="H4336" s="194"/>
      <c r="I4336" s="106"/>
      <c r="J4336" s="195"/>
      <c r="K4336" s="195"/>
      <c r="L4336" s="196"/>
    </row>
    <row r="4337">
      <c r="A4337" s="198"/>
      <c r="B4337" s="219"/>
      <c r="C4337" s="103"/>
      <c r="D4337" s="103"/>
      <c r="E4337" s="5" t="str">
        <f t="array" ref="E4337">IF(D4337="","",XLOOKUP(D4337,DATOS!$D$6:D14000,DATOS!$C$6:C14000,0,0,1))</f>
        <v/>
      </c>
      <c r="F4337" s="220"/>
      <c r="G4337" s="221"/>
      <c r="H4337" s="194"/>
      <c r="I4337" s="106"/>
      <c r="J4337" s="195"/>
      <c r="K4337" s="195"/>
      <c r="L4337" s="196"/>
    </row>
    <row r="4338">
      <c r="A4338" s="198"/>
      <c r="B4338" s="219"/>
      <c r="C4338" s="103"/>
      <c r="D4338" s="103"/>
      <c r="E4338" s="5" t="str">
        <f t="array" ref="E4338">IF(D4338="","",XLOOKUP(D4338,DATOS!$D$6:D14000,DATOS!$C$6:C14000,0,0,1))</f>
        <v/>
      </c>
      <c r="F4338" s="220"/>
      <c r="G4338" s="221"/>
      <c r="H4338" s="194"/>
      <c r="I4338" s="106"/>
      <c r="J4338" s="195"/>
      <c r="K4338" s="195"/>
      <c r="L4338" s="196"/>
    </row>
    <row r="4339">
      <c r="A4339" s="198"/>
      <c r="B4339" s="219"/>
      <c r="C4339" s="103"/>
      <c r="D4339" s="103"/>
      <c r="E4339" s="5" t="str">
        <f t="array" ref="E4339">IF(D4339="","",XLOOKUP(D4339,DATOS!$D$6:D14000,DATOS!$C$6:C14000,0,0,1))</f>
        <v/>
      </c>
      <c r="F4339" s="220"/>
      <c r="G4339" s="221"/>
      <c r="H4339" s="194"/>
      <c r="I4339" s="106"/>
      <c r="J4339" s="195"/>
      <c r="K4339" s="195"/>
      <c r="L4339" s="196"/>
    </row>
    <row r="4340">
      <c r="A4340" s="198"/>
      <c r="B4340" s="219"/>
      <c r="C4340" s="103"/>
      <c r="D4340" s="103"/>
      <c r="E4340" s="5" t="str">
        <f t="array" ref="E4340">IF(D4340="","",XLOOKUP(D4340,DATOS!$D$6:D14000,DATOS!$C$6:C14000,0,0,1))</f>
        <v/>
      </c>
      <c r="F4340" s="220"/>
      <c r="G4340" s="221"/>
      <c r="H4340" s="194"/>
      <c r="I4340" s="106"/>
      <c r="J4340" s="195"/>
      <c r="K4340" s="195"/>
      <c r="L4340" s="196"/>
    </row>
    <row r="4341">
      <c r="A4341" s="198"/>
      <c r="B4341" s="219"/>
      <c r="C4341" s="103"/>
      <c r="D4341" s="103"/>
      <c r="E4341" s="5" t="str">
        <f t="array" ref="E4341">IF(D4341="","",XLOOKUP(D4341,DATOS!$D$6:D14000,DATOS!$C$6:C14000,0,0,1))</f>
        <v/>
      </c>
      <c r="F4341" s="220"/>
      <c r="G4341" s="221"/>
      <c r="H4341" s="194"/>
      <c r="I4341" s="106"/>
      <c r="J4341" s="195"/>
      <c r="K4341" s="195"/>
      <c r="L4341" s="196"/>
    </row>
    <row r="4342">
      <c r="A4342" s="198"/>
      <c r="B4342" s="219"/>
      <c r="C4342" s="103"/>
      <c r="D4342" s="103"/>
      <c r="E4342" s="5" t="str">
        <f t="array" ref="E4342">IF(D4342="","",XLOOKUP(D4342,DATOS!$D$6:D14000,DATOS!$C$6:C14000,0,0,1))</f>
        <v/>
      </c>
      <c r="F4342" s="220"/>
      <c r="G4342" s="221"/>
      <c r="H4342" s="194"/>
      <c r="I4342" s="106"/>
      <c r="J4342" s="195"/>
      <c r="K4342" s="195"/>
      <c r="L4342" s="196"/>
    </row>
    <row r="4343">
      <c r="A4343" s="198"/>
      <c r="B4343" s="219"/>
      <c r="C4343" s="103"/>
      <c r="D4343" s="103"/>
      <c r="E4343" s="5" t="str">
        <f t="array" ref="E4343">IF(D4343="","",XLOOKUP(D4343,DATOS!$D$6:D14000,DATOS!$C$6:C14000,0,0,1))</f>
        <v/>
      </c>
      <c r="F4343" s="220"/>
      <c r="G4343" s="221"/>
      <c r="H4343" s="194"/>
      <c r="I4343" s="106"/>
      <c r="J4343" s="195"/>
      <c r="K4343" s="195"/>
      <c r="L4343" s="196"/>
    </row>
    <row r="4344">
      <c r="A4344" s="198"/>
      <c r="B4344" s="219"/>
      <c r="C4344" s="103"/>
      <c r="D4344" s="103"/>
      <c r="E4344" s="5" t="str">
        <f t="array" ref="E4344">IF(D4344="","",XLOOKUP(D4344,DATOS!$D$6:D14000,DATOS!$C$6:C14000,0,0,1))</f>
        <v/>
      </c>
      <c r="F4344" s="220"/>
      <c r="G4344" s="221"/>
      <c r="H4344" s="194"/>
      <c r="I4344" s="106"/>
      <c r="J4344" s="195"/>
      <c r="K4344" s="195"/>
      <c r="L4344" s="196"/>
    </row>
    <row r="4345">
      <c r="A4345" s="198"/>
      <c r="B4345" s="219"/>
      <c r="C4345" s="103"/>
      <c r="D4345" s="103"/>
      <c r="E4345" s="5" t="str">
        <f t="array" ref="E4345">IF(D4345="","",XLOOKUP(D4345,DATOS!$D$6:D14000,DATOS!$C$6:C14000,0,0,1))</f>
        <v/>
      </c>
      <c r="F4345" s="220"/>
      <c r="G4345" s="221"/>
      <c r="H4345" s="194"/>
      <c r="I4345" s="106"/>
      <c r="J4345" s="195"/>
      <c r="K4345" s="195"/>
      <c r="L4345" s="196"/>
    </row>
    <row r="4346">
      <c r="A4346" s="198"/>
      <c r="B4346" s="219"/>
      <c r="C4346" s="103"/>
      <c r="D4346" s="103"/>
      <c r="E4346" s="5" t="str">
        <f t="array" ref="E4346">IF(D4346="","",XLOOKUP(D4346,DATOS!$D$6:D14000,DATOS!$C$6:C14000,0,0,1))</f>
        <v/>
      </c>
      <c r="F4346" s="220"/>
      <c r="G4346" s="221"/>
      <c r="H4346" s="194"/>
      <c r="I4346" s="106"/>
      <c r="J4346" s="195"/>
      <c r="K4346" s="195"/>
      <c r="L4346" s="196"/>
    </row>
    <row r="4347">
      <c r="A4347" s="198"/>
      <c r="B4347" s="219"/>
      <c r="C4347" s="103"/>
      <c r="D4347" s="103"/>
      <c r="E4347" s="5" t="str">
        <f t="array" ref="E4347">IF(D4347="","",XLOOKUP(D4347,DATOS!$D$6:D14000,DATOS!$C$6:C14000,0,0,1))</f>
        <v/>
      </c>
      <c r="F4347" s="220"/>
      <c r="G4347" s="221"/>
      <c r="H4347" s="194"/>
      <c r="I4347" s="106"/>
      <c r="J4347" s="195"/>
      <c r="K4347" s="195"/>
      <c r="L4347" s="196"/>
    </row>
    <row r="4348">
      <c r="A4348" s="198"/>
      <c r="B4348" s="219"/>
      <c r="C4348" s="103"/>
      <c r="D4348" s="103"/>
      <c r="E4348" s="5" t="str">
        <f t="array" ref="E4348">IF(D4348="","",XLOOKUP(D4348,DATOS!$D$6:D14000,DATOS!$C$6:C14000,0,0,1))</f>
        <v/>
      </c>
      <c r="F4348" s="220"/>
      <c r="G4348" s="221"/>
      <c r="H4348" s="194"/>
      <c r="I4348" s="106"/>
      <c r="J4348" s="195"/>
      <c r="K4348" s="195"/>
      <c r="L4348" s="196"/>
    </row>
    <row r="4349">
      <c r="A4349" s="198"/>
      <c r="B4349" s="219"/>
      <c r="C4349" s="103"/>
      <c r="D4349" s="103"/>
      <c r="E4349" s="5" t="str">
        <f t="array" ref="E4349">IF(D4349="","",XLOOKUP(D4349,DATOS!$D$6:D14000,DATOS!$C$6:C14000,0,0,1))</f>
        <v/>
      </c>
      <c r="F4349" s="220"/>
      <c r="G4349" s="221"/>
      <c r="H4349" s="194"/>
      <c r="I4349" s="106"/>
      <c r="J4349" s="195"/>
      <c r="K4349" s="195"/>
      <c r="L4349" s="196"/>
    </row>
    <row r="4350">
      <c r="A4350" s="198"/>
      <c r="B4350" s="219"/>
      <c r="C4350" s="103"/>
      <c r="D4350" s="103"/>
      <c r="E4350" s="5" t="str">
        <f t="array" ref="E4350">IF(D4350="","",XLOOKUP(D4350,DATOS!$D$6:D14000,DATOS!$C$6:C14000,0,0,1))</f>
        <v/>
      </c>
      <c r="F4350" s="220"/>
      <c r="G4350" s="221"/>
      <c r="H4350" s="194"/>
      <c r="I4350" s="106"/>
      <c r="J4350" s="195"/>
      <c r="K4350" s="195"/>
      <c r="L4350" s="196"/>
    </row>
    <row r="4351">
      <c r="A4351" s="198"/>
      <c r="B4351" s="219"/>
      <c r="C4351" s="103"/>
      <c r="D4351" s="103"/>
      <c r="E4351" s="5" t="str">
        <f t="array" ref="E4351">IF(D4351="","",XLOOKUP(D4351,DATOS!$D$6:D14000,DATOS!$C$6:C14000,0,0,1))</f>
        <v/>
      </c>
      <c r="F4351" s="220"/>
      <c r="G4351" s="221"/>
      <c r="H4351" s="194"/>
      <c r="I4351" s="106"/>
      <c r="J4351" s="195"/>
      <c r="K4351" s="195"/>
      <c r="L4351" s="196"/>
    </row>
    <row r="4352">
      <c r="A4352" s="198"/>
      <c r="B4352" s="219"/>
      <c r="C4352" s="103"/>
      <c r="D4352" s="103"/>
      <c r="E4352" s="5" t="str">
        <f t="array" ref="E4352">IF(D4352="","",XLOOKUP(D4352,DATOS!$D$6:D14000,DATOS!$C$6:C14000,0,0,1))</f>
        <v/>
      </c>
      <c r="F4352" s="220"/>
      <c r="G4352" s="221"/>
      <c r="H4352" s="194"/>
      <c r="I4352" s="106"/>
      <c r="J4352" s="195"/>
      <c r="K4352" s="195"/>
      <c r="L4352" s="196"/>
    </row>
    <row r="4353">
      <c r="A4353" s="198"/>
      <c r="B4353" s="219"/>
      <c r="C4353" s="103"/>
      <c r="D4353" s="103"/>
      <c r="E4353" s="5" t="str">
        <f t="array" ref="E4353">IF(D4353="","",XLOOKUP(D4353,DATOS!$D$6:D14000,DATOS!$C$6:C14000,0,0,1))</f>
        <v/>
      </c>
      <c r="F4353" s="220"/>
      <c r="G4353" s="221"/>
      <c r="H4353" s="194"/>
      <c r="I4353" s="106"/>
      <c r="J4353" s="195"/>
      <c r="K4353" s="195"/>
      <c r="L4353" s="196"/>
    </row>
    <row r="4354">
      <c r="A4354" s="198"/>
      <c r="B4354" s="219"/>
      <c r="C4354" s="103"/>
      <c r="D4354" s="103"/>
      <c r="E4354" s="5" t="str">
        <f t="array" ref="E4354">IF(D4354="","",XLOOKUP(D4354,DATOS!$D$6:D14000,DATOS!$C$6:C14000,0,0,1))</f>
        <v/>
      </c>
      <c r="F4354" s="220"/>
      <c r="G4354" s="221"/>
      <c r="H4354" s="194"/>
      <c r="I4354" s="106"/>
      <c r="J4354" s="195"/>
      <c r="K4354" s="195"/>
      <c r="L4354" s="196"/>
    </row>
    <row r="4355">
      <c r="A4355" s="198"/>
      <c r="B4355" s="219"/>
      <c r="C4355" s="103"/>
      <c r="D4355" s="103"/>
      <c r="E4355" s="5" t="str">
        <f t="array" ref="E4355">IF(D4355="","",XLOOKUP(D4355,DATOS!$D$6:D14000,DATOS!$C$6:C14000,0,0,1))</f>
        <v/>
      </c>
      <c r="F4355" s="220"/>
      <c r="G4355" s="221"/>
      <c r="H4355" s="194"/>
      <c r="I4355" s="106"/>
      <c r="J4355" s="195"/>
      <c r="K4355" s="195"/>
      <c r="L4355" s="196"/>
    </row>
    <row r="4356">
      <c r="A4356" s="198"/>
      <c r="B4356" s="219"/>
      <c r="C4356" s="103"/>
      <c r="D4356" s="103"/>
      <c r="E4356" s="5" t="str">
        <f t="array" ref="E4356">IF(D4356="","",XLOOKUP(D4356,DATOS!$D$6:D14000,DATOS!$C$6:C14000,0,0,1))</f>
        <v/>
      </c>
      <c r="F4356" s="220"/>
      <c r="G4356" s="221"/>
      <c r="H4356" s="194"/>
      <c r="I4356" s="106"/>
      <c r="J4356" s="195"/>
      <c r="K4356" s="195"/>
      <c r="L4356" s="196"/>
    </row>
    <row r="4357">
      <c r="A4357" s="198"/>
      <c r="B4357" s="219"/>
      <c r="C4357" s="103"/>
      <c r="D4357" s="103"/>
      <c r="E4357" s="5" t="str">
        <f t="array" ref="E4357">IF(D4357="","",XLOOKUP(D4357,DATOS!$D$6:D14000,DATOS!$C$6:C14000,0,0,1))</f>
        <v/>
      </c>
      <c r="F4357" s="220"/>
      <c r="G4357" s="221"/>
      <c r="H4357" s="194"/>
      <c r="I4357" s="106"/>
      <c r="J4357" s="195"/>
      <c r="K4357" s="195"/>
      <c r="L4357" s="196"/>
    </row>
    <row r="4358">
      <c r="A4358" s="198"/>
      <c r="B4358" s="219"/>
      <c r="C4358" s="103"/>
      <c r="D4358" s="103"/>
      <c r="E4358" s="5" t="str">
        <f t="array" ref="E4358">IF(D4358="","",XLOOKUP(D4358,DATOS!$D$6:D14000,DATOS!$C$6:C14000,0,0,1))</f>
        <v/>
      </c>
      <c r="F4358" s="220"/>
      <c r="G4358" s="221"/>
      <c r="H4358" s="194"/>
      <c r="I4358" s="106"/>
      <c r="J4358" s="195"/>
      <c r="K4358" s="195"/>
      <c r="L4358" s="196"/>
    </row>
    <row r="4359">
      <c r="A4359" s="198"/>
      <c r="B4359" s="219"/>
      <c r="C4359" s="103"/>
      <c r="D4359" s="103"/>
      <c r="E4359" s="5" t="str">
        <f t="array" ref="E4359">IF(D4359="","",XLOOKUP(D4359,DATOS!$D$6:D14000,DATOS!$C$6:C14000,0,0,1))</f>
        <v/>
      </c>
      <c r="F4359" s="220"/>
      <c r="G4359" s="221"/>
      <c r="H4359" s="194"/>
      <c r="I4359" s="106"/>
      <c r="J4359" s="195"/>
      <c r="K4359" s="195"/>
      <c r="L4359" s="196"/>
    </row>
    <row r="4360">
      <c r="A4360" s="198"/>
      <c r="B4360" s="219"/>
      <c r="C4360" s="103"/>
      <c r="D4360" s="103"/>
      <c r="E4360" s="5" t="str">
        <f t="array" ref="E4360">IF(D4360="","",XLOOKUP(D4360,DATOS!$D$6:D14000,DATOS!$C$6:C14000,0,0,1))</f>
        <v/>
      </c>
      <c r="F4360" s="220"/>
      <c r="G4360" s="221"/>
      <c r="H4360" s="194"/>
      <c r="I4360" s="106"/>
      <c r="J4360" s="195"/>
      <c r="K4360" s="195"/>
      <c r="L4360" s="196"/>
    </row>
    <row r="4361">
      <c r="A4361" s="198"/>
      <c r="B4361" s="219"/>
      <c r="C4361" s="103"/>
      <c r="D4361" s="103"/>
      <c r="E4361" s="5" t="str">
        <f t="array" ref="E4361">IF(D4361="","",XLOOKUP(D4361,DATOS!$D$6:D14000,DATOS!$C$6:C14000,0,0,1))</f>
        <v/>
      </c>
      <c r="F4361" s="220"/>
      <c r="G4361" s="221"/>
      <c r="H4361" s="194"/>
      <c r="I4361" s="106"/>
      <c r="J4361" s="195"/>
      <c r="K4361" s="195"/>
      <c r="L4361" s="196"/>
    </row>
    <row r="4362">
      <c r="A4362" s="198"/>
      <c r="B4362" s="219"/>
      <c r="C4362" s="103"/>
      <c r="D4362" s="103"/>
      <c r="E4362" s="5" t="str">
        <f t="array" ref="E4362">IF(D4362="","",XLOOKUP(D4362,DATOS!$D$6:D14000,DATOS!$C$6:C14000,0,0,1))</f>
        <v/>
      </c>
      <c r="F4362" s="220"/>
      <c r="G4362" s="221"/>
      <c r="H4362" s="194"/>
      <c r="I4362" s="106"/>
      <c r="J4362" s="195"/>
      <c r="K4362" s="195"/>
      <c r="L4362" s="196"/>
    </row>
    <row r="4363">
      <c r="A4363" s="198"/>
      <c r="B4363" s="219"/>
      <c r="C4363" s="103"/>
      <c r="D4363" s="103"/>
      <c r="E4363" s="5" t="str">
        <f t="array" ref="E4363">IF(D4363="","",XLOOKUP(D4363,DATOS!$D$6:D14000,DATOS!$C$6:C14000,0,0,1))</f>
        <v/>
      </c>
      <c r="F4363" s="220"/>
      <c r="G4363" s="221"/>
      <c r="H4363" s="194"/>
      <c r="I4363" s="106"/>
      <c r="J4363" s="195"/>
      <c r="K4363" s="195"/>
      <c r="L4363" s="196"/>
    </row>
    <row r="4364">
      <c r="A4364" s="198"/>
      <c r="B4364" s="219"/>
      <c r="C4364" s="103"/>
      <c r="D4364" s="103"/>
      <c r="E4364" s="5" t="str">
        <f t="array" ref="E4364">IF(D4364="","",XLOOKUP(D4364,DATOS!$D$6:D14000,DATOS!$C$6:C14000,0,0,1))</f>
        <v/>
      </c>
      <c r="F4364" s="220"/>
      <c r="G4364" s="221"/>
      <c r="H4364" s="194"/>
      <c r="I4364" s="106"/>
      <c r="J4364" s="195"/>
      <c r="K4364" s="195"/>
      <c r="L4364" s="196"/>
    </row>
    <row r="4365">
      <c r="A4365" s="198"/>
      <c r="B4365" s="219"/>
      <c r="C4365" s="103"/>
      <c r="D4365" s="103"/>
      <c r="E4365" s="5" t="str">
        <f t="array" ref="E4365">IF(D4365="","",XLOOKUP(D4365,DATOS!$D$6:D14000,DATOS!$C$6:C14000,0,0,1))</f>
        <v/>
      </c>
      <c r="F4365" s="220"/>
      <c r="G4365" s="221"/>
      <c r="H4365" s="194"/>
      <c r="I4365" s="106"/>
      <c r="J4365" s="195"/>
      <c r="K4365" s="195"/>
      <c r="L4365" s="196"/>
    </row>
    <row r="4366">
      <c r="A4366" s="198"/>
      <c r="B4366" s="219"/>
      <c r="C4366" s="103"/>
      <c r="D4366" s="103"/>
      <c r="E4366" s="5" t="str">
        <f t="array" ref="E4366">IF(D4366="","",XLOOKUP(D4366,DATOS!$D$6:D14000,DATOS!$C$6:C14000,0,0,1))</f>
        <v/>
      </c>
      <c r="F4366" s="220"/>
      <c r="G4366" s="221"/>
      <c r="H4366" s="194"/>
      <c r="I4366" s="106"/>
      <c r="J4366" s="195"/>
      <c r="K4366" s="195"/>
      <c r="L4366" s="196"/>
    </row>
    <row r="4367">
      <c r="A4367" s="198"/>
      <c r="B4367" s="219"/>
      <c r="C4367" s="103"/>
      <c r="D4367" s="103"/>
      <c r="E4367" s="5" t="str">
        <f t="array" ref="E4367">IF(D4367="","",XLOOKUP(D4367,DATOS!$D$6:D14000,DATOS!$C$6:C14000,0,0,1))</f>
        <v/>
      </c>
      <c r="F4367" s="220"/>
      <c r="G4367" s="221"/>
      <c r="H4367" s="194"/>
      <c r="I4367" s="106"/>
      <c r="J4367" s="195"/>
      <c r="K4367" s="195"/>
      <c r="L4367" s="196"/>
    </row>
    <row r="4368">
      <c r="A4368" s="198"/>
      <c r="B4368" s="219"/>
      <c r="C4368" s="103"/>
      <c r="D4368" s="103"/>
      <c r="E4368" s="5" t="str">
        <f t="array" ref="E4368">IF(D4368="","",XLOOKUP(D4368,DATOS!$D$6:D14000,DATOS!$C$6:C14000,0,0,1))</f>
        <v/>
      </c>
      <c r="F4368" s="220"/>
      <c r="G4368" s="221"/>
      <c r="H4368" s="194"/>
      <c r="I4368" s="106"/>
      <c r="J4368" s="195"/>
      <c r="K4368" s="195"/>
      <c r="L4368" s="196"/>
    </row>
    <row r="4369">
      <c r="A4369" s="198"/>
      <c r="B4369" s="219"/>
      <c r="C4369" s="103"/>
      <c r="D4369" s="103"/>
      <c r="E4369" s="5" t="str">
        <f t="array" ref="E4369">IF(D4369="","",XLOOKUP(D4369,DATOS!$D$6:D14000,DATOS!$C$6:C14000,0,0,1))</f>
        <v/>
      </c>
      <c r="F4369" s="220"/>
      <c r="G4369" s="221"/>
      <c r="H4369" s="194"/>
      <c r="I4369" s="106"/>
      <c r="J4369" s="195"/>
      <c r="K4369" s="195"/>
      <c r="L4369" s="196"/>
    </row>
    <row r="4370">
      <c r="A4370" s="198"/>
      <c r="B4370" s="219"/>
      <c r="C4370" s="103"/>
      <c r="D4370" s="103"/>
      <c r="E4370" s="5" t="str">
        <f t="array" ref="E4370">IF(D4370="","",XLOOKUP(D4370,DATOS!$D$6:D14000,DATOS!$C$6:C14000,0,0,1))</f>
        <v/>
      </c>
      <c r="F4370" s="220"/>
      <c r="G4370" s="221"/>
      <c r="H4370" s="194"/>
      <c r="I4370" s="106"/>
      <c r="J4370" s="195"/>
      <c r="K4370" s="195"/>
      <c r="L4370" s="196"/>
    </row>
    <row r="4371">
      <c r="A4371" s="198"/>
      <c r="B4371" s="219"/>
      <c r="C4371" s="103"/>
      <c r="D4371" s="103"/>
      <c r="E4371" s="5" t="str">
        <f t="array" ref="E4371">IF(D4371="","",XLOOKUP(D4371,DATOS!$D$6:D14000,DATOS!$C$6:C14000,0,0,1))</f>
        <v/>
      </c>
      <c r="F4371" s="220"/>
      <c r="G4371" s="221"/>
      <c r="H4371" s="194"/>
      <c r="I4371" s="106"/>
      <c r="J4371" s="195"/>
      <c r="K4371" s="195"/>
      <c r="L4371" s="196"/>
    </row>
    <row r="4372">
      <c r="A4372" s="198"/>
      <c r="B4372" s="219"/>
      <c r="C4372" s="103"/>
      <c r="D4372" s="103"/>
      <c r="E4372" s="5" t="str">
        <f t="array" ref="E4372">IF(D4372="","",XLOOKUP(D4372,DATOS!$D$6:D14000,DATOS!$C$6:C14000,0,0,1))</f>
        <v/>
      </c>
      <c r="F4372" s="220"/>
      <c r="G4372" s="221"/>
      <c r="H4372" s="194"/>
      <c r="I4372" s="106"/>
      <c r="J4372" s="195"/>
      <c r="K4372" s="195"/>
      <c r="L4372" s="196"/>
    </row>
    <row r="4373">
      <c r="A4373" s="198"/>
      <c r="B4373" s="219"/>
      <c r="C4373" s="103"/>
      <c r="D4373" s="103"/>
      <c r="E4373" s="5" t="str">
        <f t="array" ref="E4373">IF(D4373="","",XLOOKUP(D4373,DATOS!$D$6:D14000,DATOS!$C$6:C14000,0,0,1))</f>
        <v/>
      </c>
      <c r="F4373" s="220"/>
      <c r="G4373" s="221"/>
      <c r="H4373" s="194"/>
      <c r="I4373" s="106"/>
      <c r="J4373" s="195"/>
      <c r="K4373" s="195"/>
      <c r="L4373" s="196"/>
    </row>
    <row r="4374">
      <c r="A4374" s="198"/>
      <c r="B4374" s="219"/>
      <c r="C4374" s="103"/>
      <c r="D4374" s="103"/>
      <c r="E4374" s="5" t="str">
        <f t="array" ref="E4374">IF(D4374="","",XLOOKUP(D4374,DATOS!$D$6:D14000,DATOS!$C$6:C14000,0,0,1))</f>
        <v/>
      </c>
      <c r="F4374" s="220"/>
      <c r="G4374" s="221"/>
      <c r="H4374" s="194"/>
      <c r="I4374" s="106"/>
      <c r="J4374" s="195"/>
      <c r="K4374" s="195"/>
      <c r="L4374" s="196"/>
    </row>
    <row r="4375">
      <c r="A4375" s="198"/>
      <c r="B4375" s="219"/>
      <c r="C4375" s="103"/>
      <c r="D4375" s="103"/>
      <c r="E4375" s="5" t="str">
        <f t="array" ref="E4375">IF(D4375="","",XLOOKUP(D4375,DATOS!$D$6:D14000,DATOS!$C$6:C14000,0,0,1))</f>
        <v/>
      </c>
      <c r="F4375" s="220"/>
      <c r="G4375" s="221"/>
      <c r="H4375" s="194"/>
      <c r="I4375" s="106"/>
      <c r="J4375" s="195"/>
      <c r="K4375" s="195"/>
      <c r="L4375" s="196"/>
    </row>
    <row r="4376">
      <c r="A4376" s="198"/>
      <c r="B4376" s="219"/>
      <c r="C4376" s="103"/>
      <c r="D4376" s="103"/>
      <c r="E4376" s="5" t="str">
        <f t="array" ref="E4376">IF(D4376="","",XLOOKUP(D4376,DATOS!$D$6:D14000,DATOS!$C$6:C14000,0,0,1))</f>
        <v/>
      </c>
      <c r="F4376" s="220"/>
      <c r="G4376" s="221"/>
      <c r="H4376" s="194"/>
      <c r="I4376" s="106"/>
      <c r="J4376" s="195"/>
      <c r="K4376" s="195"/>
      <c r="L4376" s="196"/>
    </row>
    <row r="4377">
      <c r="A4377" s="198"/>
      <c r="B4377" s="219"/>
      <c r="C4377" s="103"/>
      <c r="D4377" s="103"/>
      <c r="E4377" s="5" t="str">
        <f t="array" ref="E4377">IF(D4377="","",XLOOKUP(D4377,DATOS!$D$6:D14000,DATOS!$C$6:C14000,0,0,1))</f>
        <v/>
      </c>
      <c r="F4377" s="220"/>
      <c r="G4377" s="221"/>
      <c r="H4377" s="194"/>
      <c r="I4377" s="106"/>
      <c r="J4377" s="195"/>
      <c r="K4377" s="195"/>
      <c r="L4377" s="196"/>
    </row>
    <row r="4378">
      <c r="A4378" s="198"/>
      <c r="B4378" s="219"/>
      <c r="C4378" s="103"/>
      <c r="D4378" s="103"/>
      <c r="E4378" s="5" t="str">
        <f t="array" ref="E4378">IF(D4378="","",XLOOKUP(D4378,DATOS!$D$6:D14000,DATOS!$C$6:C14000,0,0,1))</f>
        <v/>
      </c>
      <c r="F4378" s="220"/>
      <c r="G4378" s="221"/>
      <c r="H4378" s="194"/>
      <c r="I4378" s="106"/>
      <c r="J4378" s="195"/>
      <c r="K4378" s="195"/>
      <c r="L4378" s="196"/>
    </row>
    <row r="4379">
      <c r="A4379" s="198"/>
      <c r="B4379" s="219"/>
      <c r="C4379" s="103"/>
      <c r="D4379" s="103"/>
      <c r="E4379" s="5" t="str">
        <f t="array" ref="E4379">IF(D4379="","",XLOOKUP(D4379,DATOS!$D$6:D14000,DATOS!$C$6:C14000,0,0,1))</f>
        <v/>
      </c>
      <c r="F4379" s="220"/>
      <c r="G4379" s="221"/>
      <c r="H4379" s="194"/>
      <c r="I4379" s="106"/>
      <c r="J4379" s="195"/>
      <c r="K4379" s="195"/>
      <c r="L4379" s="196"/>
    </row>
    <row r="4380">
      <c r="A4380" s="198"/>
      <c r="B4380" s="219"/>
      <c r="C4380" s="103"/>
      <c r="D4380" s="103"/>
      <c r="E4380" s="5" t="str">
        <f t="array" ref="E4380">IF(D4380="","",XLOOKUP(D4380,DATOS!$D$6:D14000,DATOS!$C$6:C14000,0,0,1))</f>
        <v/>
      </c>
      <c r="F4380" s="220"/>
      <c r="G4380" s="221"/>
      <c r="H4380" s="194"/>
      <c r="I4380" s="106"/>
      <c r="J4380" s="195"/>
      <c r="K4380" s="195"/>
      <c r="L4380" s="196"/>
    </row>
    <row r="4381">
      <c r="A4381" s="198"/>
      <c r="B4381" s="219"/>
      <c r="C4381" s="103"/>
      <c r="D4381" s="103"/>
      <c r="E4381" s="5" t="str">
        <f t="array" ref="E4381">IF(D4381="","",XLOOKUP(D4381,DATOS!$D$6:D14000,DATOS!$C$6:C14000,0,0,1))</f>
        <v/>
      </c>
      <c r="F4381" s="220"/>
      <c r="G4381" s="221"/>
      <c r="H4381" s="194"/>
      <c r="I4381" s="106"/>
      <c r="J4381" s="195"/>
      <c r="K4381" s="195"/>
      <c r="L4381" s="196"/>
    </row>
    <row r="4382">
      <c r="A4382" s="198"/>
      <c r="B4382" s="219"/>
      <c r="C4382" s="103"/>
      <c r="D4382" s="103"/>
      <c r="E4382" s="5" t="str">
        <f t="array" ref="E4382">IF(D4382="","",XLOOKUP(D4382,DATOS!$D$6:D14000,DATOS!$C$6:C14000,0,0,1))</f>
        <v/>
      </c>
      <c r="F4382" s="220"/>
      <c r="G4382" s="221"/>
      <c r="H4382" s="194"/>
      <c r="I4382" s="106"/>
      <c r="J4382" s="195"/>
      <c r="K4382" s="195"/>
      <c r="L4382" s="196"/>
    </row>
    <row r="4383">
      <c r="A4383" s="198"/>
      <c r="B4383" s="219"/>
      <c r="C4383" s="103"/>
      <c r="D4383" s="103"/>
      <c r="E4383" s="5" t="str">
        <f t="array" ref="E4383">IF(D4383="","",XLOOKUP(D4383,DATOS!$D$6:D14000,DATOS!$C$6:C14000,0,0,1))</f>
        <v/>
      </c>
      <c r="F4383" s="220"/>
      <c r="G4383" s="221"/>
      <c r="H4383" s="194"/>
      <c r="I4383" s="106"/>
      <c r="J4383" s="195"/>
      <c r="K4383" s="195"/>
      <c r="L4383" s="196"/>
    </row>
    <row r="4384">
      <c r="A4384" s="198"/>
      <c r="B4384" s="219"/>
      <c r="C4384" s="103"/>
      <c r="D4384" s="103"/>
      <c r="E4384" s="5" t="str">
        <f t="array" ref="E4384">IF(D4384="","",XLOOKUP(D4384,DATOS!$D$6:D14000,DATOS!$C$6:C14000,0,0,1))</f>
        <v/>
      </c>
      <c r="F4384" s="220"/>
      <c r="G4384" s="221"/>
      <c r="H4384" s="194"/>
      <c r="I4384" s="106"/>
      <c r="J4384" s="195"/>
      <c r="K4384" s="195"/>
      <c r="L4384" s="196"/>
    </row>
    <row r="4385">
      <c r="A4385" s="198"/>
      <c r="B4385" s="219"/>
      <c r="C4385" s="103"/>
      <c r="D4385" s="103"/>
      <c r="E4385" s="5" t="str">
        <f t="array" ref="E4385">IF(D4385="","",XLOOKUP(D4385,DATOS!$D$6:D14000,DATOS!$C$6:C14000,0,0,1))</f>
        <v/>
      </c>
      <c r="F4385" s="220"/>
      <c r="G4385" s="221"/>
      <c r="H4385" s="194"/>
      <c r="I4385" s="106"/>
      <c r="J4385" s="195"/>
      <c r="K4385" s="195"/>
      <c r="L4385" s="196"/>
    </row>
    <row r="4386">
      <c r="A4386" s="198"/>
      <c r="B4386" s="219"/>
      <c r="C4386" s="103"/>
      <c r="D4386" s="103"/>
      <c r="E4386" s="5" t="str">
        <f t="array" ref="E4386">IF(D4386="","",XLOOKUP(D4386,DATOS!$D$6:D14000,DATOS!$C$6:C14000,0,0,1))</f>
        <v/>
      </c>
      <c r="F4386" s="220"/>
      <c r="G4386" s="221"/>
      <c r="H4386" s="194"/>
      <c r="I4386" s="106"/>
      <c r="J4386" s="195"/>
      <c r="K4386" s="195"/>
      <c r="L4386" s="196"/>
    </row>
    <row r="4387">
      <c r="A4387" s="198"/>
      <c r="B4387" s="219"/>
      <c r="C4387" s="103"/>
      <c r="D4387" s="103"/>
      <c r="E4387" s="5" t="str">
        <f t="array" ref="E4387">IF(D4387="","",XLOOKUP(D4387,DATOS!$D$6:D14000,DATOS!$C$6:C14000,0,0,1))</f>
        <v/>
      </c>
      <c r="F4387" s="220"/>
      <c r="G4387" s="221"/>
      <c r="H4387" s="194"/>
      <c r="I4387" s="106"/>
      <c r="J4387" s="195"/>
      <c r="K4387" s="195"/>
      <c r="L4387" s="196"/>
    </row>
    <row r="4388">
      <c r="A4388" s="198"/>
      <c r="B4388" s="219"/>
      <c r="C4388" s="103"/>
      <c r="D4388" s="103"/>
      <c r="E4388" s="5" t="str">
        <f t="array" ref="E4388">IF(D4388="","",XLOOKUP(D4388,DATOS!$D$6:D14000,DATOS!$C$6:C14000,0,0,1))</f>
        <v/>
      </c>
      <c r="F4388" s="220"/>
      <c r="G4388" s="221"/>
      <c r="H4388" s="194"/>
      <c r="I4388" s="106"/>
      <c r="J4388" s="195"/>
      <c r="K4388" s="195"/>
      <c r="L4388" s="196"/>
    </row>
    <row r="4389">
      <c r="A4389" s="198"/>
      <c r="B4389" s="219"/>
      <c r="C4389" s="103"/>
      <c r="D4389" s="103"/>
      <c r="E4389" s="5" t="str">
        <f t="array" ref="E4389">IF(D4389="","",XLOOKUP(D4389,DATOS!$D$6:D14000,DATOS!$C$6:C14000,0,0,1))</f>
        <v/>
      </c>
      <c r="F4389" s="220"/>
      <c r="G4389" s="221"/>
      <c r="H4389" s="194"/>
      <c r="I4389" s="106"/>
      <c r="J4389" s="195"/>
      <c r="K4389" s="195"/>
      <c r="L4389" s="196"/>
    </row>
    <row r="4390">
      <c r="A4390" s="198"/>
      <c r="B4390" s="219"/>
      <c r="C4390" s="103"/>
      <c r="D4390" s="103"/>
      <c r="E4390" s="5" t="str">
        <f t="array" ref="E4390">IF(D4390="","",XLOOKUP(D4390,DATOS!$D$6:D14000,DATOS!$C$6:C14000,0,0,1))</f>
        <v/>
      </c>
      <c r="F4390" s="220"/>
      <c r="G4390" s="221"/>
      <c r="H4390" s="194"/>
      <c r="I4390" s="106"/>
      <c r="J4390" s="195"/>
      <c r="K4390" s="195"/>
      <c r="L4390" s="196"/>
    </row>
    <row r="4391">
      <c r="A4391" s="198"/>
      <c r="B4391" s="219"/>
      <c r="C4391" s="103"/>
      <c r="D4391" s="103"/>
      <c r="E4391" s="5" t="str">
        <f t="array" ref="E4391">IF(D4391="","",XLOOKUP(D4391,DATOS!$D$6:D14000,DATOS!$C$6:C14000,0,0,1))</f>
        <v/>
      </c>
      <c r="F4391" s="220"/>
      <c r="G4391" s="221"/>
      <c r="H4391" s="194"/>
      <c r="I4391" s="106"/>
      <c r="J4391" s="195"/>
      <c r="K4391" s="195"/>
      <c r="L4391" s="196"/>
    </row>
    <row r="4392">
      <c r="A4392" s="198"/>
      <c r="B4392" s="219"/>
      <c r="C4392" s="103"/>
      <c r="D4392" s="103"/>
      <c r="E4392" s="5" t="str">
        <f t="array" ref="E4392">IF(D4392="","",XLOOKUP(D4392,DATOS!$D$6:D14000,DATOS!$C$6:C14000,0,0,1))</f>
        <v/>
      </c>
      <c r="F4392" s="220"/>
      <c r="G4392" s="221"/>
      <c r="H4392" s="194"/>
      <c r="I4392" s="106"/>
      <c r="J4392" s="195"/>
      <c r="K4392" s="195"/>
      <c r="L4392" s="196"/>
    </row>
    <row r="4393">
      <c r="A4393" s="198"/>
      <c r="B4393" s="219"/>
      <c r="C4393" s="103"/>
      <c r="D4393" s="103"/>
      <c r="E4393" s="5" t="str">
        <f t="array" ref="E4393">IF(D4393="","",XLOOKUP(D4393,DATOS!$D$6:D14000,DATOS!$C$6:C14000,0,0,1))</f>
        <v/>
      </c>
      <c r="F4393" s="220"/>
      <c r="G4393" s="221"/>
      <c r="H4393" s="194"/>
      <c r="I4393" s="106"/>
      <c r="J4393" s="195"/>
      <c r="K4393" s="195"/>
      <c r="L4393" s="196"/>
    </row>
    <row r="4394">
      <c r="A4394" s="198"/>
      <c r="B4394" s="219"/>
      <c r="C4394" s="103"/>
      <c r="D4394" s="103"/>
      <c r="E4394" s="5" t="str">
        <f t="array" ref="E4394">IF(D4394="","",XLOOKUP(D4394,DATOS!$D$6:D14000,DATOS!$C$6:C14000,0,0,1))</f>
        <v/>
      </c>
      <c r="F4394" s="220"/>
      <c r="G4394" s="221"/>
      <c r="H4394" s="194"/>
      <c r="I4394" s="106"/>
      <c r="J4394" s="195"/>
      <c r="K4394" s="195"/>
      <c r="L4394" s="196"/>
    </row>
    <row r="4395">
      <c r="A4395" s="198"/>
      <c r="B4395" s="219"/>
      <c r="C4395" s="103"/>
      <c r="D4395" s="103"/>
      <c r="E4395" s="5" t="str">
        <f t="array" ref="E4395">IF(D4395="","",XLOOKUP(D4395,DATOS!$D$6:D14000,DATOS!$C$6:C14000,0,0,1))</f>
        <v/>
      </c>
      <c r="F4395" s="220"/>
      <c r="G4395" s="221"/>
      <c r="H4395" s="194"/>
      <c r="I4395" s="106"/>
      <c r="J4395" s="195"/>
      <c r="K4395" s="195"/>
      <c r="L4395" s="196"/>
    </row>
    <row r="4396">
      <c r="A4396" s="198"/>
      <c r="B4396" s="219"/>
      <c r="C4396" s="103"/>
      <c r="D4396" s="103"/>
      <c r="E4396" s="5" t="str">
        <f t="array" ref="E4396">IF(D4396="","",XLOOKUP(D4396,DATOS!$D$6:D14000,DATOS!$C$6:C14000,0,0,1))</f>
        <v/>
      </c>
      <c r="F4396" s="220"/>
      <c r="G4396" s="221"/>
      <c r="H4396" s="194"/>
      <c r="I4396" s="106"/>
      <c r="J4396" s="195"/>
      <c r="K4396" s="195"/>
      <c r="L4396" s="196"/>
    </row>
    <row r="4397">
      <c r="A4397" s="198"/>
      <c r="B4397" s="219"/>
      <c r="C4397" s="103"/>
      <c r="D4397" s="103"/>
      <c r="E4397" s="5" t="str">
        <f t="array" ref="E4397">IF(D4397="","",XLOOKUP(D4397,DATOS!$D$6:D14000,DATOS!$C$6:C14000,0,0,1))</f>
        <v/>
      </c>
      <c r="F4397" s="220"/>
      <c r="G4397" s="221"/>
      <c r="H4397" s="194"/>
      <c r="I4397" s="106"/>
      <c r="J4397" s="195"/>
      <c r="K4397" s="195"/>
      <c r="L4397" s="196"/>
    </row>
    <row r="4398">
      <c r="A4398" s="198"/>
      <c r="B4398" s="219"/>
      <c r="C4398" s="103"/>
      <c r="D4398" s="103"/>
      <c r="E4398" s="5" t="str">
        <f t="array" ref="E4398">IF(D4398="","",XLOOKUP(D4398,DATOS!$D$6:D14000,DATOS!$C$6:C14000,0,0,1))</f>
        <v/>
      </c>
      <c r="F4398" s="220"/>
      <c r="G4398" s="221"/>
      <c r="H4398" s="194"/>
      <c r="I4398" s="106"/>
      <c r="J4398" s="195"/>
      <c r="K4398" s="195"/>
      <c r="L4398" s="196"/>
    </row>
    <row r="4399">
      <c r="A4399" s="198"/>
      <c r="B4399" s="219"/>
      <c r="C4399" s="103"/>
      <c r="D4399" s="103"/>
      <c r="E4399" s="5" t="str">
        <f t="array" ref="E4399">IF(D4399="","",XLOOKUP(D4399,DATOS!$D$6:D14000,DATOS!$C$6:C14000,0,0,1))</f>
        <v/>
      </c>
      <c r="F4399" s="220"/>
      <c r="G4399" s="221"/>
      <c r="H4399" s="194"/>
      <c r="I4399" s="106"/>
      <c r="J4399" s="195"/>
      <c r="K4399" s="195"/>
      <c r="L4399" s="196"/>
    </row>
    <row r="4400">
      <c r="A4400" s="198"/>
      <c r="B4400" s="219"/>
      <c r="C4400" s="103"/>
      <c r="D4400" s="103"/>
      <c r="E4400" s="5" t="str">
        <f t="array" ref="E4400">IF(D4400="","",XLOOKUP(D4400,DATOS!$D$6:D14000,DATOS!$C$6:C14000,0,0,1))</f>
        <v/>
      </c>
      <c r="F4400" s="220"/>
      <c r="G4400" s="221"/>
      <c r="H4400" s="194"/>
      <c r="I4400" s="106"/>
      <c r="J4400" s="195"/>
      <c r="K4400" s="195"/>
      <c r="L4400" s="196"/>
    </row>
    <row r="4401">
      <c r="A4401" s="198"/>
      <c r="B4401" s="219"/>
      <c r="C4401" s="103"/>
      <c r="D4401" s="103"/>
      <c r="E4401" s="5" t="str">
        <f t="array" ref="E4401">IF(D4401="","",XLOOKUP(D4401,DATOS!$D$6:D14000,DATOS!$C$6:C14000,0,0,1))</f>
        <v/>
      </c>
      <c r="F4401" s="220"/>
      <c r="G4401" s="221"/>
      <c r="H4401" s="194"/>
      <c r="I4401" s="106"/>
      <c r="J4401" s="195"/>
      <c r="K4401" s="195"/>
      <c r="L4401" s="196"/>
    </row>
    <row r="4402">
      <c r="A4402" s="198"/>
      <c r="B4402" s="219"/>
      <c r="C4402" s="103"/>
      <c r="D4402" s="103"/>
      <c r="E4402" s="5" t="str">
        <f t="array" ref="E4402">IF(D4402="","",XLOOKUP(D4402,DATOS!$D$6:D14000,DATOS!$C$6:C14000,0,0,1))</f>
        <v/>
      </c>
      <c r="F4402" s="220"/>
      <c r="G4402" s="221"/>
      <c r="H4402" s="194"/>
      <c r="I4402" s="106"/>
      <c r="J4402" s="195"/>
      <c r="K4402" s="195"/>
      <c r="L4402" s="196"/>
    </row>
    <row r="4403">
      <c r="A4403" s="198"/>
      <c r="B4403" s="219"/>
      <c r="C4403" s="103"/>
      <c r="D4403" s="103"/>
      <c r="E4403" s="5" t="str">
        <f t="array" ref="E4403">IF(D4403="","",XLOOKUP(D4403,DATOS!$D$6:D14000,DATOS!$C$6:C14000,0,0,1))</f>
        <v/>
      </c>
      <c r="F4403" s="220"/>
      <c r="G4403" s="221"/>
      <c r="H4403" s="194"/>
      <c r="I4403" s="106"/>
      <c r="J4403" s="195"/>
      <c r="K4403" s="195"/>
      <c r="L4403" s="196"/>
    </row>
    <row r="4404">
      <c r="A4404" s="198"/>
      <c r="B4404" s="219"/>
      <c r="C4404" s="103"/>
      <c r="D4404" s="103"/>
      <c r="E4404" s="5" t="str">
        <f t="array" ref="E4404">IF(D4404="","",XLOOKUP(D4404,DATOS!$D$6:D14000,DATOS!$C$6:C14000,0,0,1))</f>
        <v/>
      </c>
      <c r="F4404" s="220"/>
      <c r="G4404" s="221"/>
      <c r="H4404" s="194"/>
      <c r="I4404" s="106"/>
      <c r="J4404" s="195"/>
      <c r="K4404" s="195"/>
      <c r="L4404" s="196"/>
    </row>
    <row r="4405">
      <c r="A4405" s="198"/>
      <c r="B4405" s="219"/>
      <c r="C4405" s="103"/>
      <c r="D4405" s="103"/>
      <c r="E4405" s="5" t="str">
        <f t="array" ref="E4405">IF(D4405="","",XLOOKUP(D4405,DATOS!$D$6:D14000,DATOS!$C$6:C14000,0,0,1))</f>
        <v/>
      </c>
      <c r="F4405" s="220"/>
      <c r="G4405" s="221"/>
      <c r="H4405" s="194"/>
      <c r="I4405" s="106"/>
      <c r="J4405" s="195"/>
      <c r="K4405" s="195"/>
      <c r="L4405" s="196"/>
    </row>
    <row r="4406">
      <c r="A4406" s="198"/>
      <c r="B4406" s="219"/>
      <c r="C4406" s="103"/>
      <c r="D4406" s="103"/>
      <c r="E4406" s="5" t="str">
        <f t="array" ref="E4406">IF(D4406="","",XLOOKUP(D4406,DATOS!$D$6:D14000,DATOS!$C$6:C14000,0,0,1))</f>
        <v/>
      </c>
      <c r="F4406" s="220"/>
      <c r="G4406" s="221"/>
      <c r="H4406" s="194"/>
      <c r="I4406" s="106"/>
      <c r="J4406" s="195"/>
      <c r="K4406" s="195"/>
      <c r="L4406" s="196"/>
    </row>
    <row r="4407">
      <c r="A4407" s="198"/>
      <c r="B4407" s="219"/>
      <c r="C4407" s="103"/>
      <c r="D4407" s="103"/>
      <c r="E4407" s="5" t="str">
        <f t="array" ref="E4407">IF(D4407="","",XLOOKUP(D4407,DATOS!$D$6:D14000,DATOS!$C$6:C14000,0,0,1))</f>
        <v/>
      </c>
      <c r="F4407" s="220"/>
      <c r="G4407" s="221"/>
      <c r="H4407" s="194"/>
      <c r="I4407" s="106"/>
      <c r="J4407" s="195"/>
      <c r="K4407" s="195"/>
      <c r="L4407" s="196"/>
    </row>
    <row r="4408">
      <c r="A4408" s="198"/>
      <c r="B4408" s="219"/>
      <c r="C4408" s="103"/>
      <c r="D4408" s="103"/>
      <c r="E4408" s="5" t="str">
        <f t="array" ref="E4408">IF(D4408="","",XLOOKUP(D4408,DATOS!$D$6:D14000,DATOS!$C$6:C14000,0,0,1))</f>
        <v/>
      </c>
      <c r="F4408" s="220"/>
      <c r="G4408" s="221"/>
      <c r="H4408" s="194"/>
      <c r="I4408" s="106"/>
      <c r="J4408" s="195"/>
      <c r="K4408" s="195"/>
      <c r="L4408" s="196"/>
    </row>
    <row r="4409">
      <c r="A4409" s="198"/>
      <c r="B4409" s="219"/>
      <c r="C4409" s="103"/>
      <c r="D4409" s="103"/>
      <c r="E4409" s="5" t="str">
        <f t="array" ref="E4409">IF(D4409="","",XLOOKUP(D4409,DATOS!$D$6:D14000,DATOS!$C$6:C14000,0,0,1))</f>
        <v/>
      </c>
      <c r="F4409" s="220"/>
      <c r="G4409" s="221"/>
      <c r="H4409" s="194"/>
      <c r="I4409" s="106"/>
      <c r="J4409" s="195"/>
      <c r="K4409" s="195"/>
      <c r="L4409" s="196"/>
    </row>
    <row r="4410">
      <c r="A4410" s="198"/>
      <c r="B4410" s="219"/>
      <c r="C4410" s="103"/>
      <c r="D4410" s="103"/>
      <c r="E4410" s="5" t="str">
        <f t="array" ref="E4410">IF(D4410="","",XLOOKUP(D4410,DATOS!$D$6:D14000,DATOS!$C$6:C14000,0,0,1))</f>
        <v/>
      </c>
      <c r="F4410" s="220"/>
      <c r="G4410" s="221"/>
      <c r="H4410" s="194"/>
      <c r="I4410" s="106"/>
      <c r="J4410" s="195"/>
      <c r="K4410" s="195"/>
      <c r="L4410" s="196"/>
    </row>
    <row r="4411">
      <c r="A4411" s="198"/>
      <c r="B4411" s="219"/>
      <c r="C4411" s="103"/>
      <c r="D4411" s="103"/>
      <c r="E4411" s="5" t="str">
        <f t="array" ref="E4411">IF(D4411="","",XLOOKUP(D4411,DATOS!$D$6:D14000,DATOS!$C$6:C14000,0,0,1))</f>
        <v/>
      </c>
      <c r="F4411" s="220"/>
      <c r="G4411" s="221"/>
      <c r="H4411" s="194"/>
      <c r="I4411" s="106"/>
      <c r="J4411" s="195"/>
      <c r="K4411" s="195"/>
      <c r="L4411" s="196"/>
    </row>
    <row r="4412">
      <c r="A4412" s="198"/>
      <c r="B4412" s="219"/>
      <c r="C4412" s="103"/>
      <c r="D4412" s="103"/>
      <c r="E4412" s="5" t="str">
        <f t="array" ref="E4412">IF(D4412="","",XLOOKUP(D4412,DATOS!$D$6:D14000,DATOS!$C$6:C14000,0,0,1))</f>
        <v/>
      </c>
      <c r="F4412" s="220"/>
      <c r="G4412" s="221"/>
      <c r="H4412" s="194"/>
      <c r="I4412" s="106"/>
      <c r="J4412" s="195"/>
      <c r="K4412" s="195"/>
      <c r="L4412" s="196"/>
    </row>
    <row r="4413">
      <c r="A4413" s="198"/>
      <c r="B4413" s="219"/>
      <c r="C4413" s="103"/>
      <c r="D4413" s="103"/>
      <c r="E4413" s="5" t="str">
        <f t="array" ref="E4413">IF(D4413="","",XLOOKUP(D4413,DATOS!$D$6:D14000,DATOS!$C$6:C14000,0,0,1))</f>
        <v/>
      </c>
      <c r="F4413" s="220"/>
      <c r="G4413" s="221"/>
      <c r="H4413" s="194"/>
      <c r="I4413" s="106"/>
      <c r="J4413" s="195"/>
      <c r="K4413" s="195"/>
      <c r="L4413" s="196"/>
    </row>
    <row r="4414">
      <c r="A4414" s="198"/>
      <c r="B4414" s="219"/>
      <c r="C4414" s="103"/>
      <c r="D4414" s="103"/>
      <c r="E4414" s="5" t="str">
        <f t="array" ref="E4414">IF(D4414="","",XLOOKUP(D4414,DATOS!$D$6:D14000,DATOS!$C$6:C14000,0,0,1))</f>
        <v/>
      </c>
      <c r="F4414" s="220"/>
      <c r="G4414" s="221"/>
      <c r="H4414" s="194"/>
      <c r="I4414" s="106"/>
      <c r="J4414" s="195"/>
      <c r="K4414" s="195"/>
      <c r="L4414" s="196"/>
    </row>
    <row r="4415">
      <c r="A4415" s="198"/>
      <c r="B4415" s="219"/>
      <c r="C4415" s="103"/>
      <c r="D4415" s="103"/>
      <c r="E4415" s="5" t="str">
        <f t="array" ref="E4415">IF(D4415="","",XLOOKUP(D4415,DATOS!$D$6:D14000,DATOS!$C$6:C14000,0,0,1))</f>
        <v/>
      </c>
      <c r="F4415" s="220"/>
      <c r="G4415" s="221"/>
      <c r="H4415" s="194"/>
      <c r="I4415" s="106"/>
      <c r="J4415" s="195"/>
      <c r="K4415" s="195"/>
      <c r="L4415" s="196"/>
    </row>
    <row r="4416">
      <c r="A4416" s="198"/>
      <c r="B4416" s="219"/>
      <c r="C4416" s="103"/>
      <c r="D4416" s="103"/>
      <c r="E4416" s="5" t="str">
        <f t="array" ref="E4416">IF(D4416="","",XLOOKUP(D4416,DATOS!$D$6:D14000,DATOS!$C$6:C14000,0,0,1))</f>
        <v/>
      </c>
      <c r="F4416" s="220"/>
      <c r="G4416" s="221"/>
      <c r="H4416" s="194"/>
      <c r="I4416" s="106"/>
      <c r="J4416" s="195"/>
      <c r="K4416" s="195"/>
      <c r="L4416" s="196"/>
    </row>
    <row r="4417">
      <c r="A4417" s="198"/>
      <c r="B4417" s="219"/>
      <c r="C4417" s="103"/>
      <c r="D4417" s="103"/>
      <c r="E4417" s="5" t="str">
        <f t="array" ref="E4417">IF(D4417="","",XLOOKUP(D4417,DATOS!$D$6:D14000,DATOS!$C$6:C14000,0,0,1))</f>
        <v/>
      </c>
      <c r="F4417" s="220"/>
      <c r="G4417" s="221"/>
      <c r="H4417" s="194"/>
      <c r="I4417" s="106"/>
      <c r="J4417" s="195"/>
      <c r="K4417" s="195"/>
      <c r="L4417" s="196"/>
    </row>
    <row r="4418">
      <c r="A4418" s="198"/>
      <c r="B4418" s="219"/>
      <c r="C4418" s="103"/>
      <c r="D4418" s="103"/>
      <c r="E4418" s="5" t="str">
        <f t="array" ref="E4418">IF(D4418="","",XLOOKUP(D4418,DATOS!$D$6:D14000,DATOS!$C$6:C14000,0,0,1))</f>
        <v/>
      </c>
      <c r="F4418" s="220"/>
      <c r="G4418" s="221"/>
      <c r="H4418" s="194"/>
      <c r="I4418" s="106"/>
      <c r="J4418" s="195"/>
      <c r="K4418" s="195"/>
      <c r="L4418" s="196"/>
    </row>
    <row r="4419">
      <c r="A4419" s="198"/>
      <c r="B4419" s="219"/>
      <c r="C4419" s="103"/>
      <c r="D4419" s="103"/>
      <c r="E4419" s="5" t="str">
        <f t="array" ref="E4419">IF(D4419="","",XLOOKUP(D4419,DATOS!$D$6:D14000,DATOS!$C$6:C14000,0,0,1))</f>
        <v/>
      </c>
      <c r="F4419" s="220"/>
      <c r="G4419" s="221"/>
      <c r="H4419" s="194"/>
      <c r="I4419" s="106"/>
      <c r="J4419" s="195"/>
      <c r="K4419" s="195"/>
      <c r="L4419" s="196"/>
    </row>
    <row r="4420">
      <c r="A4420" s="198"/>
      <c r="B4420" s="219"/>
      <c r="C4420" s="103"/>
      <c r="D4420" s="103"/>
      <c r="E4420" s="5" t="str">
        <f t="array" ref="E4420">IF(D4420="","",XLOOKUP(D4420,DATOS!$D$6:D14000,DATOS!$C$6:C14000,0,0,1))</f>
        <v/>
      </c>
      <c r="F4420" s="220"/>
      <c r="G4420" s="221"/>
      <c r="H4420" s="194"/>
      <c r="I4420" s="106"/>
      <c r="J4420" s="195"/>
      <c r="K4420" s="195"/>
      <c r="L4420" s="196"/>
    </row>
    <row r="4421">
      <c r="A4421" s="198"/>
      <c r="B4421" s="219"/>
      <c r="C4421" s="103"/>
      <c r="D4421" s="103"/>
      <c r="E4421" s="5" t="str">
        <f t="array" ref="E4421">IF(D4421="","",XLOOKUP(D4421,DATOS!$D$6:D14000,DATOS!$C$6:C14000,0,0,1))</f>
        <v/>
      </c>
      <c r="F4421" s="220"/>
      <c r="G4421" s="221"/>
      <c r="H4421" s="194"/>
      <c r="I4421" s="106"/>
      <c r="J4421" s="195"/>
      <c r="K4421" s="195"/>
      <c r="L4421" s="196"/>
    </row>
    <row r="4422">
      <c r="A4422" s="198"/>
      <c r="B4422" s="219"/>
      <c r="C4422" s="103"/>
      <c r="D4422" s="103"/>
      <c r="E4422" s="5" t="str">
        <f t="array" ref="E4422">IF(D4422="","",XLOOKUP(D4422,DATOS!$D$6:D14000,DATOS!$C$6:C14000,0,0,1))</f>
        <v/>
      </c>
      <c r="F4422" s="220"/>
      <c r="G4422" s="221"/>
      <c r="H4422" s="194"/>
      <c r="I4422" s="106"/>
      <c r="J4422" s="195"/>
      <c r="K4422" s="195"/>
      <c r="L4422" s="196"/>
    </row>
    <row r="4423">
      <c r="A4423" s="198"/>
      <c r="B4423" s="219"/>
      <c r="C4423" s="103"/>
      <c r="D4423" s="103"/>
      <c r="E4423" s="5" t="str">
        <f t="array" ref="E4423">IF(D4423="","",XLOOKUP(D4423,DATOS!$D$6:D14000,DATOS!$C$6:C14000,0,0,1))</f>
        <v/>
      </c>
      <c r="F4423" s="220"/>
      <c r="G4423" s="221"/>
      <c r="H4423" s="194"/>
      <c r="I4423" s="106"/>
      <c r="J4423" s="195"/>
      <c r="K4423" s="195"/>
      <c r="L4423" s="196"/>
    </row>
    <row r="4424">
      <c r="A4424" s="198"/>
      <c r="B4424" s="219"/>
      <c r="C4424" s="103"/>
      <c r="D4424" s="103"/>
      <c r="E4424" s="5" t="str">
        <f t="array" ref="E4424">IF(D4424="","",XLOOKUP(D4424,DATOS!$D$6:D14000,DATOS!$C$6:C14000,0,0,1))</f>
        <v/>
      </c>
      <c r="F4424" s="220"/>
      <c r="G4424" s="221"/>
      <c r="H4424" s="194"/>
      <c r="I4424" s="106"/>
      <c r="J4424" s="195"/>
      <c r="K4424" s="195"/>
      <c r="L4424" s="196"/>
    </row>
    <row r="4425">
      <c r="A4425" s="198"/>
      <c r="B4425" s="219"/>
      <c r="C4425" s="103"/>
      <c r="D4425" s="103"/>
      <c r="E4425" s="5" t="str">
        <f t="array" ref="E4425">IF(D4425="","",XLOOKUP(D4425,DATOS!$D$6:D14000,DATOS!$C$6:C14000,0,0,1))</f>
        <v/>
      </c>
      <c r="F4425" s="220"/>
      <c r="G4425" s="221"/>
      <c r="H4425" s="194"/>
      <c r="I4425" s="106"/>
      <c r="J4425" s="195"/>
      <c r="K4425" s="195"/>
      <c r="L4425" s="196"/>
    </row>
    <row r="4426">
      <c r="A4426" s="198"/>
      <c r="B4426" s="219"/>
      <c r="C4426" s="103"/>
      <c r="D4426" s="103"/>
      <c r="E4426" s="5" t="str">
        <f t="array" ref="E4426">IF(D4426="","",XLOOKUP(D4426,DATOS!$D$6:D14000,DATOS!$C$6:C14000,0,0,1))</f>
        <v/>
      </c>
      <c r="F4426" s="220"/>
      <c r="G4426" s="221"/>
      <c r="H4426" s="194"/>
      <c r="I4426" s="106"/>
      <c r="J4426" s="195"/>
      <c r="K4426" s="195"/>
      <c r="L4426" s="196"/>
    </row>
    <row r="4427">
      <c r="A4427" s="198"/>
      <c r="B4427" s="219"/>
      <c r="C4427" s="103"/>
      <c r="D4427" s="103"/>
      <c r="E4427" s="5" t="str">
        <f t="array" ref="E4427">IF(D4427="","",XLOOKUP(D4427,DATOS!$D$6:D14000,DATOS!$C$6:C14000,0,0,1))</f>
        <v/>
      </c>
      <c r="F4427" s="220"/>
      <c r="G4427" s="221"/>
      <c r="H4427" s="194"/>
      <c r="I4427" s="106"/>
      <c r="J4427" s="195"/>
      <c r="K4427" s="195"/>
      <c r="L4427" s="196"/>
    </row>
    <row r="4428">
      <c r="A4428" s="198"/>
      <c r="B4428" s="219"/>
      <c r="C4428" s="103"/>
      <c r="D4428" s="103"/>
      <c r="E4428" s="5" t="str">
        <f t="array" ref="E4428">IF(D4428="","",XLOOKUP(D4428,DATOS!$D$6:D14000,DATOS!$C$6:C14000,0,0,1))</f>
        <v/>
      </c>
      <c r="F4428" s="220"/>
      <c r="G4428" s="221"/>
      <c r="H4428" s="194"/>
      <c r="I4428" s="106"/>
      <c r="J4428" s="195"/>
      <c r="K4428" s="195"/>
      <c r="L4428" s="196"/>
    </row>
    <row r="4429">
      <c r="A4429" s="198"/>
      <c r="B4429" s="219"/>
      <c r="C4429" s="103"/>
      <c r="D4429" s="103"/>
      <c r="E4429" s="5" t="str">
        <f t="array" ref="E4429">IF(D4429="","",XLOOKUP(D4429,DATOS!$D$6:D14000,DATOS!$C$6:C14000,0,0,1))</f>
        <v/>
      </c>
      <c r="F4429" s="220"/>
      <c r="G4429" s="221"/>
      <c r="H4429" s="194"/>
      <c r="I4429" s="106"/>
      <c r="J4429" s="195"/>
      <c r="K4429" s="195"/>
      <c r="L4429" s="196"/>
    </row>
    <row r="4430">
      <c r="A4430" s="198"/>
      <c r="B4430" s="219"/>
      <c r="C4430" s="103"/>
      <c r="D4430" s="103"/>
      <c r="E4430" s="5" t="str">
        <f t="array" ref="E4430">IF(D4430="","",XLOOKUP(D4430,DATOS!$D$6:D14000,DATOS!$C$6:C14000,0,0,1))</f>
        <v/>
      </c>
      <c r="F4430" s="220"/>
      <c r="G4430" s="221"/>
      <c r="H4430" s="194"/>
      <c r="I4430" s="106"/>
      <c r="J4430" s="195"/>
      <c r="K4430" s="195"/>
      <c r="L4430" s="196"/>
    </row>
    <row r="4431">
      <c r="A4431" s="198"/>
      <c r="B4431" s="219"/>
      <c r="C4431" s="103"/>
      <c r="D4431" s="103"/>
      <c r="E4431" s="5" t="str">
        <f t="array" ref="E4431">IF(D4431="","",XLOOKUP(D4431,DATOS!$D$6:D14000,DATOS!$C$6:C14000,0,0,1))</f>
        <v/>
      </c>
      <c r="F4431" s="220"/>
      <c r="G4431" s="221"/>
      <c r="H4431" s="194"/>
      <c r="I4431" s="106"/>
      <c r="J4431" s="195"/>
      <c r="K4431" s="195"/>
      <c r="L4431" s="196"/>
    </row>
    <row r="4432">
      <c r="A4432" s="198"/>
      <c r="B4432" s="219"/>
      <c r="C4432" s="103"/>
      <c r="D4432" s="103"/>
      <c r="E4432" s="5" t="str">
        <f t="array" ref="E4432">IF(D4432="","",XLOOKUP(D4432,DATOS!$D$6:D14000,DATOS!$C$6:C14000,0,0,1))</f>
        <v/>
      </c>
      <c r="F4432" s="220"/>
      <c r="G4432" s="221"/>
      <c r="H4432" s="194"/>
      <c r="I4432" s="106"/>
      <c r="J4432" s="195"/>
      <c r="K4432" s="195"/>
      <c r="L4432" s="196"/>
    </row>
    <row r="4433">
      <c r="A4433" s="198"/>
      <c r="B4433" s="219"/>
      <c r="C4433" s="103"/>
      <c r="D4433" s="103"/>
      <c r="E4433" s="5" t="str">
        <f t="array" ref="E4433">IF(D4433="","",XLOOKUP(D4433,DATOS!$D$6:D14000,DATOS!$C$6:C14000,0,0,1))</f>
        <v/>
      </c>
      <c r="F4433" s="220"/>
      <c r="G4433" s="221"/>
      <c r="H4433" s="194"/>
      <c r="I4433" s="106"/>
      <c r="J4433" s="195"/>
      <c r="K4433" s="195"/>
      <c r="L4433" s="196"/>
    </row>
    <row r="4434">
      <c r="A4434" s="198"/>
      <c r="B4434" s="219"/>
      <c r="C4434" s="103"/>
      <c r="D4434" s="103"/>
      <c r="E4434" s="5" t="str">
        <f t="array" ref="E4434">IF(D4434="","",XLOOKUP(D4434,DATOS!$D$6:D14000,DATOS!$C$6:C14000,0,0,1))</f>
        <v/>
      </c>
      <c r="F4434" s="220"/>
      <c r="G4434" s="221"/>
      <c r="H4434" s="194"/>
      <c r="I4434" s="106"/>
      <c r="J4434" s="195"/>
      <c r="K4434" s="195"/>
      <c r="L4434" s="196"/>
    </row>
    <row r="4435">
      <c r="A4435" s="198"/>
      <c r="B4435" s="219"/>
      <c r="C4435" s="103"/>
      <c r="D4435" s="103"/>
      <c r="E4435" s="5" t="str">
        <f t="array" ref="E4435">IF(D4435="","",XLOOKUP(D4435,DATOS!$D$6:D14000,DATOS!$C$6:C14000,0,0,1))</f>
        <v/>
      </c>
      <c r="F4435" s="220"/>
      <c r="G4435" s="221"/>
      <c r="H4435" s="194"/>
      <c r="I4435" s="106"/>
      <c r="J4435" s="195"/>
      <c r="K4435" s="195"/>
      <c r="L4435" s="196"/>
    </row>
    <row r="4436">
      <c r="A4436" s="198"/>
      <c r="B4436" s="219"/>
      <c r="C4436" s="103"/>
      <c r="D4436" s="103"/>
      <c r="E4436" s="5" t="str">
        <f t="array" ref="E4436">IF(D4436="","",XLOOKUP(D4436,DATOS!$D$6:D14000,DATOS!$C$6:C14000,0,0,1))</f>
        <v/>
      </c>
      <c r="F4436" s="220"/>
      <c r="G4436" s="221"/>
      <c r="H4436" s="194"/>
      <c r="I4436" s="106"/>
      <c r="J4436" s="195"/>
      <c r="K4436" s="195"/>
      <c r="L4436" s="196"/>
    </row>
    <row r="4437">
      <c r="A4437" s="198"/>
      <c r="B4437" s="219"/>
      <c r="C4437" s="103"/>
      <c r="D4437" s="103"/>
      <c r="E4437" s="5" t="str">
        <f t="array" ref="E4437">IF(D4437="","",XLOOKUP(D4437,DATOS!$D$6:D14000,DATOS!$C$6:C14000,0,0,1))</f>
        <v/>
      </c>
      <c r="F4437" s="220"/>
      <c r="G4437" s="221"/>
      <c r="H4437" s="194"/>
      <c r="I4437" s="106"/>
      <c r="J4437" s="195"/>
      <c r="K4437" s="195"/>
      <c r="L4437" s="196"/>
    </row>
    <row r="4438">
      <c r="A4438" s="198"/>
      <c r="B4438" s="219"/>
      <c r="C4438" s="103"/>
      <c r="D4438" s="103"/>
      <c r="E4438" s="5" t="str">
        <f t="array" ref="E4438">IF(D4438="","",XLOOKUP(D4438,DATOS!$D$6:D14000,DATOS!$C$6:C14000,0,0,1))</f>
        <v/>
      </c>
      <c r="F4438" s="220"/>
      <c r="G4438" s="221"/>
      <c r="H4438" s="194"/>
      <c r="I4438" s="106"/>
      <c r="J4438" s="195"/>
      <c r="K4438" s="195"/>
      <c r="L4438" s="196"/>
    </row>
    <row r="4439">
      <c r="A4439" s="198"/>
      <c r="B4439" s="219"/>
      <c r="C4439" s="103"/>
      <c r="D4439" s="103"/>
      <c r="E4439" s="5" t="str">
        <f t="array" ref="E4439">IF(D4439="","",XLOOKUP(D4439,DATOS!$D$6:D14000,DATOS!$C$6:C14000,0,0,1))</f>
        <v/>
      </c>
      <c r="F4439" s="220"/>
      <c r="G4439" s="221"/>
      <c r="H4439" s="194"/>
      <c r="I4439" s="106"/>
      <c r="J4439" s="195"/>
      <c r="K4439" s="195"/>
      <c r="L4439" s="196"/>
    </row>
    <row r="4440">
      <c r="A4440" s="198"/>
      <c r="B4440" s="219"/>
      <c r="C4440" s="103"/>
      <c r="D4440" s="103"/>
      <c r="E4440" s="5" t="str">
        <f t="array" ref="E4440">IF(D4440="","",XLOOKUP(D4440,DATOS!$D$6:D14000,DATOS!$C$6:C14000,0,0,1))</f>
        <v/>
      </c>
      <c r="F4440" s="220"/>
      <c r="G4440" s="221"/>
      <c r="H4440" s="194"/>
      <c r="I4440" s="106"/>
      <c r="J4440" s="195"/>
      <c r="K4440" s="195"/>
      <c r="L4440" s="196"/>
    </row>
    <row r="4441">
      <c r="A4441" s="198"/>
      <c r="B4441" s="219"/>
      <c r="C4441" s="103"/>
      <c r="D4441" s="103"/>
      <c r="E4441" s="5" t="str">
        <f t="array" ref="E4441">IF(D4441="","",XLOOKUP(D4441,DATOS!$D$6:D14000,DATOS!$C$6:C14000,0,0,1))</f>
        <v/>
      </c>
      <c r="F4441" s="220"/>
      <c r="G4441" s="221"/>
      <c r="H4441" s="194"/>
      <c r="I4441" s="106"/>
      <c r="J4441" s="195"/>
      <c r="K4441" s="195"/>
      <c r="L4441" s="196"/>
    </row>
    <row r="4442">
      <c r="A4442" s="198"/>
      <c r="B4442" s="219"/>
      <c r="C4442" s="103"/>
      <c r="D4442" s="103"/>
      <c r="E4442" s="5" t="str">
        <f t="array" ref="E4442">IF(D4442="","",XLOOKUP(D4442,DATOS!$D$6:D14000,DATOS!$C$6:C14000,0,0,1))</f>
        <v/>
      </c>
      <c r="F4442" s="220"/>
      <c r="G4442" s="221"/>
      <c r="H4442" s="194"/>
      <c r="I4442" s="106"/>
      <c r="J4442" s="195"/>
      <c r="K4442" s="195"/>
      <c r="L4442" s="196"/>
    </row>
    <row r="4443">
      <c r="A4443" s="198"/>
      <c r="B4443" s="219"/>
      <c r="C4443" s="103"/>
      <c r="D4443" s="103"/>
      <c r="E4443" s="5" t="str">
        <f t="array" ref="E4443">IF(D4443="","",XLOOKUP(D4443,DATOS!$D$6:D14000,DATOS!$C$6:C14000,0,0,1))</f>
        <v/>
      </c>
      <c r="F4443" s="220"/>
      <c r="G4443" s="221"/>
      <c r="H4443" s="194"/>
      <c r="I4443" s="106"/>
      <c r="J4443" s="195"/>
      <c r="K4443" s="195"/>
      <c r="L4443" s="196"/>
    </row>
    <row r="4444">
      <c r="A4444" s="198"/>
      <c r="B4444" s="219"/>
      <c r="C4444" s="103"/>
      <c r="D4444" s="103"/>
      <c r="E4444" s="5" t="str">
        <f t="array" ref="E4444">IF(D4444="","",XLOOKUP(D4444,DATOS!$D$6:D14000,DATOS!$C$6:C14000,0,0,1))</f>
        <v/>
      </c>
      <c r="F4444" s="220"/>
      <c r="G4444" s="221"/>
      <c r="H4444" s="194"/>
      <c r="I4444" s="106"/>
      <c r="J4444" s="195"/>
      <c r="K4444" s="195"/>
      <c r="L4444" s="196"/>
    </row>
    <row r="4445">
      <c r="A4445" s="198"/>
      <c r="B4445" s="219"/>
      <c r="C4445" s="103"/>
      <c r="D4445" s="103"/>
      <c r="E4445" s="5" t="str">
        <f t="array" ref="E4445">IF(D4445="","",XLOOKUP(D4445,DATOS!$D$6:D14000,DATOS!$C$6:C14000,0,0,1))</f>
        <v/>
      </c>
      <c r="F4445" s="220"/>
      <c r="G4445" s="221"/>
      <c r="H4445" s="194"/>
      <c r="I4445" s="106"/>
      <c r="J4445" s="195"/>
      <c r="K4445" s="195"/>
      <c r="L4445" s="196"/>
    </row>
    <row r="4446">
      <c r="A4446" s="198"/>
      <c r="B4446" s="219"/>
      <c r="C4446" s="103"/>
      <c r="D4446" s="103"/>
      <c r="E4446" s="5" t="str">
        <f t="array" ref="E4446">IF(D4446="","",XLOOKUP(D4446,DATOS!$D$6:D14000,DATOS!$C$6:C14000,0,0,1))</f>
        <v/>
      </c>
      <c r="F4446" s="220"/>
      <c r="G4446" s="221"/>
      <c r="H4446" s="194"/>
      <c r="I4446" s="106"/>
      <c r="J4446" s="195"/>
      <c r="K4446" s="195"/>
      <c r="L4446" s="196"/>
    </row>
    <row r="4447">
      <c r="A4447" s="198"/>
      <c r="B4447" s="219"/>
      <c r="C4447" s="103"/>
      <c r="D4447" s="103"/>
      <c r="E4447" s="5" t="str">
        <f t="array" ref="E4447">IF(D4447="","",XLOOKUP(D4447,DATOS!$D$6:D14000,DATOS!$C$6:C14000,0,0,1))</f>
        <v/>
      </c>
      <c r="F4447" s="220"/>
      <c r="G4447" s="221"/>
      <c r="H4447" s="194"/>
      <c r="I4447" s="106"/>
      <c r="J4447" s="195"/>
      <c r="K4447" s="195"/>
      <c r="L4447" s="196"/>
    </row>
    <row r="4448">
      <c r="A4448" s="198"/>
      <c r="B4448" s="219"/>
      <c r="C4448" s="103"/>
      <c r="D4448" s="103"/>
      <c r="E4448" s="5" t="str">
        <f t="array" ref="E4448">IF(D4448="","",XLOOKUP(D4448,DATOS!$D$6:D14000,DATOS!$C$6:C14000,0,0,1))</f>
        <v/>
      </c>
      <c r="F4448" s="220"/>
      <c r="G4448" s="221"/>
      <c r="H4448" s="194"/>
      <c r="I4448" s="106"/>
      <c r="J4448" s="195"/>
      <c r="K4448" s="195"/>
      <c r="L4448" s="196"/>
    </row>
    <row r="4449">
      <c r="A4449" s="198"/>
      <c r="B4449" s="219"/>
      <c r="C4449" s="103"/>
      <c r="D4449" s="103"/>
      <c r="E4449" s="5" t="str">
        <f t="array" ref="E4449">IF(D4449="","",XLOOKUP(D4449,DATOS!$D$6:D14000,DATOS!$C$6:C14000,0,0,1))</f>
        <v/>
      </c>
      <c r="F4449" s="220"/>
      <c r="G4449" s="221"/>
      <c r="H4449" s="194"/>
      <c r="I4449" s="106"/>
      <c r="J4449" s="195"/>
      <c r="K4449" s="195"/>
      <c r="L4449" s="196"/>
    </row>
    <row r="4450">
      <c r="A4450" s="198"/>
      <c r="B4450" s="219"/>
      <c r="C4450" s="103"/>
      <c r="D4450" s="103"/>
      <c r="E4450" s="5" t="str">
        <f t="array" ref="E4450">IF(D4450="","",XLOOKUP(D4450,DATOS!$D$6:D14000,DATOS!$C$6:C14000,0,0,1))</f>
        <v/>
      </c>
      <c r="F4450" s="220"/>
      <c r="G4450" s="221"/>
      <c r="H4450" s="194"/>
      <c r="I4450" s="106"/>
      <c r="J4450" s="195"/>
      <c r="K4450" s="195"/>
      <c r="L4450" s="196"/>
    </row>
    <row r="4451">
      <c r="A4451" s="198"/>
      <c r="B4451" s="219"/>
      <c r="C4451" s="103"/>
      <c r="D4451" s="103"/>
      <c r="E4451" s="5" t="str">
        <f t="array" ref="E4451">IF(D4451="","",XLOOKUP(D4451,DATOS!$D$6:D14000,DATOS!$C$6:C14000,0,0,1))</f>
        <v/>
      </c>
      <c r="F4451" s="220"/>
      <c r="G4451" s="221"/>
      <c r="H4451" s="194"/>
      <c r="I4451" s="106"/>
      <c r="J4451" s="195"/>
      <c r="K4451" s="195"/>
      <c r="L4451" s="196"/>
    </row>
    <row r="4452">
      <c r="A4452" s="198"/>
      <c r="B4452" s="219"/>
      <c r="C4452" s="103"/>
      <c r="D4452" s="103"/>
      <c r="E4452" s="5" t="str">
        <f t="array" ref="E4452">IF(D4452="","",XLOOKUP(D4452,DATOS!$D$6:D14000,DATOS!$C$6:C14000,0,0,1))</f>
        <v/>
      </c>
      <c r="F4452" s="220"/>
      <c r="G4452" s="221"/>
      <c r="H4452" s="194"/>
      <c r="I4452" s="106"/>
      <c r="J4452" s="195"/>
      <c r="K4452" s="195"/>
      <c r="L4452" s="196"/>
    </row>
    <row r="4453">
      <c r="A4453" s="198"/>
      <c r="B4453" s="219"/>
      <c r="C4453" s="103"/>
      <c r="D4453" s="103"/>
      <c r="E4453" s="5" t="str">
        <f t="array" ref="E4453">IF(D4453="","",XLOOKUP(D4453,DATOS!$D$6:D14000,DATOS!$C$6:C14000,0,0,1))</f>
        <v/>
      </c>
      <c r="F4453" s="220"/>
      <c r="G4453" s="221"/>
      <c r="H4453" s="194"/>
      <c r="I4453" s="106"/>
      <c r="J4453" s="195"/>
      <c r="K4453" s="195"/>
      <c r="L4453" s="196"/>
    </row>
    <row r="4454">
      <c r="A4454" s="198"/>
      <c r="B4454" s="219"/>
      <c r="C4454" s="103"/>
      <c r="D4454" s="103"/>
      <c r="E4454" s="5" t="str">
        <f t="array" ref="E4454">IF(D4454="","",XLOOKUP(D4454,DATOS!$D$6:D14000,DATOS!$C$6:C14000,0,0,1))</f>
        <v/>
      </c>
      <c r="F4454" s="220"/>
      <c r="G4454" s="221"/>
      <c r="H4454" s="194"/>
      <c r="I4454" s="106"/>
      <c r="J4454" s="195"/>
      <c r="K4454" s="195"/>
      <c r="L4454" s="196"/>
    </row>
    <row r="4455">
      <c r="A4455" s="198"/>
      <c r="B4455" s="219"/>
      <c r="C4455" s="103"/>
      <c r="D4455" s="103"/>
      <c r="E4455" s="5" t="str">
        <f t="array" ref="E4455">IF(D4455="","",XLOOKUP(D4455,DATOS!$D$6:D14000,DATOS!$C$6:C14000,0,0,1))</f>
        <v/>
      </c>
      <c r="F4455" s="220"/>
      <c r="G4455" s="221"/>
      <c r="H4455" s="194"/>
      <c r="I4455" s="106"/>
      <c r="J4455" s="195"/>
      <c r="K4455" s="195"/>
      <c r="L4455" s="196"/>
    </row>
    <row r="4456">
      <c r="A4456" s="198"/>
      <c r="B4456" s="219"/>
      <c r="C4456" s="103"/>
      <c r="D4456" s="103"/>
      <c r="E4456" s="5" t="str">
        <f t="array" ref="E4456">IF(D4456="","",XLOOKUP(D4456,DATOS!$D$6:D14000,DATOS!$C$6:C14000,0,0,1))</f>
        <v/>
      </c>
      <c r="F4456" s="220"/>
      <c r="G4456" s="221"/>
      <c r="H4456" s="194"/>
      <c r="I4456" s="106"/>
      <c r="J4456" s="195"/>
      <c r="K4456" s="195"/>
      <c r="L4456" s="196"/>
    </row>
    <row r="4457">
      <c r="A4457" s="198"/>
      <c r="B4457" s="219"/>
      <c r="C4457" s="103"/>
      <c r="D4457" s="103"/>
      <c r="E4457" s="5" t="str">
        <f t="array" ref="E4457">IF(D4457="","",XLOOKUP(D4457,DATOS!$D$6:D14000,DATOS!$C$6:C14000,0,0,1))</f>
        <v/>
      </c>
      <c r="F4457" s="220"/>
      <c r="G4457" s="221"/>
      <c r="H4457" s="194"/>
      <c r="I4457" s="106"/>
      <c r="J4457" s="195"/>
      <c r="K4457" s="195"/>
      <c r="L4457" s="196"/>
    </row>
    <row r="4458">
      <c r="A4458" s="198"/>
      <c r="B4458" s="219"/>
      <c r="C4458" s="103"/>
      <c r="D4458" s="103"/>
      <c r="E4458" s="5" t="str">
        <f t="array" ref="E4458">IF(D4458="","",XLOOKUP(D4458,DATOS!$D$6:D14000,DATOS!$C$6:C14000,0,0,1))</f>
        <v/>
      </c>
      <c r="F4458" s="220"/>
      <c r="G4458" s="221"/>
      <c r="H4458" s="194"/>
      <c r="I4458" s="106"/>
      <c r="J4458" s="195"/>
      <c r="K4458" s="195"/>
      <c r="L4458" s="196"/>
    </row>
    <row r="4459">
      <c r="A4459" s="198"/>
      <c r="B4459" s="219"/>
      <c r="C4459" s="103"/>
      <c r="D4459" s="103"/>
      <c r="E4459" s="5" t="str">
        <f t="array" ref="E4459">IF(D4459="","",XLOOKUP(D4459,DATOS!$D$6:D14000,DATOS!$C$6:C14000,0,0,1))</f>
        <v/>
      </c>
      <c r="F4459" s="220"/>
      <c r="G4459" s="221"/>
      <c r="H4459" s="194"/>
      <c r="I4459" s="106"/>
      <c r="J4459" s="195"/>
      <c r="K4459" s="195"/>
      <c r="L4459" s="196"/>
    </row>
    <row r="4460">
      <c r="A4460" s="198"/>
      <c r="B4460" s="219"/>
      <c r="C4460" s="103"/>
      <c r="D4460" s="103"/>
      <c r="E4460" s="5" t="str">
        <f t="array" ref="E4460">IF(D4460="","",XLOOKUP(D4460,DATOS!$D$6:D14000,DATOS!$C$6:C14000,0,0,1))</f>
        <v/>
      </c>
      <c r="F4460" s="220"/>
      <c r="G4460" s="221"/>
      <c r="H4460" s="194"/>
      <c r="I4460" s="106"/>
      <c r="J4460" s="195"/>
      <c r="K4460" s="195"/>
      <c r="L4460" s="196"/>
    </row>
    <row r="4461">
      <c r="A4461" s="198"/>
      <c r="B4461" s="219"/>
      <c r="C4461" s="103"/>
      <c r="D4461" s="103"/>
      <c r="E4461" s="5" t="str">
        <f t="array" ref="E4461">IF(D4461="","",XLOOKUP(D4461,DATOS!$D$6:D14000,DATOS!$C$6:C14000,0,0,1))</f>
        <v/>
      </c>
      <c r="F4461" s="220"/>
      <c r="G4461" s="221"/>
      <c r="H4461" s="194"/>
      <c r="I4461" s="106"/>
      <c r="J4461" s="195"/>
      <c r="K4461" s="195"/>
      <c r="L4461" s="196"/>
    </row>
    <row r="4462">
      <c r="A4462" s="198"/>
      <c r="B4462" s="219"/>
      <c r="C4462" s="103"/>
      <c r="D4462" s="103"/>
      <c r="E4462" s="5" t="str">
        <f t="array" ref="E4462">IF(D4462="","",XLOOKUP(D4462,DATOS!$D$6:D14000,DATOS!$C$6:C14000,0,0,1))</f>
        <v/>
      </c>
      <c r="F4462" s="220"/>
      <c r="G4462" s="221"/>
      <c r="H4462" s="194"/>
      <c r="I4462" s="106"/>
      <c r="J4462" s="195"/>
      <c r="K4462" s="195"/>
      <c r="L4462" s="196"/>
    </row>
    <row r="4463">
      <c r="A4463" s="198"/>
      <c r="B4463" s="219"/>
      <c r="C4463" s="103"/>
      <c r="D4463" s="103"/>
      <c r="E4463" s="5" t="str">
        <f t="array" ref="E4463">IF(D4463="","",XLOOKUP(D4463,DATOS!$D$6:D14000,DATOS!$C$6:C14000,0,0,1))</f>
        <v/>
      </c>
      <c r="F4463" s="220"/>
      <c r="G4463" s="221"/>
      <c r="H4463" s="194"/>
      <c r="I4463" s="106"/>
      <c r="J4463" s="195"/>
      <c r="K4463" s="195"/>
      <c r="L4463" s="196"/>
    </row>
    <row r="4464">
      <c r="A4464" s="198"/>
      <c r="B4464" s="219"/>
      <c r="C4464" s="103"/>
      <c r="D4464" s="103"/>
      <c r="E4464" s="5" t="str">
        <f t="array" ref="E4464">IF(D4464="","",XLOOKUP(D4464,DATOS!$D$6:D14000,DATOS!$C$6:C14000,0,0,1))</f>
        <v/>
      </c>
      <c r="F4464" s="220"/>
      <c r="G4464" s="221"/>
      <c r="H4464" s="194"/>
      <c r="I4464" s="106"/>
      <c r="J4464" s="195"/>
      <c r="K4464" s="195"/>
      <c r="L4464" s="196"/>
    </row>
    <row r="4465">
      <c r="A4465" s="198"/>
      <c r="B4465" s="219"/>
      <c r="C4465" s="103"/>
      <c r="D4465" s="103"/>
      <c r="E4465" s="5" t="str">
        <f t="array" ref="E4465">IF(D4465="","",XLOOKUP(D4465,DATOS!$D$6:D14000,DATOS!$C$6:C14000,0,0,1))</f>
        <v/>
      </c>
      <c r="F4465" s="220"/>
      <c r="G4465" s="221"/>
      <c r="H4465" s="194"/>
      <c r="I4465" s="106"/>
      <c r="J4465" s="195"/>
      <c r="K4465" s="195"/>
      <c r="L4465" s="196"/>
    </row>
    <row r="4466">
      <c r="A4466" s="198"/>
      <c r="B4466" s="219"/>
      <c r="C4466" s="103"/>
      <c r="D4466" s="103"/>
      <c r="E4466" s="5" t="str">
        <f t="array" ref="E4466">IF(D4466="","",XLOOKUP(D4466,DATOS!$D$6:D14000,DATOS!$C$6:C14000,0,0,1))</f>
        <v/>
      </c>
      <c r="F4466" s="220"/>
      <c r="G4466" s="221"/>
      <c r="H4466" s="194"/>
      <c r="I4466" s="106"/>
      <c r="J4466" s="195"/>
      <c r="K4466" s="195"/>
      <c r="L4466" s="196"/>
    </row>
    <row r="4467">
      <c r="A4467" s="198"/>
      <c r="B4467" s="219"/>
      <c r="C4467" s="103"/>
      <c r="D4467" s="103"/>
      <c r="E4467" s="5" t="str">
        <f t="array" ref="E4467">IF(D4467="","",XLOOKUP(D4467,DATOS!$D$6:D14000,DATOS!$C$6:C14000,0,0,1))</f>
        <v/>
      </c>
      <c r="F4467" s="220"/>
      <c r="G4467" s="221"/>
      <c r="H4467" s="194"/>
      <c r="I4467" s="106"/>
      <c r="J4467" s="195"/>
      <c r="K4467" s="195"/>
      <c r="L4467" s="196"/>
    </row>
    <row r="4468">
      <c r="A4468" s="198"/>
      <c r="B4468" s="219"/>
      <c r="C4468" s="103"/>
      <c r="D4468" s="103"/>
      <c r="E4468" s="5" t="str">
        <f t="array" ref="E4468">IF(D4468="","",XLOOKUP(D4468,DATOS!$D$6:D14000,DATOS!$C$6:C14000,0,0,1))</f>
        <v/>
      </c>
      <c r="F4468" s="220"/>
      <c r="G4468" s="221"/>
      <c r="H4468" s="194"/>
      <c r="I4468" s="106"/>
      <c r="J4468" s="195"/>
      <c r="K4468" s="195"/>
      <c r="L4468" s="196"/>
    </row>
    <row r="4469">
      <c r="A4469" s="198"/>
      <c r="B4469" s="219"/>
      <c r="C4469" s="103"/>
      <c r="D4469" s="103"/>
      <c r="E4469" s="5" t="str">
        <f t="array" ref="E4469">IF(D4469="","",XLOOKUP(D4469,DATOS!$D$6:D14000,DATOS!$C$6:C14000,0,0,1))</f>
        <v/>
      </c>
      <c r="F4469" s="220"/>
      <c r="G4469" s="221"/>
      <c r="H4469" s="194"/>
      <c r="I4469" s="106"/>
      <c r="J4469" s="195"/>
      <c r="K4469" s="195"/>
      <c r="L4469" s="196"/>
    </row>
    <row r="4470">
      <c r="A4470" s="198"/>
      <c r="B4470" s="219"/>
      <c r="C4470" s="103"/>
      <c r="D4470" s="103"/>
      <c r="E4470" s="5" t="str">
        <f t="array" ref="E4470">IF(D4470="","",XLOOKUP(D4470,DATOS!$D$6:D14000,DATOS!$C$6:C14000,0,0,1))</f>
        <v/>
      </c>
      <c r="F4470" s="220"/>
      <c r="G4470" s="221"/>
      <c r="H4470" s="194"/>
      <c r="I4470" s="106"/>
      <c r="J4470" s="195"/>
      <c r="K4470" s="195"/>
      <c r="L4470" s="196"/>
    </row>
    <row r="4471">
      <c r="A4471" s="198"/>
      <c r="B4471" s="219"/>
      <c r="C4471" s="103"/>
      <c r="D4471" s="103"/>
      <c r="E4471" s="5" t="str">
        <f t="array" ref="E4471">IF(D4471="","",XLOOKUP(D4471,DATOS!$D$6:D14000,DATOS!$C$6:C14000,0,0,1))</f>
        <v/>
      </c>
      <c r="F4471" s="220"/>
      <c r="G4471" s="221"/>
      <c r="H4471" s="194"/>
      <c r="I4471" s="106"/>
      <c r="J4471" s="195"/>
      <c r="K4471" s="195"/>
      <c r="L4471" s="196"/>
    </row>
    <row r="4472">
      <c r="A4472" s="198"/>
      <c r="B4472" s="219"/>
      <c r="C4472" s="103"/>
      <c r="D4472" s="103"/>
      <c r="E4472" s="5" t="str">
        <f t="array" ref="E4472">IF(D4472="","",XLOOKUP(D4472,DATOS!$D$6:D14000,DATOS!$C$6:C14000,0,0,1))</f>
        <v/>
      </c>
      <c r="F4472" s="220"/>
      <c r="G4472" s="221"/>
      <c r="H4472" s="194"/>
      <c r="I4472" s="106"/>
      <c r="J4472" s="195"/>
      <c r="K4472" s="195"/>
      <c r="L4472" s="196"/>
    </row>
    <row r="4473">
      <c r="A4473" s="198"/>
      <c r="B4473" s="219"/>
      <c r="C4473" s="103"/>
      <c r="D4473" s="103"/>
      <c r="E4473" s="5" t="str">
        <f t="array" ref="E4473">IF(D4473="","",XLOOKUP(D4473,DATOS!$D$6:D14000,DATOS!$C$6:C14000,0,0,1))</f>
        <v/>
      </c>
      <c r="F4473" s="220"/>
      <c r="G4473" s="221"/>
      <c r="H4473" s="194"/>
      <c r="I4473" s="106"/>
      <c r="J4473" s="195"/>
      <c r="K4473" s="195"/>
      <c r="L4473" s="196"/>
    </row>
    <row r="4474">
      <c r="A4474" s="198"/>
      <c r="B4474" s="219"/>
      <c r="C4474" s="103"/>
      <c r="D4474" s="103"/>
      <c r="E4474" s="5" t="str">
        <f t="array" ref="E4474">IF(D4474="","",XLOOKUP(D4474,DATOS!$D$6:D14000,DATOS!$C$6:C14000,0,0,1))</f>
        <v/>
      </c>
      <c r="F4474" s="220"/>
      <c r="G4474" s="221"/>
      <c r="H4474" s="194"/>
      <c r="I4474" s="106"/>
      <c r="J4474" s="195"/>
      <c r="K4474" s="195"/>
      <c r="L4474" s="196"/>
    </row>
    <row r="4475">
      <c r="A4475" s="198"/>
      <c r="B4475" s="219"/>
      <c r="C4475" s="103"/>
      <c r="D4475" s="103"/>
      <c r="E4475" s="5" t="str">
        <f t="array" ref="E4475">IF(D4475="","",XLOOKUP(D4475,DATOS!$D$6:D14000,DATOS!$C$6:C14000,0,0,1))</f>
        <v/>
      </c>
      <c r="F4475" s="220"/>
      <c r="G4475" s="221"/>
      <c r="H4475" s="194"/>
      <c r="I4475" s="106"/>
      <c r="J4475" s="195"/>
      <c r="K4475" s="195"/>
      <c r="L4475" s="196"/>
    </row>
    <row r="4476">
      <c r="A4476" s="198"/>
      <c r="B4476" s="219"/>
      <c r="C4476" s="103"/>
      <c r="D4476" s="103"/>
      <c r="E4476" s="5" t="str">
        <f t="array" ref="E4476">IF(D4476="","",XLOOKUP(D4476,DATOS!$D$6:D14000,DATOS!$C$6:C14000,0,0,1))</f>
        <v/>
      </c>
      <c r="F4476" s="220"/>
      <c r="G4476" s="221"/>
      <c r="H4476" s="194"/>
      <c r="I4476" s="106"/>
      <c r="J4476" s="195"/>
      <c r="K4476" s="195"/>
      <c r="L4476" s="196"/>
    </row>
    <row r="4477">
      <c r="A4477" s="198"/>
      <c r="B4477" s="219"/>
      <c r="C4477" s="103"/>
      <c r="D4477" s="103"/>
      <c r="E4477" s="5" t="str">
        <f t="array" ref="E4477">IF(D4477="","",XLOOKUP(D4477,DATOS!$D$6:D14000,DATOS!$C$6:C14000,0,0,1))</f>
        <v/>
      </c>
      <c r="F4477" s="220"/>
      <c r="G4477" s="221"/>
      <c r="H4477" s="194"/>
      <c r="I4477" s="106"/>
      <c r="J4477" s="195"/>
      <c r="K4477" s="195"/>
      <c r="L4477" s="196"/>
    </row>
    <row r="4478">
      <c r="A4478" s="198"/>
      <c r="B4478" s="219"/>
      <c r="C4478" s="103"/>
      <c r="D4478" s="103"/>
      <c r="E4478" s="5" t="str">
        <f t="array" ref="E4478">IF(D4478="","",XLOOKUP(D4478,DATOS!$D$6:D14000,DATOS!$C$6:C14000,0,0,1))</f>
        <v/>
      </c>
      <c r="F4478" s="220"/>
      <c r="G4478" s="221"/>
      <c r="H4478" s="194"/>
      <c r="I4478" s="106"/>
      <c r="J4478" s="195"/>
      <c r="K4478" s="195"/>
      <c r="L4478" s="196"/>
    </row>
    <row r="4479">
      <c r="A4479" s="198"/>
      <c r="B4479" s="219"/>
      <c r="C4479" s="103"/>
      <c r="D4479" s="103"/>
      <c r="E4479" s="5" t="str">
        <f t="array" ref="E4479">IF(D4479="","",XLOOKUP(D4479,DATOS!$D$6:D14000,DATOS!$C$6:C14000,0,0,1))</f>
        <v/>
      </c>
      <c r="F4479" s="220"/>
      <c r="G4479" s="221"/>
      <c r="H4479" s="194"/>
      <c r="I4479" s="106"/>
      <c r="J4479" s="195"/>
      <c r="K4479" s="195"/>
      <c r="L4479" s="196"/>
    </row>
    <row r="4480">
      <c r="A4480" s="198"/>
      <c r="B4480" s="219"/>
      <c r="C4480" s="103"/>
      <c r="D4480" s="103"/>
      <c r="E4480" s="5" t="str">
        <f t="array" ref="E4480">IF(D4480="","",XLOOKUP(D4480,DATOS!$D$6:D14000,DATOS!$C$6:C14000,0,0,1))</f>
        <v/>
      </c>
      <c r="F4480" s="220"/>
      <c r="G4480" s="221"/>
      <c r="H4480" s="194"/>
      <c r="I4480" s="106"/>
      <c r="J4480" s="195"/>
      <c r="K4480" s="195"/>
      <c r="L4480" s="196"/>
    </row>
    <row r="4481">
      <c r="A4481" s="198"/>
      <c r="B4481" s="219"/>
      <c r="C4481" s="103"/>
      <c r="D4481" s="103"/>
      <c r="E4481" s="5" t="str">
        <f t="array" ref="E4481">IF(D4481="","",XLOOKUP(D4481,DATOS!$D$6:D14000,DATOS!$C$6:C14000,0,0,1))</f>
        <v/>
      </c>
      <c r="F4481" s="220"/>
      <c r="G4481" s="221"/>
      <c r="H4481" s="194"/>
      <c r="I4481" s="106"/>
      <c r="J4481" s="195"/>
      <c r="K4481" s="195"/>
      <c r="L4481" s="196"/>
    </row>
    <row r="4482">
      <c r="A4482" s="198"/>
      <c r="B4482" s="219"/>
      <c r="C4482" s="103"/>
      <c r="D4482" s="103"/>
      <c r="E4482" s="5" t="str">
        <f t="array" ref="E4482">IF(D4482="","",XLOOKUP(D4482,DATOS!$D$6:D14000,DATOS!$C$6:C14000,0,0,1))</f>
        <v/>
      </c>
      <c r="F4482" s="220"/>
      <c r="G4482" s="221"/>
      <c r="H4482" s="194"/>
      <c r="I4482" s="106"/>
      <c r="J4482" s="195"/>
      <c r="K4482" s="195"/>
      <c r="L4482" s="196"/>
    </row>
    <row r="4483">
      <c r="A4483" s="198"/>
      <c r="B4483" s="219"/>
      <c r="C4483" s="103"/>
      <c r="D4483" s="103"/>
      <c r="E4483" s="5" t="str">
        <f t="array" ref="E4483">IF(D4483="","",XLOOKUP(D4483,DATOS!$D$6:D14000,DATOS!$C$6:C14000,0,0,1))</f>
        <v/>
      </c>
      <c r="F4483" s="220"/>
      <c r="G4483" s="221"/>
      <c r="H4483" s="194"/>
      <c r="I4483" s="106"/>
      <c r="J4483" s="195"/>
      <c r="K4483" s="195"/>
      <c r="L4483" s="196"/>
    </row>
    <row r="4484">
      <c r="A4484" s="198"/>
      <c r="B4484" s="219"/>
      <c r="C4484" s="103"/>
      <c r="D4484" s="103"/>
      <c r="E4484" s="5" t="str">
        <f t="array" ref="E4484">IF(D4484="","",XLOOKUP(D4484,DATOS!$D$6:D14000,DATOS!$C$6:C14000,0,0,1))</f>
        <v/>
      </c>
      <c r="F4484" s="220"/>
      <c r="G4484" s="221"/>
      <c r="H4484" s="194"/>
      <c r="I4484" s="106"/>
      <c r="J4484" s="195"/>
      <c r="K4484" s="195"/>
      <c r="L4484" s="196"/>
    </row>
    <row r="4485">
      <c r="A4485" s="198"/>
      <c r="B4485" s="219"/>
      <c r="C4485" s="103"/>
      <c r="D4485" s="103"/>
      <c r="E4485" s="5" t="str">
        <f t="array" ref="E4485">IF(D4485="","",XLOOKUP(D4485,DATOS!$D$6:D14000,DATOS!$C$6:C14000,0,0,1))</f>
        <v/>
      </c>
      <c r="F4485" s="220"/>
      <c r="G4485" s="221"/>
      <c r="H4485" s="194"/>
      <c r="I4485" s="106"/>
      <c r="J4485" s="195"/>
      <c r="K4485" s="195"/>
      <c r="L4485" s="196"/>
    </row>
    <row r="4486">
      <c r="A4486" s="198"/>
      <c r="B4486" s="219"/>
      <c r="C4486" s="103"/>
      <c r="D4486" s="103"/>
      <c r="E4486" s="5" t="str">
        <f t="array" ref="E4486">IF(D4486="","",XLOOKUP(D4486,DATOS!$D$6:D14000,DATOS!$C$6:C14000,0,0,1))</f>
        <v/>
      </c>
      <c r="F4486" s="220"/>
      <c r="G4486" s="221"/>
      <c r="H4486" s="194"/>
      <c r="I4486" s="106"/>
      <c r="J4486" s="195"/>
      <c r="K4486" s="195"/>
      <c r="L4486" s="196"/>
    </row>
    <row r="4487">
      <c r="A4487" s="198"/>
      <c r="B4487" s="219"/>
      <c r="C4487" s="103"/>
      <c r="D4487" s="103"/>
      <c r="E4487" s="5" t="str">
        <f t="array" ref="E4487">IF(D4487="","",XLOOKUP(D4487,DATOS!$D$6:D14000,DATOS!$C$6:C14000,0,0,1))</f>
        <v/>
      </c>
      <c r="F4487" s="220"/>
      <c r="G4487" s="221"/>
      <c r="H4487" s="194"/>
      <c r="I4487" s="106"/>
      <c r="J4487" s="195"/>
      <c r="K4487" s="195"/>
      <c r="L4487" s="196"/>
    </row>
    <row r="4488">
      <c r="A4488" s="198"/>
      <c r="B4488" s="219"/>
      <c r="C4488" s="103"/>
      <c r="D4488" s="103"/>
      <c r="E4488" s="5" t="str">
        <f t="array" ref="E4488">IF(D4488="","",XLOOKUP(D4488,DATOS!$D$6:D14000,DATOS!$C$6:C14000,0,0,1))</f>
        <v/>
      </c>
      <c r="F4488" s="220"/>
      <c r="G4488" s="221"/>
      <c r="H4488" s="194"/>
      <c r="I4488" s="106"/>
      <c r="J4488" s="195"/>
      <c r="K4488" s="195"/>
      <c r="L4488" s="196"/>
    </row>
    <row r="4489">
      <c r="A4489" s="198"/>
      <c r="B4489" s="219"/>
      <c r="C4489" s="103"/>
      <c r="D4489" s="103"/>
      <c r="E4489" s="5" t="str">
        <f t="array" ref="E4489">IF(D4489="","",XLOOKUP(D4489,DATOS!$D$6:D14000,DATOS!$C$6:C14000,0,0,1))</f>
        <v/>
      </c>
      <c r="F4489" s="220"/>
      <c r="G4489" s="221"/>
      <c r="H4489" s="194"/>
      <c r="I4489" s="106"/>
      <c r="J4489" s="195"/>
      <c r="K4489" s="195"/>
      <c r="L4489" s="196"/>
    </row>
    <row r="4490">
      <c r="A4490" s="198"/>
      <c r="B4490" s="219"/>
      <c r="C4490" s="103"/>
      <c r="D4490" s="103"/>
      <c r="E4490" s="5" t="str">
        <f t="array" ref="E4490">IF(D4490="","",XLOOKUP(D4490,DATOS!$D$6:D14000,DATOS!$C$6:C14000,0,0,1))</f>
        <v/>
      </c>
      <c r="F4490" s="220"/>
      <c r="G4490" s="221"/>
      <c r="H4490" s="194"/>
      <c r="I4490" s="106"/>
      <c r="J4490" s="195"/>
      <c r="K4490" s="195"/>
      <c r="L4490" s="196"/>
    </row>
    <row r="4491">
      <c r="A4491" s="198"/>
      <c r="B4491" s="219"/>
      <c r="C4491" s="103"/>
      <c r="D4491" s="103"/>
      <c r="E4491" s="5" t="str">
        <f t="array" ref="E4491">IF(D4491="","",XLOOKUP(D4491,DATOS!$D$6:D14000,DATOS!$C$6:C14000,0,0,1))</f>
        <v/>
      </c>
      <c r="F4491" s="220"/>
      <c r="G4491" s="221"/>
      <c r="H4491" s="194"/>
      <c r="I4491" s="106"/>
      <c r="J4491" s="195"/>
      <c r="K4491" s="195"/>
      <c r="L4491" s="196"/>
    </row>
    <row r="4492">
      <c r="A4492" s="198"/>
      <c r="B4492" s="219"/>
      <c r="C4492" s="103"/>
      <c r="D4492" s="103"/>
      <c r="E4492" s="5" t="str">
        <f t="array" ref="E4492">IF(D4492="","",XLOOKUP(D4492,DATOS!$D$6:D14000,DATOS!$C$6:C14000,0,0,1))</f>
        <v/>
      </c>
      <c r="F4492" s="220"/>
      <c r="G4492" s="221"/>
      <c r="H4492" s="194"/>
      <c r="I4492" s="106"/>
      <c r="J4492" s="195"/>
      <c r="K4492" s="195"/>
      <c r="L4492" s="196"/>
    </row>
    <row r="4493">
      <c r="A4493" s="198"/>
      <c r="B4493" s="219"/>
      <c r="C4493" s="103"/>
      <c r="D4493" s="103"/>
      <c r="E4493" s="5" t="str">
        <f t="array" ref="E4493">IF(D4493="","",XLOOKUP(D4493,DATOS!$D$6:D14000,DATOS!$C$6:C14000,0,0,1))</f>
        <v/>
      </c>
      <c r="F4493" s="220"/>
      <c r="G4493" s="221"/>
      <c r="H4493" s="194"/>
      <c r="I4493" s="106"/>
      <c r="J4493" s="195"/>
      <c r="K4493" s="195"/>
      <c r="L4493" s="196"/>
    </row>
    <row r="4494">
      <c r="A4494" s="198"/>
      <c r="B4494" s="219"/>
      <c r="C4494" s="103"/>
      <c r="D4494" s="103"/>
      <c r="E4494" s="5" t="str">
        <f t="array" ref="E4494">IF(D4494="","",XLOOKUP(D4494,DATOS!$D$6:D14000,DATOS!$C$6:C14000,0,0,1))</f>
        <v/>
      </c>
      <c r="F4494" s="220"/>
      <c r="G4494" s="221"/>
      <c r="H4494" s="194"/>
      <c r="I4494" s="106"/>
      <c r="J4494" s="195"/>
      <c r="K4494" s="195"/>
      <c r="L4494" s="196"/>
    </row>
    <row r="4495">
      <c r="A4495" s="198"/>
      <c r="B4495" s="219"/>
      <c r="C4495" s="103"/>
      <c r="D4495" s="103"/>
      <c r="E4495" s="5" t="str">
        <f t="array" ref="E4495">IF(D4495="","",XLOOKUP(D4495,DATOS!$D$6:D14000,DATOS!$C$6:C14000,0,0,1))</f>
        <v/>
      </c>
      <c r="F4495" s="220"/>
      <c r="G4495" s="221"/>
      <c r="H4495" s="194"/>
      <c r="I4495" s="106"/>
      <c r="J4495" s="195"/>
      <c r="K4495" s="195"/>
      <c r="L4495" s="196"/>
    </row>
    <row r="4496">
      <c r="A4496" s="198"/>
      <c r="B4496" s="219"/>
      <c r="C4496" s="103"/>
      <c r="D4496" s="103"/>
      <c r="E4496" s="5" t="str">
        <f t="array" ref="E4496">IF(D4496="","",XLOOKUP(D4496,DATOS!$D$6:D14000,DATOS!$C$6:C14000,0,0,1))</f>
        <v/>
      </c>
      <c r="F4496" s="220"/>
      <c r="G4496" s="221"/>
      <c r="H4496" s="194"/>
      <c r="I4496" s="106"/>
      <c r="J4496" s="195"/>
      <c r="K4496" s="195"/>
      <c r="L4496" s="196"/>
    </row>
    <row r="4497">
      <c r="A4497" s="198"/>
      <c r="B4497" s="219"/>
      <c r="C4497" s="103"/>
      <c r="D4497" s="103"/>
      <c r="E4497" s="5" t="str">
        <f t="array" ref="E4497">IF(D4497="","",XLOOKUP(D4497,DATOS!$D$6:D14000,DATOS!$C$6:C14000,0,0,1))</f>
        <v/>
      </c>
      <c r="F4497" s="220"/>
      <c r="G4497" s="221"/>
      <c r="H4497" s="194"/>
      <c r="I4497" s="106"/>
      <c r="J4497" s="195"/>
      <c r="K4497" s="195"/>
      <c r="L4497" s="196"/>
    </row>
    <row r="4498">
      <c r="A4498" s="198"/>
      <c r="B4498" s="219"/>
      <c r="C4498" s="103"/>
      <c r="D4498" s="103"/>
      <c r="E4498" s="5" t="str">
        <f t="array" ref="E4498">IF(D4498="","",XLOOKUP(D4498,DATOS!$D$6:D14000,DATOS!$C$6:C14000,0,0,1))</f>
        <v/>
      </c>
      <c r="F4498" s="220"/>
      <c r="G4498" s="221"/>
      <c r="H4498" s="194"/>
      <c r="I4498" s="106"/>
      <c r="J4498" s="195"/>
      <c r="K4498" s="195"/>
      <c r="L4498" s="196"/>
    </row>
    <row r="4499">
      <c r="A4499" s="198"/>
      <c r="B4499" s="219"/>
      <c r="C4499" s="103"/>
      <c r="D4499" s="103"/>
      <c r="E4499" s="5" t="str">
        <f t="array" ref="E4499">IF(D4499="","",XLOOKUP(D4499,DATOS!$D$6:D14000,DATOS!$C$6:C14000,0,0,1))</f>
        <v/>
      </c>
      <c r="F4499" s="220"/>
      <c r="G4499" s="221"/>
      <c r="H4499" s="194"/>
      <c r="I4499" s="106"/>
      <c r="J4499" s="195"/>
      <c r="K4499" s="195"/>
      <c r="L4499" s="196"/>
    </row>
    <row r="4500">
      <c r="A4500" s="198"/>
      <c r="B4500" s="219"/>
      <c r="C4500" s="103"/>
      <c r="D4500" s="103"/>
      <c r="E4500" s="5" t="str">
        <f t="array" ref="E4500">IF(D4500="","",XLOOKUP(D4500,DATOS!$D$6:D14000,DATOS!$C$6:C14000,0,0,1))</f>
        <v/>
      </c>
      <c r="F4500" s="220"/>
      <c r="G4500" s="221"/>
      <c r="H4500" s="194"/>
      <c r="I4500" s="106"/>
      <c r="J4500" s="195"/>
      <c r="K4500" s="195"/>
      <c r="L4500" s="196"/>
    </row>
    <row r="4501">
      <c r="A4501" s="198"/>
      <c r="B4501" s="219"/>
      <c r="C4501" s="103"/>
      <c r="D4501" s="103"/>
      <c r="E4501" s="5" t="str">
        <f t="array" ref="E4501">IF(D4501="","",XLOOKUP(D4501,DATOS!$D$6:D14000,DATOS!$C$6:C14000,0,0,1))</f>
        <v/>
      </c>
      <c r="F4501" s="220"/>
      <c r="G4501" s="221"/>
      <c r="H4501" s="194"/>
      <c r="I4501" s="106"/>
      <c r="J4501" s="195"/>
      <c r="K4501" s="195"/>
      <c r="L4501" s="196"/>
    </row>
    <row r="4502">
      <c r="A4502" s="198"/>
      <c r="B4502" s="219"/>
      <c r="C4502" s="103"/>
      <c r="D4502" s="103"/>
      <c r="E4502" s="5" t="str">
        <f t="array" ref="E4502">IF(D4502="","",XLOOKUP(D4502,DATOS!$D$6:D14000,DATOS!$C$6:C14000,0,0,1))</f>
        <v/>
      </c>
      <c r="F4502" s="220"/>
      <c r="G4502" s="221"/>
      <c r="H4502" s="194"/>
      <c r="I4502" s="106"/>
      <c r="J4502" s="195"/>
      <c r="K4502" s="195"/>
      <c r="L4502" s="196"/>
    </row>
    <row r="4503">
      <c r="A4503" s="198"/>
      <c r="B4503" s="219"/>
      <c r="C4503" s="103"/>
      <c r="D4503" s="103"/>
      <c r="E4503" s="5" t="str">
        <f t="array" ref="E4503">IF(D4503="","",XLOOKUP(D4503,DATOS!$D$6:D14000,DATOS!$C$6:C14000,0,0,1))</f>
        <v/>
      </c>
      <c r="F4503" s="220"/>
      <c r="G4503" s="221"/>
      <c r="H4503" s="194"/>
      <c r="I4503" s="106"/>
      <c r="J4503" s="195"/>
      <c r="K4503" s="195"/>
      <c r="L4503" s="196"/>
    </row>
    <row r="4504">
      <c r="A4504" s="198"/>
      <c r="B4504" s="219"/>
      <c r="C4504" s="103"/>
      <c r="D4504" s="103"/>
      <c r="E4504" s="5" t="str">
        <f t="array" ref="E4504">IF(D4504="","",XLOOKUP(D4504,DATOS!$D$6:D14000,DATOS!$C$6:C14000,0,0,1))</f>
        <v/>
      </c>
      <c r="F4504" s="220"/>
      <c r="G4504" s="221"/>
      <c r="H4504" s="194"/>
      <c r="I4504" s="106"/>
      <c r="J4504" s="195"/>
      <c r="K4504" s="195"/>
      <c r="L4504" s="196"/>
    </row>
    <row r="4505">
      <c r="A4505" s="198"/>
      <c r="B4505" s="219"/>
      <c r="C4505" s="103"/>
      <c r="D4505" s="103"/>
      <c r="E4505" s="5" t="str">
        <f t="array" ref="E4505">IF(D4505="","",XLOOKUP(D4505,DATOS!$D$6:D14000,DATOS!$C$6:C14000,0,0,1))</f>
        <v/>
      </c>
      <c r="F4505" s="220"/>
      <c r="G4505" s="221"/>
      <c r="H4505" s="194"/>
      <c r="I4505" s="106"/>
      <c r="J4505" s="195"/>
      <c r="K4505" s="195"/>
      <c r="L4505" s="196"/>
    </row>
    <row r="4506">
      <c r="A4506" s="198"/>
      <c r="B4506" s="219"/>
      <c r="C4506" s="103"/>
      <c r="D4506" s="103"/>
      <c r="E4506" s="5" t="str">
        <f t="array" ref="E4506">IF(D4506="","",XLOOKUP(D4506,DATOS!$D$6:D14000,DATOS!$C$6:C14000,0,0,1))</f>
        <v/>
      </c>
      <c r="F4506" s="220"/>
      <c r="G4506" s="221"/>
      <c r="H4506" s="194"/>
      <c r="I4506" s="106"/>
      <c r="J4506" s="195"/>
      <c r="K4506" s="195"/>
      <c r="L4506" s="196"/>
    </row>
    <row r="4507">
      <c r="A4507" s="198"/>
      <c r="B4507" s="219"/>
      <c r="C4507" s="103"/>
      <c r="D4507" s="103"/>
      <c r="E4507" s="5" t="str">
        <f t="array" ref="E4507">IF(D4507="","",XLOOKUP(D4507,DATOS!$D$6:D14000,DATOS!$C$6:C14000,0,0,1))</f>
        <v/>
      </c>
      <c r="F4507" s="220"/>
      <c r="G4507" s="221"/>
      <c r="H4507" s="194"/>
      <c r="I4507" s="106"/>
      <c r="J4507" s="195"/>
      <c r="K4507" s="195"/>
      <c r="L4507" s="196"/>
    </row>
    <row r="4508">
      <c r="A4508" s="198"/>
      <c r="B4508" s="219"/>
      <c r="C4508" s="103"/>
      <c r="D4508" s="103"/>
      <c r="E4508" s="5" t="str">
        <f t="array" ref="E4508">IF(D4508="","",XLOOKUP(D4508,DATOS!$D$6:D14000,DATOS!$C$6:C14000,0,0,1))</f>
        <v/>
      </c>
      <c r="F4508" s="220"/>
      <c r="G4508" s="221"/>
      <c r="H4508" s="194"/>
      <c r="I4508" s="106"/>
      <c r="J4508" s="195"/>
      <c r="K4508" s="195"/>
      <c r="L4508" s="196"/>
    </row>
    <row r="4509">
      <c r="A4509" s="198"/>
      <c r="B4509" s="219"/>
      <c r="C4509" s="103"/>
      <c r="D4509" s="103"/>
      <c r="E4509" s="5" t="str">
        <f t="array" ref="E4509">IF(D4509="","",XLOOKUP(D4509,DATOS!$D$6:D14000,DATOS!$C$6:C14000,0,0,1))</f>
        <v/>
      </c>
      <c r="F4509" s="220"/>
      <c r="G4509" s="221"/>
      <c r="H4509" s="194"/>
      <c r="I4509" s="106"/>
      <c r="J4509" s="195"/>
      <c r="K4509" s="195"/>
      <c r="L4509" s="196"/>
    </row>
    <row r="4510">
      <c r="A4510" s="198"/>
      <c r="B4510" s="219"/>
      <c r="C4510" s="103"/>
      <c r="D4510" s="103"/>
      <c r="E4510" s="5" t="str">
        <f t="array" ref="E4510">IF(D4510="","",XLOOKUP(D4510,DATOS!$D$6:D14000,DATOS!$C$6:C14000,0,0,1))</f>
        <v/>
      </c>
      <c r="F4510" s="220"/>
      <c r="G4510" s="221"/>
      <c r="H4510" s="194"/>
      <c r="I4510" s="106"/>
      <c r="J4510" s="195"/>
      <c r="K4510" s="195"/>
      <c r="L4510" s="196"/>
    </row>
    <row r="4511">
      <c r="A4511" s="198"/>
      <c r="B4511" s="219"/>
      <c r="C4511" s="103"/>
      <c r="D4511" s="103"/>
      <c r="E4511" s="5" t="str">
        <f t="array" ref="E4511">IF(D4511="","",XLOOKUP(D4511,DATOS!$D$6:D14000,DATOS!$C$6:C14000,0,0,1))</f>
        <v/>
      </c>
      <c r="F4511" s="220"/>
      <c r="G4511" s="221"/>
      <c r="H4511" s="194"/>
      <c r="I4511" s="106"/>
      <c r="J4511" s="195"/>
      <c r="K4511" s="195"/>
      <c r="L4511" s="196"/>
    </row>
    <row r="4512">
      <c r="A4512" s="198"/>
      <c r="B4512" s="219"/>
      <c r="C4512" s="103"/>
      <c r="D4512" s="103"/>
      <c r="E4512" s="5" t="str">
        <f t="array" ref="E4512">IF(D4512="","",XLOOKUP(D4512,DATOS!$D$6:D14000,DATOS!$C$6:C14000,0,0,1))</f>
        <v/>
      </c>
      <c r="F4512" s="220"/>
      <c r="G4512" s="221"/>
      <c r="H4512" s="194"/>
      <c r="I4512" s="106"/>
      <c r="J4512" s="195"/>
      <c r="K4512" s="195"/>
      <c r="L4512" s="196"/>
    </row>
    <row r="4513">
      <c r="A4513" s="198"/>
      <c r="B4513" s="219"/>
      <c r="C4513" s="103"/>
      <c r="D4513" s="103"/>
      <c r="E4513" s="5" t="str">
        <f t="array" ref="E4513">IF(D4513="","",XLOOKUP(D4513,DATOS!$D$6:D14000,DATOS!$C$6:C14000,0,0,1))</f>
        <v/>
      </c>
      <c r="F4513" s="220"/>
      <c r="G4513" s="221"/>
      <c r="H4513" s="194"/>
      <c r="I4513" s="106"/>
      <c r="J4513" s="195"/>
      <c r="K4513" s="195"/>
      <c r="L4513" s="196"/>
    </row>
    <row r="4514">
      <c r="A4514" s="198"/>
      <c r="B4514" s="219"/>
      <c r="C4514" s="103"/>
      <c r="D4514" s="103"/>
      <c r="E4514" s="5" t="str">
        <f t="array" ref="E4514">IF(D4514="","",XLOOKUP(D4514,DATOS!$D$6:D14000,DATOS!$C$6:C14000,0,0,1))</f>
        <v/>
      </c>
      <c r="F4514" s="220"/>
      <c r="G4514" s="221"/>
      <c r="H4514" s="194"/>
      <c r="I4514" s="106"/>
      <c r="J4514" s="195"/>
      <c r="K4514" s="195"/>
      <c r="L4514" s="196"/>
    </row>
    <row r="4515">
      <c r="A4515" s="198"/>
      <c r="B4515" s="219"/>
      <c r="C4515" s="103"/>
      <c r="D4515" s="103"/>
      <c r="E4515" s="5" t="str">
        <f t="array" ref="E4515">IF(D4515="","",XLOOKUP(D4515,DATOS!$D$6:D14000,DATOS!$C$6:C14000,0,0,1))</f>
        <v/>
      </c>
      <c r="F4515" s="220"/>
      <c r="G4515" s="221"/>
      <c r="H4515" s="194"/>
      <c r="I4515" s="106"/>
      <c r="J4515" s="195"/>
      <c r="K4515" s="195"/>
      <c r="L4515" s="196"/>
    </row>
    <row r="4516">
      <c r="A4516" s="198"/>
      <c r="B4516" s="219"/>
      <c r="C4516" s="103"/>
      <c r="D4516" s="103"/>
      <c r="E4516" s="5" t="str">
        <f t="array" ref="E4516">IF(D4516="","",XLOOKUP(D4516,DATOS!$D$6:D14000,DATOS!$C$6:C14000,0,0,1))</f>
        <v/>
      </c>
      <c r="F4516" s="220"/>
      <c r="G4516" s="221"/>
      <c r="H4516" s="194"/>
      <c r="I4516" s="106"/>
      <c r="J4516" s="195"/>
      <c r="K4516" s="195"/>
      <c r="L4516" s="196"/>
    </row>
    <row r="4517">
      <c r="A4517" s="198"/>
      <c r="B4517" s="219"/>
      <c r="C4517" s="103"/>
      <c r="D4517" s="103"/>
      <c r="E4517" s="5" t="str">
        <f t="array" ref="E4517">IF(D4517="","",XLOOKUP(D4517,DATOS!$D$6:D14000,DATOS!$C$6:C14000,0,0,1))</f>
        <v/>
      </c>
      <c r="F4517" s="220"/>
      <c r="G4517" s="221"/>
      <c r="H4517" s="194"/>
      <c r="I4517" s="106"/>
      <c r="J4517" s="195"/>
      <c r="K4517" s="195"/>
      <c r="L4517" s="196"/>
    </row>
    <row r="4518">
      <c r="A4518" s="198"/>
      <c r="B4518" s="219"/>
      <c r="C4518" s="103"/>
      <c r="D4518" s="103"/>
      <c r="E4518" s="5" t="str">
        <f t="array" ref="E4518">IF(D4518="","",XLOOKUP(D4518,DATOS!$D$6:D14000,DATOS!$C$6:C14000,0,0,1))</f>
        <v/>
      </c>
      <c r="F4518" s="220"/>
      <c r="G4518" s="221"/>
      <c r="H4518" s="194"/>
      <c r="I4518" s="106"/>
      <c r="J4518" s="195"/>
      <c r="K4518" s="195"/>
      <c r="L4518" s="196"/>
    </row>
    <row r="4519">
      <c r="A4519" s="198"/>
      <c r="B4519" s="219"/>
      <c r="C4519" s="103"/>
      <c r="D4519" s="103"/>
      <c r="E4519" s="5" t="str">
        <f t="array" ref="E4519">IF(D4519="","",XLOOKUP(D4519,DATOS!$D$6:D14000,DATOS!$C$6:C14000,0,0,1))</f>
        <v/>
      </c>
      <c r="F4519" s="220"/>
      <c r="G4519" s="221"/>
      <c r="H4519" s="194"/>
      <c r="I4519" s="106"/>
      <c r="J4519" s="195"/>
      <c r="K4519" s="195"/>
      <c r="L4519" s="196"/>
    </row>
    <row r="4520">
      <c r="A4520" s="198"/>
      <c r="B4520" s="219"/>
      <c r="C4520" s="103"/>
      <c r="D4520" s="103"/>
      <c r="E4520" s="5" t="str">
        <f t="array" ref="E4520">IF(D4520="","",XLOOKUP(D4520,DATOS!$D$6:D14000,DATOS!$C$6:C14000,0,0,1))</f>
        <v/>
      </c>
      <c r="F4520" s="220"/>
      <c r="G4520" s="221"/>
      <c r="H4520" s="194"/>
      <c r="I4520" s="106"/>
      <c r="J4520" s="195"/>
      <c r="K4520" s="195"/>
      <c r="L4520" s="196"/>
    </row>
    <row r="4521">
      <c r="A4521" s="198"/>
      <c r="B4521" s="219"/>
      <c r="C4521" s="103"/>
      <c r="D4521" s="103"/>
      <c r="E4521" s="5" t="str">
        <f t="array" ref="E4521">IF(D4521="","",XLOOKUP(D4521,DATOS!$D$6:D14000,DATOS!$C$6:C14000,0,0,1))</f>
        <v/>
      </c>
      <c r="F4521" s="220"/>
      <c r="G4521" s="221"/>
      <c r="H4521" s="194"/>
      <c r="I4521" s="106"/>
      <c r="J4521" s="195"/>
      <c r="K4521" s="195"/>
      <c r="L4521" s="196"/>
    </row>
    <row r="4522">
      <c r="A4522" s="198"/>
      <c r="B4522" s="219"/>
      <c r="C4522" s="103"/>
      <c r="D4522" s="103"/>
      <c r="E4522" s="5" t="str">
        <f t="array" ref="E4522">IF(D4522="","",XLOOKUP(D4522,DATOS!$D$6:D14000,DATOS!$C$6:C14000,0,0,1))</f>
        <v/>
      </c>
      <c r="F4522" s="220"/>
      <c r="G4522" s="221"/>
      <c r="H4522" s="194"/>
      <c r="I4522" s="106"/>
      <c r="J4522" s="195"/>
      <c r="K4522" s="195"/>
      <c r="L4522" s="196"/>
    </row>
    <row r="4523">
      <c r="A4523" s="198"/>
      <c r="B4523" s="219"/>
      <c r="C4523" s="103"/>
      <c r="D4523" s="103"/>
      <c r="E4523" s="5" t="str">
        <f t="array" ref="E4523">IF(D4523="","",XLOOKUP(D4523,DATOS!$D$6:D14000,DATOS!$C$6:C14000,0,0,1))</f>
        <v/>
      </c>
      <c r="F4523" s="220"/>
      <c r="G4523" s="221"/>
      <c r="H4523" s="194"/>
      <c r="I4523" s="106"/>
      <c r="J4523" s="195"/>
      <c r="K4523" s="195"/>
      <c r="L4523" s="196"/>
    </row>
    <row r="4524">
      <c r="A4524" s="198"/>
      <c r="B4524" s="219"/>
      <c r="C4524" s="103"/>
      <c r="D4524" s="103"/>
      <c r="E4524" s="5" t="str">
        <f t="array" ref="E4524">IF(D4524="","",XLOOKUP(D4524,DATOS!$D$6:D14000,DATOS!$C$6:C14000,0,0,1))</f>
        <v/>
      </c>
      <c r="F4524" s="220"/>
      <c r="G4524" s="221"/>
      <c r="H4524" s="194"/>
      <c r="I4524" s="106"/>
      <c r="J4524" s="195"/>
      <c r="K4524" s="195"/>
      <c r="L4524" s="196"/>
    </row>
    <row r="4525">
      <c r="A4525" s="198"/>
      <c r="B4525" s="219"/>
      <c r="C4525" s="103"/>
      <c r="D4525" s="103"/>
      <c r="E4525" s="5" t="str">
        <f t="array" ref="E4525">IF(D4525="","",XLOOKUP(D4525,DATOS!$D$6:D14000,DATOS!$C$6:C14000,0,0,1))</f>
        <v/>
      </c>
      <c r="F4525" s="220"/>
      <c r="G4525" s="221"/>
      <c r="H4525" s="194"/>
      <c r="I4525" s="106"/>
      <c r="J4525" s="195"/>
      <c r="K4525" s="195"/>
      <c r="L4525" s="196"/>
    </row>
    <row r="4526">
      <c r="A4526" s="198"/>
      <c r="B4526" s="219"/>
      <c r="C4526" s="103"/>
      <c r="D4526" s="103"/>
      <c r="E4526" s="5" t="str">
        <f t="array" ref="E4526">IF(D4526="","",XLOOKUP(D4526,DATOS!$D$6:D14000,DATOS!$C$6:C14000,0,0,1))</f>
        <v/>
      </c>
      <c r="F4526" s="220"/>
      <c r="G4526" s="221"/>
      <c r="H4526" s="194"/>
      <c r="I4526" s="106"/>
      <c r="J4526" s="195"/>
      <c r="K4526" s="195"/>
      <c r="L4526" s="196"/>
    </row>
    <row r="4527">
      <c r="A4527" s="198"/>
      <c r="B4527" s="219"/>
      <c r="C4527" s="103"/>
      <c r="D4527" s="103"/>
      <c r="E4527" s="5" t="str">
        <f t="array" ref="E4527">IF(D4527="","",XLOOKUP(D4527,DATOS!$D$6:D14000,DATOS!$C$6:C14000,0,0,1))</f>
        <v/>
      </c>
      <c r="F4527" s="220"/>
      <c r="G4527" s="221"/>
      <c r="H4527" s="194"/>
      <c r="I4527" s="106"/>
      <c r="J4527" s="195"/>
      <c r="K4527" s="195"/>
      <c r="L4527" s="196"/>
    </row>
    <row r="4528">
      <c r="A4528" s="198"/>
      <c r="B4528" s="219"/>
      <c r="C4528" s="103"/>
      <c r="D4528" s="103"/>
      <c r="E4528" s="5" t="str">
        <f t="array" ref="E4528">IF(D4528="","",XLOOKUP(D4528,DATOS!$D$6:D14000,DATOS!$C$6:C14000,0,0,1))</f>
        <v/>
      </c>
      <c r="F4528" s="220"/>
      <c r="G4528" s="221"/>
      <c r="H4528" s="194"/>
      <c r="I4528" s="106"/>
      <c r="J4528" s="195"/>
      <c r="K4528" s="195"/>
      <c r="L4528" s="196"/>
    </row>
    <row r="4529">
      <c r="A4529" s="198"/>
      <c r="B4529" s="219"/>
      <c r="C4529" s="103"/>
      <c r="D4529" s="103"/>
      <c r="E4529" s="5" t="str">
        <f t="array" ref="E4529">IF(D4529="","",XLOOKUP(D4529,DATOS!$D$6:D14000,DATOS!$C$6:C14000,0,0,1))</f>
        <v/>
      </c>
      <c r="F4529" s="220"/>
      <c r="G4529" s="221"/>
      <c r="H4529" s="194"/>
      <c r="I4529" s="106"/>
      <c r="J4529" s="195"/>
      <c r="K4529" s="195"/>
      <c r="L4529" s="196"/>
    </row>
    <row r="4530">
      <c r="A4530" s="198"/>
      <c r="B4530" s="219"/>
      <c r="C4530" s="103"/>
      <c r="D4530" s="103"/>
      <c r="E4530" s="5" t="str">
        <f t="array" ref="E4530">IF(D4530="","",XLOOKUP(D4530,DATOS!$D$6:D14000,DATOS!$C$6:C14000,0,0,1))</f>
        <v/>
      </c>
      <c r="F4530" s="220"/>
      <c r="G4530" s="221"/>
      <c r="H4530" s="194"/>
      <c r="I4530" s="106"/>
      <c r="J4530" s="195"/>
      <c r="K4530" s="195"/>
      <c r="L4530" s="196"/>
    </row>
    <row r="4531">
      <c r="A4531" s="198"/>
      <c r="B4531" s="219"/>
      <c r="C4531" s="103"/>
      <c r="D4531" s="103"/>
      <c r="E4531" s="5" t="str">
        <f t="array" ref="E4531">IF(D4531="","",XLOOKUP(D4531,DATOS!$D$6:D14000,DATOS!$C$6:C14000,0,0,1))</f>
        <v/>
      </c>
      <c r="F4531" s="220"/>
      <c r="G4531" s="221"/>
      <c r="H4531" s="194"/>
      <c r="I4531" s="106"/>
      <c r="J4531" s="195"/>
      <c r="K4531" s="195"/>
      <c r="L4531" s="196"/>
    </row>
    <row r="4532">
      <c r="A4532" s="198"/>
      <c r="B4532" s="219"/>
      <c r="C4532" s="103"/>
      <c r="D4532" s="103"/>
      <c r="E4532" s="5" t="str">
        <f t="array" ref="E4532">IF(D4532="","",XLOOKUP(D4532,DATOS!$D$6:D14000,DATOS!$C$6:C14000,0,0,1))</f>
        <v/>
      </c>
      <c r="F4532" s="220"/>
      <c r="G4532" s="221"/>
      <c r="H4532" s="194"/>
      <c r="I4532" s="106"/>
      <c r="J4532" s="195"/>
      <c r="K4532" s="195"/>
      <c r="L4532" s="196"/>
    </row>
    <row r="4533">
      <c r="A4533" s="198"/>
      <c r="B4533" s="219"/>
      <c r="C4533" s="103"/>
      <c r="D4533" s="103"/>
      <c r="E4533" s="5" t="str">
        <f t="array" ref="E4533">IF(D4533="","",XLOOKUP(D4533,DATOS!$D$6:D14000,DATOS!$C$6:C14000,0,0,1))</f>
        <v/>
      </c>
      <c r="F4533" s="220"/>
      <c r="G4533" s="221"/>
      <c r="H4533" s="194"/>
      <c r="I4533" s="106"/>
      <c r="J4533" s="195"/>
      <c r="K4533" s="195"/>
      <c r="L4533" s="196"/>
    </row>
    <row r="4534">
      <c r="A4534" s="198"/>
      <c r="B4534" s="219"/>
      <c r="C4534" s="103"/>
      <c r="D4534" s="103"/>
      <c r="E4534" s="5" t="str">
        <f t="array" ref="E4534">IF(D4534="","",XLOOKUP(D4534,DATOS!$D$6:D14000,DATOS!$C$6:C14000,0,0,1))</f>
        <v/>
      </c>
      <c r="F4534" s="220"/>
      <c r="G4534" s="221"/>
      <c r="H4534" s="194"/>
      <c r="I4534" s="106"/>
      <c r="J4534" s="195"/>
      <c r="K4534" s="195"/>
      <c r="L4534" s="196"/>
    </row>
    <row r="4535">
      <c r="A4535" s="198"/>
      <c r="B4535" s="219"/>
      <c r="C4535" s="103"/>
      <c r="D4535" s="103"/>
      <c r="E4535" s="5" t="str">
        <f t="array" ref="E4535">IF(D4535="","",XLOOKUP(D4535,DATOS!$D$6:D14000,DATOS!$C$6:C14000,0,0,1))</f>
        <v/>
      </c>
      <c r="F4535" s="220"/>
      <c r="G4535" s="221"/>
      <c r="H4535" s="194"/>
      <c r="I4535" s="106"/>
      <c r="J4535" s="195"/>
      <c r="K4535" s="195"/>
      <c r="L4535" s="196"/>
    </row>
    <row r="4536">
      <c r="A4536" s="198"/>
      <c r="B4536" s="219"/>
      <c r="C4536" s="103"/>
      <c r="D4536" s="103"/>
      <c r="E4536" s="5" t="str">
        <f t="array" ref="E4536">IF(D4536="","",XLOOKUP(D4536,DATOS!$D$6:D14000,DATOS!$C$6:C14000,0,0,1))</f>
        <v/>
      </c>
      <c r="F4536" s="220"/>
      <c r="G4536" s="221"/>
      <c r="H4536" s="194"/>
      <c r="I4536" s="106"/>
      <c r="J4536" s="195"/>
      <c r="K4536" s="195"/>
      <c r="L4536" s="196"/>
    </row>
    <row r="4537">
      <c r="A4537" s="198"/>
      <c r="B4537" s="219"/>
      <c r="C4537" s="103"/>
      <c r="D4537" s="103"/>
      <c r="E4537" s="5" t="str">
        <f t="array" ref="E4537">IF(D4537="","",XLOOKUP(D4537,DATOS!$D$6:D14000,DATOS!$C$6:C14000,0,0,1))</f>
        <v/>
      </c>
      <c r="F4537" s="220"/>
      <c r="G4537" s="221"/>
      <c r="H4537" s="194"/>
      <c r="I4537" s="106"/>
      <c r="J4537" s="195"/>
      <c r="K4537" s="195"/>
      <c r="L4537" s="196"/>
    </row>
    <row r="4538">
      <c r="A4538" s="198"/>
      <c r="B4538" s="219"/>
      <c r="C4538" s="103"/>
      <c r="D4538" s="103"/>
      <c r="E4538" s="5" t="str">
        <f t="array" ref="E4538">IF(D4538="","",XLOOKUP(D4538,DATOS!$D$6:D14000,DATOS!$C$6:C14000,0,0,1))</f>
        <v/>
      </c>
      <c r="F4538" s="220"/>
      <c r="G4538" s="221"/>
      <c r="H4538" s="194"/>
      <c r="I4538" s="106"/>
      <c r="J4538" s="195"/>
      <c r="K4538" s="195"/>
      <c r="L4538" s="196"/>
    </row>
    <row r="4539">
      <c r="A4539" s="198"/>
      <c r="B4539" s="219"/>
      <c r="C4539" s="103"/>
      <c r="D4539" s="103"/>
      <c r="E4539" s="5" t="str">
        <f t="array" ref="E4539">IF(D4539="","",XLOOKUP(D4539,DATOS!$D$6:D14000,DATOS!$C$6:C14000,0,0,1))</f>
        <v/>
      </c>
      <c r="F4539" s="220"/>
      <c r="G4539" s="221"/>
      <c r="H4539" s="194"/>
      <c r="I4539" s="106"/>
      <c r="J4539" s="195"/>
      <c r="K4539" s="195"/>
      <c r="L4539" s="196"/>
    </row>
    <row r="4540">
      <c r="A4540" s="198"/>
      <c r="B4540" s="219"/>
      <c r="C4540" s="103"/>
      <c r="D4540" s="103"/>
      <c r="E4540" s="5" t="str">
        <f t="array" ref="E4540">IF(D4540="","",XLOOKUP(D4540,DATOS!$D$6:D14000,DATOS!$C$6:C14000,0,0,1))</f>
        <v/>
      </c>
      <c r="F4540" s="220"/>
      <c r="G4540" s="221"/>
      <c r="H4540" s="194"/>
      <c r="I4540" s="106"/>
      <c r="J4540" s="195"/>
      <c r="K4540" s="195"/>
      <c r="L4540" s="196"/>
    </row>
    <row r="4541">
      <c r="A4541" s="198"/>
      <c r="B4541" s="219"/>
      <c r="C4541" s="103"/>
      <c r="D4541" s="103"/>
      <c r="E4541" s="5" t="str">
        <f t="array" ref="E4541">IF(D4541="","",XLOOKUP(D4541,DATOS!$D$6:D14000,DATOS!$C$6:C14000,0,0,1))</f>
        <v/>
      </c>
      <c r="F4541" s="220"/>
      <c r="G4541" s="221"/>
      <c r="H4541" s="194"/>
      <c r="I4541" s="106"/>
      <c r="J4541" s="195"/>
      <c r="K4541" s="195"/>
      <c r="L4541" s="196"/>
    </row>
    <row r="4542">
      <c r="A4542" s="198"/>
      <c r="B4542" s="219"/>
      <c r="C4542" s="103"/>
      <c r="D4542" s="103"/>
      <c r="E4542" s="5" t="str">
        <f t="array" ref="E4542">IF(D4542="","",XLOOKUP(D4542,DATOS!$D$6:D14000,DATOS!$C$6:C14000,0,0,1))</f>
        <v/>
      </c>
      <c r="F4542" s="220"/>
      <c r="G4542" s="221"/>
      <c r="H4542" s="194"/>
      <c r="I4542" s="106"/>
      <c r="J4542" s="195"/>
      <c r="K4542" s="195"/>
      <c r="L4542" s="196"/>
    </row>
    <row r="4543">
      <c r="A4543" s="198"/>
      <c r="B4543" s="219"/>
      <c r="C4543" s="103"/>
      <c r="D4543" s="103"/>
      <c r="E4543" s="5" t="str">
        <f t="array" ref="E4543">IF(D4543="","",XLOOKUP(D4543,DATOS!$D$6:D14000,DATOS!$C$6:C14000,0,0,1))</f>
        <v/>
      </c>
      <c r="F4543" s="220"/>
      <c r="G4543" s="221"/>
      <c r="H4543" s="194"/>
      <c r="I4543" s="106"/>
      <c r="J4543" s="195"/>
      <c r="K4543" s="195"/>
      <c r="L4543" s="196"/>
    </row>
    <row r="4544">
      <c r="A4544" s="198"/>
      <c r="B4544" s="219"/>
      <c r="C4544" s="103"/>
      <c r="D4544" s="103"/>
      <c r="E4544" s="5" t="str">
        <f t="array" ref="E4544">IF(D4544="","",XLOOKUP(D4544,DATOS!$D$6:D14000,DATOS!$C$6:C14000,0,0,1))</f>
        <v/>
      </c>
      <c r="F4544" s="220"/>
      <c r="G4544" s="221"/>
      <c r="H4544" s="194"/>
      <c r="I4544" s="106"/>
      <c r="J4544" s="195"/>
      <c r="K4544" s="195"/>
      <c r="L4544" s="196"/>
    </row>
    <row r="4545">
      <c r="A4545" s="198"/>
      <c r="B4545" s="219"/>
      <c r="C4545" s="103"/>
      <c r="D4545" s="103"/>
      <c r="E4545" s="5" t="str">
        <f t="array" ref="E4545">IF(D4545="","",XLOOKUP(D4545,DATOS!$D$6:D14000,DATOS!$C$6:C14000,0,0,1))</f>
        <v/>
      </c>
      <c r="F4545" s="220"/>
      <c r="G4545" s="221"/>
      <c r="H4545" s="194"/>
      <c r="I4545" s="106"/>
      <c r="J4545" s="195"/>
      <c r="K4545" s="195"/>
      <c r="L4545" s="196"/>
    </row>
    <row r="4546">
      <c r="A4546" s="198"/>
      <c r="B4546" s="219"/>
      <c r="C4546" s="103"/>
      <c r="D4546" s="103"/>
      <c r="E4546" s="5" t="str">
        <f t="array" ref="E4546">IF(D4546="","",XLOOKUP(D4546,DATOS!$D$6:D14000,DATOS!$C$6:C14000,0,0,1))</f>
        <v/>
      </c>
      <c r="F4546" s="220"/>
      <c r="G4546" s="221"/>
      <c r="H4546" s="194"/>
      <c r="I4546" s="106"/>
      <c r="J4546" s="195"/>
      <c r="K4546" s="195"/>
      <c r="L4546" s="196"/>
    </row>
    <row r="4547">
      <c r="A4547" s="198"/>
      <c r="B4547" s="219"/>
      <c r="C4547" s="103"/>
      <c r="D4547" s="103"/>
      <c r="E4547" s="5" t="str">
        <f t="array" ref="E4547">IF(D4547="","",XLOOKUP(D4547,DATOS!$D$6:D14000,DATOS!$C$6:C14000,0,0,1))</f>
        <v/>
      </c>
      <c r="F4547" s="220"/>
      <c r="G4547" s="221"/>
      <c r="H4547" s="194"/>
      <c r="I4547" s="106"/>
      <c r="J4547" s="195"/>
      <c r="K4547" s="195"/>
      <c r="L4547" s="196"/>
    </row>
    <row r="4548">
      <c r="A4548" s="198"/>
      <c r="B4548" s="219"/>
      <c r="C4548" s="103"/>
      <c r="D4548" s="103"/>
      <c r="E4548" s="5" t="str">
        <f t="array" ref="E4548">IF(D4548="","",XLOOKUP(D4548,DATOS!$D$6:D14000,DATOS!$C$6:C14000,0,0,1))</f>
        <v/>
      </c>
      <c r="F4548" s="220"/>
      <c r="G4548" s="221"/>
      <c r="H4548" s="194"/>
      <c r="I4548" s="106"/>
      <c r="J4548" s="195"/>
      <c r="K4548" s="195"/>
      <c r="L4548" s="196"/>
    </row>
    <row r="4549">
      <c r="A4549" s="198"/>
      <c r="B4549" s="219"/>
      <c r="C4549" s="103"/>
      <c r="D4549" s="103"/>
      <c r="E4549" s="5" t="str">
        <f t="array" ref="E4549">IF(D4549="","",XLOOKUP(D4549,DATOS!$D$6:D14000,DATOS!$C$6:C14000,0,0,1))</f>
        <v/>
      </c>
      <c r="F4549" s="220"/>
      <c r="G4549" s="221"/>
      <c r="H4549" s="194"/>
      <c r="I4549" s="106"/>
      <c r="J4549" s="195"/>
      <c r="K4549" s="195"/>
      <c r="L4549" s="196"/>
    </row>
    <row r="4550">
      <c r="A4550" s="198"/>
      <c r="B4550" s="219"/>
      <c r="C4550" s="103"/>
      <c r="D4550" s="103"/>
      <c r="E4550" s="5" t="str">
        <f t="array" ref="E4550">IF(D4550="","",XLOOKUP(D4550,DATOS!$D$6:D14000,DATOS!$C$6:C14000,0,0,1))</f>
        <v/>
      </c>
      <c r="F4550" s="220"/>
      <c r="G4550" s="221"/>
      <c r="H4550" s="194"/>
      <c r="I4550" s="106"/>
      <c r="J4550" s="195"/>
      <c r="K4550" s="195"/>
      <c r="L4550" s="196"/>
    </row>
    <row r="4551">
      <c r="A4551" s="198"/>
      <c r="B4551" s="219"/>
      <c r="C4551" s="103"/>
      <c r="D4551" s="103"/>
      <c r="E4551" s="5" t="str">
        <f t="array" ref="E4551">IF(D4551="","",XLOOKUP(D4551,DATOS!$D$6:D14000,DATOS!$C$6:C14000,0,0,1))</f>
        <v/>
      </c>
      <c r="F4551" s="220"/>
      <c r="G4551" s="221"/>
      <c r="H4551" s="194"/>
      <c r="I4551" s="106"/>
      <c r="J4551" s="195"/>
      <c r="K4551" s="195"/>
      <c r="L4551" s="196"/>
    </row>
    <row r="4552">
      <c r="A4552" s="198"/>
      <c r="B4552" s="219"/>
      <c r="C4552" s="103"/>
      <c r="D4552" s="103"/>
      <c r="E4552" s="5" t="str">
        <f t="array" ref="E4552">IF(D4552="","",XLOOKUP(D4552,DATOS!$D$6:D14000,DATOS!$C$6:C14000,0,0,1))</f>
        <v/>
      </c>
      <c r="F4552" s="220"/>
      <c r="G4552" s="221"/>
      <c r="H4552" s="194"/>
      <c r="I4552" s="106"/>
      <c r="J4552" s="195"/>
      <c r="K4552" s="195"/>
      <c r="L4552" s="196"/>
    </row>
    <row r="4553">
      <c r="A4553" s="198"/>
      <c r="B4553" s="219"/>
      <c r="C4553" s="103"/>
      <c r="D4553" s="103"/>
      <c r="E4553" s="5" t="str">
        <f t="array" ref="E4553">IF(D4553="","",XLOOKUP(D4553,DATOS!$D$6:D14000,DATOS!$C$6:C14000,0,0,1))</f>
        <v/>
      </c>
      <c r="F4553" s="220"/>
      <c r="G4553" s="221"/>
      <c r="H4553" s="194"/>
      <c r="I4553" s="106"/>
      <c r="J4553" s="195"/>
      <c r="K4553" s="195"/>
      <c r="L4553" s="196"/>
    </row>
    <row r="4554">
      <c r="A4554" s="198"/>
      <c r="B4554" s="219"/>
      <c r="C4554" s="103"/>
      <c r="D4554" s="103"/>
      <c r="E4554" s="5" t="str">
        <f t="array" ref="E4554">IF(D4554="","",XLOOKUP(D4554,DATOS!$D$6:D14000,DATOS!$C$6:C14000,0,0,1))</f>
        <v/>
      </c>
      <c r="F4554" s="220"/>
      <c r="G4554" s="221"/>
      <c r="H4554" s="194"/>
      <c r="I4554" s="106"/>
      <c r="J4554" s="195"/>
      <c r="K4554" s="195"/>
      <c r="L4554" s="196"/>
    </row>
    <row r="4555">
      <c r="A4555" s="198"/>
      <c r="B4555" s="219"/>
      <c r="C4555" s="103"/>
      <c r="D4555" s="103"/>
      <c r="E4555" s="5" t="str">
        <f t="array" ref="E4555">IF(D4555="","",XLOOKUP(D4555,DATOS!$D$6:D14000,DATOS!$C$6:C14000,0,0,1))</f>
        <v/>
      </c>
      <c r="F4555" s="220"/>
      <c r="G4555" s="221"/>
      <c r="H4555" s="194"/>
      <c r="I4555" s="106"/>
      <c r="J4555" s="195"/>
      <c r="K4555" s="195"/>
      <c r="L4555" s="196"/>
    </row>
    <row r="4556">
      <c r="A4556" s="198"/>
      <c r="B4556" s="219"/>
      <c r="C4556" s="103"/>
      <c r="D4556" s="103"/>
      <c r="E4556" s="5" t="str">
        <f t="array" ref="E4556">IF(D4556="","",XLOOKUP(D4556,DATOS!$D$6:D14000,DATOS!$C$6:C14000,0,0,1))</f>
        <v/>
      </c>
      <c r="F4556" s="220"/>
      <c r="G4556" s="221"/>
      <c r="H4556" s="194"/>
      <c r="I4556" s="106"/>
      <c r="J4556" s="195"/>
      <c r="K4556" s="195"/>
      <c r="L4556" s="196"/>
    </row>
    <row r="4557">
      <c r="A4557" s="198"/>
      <c r="B4557" s="219"/>
      <c r="C4557" s="103"/>
      <c r="D4557" s="103"/>
      <c r="E4557" s="5" t="str">
        <f t="array" ref="E4557">IF(D4557="","",XLOOKUP(D4557,DATOS!$D$6:D14000,DATOS!$C$6:C14000,0,0,1))</f>
        <v/>
      </c>
      <c r="F4557" s="220"/>
      <c r="G4557" s="221"/>
      <c r="H4557" s="194"/>
      <c r="I4557" s="106"/>
      <c r="J4557" s="195"/>
      <c r="K4557" s="195"/>
      <c r="L4557" s="196"/>
    </row>
    <row r="4558">
      <c r="A4558" s="198"/>
      <c r="B4558" s="219"/>
      <c r="C4558" s="103"/>
      <c r="D4558" s="103"/>
      <c r="E4558" s="5" t="str">
        <f t="array" ref="E4558">IF(D4558="","",XLOOKUP(D4558,DATOS!$D$6:D14000,DATOS!$C$6:C14000,0,0,1))</f>
        <v/>
      </c>
      <c r="F4558" s="220"/>
      <c r="G4558" s="221"/>
      <c r="H4558" s="194"/>
      <c r="I4558" s="106"/>
      <c r="J4558" s="195"/>
      <c r="K4558" s="195"/>
      <c r="L4558" s="196"/>
    </row>
    <row r="4559">
      <c r="A4559" s="198"/>
      <c r="B4559" s="219"/>
      <c r="C4559" s="103"/>
      <c r="D4559" s="103"/>
      <c r="E4559" s="5" t="str">
        <f t="array" ref="E4559">IF(D4559="","",XLOOKUP(D4559,DATOS!$D$6:D14000,DATOS!$C$6:C14000,0,0,1))</f>
        <v/>
      </c>
      <c r="F4559" s="220"/>
      <c r="G4559" s="221"/>
      <c r="H4559" s="194"/>
      <c r="I4559" s="106"/>
      <c r="J4559" s="195"/>
      <c r="K4559" s="195"/>
      <c r="L4559" s="196"/>
    </row>
    <row r="4560">
      <c r="A4560" s="198"/>
      <c r="B4560" s="219"/>
      <c r="C4560" s="103"/>
      <c r="D4560" s="103"/>
      <c r="E4560" s="5" t="str">
        <f t="array" ref="E4560">IF(D4560="","",XLOOKUP(D4560,DATOS!$D$6:D14000,DATOS!$C$6:C14000,0,0,1))</f>
        <v/>
      </c>
      <c r="F4560" s="220"/>
      <c r="G4560" s="221"/>
      <c r="H4560" s="194"/>
      <c r="I4560" s="106"/>
      <c r="J4560" s="195"/>
      <c r="K4560" s="195"/>
      <c r="L4560" s="196"/>
    </row>
    <row r="4561">
      <c r="A4561" s="198"/>
      <c r="B4561" s="219"/>
      <c r="C4561" s="103"/>
      <c r="D4561" s="103"/>
      <c r="E4561" s="5" t="str">
        <f t="array" ref="E4561">IF(D4561="","",XLOOKUP(D4561,DATOS!$D$6:D14000,DATOS!$C$6:C14000,0,0,1))</f>
        <v/>
      </c>
      <c r="F4561" s="220"/>
      <c r="G4561" s="221"/>
      <c r="H4561" s="194"/>
      <c r="I4561" s="106"/>
      <c r="J4561" s="195"/>
      <c r="K4561" s="195"/>
      <c r="L4561" s="196"/>
    </row>
    <row r="4562">
      <c r="A4562" s="198"/>
      <c r="B4562" s="219"/>
      <c r="C4562" s="103"/>
      <c r="D4562" s="103"/>
      <c r="E4562" s="5" t="str">
        <f t="array" ref="E4562">IF(D4562="","",XLOOKUP(D4562,DATOS!$D$6:D14000,DATOS!$C$6:C14000,0,0,1))</f>
        <v/>
      </c>
      <c r="F4562" s="220"/>
      <c r="G4562" s="221"/>
      <c r="H4562" s="194"/>
      <c r="I4562" s="106"/>
      <c r="J4562" s="195"/>
      <c r="K4562" s="195"/>
      <c r="L4562" s="196"/>
    </row>
    <row r="4563">
      <c r="A4563" s="198"/>
      <c r="B4563" s="219"/>
      <c r="C4563" s="103"/>
      <c r="D4563" s="103"/>
      <c r="E4563" s="5" t="str">
        <f t="array" ref="E4563">IF(D4563="","",XLOOKUP(D4563,DATOS!$D$6:D14000,DATOS!$C$6:C14000,0,0,1))</f>
        <v/>
      </c>
      <c r="F4563" s="220"/>
      <c r="G4563" s="221"/>
      <c r="H4563" s="194"/>
      <c r="I4563" s="106"/>
      <c r="J4563" s="195"/>
      <c r="K4563" s="195"/>
      <c r="L4563" s="196"/>
    </row>
    <row r="4564">
      <c r="A4564" s="198"/>
      <c r="B4564" s="219"/>
      <c r="C4564" s="103"/>
      <c r="D4564" s="103"/>
      <c r="E4564" s="5" t="str">
        <f t="array" ref="E4564">IF(D4564="","",XLOOKUP(D4564,DATOS!$D$6:D14000,DATOS!$C$6:C14000,0,0,1))</f>
        <v/>
      </c>
      <c r="F4564" s="220"/>
      <c r="G4564" s="221"/>
      <c r="H4564" s="194"/>
      <c r="I4564" s="106"/>
      <c r="J4564" s="195"/>
      <c r="K4564" s="195"/>
      <c r="L4564" s="196"/>
    </row>
    <row r="4565">
      <c r="A4565" s="198"/>
      <c r="B4565" s="219"/>
      <c r="C4565" s="103"/>
      <c r="D4565" s="103"/>
      <c r="E4565" s="5" t="str">
        <f t="array" ref="E4565">IF(D4565="","",XLOOKUP(D4565,DATOS!$D$6:D14000,DATOS!$C$6:C14000,0,0,1))</f>
        <v/>
      </c>
      <c r="F4565" s="220"/>
      <c r="G4565" s="221"/>
      <c r="H4565" s="194"/>
      <c r="I4565" s="106"/>
      <c r="J4565" s="195"/>
      <c r="K4565" s="195"/>
      <c r="L4565" s="196"/>
    </row>
    <row r="4566">
      <c r="A4566" s="198"/>
      <c r="B4566" s="219"/>
      <c r="C4566" s="103"/>
      <c r="D4566" s="103"/>
      <c r="E4566" s="5" t="str">
        <f t="array" ref="E4566">IF(D4566="","",XLOOKUP(D4566,DATOS!$D$6:D14000,DATOS!$C$6:C14000,0,0,1))</f>
        <v/>
      </c>
      <c r="F4566" s="220"/>
      <c r="G4566" s="221"/>
      <c r="H4566" s="194"/>
      <c r="I4566" s="106"/>
      <c r="J4566" s="195"/>
      <c r="K4566" s="195"/>
      <c r="L4566" s="196"/>
    </row>
    <row r="4567">
      <c r="A4567" s="198"/>
      <c r="B4567" s="219"/>
      <c r="C4567" s="103"/>
      <c r="D4567" s="103"/>
      <c r="E4567" s="5" t="str">
        <f t="array" ref="E4567">IF(D4567="","",XLOOKUP(D4567,DATOS!$D$6:D14000,DATOS!$C$6:C14000,0,0,1))</f>
        <v/>
      </c>
      <c r="F4567" s="220"/>
      <c r="G4567" s="221"/>
      <c r="H4567" s="194"/>
      <c r="I4567" s="106"/>
      <c r="J4567" s="195"/>
      <c r="K4567" s="195"/>
      <c r="L4567" s="196"/>
    </row>
    <row r="4568">
      <c r="A4568" s="198"/>
      <c r="B4568" s="219"/>
      <c r="C4568" s="103"/>
      <c r="D4568" s="103"/>
      <c r="E4568" s="5" t="str">
        <f t="array" ref="E4568">IF(D4568="","",XLOOKUP(D4568,DATOS!$D$6:D14000,DATOS!$C$6:C14000,0,0,1))</f>
        <v/>
      </c>
      <c r="F4568" s="220"/>
      <c r="G4568" s="221"/>
      <c r="H4568" s="194"/>
      <c r="I4568" s="106"/>
      <c r="J4568" s="195"/>
      <c r="K4568" s="195"/>
      <c r="L4568" s="196"/>
    </row>
    <row r="4569">
      <c r="A4569" s="198"/>
      <c r="B4569" s="219"/>
      <c r="C4569" s="103"/>
      <c r="D4569" s="103"/>
      <c r="E4569" s="5" t="str">
        <f t="array" ref="E4569">IF(D4569="","",XLOOKUP(D4569,DATOS!$D$6:D14000,DATOS!$C$6:C14000,0,0,1))</f>
        <v/>
      </c>
      <c r="F4569" s="220"/>
      <c r="G4569" s="221"/>
      <c r="H4569" s="194"/>
      <c r="I4569" s="106"/>
      <c r="J4569" s="195"/>
      <c r="K4569" s="195"/>
      <c r="L4569" s="196"/>
    </row>
    <row r="4570">
      <c r="A4570" s="198"/>
      <c r="B4570" s="219"/>
      <c r="C4570" s="103"/>
      <c r="D4570" s="103"/>
      <c r="E4570" s="5" t="str">
        <f t="array" ref="E4570">IF(D4570="","",XLOOKUP(D4570,DATOS!$D$6:D14000,DATOS!$C$6:C14000,0,0,1))</f>
        <v/>
      </c>
      <c r="F4570" s="220"/>
      <c r="G4570" s="221"/>
      <c r="H4570" s="194"/>
      <c r="I4570" s="106"/>
      <c r="J4570" s="195"/>
      <c r="K4570" s="195"/>
      <c r="L4570" s="196"/>
    </row>
    <row r="4571">
      <c r="A4571" s="198"/>
      <c r="B4571" s="219"/>
      <c r="C4571" s="103"/>
      <c r="D4571" s="103"/>
      <c r="E4571" s="5" t="str">
        <f t="array" ref="E4571">IF(D4571="","",XLOOKUP(D4571,DATOS!$D$6:D14000,DATOS!$C$6:C14000,0,0,1))</f>
        <v/>
      </c>
      <c r="F4571" s="220"/>
      <c r="G4571" s="221"/>
      <c r="H4571" s="194"/>
      <c r="I4571" s="106"/>
      <c r="J4571" s="195"/>
      <c r="K4571" s="195"/>
      <c r="L4571" s="196"/>
    </row>
    <row r="4572">
      <c r="A4572" s="198"/>
      <c r="B4572" s="219"/>
      <c r="C4572" s="103"/>
      <c r="D4572" s="103"/>
      <c r="E4572" s="5" t="str">
        <f t="array" ref="E4572">IF(D4572="","",XLOOKUP(D4572,DATOS!$D$6:D14000,DATOS!$C$6:C14000,0,0,1))</f>
        <v/>
      </c>
      <c r="F4572" s="220"/>
      <c r="G4572" s="221"/>
      <c r="H4572" s="194"/>
      <c r="I4572" s="106"/>
      <c r="J4572" s="195"/>
      <c r="K4572" s="195"/>
      <c r="L4572" s="196"/>
    </row>
    <row r="4573">
      <c r="A4573" s="198"/>
      <c r="B4573" s="219"/>
      <c r="C4573" s="103"/>
      <c r="D4573" s="103"/>
      <c r="E4573" s="5" t="str">
        <f t="array" ref="E4573">IF(D4573="","",XLOOKUP(D4573,DATOS!$D$6:D14000,DATOS!$C$6:C14000,0,0,1))</f>
        <v/>
      </c>
      <c r="F4573" s="220"/>
      <c r="G4573" s="221"/>
      <c r="H4573" s="194"/>
      <c r="I4573" s="106"/>
      <c r="J4573" s="195"/>
      <c r="K4573" s="195"/>
      <c r="L4573" s="196"/>
    </row>
    <row r="4574">
      <c r="A4574" s="198"/>
      <c r="B4574" s="219"/>
      <c r="C4574" s="103"/>
      <c r="D4574" s="103"/>
      <c r="E4574" s="5" t="str">
        <f t="array" ref="E4574">IF(D4574="","",XLOOKUP(D4574,DATOS!$D$6:D14000,DATOS!$C$6:C14000,0,0,1))</f>
        <v/>
      </c>
      <c r="F4574" s="220"/>
      <c r="G4574" s="221"/>
      <c r="H4574" s="194"/>
      <c r="I4574" s="106"/>
      <c r="J4574" s="195"/>
      <c r="K4574" s="195"/>
      <c r="L4574" s="196"/>
    </row>
    <row r="4575">
      <c r="A4575" s="198"/>
      <c r="B4575" s="219"/>
      <c r="C4575" s="103"/>
      <c r="D4575" s="103"/>
      <c r="E4575" s="5" t="str">
        <f t="array" ref="E4575">IF(D4575="","",XLOOKUP(D4575,DATOS!$D$6:D14000,DATOS!$C$6:C14000,0,0,1))</f>
        <v/>
      </c>
      <c r="F4575" s="220"/>
      <c r="G4575" s="221"/>
      <c r="H4575" s="194"/>
      <c r="I4575" s="106"/>
      <c r="J4575" s="195"/>
      <c r="K4575" s="195"/>
      <c r="L4575" s="196"/>
    </row>
    <row r="4576">
      <c r="A4576" s="198"/>
      <c r="B4576" s="219"/>
      <c r="C4576" s="103"/>
      <c r="D4576" s="103"/>
      <c r="E4576" s="5" t="str">
        <f t="array" ref="E4576">IF(D4576="","",XLOOKUP(D4576,DATOS!$D$6:D14000,DATOS!$C$6:C14000,0,0,1))</f>
        <v/>
      </c>
      <c r="F4576" s="220"/>
      <c r="G4576" s="221"/>
      <c r="H4576" s="194"/>
      <c r="I4576" s="106"/>
      <c r="J4576" s="195"/>
      <c r="K4576" s="195"/>
      <c r="L4576" s="196"/>
    </row>
    <row r="4577">
      <c r="A4577" s="198"/>
      <c r="B4577" s="219"/>
      <c r="C4577" s="103"/>
      <c r="D4577" s="103"/>
      <c r="E4577" s="5" t="str">
        <f t="array" ref="E4577">IF(D4577="","",XLOOKUP(D4577,DATOS!$D$6:D14000,DATOS!$C$6:C14000,0,0,1))</f>
        <v/>
      </c>
      <c r="F4577" s="220"/>
      <c r="G4577" s="221"/>
      <c r="H4577" s="194"/>
      <c r="I4577" s="106"/>
      <c r="J4577" s="195"/>
      <c r="K4577" s="195"/>
      <c r="L4577" s="196"/>
    </row>
    <row r="4578">
      <c r="A4578" s="198"/>
      <c r="B4578" s="219"/>
      <c r="C4578" s="103"/>
      <c r="D4578" s="103"/>
      <c r="E4578" s="5" t="str">
        <f t="array" ref="E4578">IF(D4578="","",XLOOKUP(D4578,DATOS!$D$6:D14000,DATOS!$C$6:C14000,0,0,1))</f>
        <v/>
      </c>
      <c r="F4578" s="220"/>
      <c r="G4578" s="221"/>
      <c r="H4578" s="194"/>
      <c r="I4578" s="106"/>
      <c r="J4578" s="195"/>
      <c r="K4578" s="195"/>
      <c r="L4578" s="196"/>
    </row>
    <row r="4579">
      <c r="A4579" s="198"/>
      <c r="B4579" s="219"/>
      <c r="C4579" s="103"/>
      <c r="D4579" s="103"/>
      <c r="E4579" s="5" t="str">
        <f t="array" ref="E4579">IF(D4579="","",XLOOKUP(D4579,DATOS!$D$6:D14000,DATOS!$C$6:C14000,0,0,1))</f>
        <v/>
      </c>
      <c r="F4579" s="220"/>
      <c r="G4579" s="221"/>
      <c r="H4579" s="194"/>
      <c r="I4579" s="106"/>
      <c r="J4579" s="195"/>
      <c r="K4579" s="195"/>
      <c r="L4579" s="196"/>
    </row>
    <row r="4580">
      <c r="A4580" s="198"/>
      <c r="B4580" s="219"/>
      <c r="C4580" s="103"/>
      <c r="D4580" s="103"/>
      <c r="E4580" s="5" t="str">
        <f t="array" ref="E4580">IF(D4580="","",XLOOKUP(D4580,DATOS!$D$6:D14000,DATOS!$C$6:C14000,0,0,1))</f>
        <v/>
      </c>
      <c r="F4580" s="220"/>
      <c r="G4580" s="221"/>
      <c r="H4580" s="194"/>
      <c r="I4580" s="106"/>
      <c r="J4580" s="195"/>
      <c r="K4580" s="195"/>
      <c r="L4580" s="196"/>
    </row>
    <row r="4581">
      <c r="A4581" s="198"/>
      <c r="B4581" s="219"/>
      <c r="C4581" s="103"/>
      <c r="D4581" s="103"/>
      <c r="E4581" s="5" t="str">
        <f t="array" ref="E4581">IF(D4581="","",XLOOKUP(D4581,DATOS!$D$6:D14000,DATOS!$C$6:C14000,0,0,1))</f>
        <v/>
      </c>
      <c r="F4581" s="220"/>
      <c r="G4581" s="221"/>
      <c r="H4581" s="194"/>
      <c r="I4581" s="106"/>
      <c r="J4581" s="195"/>
      <c r="K4581" s="195"/>
      <c r="L4581" s="196"/>
    </row>
    <row r="4582">
      <c r="A4582" s="198"/>
      <c r="B4582" s="219"/>
      <c r="C4582" s="103"/>
      <c r="D4582" s="103"/>
      <c r="E4582" s="5" t="str">
        <f t="array" ref="E4582">IF(D4582="","",XLOOKUP(D4582,DATOS!$D$6:D14000,DATOS!$C$6:C14000,0,0,1))</f>
        <v/>
      </c>
      <c r="F4582" s="220"/>
      <c r="G4582" s="221"/>
      <c r="H4582" s="194"/>
      <c r="I4582" s="106"/>
      <c r="J4582" s="195"/>
      <c r="K4582" s="195"/>
      <c r="L4582" s="196"/>
    </row>
    <row r="4583">
      <c r="A4583" s="198"/>
      <c r="B4583" s="219"/>
      <c r="C4583" s="103"/>
      <c r="D4583" s="103"/>
      <c r="E4583" s="5" t="str">
        <f t="array" ref="E4583">IF(D4583="","",XLOOKUP(D4583,DATOS!$D$6:D14000,DATOS!$C$6:C14000,0,0,1))</f>
        <v/>
      </c>
      <c r="F4583" s="220"/>
      <c r="G4583" s="221"/>
      <c r="H4583" s="194"/>
      <c r="I4583" s="106"/>
      <c r="J4583" s="195"/>
      <c r="K4583" s="195"/>
      <c r="L4583" s="196"/>
    </row>
    <row r="4584">
      <c r="A4584" s="198"/>
      <c r="B4584" s="219"/>
      <c r="C4584" s="103"/>
      <c r="D4584" s="103"/>
      <c r="E4584" s="5" t="str">
        <f t="array" ref="E4584">IF(D4584="","",XLOOKUP(D4584,DATOS!$D$6:D14000,DATOS!$C$6:C14000,0,0,1))</f>
        <v/>
      </c>
      <c r="F4584" s="220"/>
      <c r="G4584" s="221"/>
      <c r="H4584" s="194"/>
      <c r="I4584" s="106"/>
      <c r="J4584" s="195"/>
      <c r="K4584" s="195"/>
      <c r="L4584" s="196"/>
    </row>
    <row r="4585">
      <c r="A4585" s="198"/>
      <c r="B4585" s="219"/>
      <c r="C4585" s="103"/>
      <c r="D4585" s="103"/>
      <c r="E4585" s="5" t="str">
        <f t="array" ref="E4585">IF(D4585="","",XLOOKUP(D4585,DATOS!$D$6:D14000,DATOS!$C$6:C14000,0,0,1))</f>
        <v/>
      </c>
      <c r="F4585" s="220"/>
      <c r="G4585" s="221"/>
      <c r="H4585" s="194"/>
      <c r="I4585" s="106"/>
      <c r="J4585" s="195"/>
      <c r="K4585" s="195"/>
      <c r="L4585" s="196"/>
    </row>
    <row r="4586">
      <c r="A4586" s="198"/>
      <c r="B4586" s="219"/>
      <c r="C4586" s="103"/>
      <c r="D4586" s="103"/>
      <c r="E4586" s="5" t="str">
        <f t="array" ref="E4586">IF(D4586="","",XLOOKUP(D4586,DATOS!$D$6:D14000,DATOS!$C$6:C14000,0,0,1))</f>
        <v/>
      </c>
      <c r="F4586" s="220"/>
      <c r="G4586" s="221"/>
      <c r="H4586" s="194"/>
      <c r="I4586" s="106"/>
      <c r="J4586" s="195"/>
      <c r="K4586" s="195"/>
      <c r="L4586" s="196"/>
    </row>
    <row r="4587">
      <c r="A4587" s="198"/>
      <c r="B4587" s="219"/>
      <c r="C4587" s="103"/>
      <c r="D4587" s="103"/>
      <c r="E4587" s="5" t="str">
        <f t="array" ref="E4587">IF(D4587="","",XLOOKUP(D4587,DATOS!$D$6:D14000,DATOS!$C$6:C14000,0,0,1))</f>
        <v/>
      </c>
      <c r="F4587" s="220"/>
      <c r="G4587" s="221"/>
      <c r="H4587" s="194"/>
      <c r="I4587" s="106"/>
      <c r="J4587" s="195"/>
      <c r="K4587" s="195"/>
      <c r="L4587" s="196"/>
    </row>
    <row r="4588">
      <c r="A4588" s="198"/>
      <c r="B4588" s="219"/>
      <c r="C4588" s="103"/>
      <c r="D4588" s="103"/>
      <c r="E4588" s="5" t="str">
        <f t="array" ref="E4588">IF(D4588="","",XLOOKUP(D4588,DATOS!$D$6:D14000,DATOS!$C$6:C14000,0,0,1))</f>
        <v/>
      </c>
      <c r="F4588" s="220"/>
      <c r="G4588" s="221"/>
      <c r="H4588" s="194"/>
      <c r="I4588" s="106"/>
      <c r="J4588" s="195"/>
      <c r="K4588" s="195"/>
      <c r="L4588" s="196"/>
    </row>
    <row r="4589">
      <c r="A4589" s="198"/>
      <c r="B4589" s="219"/>
      <c r="C4589" s="103"/>
      <c r="D4589" s="103"/>
      <c r="E4589" s="5" t="str">
        <f t="array" ref="E4589">IF(D4589="","",XLOOKUP(D4589,DATOS!$D$6:D14000,DATOS!$C$6:C14000,0,0,1))</f>
        <v/>
      </c>
      <c r="F4589" s="220"/>
      <c r="G4589" s="221"/>
      <c r="H4589" s="194"/>
      <c r="I4589" s="106"/>
      <c r="J4589" s="195"/>
      <c r="K4589" s="195"/>
      <c r="L4589" s="196"/>
    </row>
    <row r="4590">
      <c r="A4590" s="198"/>
      <c r="B4590" s="219"/>
      <c r="C4590" s="103"/>
      <c r="D4590" s="103"/>
      <c r="E4590" s="5" t="str">
        <f t="array" ref="E4590">IF(D4590="","",XLOOKUP(D4590,DATOS!$D$6:D14000,DATOS!$C$6:C14000,0,0,1))</f>
        <v/>
      </c>
      <c r="F4590" s="220"/>
      <c r="G4590" s="221"/>
      <c r="H4590" s="194"/>
      <c r="I4590" s="106"/>
      <c r="J4590" s="195"/>
      <c r="K4590" s="195"/>
      <c r="L4590" s="196"/>
    </row>
    <row r="4591">
      <c r="A4591" s="198"/>
      <c r="B4591" s="219"/>
      <c r="C4591" s="103"/>
      <c r="D4591" s="103"/>
      <c r="E4591" s="5" t="str">
        <f t="array" ref="E4591">IF(D4591="","",XLOOKUP(D4591,DATOS!$D$6:D14000,DATOS!$C$6:C14000,0,0,1))</f>
        <v/>
      </c>
      <c r="F4591" s="220"/>
      <c r="G4591" s="221"/>
      <c r="H4591" s="194"/>
      <c r="I4591" s="106"/>
      <c r="J4591" s="195"/>
      <c r="K4591" s="195"/>
      <c r="L4591" s="196"/>
    </row>
    <row r="4592">
      <c r="A4592" s="198"/>
      <c r="B4592" s="219"/>
      <c r="C4592" s="103"/>
      <c r="D4592" s="103"/>
      <c r="E4592" s="5" t="str">
        <f t="array" ref="E4592">IF(D4592="","",XLOOKUP(D4592,DATOS!$D$6:D14000,DATOS!$C$6:C14000,0,0,1))</f>
        <v/>
      </c>
      <c r="F4592" s="220"/>
      <c r="G4592" s="221"/>
      <c r="H4592" s="194"/>
      <c r="I4592" s="106"/>
      <c r="J4592" s="195"/>
      <c r="K4592" s="195"/>
      <c r="L4592" s="196"/>
    </row>
    <row r="4593">
      <c r="A4593" s="198"/>
      <c r="B4593" s="219"/>
      <c r="C4593" s="103"/>
      <c r="D4593" s="103"/>
      <c r="E4593" s="5" t="str">
        <f t="array" ref="E4593">IF(D4593="","",XLOOKUP(D4593,DATOS!$D$6:D14000,DATOS!$C$6:C14000,0,0,1))</f>
        <v/>
      </c>
      <c r="F4593" s="220"/>
      <c r="G4593" s="221"/>
      <c r="H4593" s="194"/>
      <c r="I4593" s="106"/>
      <c r="J4593" s="195"/>
      <c r="K4593" s="195"/>
      <c r="L4593" s="196"/>
    </row>
    <row r="4594">
      <c r="A4594" s="198"/>
      <c r="B4594" s="219"/>
      <c r="C4594" s="103"/>
      <c r="D4594" s="103"/>
      <c r="E4594" s="5" t="str">
        <f t="array" ref="E4594">IF(D4594="","",XLOOKUP(D4594,DATOS!$D$6:D14000,DATOS!$C$6:C14000,0,0,1))</f>
        <v/>
      </c>
      <c r="F4594" s="220"/>
      <c r="G4594" s="221"/>
      <c r="H4594" s="194"/>
      <c r="I4594" s="106"/>
      <c r="J4594" s="195"/>
      <c r="K4594" s="195"/>
      <c r="L4594" s="196"/>
    </row>
    <row r="4595">
      <c r="A4595" s="198"/>
      <c r="B4595" s="219"/>
      <c r="C4595" s="103"/>
      <c r="D4595" s="103"/>
      <c r="E4595" s="5" t="str">
        <f t="array" ref="E4595">IF(D4595="","",XLOOKUP(D4595,DATOS!$D$6:D14000,DATOS!$C$6:C14000,0,0,1))</f>
        <v/>
      </c>
      <c r="F4595" s="220"/>
      <c r="G4595" s="221"/>
      <c r="H4595" s="194"/>
      <c r="I4595" s="106"/>
      <c r="J4595" s="195"/>
      <c r="K4595" s="195"/>
      <c r="L4595" s="196"/>
    </row>
    <row r="4596">
      <c r="A4596" s="198"/>
      <c r="B4596" s="219"/>
      <c r="C4596" s="103"/>
      <c r="D4596" s="103"/>
      <c r="E4596" s="5" t="str">
        <f t="array" ref="E4596">IF(D4596="","",XLOOKUP(D4596,DATOS!$D$6:D14000,DATOS!$C$6:C14000,0,0,1))</f>
        <v/>
      </c>
      <c r="F4596" s="220"/>
      <c r="G4596" s="221"/>
      <c r="H4596" s="194"/>
      <c r="I4596" s="106"/>
      <c r="J4596" s="195"/>
      <c r="K4596" s="195"/>
      <c r="L4596" s="196"/>
    </row>
    <row r="4597">
      <c r="A4597" s="198"/>
      <c r="B4597" s="219"/>
      <c r="C4597" s="103"/>
      <c r="D4597" s="103"/>
      <c r="E4597" s="5" t="str">
        <f t="array" ref="E4597">IF(D4597="","",XLOOKUP(D4597,DATOS!$D$6:D14000,DATOS!$C$6:C14000,0,0,1))</f>
        <v/>
      </c>
      <c r="F4597" s="220"/>
      <c r="G4597" s="221"/>
      <c r="H4597" s="194"/>
      <c r="I4597" s="106"/>
      <c r="J4597" s="195"/>
      <c r="K4597" s="195"/>
      <c r="L4597" s="196"/>
    </row>
    <row r="4598">
      <c r="A4598" s="198"/>
      <c r="B4598" s="219"/>
      <c r="C4598" s="103"/>
      <c r="D4598" s="103"/>
      <c r="E4598" s="5" t="str">
        <f t="array" ref="E4598">IF(D4598="","",XLOOKUP(D4598,DATOS!$D$6:D14000,DATOS!$C$6:C14000,0,0,1))</f>
        <v/>
      </c>
      <c r="F4598" s="220"/>
      <c r="G4598" s="221"/>
      <c r="H4598" s="194"/>
      <c r="I4598" s="106"/>
      <c r="J4598" s="195"/>
      <c r="K4598" s="195"/>
      <c r="L4598" s="196"/>
    </row>
    <row r="4599">
      <c r="A4599" s="198"/>
      <c r="B4599" s="219"/>
      <c r="C4599" s="103"/>
      <c r="D4599" s="103"/>
      <c r="E4599" s="5" t="str">
        <f t="array" ref="E4599">IF(D4599="","",XLOOKUP(D4599,DATOS!$D$6:D14000,DATOS!$C$6:C14000,0,0,1))</f>
        <v/>
      </c>
      <c r="F4599" s="220"/>
      <c r="G4599" s="221"/>
      <c r="H4599" s="194"/>
      <c r="I4599" s="106"/>
      <c r="J4599" s="195"/>
      <c r="K4599" s="195"/>
      <c r="L4599" s="196"/>
    </row>
    <row r="4600">
      <c r="A4600" s="198"/>
      <c r="B4600" s="219"/>
      <c r="C4600" s="103"/>
      <c r="D4600" s="103"/>
      <c r="E4600" s="5" t="str">
        <f t="array" ref="E4600">IF(D4600="","",XLOOKUP(D4600,DATOS!$D$6:D14000,DATOS!$C$6:C14000,0,0,1))</f>
        <v/>
      </c>
      <c r="F4600" s="220"/>
      <c r="G4600" s="221"/>
      <c r="H4600" s="194"/>
      <c r="I4600" s="106"/>
      <c r="J4600" s="195"/>
      <c r="K4600" s="195"/>
      <c r="L4600" s="196"/>
    </row>
    <row r="4601">
      <c r="A4601" s="198"/>
      <c r="B4601" s="219"/>
      <c r="C4601" s="103"/>
      <c r="D4601" s="103"/>
      <c r="E4601" s="5" t="str">
        <f t="array" ref="E4601">IF(D4601="","",XLOOKUP(D4601,DATOS!$D$6:D14000,DATOS!$C$6:C14000,0,0,1))</f>
        <v/>
      </c>
      <c r="F4601" s="220"/>
      <c r="G4601" s="221"/>
      <c r="H4601" s="194"/>
      <c r="I4601" s="106"/>
      <c r="J4601" s="195"/>
      <c r="K4601" s="195"/>
      <c r="L4601" s="196"/>
    </row>
    <row r="4602">
      <c r="A4602" s="198"/>
      <c r="B4602" s="219"/>
      <c r="C4602" s="103"/>
      <c r="D4602" s="103"/>
      <c r="E4602" s="5" t="str">
        <f t="array" ref="E4602">IF(D4602="","",XLOOKUP(D4602,DATOS!$D$6:D14000,DATOS!$C$6:C14000,0,0,1))</f>
        <v/>
      </c>
      <c r="F4602" s="220"/>
      <c r="G4602" s="221"/>
      <c r="H4602" s="194"/>
      <c r="I4602" s="106"/>
      <c r="J4602" s="195"/>
      <c r="K4602" s="195"/>
      <c r="L4602" s="196"/>
    </row>
    <row r="4603">
      <c r="A4603" s="198"/>
      <c r="B4603" s="219"/>
      <c r="C4603" s="103"/>
      <c r="D4603" s="103"/>
      <c r="E4603" s="5" t="str">
        <f t="array" ref="E4603">IF(D4603="","",XLOOKUP(D4603,DATOS!$D$6:D14000,DATOS!$C$6:C14000,0,0,1))</f>
        <v/>
      </c>
      <c r="F4603" s="220"/>
      <c r="G4603" s="221"/>
      <c r="H4603" s="194"/>
      <c r="I4603" s="106"/>
      <c r="J4603" s="195"/>
      <c r="K4603" s="195"/>
      <c r="L4603" s="196"/>
    </row>
    <row r="4604">
      <c r="A4604" s="198"/>
      <c r="B4604" s="219"/>
      <c r="C4604" s="103"/>
      <c r="D4604" s="103"/>
      <c r="E4604" s="5" t="str">
        <f t="array" ref="E4604">IF(D4604="","",XLOOKUP(D4604,DATOS!$D$6:D14000,DATOS!$C$6:C14000,0,0,1))</f>
        <v/>
      </c>
      <c r="F4604" s="220"/>
      <c r="G4604" s="221"/>
      <c r="H4604" s="194"/>
      <c r="I4604" s="106"/>
      <c r="J4604" s="195"/>
      <c r="K4604" s="195"/>
      <c r="L4604" s="196"/>
    </row>
    <row r="4605">
      <c r="A4605" s="198"/>
      <c r="B4605" s="219"/>
      <c r="C4605" s="103"/>
      <c r="D4605" s="103"/>
      <c r="E4605" s="5" t="str">
        <f t="array" ref="E4605">IF(D4605="","",XLOOKUP(D4605,DATOS!$D$6:D14000,DATOS!$C$6:C14000,0,0,1))</f>
        <v/>
      </c>
      <c r="F4605" s="220"/>
      <c r="G4605" s="221"/>
      <c r="H4605" s="194"/>
      <c r="I4605" s="106"/>
      <c r="J4605" s="195"/>
      <c r="K4605" s="195"/>
      <c r="L4605" s="196"/>
    </row>
    <row r="4606">
      <c r="A4606" s="198"/>
      <c r="B4606" s="219"/>
      <c r="C4606" s="103"/>
      <c r="D4606" s="103"/>
      <c r="E4606" s="5" t="str">
        <f t="array" ref="E4606">IF(D4606="","",XLOOKUP(D4606,DATOS!$D$6:D14000,DATOS!$C$6:C14000,0,0,1))</f>
        <v/>
      </c>
      <c r="F4606" s="220"/>
      <c r="G4606" s="221"/>
      <c r="H4606" s="194"/>
      <c r="I4606" s="106"/>
      <c r="J4606" s="195"/>
      <c r="K4606" s="195"/>
      <c r="L4606" s="196"/>
    </row>
    <row r="4607">
      <c r="A4607" s="198"/>
      <c r="B4607" s="219"/>
      <c r="C4607" s="103"/>
      <c r="D4607" s="103"/>
      <c r="E4607" s="5" t="str">
        <f t="array" ref="E4607">IF(D4607="","",XLOOKUP(D4607,DATOS!$D$6:D14000,DATOS!$C$6:C14000,0,0,1))</f>
        <v/>
      </c>
      <c r="F4607" s="220"/>
      <c r="G4607" s="221"/>
      <c r="H4607" s="194"/>
      <c r="I4607" s="106"/>
      <c r="J4607" s="195"/>
      <c r="K4607" s="195"/>
      <c r="L4607" s="196"/>
    </row>
    <row r="4608">
      <c r="A4608" s="198"/>
      <c r="B4608" s="219"/>
      <c r="C4608" s="103"/>
      <c r="D4608" s="103"/>
      <c r="E4608" s="5" t="str">
        <f t="array" ref="E4608">IF(D4608="","",XLOOKUP(D4608,DATOS!$D$6:D14000,DATOS!$C$6:C14000,0,0,1))</f>
        <v/>
      </c>
      <c r="F4608" s="220"/>
      <c r="G4608" s="221"/>
      <c r="H4608" s="194"/>
      <c r="I4608" s="106"/>
      <c r="J4608" s="195"/>
      <c r="K4608" s="195"/>
      <c r="L4608" s="196"/>
    </row>
    <row r="4609">
      <c r="A4609" s="198"/>
      <c r="B4609" s="219"/>
      <c r="C4609" s="103"/>
      <c r="D4609" s="103"/>
      <c r="E4609" s="5" t="str">
        <f t="array" ref="E4609">IF(D4609="","",XLOOKUP(D4609,DATOS!$D$6:D14000,DATOS!$C$6:C14000,0,0,1))</f>
        <v/>
      </c>
      <c r="F4609" s="220"/>
      <c r="G4609" s="221"/>
      <c r="H4609" s="194"/>
      <c r="I4609" s="106"/>
      <c r="J4609" s="195"/>
      <c r="K4609" s="195"/>
      <c r="L4609" s="196"/>
    </row>
    <row r="4610">
      <c r="A4610" s="198"/>
      <c r="B4610" s="219"/>
      <c r="C4610" s="103"/>
      <c r="D4610" s="103"/>
      <c r="E4610" s="5" t="str">
        <f t="array" ref="E4610">IF(D4610="","",XLOOKUP(D4610,DATOS!$D$6:D14000,DATOS!$C$6:C14000,0,0,1))</f>
        <v/>
      </c>
      <c r="F4610" s="220"/>
      <c r="G4610" s="221"/>
      <c r="H4610" s="194"/>
      <c r="I4610" s="106"/>
      <c r="J4610" s="195"/>
      <c r="K4610" s="195"/>
      <c r="L4610" s="196"/>
    </row>
    <row r="4611">
      <c r="A4611" s="198"/>
      <c r="B4611" s="219"/>
      <c r="C4611" s="103"/>
      <c r="D4611" s="103"/>
      <c r="E4611" s="5" t="str">
        <f t="array" ref="E4611">IF(D4611="","",XLOOKUP(D4611,DATOS!$D$6:D14000,DATOS!$C$6:C14000,0,0,1))</f>
        <v/>
      </c>
      <c r="F4611" s="220"/>
      <c r="G4611" s="221"/>
      <c r="H4611" s="194"/>
      <c r="I4611" s="106"/>
      <c r="J4611" s="195"/>
      <c r="K4611" s="195"/>
      <c r="L4611" s="196"/>
    </row>
    <row r="4612">
      <c r="A4612" s="198"/>
      <c r="B4612" s="219"/>
      <c r="C4612" s="103"/>
      <c r="D4612" s="103"/>
      <c r="E4612" s="5" t="str">
        <f t="array" ref="E4612">IF(D4612="","",XLOOKUP(D4612,DATOS!$D$6:D14000,DATOS!$C$6:C14000,0,0,1))</f>
        <v/>
      </c>
      <c r="F4612" s="220"/>
      <c r="G4612" s="221"/>
      <c r="H4612" s="194"/>
      <c r="I4612" s="106"/>
      <c r="J4612" s="195"/>
      <c r="K4612" s="195"/>
      <c r="L4612" s="196"/>
    </row>
    <row r="4613">
      <c r="A4613" s="198"/>
      <c r="B4613" s="219"/>
      <c r="C4613" s="103"/>
      <c r="D4613" s="103"/>
      <c r="E4613" s="5" t="str">
        <f t="array" ref="E4613">IF(D4613="","",XLOOKUP(D4613,DATOS!$D$6:D14000,DATOS!$C$6:C14000,0,0,1))</f>
        <v/>
      </c>
      <c r="F4613" s="220"/>
      <c r="G4613" s="221"/>
      <c r="H4613" s="194"/>
      <c r="I4613" s="106"/>
      <c r="J4613" s="195"/>
      <c r="K4613" s="195"/>
      <c r="L4613" s="196"/>
    </row>
    <row r="4614">
      <c r="A4614" s="198"/>
      <c r="B4614" s="219"/>
      <c r="C4614" s="103"/>
      <c r="D4614" s="103"/>
      <c r="E4614" s="5" t="str">
        <f t="array" ref="E4614">IF(D4614="","",XLOOKUP(D4614,DATOS!$D$6:D14000,DATOS!$C$6:C14000,0,0,1))</f>
        <v/>
      </c>
      <c r="F4614" s="220"/>
      <c r="G4614" s="221"/>
      <c r="H4614" s="194"/>
      <c r="I4614" s="106"/>
      <c r="J4614" s="195"/>
      <c r="K4614" s="195"/>
      <c r="L4614" s="196"/>
    </row>
    <row r="4615">
      <c r="A4615" s="198"/>
      <c r="B4615" s="219"/>
      <c r="C4615" s="103"/>
      <c r="D4615" s="103"/>
      <c r="E4615" s="5" t="str">
        <f t="array" ref="E4615">IF(D4615="","",XLOOKUP(D4615,DATOS!$D$6:D14000,DATOS!$C$6:C14000,0,0,1))</f>
        <v/>
      </c>
      <c r="F4615" s="220"/>
      <c r="G4615" s="221"/>
      <c r="H4615" s="194"/>
      <c r="I4615" s="106"/>
      <c r="J4615" s="195"/>
      <c r="K4615" s="195"/>
      <c r="L4615" s="196"/>
    </row>
    <row r="4616">
      <c r="A4616" s="198"/>
      <c r="B4616" s="219"/>
      <c r="C4616" s="103"/>
      <c r="D4616" s="103"/>
      <c r="E4616" s="5" t="str">
        <f t="array" ref="E4616">IF(D4616="","",XLOOKUP(D4616,DATOS!$D$6:D14000,DATOS!$C$6:C14000,0,0,1))</f>
        <v/>
      </c>
      <c r="F4616" s="220"/>
      <c r="G4616" s="221"/>
      <c r="H4616" s="194"/>
      <c r="I4616" s="106"/>
      <c r="J4616" s="195"/>
      <c r="K4616" s="195"/>
      <c r="L4616" s="196"/>
    </row>
    <row r="4617">
      <c r="A4617" s="198"/>
      <c r="B4617" s="219"/>
      <c r="C4617" s="103"/>
      <c r="D4617" s="103"/>
      <c r="E4617" s="5" t="str">
        <f t="array" ref="E4617">IF(D4617="","",XLOOKUP(D4617,DATOS!$D$6:D14000,DATOS!$C$6:C14000,0,0,1))</f>
        <v/>
      </c>
      <c r="F4617" s="220"/>
      <c r="G4617" s="221"/>
      <c r="H4617" s="194"/>
      <c r="I4617" s="106"/>
      <c r="J4617" s="195"/>
      <c r="K4617" s="195"/>
      <c r="L4617" s="196"/>
    </row>
    <row r="4618">
      <c r="A4618" s="198"/>
      <c r="B4618" s="219"/>
      <c r="C4618" s="103"/>
      <c r="D4618" s="103"/>
      <c r="E4618" s="5" t="str">
        <f t="array" ref="E4618">IF(D4618="","",XLOOKUP(D4618,DATOS!$D$6:D14000,DATOS!$C$6:C14000,0,0,1))</f>
        <v/>
      </c>
      <c r="F4618" s="220"/>
      <c r="G4618" s="221"/>
      <c r="H4618" s="194"/>
      <c r="I4618" s="106"/>
      <c r="J4618" s="195"/>
      <c r="K4618" s="195"/>
      <c r="L4618" s="196"/>
    </row>
    <row r="4619">
      <c r="A4619" s="198"/>
      <c r="B4619" s="219"/>
      <c r="C4619" s="103"/>
      <c r="D4619" s="103"/>
      <c r="E4619" s="5" t="str">
        <f t="array" ref="E4619">IF(D4619="","",XLOOKUP(D4619,DATOS!$D$6:D14000,DATOS!$C$6:C14000,0,0,1))</f>
        <v/>
      </c>
      <c r="F4619" s="220"/>
      <c r="G4619" s="221"/>
      <c r="H4619" s="194"/>
      <c r="I4619" s="106"/>
      <c r="J4619" s="195"/>
      <c r="K4619" s="195"/>
      <c r="L4619" s="196"/>
    </row>
    <row r="4620">
      <c r="A4620" s="198"/>
      <c r="B4620" s="219"/>
      <c r="C4620" s="103"/>
      <c r="D4620" s="103"/>
      <c r="E4620" s="5" t="str">
        <f t="array" ref="E4620">IF(D4620="","",XLOOKUP(D4620,DATOS!$D$6:D14000,DATOS!$C$6:C14000,0,0,1))</f>
        <v/>
      </c>
      <c r="F4620" s="220"/>
      <c r="G4620" s="221"/>
      <c r="H4620" s="194"/>
      <c r="I4620" s="106"/>
      <c r="J4620" s="195"/>
      <c r="K4620" s="195"/>
      <c r="L4620" s="196"/>
    </row>
    <row r="4621">
      <c r="A4621" s="198"/>
      <c r="B4621" s="219"/>
      <c r="C4621" s="103"/>
      <c r="D4621" s="103"/>
      <c r="E4621" s="5" t="str">
        <f t="array" ref="E4621">IF(D4621="","",XLOOKUP(D4621,DATOS!$D$6:D14000,DATOS!$C$6:C14000,0,0,1))</f>
        <v/>
      </c>
      <c r="F4621" s="220"/>
      <c r="G4621" s="221"/>
      <c r="H4621" s="194"/>
      <c r="I4621" s="106"/>
      <c r="J4621" s="195"/>
      <c r="K4621" s="195"/>
      <c r="L4621" s="196"/>
    </row>
    <row r="4622">
      <c r="A4622" s="198"/>
      <c r="B4622" s="219"/>
      <c r="C4622" s="103"/>
      <c r="D4622" s="103"/>
      <c r="E4622" s="5" t="str">
        <f t="array" ref="E4622">IF(D4622="","",XLOOKUP(D4622,DATOS!$D$6:D14000,DATOS!$C$6:C14000,0,0,1))</f>
        <v/>
      </c>
      <c r="F4622" s="220"/>
      <c r="G4622" s="221"/>
      <c r="H4622" s="194"/>
      <c r="I4622" s="106"/>
      <c r="J4622" s="195"/>
      <c r="K4622" s="195"/>
      <c r="L4622" s="196"/>
    </row>
    <row r="4623">
      <c r="A4623" s="198"/>
      <c r="B4623" s="219"/>
      <c r="C4623" s="103"/>
      <c r="D4623" s="103"/>
      <c r="E4623" s="5" t="str">
        <f t="array" ref="E4623">IF(D4623="","",XLOOKUP(D4623,DATOS!$D$6:D14000,DATOS!$C$6:C14000,0,0,1))</f>
        <v/>
      </c>
      <c r="F4623" s="220"/>
      <c r="G4623" s="221"/>
      <c r="H4623" s="194"/>
      <c r="I4623" s="106"/>
      <c r="J4623" s="195"/>
      <c r="K4623" s="195"/>
      <c r="L4623" s="196"/>
    </row>
    <row r="4624">
      <c r="A4624" s="198"/>
      <c r="B4624" s="219"/>
      <c r="C4624" s="103"/>
      <c r="D4624" s="103"/>
      <c r="E4624" s="5" t="str">
        <f t="array" ref="E4624">IF(D4624="","",XLOOKUP(D4624,DATOS!$D$6:D14000,DATOS!$C$6:C14000,0,0,1))</f>
        <v/>
      </c>
      <c r="F4624" s="220"/>
      <c r="G4624" s="221"/>
      <c r="H4624" s="194"/>
      <c r="I4624" s="106"/>
      <c r="J4624" s="195"/>
      <c r="K4624" s="195"/>
      <c r="L4624" s="196"/>
    </row>
    <row r="4625">
      <c r="A4625" s="198"/>
      <c r="B4625" s="219"/>
      <c r="C4625" s="103"/>
      <c r="D4625" s="103"/>
      <c r="E4625" s="5" t="str">
        <f t="array" ref="E4625">IF(D4625="","",XLOOKUP(D4625,DATOS!$D$6:D14000,DATOS!$C$6:C14000,0,0,1))</f>
        <v/>
      </c>
      <c r="F4625" s="220"/>
      <c r="G4625" s="221"/>
      <c r="H4625" s="194"/>
      <c r="I4625" s="106"/>
      <c r="J4625" s="195"/>
      <c r="K4625" s="195"/>
      <c r="L4625" s="196"/>
    </row>
    <row r="4626">
      <c r="A4626" s="198"/>
      <c r="B4626" s="219"/>
      <c r="C4626" s="103"/>
      <c r="D4626" s="103"/>
      <c r="E4626" s="5" t="str">
        <f t="array" ref="E4626">IF(D4626="","",XLOOKUP(D4626,DATOS!$D$6:D14000,DATOS!$C$6:C14000,0,0,1))</f>
        <v/>
      </c>
      <c r="F4626" s="220"/>
      <c r="G4626" s="221"/>
      <c r="H4626" s="194"/>
      <c r="I4626" s="106"/>
      <c r="J4626" s="195"/>
      <c r="K4626" s="195"/>
      <c r="L4626" s="196"/>
    </row>
    <row r="4627">
      <c r="A4627" s="198"/>
      <c r="B4627" s="219"/>
      <c r="C4627" s="103"/>
      <c r="D4627" s="103"/>
      <c r="E4627" s="5" t="str">
        <f t="array" ref="E4627">IF(D4627="","",XLOOKUP(D4627,DATOS!$D$6:D14000,DATOS!$C$6:C14000,0,0,1))</f>
        <v/>
      </c>
      <c r="F4627" s="220"/>
      <c r="G4627" s="221"/>
      <c r="H4627" s="194"/>
      <c r="I4627" s="106"/>
      <c r="J4627" s="195"/>
      <c r="K4627" s="195"/>
      <c r="L4627" s="196"/>
    </row>
    <row r="4628">
      <c r="A4628" s="198"/>
      <c r="B4628" s="219"/>
      <c r="C4628" s="103"/>
      <c r="D4628" s="103"/>
      <c r="E4628" s="5" t="str">
        <f t="array" ref="E4628">IF(D4628="","",XLOOKUP(D4628,DATOS!$D$6:D14000,DATOS!$C$6:C14000,0,0,1))</f>
        <v/>
      </c>
      <c r="F4628" s="220"/>
      <c r="G4628" s="221"/>
      <c r="H4628" s="194"/>
      <c r="I4628" s="106"/>
      <c r="J4628" s="195"/>
      <c r="K4628" s="195"/>
      <c r="L4628" s="196"/>
    </row>
    <row r="4629">
      <c r="A4629" s="198"/>
      <c r="B4629" s="219"/>
      <c r="C4629" s="103"/>
      <c r="D4629" s="103"/>
      <c r="E4629" s="5" t="str">
        <f t="array" ref="E4629">IF(D4629="","",XLOOKUP(D4629,DATOS!$D$6:D14000,DATOS!$C$6:C14000,0,0,1))</f>
        <v/>
      </c>
      <c r="F4629" s="220"/>
      <c r="G4629" s="221"/>
      <c r="H4629" s="194"/>
      <c r="I4629" s="106"/>
      <c r="J4629" s="195"/>
      <c r="K4629" s="195"/>
      <c r="L4629" s="196"/>
    </row>
    <row r="4630">
      <c r="A4630" s="198"/>
      <c r="B4630" s="219"/>
      <c r="C4630" s="103"/>
      <c r="D4630" s="103"/>
      <c r="E4630" s="5" t="str">
        <f t="array" ref="E4630">IF(D4630="","",XLOOKUP(D4630,DATOS!$D$6:D14000,DATOS!$C$6:C14000,0,0,1))</f>
        <v/>
      </c>
      <c r="F4630" s="220"/>
      <c r="G4630" s="221"/>
      <c r="H4630" s="194"/>
      <c r="I4630" s="106"/>
      <c r="J4630" s="195"/>
      <c r="K4630" s="195"/>
      <c r="L4630" s="196"/>
    </row>
    <row r="4631">
      <c r="A4631" s="198"/>
      <c r="B4631" s="219"/>
      <c r="C4631" s="103"/>
      <c r="D4631" s="103"/>
      <c r="E4631" s="5" t="str">
        <f t="array" ref="E4631">IF(D4631="","",XLOOKUP(D4631,DATOS!$D$6:D14000,DATOS!$C$6:C14000,0,0,1))</f>
        <v/>
      </c>
      <c r="F4631" s="220"/>
      <c r="G4631" s="221"/>
      <c r="H4631" s="194"/>
      <c r="I4631" s="106"/>
      <c r="J4631" s="195"/>
      <c r="K4631" s="195"/>
      <c r="L4631" s="196"/>
    </row>
    <row r="4632">
      <c r="A4632" s="198"/>
      <c r="B4632" s="219"/>
      <c r="C4632" s="103"/>
      <c r="D4632" s="103"/>
      <c r="E4632" s="5" t="str">
        <f t="array" ref="E4632">IF(D4632="","",XLOOKUP(D4632,DATOS!$D$6:D14000,DATOS!$C$6:C14000,0,0,1))</f>
        <v/>
      </c>
      <c r="F4632" s="220"/>
      <c r="G4632" s="221"/>
      <c r="H4632" s="194"/>
      <c r="I4632" s="106"/>
      <c r="J4632" s="195"/>
      <c r="K4632" s="195"/>
      <c r="L4632" s="196"/>
    </row>
    <row r="4633">
      <c r="A4633" s="198"/>
      <c r="B4633" s="219"/>
      <c r="C4633" s="103"/>
      <c r="D4633" s="103"/>
      <c r="E4633" s="5" t="str">
        <f t="array" ref="E4633">IF(D4633="","",XLOOKUP(D4633,DATOS!$D$6:D14000,DATOS!$C$6:C14000,0,0,1))</f>
        <v/>
      </c>
      <c r="F4633" s="220"/>
      <c r="G4633" s="221"/>
      <c r="H4633" s="194"/>
      <c r="I4633" s="106"/>
      <c r="J4633" s="195"/>
      <c r="K4633" s="195"/>
      <c r="L4633" s="196"/>
    </row>
    <row r="4634">
      <c r="A4634" s="198"/>
      <c r="B4634" s="219"/>
      <c r="C4634" s="103"/>
      <c r="D4634" s="103"/>
      <c r="E4634" s="5" t="str">
        <f t="array" ref="E4634">IF(D4634="","",XLOOKUP(D4634,DATOS!$D$6:D14000,DATOS!$C$6:C14000,0,0,1))</f>
        <v/>
      </c>
      <c r="F4634" s="220"/>
      <c r="G4634" s="221"/>
      <c r="H4634" s="194"/>
      <c r="I4634" s="106"/>
      <c r="J4634" s="195"/>
      <c r="K4634" s="195"/>
      <c r="L4634" s="196"/>
    </row>
    <row r="4635">
      <c r="A4635" s="198"/>
      <c r="B4635" s="219"/>
      <c r="C4635" s="103"/>
      <c r="D4635" s="103"/>
      <c r="E4635" s="5" t="str">
        <f t="array" ref="E4635">IF(D4635="","",XLOOKUP(D4635,DATOS!$D$6:D14000,DATOS!$C$6:C14000,0,0,1))</f>
        <v/>
      </c>
      <c r="F4635" s="220"/>
      <c r="G4635" s="221"/>
      <c r="H4635" s="194"/>
      <c r="I4635" s="106"/>
      <c r="J4635" s="195"/>
      <c r="K4635" s="195"/>
      <c r="L4635" s="196"/>
    </row>
    <row r="4636">
      <c r="A4636" s="198"/>
      <c r="B4636" s="219"/>
      <c r="C4636" s="103"/>
      <c r="D4636" s="103"/>
      <c r="E4636" s="5" t="str">
        <f t="array" ref="E4636">IF(D4636="","",XLOOKUP(D4636,DATOS!$D$6:D14000,DATOS!$C$6:C14000,0,0,1))</f>
        <v/>
      </c>
      <c r="F4636" s="220"/>
      <c r="G4636" s="221"/>
      <c r="H4636" s="194"/>
      <c r="I4636" s="106"/>
      <c r="J4636" s="195"/>
      <c r="K4636" s="195"/>
      <c r="L4636" s="196"/>
    </row>
    <row r="4637">
      <c r="A4637" s="198"/>
      <c r="B4637" s="219"/>
      <c r="C4637" s="103"/>
      <c r="D4637" s="103"/>
      <c r="E4637" s="5" t="str">
        <f t="array" ref="E4637">IF(D4637="","",XLOOKUP(D4637,DATOS!$D$6:D14000,DATOS!$C$6:C14000,0,0,1))</f>
        <v/>
      </c>
      <c r="F4637" s="220"/>
      <c r="G4637" s="221"/>
      <c r="H4637" s="194"/>
      <c r="I4637" s="106"/>
      <c r="J4637" s="195"/>
      <c r="K4637" s="195"/>
      <c r="L4637" s="196"/>
    </row>
    <row r="4638">
      <c r="A4638" s="198"/>
      <c r="B4638" s="219"/>
      <c r="C4638" s="103"/>
      <c r="D4638" s="103"/>
      <c r="E4638" s="5" t="str">
        <f t="array" ref="E4638">IF(D4638="","",XLOOKUP(D4638,DATOS!$D$6:D14000,DATOS!$C$6:C14000,0,0,1))</f>
        <v/>
      </c>
      <c r="F4638" s="220"/>
      <c r="G4638" s="221"/>
      <c r="H4638" s="194"/>
      <c r="I4638" s="106"/>
      <c r="J4638" s="195"/>
      <c r="K4638" s="195"/>
      <c r="L4638" s="196"/>
    </row>
    <row r="4639">
      <c r="A4639" s="198"/>
      <c r="B4639" s="219"/>
      <c r="C4639" s="103"/>
      <c r="D4639" s="103"/>
      <c r="E4639" s="5" t="str">
        <f t="array" ref="E4639">IF(D4639="","",XLOOKUP(D4639,DATOS!$D$6:D14000,DATOS!$C$6:C14000,0,0,1))</f>
        <v/>
      </c>
      <c r="F4639" s="220"/>
      <c r="G4639" s="221"/>
      <c r="H4639" s="194"/>
      <c r="I4639" s="106"/>
      <c r="J4639" s="195"/>
      <c r="K4639" s="195"/>
      <c r="L4639" s="196"/>
    </row>
    <row r="4640">
      <c r="A4640" s="198"/>
      <c r="B4640" s="219"/>
      <c r="C4640" s="103"/>
      <c r="D4640" s="103"/>
      <c r="E4640" s="5" t="str">
        <f t="array" ref="E4640">IF(D4640="","",XLOOKUP(D4640,DATOS!$D$6:D14000,DATOS!$C$6:C14000,0,0,1))</f>
        <v/>
      </c>
      <c r="F4640" s="220"/>
      <c r="G4640" s="221"/>
      <c r="H4640" s="194"/>
      <c r="I4640" s="106"/>
      <c r="J4640" s="195"/>
      <c r="K4640" s="195"/>
      <c r="L4640" s="196"/>
    </row>
    <row r="4641">
      <c r="A4641" s="198"/>
      <c r="B4641" s="219"/>
      <c r="C4641" s="103"/>
      <c r="D4641" s="103"/>
      <c r="E4641" s="5" t="str">
        <f t="array" ref="E4641">IF(D4641="","",XLOOKUP(D4641,DATOS!$D$6:D14000,DATOS!$C$6:C14000,0,0,1))</f>
        <v/>
      </c>
      <c r="F4641" s="220"/>
      <c r="G4641" s="221"/>
      <c r="H4641" s="194"/>
      <c r="I4641" s="106"/>
      <c r="J4641" s="195"/>
      <c r="K4641" s="195"/>
      <c r="L4641" s="196"/>
    </row>
    <row r="4642">
      <c r="A4642" s="198"/>
      <c r="B4642" s="219"/>
      <c r="C4642" s="103"/>
      <c r="D4642" s="103"/>
      <c r="E4642" s="5" t="str">
        <f t="array" ref="E4642">IF(D4642="","",XLOOKUP(D4642,DATOS!$D$6:D14000,DATOS!$C$6:C14000,0,0,1))</f>
        <v/>
      </c>
      <c r="F4642" s="220"/>
      <c r="G4642" s="221"/>
      <c r="H4642" s="194"/>
      <c r="I4642" s="106"/>
      <c r="J4642" s="195"/>
      <c r="K4642" s="195"/>
      <c r="L4642" s="196"/>
    </row>
    <row r="4643">
      <c r="A4643" s="198"/>
      <c r="B4643" s="219"/>
      <c r="C4643" s="103"/>
      <c r="D4643" s="103"/>
      <c r="E4643" s="5" t="str">
        <f t="array" ref="E4643">IF(D4643="","",XLOOKUP(D4643,DATOS!$D$6:D14000,DATOS!$C$6:C14000,0,0,1))</f>
        <v/>
      </c>
      <c r="F4643" s="220"/>
      <c r="G4643" s="221"/>
      <c r="H4643" s="194"/>
      <c r="I4643" s="106"/>
      <c r="J4643" s="195"/>
      <c r="K4643" s="195"/>
      <c r="L4643" s="196"/>
    </row>
    <row r="4644">
      <c r="A4644" s="198"/>
      <c r="B4644" s="219"/>
      <c r="C4644" s="103"/>
      <c r="D4644" s="103"/>
      <c r="E4644" s="5" t="str">
        <f t="array" ref="E4644">IF(D4644="","",XLOOKUP(D4644,DATOS!$D$6:D14000,DATOS!$C$6:C14000,0,0,1))</f>
        <v/>
      </c>
      <c r="F4644" s="220"/>
      <c r="G4644" s="221"/>
      <c r="H4644" s="194"/>
      <c r="I4644" s="106"/>
      <c r="J4644" s="195"/>
      <c r="K4644" s="195"/>
      <c r="L4644" s="196"/>
    </row>
    <row r="4645">
      <c r="A4645" s="198"/>
      <c r="B4645" s="219"/>
      <c r="C4645" s="103"/>
      <c r="D4645" s="103"/>
      <c r="E4645" s="5" t="str">
        <f t="array" ref="E4645">IF(D4645="","",XLOOKUP(D4645,DATOS!$D$6:D14000,DATOS!$C$6:C14000,0,0,1))</f>
        <v/>
      </c>
      <c r="F4645" s="220"/>
      <c r="G4645" s="221"/>
      <c r="H4645" s="194"/>
      <c r="I4645" s="106"/>
      <c r="J4645" s="195"/>
      <c r="K4645" s="195"/>
      <c r="L4645" s="196"/>
    </row>
    <row r="4646">
      <c r="A4646" s="198"/>
      <c r="B4646" s="219"/>
      <c r="C4646" s="103"/>
      <c r="D4646" s="103"/>
      <c r="E4646" s="5" t="str">
        <f t="array" ref="E4646">IF(D4646="","",XLOOKUP(D4646,DATOS!$D$6:D14000,DATOS!$C$6:C14000,0,0,1))</f>
        <v/>
      </c>
      <c r="F4646" s="220"/>
      <c r="G4646" s="221"/>
      <c r="H4646" s="194"/>
      <c r="I4646" s="106"/>
      <c r="J4646" s="195"/>
      <c r="K4646" s="195"/>
      <c r="L4646" s="196"/>
    </row>
    <row r="4647">
      <c r="A4647" s="198"/>
      <c r="B4647" s="219"/>
      <c r="C4647" s="103"/>
      <c r="D4647" s="103"/>
      <c r="E4647" s="5" t="str">
        <f t="array" ref="E4647">IF(D4647="","",XLOOKUP(D4647,DATOS!$D$6:D14000,DATOS!$C$6:C14000,0,0,1))</f>
        <v/>
      </c>
      <c r="F4647" s="220"/>
      <c r="G4647" s="221"/>
      <c r="H4647" s="194"/>
      <c r="I4647" s="106"/>
      <c r="J4647" s="195"/>
      <c r="K4647" s="195"/>
      <c r="L4647" s="196"/>
    </row>
    <row r="4648">
      <c r="A4648" s="198"/>
      <c r="B4648" s="219"/>
      <c r="C4648" s="103"/>
      <c r="D4648" s="103"/>
      <c r="E4648" s="5" t="str">
        <f t="array" ref="E4648">IF(D4648="","",XLOOKUP(D4648,DATOS!$D$6:D14000,DATOS!$C$6:C14000,0,0,1))</f>
        <v/>
      </c>
      <c r="F4648" s="220"/>
      <c r="G4648" s="221"/>
      <c r="H4648" s="194"/>
      <c r="I4648" s="106"/>
      <c r="J4648" s="195"/>
      <c r="K4648" s="195"/>
      <c r="L4648" s="196"/>
    </row>
    <row r="4649">
      <c r="A4649" s="198"/>
      <c r="B4649" s="219"/>
      <c r="C4649" s="103"/>
      <c r="D4649" s="103"/>
      <c r="E4649" s="5" t="str">
        <f t="array" ref="E4649">IF(D4649="","",XLOOKUP(D4649,DATOS!$D$6:D14000,DATOS!$C$6:C14000,0,0,1))</f>
        <v/>
      </c>
      <c r="F4649" s="220"/>
      <c r="G4649" s="221"/>
      <c r="H4649" s="194"/>
      <c r="I4649" s="106"/>
      <c r="J4649" s="195"/>
      <c r="K4649" s="195"/>
      <c r="L4649" s="196"/>
    </row>
    <row r="4650">
      <c r="A4650" s="198"/>
      <c r="B4650" s="219"/>
      <c r="C4650" s="103"/>
      <c r="D4650" s="103"/>
      <c r="E4650" s="5" t="str">
        <f t="array" ref="E4650">IF(D4650="","",XLOOKUP(D4650,DATOS!$D$6:D14000,DATOS!$C$6:C14000,0,0,1))</f>
        <v/>
      </c>
      <c r="F4650" s="220"/>
      <c r="G4650" s="221"/>
      <c r="H4650" s="194"/>
      <c r="I4650" s="106"/>
      <c r="J4650" s="195"/>
      <c r="K4650" s="195"/>
      <c r="L4650" s="196"/>
    </row>
    <row r="4651">
      <c r="A4651" s="198"/>
      <c r="B4651" s="219"/>
      <c r="C4651" s="103"/>
      <c r="D4651" s="103"/>
      <c r="E4651" s="5" t="str">
        <f t="array" ref="E4651">IF(D4651="","",XLOOKUP(D4651,DATOS!$D$6:D14000,DATOS!$C$6:C14000,0,0,1))</f>
        <v/>
      </c>
      <c r="F4651" s="220"/>
      <c r="G4651" s="221"/>
      <c r="H4651" s="194"/>
      <c r="I4651" s="106"/>
      <c r="J4651" s="195"/>
      <c r="K4651" s="195"/>
      <c r="L4651" s="196"/>
    </row>
    <row r="4652">
      <c r="A4652" s="198"/>
      <c r="B4652" s="219"/>
      <c r="C4652" s="103"/>
      <c r="D4652" s="103"/>
      <c r="E4652" s="5" t="str">
        <f t="array" ref="E4652">IF(D4652="","",XLOOKUP(D4652,DATOS!$D$6:D14000,DATOS!$C$6:C14000,0,0,1))</f>
        <v/>
      </c>
      <c r="F4652" s="220"/>
      <c r="G4652" s="221"/>
      <c r="H4652" s="194"/>
      <c r="I4652" s="106"/>
      <c r="J4652" s="195"/>
      <c r="K4652" s="195"/>
      <c r="L4652" s="196"/>
    </row>
    <row r="4653">
      <c r="A4653" s="198"/>
      <c r="B4653" s="219"/>
      <c r="C4653" s="103"/>
      <c r="D4653" s="103"/>
      <c r="E4653" s="5" t="str">
        <f t="array" ref="E4653">IF(D4653="","",XLOOKUP(D4653,DATOS!$D$6:D14000,DATOS!$C$6:C14000,0,0,1))</f>
        <v/>
      </c>
      <c r="F4653" s="220"/>
      <c r="G4653" s="221"/>
      <c r="H4653" s="194"/>
      <c r="I4653" s="106"/>
      <c r="J4653" s="195"/>
      <c r="K4653" s="195"/>
      <c r="L4653" s="196"/>
    </row>
    <row r="4654">
      <c r="A4654" s="198"/>
      <c r="B4654" s="219"/>
      <c r="C4654" s="103"/>
      <c r="D4654" s="103"/>
      <c r="E4654" s="5" t="str">
        <f t="array" ref="E4654">IF(D4654="","",XLOOKUP(D4654,DATOS!$D$6:D14000,DATOS!$C$6:C14000,0,0,1))</f>
        <v/>
      </c>
      <c r="F4654" s="220"/>
      <c r="G4654" s="221"/>
      <c r="H4654" s="194"/>
      <c r="I4654" s="106"/>
      <c r="J4654" s="195"/>
      <c r="K4654" s="195"/>
      <c r="L4654" s="196"/>
    </row>
    <row r="4655">
      <c r="A4655" s="198"/>
      <c r="B4655" s="219"/>
      <c r="C4655" s="103"/>
      <c r="D4655" s="103"/>
      <c r="E4655" s="5" t="str">
        <f t="array" ref="E4655">IF(D4655="","",XLOOKUP(D4655,DATOS!$D$6:D14000,DATOS!$C$6:C14000,0,0,1))</f>
        <v/>
      </c>
      <c r="F4655" s="220"/>
      <c r="G4655" s="221"/>
      <c r="H4655" s="194"/>
      <c r="I4655" s="106"/>
      <c r="J4655" s="195"/>
      <c r="K4655" s="195"/>
      <c r="L4655" s="196"/>
    </row>
    <row r="4656">
      <c r="A4656" s="198"/>
      <c r="B4656" s="219"/>
      <c r="C4656" s="103"/>
      <c r="D4656" s="103"/>
      <c r="E4656" s="5" t="str">
        <f t="array" ref="E4656">IF(D4656="","",XLOOKUP(D4656,DATOS!$D$6:D14000,DATOS!$C$6:C14000,0,0,1))</f>
        <v/>
      </c>
      <c r="F4656" s="220"/>
      <c r="G4656" s="221"/>
      <c r="H4656" s="194"/>
      <c r="I4656" s="106"/>
      <c r="J4656" s="195"/>
      <c r="K4656" s="195"/>
      <c r="L4656" s="196"/>
    </row>
    <row r="4657">
      <c r="A4657" s="198"/>
      <c r="B4657" s="219"/>
      <c r="C4657" s="103"/>
      <c r="D4657" s="103"/>
      <c r="E4657" s="5" t="str">
        <f t="array" ref="E4657">IF(D4657="","",XLOOKUP(D4657,DATOS!$D$6:D14000,DATOS!$C$6:C14000,0,0,1))</f>
        <v/>
      </c>
      <c r="F4657" s="220"/>
      <c r="G4657" s="221"/>
      <c r="H4657" s="194"/>
      <c r="I4657" s="106"/>
      <c r="J4657" s="195"/>
      <c r="K4657" s="195"/>
      <c r="L4657" s="196"/>
    </row>
    <row r="4658">
      <c r="A4658" s="198"/>
      <c r="B4658" s="219"/>
      <c r="C4658" s="103"/>
      <c r="D4658" s="103"/>
      <c r="E4658" s="5" t="str">
        <f t="array" ref="E4658">IF(D4658="","",XLOOKUP(D4658,DATOS!$D$6:D14000,DATOS!$C$6:C14000,0,0,1))</f>
        <v/>
      </c>
      <c r="F4658" s="220"/>
      <c r="G4658" s="221"/>
      <c r="H4658" s="194"/>
      <c r="I4658" s="106"/>
      <c r="J4658" s="195"/>
      <c r="K4658" s="195"/>
      <c r="L4658" s="196"/>
    </row>
    <row r="4659">
      <c r="A4659" s="198"/>
      <c r="B4659" s="219"/>
      <c r="C4659" s="103"/>
      <c r="D4659" s="103"/>
      <c r="E4659" s="5" t="str">
        <f t="array" ref="E4659">IF(D4659="","",XLOOKUP(D4659,DATOS!$D$6:D14000,DATOS!$C$6:C14000,0,0,1))</f>
        <v/>
      </c>
      <c r="F4659" s="220"/>
      <c r="G4659" s="221"/>
      <c r="H4659" s="194"/>
      <c r="I4659" s="106"/>
      <c r="J4659" s="195"/>
      <c r="K4659" s="195"/>
      <c r="L4659" s="196"/>
    </row>
    <row r="4660">
      <c r="A4660" s="198"/>
      <c r="B4660" s="219"/>
      <c r="C4660" s="103"/>
      <c r="D4660" s="103"/>
      <c r="E4660" s="5" t="str">
        <f t="array" ref="E4660">IF(D4660="","",XLOOKUP(D4660,DATOS!$D$6:D14000,DATOS!$C$6:C14000,0,0,1))</f>
        <v/>
      </c>
      <c r="F4660" s="220"/>
      <c r="G4660" s="221"/>
      <c r="H4660" s="194"/>
      <c r="I4660" s="106"/>
      <c r="J4660" s="195"/>
      <c r="K4660" s="195"/>
      <c r="L4660" s="196"/>
    </row>
    <row r="4661">
      <c r="A4661" s="198"/>
      <c r="B4661" s="219"/>
      <c r="C4661" s="103"/>
      <c r="D4661" s="103"/>
      <c r="E4661" s="5" t="str">
        <f t="array" ref="E4661">IF(D4661="","",XLOOKUP(D4661,DATOS!$D$6:D14000,DATOS!$C$6:C14000,0,0,1))</f>
        <v/>
      </c>
      <c r="F4661" s="220"/>
      <c r="G4661" s="221"/>
      <c r="H4661" s="194"/>
      <c r="I4661" s="106"/>
      <c r="J4661" s="195"/>
      <c r="K4661" s="195"/>
      <c r="L4661" s="196"/>
    </row>
    <row r="4662">
      <c r="A4662" s="198"/>
      <c r="B4662" s="219"/>
      <c r="C4662" s="103"/>
      <c r="D4662" s="103"/>
      <c r="E4662" s="5" t="str">
        <f t="array" ref="E4662">IF(D4662="","",XLOOKUP(D4662,DATOS!$D$6:D14000,DATOS!$C$6:C14000,0,0,1))</f>
        <v/>
      </c>
      <c r="F4662" s="220"/>
      <c r="G4662" s="221"/>
      <c r="H4662" s="194"/>
      <c r="I4662" s="106"/>
      <c r="J4662" s="195"/>
      <c r="K4662" s="195"/>
      <c r="L4662" s="196"/>
    </row>
    <row r="4663">
      <c r="A4663" s="198"/>
      <c r="B4663" s="219"/>
      <c r="C4663" s="103"/>
      <c r="D4663" s="103"/>
      <c r="E4663" s="5" t="str">
        <f t="array" ref="E4663">IF(D4663="","",XLOOKUP(D4663,DATOS!$D$6:D14000,DATOS!$C$6:C14000,0,0,1))</f>
        <v/>
      </c>
      <c r="F4663" s="220"/>
      <c r="G4663" s="221"/>
      <c r="H4663" s="194"/>
      <c r="I4663" s="106"/>
      <c r="J4663" s="195"/>
      <c r="K4663" s="195"/>
      <c r="L4663" s="196"/>
    </row>
    <row r="4664">
      <c r="A4664" s="198"/>
      <c r="B4664" s="219"/>
      <c r="C4664" s="103"/>
      <c r="D4664" s="103"/>
      <c r="E4664" s="5" t="str">
        <f t="array" ref="E4664">IF(D4664="","",XLOOKUP(D4664,DATOS!$D$6:D14000,DATOS!$C$6:C14000,0,0,1))</f>
        <v/>
      </c>
      <c r="F4664" s="220"/>
      <c r="G4664" s="221"/>
      <c r="H4664" s="194"/>
      <c r="I4664" s="106"/>
      <c r="J4664" s="195"/>
      <c r="K4664" s="195"/>
      <c r="L4664" s="196"/>
    </row>
    <row r="4665">
      <c r="A4665" s="198"/>
      <c r="B4665" s="219"/>
      <c r="C4665" s="103"/>
      <c r="D4665" s="103"/>
      <c r="E4665" s="5" t="str">
        <f t="array" ref="E4665">IF(D4665="","",XLOOKUP(D4665,DATOS!$D$6:D14000,DATOS!$C$6:C14000,0,0,1))</f>
        <v/>
      </c>
      <c r="F4665" s="220"/>
      <c r="G4665" s="221"/>
      <c r="H4665" s="194"/>
      <c r="I4665" s="106"/>
      <c r="J4665" s="195"/>
      <c r="K4665" s="195"/>
      <c r="L4665" s="196"/>
    </row>
    <row r="4666">
      <c r="A4666" s="198"/>
      <c r="B4666" s="219"/>
      <c r="C4666" s="103"/>
      <c r="D4666" s="103"/>
      <c r="E4666" s="5" t="str">
        <f t="array" ref="E4666">IF(D4666="","",XLOOKUP(D4666,DATOS!$D$6:D14000,DATOS!$C$6:C14000,0,0,1))</f>
        <v/>
      </c>
      <c r="F4666" s="220"/>
      <c r="G4666" s="221"/>
      <c r="H4666" s="194"/>
      <c r="I4666" s="106"/>
      <c r="J4666" s="195"/>
      <c r="K4666" s="195"/>
      <c r="L4666" s="196"/>
    </row>
    <row r="4667">
      <c r="A4667" s="198"/>
      <c r="B4667" s="219"/>
      <c r="C4667" s="103"/>
      <c r="D4667" s="103"/>
      <c r="E4667" s="5" t="str">
        <f t="array" ref="E4667">IF(D4667="","",XLOOKUP(D4667,DATOS!$D$6:D14000,DATOS!$C$6:C14000,0,0,1))</f>
        <v/>
      </c>
      <c r="F4667" s="220"/>
      <c r="G4667" s="221"/>
      <c r="H4667" s="194"/>
      <c r="I4667" s="106"/>
      <c r="J4667" s="195"/>
      <c r="K4667" s="195"/>
      <c r="L4667" s="196"/>
    </row>
    <row r="4668">
      <c r="A4668" s="198"/>
      <c r="B4668" s="219"/>
      <c r="C4668" s="103"/>
      <c r="D4668" s="103"/>
      <c r="E4668" s="5" t="str">
        <f t="array" ref="E4668">IF(D4668="","",XLOOKUP(D4668,DATOS!$D$6:D14000,DATOS!$C$6:C14000,0,0,1))</f>
        <v/>
      </c>
      <c r="F4668" s="220"/>
      <c r="G4668" s="221"/>
      <c r="H4668" s="194"/>
      <c r="I4668" s="106"/>
      <c r="J4668" s="195"/>
      <c r="K4668" s="195"/>
      <c r="L4668" s="196"/>
    </row>
    <row r="4669">
      <c r="A4669" s="198"/>
      <c r="B4669" s="219"/>
      <c r="C4669" s="103"/>
      <c r="D4669" s="103"/>
      <c r="E4669" s="5" t="str">
        <f t="array" ref="E4669">IF(D4669="","",XLOOKUP(D4669,DATOS!$D$6:D14000,DATOS!$C$6:C14000,0,0,1))</f>
        <v/>
      </c>
      <c r="F4669" s="220"/>
      <c r="G4669" s="221"/>
      <c r="H4669" s="194"/>
      <c r="I4669" s="106"/>
      <c r="J4669" s="195"/>
      <c r="K4669" s="195"/>
      <c r="L4669" s="196"/>
    </row>
    <row r="4670">
      <c r="A4670" s="198"/>
      <c r="B4670" s="219"/>
      <c r="C4670" s="103"/>
      <c r="D4670" s="103"/>
      <c r="E4670" s="5" t="str">
        <f t="array" ref="E4670">IF(D4670="","",XLOOKUP(D4670,DATOS!$D$6:D14000,DATOS!$C$6:C14000,0,0,1))</f>
        <v/>
      </c>
      <c r="F4670" s="220"/>
      <c r="G4670" s="221"/>
      <c r="H4670" s="194"/>
      <c r="I4670" s="106"/>
      <c r="J4670" s="195"/>
      <c r="K4670" s="195"/>
      <c r="L4670" s="196"/>
    </row>
    <row r="4671">
      <c r="A4671" s="198"/>
      <c r="B4671" s="219"/>
      <c r="C4671" s="103"/>
      <c r="D4671" s="103"/>
      <c r="E4671" s="5" t="str">
        <f t="array" ref="E4671">IF(D4671="","",XLOOKUP(D4671,DATOS!$D$6:D14000,DATOS!$C$6:C14000,0,0,1))</f>
        <v/>
      </c>
      <c r="F4671" s="220"/>
      <c r="G4671" s="221"/>
      <c r="H4671" s="194"/>
      <c r="I4671" s="106"/>
      <c r="J4671" s="195"/>
      <c r="K4671" s="195"/>
      <c r="L4671" s="196"/>
    </row>
    <row r="4672">
      <c r="A4672" s="198"/>
      <c r="B4672" s="219"/>
      <c r="C4672" s="103"/>
      <c r="D4672" s="103"/>
      <c r="E4672" s="5" t="str">
        <f t="array" ref="E4672">IF(D4672="","",XLOOKUP(D4672,DATOS!$D$6:D14000,DATOS!$C$6:C14000,0,0,1))</f>
        <v/>
      </c>
      <c r="F4672" s="220"/>
      <c r="G4672" s="221"/>
      <c r="H4672" s="194"/>
      <c r="I4672" s="106"/>
      <c r="J4672" s="195"/>
      <c r="K4672" s="195"/>
      <c r="L4672" s="196"/>
    </row>
    <row r="4673">
      <c r="A4673" s="198"/>
      <c r="B4673" s="219"/>
      <c r="C4673" s="103"/>
      <c r="D4673" s="103"/>
      <c r="E4673" s="5" t="str">
        <f t="array" ref="E4673">IF(D4673="","",XLOOKUP(D4673,DATOS!$D$6:D14000,DATOS!$C$6:C14000,0,0,1))</f>
        <v/>
      </c>
      <c r="F4673" s="220"/>
      <c r="G4673" s="221"/>
      <c r="H4673" s="194"/>
      <c r="I4673" s="106"/>
      <c r="J4673" s="195"/>
      <c r="K4673" s="195"/>
      <c r="L4673" s="196"/>
    </row>
    <row r="4674">
      <c r="A4674" s="198"/>
      <c r="B4674" s="219"/>
      <c r="C4674" s="103"/>
      <c r="D4674" s="103"/>
      <c r="E4674" s="5" t="str">
        <f t="array" ref="E4674">IF(D4674="","",XLOOKUP(D4674,DATOS!$D$6:D14000,DATOS!$C$6:C14000,0,0,1))</f>
        <v/>
      </c>
      <c r="F4674" s="220"/>
      <c r="G4674" s="221"/>
      <c r="H4674" s="194"/>
      <c r="I4674" s="106"/>
      <c r="J4674" s="195"/>
      <c r="K4674" s="195"/>
      <c r="L4674" s="196"/>
    </row>
    <row r="4675">
      <c r="A4675" s="198"/>
      <c r="B4675" s="219"/>
      <c r="C4675" s="103"/>
      <c r="D4675" s="103"/>
      <c r="E4675" s="5" t="str">
        <f t="array" ref="E4675">IF(D4675="","",XLOOKUP(D4675,DATOS!$D$6:D14000,DATOS!$C$6:C14000,0,0,1))</f>
        <v/>
      </c>
      <c r="F4675" s="220"/>
      <c r="G4675" s="221"/>
      <c r="H4675" s="194"/>
      <c r="I4675" s="106"/>
      <c r="J4675" s="195"/>
      <c r="K4675" s="195"/>
      <c r="L4675" s="196"/>
    </row>
    <row r="4676">
      <c r="A4676" s="198"/>
      <c r="B4676" s="219"/>
      <c r="C4676" s="103"/>
      <c r="D4676" s="103"/>
      <c r="E4676" s="5" t="str">
        <f t="array" ref="E4676">IF(D4676="","",XLOOKUP(D4676,DATOS!$D$6:D14000,DATOS!$C$6:C14000,0,0,1))</f>
        <v/>
      </c>
      <c r="F4676" s="220"/>
      <c r="G4676" s="221"/>
      <c r="H4676" s="194"/>
      <c r="I4676" s="106"/>
      <c r="J4676" s="195"/>
      <c r="K4676" s="195"/>
      <c r="L4676" s="196"/>
    </row>
    <row r="4677">
      <c r="A4677" s="198"/>
      <c r="B4677" s="219"/>
      <c r="C4677" s="103"/>
      <c r="D4677" s="103"/>
      <c r="E4677" s="5" t="str">
        <f t="array" ref="E4677">IF(D4677="","",XLOOKUP(D4677,DATOS!$D$6:D14000,DATOS!$C$6:C14000,0,0,1))</f>
        <v/>
      </c>
      <c r="F4677" s="220"/>
      <c r="G4677" s="221"/>
      <c r="H4677" s="194"/>
      <c r="I4677" s="106"/>
      <c r="J4677" s="195"/>
      <c r="K4677" s="195"/>
      <c r="L4677" s="196"/>
    </row>
    <row r="4678">
      <c r="A4678" s="198"/>
      <c r="B4678" s="219"/>
      <c r="C4678" s="103"/>
      <c r="D4678" s="103"/>
      <c r="E4678" s="5" t="str">
        <f t="array" ref="E4678">IF(D4678="","",XLOOKUP(D4678,DATOS!$D$6:D14000,DATOS!$C$6:C14000,0,0,1))</f>
        <v/>
      </c>
      <c r="F4678" s="220"/>
      <c r="G4678" s="221"/>
      <c r="H4678" s="194"/>
      <c r="I4678" s="106"/>
      <c r="J4678" s="195"/>
      <c r="K4678" s="195"/>
      <c r="L4678" s="196"/>
    </row>
    <row r="4679">
      <c r="A4679" s="198"/>
      <c r="B4679" s="219"/>
      <c r="C4679" s="103"/>
      <c r="D4679" s="103"/>
      <c r="E4679" s="5" t="str">
        <f t="array" ref="E4679">IF(D4679="","",XLOOKUP(D4679,DATOS!$D$6:D14000,DATOS!$C$6:C14000,0,0,1))</f>
        <v/>
      </c>
      <c r="F4679" s="220"/>
      <c r="G4679" s="221"/>
      <c r="H4679" s="194"/>
      <c r="I4679" s="106"/>
      <c r="J4679" s="195"/>
      <c r="K4679" s="195"/>
      <c r="L4679" s="196"/>
    </row>
    <row r="4680">
      <c r="A4680" s="198"/>
      <c r="B4680" s="219"/>
      <c r="C4680" s="103"/>
      <c r="D4680" s="103"/>
      <c r="E4680" s="5" t="str">
        <f t="array" ref="E4680">IF(D4680="","",XLOOKUP(D4680,DATOS!$D$6:D14000,DATOS!$C$6:C14000,0,0,1))</f>
        <v/>
      </c>
      <c r="F4680" s="220"/>
      <c r="G4680" s="221"/>
      <c r="H4680" s="194"/>
      <c r="I4680" s="106"/>
      <c r="J4680" s="195"/>
      <c r="K4680" s="195"/>
      <c r="L4680" s="196"/>
    </row>
    <row r="4681">
      <c r="A4681" s="198"/>
      <c r="B4681" s="219"/>
      <c r="C4681" s="103"/>
      <c r="D4681" s="103"/>
      <c r="E4681" s="5" t="str">
        <f t="array" ref="E4681">IF(D4681="","",XLOOKUP(D4681,DATOS!$D$6:D14000,DATOS!$C$6:C14000,0,0,1))</f>
        <v/>
      </c>
      <c r="F4681" s="220"/>
      <c r="G4681" s="221"/>
      <c r="H4681" s="194"/>
      <c r="I4681" s="106"/>
      <c r="J4681" s="195"/>
      <c r="K4681" s="195"/>
      <c r="L4681" s="196"/>
    </row>
    <row r="4682">
      <c r="A4682" s="198"/>
      <c r="B4682" s="219"/>
      <c r="C4682" s="103"/>
      <c r="D4682" s="103"/>
      <c r="E4682" s="5" t="str">
        <f t="array" ref="E4682">IF(D4682="","",XLOOKUP(D4682,DATOS!$D$6:D14000,DATOS!$C$6:C14000,0,0,1))</f>
        <v/>
      </c>
      <c r="F4682" s="220"/>
      <c r="G4682" s="221"/>
      <c r="H4682" s="194"/>
      <c r="I4682" s="106"/>
      <c r="J4682" s="195"/>
      <c r="K4682" s="195"/>
      <c r="L4682" s="196"/>
    </row>
    <row r="4683">
      <c r="A4683" s="198"/>
      <c r="B4683" s="219"/>
      <c r="C4683" s="103"/>
      <c r="D4683" s="103"/>
      <c r="E4683" s="5" t="str">
        <f t="array" ref="E4683">IF(D4683="","",XLOOKUP(D4683,DATOS!$D$6:D14000,DATOS!$C$6:C14000,0,0,1))</f>
        <v/>
      </c>
      <c r="F4683" s="220"/>
      <c r="G4683" s="221"/>
      <c r="H4683" s="194"/>
      <c r="I4683" s="106"/>
      <c r="J4683" s="195"/>
      <c r="K4683" s="195"/>
      <c r="L4683" s="196"/>
    </row>
    <row r="4684">
      <c r="A4684" s="198"/>
      <c r="B4684" s="219"/>
      <c r="C4684" s="103"/>
      <c r="D4684" s="103"/>
      <c r="E4684" s="5" t="str">
        <f t="array" ref="E4684">IF(D4684="","",XLOOKUP(D4684,DATOS!$D$6:D14000,DATOS!$C$6:C14000,0,0,1))</f>
        <v/>
      </c>
      <c r="F4684" s="220"/>
      <c r="G4684" s="221"/>
      <c r="H4684" s="194"/>
      <c r="I4684" s="106"/>
      <c r="J4684" s="195"/>
      <c r="K4684" s="195"/>
      <c r="L4684" s="196"/>
    </row>
    <row r="4685">
      <c r="A4685" s="198"/>
      <c r="B4685" s="219"/>
      <c r="C4685" s="103"/>
      <c r="D4685" s="103"/>
      <c r="E4685" s="5" t="str">
        <f t="array" ref="E4685">IF(D4685="","",XLOOKUP(D4685,DATOS!$D$6:D14000,DATOS!$C$6:C14000,0,0,1))</f>
        <v/>
      </c>
      <c r="F4685" s="220"/>
      <c r="G4685" s="221"/>
      <c r="H4685" s="194"/>
      <c r="I4685" s="106"/>
      <c r="J4685" s="195"/>
      <c r="K4685" s="195"/>
      <c r="L4685" s="196"/>
    </row>
    <row r="4686">
      <c r="A4686" s="198"/>
      <c r="B4686" s="219"/>
      <c r="C4686" s="103"/>
      <c r="D4686" s="103"/>
      <c r="E4686" s="5" t="str">
        <f t="array" ref="E4686">IF(D4686="","",XLOOKUP(D4686,DATOS!$D$6:D14000,DATOS!$C$6:C14000,0,0,1))</f>
        <v/>
      </c>
      <c r="F4686" s="220"/>
      <c r="G4686" s="221"/>
      <c r="H4686" s="194"/>
      <c r="I4686" s="106"/>
      <c r="J4686" s="195"/>
      <c r="K4686" s="195"/>
      <c r="L4686" s="196"/>
    </row>
    <row r="4687">
      <c r="A4687" s="198"/>
      <c r="B4687" s="219"/>
      <c r="C4687" s="103"/>
      <c r="D4687" s="103"/>
      <c r="E4687" s="5" t="str">
        <f t="array" ref="E4687">IF(D4687="","",XLOOKUP(D4687,DATOS!$D$6:D14000,DATOS!$C$6:C14000,0,0,1))</f>
        <v/>
      </c>
      <c r="F4687" s="220"/>
      <c r="G4687" s="221"/>
      <c r="H4687" s="194"/>
      <c r="I4687" s="106"/>
      <c r="J4687" s="195"/>
      <c r="K4687" s="195"/>
      <c r="L4687" s="196"/>
    </row>
    <row r="4688">
      <c r="A4688" s="198"/>
      <c r="B4688" s="219"/>
      <c r="C4688" s="103"/>
      <c r="D4688" s="103"/>
      <c r="E4688" s="5" t="str">
        <f t="array" ref="E4688">IF(D4688="","",XLOOKUP(D4688,DATOS!$D$6:D14000,DATOS!$C$6:C14000,0,0,1))</f>
        <v/>
      </c>
      <c r="F4688" s="220"/>
      <c r="G4688" s="221"/>
      <c r="H4688" s="194"/>
      <c r="I4688" s="106"/>
      <c r="J4688" s="195"/>
      <c r="K4688" s="195"/>
      <c r="L4688" s="196"/>
    </row>
    <row r="4689">
      <c r="A4689" s="198"/>
      <c r="B4689" s="219"/>
      <c r="C4689" s="103"/>
      <c r="D4689" s="103"/>
      <c r="E4689" s="5" t="str">
        <f t="array" ref="E4689">IF(D4689="","",XLOOKUP(D4689,DATOS!$D$6:D14000,DATOS!$C$6:C14000,0,0,1))</f>
        <v/>
      </c>
      <c r="F4689" s="220"/>
      <c r="G4689" s="221"/>
      <c r="H4689" s="194"/>
      <c r="I4689" s="106"/>
      <c r="J4689" s="195"/>
      <c r="K4689" s="195"/>
      <c r="L4689" s="196"/>
    </row>
    <row r="4690">
      <c r="A4690" s="198"/>
      <c r="B4690" s="219"/>
      <c r="C4690" s="103"/>
      <c r="D4690" s="103"/>
      <c r="E4690" s="5" t="str">
        <f t="array" ref="E4690">IF(D4690="","",XLOOKUP(D4690,DATOS!$D$6:D14000,DATOS!$C$6:C14000,0,0,1))</f>
        <v/>
      </c>
      <c r="F4690" s="220"/>
      <c r="G4690" s="221"/>
      <c r="H4690" s="194"/>
      <c r="I4690" s="106"/>
      <c r="J4690" s="195"/>
      <c r="K4690" s="195"/>
      <c r="L4690" s="196"/>
    </row>
    <row r="4691">
      <c r="A4691" s="198"/>
      <c r="B4691" s="219"/>
      <c r="C4691" s="103"/>
      <c r="D4691" s="103"/>
      <c r="E4691" s="5" t="str">
        <f t="array" ref="E4691">IF(D4691="","",XLOOKUP(D4691,DATOS!$D$6:D14000,DATOS!$C$6:C14000,0,0,1))</f>
        <v/>
      </c>
      <c r="F4691" s="220"/>
      <c r="G4691" s="221"/>
      <c r="H4691" s="194"/>
      <c r="I4691" s="106"/>
      <c r="J4691" s="195"/>
      <c r="K4691" s="195"/>
      <c r="L4691" s="196"/>
    </row>
    <row r="4692">
      <c r="A4692" s="198"/>
      <c r="B4692" s="219"/>
      <c r="C4692" s="103"/>
      <c r="D4692" s="103"/>
      <c r="E4692" s="5" t="str">
        <f t="array" ref="E4692">IF(D4692="","",XLOOKUP(D4692,DATOS!$D$6:D14000,DATOS!$C$6:C14000,0,0,1))</f>
        <v/>
      </c>
      <c r="F4692" s="220"/>
      <c r="G4692" s="221"/>
      <c r="H4692" s="194"/>
      <c r="I4692" s="106"/>
      <c r="J4692" s="195"/>
      <c r="K4692" s="195"/>
      <c r="L4692" s="196"/>
    </row>
    <row r="4693">
      <c r="A4693" s="198"/>
      <c r="B4693" s="219"/>
      <c r="C4693" s="103"/>
      <c r="D4693" s="103"/>
      <c r="E4693" s="5" t="str">
        <f t="array" ref="E4693">IF(D4693="","",XLOOKUP(D4693,DATOS!$D$6:D14000,DATOS!$C$6:C14000,0,0,1))</f>
        <v/>
      </c>
      <c r="F4693" s="220"/>
      <c r="G4693" s="221"/>
      <c r="H4693" s="194"/>
      <c r="I4693" s="106"/>
      <c r="J4693" s="195"/>
      <c r="K4693" s="195"/>
      <c r="L4693" s="196"/>
    </row>
    <row r="4694">
      <c r="A4694" s="198"/>
      <c r="B4694" s="219"/>
      <c r="C4694" s="103"/>
      <c r="D4694" s="103"/>
      <c r="E4694" s="5" t="str">
        <f t="array" ref="E4694">IF(D4694="","",XLOOKUP(D4694,DATOS!$D$6:D14000,DATOS!$C$6:C14000,0,0,1))</f>
        <v/>
      </c>
      <c r="F4694" s="220"/>
      <c r="G4694" s="221"/>
      <c r="H4694" s="194"/>
      <c r="I4694" s="106"/>
      <c r="J4694" s="195"/>
      <c r="K4694" s="195"/>
      <c r="L4694" s="196"/>
    </row>
    <row r="4695">
      <c r="A4695" s="198"/>
      <c r="B4695" s="219"/>
      <c r="C4695" s="103"/>
      <c r="D4695" s="103"/>
      <c r="E4695" s="5" t="str">
        <f t="array" ref="E4695">IF(D4695="","",XLOOKUP(D4695,DATOS!$D$6:D14000,DATOS!$C$6:C14000,0,0,1))</f>
        <v/>
      </c>
      <c r="F4695" s="220"/>
      <c r="G4695" s="221"/>
      <c r="H4695" s="194"/>
      <c r="I4695" s="106"/>
      <c r="J4695" s="195"/>
      <c r="K4695" s="195"/>
      <c r="L4695" s="196"/>
    </row>
    <row r="4696">
      <c r="A4696" s="198"/>
      <c r="B4696" s="219"/>
      <c r="C4696" s="103"/>
      <c r="D4696" s="103"/>
      <c r="E4696" s="5" t="str">
        <f t="array" ref="E4696">IF(D4696="","",XLOOKUP(D4696,DATOS!$D$6:D14000,DATOS!$C$6:C14000,0,0,1))</f>
        <v/>
      </c>
      <c r="F4696" s="220"/>
      <c r="G4696" s="221"/>
      <c r="H4696" s="194"/>
      <c r="I4696" s="106"/>
      <c r="J4696" s="195"/>
      <c r="K4696" s="195"/>
      <c r="L4696" s="196"/>
    </row>
    <row r="4697">
      <c r="A4697" s="198"/>
      <c r="B4697" s="219"/>
      <c r="C4697" s="103"/>
      <c r="D4697" s="103"/>
      <c r="E4697" s="5" t="str">
        <f t="array" ref="E4697">IF(D4697="","",XLOOKUP(D4697,DATOS!$D$6:D14000,DATOS!$C$6:C14000,0,0,1))</f>
        <v/>
      </c>
      <c r="F4697" s="220"/>
      <c r="G4697" s="221"/>
      <c r="H4697" s="194"/>
      <c r="I4697" s="106"/>
      <c r="J4697" s="195"/>
      <c r="K4697" s="195"/>
      <c r="L4697" s="196"/>
    </row>
    <row r="4698">
      <c r="A4698" s="198"/>
      <c r="B4698" s="219"/>
      <c r="C4698" s="103"/>
      <c r="D4698" s="103"/>
      <c r="E4698" s="5" t="str">
        <f t="array" ref="E4698">IF(D4698="","",XLOOKUP(D4698,DATOS!$D$6:D14000,DATOS!$C$6:C14000,0,0,1))</f>
        <v/>
      </c>
      <c r="F4698" s="220"/>
      <c r="G4698" s="221"/>
      <c r="H4698" s="194"/>
      <c r="I4698" s="106"/>
      <c r="J4698" s="195"/>
      <c r="K4698" s="195"/>
      <c r="L4698" s="196"/>
    </row>
    <row r="4699">
      <c r="A4699" s="198"/>
      <c r="B4699" s="219"/>
      <c r="C4699" s="103"/>
      <c r="D4699" s="103"/>
      <c r="E4699" s="5" t="str">
        <f t="array" ref="E4699">IF(D4699="","",XLOOKUP(D4699,DATOS!$D$6:D14000,DATOS!$C$6:C14000,0,0,1))</f>
        <v/>
      </c>
      <c r="F4699" s="220"/>
      <c r="G4699" s="221"/>
      <c r="H4699" s="194"/>
      <c r="I4699" s="106"/>
      <c r="J4699" s="195"/>
      <c r="K4699" s="195"/>
      <c r="L4699" s="196"/>
    </row>
    <row r="4700">
      <c r="A4700" s="198"/>
      <c r="B4700" s="219"/>
      <c r="C4700" s="103"/>
      <c r="D4700" s="103"/>
      <c r="E4700" s="5" t="str">
        <f t="array" ref="E4700">IF(D4700="","",XLOOKUP(D4700,DATOS!$D$6:D14000,DATOS!$C$6:C14000,0,0,1))</f>
        <v/>
      </c>
      <c r="F4700" s="220"/>
      <c r="G4700" s="221"/>
      <c r="H4700" s="194"/>
      <c r="I4700" s="106"/>
      <c r="J4700" s="195"/>
      <c r="K4700" s="195"/>
      <c r="L4700" s="196"/>
    </row>
    <row r="4701">
      <c r="A4701" s="198"/>
      <c r="B4701" s="219"/>
      <c r="C4701" s="103"/>
      <c r="D4701" s="103"/>
      <c r="E4701" s="5" t="str">
        <f t="array" ref="E4701">IF(D4701="","",XLOOKUP(D4701,DATOS!$D$6:D14000,DATOS!$C$6:C14000,0,0,1))</f>
        <v/>
      </c>
      <c r="F4701" s="220"/>
      <c r="G4701" s="221"/>
      <c r="H4701" s="194"/>
      <c r="I4701" s="106"/>
      <c r="J4701" s="195"/>
      <c r="K4701" s="195"/>
      <c r="L4701" s="196"/>
    </row>
    <row r="4702">
      <c r="A4702" s="198"/>
      <c r="B4702" s="219"/>
      <c r="C4702" s="103"/>
      <c r="D4702" s="103"/>
      <c r="E4702" s="5" t="str">
        <f t="array" ref="E4702">IF(D4702="","",XLOOKUP(D4702,DATOS!$D$6:D14000,DATOS!$C$6:C14000,0,0,1))</f>
        <v/>
      </c>
      <c r="F4702" s="220"/>
      <c r="G4702" s="221"/>
      <c r="H4702" s="194"/>
      <c r="I4702" s="106"/>
      <c r="J4702" s="195"/>
      <c r="K4702" s="195"/>
      <c r="L4702" s="196"/>
    </row>
    <row r="4703">
      <c r="A4703" s="198"/>
      <c r="B4703" s="219"/>
      <c r="C4703" s="103"/>
      <c r="D4703" s="103"/>
      <c r="E4703" s="5" t="str">
        <f t="array" ref="E4703">IF(D4703="","",XLOOKUP(D4703,DATOS!$D$6:D14000,DATOS!$C$6:C14000,0,0,1))</f>
        <v/>
      </c>
      <c r="F4703" s="220"/>
      <c r="G4703" s="221"/>
      <c r="H4703" s="194"/>
      <c r="I4703" s="106"/>
      <c r="J4703" s="195"/>
      <c r="K4703" s="195"/>
      <c r="L4703" s="196"/>
    </row>
    <row r="4704">
      <c r="A4704" s="198"/>
      <c r="B4704" s="219"/>
      <c r="C4704" s="103"/>
      <c r="D4704" s="103"/>
      <c r="E4704" s="5" t="str">
        <f t="array" ref="E4704">IF(D4704="","",XLOOKUP(D4704,DATOS!$D$6:D14000,DATOS!$C$6:C14000,0,0,1))</f>
        <v/>
      </c>
      <c r="F4704" s="220"/>
      <c r="G4704" s="221"/>
      <c r="H4704" s="194"/>
      <c r="I4704" s="106"/>
      <c r="J4704" s="195"/>
      <c r="K4704" s="195"/>
      <c r="L4704" s="196"/>
    </row>
    <row r="4705">
      <c r="A4705" s="198"/>
      <c r="B4705" s="219"/>
      <c r="C4705" s="103"/>
      <c r="D4705" s="103"/>
      <c r="E4705" s="5" t="str">
        <f t="array" ref="E4705">IF(D4705="","",XLOOKUP(D4705,DATOS!$D$6:D14000,DATOS!$C$6:C14000,0,0,1))</f>
        <v/>
      </c>
      <c r="F4705" s="220"/>
      <c r="G4705" s="221"/>
      <c r="H4705" s="194"/>
      <c r="I4705" s="106"/>
      <c r="J4705" s="195"/>
      <c r="K4705" s="195"/>
      <c r="L4705" s="196"/>
    </row>
    <row r="4706">
      <c r="A4706" s="198"/>
      <c r="B4706" s="219"/>
      <c r="C4706" s="103"/>
      <c r="D4706" s="103"/>
      <c r="E4706" s="5" t="str">
        <f t="array" ref="E4706">IF(D4706="","",XLOOKUP(D4706,DATOS!$D$6:D14000,DATOS!$C$6:C14000,0,0,1))</f>
        <v/>
      </c>
      <c r="F4706" s="220"/>
      <c r="G4706" s="221"/>
      <c r="H4706" s="194"/>
      <c r="I4706" s="106"/>
      <c r="J4706" s="195"/>
      <c r="K4706" s="195"/>
      <c r="L4706" s="196"/>
    </row>
    <row r="4707">
      <c r="A4707" s="198"/>
      <c r="B4707" s="219"/>
      <c r="C4707" s="103"/>
      <c r="D4707" s="103"/>
      <c r="E4707" s="5" t="str">
        <f t="array" ref="E4707">IF(D4707="","",XLOOKUP(D4707,DATOS!$D$6:D14000,DATOS!$C$6:C14000,0,0,1))</f>
        <v/>
      </c>
      <c r="F4707" s="220"/>
      <c r="G4707" s="221"/>
      <c r="H4707" s="194"/>
      <c r="I4707" s="106"/>
      <c r="J4707" s="195"/>
      <c r="K4707" s="195"/>
      <c r="L4707" s="196"/>
    </row>
    <row r="4708">
      <c r="A4708" s="198"/>
      <c r="B4708" s="219"/>
      <c r="C4708" s="103"/>
      <c r="D4708" s="103"/>
      <c r="E4708" s="5" t="str">
        <f t="array" ref="E4708">IF(D4708="","",XLOOKUP(D4708,DATOS!$D$6:D14000,DATOS!$C$6:C14000,0,0,1))</f>
        <v/>
      </c>
      <c r="F4708" s="220"/>
      <c r="G4708" s="221"/>
      <c r="H4708" s="194"/>
      <c r="I4708" s="106"/>
      <c r="J4708" s="195"/>
      <c r="K4708" s="195"/>
      <c r="L4708" s="196"/>
    </row>
    <row r="4709">
      <c r="A4709" s="198"/>
      <c r="B4709" s="219"/>
      <c r="C4709" s="103"/>
      <c r="D4709" s="103"/>
      <c r="E4709" s="5" t="str">
        <f t="array" ref="E4709">IF(D4709="","",XLOOKUP(D4709,DATOS!$D$6:D14000,DATOS!$C$6:C14000,0,0,1))</f>
        <v/>
      </c>
      <c r="F4709" s="220"/>
      <c r="G4709" s="221"/>
      <c r="H4709" s="194"/>
      <c r="I4709" s="106"/>
      <c r="J4709" s="195"/>
      <c r="K4709" s="195"/>
      <c r="L4709" s="196"/>
    </row>
    <row r="4710">
      <c r="A4710" s="198"/>
      <c r="B4710" s="219"/>
      <c r="C4710" s="103"/>
      <c r="D4710" s="103"/>
      <c r="E4710" s="5" t="str">
        <f t="array" ref="E4710">IF(D4710="","",XLOOKUP(D4710,DATOS!$D$6:D14000,DATOS!$C$6:C14000,0,0,1))</f>
        <v/>
      </c>
      <c r="F4710" s="220"/>
      <c r="G4710" s="221"/>
      <c r="H4710" s="194"/>
      <c r="I4710" s="106"/>
      <c r="J4710" s="195"/>
      <c r="K4710" s="195"/>
      <c r="L4710" s="196"/>
    </row>
    <row r="4711">
      <c r="A4711" s="198"/>
      <c r="B4711" s="219"/>
      <c r="C4711" s="103"/>
      <c r="D4711" s="103"/>
      <c r="E4711" s="5" t="str">
        <f t="array" ref="E4711">IF(D4711="","",XLOOKUP(D4711,DATOS!$D$6:D14000,DATOS!$C$6:C14000,0,0,1))</f>
        <v/>
      </c>
      <c r="F4711" s="220"/>
      <c r="G4711" s="221"/>
      <c r="H4711" s="194"/>
      <c r="I4711" s="106"/>
      <c r="J4711" s="195"/>
      <c r="K4711" s="195"/>
      <c r="L4711" s="196"/>
    </row>
    <row r="4712">
      <c r="A4712" s="198"/>
      <c r="B4712" s="219"/>
      <c r="C4712" s="103"/>
      <c r="D4712" s="103"/>
      <c r="E4712" s="5" t="str">
        <f t="array" ref="E4712">IF(D4712="","",XLOOKUP(D4712,DATOS!$D$6:D14000,DATOS!$C$6:C14000,0,0,1))</f>
        <v/>
      </c>
      <c r="F4712" s="220"/>
      <c r="G4712" s="221"/>
      <c r="H4712" s="194"/>
      <c r="I4712" s="106"/>
      <c r="J4712" s="195"/>
      <c r="K4712" s="195"/>
      <c r="L4712" s="196"/>
    </row>
    <row r="4713">
      <c r="A4713" s="198"/>
      <c r="B4713" s="219"/>
      <c r="C4713" s="103"/>
      <c r="D4713" s="103"/>
      <c r="E4713" s="5" t="str">
        <f t="array" ref="E4713">IF(D4713="","",XLOOKUP(D4713,DATOS!$D$6:D14000,DATOS!$C$6:C14000,0,0,1))</f>
        <v/>
      </c>
      <c r="F4713" s="220"/>
      <c r="G4713" s="221"/>
      <c r="H4713" s="194"/>
      <c r="I4713" s="106"/>
      <c r="J4713" s="195"/>
      <c r="K4713" s="195"/>
      <c r="L4713" s="196"/>
    </row>
    <row r="4714">
      <c r="A4714" s="198"/>
      <c r="B4714" s="219"/>
      <c r="C4714" s="103"/>
      <c r="D4714" s="103"/>
      <c r="E4714" s="5" t="str">
        <f t="array" ref="E4714">IF(D4714="","",XLOOKUP(D4714,DATOS!$D$6:D14000,DATOS!$C$6:C14000,0,0,1))</f>
        <v/>
      </c>
      <c r="F4714" s="220"/>
      <c r="G4714" s="221"/>
      <c r="H4714" s="194"/>
      <c r="I4714" s="106"/>
      <c r="J4714" s="195"/>
      <c r="K4714" s="195"/>
      <c r="L4714" s="196"/>
    </row>
    <row r="4715">
      <c r="A4715" s="198"/>
      <c r="B4715" s="219"/>
      <c r="C4715" s="103"/>
      <c r="D4715" s="103"/>
      <c r="E4715" s="5" t="str">
        <f t="array" ref="E4715">IF(D4715="","",XLOOKUP(D4715,DATOS!$D$6:D14000,DATOS!$C$6:C14000,0,0,1))</f>
        <v/>
      </c>
      <c r="F4715" s="220"/>
      <c r="G4715" s="221"/>
      <c r="H4715" s="194"/>
      <c r="I4715" s="106"/>
      <c r="J4715" s="195"/>
      <c r="K4715" s="195"/>
      <c r="L4715" s="196"/>
    </row>
    <row r="4716">
      <c r="A4716" s="198"/>
      <c r="B4716" s="219"/>
      <c r="C4716" s="103"/>
      <c r="D4716" s="103"/>
      <c r="E4716" s="5" t="str">
        <f t="array" ref="E4716">IF(D4716="","",XLOOKUP(D4716,DATOS!$D$6:D14000,DATOS!$C$6:C14000,0,0,1))</f>
        <v/>
      </c>
      <c r="F4716" s="220"/>
      <c r="G4716" s="221"/>
      <c r="H4716" s="194"/>
      <c r="I4716" s="106"/>
      <c r="J4716" s="195"/>
      <c r="K4716" s="195"/>
      <c r="L4716" s="196"/>
    </row>
    <row r="4717">
      <c r="A4717" s="198"/>
      <c r="B4717" s="219"/>
      <c r="C4717" s="103"/>
      <c r="D4717" s="103"/>
      <c r="E4717" s="5" t="str">
        <f t="array" ref="E4717">IF(D4717="","",XLOOKUP(D4717,DATOS!$D$6:D14000,DATOS!$C$6:C14000,0,0,1))</f>
        <v/>
      </c>
      <c r="F4717" s="220"/>
      <c r="G4717" s="221"/>
      <c r="H4717" s="194"/>
      <c r="I4717" s="106"/>
      <c r="J4717" s="195"/>
      <c r="K4717" s="195"/>
      <c r="L4717" s="196"/>
    </row>
    <row r="4718">
      <c r="A4718" s="198"/>
      <c r="B4718" s="219"/>
      <c r="C4718" s="103"/>
      <c r="D4718" s="103"/>
      <c r="E4718" s="5" t="str">
        <f t="array" ref="E4718">IF(D4718="","",XLOOKUP(D4718,DATOS!$D$6:D14000,DATOS!$C$6:C14000,0,0,1))</f>
        <v/>
      </c>
      <c r="F4718" s="220"/>
      <c r="G4718" s="221"/>
      <c r="H4718" s="194"/>
      <c r="I4718" s="106"/>
      <c r="J4718" s="195"/>
      <c r="K4718" s="195"/>
      <c r="L4718" s="196"/>
    </row>
    <row r="4719">
      <c r="A4719" s="198"/>
      <c r="B4719" s="219"/>
      <c r="C4719" s="103"/>
      <c r="D4719" s="103"/>
      <c r="E4719" s="5" t="str">
        <f t="array" ref="E4719">IF(D4719="","",XLOOKUP(D4719,DATOS!$D$6:D14000,DATOS!$C$6:C14000,0,0,1))</f>
        <v/>
      </c>
      <c r="F4719" s="220"/>
      <c r="G4719" s="221"/>
      <c r="H4719" s="194"/>
      <c r="I4719" s="106"/>
      <c r="J4719" s="195"/>
      <c r="K4719" s="195"/>
      <c r="L4719" s="196"/>
    </row>
    <row r="4720">
      <c r="A4720" s="198"/>
      <c r="B4720" s="219"/>
      <c r="C4720" s="103"/>
      <c r="D4720" s="103"/>
      <c r="E4720" s="5" t="str">
        <f t="array" ref="E4720">IF(D4720="","",XLOOKUP(D4720,DATOS!$D$6:D14000,DATOS!$C$6:C14000,0,0,1))</f>
        <v/>
      </c>
      <c r="F4720" s="220"/>
      <c r="G4720" s="221"/>
      <c r="H4720" s="194"/>
      <c r="I4720" s="106"/>
      <c r="J4720" s="195"/>
      <c r="K4720" s="195"/>
      <c r="L4720" s="196"/>
    </row>
    <row r="4721">
      <c r="A4721" s="198"/>
      <c r="B4721" s="219"/>
      <c r="C4721" s="103"/>
      <c r="D4721" s="103"/>
      <c r="E4721" s="5" t="str">
        <f t="array" ref="E4721">IF(D4721="","",XLOOKUP(D4721,DATOS!$D$6:D14000,DATOS!$C$6:C14000,0,0,1))</f>
        <v/>
      </c>
      <c r="F4721" s="220"/>
      <c r="G4721" s="221"/>
      <c r="H4721" s="194"/>
      <c r="I4721" s="106"/>
      <c r="J4721" s="195"/>
      <c r="K4721" s="195"/>
      <c r="L4721" s="196"/>
    </row>
    <row r="4722">
      <c r="A4722" s="198"/>
      <c r="B4722" s="219"/>
      <c r="C4722" s="103"/>
      <c r="D4722" s="103"/>
      <c r="E4722" s="5" t="str">
        <f t="array" ref="E4722">IF(D4722="","",XLOOKUP(D4722,DATOS!$D$6:D14000,DATOS!$C$6:C14000,0,0,1))</f>
        <v/>
      </c>
      <c r="F4722" s="220"/>
      <c r="G4722" s="221"/>
      <c r="H4722" s="194"/>
      <c r="I4722" s="106"/>
      <c r="J4722" s="195"/>
      <c r="K4722" s="195"/>
      <c r="L4722" s="196"/>
    </row>
    <row r="4723">
      <c r="A4723" s="198"/>
      <c r="B4723" s="219"/>
      <c r="C4723" s="103"/>
      <c r="D4723" s="103"/>
      <c r="E4723" s="5" t="str">
        <f t="array" ref="E4723">IF(D4723="","",XLOOKUP(D4723,DATOS!$D$6:D14000,DATOS!$C$6:C14000,0,0,1))</f>
        <v/>
      </c>
      <c r="F4723" s="220"/>
      <c r="G4723" s="221"/>
      <c r="H4723" s="194"/>
      <c r="I4723" s="106"/>
      <c r="J4723" s="195"/>
      <c r="K4723" s="195"/>
      <c r="L4723" s="196"/>
    </row>
    <row r="4724">
      <c r="A4724" s="198"/>
      <c r="B4724" s="219"/>
      <c r="C4724" s="103"/>
      <c r="D4724" s="103"/>
      <c r="E4724" s="5" t="str">
        <f t="array" ref="E4724">IF(D4724="","",XLOOKUP(D4724,DATOS!$D$6:D14000,DATOS!$C$6:C14000,0,0,1))</f>
        <v/>
      </c>
      <c r="F4724" s="220"/>
      <c r="G4724" s="221"/>
      <c r="H4724" s="194"/>
      <c r="I4724" s="106"/>
      <c r="J4724" s="195"/>
      <c r="K4724" s="195"/>
      <c r="L4724" s="196"/>
    </row>
    <row r="4725">
      <c r="A4725" s="198"/>
      <c r="B4725" s="219"/>
      <c r="C4725" s="103"/>
      <c r="D4725" s="103"/>
      <c r="E4725" s="5" t="str">
        <f t="array" ref="E4725">IF(D4725="","",XLOOKUP(D4725,DATOS!$D$6:D14000,DATOS!$C$6:C14000,0,0,1))</f>
        <v/>
      </c>
      <c r="F4725" s="220"/>
      <c r="G4725" s="221"/>
      <c r="H4725" s="194"/>
      <c r="I4725" s="106"/>
      <c r="J4725" s="195"/>
      <c r="K4725" s="195"/>
      <c r="L4725" s="196"/>
    </row>
    <row r="4726">
      <c r="A4726" s="198"/>
      <c r="B4726" s="219"/>
      <c r="C4726" s="103"/>
      <c r="D4726" s="103"/>
      <c r="E4726" s="5" t="str">
        <f t="array" ref="E4726">IF(D4726="","",XLOOKUP(D4726,DATOS!$D$6:D14000,DATOS!$C$6:C14000,0,0,1))</f>
        <v/>
      </c>
      <c r="F4726" s="220"/>
      <c r="G4726" s="221"/>
      <c r="H4726" s="194"/>
      <c r="I4726" s="106"/>
      <c r="J4726" s="195"/>
      <c r="K4726" s="195"/>
      <c r="L4726" s="196"/>
    </row>
    <row r="4727">
      <c r="A4727" s="198"/>
      <c r="B4727" s="219"/>
      <c r="C4727" s="103"/>
      <c r="D4727" s="103"/>
      <c r="E4727" s="5" t="str">
        <f t="array" ref="E4727">IF(D4727="","",XLOOKUP(D4727,DATOS!$D$6:D14000,DATOS!$C$6:C14000,0,0,1))</f>
        <v/>
      </c>
      <c r="F4727" s="220"/>
      <c r="G4727" s="221"/>
      <c r="H4727" s="194"/>
      <c r="I4727" s="106"/>
      <c r="J4727" s="195"/>
      <c r="K4727" s="195"/>
      <c r="L4727" s="196"/>
    </row>
    <row r="4728">
      <c r="A4728" s="198"/>
      <c r="B4728" s="219"/>
      <c r="C4728" s="103"/>
      <c r="D4728" s="103"/>
      <c r="E4728" s="5" t="str">
        <f t="array" ref="E4728">IF(D4728="","",XLOOKUP(D4728,DATOS!$D$6:D14000,DATOS!$C$6:C14000,0,0,1))</f>
        <v/>
      </c>
      <c r="F4728" s="220"/>
      <c r="G4728" s="221"/>
      <c r="H4728" s="194"/>
      <c r="I4728" s="106"/>
      <c r="J4728" s="195"/>
      <c r="K4728" s="195"/>
      <c r="L4728" s="196"/>
    </row>
    <row r="4729">
      <c r="A4729" s="198"/>
      <c r="B4729" s="219"/>
      <c r="C4729" s="103"/>
      <c r="D4729" s="103"/>
      <c r="E4729" s="5" t="str">
        <f t="array" ref="E4729">IF(D4729="","",XLOOKUP(D4729,DATOS!$D$6:D14000,DATOS!$C$6:C14000,0,0,1))</f>
        <v/>
      </c>
      <c r="F4729" s="220"/>
      <c r="G4729" s="221"/>
      <c r="H4729" s="194"/>
      <c r="I4729" s="106"/>
      <c r="J4729" s="195"/>
      <c r="K4729" s="195"/>
      <c r="L4729" s="196"/>
    </row>
    <row r="4730">
      <c r="A4730" s="198"/>
      <c r="B4730" s="219"/>
      <c r="C4730" s="103"/>
      <c r="D4730" s="103"/>
      <c r="E4730" s="5" t="str">
        <f t="array" ref="E4730">IF(D4730="","",XLOOKUP(D4730,DATOS!$D$6:D14000,DATOS!$C$6:C14000,0,0,1))</f>
        <v/>
      </c>
      <c r="F4730" s="220"/>
      <c r="G4730" s="221"/>
      <c r="H4730" s="194"/>
      <c r="I4730" s="106"/>
      <c r="J4730" s="195"/>
      <c r="K4730" s="195"/>
      <c r="L4730" s="196"/>
    </row>
    <row r="4731">
      <c r="A4731" s="198"/>
      <c r="B4731" s="219"/>
      <c r="C4731" s="103"/>
      <c r="D4731" s="103"/>
      <c r="E4731" s="5" t="str">
        <f t="array" ref="E4731">IF(D4731="","",XLOOKUP(D4731,DATOS!$D$6:D14000,DATOS!$C$6:C14000,0,0,1))</f>
        <v/>
      </c>
      <c r="F4731" s="220"/>
      <c r="G4731" s="221"/>
      <c r="H4731" s="194"/>
      <c r="I4731" s="106"/>
      <c r="J4731" s="195"/>
      <c r="K4731" s="195"/>
      <c r="L4731" s="196"/>
    </row>
    <row r="4732">
      <c r="A4732" s="198"/>
      <c r="B4732" s="219"/>
      <c r="C4732" s="103"/>
      <c r="D4732" s="103"/>
      <c r="E4732" s="5" t="str">
        <f t="array" ref="E4732">IF(D4732="","",XLOOKUP(D4732,DATOS!$D$6:D14000,DATOS!$C$6:C14000,0,0,1))</f>
        <v/>
      </c>
      <c r="F4732" s="220"/>
      <c r="G4732" s="221"/>
      <c r="H4732" s="194"/>
      <c r="I4732" s="106"/>
      <c r="J4732" s="195"/>
      <c r="K4732" s="195"/>
      <c r="L4732" s="196"/>
    </row>
    <row r="4733">
      <c r="A4733" s="198"/>
      <c r="B4733" s="219"/>
      <c r="C4733" s="103"/>
      <c r="D4733" s="103"/>
      <c r="E4733" s="5" t="str">
        <f t="array" ref="E4733">IF(D4733="","",XLOOKUP(D4733,DATOS!$D$6:D14000,DATOS!$C$6:C14000,0,0,1))</f>
        <v/>
      </c>
      <c r="F4733" s="220"/>
      <c r="G4733" s="221"/>
      <c r="H4733" s="194"/>
      <c r="I4733" s="106"/>
      <c r="J4733" s="195"/>
      <c r="K4733" s="195"/>
      <c r="L4733" s="196"/>
    </row>
    <row r="4734">
      <c r="A4734" s="198"/>
      <c r="B4734" s="219"/>
      <c r="C4734" s="103"/>
      <c r="D4734" s="103"/>
      <c r="E4734" s="5" t="str">
        <f t="array" ref="E4734">IF(D4734="","",XLOOKUP(D4734,DATOS!$D$6:D14000,DATOS!$C$6:C14000,0,0,1))</f>
        <v/>
      </c>
      <c r="F4734" s="220"/>
      <c r="G4734" s="221"/>
      <c r="H4734" s="194"/>
      <c r="I4734" s="106"/>
      <c r="J4734" s="195"/>
      <c r="K4734" s="195"/>
      <c r="L4734" s="196"/>
    </row>
    <row r="4735">
      <c r="A4735" s="198"/>
      <c r="B4735" s="219"/>
      <c r="C4735" s="103"/>
      <c r="D4735" s="103"/>
      <c r="E4735" s="5" t="str">
        <f t="array" ref="E4735">IF(D4735="","",XLOOKUP(D4735,DATOS!$D$6:D14000,DATOS!$C$6:C14000,0,0,1))</f>
        <v/>
      </c>
      <c r="F4735" s="220"/>
      <c r="G4735" s="221"/>
      <c r="H4735" s="194"/>
      <c r="I4735" s="106"/>
      <c r="J4735" s="195"/>
      <c r="K4735" s="195"/>
      <c r="L4735" s="196"/>
    </row>
    <row r="4736">
      <c r="A4736" s="198"/>
      <c r="B4736" s="219"/>
      <c r="C4736" s="103"/>
      <c r="D4736" s="103"/>
      <c r="E4736" s="5" t="str">
        <f t="array" ref="E4736">IF(D4736="","",XLOOKUP(D4736,DATOS!$D$6:D14000,DATOS!$C$6:C14000,0,0,1))</f>
        <v/>
      </c>
      <c r="F4736" s="220"/>
      <c r="G4736" s="221"/>
      <c r="H4736" s="194"/>
      <c r="I4736" s="106"/>
      <c r="J4736" s="195"/>
      <c r="K4736" s="195"/>
      <c r="L4736" s="196"/>
    </row>
    <row r="4737">
      <c r="A4737" s="198"/>
      <c r="B4737" s="219"/>
      <c r="C4737" s="103"/>
      <c r="D4737" s="103"/>
      <c r="E4737" s="5" t="str">
        <f t="array" ref="E4737">IF(D4737="","",XLOOKUP(D4737,DATOS!$D$6:D14000,DATOS!$C$6:C14000,0,0,1))</f>
        <v/>
      </c>
      <c r="F4737" s="220"/>
      <c r="G4737" s="221"/>
      <c r="H4737" s="194"/>
      <c r="I4737" s="106"/>
      <c r="J4737" s="195"/>
      <c r="K4737" s="195"/>
      <c r="L4737" s="196"/>
    </row>
    <row r="4738">
      <c r="A4738" s="198"/>
      <c r="B4738" s="219"/>
      <c r="C4738" s="103"/>
      <c r="D4738" s="103"/>
      <c r="E4738" s="5" t="str">
        <f t="array" ref="E4738">IF(D4738="","",XLOOKUP(D4738,DATOS!$D$6:D14000,DATOS!$C$6:C14000,0,0,1))</f>
        <v/>
      </c>
      <c r="F4738" s="220"/>
      <c r="G4738" s="221"/>
      <c r="H4738" s="194"/>
      <c r="I4738" s="106"/>
      <c r="J4738" s="195"/>
      <c r="K4738" s="195"/>
      <c r="L4738" s="196"/>
    </row>
    <row r="4739">
      <c r="A4739" s="198"/>
      <c r="B4739" s="219"/>
      <c r="C4739" s="103"/>
      <c r="D4739" s="103"/>
      <c r="E4739" s="5" t="str">
        <f t="array" ref="E4739">IF(D4739="","",XLOOKUP(D4739,DATOS!$D$6:D14000,DATOS!$C$6:C14000,0,0,1))</f>
        <v/>
      </c>
      <c r="F4739" s="220"/>
      <c r="G4739" s="221"/>
      <c r="H4739" s="194"/>
      <c r="I4739" s="106"/>
      <c r="J4739" s="195"/>
      <c r="K4739" s="195"/>
      <c r="L4739" s="196"/>
    </row>
    <row r="4740">
      <c r="A4740" s="198"/>
      <c r="B4740" s="219"/>
      <c r="C4740" s="103"/>
      <c r="D4740" s="103"/>
      <c r="E4740" s="5" t="str">
        <f t="array" ref="E4740">IF(D4740="","",XLOOKUP(D4740,DATOS!$D$6:D14000,DATOS!$C$6:C14000,0,0,1))</f>
        <v/>
      </c>
      <c r="F4740" s="220"/>
      <c r="G4740" s="221"/>
      <c r="H4740" s="194"/>
      <c r="I4740" s="106"/>
      <c r="J4740" s="195"/>
      <c r="K4740" s="195"/>
      <c r="L4740" s="196"/>
    </row>
    <row r="4741">
      <c r="A4741" s="198"/>
      <c r="B4741" s="219"/>
      <c r="C4741" s="103"/>
      <c r="D4741" s="103"/>
      <c r="E4741" s="5" t="str">
        <f t="array" ref="E4741">IF(D4741="","",XLOOKUP(D4741,DATOS!$D$6:D14000,DATOS!$C$6:C14000,0,0,1))</f>
        <v/>
      </c>
      <c r="F4741" s="220"/>
      <c r="G4741" s="221"/>
      <c r="H4741" s="194"/>
      <c r="I4741" s="106"/>
      <c r="J4741" s="195"/>
      <c r="K4741" s="195"/>
      <c r="L4741" s="196"/>
    </row>
    <row r="4742">
      <c r="A4742" s="198"/>
      <c r="B4742" s="219"/>
      <c r="C4742" s="103"/>
      <c r="D4742" s="103"/>
      <c r="E4742" s="5" t="str">
        <f t="array" ref="E4742">IF(D4742="","",XLOOKUP(D4742,DATOS!$D$6:D14000,DATOS!$C$6:C14000,0,0,1))</f>
        <v/>
      </c>
      <c r="F4742" s="220"/>
      <c r="G4742" s="221"/>
      <c r="H4742" s="194"/>
      <c r="I4742" s="106"/>
      <c r="J4742" s="195"/>
      <c r="K4742" s="195"/>
      <c r="L4742" s="196"/>
    </row>
    <row r="4743">
      <c r="A4743" s="198"/>
      <c r="B4743" s="219"/>
      <c r="C4743" s="103"/>
      <c r="D4743" s="103"/>
      <c r="E4743" s="5" t="str">
        <f t="array" ref="E4743">IF(D4743="","",XLOOKUP(D4743,DATOS!$D$6:D14000,DATOS!$C$6:C14000,0,0,1))</f>
        <v/>
      </c>
      <c r="F4743" s="220"/>
      <c r="G4743" s="221"/>
      <c r="H4743" s="194"/>
      <c r="I4743" s="106"/>
      <c r="J4743" s="195"/>
      <c r="K4743" s="195"/>
      <c r="L4743" s="196"/>
    </row>
    <row r="4744">
      <c r="A4744" s="198"/>
      <c r="B4744" s="219"/>
      <c r="C4744" s="103"/>
      <c r="D4744" s="103"/>
      <c r="E4744" s="5" t="str">
        <f t="array" ref="E4744">IF(D4744="","",XLOOKUP(D4744,DATOS!$D$6:D14000,DATOS!$C$6:C14000,0,0,1))</f>
        <v/>
      </c>
      <c r="F4744" s="220"/>
      <c r="G4744" s="221"/>
      <c r="H4744" s="194"/>
      <c r="I4744" s="106"/>
      <c r="J4744" s="195"/>
      <c r="K4744" s="195"/>
      <c r="L4744" s="196"/>
    </row>
    <row r="4745">
      <c r="A4745" s="198"/>
      <c r="B4745" s="219"/>
      <c r="C4745" s="103"/>
      <c r="D4745" s="103"/>
      <c r="E4745" s="5" t="str">
        <f t="array" ref="E4745">IF(D4745="","",XLOOKUP(D4745,DATOS!$D$6:D14000,DATOS!$C$6:C14000,0,0,1))</f>
        <v/>
      </c>
      <c r="F4745" s="220"/>
      <c r="G4745" s="221"/>
      <c r="H4745" s="194"/>
      <c r="I4745" s="106"/>
      <c r="J4745" s="195"/>
      <c r="K4745" s="195"/>
      <c r="L4745" s="196"/>
    </row>
    <row r="4746">
      <c r="A4746" s="198"/>
      <c r="B4746" s="219"/>
      <c r="C4746" s="103"/>
      <c r="D4746" s="103"/>
      <c r="E4746" s="5" t="str">
        <f t="array" ref="E4746">IF(D4746="","",XLOOKUP(D4746,DATOS!$D$6:D14000,DATOS!$C$6:C14000,0,0,1))</f>
        <v/>
      </c>
      <c r="F4746" s="220"/>
      <c r="G4746" s="221"/>
      <c r="H4746" s="194"/>
      <c r="I4746" s="106"/>
      <c r="J4746" s="195"/>
      <c r="K4746" s="195"/>
      <c r="L4746" s="196"/>
    </row>
    <row r="4747">
      <c r="A4747" s="198"/>
      <c r="B4747" s="219"/>
      <c r="C4747" s="103"/>
      <c r="D4747" s="103"/>
      <c r="E4747" s="5" t="str">
        <f t="array" ref="E4747">IF(D4747="","",XLOOKUP(D4747,DATOS!$D$6:D14000,DATOS!$C$6:C14000,0,0,1))</f>
        <v/>
      </c>
      <c r="F4747" s="220"/>
      <c r="G4747" s="221"/>
      <c r="H4747" s="194"/>
      <c r="I4747" s="106"/>
      <c r="J4747" s="195"/>
      <c r="K4747" s="195"/>
      <c r="L4747" s="196"/>
    </row>
    <row r="4748">
      <c r="A4748" s="198"/>
      <c r="B4748" s="219"/>
      <c r="C4748" s="103"/>
      <c r="D4748" s="103"/>
      <c r="E4748" s="5" t="str">
        <f t="array" ref="E4748">IF(D4748="","",XLOOKUP(D4748,DATOS!$D$6:D14000,DATOS!$C$6:C14000,0,0,1))</f>
        <v/>
      </c>
      <c r="F4748" s="220"/>
      <c r="G4748" s="221"/>
      <c r="H4748" s="194"/>
      <c r="I4748" s="106"/>
      <c r="J4748" s="195"/>
      <c r="K4748" s="195"/>
      <c r="L4748" s="196"/>
    </row>
    <row r="4749">
      <c r="A4749" s="198"/>
      <c r="B4749" s="219"/>
      <c r="C4749" s="103"/>
      <c r="D4749" s="103"/>
      <c r="E4749" s="5" t="str">
        <f t="array" ref="E4749">IF(D4749="","",XLOOKUP(D4749,DATOS!$D$6:D14000,DATOS!$C$6:C14000,0,0,1))</f>
        <v/>
      </c>
      <c r="F4749" s="220"/>
      <c r="G4749" s="221"/>
      <c r="H4749" s="194"/>
      <c r="I4749" s="106"/>
      <c r="J4749" s="195"/>
      <c r="K4749" s="195"/>
      <c r="L4749" s="196"/>
    </row>
    <row r="4750">
      <c r="A4750" s="198"/>
      <c r="B4750" s="219"/>
      <c r="C4750" s="103"/>
      <c r="D4750" s="103"/>
      <c r="E4750" s="5" t="str">
        <f t="array" ref="E4750">IF(D4750="","",XLOOKUP(D4750,DATOS!$D$6:D14000,DATOS!$C$6:C14000,0,0,1))</f>
        <v/>
      </c>
      <c r="F4750" s="220"/>
      <c r="G4750" s="221"/>
      <c r="H4750" s="194"/>
      <c r="I4750" s="106"/>
      <c r="J4750" s="195"/>
      <c r="K4750" s="195"/>
      <c r="L4750" s="196"/>
    </row>
    <row r="4751">
      <c r="A4751" s="198"/>
      <c r="B4751" s="219"/>
      <c r="C4751" s="103"/>
      <c r="D4751" s="103"/>
      <c r="E4751" s="5" t="str">
        <f t="array" ref="E4751">IF(D4751="","",XLOOKUP(D4751,DATOS!$D$6:D14000,DATOS!$C$6:C14000,0,0,1))</f>
        <v/>
      </c>
      <c r="F4751" s="220"/>
      <c r="G4751" s="221"/>
      <c r="H4751" s="194"/>
      <c r="I4751" s="106"/>
      <c r="J4751" s="195"/>
      <c r="K4751" s="195"/>
      <c r="L4751" s="196"/>
    </row>
    <row r="4752">
      <c r="A4752" s="198"/>
      <c r="B4752" s="219"/>
      <c r="C4752" s="103"/>
      <c r="D4752" s="103"/>
      <c r="E4752" s="5" t="str">
        <f t="array" ref="E4752">IF(D4752="","",XLOOKUP(D4752,DATOS!$D$6:D14000,DATOS!$C$6:C14000,0,0,1))</f>
        <v/>
      </c>
      <c r="F4752" s="220"/>
      <c r="G4752" s="221"/>
      <c r="H4752" s="194"/>
      <c r="I4752" s="106"/>
      <c r="J4752" s="195"/>
      <c r="K4752" s="195"/>
      <c r="L4752" s="196"/>
    </row>
    <row r="4753">
      <c r="A4753" s="198"/>
      <c r="B4753" s="219"/>
      <c r="C4753" s="103"/>
      <c r="D4753" s="103"/>
      <c r="E4753" s="5" t="str">
        <f t="array" ref="E4753">IF(D4753="","",XLOOKUP(D4753,DATOS!$D$6:D14000,DATOS!$C$6:C14000,0,0,1))</f>
        <v/>
      </c>
      <c r="F4753" s="220"/>
      <c r="G4753" s="221"/>
      <c r="H4753" s="194"/>
      <c r="I4753" s="106"/>
      <c r="J4753" s="195"/>
      <c r="K4753" s="195"/>
      <c r="L4753" s="196"/>
    </row>
    <row r="4754">
      <c r="A4754" s="198"/>
      <c r="B4754" s="219"/>
      <c r="C4754" s="103"/>
      <c r="D4754" s="103"/>
      <c r="E4754" s="5" t="str">
        <f t="array" ref="E4754">IF(D4754="","",XLOOKUP(D4754,DATOS!$D$6:D14000,DATOS!$C$6:C14000,0,0,1))</f>
        <v/>
      </c>
      <c r="F4754" s="220"/>
      <c r="G4754" s="221"/>
      <c r="H4754" s="194"/>
      <c r="I4754" s="106"/>
      <c r="J4754" s="195"/>
      <c r="K4754" s="195"/>
      <c r="L4754" s="196"/>
    </row>
    <row r="4755">
      <c r="A4755" s="198"/>
      <c r="B4755" s="219"/>
      <c r="C4755" s="103"/>
      <c r="D4755" s="103"/>
      <c r="E4755" s="5" t="str">
        <f t="array" ref="E4755">IF(D4755="","",XLOOKUP(D4755,DATOS!$D$6:D14000,DATOS!$C$6:C14000,0,0,1))</f>
        <v/>
      </c>
      <c r="F4755" s="220"/>
      <c r="G4755" s="221"/>
      <c r="H4755" s="194"/>
      <c r="I4755" s="106"/>
      <c r="J4755" s="195"/>
      <c r="K4755" s="195"/>
      <c r="L4755" s="196"/>
    </row>
    <row r="4756">
      <c r="A4756" s="198"/>
      <c r="B4756" s="219"/>
      <c r="C4756" s="103"/>
      <c r="D4756" s="103"/>
      <c r="E4756" s="5" t="str">
        <f t="array" ref="E4756">IF(D4756="","",XLOOKUP(D4756,DATOS!$D$6:D14000,DATOS!$C$6:C14000,0,0,1))</f>
        <v/>
      </c>
      <c r="F4756" s="220"/>
      <c r="G4756" s="221"/>
      <c r="H4756" s="194"/>
      <c r="I4756" s="106"/>
      <c r="J4756" s="195"/>
      <c r="K4756" s="195"/>
      <c r="L4756" s="196"/>
    </row>
    <row r="4757">
      <c r="A4757" s="198"/>
      <c r="B4757" s="219"/>
      <c r="C4757" s="103"/>
      <c r="D4757" s="103"/>
      <c r="E4757" s="5" t="str">
        <f t="array" ref="E4757">IF(D4757="","",XLOOKUP(D4757,DATOS!$D$6:D14000,DATOS!$C$6:C14000,0,0,1))</f>
        <v/>
      </c>
      <c r="F4757" s="220"/>
      <c r="G4757" s="221"/>
      <c r="H4757" s="194"/>
      <c r="I4757" s="106"/>
      <c r="J4757" s="195"/>
      <c r="K4757" s="195"/>
      <c r="L4757" s="196"/>
    </row>
    <row r="4758">
      <c r="A4758" s="198"/>
      <c r="B4758" s="219"/>
      <c r="C4758" s="103"/>
      <c r="D4758" s="103"/>
      <c r="E4758" s="5" t="str">
        <f t="array" ref="E4758">IF(D4758="","",XLOOKUP(D4758,DATOS!$D$6:D14000,DATOS!$C$6:C14000,0,0,1))</f>
        <v/>
      </c>
      <c r="F4758" s="220"/>
      <c r="G4758" s="221"/>
      <c r="H4758" s="194"/>
      <c r="I4758" s="106"/>
      <c r="J4758" s="195"/>
      <c r="K4758" s="195"/>
      <c r="L4758" s="196"/>
    </row>
    <row r="4759">
      <c r="A4759" s="198"/>
      <c r="B4759" s="219"/>
      <c r="C4759" s="103"/>
      <c r="D4759" s="103"/>
      <c r="E4759" s="5" t="str">
        <f t="array" ref="E4759">IF(D4759="","",XLOOKUP(D4759,DATOS!$D$6:D14000,DATOS!$C$6:C14000,0,0,1))</f>
        <v/>
      </c>
      <c r="F4759" s="220"/>
      <c r="G4759" s="221"/>
      <c r="H4759" s="194"/>
      <c r="I4759" s="106"/>
      <c r="J4759" s="195"/>
      <c r="K4759" s="195"/>
      <c r="L4759" s="196"/>
    </row>
    <row r="4760">
      <c r="A4760" s="198"/>
      <c r="B4760" s="219"/>
      <c r="C4760" s="103"/>
      <c r="D4760" s="103"/>
      <c r="E4760" s="5" t="str">
        <f t="array" ref="E4760">IF(D4760="","",XLOOKUP(D4760,DATOS!$D$6:D14000,DATOS!$C$6:C14000,0,0,1))</f>
        <v/>
      </c>
      <c r="F4760" s="220"/>
      <c r="G4760" s="221"/>
      <c r="H4760" s="194"/>
      <c r="I4760" s="106"/>
      <c r="J4760" s="195"/>
      <c r="K4760" s="195"/>
      <c r="L4760" s="196"/>
    </row>
    <row r="4761">
      <c r="A4761" s="198"/>
      <c r="B4761" s="219"/>
      <c r="C4761" s="103"/>
      <c r="D4761" s="103"/>
      <c r="E4761" s="5" t="str">
        <f t="array" ref="E4761">IF(D4761="","",XLOOKUP(D4761,DATOS!$D$6:D14000,DATOS!$C$6:C14000,0,0,1))</f>
        <v/>
      </c>
      <c r="F4761" s="220"/>
      <c r="G4761" s="221"/>
      <c r="H4761" s="194"/>
      <c r="I4761" s="106"/>
      <c r="J4761" s="195"/>
      <c r="K4761" s="195"/>
      <c r="L4761" s="196"/>
    </row>
    <row r="4762">
      <c r="A4762" s="198"/>
      <c r="B4762" s="219"/>
      <c r="C4762" s="103"/>
      <c r="D4762" s="103"/>
      <c r="E4762" s="5" t="str">
        <f t="array" ref="E4762">IF(D4762="","",XLOOKUP(D4762,DATOS!$D$6:D14000,DATOS!$C$6:C14000,0,0,1))</f>
        <v/>
      </c>
      <c r="F4762" s="220"/>
      <c r="G4762" s="221"/>
      <c r="H4762" s="194"/>
      <c r="I4762" s="106"/>
      <c r="J4762" s="195"/>
      <c r="K4762" s="195"/>
      <c r="L4762" s="196"/>
    </row>
    <row r="4763">
      <c r="A4763" s="198"/>
      <c r="B4763" s="219"/>
      <c r="C4763" s="103"/>
      <c r="D4763" s="103"/>
      <c r="E4763" s="5" t="str">
        <f t="array" ref="E4763">IF(D4763="","",XLOOKUP(D4763,DATOS!$D$6:D14000,DATOS!$C$6:C14000,0,0,1))</f>
        <v/>
      </c>
      <c r="F4763" s="220"/>
      <c r="G4763" s="221"/>
      <c r="H4763" s="194"/>
      <c r="I4763" s="106"/>
      <c r="J4763" s="195"/>
      <c r="K4763" s="195"/>
      <c r="L4763" s="196"/>
    </row>
    <row r="4764">
      <c r="A4764" s="198"/>
      <c r="B4764" s="219"/>
      <c r="C4764" s="103"/>
      <c r="D4764" s="103"/>
      <c r="E4764" s="5" t="str">
        <f t="array" ref="E4764">IF(D4764="","",XLOOKUP(D4764,DATOS!$D$6:D14000,DATOS!$C$6:C14000,0,0,1))</f>
        <v/>
      </c>
      <c r="F4764" s="220"/>
      <c r="G4764" s="221"/>
      <c r="H4764" s="194"/>
      <c r="I4764" s="106"/>
      <c r="J4764" s="195"/>
      <c r="K4764" s="195"/>
      <c r="L4764" s="196"/>
    </row>
    <row r="4765">
      <c r="A4765" s="198"/>
      <c r="B4765" s="219"/>
      <c r="C4765" s="103"/>
      <c r="D4765" s="103"/>
      <c r="E4765" s="5" t="str">
        <f t="array" ref="E4765">IF(D4765="","",XLOOKUP(D4765,DATOS!$D$6:D14000,DATOS!$C$6:C14000,0,0,1))</f>
        <v/>
      </c>
      <c r="F4765" s="220"/>
      <c r="G4765" s="221"/>
      <c r="H4765" s="194"/>
      <c r="I4765" s="106"/>
      <c r="J4765" s="195"/>
      <c r="K4765" s="195"/>
      <c r="L4765" s="196"/>
    </row>
    <row r="4766">
      <c r="A4766" s="198"/>
      <c r="B4766" s="219"/>
      <c r="C4766" s="103"/>
      <c r="D4766" s="103"/>
      <c r="E4766" s="5" t="str">
        <f t="array" ref="E4766">IF(D4766="","",XLOOKUP(D4766,DATOS!$D$6:D14000,DATOS!$C$6:C14000,0,0,1))</f>
        <v/>
      </c>
      <c r="F4766" s="220"/>
      <c r="G4766" s="221"/>
      <c r="H4766" s="194"/>
      <c r="I4766" s="106"/>
      <c r="J4766" s="195"/>
      <c r="K4766" s="195"/>
      <c r="L4766" s="196"/>
    </row>
    <row r="4767">
      <c r="A4767" s="198"/>
      <c r="B4767" s="219"/>
      <c r="C4767" s="103"/>
      <c r="D4767" s="103"/>
      <c r="E4767" s="5" t="str">
        <f t="array" ref="E4767">IF(D4767="","",XLOOKUP(D4767,DATOS!$D$6:D14000,DATOS!$C$6:C14000,0,0,1))</f>
        <v/>
      </c>
      <c r="F4767" s="220"/>
      <c r="G4767" s="221"/>
      <c r="H4767" s="194"/>
      <c r="I4767" s="106"/>
      <c r="J4767" s="195"/>
      <c r="K4767" s="195"/>
      <c r="L4767" s="196"/>
    </row>
    <row r="4768">
      <c r="A4768" s="198"/>
      <c r="B4768" s="219"/>
      <c r="C4768" s="103"/>
      <c r="D4768" s="103"/>
      <c r="E4768" s="5" t="str">
        <f t="array" ref="E4768">IF(D4768="","",XLOOKUP(D4768,DATOS!$D$6:D14000,DATOS!$C$6:C14000,0,0,1))</f>
        <v/>
      </c>
      <c r="F4768" s="220"/>
      <c r="G4768" s="221"/>
      <c r="H4768" s="194"/>
      <c r="I4768" s="106"/>
      <c r="J4768" s="195"/>
      <c r="K4768" s="195"/>
      <c r="L4768" s="196"/>
    </row>
    <row r="4769">
      <c r="A4769" s="198"/>
      <c r="B4769" s="219"/>
      <c r="C4769" s="103"/>
      <c r="D4769" s="103"/>
      <c r="E4769" s="5" t="str">
        <f t="array" ref="E4769">IF(D4769="","",XLOOKUP(D4769,DATOS!$D$6:D14000,DATOS!$C$6:C14000,0,0,1))</f>
        <v/>
      </c>
      <c r="F4769" s="220"/>
      <c r="G4769" s="221"/>
      <c r="H4769" s="194"/>
      <c r="I4769" s="106"/>
      <c r="J4769" s="195"/>
      <c r="K4769" s="195"/>
      <c r="L4769" s="196"/>
    </row>
    <row r="4770">
      <c r="A4770" s="198"/>
      <c r="B4770" s="219"/>
      <c r="C4770" s="103"/>
      <c r="D4770" s="103"/>
      <c r="E4770" s="5" t="str">
        <f t="array" ref="E4770">IF(D4770="","",XLOOKUP(D4770,DATOS!$D$6:D14000,DATOS!$C$6:C14000,0,0,1))</f>
        <v/>
      </c>
      <c r="F4770" s="220"/>
      <c r="G4770" s="221"/>
      <c r="H4770" s="194"/>
      <c r="I4770" s="106"/>
      <c r="J4770" s="195"/>
      <c r="K4770" s="195"/>
      <c r="L4770" s="196"/>
    </row>
    <row r="4771">
      <c r="A4771" s="198"/>
      <c r="B4771" s="219"/>
      <c r="C4771" s="103"/>
      <c r="D4771" s="103"/>
      <c r="E4771" s="5" t="str">
        <f t="array" ref="E4771">IF(D4771="","",XLOOKUP(D4771,DATOS!$D$6:D14000,DATOS!$C$6:C14000,0,0,1))</f>
        <v/>
      </c>
      <c r="F4771" s="220"/>
      <c r="G4771" s="221"/>
      <c r="H4771" s="194"/>
      <c r="I4771" s="106"/>
      <c r="J4771" s="195"/>
      <c r="K4771" s="195"/>
      <c r="L4771" s="196"/>
    </row>
    <row r="4772">
      <c r="A4772" s="198"/>
      <c r="B4772" s="219"/>
      <c r="C4772" s="103"/>
      <c r="D4772" s="103"/>
      <c r="E4772" s="5" t="str">
        <f t="array" ref="E4772">IF(D4772="","",XLOOKUP(D4772,DATOS!$D$6:D14000,DATOS!$C$6:C14000,0,0,1))</f>
        <v/>
      </c>
      <c r="F4772" s="220"/>
      <c r="G4772" s="221"/>
      <c r="H4772" s="194"/>
      <c r="I4772" s="106"/>
      <c r="J4772" s="195"/>
      <c r="K4772" s="195"/>
      <c r="L4772" s="196"/>
    </row>
    <row r="4773">
      <c r="A4773" s="198"/>
      <c r="B4773" s="219"/>
      <c r="C4773" s="103"/>
      <c r="D4773" s="103"/>
      <c r="E4773" s="5" t="str">
        <f t="array" ref="E4773">IF(D4773="","",XLOOKUP(D4773,DATOS!$D$6:D14000,DATOS!$C$6:C14000,0,0,1))</f>
        <v/>
      </c>
      <c r="F4773" s="220"/>
      <c r="G4773" s="221"/>
      <c r="H4773" s="194"/>
      <c r="I4773" s="106"/>
      <c r="J4773" s="195"/>
      <c r="K4773" s="195"/>
      <c r="L4773" s="196"/>
    </row>
    <row r="4774">
      <c r="A4774" s="198"/>
      <c r="B4774" s="219"/>
      <c r="C4774" s="103"/>
      <c r="D4774" s="103"/>
      <c r="E4774" s="5" t="str">
        <f t="array" ref="E4774">IF(D4774="","",XLOOKUP(D4774,DATOS!$D$6:D14000,DATOS!$C$6:C14000,0,0,1))</f>
        <v/>
      </c>
      <c r="F4774" s="220"/>
      <c r="G4774" s="221"/>
      <c r="H4774" s="194"/>
      <c r="I4774" s="106"/>
      <c r="J4774" s="195"/>
      <c r="K4774" s="195"/>
      <c r="L4774" s="196"/>
    </row>
    <row r="4775">
      <c r="A4775" s="198"/>
      <c r="B4775" s="219"/>
      <c r="C4775" s="103"/>
      <c r="D4775" s="103"/>
      <c r="E4775" s="5" t="str">
        <f t="array" ref="E4775">IF(D4775="","",XLOOKUP(D4775,DATOS!$D$6:D14000,DATOS!$C$6:C14000,0,0,1))</f>
        <v/>
      </c>
      <c r="F4775" s="220"/>
      <c r="G4775" s="221"/>
      <c r="H4775" s="194"/>
      <c r="I4775" s="106"/>
      <c r="J4775" s="195"/>
      <c r="K4775" s="195"/>
      <c r="L4775" s="196"/>
    </row>
    <row r="4776">
      <c r="A4776" s="198"/>
      <c r="B4776" s="219"/>
      <c r="C4776" s="103"/>
      <c r="D4776" s="103"/>
      <c r="E4776" s="5" t="str">
        <f t="array" ref="E4776">IF(D4776="","",XLOOKUP(D4776,DATOS!$D$6:D14000,DATOS!$C$6:C14000,0,0,1))</f>
        <v/>
      </c>
      <c r="F4776" s="220"/>
      <c r="G4776" s="221"/>
      <c r="H4776" s="194"/>
      <c r="I4776" s="106"/>
      <c r="J4776" s="195"/>
      <c r="K4776" s="195"/>
      <c r="L4776" s="196"/>
    </row>
    <row r="4777">
      <c r="A4777" s="198"/>
      <c r="B4777" s="219"/>
      <c r="C4777" s="103"/>
      <c r="D4777" s="103"/>
      <c r="E4777" s="5" t="str">
        <f t="array" ref="E4777">IF(D4777="","",XLOOKUP(D4777,DATOS!$D$6:D14000,DATOS!$C$6:C14000,0,0,1))</f>
        <v/>
      </c>
      <c r="F4777" s="220"/>
      <c r="G4777" s="221"/>
      <c r="H4777" s="194"/>
      <c r="I4777" s="106"/>
      <c r="J4777" s="195"/>
      <c r="K4777" s="195"/>
      <c r="L4777" s="196"/>
    </row>
    <row r="4778">
      <c r="A4778" s="198"/>
      <c r="B4778" s="219"/>
      <c r="C4778" s="103"/>
      <c r="D4778" s="103"/>
      <c r="E4778" s="5" t="str">
        <f t="array" ref="E4778">IF(D4778="","",XLOOKUP(D4778,DATOS!$D$6:D14000,DATOS!$C$6:C14000,0,0,1))</f>
        <v/>
      </c>
      <c r="F4778" s="220"/>
      <c r="G4778" s="221"/>
      <c r="H4778" s="194"/>
      <c r="I4778" s="106"/>
      <c r="J4778" s="195"/>
      <c r="K4778" s="195"/>
      <c r="L4778" s="196"/>
    </row>
    <row r="4779">
      <c r="A4779" s="198"/>
      <c r="B4779" s="219"/>
      <c r="C4779" s="103"/>
      <c r="D4779" s="103"/>
      <c r="E4779" s="5" t="str">
        <f t="array" ref="E4779">IF(D4779="","",XLOOKUP(D4779,DATOS!$D$6:D14000,DATOS!$C$6:C14000,0,0,1))</f>
        <v/>
      </c>
      <c r="F4779" s="220"/>
      <c r="G4779" s="221"/>
      <c r="H4779" s="194"/>
      <c r="I4779" s="106"/>
      <c r="J4779" s="195"/>
      <c r="K4779" s="195"/>
      <c r="L4779" s="196"/>
    </row>
    <row r="4780">
      <c r="A4780" s="198"/>
      <c r="B4780" s="219"/>
      <c r="C4780" s="103"/>
      <c r="D4780" s="103"/>
      <c r="E4780" s="5" t="str">
        <f t="array" ref="E4780">IF(D4780="","",XLOOKUP(D4780,DATOS!$D$6:D14000,DATOS!$C$6:C14000,0,0,1))</f>
        <v/>
      </c>
      <c r="F4780" s="220"/>
      <c r="G4780" s="221"/>
      <c r="H4780" s="194"/>
      <c r="I4780" s="106"/>
      <c r="J4780" s="195"/>
      <c r="K4780" s="195"/>
      <c r="L4780" s="196"/>
    </row>
    <row r="4781">
      <c r="A4781" s="198"/>
      <c r="B4781" s="219"/>
      <c r="C4781" s="103"/>
      <c r="D4781" s="103"/>
      <c r="E4781" s="5" t="str">
        <f t="array" ref="E4781">IF(D4781="","",XLOOKUP(D4781,DATOS!$D$6:D14000,DATOS!$C$6:C14000,0,0,1))</f>
        <v/>
      </c>
      <c r="F4781" s="220"/>
      <c r="G4781" s="221"/>
      <c r="H4781" s="194"/>
      <c r="I4781" s="106"/>
      <c r="J4781" s="195"/>
      <c r="K4781" s="195"/>
      <c r="L4781" s="196"/>
    </row>
    <row r="4782">
      <c r="A4782" s="198"/>
      <c r="B4782" s="219"/>
      <c r="C4782" s="103"/>
      <c r="D4782" s="103"/>
      <c r="E4782" s="5" t="str">
        <f t="array" ref="E4782">IF(D4782="","",XLOOKUP(D4782,DATOS!$D$6:D14000,DATOS!$C$6:C14000,0,0,1))</f>
        <v/>
      </c>
      <c r="F4782" s="220"/>
      <c r="G4782" s="221"/>
      <c r="H4782" s="194"/>
      <c r="I4782" s="106"/>
      <c r="J4782" s="195"/>
      <c r="K4782" s="195"/>
      <c r="L4782" s="196"/>
    </row>
    <row r="4783">
      <c r="A4783" s="198"/>
      <c r="B4783" s="219"/>
      <c r="C4783" s="103"/>
      <c r="D4783" s="103"/>
      <c r="E4783" s="5" t="str">
        <f t="array" ref="E4783">IF(D4783="","",XLOOKUP(D4783,DATOS!$D$6:D14000,DATOS!$C$6:C14000,0,0,1))</f>
        <v/>
      </c>
      <c r="F4783" s="220"/>
      <c r="G4783" s="221"/>
      <c r="H4783" s="194"/>
      <c r="I4783" s="106"/>
      <c r="J4783" s="195"/>
      <c r="K4783" s="195"/>
      <c r="L4783" s="196"/>
    </row>
    <row r="4784">
      <c r="A4784" s="198"/>
      <c r="B4784" s="219"/>
      <c r="C4784" s="103"/>
      <c r="D4784" s="103"/>
      <c r="E4784" s="5" t="str">
        <f t="array" ref="E4784">IF(D4784="","",XLOOKUP(D4784,DATOS!$D$6:D14000,DATOS!$C$6:C14000,0,0,1))</f>
        <v/>
      </c>
      <c r="F4784" s="220"/>
      <c r="G4784" s="221"/>
      <c r="H4784" s="194"/>
      <c r="I4784" s="106"/>
      <c r="J4784" s="195"/>
      <c r="K4784" s="195"/>
      <c r="L4784" s="196"/>
    </row>
    <row r="4785">
      <c r="A4785" s="198"/>
      <c r="B4785" s="219"/>
      <c r="C4785" s="103"/>
      <c r="D4785" s="103"/>
      <c r="E4785" s="5" t="str">
        <f t="array" ref="E4785">IF(D4785="","",XLOOKUP(D4785,DATOS!$D$6:D14000,DATOS!$C$6:C14000,0,0,1))</f>
        <v/>
      </c>
      <c r="F4785" s="220"/>
      <c r="G4785" s="221"/>
      <c r="H4785" s="194"/>
      <c r="I4785" s="106"/>
      <c r="J4785" s="195"/>
      <c r="K4785" s="195"/>
      <c r="L4785" s="196"/>
    </row>
    <row r="4786">
      <c r="A4786" s="198"/>
      <c r="B4786" s="219"/>
      <c r="C4786" s="103"/>
      <c r="D4786" s="103"/>
      <c r="E4786" s="5" t="str">
        <f t="array" ref="E4786">IF(D4786="","",XLOOKUP(D4786,DATOS!$D$6:D14000,DATOS!$C$6:C14000,0,0,1))</f>
        <v/>
      </c>
      <c r="F4786" s="220"/>
      <c r="G4786" s="221"/>
      <c r="H4786" s="194"/>
      <c r="I4786" s="106"/>
      <c r="J4786" s="195"/>
      <c r="K4786" s="195"/>
      <c r="L4786" s="196"/>
    </row>
    <row r="4787">
      <c r="A4787" s="198"/>
      <c r="B4787" s="219"/>
      <c r="C4787" s="103"/>
      <c r="D4787" s="103"/>
      <c r="E4787" s="5" t="str">
        <f t="array" ref="E4787">IF(D4787="","",XLOOKUP(D4787,DATOS!$D$6:D14000,DATOS!$C$6:C14000,0,0,1))</f>
        <v/>
      </c>
      <c r="F4787" s="220"/>
      <c r="G4787" s="221"/>
      <c r="H4787" s="194"/>
      <c r="I4787" s="106"/>
      <c r="J4787" s="195"/>
      <c r="K4787" s="195"/>
      <c r="L4787" s="196"/>
    </row>
    <row r="4788">
      <c r="A4788" s="198"/>
      <c r="B4788" s="219"/>
      <c r="C4788" s="103"/>
      <c r="D4788" s="103"/>
      <c r="E4788" s="5" t="str">
        <f t="array" ref="E4788">IF(D4788="","",XLOOKUP(D4788,DATOS!$D$6:D14000,DATOS!$C$6:C14000,0,0,1))</f>
        <v/>
      </c>
      <c r="F4788" s="220"/>
      <c r="G4788" s="221"/>
      <c r="H4788" s="194"/>
      <c r="I4788" s="106"/>
      <c r="J4788" s="195"/>
      <c r="K4788" s="195"/>
      <c r="L4788" s="196"/>
    </row>
    <row r="4789">
      <c r="A4789" s="198"/>
      <c r="B4789" s="219"/>
      <c r="C4789" s="103"/>
      <c r="D4789" s="103"/>
      <c r="E4789" s="5" t="str">
        <f t="array" ref="E4789">IF(D4789="","",XLOOKUP(D4789,DATOS!$D$6:D14000,DATOS!$C$6:C14000,0,0,1))</f>
        <v/>
      </c>
      <c r="F4789" s="220"/>
      <c r="G4789" s="221"/>
      <c r="H4789" s="194"/>
      <c r="I4789" s="106"/>
      <c r="J4789" s="195"/>
      <c r="K4789" s="195"/>
      <c r="L4789" s="196"/>
    </row>
    <row r="4790">
      <c r="A4790" s="198"/>
      <c r="B4790" s="219"/>
      <c r="C4790" s="103"/>
      <c r="D4790" s="103"/>
      <c r="E4790" s="5" t="str">
        <f t="array" ref="E4790">IF(D4790="","",XLOOKUP(D4790,DATOS!$D$6:D14000,DATOS!$C$6:C14000,0,0,1))</f>
        <v/>
      </c>
      <c r="F4790" s="220"/>
      <c r="G4790" s="221"/>
      <c r="H4790" s="194"/>
      <c r="I4790" s="106"/>
      <c r="J4790" s="195"/>
      <c r="K4790" s="195"/>
      <c r="L4790" s="196"/>
    </row>
    <row r="4791">
      <c r="A4791" s="198"/>
      <c r="B4791" s="219"/>
      <c r="C4791" s="103"/>
      <c r="D4791" s="103"/>
      <c r="E4791" s="5" t="str">
        <f t="array" ref="E4791">IF(D4791="","",XLOOKUP(D4791,DATOS!$D$6:D14000,DATOS!$C$6:C14000,0,0,1))</f>
        <v/>
      </c>
      <c r="F4791" s="220"/>
      <c r="G4791" s="221"/>
      <c r="H4791" s="194"/>
      <c r="I4791" s="106"/>
      <c r="J4791" s="195"/>
      <c r="K4791" s="195"/>
      <c r="L4791" s="196"/>
    </row>
    <row r="4792">
      <c r="A4792" s="198"/>
      <c r="B4792" s="219"/>
      <c r="C4792" s="103"/>
      <c r="D4792" s="103"/>
      <c r="E4792" s="5" t="str">
        <f t="array" ref="E4792">IF(D4792="","",XLOOKUP(D4792,DATOS!$D$6:D14000,DATOS!$C$6:C14000,0,0,1))</f>
        <v/>
      </c>
      <c r="F4792" s="220"/>
      <c r="G4792" s="221"/>
      <c r="H4792" s="194"/>
      <c r="I4792" s="106"/>
      <c r="J4792" s="195"/>
      <c r="K4792" s="195"/>
      <c r="L4792" s="196"/>
    </row>
    <row r="4793">
      <c r="A4793" s="198"/>
      <c r="B4793" s="219"/>
      <c r="C4793" s="103"/>
      <c r="D4793" s="103"/>
      <c r="E4793" s="5" t="str">
        <f t="array" ref="E4793">IF(D4793="","",XLOOKUP(D4793,DATOS!$D$6:D14000,DATOS!$C$6:C14000,0,0,1))</f>
        <v/>
      </c>
      <c r="F4793" s="220"/>
      <c r="G4793" s="221"/>
      <c r="H4793" s="194"/>
      <c r="I4793" s="106"/>
      <c r="J4793" s="195"/>
      <c r="K4793" s="195"/>
      <c r="L4793" s="196"/>
    </row>
    <row r="4794">
      <c r="A4794" s="198"/>
      <c r="B4794" s="219"/>
      <c r="C4794" s="103"/>
      <c r="D4794" s="103"/>
      <c r="E4794" s="5" t="str">
        <f t="array" ref="E4794">IF(D4794="","",XLOOKUP(D4794,DATOS!$D$6:D14000,DATOS!$C$6:C14000,0,0,1))</f>
        <v/>
      </c>
      <c r="F4794" s="220"/>
      <c r="G4794" s="221"/>
      <c r="H4794" s="194"/>
      <c r="I4794" s="106"/>
      <c r="J4794" s="195"/>
      <c r="K4794" s="195"/>
      <c r="L4794" s="196"/>
    </row>
    <row r="4795">
      <c r="A4795" s="198"/>
      <c r="B4795" s="219"/>
      <c r="C4795" s="103"/>
      <c r="D4795" s="103"/>
      <c r="E4795" s="5" t="str">
        <f t="array" ref="E4795">IF(D4795="","",XLOOKUP(D4795,DATOS!$D$6:D14000,DATOS!$C$6:C14000,0,0,1))</f>
        <v/>
      </c>
      <c r="F4795" s="220"/>
      <c r="G4795" s="221"/>
      <c r="H4795" s="194"/>
      <c r="I4795" s="106"/>
      <c r="J4795" s="195"/>
      <c r="K4795" s="195"/>
      <c r="L4795" s="196"/>
    </row>
    <row r="4796">
      <c r="A4796" s="198"/>
      <c r="B4796" s="219"/>
      <c r="C4796" s="103"/>
      <c r="D4796" s="103"/>
      <c r="E4796" s="5" t="str">
        <f t="array" ref="E4796">IF(D4796="","",XLOOKUP(D4796,DATOS!$D$6:D14000,DATOS!$C$6:C14000,0,0,1))</f>
        <v/>
      </c>
      <c r="F4796" s="220"/>
      <c r="G4796" s="221"/>
      <c r="H4796" s="194"/>
      <c r="I4796" s="106"/>
      <c r="J4796" s="195"/>
      <c r="K4796" s="195"/>
      <c r="L4796" s="196"/>
    </row>
    <row r="4797">
      <c r="A4797" s="198"/>
      <c r="B4797" s="219"/>
      <c r="C4797" s="103"/>
      <c r="D4797" s="103"/>
      <c r="E4797" s="5" t="str">
        <f t="array" ref="E4797">IF(D4797="","",XLOOKUP(D4797,DATOS!$D$6:D14000,DATOS!$C$6:C14000,0,0,1))</f>
        <v/>
      </c>
      <c r="F4797" s="220"/>
      <c r="G4797" s="221"/>
      <c r="H4797" s="194"/>
      <c r="I4797" s="106"/>
      <c r="J4797" s="195"/>
      <c r="K4797" s="195"/>
      <c r="L4797" s="196"/>
    </row>
    <row r="4798">
      <c r="A4798" s="198"/>
      <c r="B4798" s="219"/>
      <c r="C4798" s="103"/>
      <c r="D4798" s="103"/>
      <c r="E4798" s="5" t="str">
        <f t="array" ref="E4798">IF(D4798="","",XLOOKUP(D4798,DATOS!$D$6:D14000,DATOS!$C$6:C14000,0,0,1))</f>
        <v/>
      </c>
      <c r="F4798" s="220"/>
      <c r="G4798" s="221"/>
      <c r="H4798" s="194"/>
      <c r="I4798" s="106"/>
      <c r="J4798" s="195"/>
      <c r="K4798" s="195"/>
      <c r="L4798" s="196"/>
    </row>
    <row r="4799">
      <c r="A4799" s="198"/>
      <c r="B4799" s="219"/>
      <c r="C4799" s="103"/>
      <c r="D4799" s="103"/>
      <c r="E4799" s="5" t="str">
        <f t="array" ref="E4799">IF(D4799="","",XLOOKUP(D4799,DATOS!$D$6:D14000,DATOS!$C$6:C14000,0,0,1))</f>
        <v/>
      </c>
      <c r="F4799" s="220"/>
      <c r="G4799" s="221"/>
      <c r="H4799" s="194"/>
      <c r="I4799" s="106"/>
      <c r="J4799" s="195"/>
      <c r="K4799" s="195"/>
      <c r="L4799" s="196"/>
    </row>
    <row r="4800">
      <c r="A4800" s="198"/>
      <c r="B4800" s="219"/>
      <c r="C4800" s="103"/>
      <c r="D4800" s="103"/>
      <c r="E4800" s="5" t="str">
        <f t="array" ref="E4800">IF(D4800="","",XLOOKUP(D4800,DATOS!$D$6:D14000,DATOS!$C$6:C14000,0,0,1))</f>
        <v/>
      </c>
      <c r="F4800" s="220"/>
      <c r="G4800" s="221"/>
      <c r="H4800" s="194"/>
      <c r="I4800" s="106"/>
      <c r="J4800" s="195"/>
      <c r="K4800" s="195"/>
      <c r="L4800" s="196"/>
    </row>
    <row r="4801">
      <c r="A4801" s="198"/>
      <c r="B4801" s="219"/>
      <c r="C4801" s="103"/>
      <c r="D4801" s="103"/>
      <c r="E4801" s="5" t="str">
        <f t="array" ref="E4801">IF(D4801="","",XLOOKUP(D4801,DATOS!$D$6:D14000,DATOS!$C$6:C14000,0,0,1))</f>
        <v/>
      </c>
      <c r="F4801" s="220"/>
      <c r="G4801" s="221"/>
      <c r="H4801" s="194"/>
      <c r="I4801" s="106"/>
      <c r="J4801" s="195"/>
      <c r="K4801" s="195"/>
      <c r="L4801" s="196"/>
    </row>
    <row r="4802">
      <c r="A4802" s="198"/>
      <c r="B4802" s="219"/>
      <c r="C4802" s="103"/>
      <c r="D4802" s="103"/>
      <c r="E4802" s="5" t="str">
        <f t="array" ref="E4802">IF(D4802="","",XLOOKUP(D4802,DATOS!$D$6:D14000,DATOS!$C$6:C14000,0,0,1))</f>
        <v/>
      </c>
      <c r="F4802" s="220"/>
      <c r="G4802" s="221"/>
      <c r="H4802" s="194"/>
      <c r="I4802" s="106"/>
      <c r="J4802" s="195"/>
      <c r="K4802" s="195"/>
      <c r="L4802" s="196"/>
    </row>
    <row r="4803">
      <c r="A4803" s="198"/>
      <c r="B4803" s="219"/>
      <c r="C4803" s="103"/>
      <c r="D4803" s="103"/>
      <c r="E4803" s="5" t="str">
        <f t="array" ref="E4803">IF(D4803="","",XLOOKUP(D4803,DATOS!$D$6:D14000,DATOS!$C$6:C14000,0,0,1))</f>
        <v/>
      </c>
      <c r="F4803" s="220"/>
      <c r="G4803" s="221"/>
      <c r="H4803" s="194"/>
      <c r="I4803" s="106"/>
      <c r="J4803" s="195"/>
      <c r="K4803" s="195"/>
      <c r="L4803" s="196"/>
    </row>
    <row r="4804">
      <c r="A4804" s="198"/>
      <c r="B4804" s="219"/>
      <c r="C4804" s="103"/>
      <c r="D4804" s="103"/>
      <c r="E4804" s="5" t="str">
        <f t="array" ref="E4804">IF(D4804="","",XLOOKUP(D4804,DATOS!$D$6:D14000,DATOS!$C$6:C14000,0,0,1))</f>
        <v/>
      </c>
      <c r="F4804" s="220"/>
      <c r="G4804" s="221"/>
      <c r="H4804" s="194"/>
      <c r="I4804" s="106"/>
      <c r="J4804" s="195"/>
      <c r="K4804" s="195"/>
      <c r="L4804" s="196"/>
    </row>
    <row r="4805">
      <c r="A4805" s="198"/>
      <c r="B4805" s="219"/>
      <c r="C4805" s="103"/>
      <c r="D4805" s="103"/>
      <c r="E4805" s="5" t="str">
        <f t="array" ref="E4805">IF(D4805="","",XLOOKUP(D4805,DATOS!$D$6:D14000,DATOS!$C$6:C14000,0,0,1))</f>
        <v/>
      </c>
      <c r="F4805" s="220"/>
      <c r="G4805" s="221"/>
      <c r="H4805" s="194"/>
      <c r="I4805" s="106"/>
      <c r="J4805" s="195"/>
      <c r="K4805" s="195"/>
      <c r="L4805" s="196"/>
    </row>
    <row r="4806">
      <c r="A4806" s="198"/>
      <c r="B4806" s="219"/>
      <c r="C4806" s="103"/>
      <c r="D4806" s="103"/>
      <c r="E4806" s="5" t="str">
        <f t="array" ref="E4806">IF(D4806="","",XLOOKUP(D4806,DATOS!$D$6:D14000,DATOS!$C$6:C14000,0,0,1))</f>
        <v/>
      </c>
      <c r="F4806" s="220"/>
      <c r="G4806" s="221"/>
      <c r="H4806" s="194"/>
      <c r="I4806" s="106"/>
      <c r="J4806" s="195"/>
      <c r="K4806" s="195"/>
      <c r="L4806" s="196"/>
    </row>
    <row r="4807">
      <c r="A4807" s="198"/>
      <c r="B4807" s="219"/>
      <c r="C4807" s="103"/>
      <c r="D4807" s="103"/>
      <c r="E4807" s="5" t="str">
        <f t="array" ref="E4807">IF(D4807="","",XLOOKUP(D4807,DATOS!$D$6:D14000,DATOS!$C$6:C14000,0,0,1))</f>
        <v/>
      </c>
      <c r="F4807" s="220"/>
      <c r="G4807" s="221"/>
      <c r="H4807" s="194"/>
      <c r="I4807" s="106"/>
      <c r="J4807" s="195"/>
      <c r="K4807" s="195"/>
      <c r="L4807" s="196"/>
    </row>
    <row r="4808">
      <c r="A4808" s="198"/>
      <c r="B4808" s="219"/>
      <c r="C4808" s="103"/>
      <c r="D4808" s="103"/>
      <c r="E4808" s="5" t="str">
        <f t="array" ref="E4808">IF(D4808="","",XLOOKUP(D4808,DATOS!$D$6:D14000,DATOS!$C$6:C14000,0,0,1))</f>
        <v/>
      </c>
      <c r="F4808" s="220"/>
      <c r="G4808" s="221"/>
      <c r="H4808" s="194"/>
      <c r="I4808" s="106"/>
      <c r="J4808" s="195"/>
      <c r="K4808" s="195"/>
      <c r="L4808" s="196"/>
    </row>
    <row r="4809">
      <c r="A4809" s="198"/>
      <c r="B4809" s="219"/>
      <c r="C4809" s="103"/>
      <c r="D4809" s="103"/>
      <c r="E4809" s="5" t="str">
        <f t="array" ref="E4809">IF(D4809="","",XLOOKUP(D4809,DATOS!$D$6:D14000,DATOS!$C$6:C14000,0,0,1))</f>
        <v/>
      </c>
      <c r="F4809" s="220"/>
      <c r="G4809" s="221"/>
      <c r="H4809" s="194"/>
      <c r="I4809" s="106"/>
      <c r="J4809" s="195"/>
      <c r="K4809" s="195"/>
      <c r="L4809" s="196"/>
    </row>
    <row r="4810">
      <c r="A4810" s="198"/>
      <c r="B4810" s="219"/>
      <c r="C4810" s="103"/>
      <c r="D4810" s="103"/>
      <c r="E4810" s="5" t="str">
        <f t="array" ref="E4810">IF(D4810="","",XLOOKUP(D4810,DATOS!$D$6:D14000,DATOS!$C$6:C14000,0,0,1))</f>
        <v/>
      </c>
      <c r="F4810" s="220"/>
      <c r="G4810" s="221"/>
      <c r="H4810" s="194"/>
      <c r="I4810" s="106"/>
      <c r="J4810" s="195"/>
      <c r="K4810" s="195"/>
      <c r="L4810" s="196"/>
    </row>
    <row r="4811">
      <c r="A4811" s="198"/>
      <c r="B4811" s="219"/>
      <c r="C4811" s="103"/>
      <c r="D4811" s="103"/>
      <c r="E4811" s="5" t="str">
        <f t="array" ref="E4811">IF(D4811="","",XLOOKUP(D4811,DATOS!$D$6:D14000,DATOS!$C$6:C14000,0,0,1))</f>
        <v/>
      </c>
      <c r="F4811" s="220"/>
      <c r="G4811" s="221"/>
      <c r="H4811" s="194"/>
      <c r="I4811" s="106"/>
      <c r="J4811" s="195"/>
      <c r="K4811" s="195"/>
      <c r="L4811" s="196"/>
    </row>
    <row r="4812">
      <c r="A4812" s="198"/>
      <c r="B4812" s="219"/>
      <c r="C4812" s="103"/>
      <c r="D4812" s="103"/>
      <c r="E4812" s="5" t="str">
        <f t="array" ref="E4812">IF(D4812="","",XLOOKUP(D4812,DATOS!$D$6:D14000,DATOS!$C$6:C14000,0,0,1))</f>
        <v/>
      </c>
      <c r="F4812" s="220"/>
      <c r="G4812" s="221"/>
      <c r="H4812" s="194"/>
      <c r="I4812" s="106"/>
      <c r="J4812" s="195"/>
      <c r="K4812" s="195"/>
      <c r="L4812" s="196"/>
    </row>
    <row r="4813">
      <c r="A4813" s="198"/>
      <c r="B4813" s="219"/>
      <c r="C4813" s="103"/>
      <c r="D4813" s="103"/>
      <c r="E4813" s="5" t="str">
        <f t="array" ref="E4813">IF(D4813="","",XLOOKUP(D4813,DATOS!$D$6:D14000,DATOS!$C$6:C14000,0,0,1))</f>
        <v/>
      </c>
      <c r="F4813" s="220"/>
      <c r="G4813" s="221"/>
      <c r="H4813" s="194"/>
      <c r="I4813" s="106"/>
      <c r="J4813" s="195"/>
      <c r="K4813" s="195"/>
      <c r="L4813" s="196"/>
    </row>
    <row r="4814">
      <c r="A4814" s="198"/>
      <c r="B4814" s="219"/>
      <c r="C4814" s="103"/>
      <c r="D4814" s="103"/>
      <c r="E4814" s="5" t="str">
        <f t="array" ref="E4814">IF(D4814="","",XLOOKUP(D4814,DATOS!$D$6:D14000,DATOS!$C$6:C14000,0,0,1))</f>
        <v/>
      </c>
      <c r="F4814" s="220"/>
      <c r="G4814" s="221"/>
      <c r="H4814" s="194"/>
      <c r="I4814" s="106"/>
      <c r="J4814" s="195"/>
      <c r="K4814" s="195"/>
      <c r="L4814" s="196"/>
    </row>
    <row r="4815">
      <c r="A4815" s="198"/>
      <c r="B4815" s="219"/>
      <c r="C4815" s="103"/>
      <c r="D4815" s="103"/>
      <c r="E4815" s="5" t="str">
        <f t="array" ref="E4815">IF(D4815="","",XLOOKUP(D4815,DATOS!$D$6:D14000,DATOS!$C$6:C14000,0,0,1))</f>
        <v/>
      </c>
      <c r="F4815" s="220"/>
      <c r="G4815" s="221"/>
      <c r="H4815" s="194"/>
      <c r="I4815" s="106"/>
      <c r="J4815" s="195"/>
      <c r="K4815" s="195"/>
      <c r="L4815" s="196"/>
    </row>
    <row r="4816">
      <c r="A4816" s="198"/>
      <c r="B4816" s="219"/>
      <c r="C4816" s="103"/>
      <c r="D4816" s="103"/>
      <c r="E4816" s="5" t="str">
        <f t="array" ref="E4816">IF(D4816="","",XLOOKUP(D4816,DATOS!$D$6:D14000,DATOS!$C$6:C14000,0,0,1))</f>
        <v/>
      </c>
      <c r="F4816" s="220"/>
      <c r="G4816" s="221"/>
      <c r="H4816" s="194"/>
      <c r="I4816" s="106"/>
      <c r="J4816" s="195"/>
      <c r="K4816" s="195"/>
      <c r="L4816" s="196"/>
    </row>
    <row r="4817">
      <c r="A4817" s="198"/>
      <c r="B4817" s="219"/>
      <c r="C4817" s="103"/>
      <c r="D4817" s="103"/>
      <c r="E4817" s="5" t="str">
        <f t="array" ref="E4817">IF(D4817="","",XLOOKUP(D4817,DATOS!$D$6:D14000,DATOS!$C$6:C14000,0,0,1))</f>
        <v/>
      </c>
      <c r="F4817" s="220"/>
      <c r="G4817" s="221"/>
      <c r="H4817" s="194"/>
      <c r="I4817" s="106"/>
      <c r="J4817" s="195"/>
      <c r="K4817" s="195"/>
      <c r="L4817" s="196"/>
    </row>
    <row r="4818">
      <c r="A4818" s="198"/>
      <c r="B4818" s="219"/>
      <c r="C4818" s="103"/>
      <c r="D4818" s="103"/>
      <c r="E4818" s="5" t="str">
        <f t="array" ref="E4818">IF(D4818="","",XLOOKUP(D4818,DATOS!$D$6:D14000,DATOS!$C$6:C14000,0,0,1))</f>
        <v/>
      </c>
      <c r="F4818" s="220"/>
      <c r="G4818" s="221"/>
      <c r="H4818" s="194"/>
      <c r="I4818" s="106"/>
      <c r="J4818" s="195"/>
      <c r="K4818" s="195"/>
      <c r="L4818" s="196"/>
    </row>
    <row r="4819">
      <c r="A4819" s="198"/>
      <c r="B4819" s="219"/>
      <c r="C4819" s="103"/>
      <c r="D4819" s="103"/>
      <c r="E4819" s="5" t="str">
        <f t="array" ref="E4819">IF(D4819="","",XLOOKUP(D4819,DATOS!$D$6:D14000,DATOS!$C$6:C14000,0,0,1))</f>
        <v/>
      </c>
      <c r="F4819" s="220"/>
      <c r="G4819" s="221"/>
      <c r="H4819" s="194"/>
      <c r="I4819" s="106"/>
      <c r="J4819" s="195"/>
      <c r="K4819" s="195"/>
      <c r="L4819" s="196"/>
    </row>
    <row r="4820">
      <c r="A4820" s="198"/>
      <c r="B4820" s="219"/>
      <c r="C4820" s="103"/>
      <c r="D4820" s="103"/>
      <c r="E4820" s="5" t="str">
        <f t="array" ref="E4820">IF(D4820="","",XLOOKUP(D4820,DATOS!$D$6:D14000,DATOS!$C$6:C14000,0,0,1))</f>
        <v/>
      </c>
      <c r="F4820" s="220"/>
      <c r="G4820" s="221"/>
      <c r="H4820" s="194"/>
      <c r="I4820" s="106"/>
      <c r="J4820" s="195"/>
      <c r="K4820" s="195"/>
      <c r="L4820" s="196"/>
    </row>
    <row r="4821">
      <c r="A4821" s="198"/>
      <c r="B4821" s="219"/>
      <c r="C4821" s="103"/>
      <c r="D4821" s="103"/>
      <c r="E4821" s="5" t="str">
        <f t="array" ref="E4821">IF(D4821="","",XLOOKUP(D4821,DATOS!$D$6:D14000,DATOS!$C$6:C14000,0,0,1))</f>
        <v/>
      </c>
      <c r="F4821" s="220"/>
      <c r="G4821" s="221"/>
      <c r="H4821" s="194"/>
      <c r="I4821" s="106"/>
      <c r="J4821" s="195"/>
      <c r="K4821" s="195"/>
      <c r="L4821" s="196"/>
    </row>
    <row r="4822">
      <c r="A4822" s="198"/>
      <c r="B4822" s="219"/>
      <c r="C4822" s="103"/>
      <c r="D4822" s="103"/>
      <c r="E4822" s="5" t="str">
        <f t="array" ref="E4822">IF(D4822="","",XLOOKUP(D4822,DATOS!$D$6:D14000,DATOS!$C$6:C14000,0,0,1))</f>
        <v/>
      </c>
      <c r="F4822" s="220"/>
      <c r="G4822" s="221"/>
      <c r="H4822" s="194"/>
      <c r="I4822" s="106"/>
      <c r="J4822" s="195"/>
      <c r="K4822" s="195"/>
      <c r="L4822" s="196"/>
    </row>
    <row r="4823">
      <c r="A4823" s="198"/>
      <c r="B4823" s="219"/>
      <c r="C4823" s="103"/>
      <c r="D4823" s="103"/>
      <c r="E4823" s="5" t="str">
        <f t="array" ref="E4823">IF(D4823="","",XLOOKUP(D4823,DATOS!$D$6:D14000,DATOS!$C$6:C14000,0,0,1))</f>
        <v/>
      </c>
      <c r="F4823" s="220"/>
      <c r="G4823" s="221"/>
      <c r="H4823" s="194"/>
      <c r="I4823" s="106"/>
      <c r="J4823" s="195"/>
      <c r="K4823" s="195"/>
      <c r="L4823" s="196"/>
    </row>
    <row r="4824">
      <c r="A4824" s="198"/>
      <c r="B4824" s="219"/>
      <c r="C4824" s="103"/>
      <c r="D4824" s="103"/>
      <c r="E4824" s="5" t="str">
        <f t="array" ref="E4824">IF(D4824="","",XLOOKUP(D4824,DATOS!$D$6:D14000,DATOS!$C$6:C14000,0,0,1))</f>
        <v/>
      </c>
      <c r="F4824" s="220"/>
      <c r="G4824" s="221"/>
      <c r="H4824" s="194"/>
      <c r="I4824" s="106"/>
      <c r="J4824" s="195"/>
      <c r="K4824" s="195"/>
      <c r="L4824" s="196"/>
    </row>
    <row r="4825">
      <c r="A4825" s="198"/>
      <c r="B4825" s="219"/>
      <c r="C4825" s="103"/>
      <c r="D4825" s="103"/>
      <c r="E4825" s="5" t="str">
        <f t="array" ref="E4825">IF(D4825="","",XLOOKUP(D4825,DATOS!$D$6:D14000,DATOS!$C$6:C14000,0,0,1))</f>
        <v/>
      </c>
      <c r="F4825" s="220"/>
      <c r="G4825" s="221"/>
      <c r="H4825" s="194"/>
      <c r="I4825" s="106"/>
      <c r="J4825" s="195"/>
      <c r="K4825" s="195"/>
      <c r="L4825" s="196"/>
    </row>
    <row r="4826">
      <c r="A4826" s="198"/>
      <c r="B4826" s="219"/>
      <c r="C4826" s="103"/>
      <c r="D4826" s="103"/>
      <c r="E4826" s="5" t="str">
        <f t="array" ref="E4826">IF(D4826="","",XLOOKUP(D4826,DATOS!$D$6:D14000,DATOS!$C$6:C14000,0,0,1))</f>
        <v/>
      </c>
      <c r="F4826" s="220"/>
      <c r="G4826" s="221"/>
      <c r="H4826" s="194"/>
      <c r="I4826" s="106"/>
      <c r="J4826" s="195"/>
      <c r="K4826" s="195"/>
      <c r="L4826" s="196"/>
    </row>
    <row r="4827">
      <c r="A4827" s="198"/>
      <c r="B4827" s="219"/>
      <c r="C4827" s="103"/>
      <c r="D4827" s="103"/>
      <c r="E4827" s="5" t="str">
        <f t="array" ref="E4827">IF(D4827="","",XLOOKUP(D4827,DATOS!$D$6:D14000,DATOS!$C$6:C14000,0,0,1))</f>
        <v/>
      </c>
      <c r="F4827" s="220"/>
      <c r="G4827" s="221"/>
      <c r="H4827" s="194"/>
      <c r="I4827" s="106"/>
      <c r="J4827" s="195"/>
      <c r="K4827" s="195"/>
      <c r="L4827" s="196"/>
    </row>
    <row r="4828">
      <c r="A4828" s="198"/>
      <c r="B4828" s="219"/>
      <c r="C4828" s="103"/>
      <c r="D4828" s="103"/>
      <c r="E4828" s="5" t="str">
        <f t="array" ref="E4828">IF(D4828="","",XLOOKUP(D4828,DATOS!$D$6:D14000,DATOS!$C$6:C14000,0,0,1))</f>
        <v/>
      </c>
      <c r="F4828" s="220"/>
      <c r="G4828" s="221"/>
      <c r="H4828" s="194"/>
      <c r="I4828" s="106"/>
      <c r="J4828" s="195"/>
      <c r="K4828" s="195"/>
      <c r="L4828" s="196"/>
    </row>
    <row r="4829">
      <c r="A4829" s="198"/>
      <c r="B4829" s="219"/>
      <c r="C4829" s="103"/>
      <c r="D4829" s="103"/>
      <c r="E4829" s="5" t="str">
        <f t="array" ref="E4829">IF(D4829="","",XLOOKUP(D4829,DATOS!$D$6:D14000,DATOS!$C$6:C14000,0,0,1))</f>
        <v/>
      </c>
      <c r="F4829" s="220"/>
      <c r="G4829" s="221"/>
      <c r="H4829" s="194"/>
      <c r="I4829" s="106"/>
      <c r="J4829" s="195"/>
      <c r="K4829" s="195"/>
      <c r="L4829" s="196"/>
    </row>
    <row r="4830">
      <c r="A4830" s="198"/>
      <c r="B4830" s="219"/>
      <c r="C4830" s="103"/>
      <c r="D4830" s="103"/>
      <c r="E4830" s="5" t="str">
        <f t="array" ref="E4830">IF(D4830="","",XLOOKUP(D4830,DATOS!$D$6:D14000,DATOS!$C$6:C14000,0,0,1))</f>
        <v/>
      </c>
      <c r="F4830" s="220"/>
      <c r="G4830" s="221"/>
      <c r="H4830" s="194"/>
      <c r="I4830" s="106"/>
      <c r="J4830" s="195"/>
      <c r="K4830" s="195"/>
      <c r="L4830" s="196"/>
    </row>
    <row r="4831">
      <c r="A4831" s="198"/>
      <c r="B4831" s="219"/>
      <c r="C4831" s="103"/>
      <c r="D4831" s="103"/>
      <c r="E4831" s="5" t="str">
        <f t="array" ref="E4831">IF(D4831="","",XLOOKUP(D4831,DATOS!$D$6:D14000,DATOS!$C$6:C14000,0,0,1))</f>
        <v/>
      </c>
      <c r="F4831" s="220"/>
      <c r="G4831" s="221"/>
      <c r="H4831" s="194"/>
      <c r="I4831" s="106"/>
      <c r="J4831" s="195"/>
      <c r="K4831" s="195"/>
      <c r="L4831" s="196"/>
    </row>
    <row r="4832">
      <c r="A4832" s="198"/>
      <c r="B4832" s="219"/>
      <c r="C4832" s="103"/>
      <c r="D4832" s="103"/>
      <c r="E4832" s="5" t="str">
        <f t="array" ref="E4832">IF(D4832="","",XLOOKUP(D4832,DATOS!$D$6:D14000,DATOS!$C$6:C14000,0,0,1))</f>
        <v/>
      </c>
      <c r="F4832" s="220"/>
      <c r="G4832" s="221"/>
      <c r="H4832" s="194"/>
      <c r="I4832" s="106"/>
      <c r="J4832" s="195"/>
      <c r="K4832" s="195"/>
      <c r="L4832" s="196"/>
    </row>
    <row r="4833">
      <c r="A4833" s="198"/>
      <c r="B4833" s="219"/>
      <c r="C4833" s="103"/>
      <c r="D4833" s="103"/>
      <c r="E4833" s="5" t="str">
        <f t="array" ref="E4833">IF(D4833="","",XLOOKUP(D4833,DATOS!$D$6:D14000,DATOS!$C$6:C14000,0,0,1))</f>
        <v/>
      </c>
      <c r="F4833" s="220"/>
      <c r="G4833" s="221"/>
      <c r="H4833" s="194"/>
      <c r="I4833" s="106"/>
      <c r="J4833" s="195"/>
      <c r="K4833" s="195"/>
      <c r="L4833" s="196"/>
    </row>
    <row r="4834">
      <c r="A4834" s="198"/>
      <c r="B4834" s="219"/>
      <c r="C4834" s="103"/>
      <c r="D4834" s="103"/>
      <c r="E4834" s="5" t="str">
        <f t="array" ref="E4834">IF(D4834="","",XLOOKUP(D4834,DATOS!$D$6:D14000,DATOS!$C$6:C14000,0,0,1))</f>
        <v/>
      </c>
      <c r="F4834" s="220"/>
      <c r="G4834" s="221"/>
      <c r="H4834" s="194"/>
      <c r="I4834" s="106"/>
      <c r="J4834" s="195"/>
      <c r="K4834" s="195"/>
      <c r="L4834" s="196"/>
    </row>
    <row r="4835">
      <c r="A4835" s="198"/>
      <c r="B4835" s="219"/>
      <c r="C4835" s="103"/>
      <c r="D4835" s="103"/>
      <c r="E4835" s="5" t="str">
        <f t="array" ref="E4835">IF(D4835="","",XLOOKUP(D4835,DATOS!$D$6:D14000,DATOS!$C$6:C14000,0,0,1))</f>
        <v/>
      </c>
      <c r="F4835" s="220"/>
      <c r="G4835" s="221"/>
      <c r="H4835" s="194"/>
      <c r="I4835" s="106"/>
      <c r="J4835" s="195"/>
      <c r="K4835" s="195"/>
      <c r="L4835" s="196"/>
    </row>
    <row r="4836">
      <c r="A4836" s="198"/>
      <c r="B4836" s="219"/>
      <c r="C4836" s="103"/>
      <c r="D4836" s="103"/>
      <c r="E4836" s="5" t="str">
        <f t="array" ref="E4836">IF(D4836="","",XLOOKUP(D4836,DATOS!$D$6:D14000,DATOS!$C$6:C14000,0,0,1))</f>
        <v/>
      </c>
      <c r="F4836" s="220"/>
      <c r="G4836" s="221"/>
      <c r="H4836" s="194"/>
      <c r="I4836" s="106"/>
      <c r="J4836" s="195"/>
      <c r="K4836" s="195"/>
      <c r="L4836" s="196"/>
    </row>
    <row r="4837">
      <c r="A4837" s="198"/>
      <c r="B4837" s="219"/>
      <c r="C4837" s="103"/>
      <c r="D4837" s="103"/>
      <c r="E4837" s="5" t="str">
        <f t="array" ref="E4837">IF(D4837="","",XLOOKUP(D4837,DATOS!$D$6:D14000,DATOS!$C$6:C14000,0,0,1))</f>
        <v/>
      </c>
      <c r="F4837" s="220"/>
      <c r="G4837" s="221"/>
      <c r="H4837" s="194"/>
      <c r="I4837" s="106"/>
      <c r="J4837" s="195"/>
      <c r="K4837" s="195"/>
      <c r="L4837" s="196"/>
    </row>
    <row r="4838">
      <c r="A4838" s="198"/>
      <c r="B4838" s="219"/>
      <c r="C4838" s="103"/>
      <c r="D4838" s="103"/>
      <c r="E4838" s="5" t="str">
        <f t="array" ref="E4838">IF(D4838="","",XLOOKUP(D4838,DATOS!$D$6:D14000,DATOS!$C$6:C14000,0,0,1))</f>
        <v/>
      </c>
      <c r="F4838" s="220"/>
      <c r="G4838" s="221"/>
      <c r="H4838" s="194"/>
      <c r="I4838" s="106"/>
      <c r="J4838" s="195"/>
      <c r="K4838" s="195"/>
      <c r="L4838" s="196"/>
    </row>
    <row r="4839">
      <c r="A4839" s="198"/>
      <c r="B4839" s="219"/>
      <c r="C4839" s="103"/>
      <c r="D4839" s="103"/>
      <c r="E4839" s="5" t="str">
        <f t="array" ref="E4839">IF(D4839="","",XLOOKUP(D4839,DATOS!$D$6:D14000,DATOS!$C$6:C14000,0,0,1))</f>
        <v/>
      </c>
      <c r="F4839" s="220"/>
      <c r="G4839" s="221"/>
      <c r="H4839" s="194"/>
      <c r="I4839" s="106"/>
      <c r="J4839" s="195"/>
      <c r="K4839" s="195"/>
      <c r="L4839" s="196"/>
    </row>
    <row r="4840">
      <c r="A4840" s="198"/>
      <c r="B4840" s="219"/>
      <c r="C4840" s="103"/>
      <c r="D4840" s="103"/>
      <c r="E4840" s="5" t="str">
        <f t="array" ref="E4840">IF(D4840="","",XLOOKUP(D4840,DATOS!$D$6:D14000,DATOS!$C$6:C14000,0,0,1))</f>
        <v/>
      </c>
      <c r="F4840" s="220"/>
      <c r="G4840" s="221"/>
      <c r="H4840" s="194"/>
      <c r="I4840" s="106"/>
      <c r="J4840" s="195"/>
      <c r="K4840" s="195"/>
      <c r="L4840" s="196"/>
    </row>
    <row r="4841">
      <c r="A4841" s="198"/>
      <c r="B4841" s="219"/>
      <c r="C4841" s="103"/>
      <c r="D4841" s="103"/>
      <c r="E4841" s="5" t="str">
        <f t="array" ref="E4841">IF(D4841="","",XLOOKUP(D4841,DATOS!$D$6:D14000,DATOS!$C$6:C14000,0,0,1))</f>
        <v/>
      </c>
      <c r="F4841" s="220"/>
      <c r="G4841" s="221"/>
      <c r="H4841" s="194"/>
      <c r="I4841" s="106"/>
      <c r="J4841" s="195"/>
      <c r="K4841" s="195"/>
      <c r="L4841" s="196"/>
    </row>
    <row r="4842">
      <c r="A4842" s="198"/>
      <c r="B4842" s="219"/>
      <c r="C4842" s="103"/>
      <c r="D4842" s="103"/>
      <c r="E4842" s="5" t="str">
        <f t="array" ref="E4842">IF(D4842="","",XLOOKUP(D4842,DATOS!$D$6:D14000,DATOS!$C$6:C14000,0,0,1))</f>
        <v/>
      </c>
      <c r="F4842" s="220"/>
      <c r="G4842" s="221"/>
      <c r="H4842" s="194"/>
      <c r="I4842" s="106"/>
      <c r="J4842" s="195"/>
      <c r="K4842" s="195"/>
      <c r="L4842" s="196"/>
    </row>
    <row r="4843">
      <c r="A4843" s="198"/>
      <c r="B4843" s="219"/>
      <c r="C4843" s="103"/>
      <c r="D4843" s="103"/>
      <c r="E4843" s="5" t="str">
        <f t="array" ref="E4843">IF(D4843="","",XLOOKUP(D4843,DATOS!$D$6:D14000,DATOS!$C$6:C14000,0,0,1))</f>
        <v/>
      </c>
      <c r="F4843" s="220"/>
      <c r="G4843" s="221"/>
      <c r="H4843" s="194"/>
      <c r="I4843" s="106"/>
      <c r="J4843" s="195"/>
      <c r="K4843" s="195"/>
      <c r="L4843" s="196"/>
    </row>
    <row r="4844">
      <c r="A4844" s="198"/>
      <c r="B4844" s="219"/>
      <c r="C4844" s="103"/>
      <c r="D4844" s="103"/>
      <c r="E4844" s="5" t="str">
        <f t="array" ref="E4844">IF(D4844="","",XLOOKUP(D4844,DATOS!$D$6:D14000,DATOS!$C$6:C14000,0,0,1))</f>
        <v/>
      </c>
      <c r="F4844" s="220"/>
      <c r="G4844" s="221"/>
      <c r="H4844" s="194"/>
      <c r="I4844" s="106"/>
      <c r="J4844" s="195"/>
      <c r="K4844" s="195"/>
      <c r="L4844" s="196"/>
    </row>
    <row r="4845">
      <c r="A4845" s="198"/>
      <c r="B4845" s="219"/>
      <c r="C4845" s="103"/>
      <c r="D4845" s="103"/>
      <c r="E4845" s="5" t="str">
        <f t="array" ref="E4845">IF(D4845="","",XLOOKUP(D4845,DATOS!$D$6:D14000,DATOS!$C$6:C14000,0,0,1))</f>
        <v/>
      </c>
      <c r="F4845" s="220"/>
      <c r="G4845" s="221"/>
      <c r="H4845" s="194"/>
      <c r="I4845" s="106"/>
      <c r="J4845" s="195"/>
      <c r="K4845" s="195"/>
      <c r="L4845" s="196"/>
    </row>
    <row r="4846">
      <c r="A4846" s="198"/>
      <c r="B4846" s="219"/>
      <c r="C4846" s="103"/>
      <c r="D4846" s="103"/>
      <c r="E4846" s="5" t="str">
        <f t="array" ref="E4846">IF(D4846="","",XLOOKUP(D4846,DATOS!$D$6:D14000,DATOS!$C$6:C14000,0,0,1))</f>
        <v/>
      </c>
      <c r="F4846" s="220"/>
      <c r="G4846" s="221"/>
      <c r="H4846" s="194"/>
      <c r="I4846" s="106"/>
      <c r="J4846" s="195"/>
      <c r="K4846" s="195"/>
      <c r="L4846" s="196"/>
    </row>
    <row r="4847">
      <c r="A4847" s="198"/>
      <c r="B4847" s="219"/>
      <c r="C4847" s="103"/>
      <c r="D4847" s="103"/>
      <c r="E4847" s="5" t="str">
        <f t="array" ref="E4847">IF(D4847="","",XLOOKUP(D4847,DATOS!$D$6:D14000,DATOS!$C$6:C14000,0,0,1))</f>
        <v/>
      </c>
      <c r="F4847" s="220"/>
      <c r="G4847" s="221"/>
      <c r="H4847" s="194"/>
      <c r="I4847" s="106"/>
      <c r="J4847" s="195"/>
      <c r="K4847" s="195"/>
      <c r="L4847" s="196"/>
    </row>
    <row r="4848">
      <c r="A4848" s="198"/>
      <c r="B4848" s="219"/>
      <c r="C4848" s="103"/>
      <c r="D4848" s="103"/>
      <c r="E4848" s="5" t="str">
        <f t="array" ref="E4848">IF(D4848="","",XLOOKUP(D4848,DATOS!$D$6:D14000,DATOS!$C$6:C14000,0,0,1))</f>
        <v/>
      </c>
      <c r="F4848" s="220"/>
      <c r="G4848" s="221"/>
      <c r="H4848" s="194"/>
      <c r="I4848" s="106"/>
      <c r="J4848" s="195"/>
      <c r="K4848" s="195"/>
      <c r="L4848" s="196"/>
    </row>
    <row r="4849">
      <c r="A4849" s="198"/>
      <c r="B4849" s="219"/>
      <c r="C4849" s="103"/>
      <c r="D4849" s="103"/>
      <c r="E4849" s="5" t="str">
        <f t="array" ref="E4849">IF(D4849="","",XLOOKUP(D4849,DATOS!$D$6:D14000,DATOS!$C$6:C14000,0,0,1))</f>
        <v/>
      </c>
      <c r="F4849" s="220"/>
      <c r="G4849" s="221"/>
      <c r="H4849" s="194"/>
      <c r="I4849" s="106"/>
      <c r="J4849" s="195"/>
      <c r="K4849" s="195"/>
      <c r="L4849" s="196"/>
    </row>
    <row r="4850">
      <c r="A4850" s="198"/>
      <c r="B4850" s="219"/>
      <c r="C4850" s="103"/>
      <c r="D4850" s="103"/>
      <c r="E4850" s="5" t="str">
        <f t="array" ref="E4850">IF(D4850="","",XLOOKUP(D4850,DATOS!$D$6:D14000,DATOS!$C$6:C14000,0,0,1))</f>
        <v/>
      </c>
      <c r="F4850" s="220"/>
      <c r="G4850" s="221"/>
      <c r="H4850" s="194"/>
      <c r="I4850" s="106"/>
      <c r="J4850" s="195"/>
      <c r="K4850" s="195"/>
      <c r="L4850" s="196"/>
    </row>
    <row r="4851">
      <c r="A4851" s="198"/>
      <c r="B4851" s="219"/>
      <c r="C4851" s="103"/>
      <c r="D4851" s="103"/>
      <c r="E4851" s="5" t="str">
        <f t="array" ref="E4851">IF(D4851="","",XLOOKUP(D4851,DATOS!$D$6:D14000,DATOS!$C$6:C14000,0,0,1))</f>
        <v/>
      </c>
      <c r="F4851" s="220"/>
      <c r="G4851" s="221"/>
      <c r="H4851" s="194"/>
      <c r="I4851" s="106"/>
      <c r="J4851" s="195"/>
      <c r="K4851" s="195"/>
      <c r="L4851" s="196"/>
    </row>
    <row r="4852">
      <c r="A4852" s="198"/>
      <c r="B4852" s="219"/>
      <c r="C4852" s="103"/>
      <c r="D4852" s="103"/>
      <c r="E4852" s="5" t="str">
        <f t="array" ref="E4852">IF(D4852="","",XLOOKUP(D4852,DATOS!$D$6:D14000,DATOS!$C$6:C14000,0,0,1))</f>
        <v/>
      </c>
      <c r="F4852" s="220"/>
      <c r="G4852" s="221"/>
      <c r="H4852" s="194"/>
      <c r="I4852" s="106"/>
      <c r="J4852" s="195"/>
      <c r="K4852" s="195"/>
      <c r="L4852" s="196"/>
    </row>
    <row r="4853">
      <c r="A4853" s="198"/>
      <c r="B4853" s="219"/>
      <c r="C4853" s="103"/>
      <c r="D4853" s="103"/>
      <c r="E4853" s="5" t="str">
        <f t="array" ref="E4853">IF(D4853="","",XLOOKUP(D4853,DATOS!$D$6:D14000,DATOS!$C$6:C14000,0,0,1))</f>
        <v/>
      </c>
      <c r="F4853" s="220"/>
      <c r="G4853" s="221"/>
      <c r="H4853" s="194"/>
      <c r="I4853" s="106"/>
      <c r="J4853" s="195"/>
      <c r="K4853" s="195"/>
      <c r="L4853" s="196"/>
    </row>
    <row r="4854">
      <c r="A4854" s="198"/>
      <c r="B4854" s="219"/>
      <c r="C4854" s="103"/>
      <c r="D4854" s="103"/>
      <c r="E4854" s="5" t="str">
        <f t="array" ref="E4854">IF(D4854="","",XLOOKUP(D4854,DATOS!$D$6:D14000,DATOS!$C$6:C14000,0,0,1))</f>
        <v/>
      </c>
      <c r="F4854" s="220"/>
      <c r="G4854" s="221"/>
      <c r="H4854" s="194"/>
      <c r="I4854" s="106"/>
      <c r="J4854" s="195"/>
      <c r="K4854" s="195"/>
      <c r="L4854" s="196"/>
    </row>
    <row r="4855">
      <c r="A4855" s="198"/>
      <c r="B4855" s="219"/>
      <c r="C4855" s="103"/>
      <c r="D4855" s="103"/>
      <c r="E4855" s="5" t="str">
        <f t="array" ref="E4855">IF(D4855="","",XLOOKUP(D4855,DATOS!$D$6:D14000,DATOS!$C$6:C14000,0,0,1))</f>
        <v/>
      </c>
      <c r="F4855" s="220"/>
      <c r="G4855" s="221"/>
      <c r="H4855" s="194"/>
      <c r="I4855" s="106"/>
      <c r="J4855" s="195"/>
      <c r="K4855" s="195"/>
      <c r="L4855" s="196"/>
    </row>
    <row r="4856">
      <c r="A4856" s="198"/>
      <c r="B4856" s="219"/>
      <c r="C4856" s="103"/>
      <c r="D4856" s="103"/>
      <c r="E4856" s="5" t="str">
        <f t="array" ref="E4856">IF(D4856="","",XLOOKUP(D4856,DATOS!$D$6:D14000,DATOS!$C$6:C14000,0,0,1))</f>
        <v/>
      </c>
      <c r="F4856" s="220"/>
      <c r="G4856" s="221"/>
      <c r="H4856" s="194"/>
      <c r="I4856" s="106"/>
      <c r="J4856" s="195"/>
      <c r="K4856" s="195"/>
      <c r="L4856" s="196"/>
    </row>
    <row r="4857">
      <c r="A4857" s="198"/>
      <c r="B4857" s="219"/>
      <c r="C4857" s="103"/>
      <c r="D4857" s="103"/>
      <c r="E4857" s="5" t="str">
        <f t="array" ref="E4857">IF(D4857="","",XLOOKUP(D4857,DATOS!$D$6:D14000,DATOS!$C$6:C14000,0,0,1))</f>
        <v/>
      </c>
      <c r="F4857" s="220"/>
      <c r="G4857" s="221"/>
      <c r="H4857" s="194"/>
      <c r="I4857" s="106"/>
      <c r="J4857" s="195"/>
      <c r="K4857" s="195"/>
      <c r="L4857" s="196"/>
    </row>
    <row r="4858">
      <c r="A4858" s="198"/>
      <c r="B4858" s="219"/>
      <c r="C4858" s="103"/>
      <c r="D4858" s="103"/>
      <c r="E4858" s="5" t="str">
        <f t="array" ref="E4858">IF(D4858="","",XLOOKUP(D4858,DATOS!$D$6:D14000,DATOS!$C$6:C14000,0,0,1))</f>
        <v/>
      </c>
      <c r="F4858" s="220"/>
      <c r="G4858" s="221"/>
      <c r="H4858" s="194"/>
      <c r="I4858" s="106"/>
      <c r="J4858" s="195"/>
      <c r="K4858" s="195"/>
      <c r="L4858" s="196"/>
    </row>
    <row r="4859">
      <c r="A4859" s="198"/>
      <c r="B4859" s="219"/>
      <c r="C4859" s="103"/>
      <c r="D4859" s="103"/>
      <c r="E4859" s="5" t="str">
        <f t="array" ref="E4859">IF(D4859="","",XLOOKUP(D4859,DATOS!$D$6:D14000,DATOS!$C$6:C14000,0,0,1))</f>
        <v/>
      </c>
      <c r="F4859" s="220"/>
      <c r="G4859" s="221"/>
      <c r="H4859" s="194"/>
      <c r="I4859" s="106"/>
      <c r="J4859" s="195"/>
      <c r="K4859" s="195"/>
      <c r="L4859" s="196"/>
    </row>
    <row r="4860">
      <c r="A4860" s="198"/>
      <c r="B4860" s="219"/>
      <c r="C4860" s="103"/>
      <c r="D4860" s="103"/>
      <c r="E4860" s="5" t="str">
        <f t="array" ref="E4860">IF(D4860="","",XLOOKUP(D4860,DATOS!$D$6:D14000,DATOS!$C$6:C14000,0,0,1))</f>
        <v/>
      </c>
      <c r="F4860" s="220"/>
      <c r="G4860" s="221"/>
      <c r="H4860" s="194"/>
      <c r="I4860" s="106"/>
      <c r="J4860" s="195"/>
      <c r="K4860" s="195"/>
      <c r="L4860" s="196"/>
    </row>
    <row r="4861">
      <c r="A4861" s="198"/>
      <c r="B4861" s="219"/>
      <c r="C4861" s="103"/>
      <c r="D4861" s="103"/>
      <c r="E4861" s="5" t="str">
        <f t="array" ref="E4861">IF(D4861="","",XLOOKUP(D4861,DATOS!$D$6:D14000,DATOS!$C$6:C14000,0,0,1))</f>
        <v/>
      </c>
      <c r="F4861" s="220"/>
      <c r="G4861" s="221"/>
      <c r="H4861" s="194"/>
      <c r="I4861" s="106"/>
      <c r="J4861" s="195"/>
      <c r="K4861" s="195"/>
      <c r="L4861" s="196"/>
    </row>
    <row r="4862">
      <c r="A4862" s="198"/>
      <c r="B4862" s="219"/>
      <c r="C4862" s="103"/>
      <c r="D4862" s="103"/>
      <c r="E4862" s="5" t="str">
        <f t="array" ref="E4862">IF(D4862="","",XLOOKUP(D4862,DATOS!$D$6:D14000,DATOS!$C$6:C14000,0,0,1))</f>
        <v/>
      </c>
      <c r="F4862" s="220"/>
      <c r="G4862" s="221"/>
      <c r="H4862" s="194"/>
      <c r="I4862" s="106"/>
      <c r="J4862" s="195"/>
      <c r="K4862" s="195"/>
      <c r="L4862" s="196"/>
    </row>
    <row r="4863">
      <c r="A4863" s="198"/>
      <c r="B4863" s="219"/>
      <c r="C4863" s="103"/>
      <c r="D4863" s="103"/>
      <c r="E4863" s="5" t="str">
        <f t="array" ref="E4863">IF(D4863="","",XLOOKUP(D4863,DATOS!$D$6:D14000,DATOS!$C$6:C14000,0,0,1))</f>
        <v/>
      </c>
      <c r="F4863" s="220"/>
      <c r="G4863" s="221"/>
      <c r="H4863" s="194"/>
      <c r="I4863" s="106"/>
      <c r="J4863" s="195"/>
      <c r="K4863" s="195"/>
      <c r="L4863" s="196"/>
    </row>
    <row r="4864">
      <c r="A4864" s="198"/>
      <c r="B4864" s="219"/>
      <c r="C4864" s="103"/>
      <c r="D4864" s="103"/>
      <c r="E4864" s="5" t="str">
        <f t="array" ref="E4864">IF(D4864="","",XLOOKUP(D4864,DATOS!$D$6:D14000,DATOS!$C$6:C14000,0,0,1))</f>
        <v/>
      </c>
      <c r="F4864" s="220"/>
      <c r="G4864" s="221"/>
      <c r="H4864" s="194"/>
      <c r="I4864" s="106"/>
      <c r="J4864" s="195"/>
      <c r="K4864" s="195"/>
      <c r="L4864" s="196"/>
    </row>
    <row r="4865">
      <c r="A4865" s="198"/>
      <c r="B4865" s="219"/>
      <c r="C4865" s="103"/>
      <c r="D4865" s="103"/>
      <c r="E4865" s="5" t="str">
        <f t="array" ref="E4865">IF(D4865="","",XLOOKUP(D4865,DATOS!$D$6:D14000,DATOS!$C$6:C14000,0,0,1))</f>
        <v/>
      </c>
      <c r="F4865" s="220"/>
      <c r="G4865" s="221"/>
      <c r="H4865" s="194"/>
      <c r="I4865" s="106"/>
      <c r="J4865" s="195"/>
      <c r="K4865" s="195"/>
      <c r="L4865" s="196"/>
    </row>
    <row r="4866">
      <c r="A4866" s="198"/>
      <c r="B4866" s="219"/>
      <c r="C4866" s="103"/>
      <c r="D4866" s="103"/>
      <c r="E4866" s="5" t="str">
        <f t="array" ref="E4866">IF(D4866="","",XLOOKUP(D4866,DATOS!$D$6:D14000,DATOS!$C$6:C14000,0,0,1))</f>
        <v/>
      </c>
      <c r="F4866" s="220"/>
      <c r="G4866" s="221"/>
      <c r="H4866" s="194"/>
      <c r="I4866" s="106"/>
      <c r="J4866" s="195"/>
      <c r="K4866" s="195"/>
      <c r="L4866" s="196"/>
    </row>
    <row r="4867">
      <c r="A4867" s="198"/>
      <c r="B4867" s="219"/>
      <c r="C4867" s="103"/>
      <c r="D4867" s="103"/>
      <c r="E4867" s="5" t="str">
        <f t="array" ref="E4867">IF(D4867="","",XLOOKUP(D4867,DATOS!$D$6:D14000,DATOS!$C$6:C14000,0,0,1))</f>
        <v/>
      </c>
      <c r="F4867" s="220"/>
      <c r="G4867" s="221"/>
      <c r="H4867" s="194"/>
      <c r="I4867" s="106"/>
      <c r="J4867" s="195"/>
      <c r="K4867" s="195"/>
      <c r="L4867" s="196"/>
    </row>
    <row r="4868">
      <c r="A4868" s="198"/>
      <c r="B4868" s="219"/>
      <c r="C4868" s="103"/>
      <c r="D4868" s="103"/>
      <c r="E4868" s="5" t="str">
        <f t="array" ref="E4868">IF(D4868="","",XLOOKUP(D4868,DATOS!$D$6:D14000,DATOS!$C$6:C14000,0,0,1))</f>
        <v/>
      </c>
      <c r="F4868" s="220"/>
      <c r="G4868" s="221"/>
      <c r="H4868" s="194"/>
      <c r="I4868" s="106"/>
      <c r="J4868" s="195"/>
      <c r="K4868" s="195"/>
      <c r="L4868" s="196"/>
    </row>
    <row r="4869">
      <c r="A4869" s="198"/>
      <c r="B4869" s="219"/>
      <c r="C4869" s="103"/>
      <c r="D4869" s="103"/>
      <c r="E4869" s="5" t="str">
        <f t="array" ref="E4869">IF(D4869="","",XLOOKUP(D4869,DATOS!$D$6:D14000,DATOS!$C$6:C14000,0,0,1))</f>
        <v/>
      </c>
      <c r="F4869" s="220"/>
      <c r="G4869" s="221"/>
      <c r="H4869" s="194"/>
      <c r="I4869" s="106"/>
      <c r="J4869" s="195"/>
      <c r="K4869" s="195"/>
      <c r="L4869" s="196"/>
    </row>
    <row r="4870">
      <c r="A4870" s="198"/>
      <c r="B4870" s="219"/>
      <c r="C4870" s="103"/>
      <c r="D4870" s="103"/>
      <c r="E4870" s="5" t="str">
        <f t="array" ref="E4870">IF(D4870="","",XLOOKUP(D4870,DATOS!$D$6:D14000,DATOS!$C$6:C14000,0,0,1))</f>
        <v/>
      </c>
      <c r="F4870" s="220"/>
      <c r="G4870" s="221"/>
      <c r="H4870" s="194"/>
      <c r="I4870" s="106"/>
      <c r="J4870" s="195"/>
      <c r="K4870" s="195"/>
      <c r="L4870" s="196"/>
    </row>
    <row r="4871">
      <c r="A4871" s="198"/>
      <c r="B4871" s="219"/>
      <c r="C4871" s="103"/>
      <c r="D4871" s="103"/>
      <c r="E4871" s="5" t="str">
        <f t="array" ref="E4871">IF(D4871="","",XLOOKUP(D4871,DATOS!$D$6:D14000,DATOS!$C$6:C14000,0,0,1))</f>
        <v/>
      </c>
      <c r="F4871" s="220"/>
      <c r="G4871" s="221"/>
      <c r="H4871" s="194"/>
      <c r="I4871" s="106"/>
      <c r="J4871" s="195"/>
      <c r="K4871" s="195"/>
      <c r="L4871" s="196"/>
    </row>
    <row r="4872">
      <c r="A4872" s="198"/>
      <c r="B4872" s="219"/>
      <c r="C4872" s="103"/>
      <c r="D4872" s="103"/>
      <c r="E4872" s="5" t="str">
        <f t="array" ref="E4872">IF(D4872="","",XLOOKUP(D4872,DATOS!$D$6:D14000,DATOS!$C$6:C14000,0,0,1))</f>
        <v/>
      </c>
      <c r="F4872" s="220"/>
      <c r="G4872" s="221"/>
      <c r="H4872" s="194"/>
      <c r="I4872" s="106"/>
      <c r="J4872" s="195"/>
      <c r="K4872" s="195"/>
      <c r="L4872" s="196"/>
    </row>
    <row r="4873">
      <c r="A4873" s="198"/>
      <c r="B4873" s="219"/>
      <c r="C4873" s="103"/>
      <c r="D4873" s="103"/>
      <c r="E4873" s="5" t="str">
        <f t="array" ref="E4873">IF(D4873="","",XLOOKUP(D4873,DATOS!$D$6:D14000,DATOS!$C$6:C14000,0,0,1))</f>
        <v/>
      </c>
      <c r="F4873" s="220"/>
      <c r="G4873" s="221"/>
      <c r="H4873" s="194"/>
      <c r="I4873" s="106"/>
      <c r="J4873" s="195"/>
      <c r="K4873" s="195"/>
      <c r="L4873" s="196"/>
    </row>
    <row r="4874">
      <c r="A4874" s="198"/>
      <c r="B4874" s="219"/>
      <c r="C4874" s="103"/>
      <c r="D4874" s="103"/>
      <c r="E4874" s="5" t="str">
        <f t="array" ref="E4874">IF(D4874="","",XLOOKUP(D4874,DATOS!$D$6:D14000,DATOS!$C$6:C14000,0,0,1))</f>
        <v/>
      </c>
      <c r="F4874" s="220"/>
      <c r="G4874" s="221"/>
      <c r="H4874" s="194"/>
      <c r="I4874" s="106"/>
      <c r="J4874" s="195"/>
      <c r="K4874" s="195"/>
      <c r="L4874" s="196"/>
    </row>
    <row r="4875">
      <c r="A4875" s="198"/>
      <c r="B4875" s="219"/>
      <c r="C4875" s="103"/>
      <c r="D4875" s="103"/>
      <c r="E4875" s="5" t="str">
        <f t="array" ref="E4875">IF(D4875="","",XLOOKUP(D4875,DATOS!$D$6:D14000,DATOS!$C$6:C14000,0,0,1))</f>
        <v/>
      </c>
      <c r="F4875" s="220"/>
      <c r="G4875" s="221"/>
      <c r="H4875" s="194"/>
      <c r="I4875" s="106"/>
      <c r="J4875" s="195"/>
      <c r="K4875" s="195"/>
      <c r="L4875" s="196"/>
    </row>
    <row r="4876">
      <c r="A4876" s="198"/>
      <c r="B4876" s="219"/>
      <c r="C4876" s="103"/>
      <c r="D4876" s="103"/>
      <c r="E4876" s="5" t="str">
        <f t="array" ref="E4876">IF(D4876="","",XLOOKUP(D4876,DATOS!$D$6:D14000,DATOS!$C$6:C14000,0,0,1))</f>
        <v/>
      </c>
      <c r="F4876" s="220"/>
      <c r="G4876" s="221"/>
      <c r="H4876" s="194"/>
      <c r="I4876" s="106"/>
      <c r="J4876" s="195"/>
      <c r="K4876" s="195"/>
      <c r="L4876" s="196"/>
    </row>
    <row r="4877">
      <c r="A4877" s="198"/>
      <c r="B4877" s="219"/>
      <c r="C4877" s="103"/>
      <c r="D4877" s="103"/>
      <c r="E4877" s="5" t="str">
        <f t="array" ref="E4877">IF(D4877="","",XLOOKUP(D4877,DATOS!$D$6:D14000,DATOS!$C$6:C14000,0,0,1))</f>
        <v/>
      </c>
      <c r="F4877" s="220"/>
      <c r="G4877" s="221"/>
      <c r="H4877" s="194"/>
      <c r="I4877" s="106"/>
      <c r="J4877" s="195"/>
      <c r="K4877" s="195"/>
      <c r="L4877" s="196"/>
    </row>
    <row r="4878">
      <c r="A4878" s="198"/>
      <c r="B4878" s="219"/>
      <c r="C4878" s="103"/>
      <c r="D4878" s="103"/>
      <c r="E4878" s="5" t="str">
        <f t="array" ref="E4878">IF(D4878="","",XLOOKUP(D4878,DATOS!$D$6:D14000,DATOS!$C$6:C14000,0,0,1))</f>
        <v/>
      </c>
      <c r="F4878" s="220"/>
      <c r="G4878" s="221"/>
      <c r="H4878" s="194"/>
      <c r="I4878" s="106"/>
      <c r="J4878" s="195"/>
      <c r="K4878" s="195"/>
      <c r="L4878" s="196"/>
    </row>
    <row r="4879">
      <c r="A4879" s="198"/>
      <c r="B4879" s="219"/>
      <c r="C4879" s="103"/>
      <c r="D4879" s="103"/>
      <c r="E4879" s="5" t="str">
        <f t="array" ref="E4879">IF(D4879="","",XLOOKUP(D4879,DATOS!$D$6:D14000,DATOS!$C$6:C14000,0,0,1))</f>
        <v/>
      </c>
      <c r="F4879" s="220"/>
      <c r="G4879" s="221"/>
      <c r="H4879" s="194"/>
      <c r="I4879" s="106"/>
      <c r="J4879" s="195"/>
      <c r="K4879" s="195"/>
      <c r="L4879" s="196"/>
    </row>
    <row r="4880">
      <c r="A4880" s="198"/>
      <c r="B4880" s="219"/>
      <c r="C4880" s="103"/>
      <c r="D4880" s="103"/>
      <c r="E4880" s="5" t="str">
        <f t="array" ref="E4880">IF(D4880="","",XLOOKUP(D4880,DATOS!$D$6:D14000,DATOS!$C$6:C14000,0,0,1))</f>
        <v/>
      </c>
      <c r="F4880" s="220"/>
      <c r="G4880" s="221"/>
      <c r="H4880" s="194"/>
      <c r="I4880" s="106"/>
      <c r="J4880" s="195"/>
      <c r="K4880" s="195"/>
      <c r="L4880" s="196"/>
    </row>
    <row r="4881">
      <c r="A4881" s="198"/>
      <c r="B4881" s="219"/>
      <c r="C4881" s="103"/>
      <c r="D4881" s="103"/>
      <c r="E4881" s="5" t="str">
        <f t="array" ref="E4881">IF(D4881="","",XLOOKUP(D4881,DATOS!$D$6:D14000,DATOS!$C$6:C14000,0,0,1))</f>
        <v/>
      </c>
      <c r="F4881" s="220"/>
      <c r="G4881" s="221"/>
      <c r="H4881" s="194"/>
      <c r="I4881" s="106"/>
      <c r="J4881" s="195"/>
      <c r="K4881" s="195"/>
      <c r="L4881" s="196"/>
    </row>
    <row r="4882">
      <c r="A4882" s="198"/>
      <c r="B4882" s="219"/>
      <c r="C4882" s="103"/>
      <c r="D4882" s="103"/>
      <c r="E4882" s="5" t="str">
        <f t="array" ref="E4882">IF(D4882="","",XLOOKUP(D4882,DATOS!$D$6:D14000,DATOS!$C$6:C14000,0,0,1))</f>
        <v/>
      </c>
      <c r="F4882" s="220"/>
      <c r="G4882" s="221"/>
      <c r="H4882" s="194"/>
      <c r="I4882" s="106"/>
      <c r="J4882" s="195"/>
      <c r="K4882" s="195"/>
      <c r="L4882" s="196"/>
    </row>
    <row r="4883">
      <c r="A4883" s="198"/>
      <c r="B4883" s="219"/>
      <c r="C4883" s="103"/>
      <c r="D4883" s="103"/>
      <c r="E4883" s="5" t="str">
        <f t="array" ref="E4883">IF(D4883="","",XLOOKUP(D4883,DATOS!$D$6:D14000,DATOS!$C$6:C14000,0,0,1))</f>
        <v/>
      </c>
      <c r="F4883" s="220"/>
      <c r="G4883" s="221"/>
      <c r="H4883" s="194"/>
      <c r="I4883" s="106"/>
      <c r="J4883" s="195"/>
      <c r="K4883" s="195"/>
      <c r="L4883" s="196"/>
    </row>
    <row r="4884">
      <c r="A4884" s="198"/>
      <c r="B4884" s="219"/>
      <c r="C4884" s="103"/>
      <c r="D4884" s="103"/>
      <c r="E4884" s="5" t="str">
        <f t="array" ref="E4884">IF(D4884="","",XLOOKUP(D4884,DATOS!$D$6:D14000,DATOS!$C$6:C14000,0,0,1))</f>
        <v/>
      </c>
      <c r="F4884" s="220"/>
      <c r="G4884" s="221"/>
      <c r="H4884" s="194"/>
      <c r="I4884" s="106"/>
      <c r="J4884" s="195"/>
      <c r="K4884" s="195"/>
      <c r="L4884" s="196"/>
    </row>
    <row r="4885">
      <c r="A4885" s="198"/>
      <c r="B4885" s="219"/>
      <c r="C4885" s="103"/>
      <c r="D4885" s="103"/>
      <c r="E4885" s="5" t="str">
        <f t="array" ref="E4885">IF(D4885="","",XLOOKUP(D4885,DATOS!$D$6:D14000,DATOS!$C$6:C14000,0,0,1))</f>
        <v/>
      </c>
      <c r="F4885" s="220"/>
      <c r="G4885" s="221"/>
      <c r="H4885" s="194"/>
      <c r="I4885" s="106"/>
      <c r="J4885" s="195"/>
      <c r="K4885" s="195"/>
      <c r="L4885" s="196"/>
    </row>
    <row r="4886">
      <c r="A4886" s="198"/>
      <c r="B4886" s="219"/>
      <c r="C4886" s="103"/>
      <c r="D4886" s="103"/>
      <c r="E4886" s="5" t="str">
        <f t="array" ref="E4886">IF(D4886="","",XLOOKUP(D4886,DATOS!$D$6:D14000,DATOS!$C$6:C14000,0,0,1))</f>
        <v/>
      </c>
      <c r="F4886" s="220"/>
      <c r="G4886" s="221"/>
      <c r="H4886" s="194"/>
      <c r="I4886" s="106"/>
      <c r="J4886" s="195"/>
      <c r="K4886" s="195"/>
      <c r="L4886" s="196"/>
    </row>
    <row r="4887">
      <c r="A4887" s="198"/>
      <c r="B4887" s="219"/>
      <c r="C4887" s="103"/>
      <c r="D4887" s="103"/>
      <c r="E4887" s="5" t="str">
        <f t="array" ref="E4887">IF(D4887="","",XLOOKUP(D4887,DATOS!$D$6:D14000,DATOS!$C$6:C14000,0,0,1))</f>
        <v/>
      </c>
      <c r="F4887" s="220"/>
      <c r="G4887" s="221"/>
      <c r="H4887" s="194"/>
      <c r="I4887" s="106"/>
      <c r="J4887" s="195"/>
      <c r="K4887" s="195"/>
      <c r="L4887" s="196"/>
    </row>
    <row r="4888">
      <c r="A4888" s="198"/>
      <c r="B4888" s="219"/>
      <c r="C4888" s="103"/>
      <c r="D4888" s="103"/>
      <c r="E4888" s="5" t="str">
        <f t="array" ref="E4888">IF(D4888="","",XLOOKUP(D4888,DATOS!$D$6:D14000,DATOS!$C$6:C14000,0,0,1))</f>
        <v/>
      </c>
      <c r="F4888" s="220"/>
      <c r="G4888" s="221"/>
      <c r="H4888" s="194"/>
      <c r="I4888" s="106"/>
      <c r="J4888" s="195"/>
      <c r="K4888" s="195"/>
      <c r="L4888" s="196"/>
    </row>
    <row r="4889">
      <c r="A4889" s="198"/>
      <c r="B4889" s="219"/>
      <c r="C4889" s="103"/>
      <c r="D4889" s="103"/>
      <c r="E4889" s="5" t="str">
        <f t="array" ref="E4889">IF(D4889="","",XLOOKUP(D4889,DATOS!$D$6:D14000,DATOS!$C$6:C14000,0,0,1))</f>
        <v/>
      </c>
      <c r="F4889" s="220"/>
      <c r="G4889" s="221"/>
      <c r="H4889" s="194"/>
      <c r="I4889" s="106"/>
      <c r="J4889" s="195"/>
      <c r="K4889" s="195"/>
      <c r="L4889" s="196"/>
    </row>
    <row r="4890">
      <c r="A4890" s="198"/>
      <c r="B4890" s="219"/>
      <c r="C4890" s="103"/>
      <c r="D4890" s="103"/>
      <c r="E4890" s="5" t="str">
        <f t="array" ref="E4890">IF(D4890="","",XLOOKUP(D4890,DATOS!$D$6:D14000,DATOS!$C$6:C14000,0,0,1))</f>
        <v/>
      </c>
      <c r="F4890" s="220"/>
      <c r="G4890" s="221"/>
      <c r="H4890" s="194"/>
      <c r="I4890" s="106"/>
      <c r="J4890" s="195"/>
      <c r="K4890" s="195"/>
      <c r="L4890" s="196"/>
    </row>
    <row r="4891">
      <c r="A4891" s="198"/>
      <c r="B4891" s="219"/>
      <c r="C4891" s="103"/>
      <c r="D4891" s="103"/>
      <c r="E4891" s="5" t="str">
        <f t="array" ref="E4891">IF(D4891="","",XLOOKUP(D4891,DATOS!$D$6:D14000,DATOS!$C$6:C14000,0,0,1))</f>
        <v/>
      </c>
      <c r="F4891" s="220"/>
      <c r="G4891" s="221"/>
      <c r="H4891" s="194"/>
      <c r="I4891" s="106"/>
      <c r="J4891" s="195"/>
      <c r="K4891" s="195"/>
      <c r="L4891" s="196"/>
    </row>
    <row r="4892">
      <c r="A4892" s="198"/>
      <c r="B4892" s="219"/>
      <c r="C4892" s="103"/>
      <c r="D4892" s="103"/>
      <c r="E4892" s="5" t="str">
        <f t="array" ref="E4892">IF(D4892="","",XLOOKUP(D4892,DATOS!$D$6:D14000,DATOS!$C$6:C14000,0,0,1))</f>
        <v/>
      </c>
      <c r="F4892" s="220"/>
      <c r="G4892" s="221"/>
      <c r="H4892" s="194"/>
      <c r="I4892" s="106"/>
      <c r="J4892" s="195"/>
      <c r="K4892" s="195"/>
      <c r="L4892" s="196"/>
    </row>
    <row r="4893">
      <c r="A4893" s="198"/>
      <c r="B4893" s="219"/>
      <c r="C4893" s="103"/>
      <c r="D4893" s="103"/>
      <c r="E4893" s="5" t="str">
        <f t="array" ref="E4893">IF(D4893="","",XLOOKUP(D4893,DATOS!$D$6:D14000,DATOS!$C$6:C14000,0,0,1))</f>
        <v/>
      </c>
      <c r="F4893" s="220"/>
      <c r="G4893" s="221"/>
      <c r="H4893" s="194"/>
      <c r="I4893" s="106"/>
      <c r="J4893" s="195"/>
      <c r="K4893" s="195"/>
      <c r="L4893" s="196"/>
    </row>
    <row r="4894">
      <c r="A4894" s="198"/>
      <c r="B4894" s="219"/>
      <c r="C4894" s="103"/>
      <c r="D4894" s="103"/>
      <c r="E4894" s="5" t="str">
        <f t="array" ref="E4894">IF(D4894="","",XLOOKUP(D4894,DATOS!$D$6:D14000,DATOS!$C$6:C14000,0,0,1))</f>
        <v/>
      </c>
      <c r="F4894" s="220"/>
      <c r="G4894" s="221"/>
      <c r="H4894" s="194"/>
      <c r="I4894" s="106"/>
      <c r="J4894" s="195"/>
      <c r="K4894" s="195"/>
      <c r="L4894" s="196"/>
    </row>
    <row r="4895">
      <c r="A4895" s="198"/>
      <c r="B4895" s="219"/>
      <c r="C4895" s="103"/>
      <c r="D4895" s="103"/>
      <c r="E4895" s="5" t="str">
        <f t="array" ref="E4895">IF(D4895="","",XLOOKUP(D4895,DATOS!$D$6:D14000,DATOS!$C$6:C14000,0,0,1))</f>
        <v/>
      </c>
      <c r="F4895" s="220"/>
      <c r="G4895" s="221"/>
      <c r="H4895" s="194"/>
      <c r="I4895" s="106"/>
      <c r="J4895" s="195"/>
      <c r="K4895" s="195"/>
      <c r="L4895" s="196"/>
    </row>
    <row r="4896">
      <c r="A4896" s="198"/>
      <c r="B4896" s="219"/>
      <c r="C4896" s="103"/>
      <c r="D4896" s="103"/>
      <c r="E4896" s="5" t="str">
        <f t="array" ref="E4896">IF(D4896="","",XLOOKUP(D4896,DATOS!$D$6:D14000,DATOS!$C$6:C14000,0,0,1))</f>
        <v/>
      </c>
      <c r="F4896" s="220"/>
      <c r="G4896" s="221"/>
      <c r="H4896" s="194"/>
      <c r="I4896" s="106"/>
      <c r="J4896" s="195"/>
      <c r="K4896" s="195"/>
      <c r="L4896" s="196"/>
    </row>
    <row r="4897">
      <c r="A4897" s="198"/>
      <c r="B4897" s="219"/>
      <c r="C4897" s="103"/>
      <c r="D4897" s="103"/>
      <c r="E4897" s="5" t="str">
        <f t="array" ref="E4897">IF(D4897="","",XLOOKUP(D4897,DATOS!$D$6:D14000,DATOS!$C$6:C14000,0,0,1))</f>
        <v/>
      </c>
      <c r="F4897" s="220"/>
      <c r="G4897" s="221"/>
      <c r="H4897" s="194"/>
      <c r="I4897" s="106"/>
      <c r="J4897" s="195"/>
      <c r="K4897" s="195"/>
      <c r="L4897" s="196"/>
    </row>
    <row r="4898">
      <c r="A4898" s="198"/>
      <c r="B4898" s="219"/>
      <c r="C4898" s="103"/>
      <c r="D4898" s="103"/>
      <c r="E4898" s="5" t="str">
        <f t="array" ref="E4898">IF(D4898="","",XLOOKUP(D4898,DATOS!$D$6:D14000,DATOS!$C$6:C14000,0,0,1))</f>
        <v/>
      </c>
      <c r="F4898" s="220"/>
      <c r="G4898" s="221"/>
      <c r="H4898" s="194"/>
      <c r="I4898" s="106"/>
      <c r="J4898" s="195"/>
      <c r="K4898" s="195"/>
      <c r="L4898" s="196"/>
    </row>
    <row r="4899">
      <c r="A4899" s="198"/>
      <c r="B4899" s="219"/>
      <c r="C4899" s="103"/>
      <c r="D4899" s="103"/>
      <c r="E4899" s="5" t="str">
        <f t="array" ref="E4899">IF(D4899="","",XLOOKUP(D4899,DATOS!$D$6:D14000,DATOS!$C$6:C14000,0,0,1))</f>
        <v/>
      </c>
      <c r="F4899" s="220"/>
      <c r="G4899" s="221"/>
      <c r="H4899" s="194"/>
      <c r="I4899" s="106"/>
      <c r="J4899" s="195"/>
      <c r="K4899" s="195"/>
      <c r="L4899" s="196"/>
    </row>
    <row r="4900">
      <c r="A4900" s="198"/>
      <c r="B4900" s="219"/>
      <c r="C4900" s="103"/>
      <c r="D4900" s="103"/>
      <c r="E4900" s="5" t="str">
        <f t="array" ref="E4900">IF(D4900="","",XLOOKUP(D4900,DATOS!$D$6:D14000,DATOS!$C$6:C14000,0,0,1))</f>
        <v/>
      </c>
      <c r="F4900" s="220"/>
      <c r="G4900" s="221"/>
      <c r="H4900" s="194"/>
      <c r="I4900" s="106"/>
      <c r="J4900" s="195"/>
      <c r="K4900" s="195"/>
      <c r="L4900" s="196"/>
    </row>
    <row r="4901">
      <c r="A4901" s="198"/>
      <c r="B4901" s="219"/>
      <c r="C4901" s="103"/>
      <c r="D4901" s="103"/>
      <c r="E4901" s="5" t="str">
        <f t="array" ref="E4901">IF(D4901="","",XLOOKUP(D4901,DATOS!$D$6:D14000,DATOS!$C$6:C14000,0,0,1))</f>
        <v/>
      </c>
      <c r="F4901" s="220"/>
      <c r="G4901" s="221"/>
      <c r="H4901" s="194"/>
      <c r="I4901" s="106"/>
      <c r="J4901" s="195"/>
      <c r="K4901" s="195"/>
      <c r="L4901" s="196"/>
    </row>
    <row r="4902">
      <c r="A4902" s="198"/>
      <c r="B4902" s="219"/>
      <c r="C4902" s="103"/>
      <c r="D4902" s="103"/>
      <c r="E4902" s="5" t="str">
        <f t="array" ref="E4902">IF(D4902="","",XLOOKUP(D4902,DATOS!$D$6:D14000,DATOS!$C$6:C14000,0,0,1))</f>
        <v/>
      </c>
      <c r="F4902" s="220"/>
      <c r="G4902" s="221"/>
      <c r="H4902" s="194"/>
      <c r="I4902" s="106"/>
      <c r="J4902" s="195"/>
      <c r="K4902" s="195"/>
      <c r="L4902" s="196"/>
    </row>
    <row r="4903">
      <c r="A4903" s="198"/>
      <c r="B4903" s="219"/>
      <c r="C4903" s="103"/>
      <c r="D4903" s="103"/>
      <c r="E4903" s="5" t="str">
        <f t="array" ref="E4903">IF(D4903="","",XLOOKUP(D4903,DATOS!$D$6:D14000,DATOS!$C$6:C14000,0,0,1))</f>
        <v/>
      </c>
      <c r="F4903" s="220"/>
      <c r="G4903" s="221"/>
      <c r="H4903" s="194"/>
      <c r="I4903" s="106"/>
      <c r="J4903" s="195"/>
      <c r="K4903" s="195"/>
      <c r="L4903" s="196"/>
    </row>
    <row r="4904">
      <c r="A4904" s="198"/>
      <c r="B4904" s="219"/>
      <c r="C4904" s="103"/>
      <c r="D4904" s="103"/>
      <c r="E4904" s="5" t="str">
        <f t="array" ref="E4904">IF(D4904="","",XLOOKUP(D4904,DATOS!$D$6:D14000,DATOS!$C$6:C14000,0,0,1))</f>
        <v/>
      </c>
      <c r="F4904" s="220"/>
      <c r="G4904" s="221"/>
      <c r="H4904" s="194"/>
      <c r="I4904" s="106"/>
      <c r="J4904" s="195"/>
      <c r="K4904" s="195"/>
      <c r="L4904" s="196"/>
    </row>
    <row r="4905">
      <c r="A4905" s="198"/>
      <c r="B4905" s="219"/>
      <c r="C4905" s="103"/>
      <c r="D4905" s="103"/>
      <c r="E4905" s="5" t="str">
        <f t="array" ref="E4905">IF(D4905="","",XLOOKUP(D4905,DATOS!$D$6:D14000,DATOS!$C$6:C14000,0,0,1))</f>
        <v/>
      </c>
      <c r="F4905" s="220"/>
      <c r="G4905" s="221"/>
      <c r="H4905" s="194"/>
      <c r="I4905" s="106"/>
      <c r="J4905" s="195"/>
      <c r="K4905" s="195"/>
      <c r="L4905" s="196"/>
    </row>
    <row r="4906">
      <c r="A4906" s="198"/>
      <c r="B4906" s="219"/>
      <c r="C4906" s="103"/>
      <c r="D4906" s="103"/>
      <c r="E4906" s="5" t="str">
        <f t="array" ref="E4906">IF(D4906="","",XLOOKUP(D4906,DATOS!$D$6:D14000,DATOS!$C$6:C14000,0,0,1))</f>
        <v/>
      </c>
      <c r="F4906" s="220"/>
      <c r="G4906" s="221"/>
      <c r="H4906" s="194"/>
      <c r="I4906" s="106"/>
      <c r="J4906" s="195"/>
      <c r="K4906" s="195"/>
      <c r="L4906" s="196"/>
    </row>
    <row r="4907">
      <c r="A4907" s="198"/>
      <c r="B4907" s="219"/>
      <c r="C4907" s="103"/>
      <c r="D4907" s="103"/>
      <c r="E4907" s="5" t="str">
        <f t="array" ref="E4907">IF(D4907="","",XLOOKUP(D4907,DATOS!$D$6:D14000,DATOS!$C$6:C14000,0,0,1))</f>
        <v/>
      </c>
      <c r="F4907" s="220"/>
      <c r="G4907" s="221"/>
      <c r="H4907" s="194"/>
      <c r="I4907" s="106"/>
      <c r="J4907" s="195"/>
      <c r="K4907" s="195"/>
      <c r="L4907" s="196"/>
    </row>
    <row r="4908">
      <c r="A4908" s="198"/>
      <c r="B4908" s="219"/>
      <c r="C4908" s="103"/>
      <c r="D4908" s="103"/>
      <c r="E4908" s="5" t="str">
        <f t="array" ref="E4908">IF(D4908="","",XLOOKUP(D4908,DATOS!$D$6:D14000,DATOS!$C$6:C14000,0,0,1))</f>
        <v/>
      </c>
      <c r="F4908" s="220"/>
      <c r="G4908" s="221"/>
      <c r="H4908" s="194"/>
      <c r="I4908" s="106"/>
      <c r="J4908" s="195"/>
      <c r="K4908" s="195"/>
      <c r="L4908" s="196"/>
    </row>
    <row r="4909">
      <c r="A4909" s="198"/>
      <c r="B4909" s="219"/>
      <c r="C4909" s="103"/>
      <c r="D4909" s="103"/>
      <c r="E4909" s="5" t="str">
        <f t="array" ref="E4909">IF(D4909="","",XLOOKUP(D4909,DATOS!$D$6:D14000,DATOS!$C$6:C14000,0,0,1))</f>
        <v/>
      </c>
      <c r="F4909" s="220"/>
      <c r="G4909" s="221"/>
      <c r="H4909" s="194"/>
      <c r="I4909" s="106"/>
      <c r="J4909" s="195"/>
      <c r="K4909" s="195"/>
      <c r="L4909" s="196"/>
    </row>
    <row r="4910">
      <c r="A4910" s="198"/>
      <c r="B4910" s="219"/>
      <c r="C4910" s="103"/>
      <c r="D4910" s="103"/>
      <c r="E4910" s="5" t="str">
        <f t="array" ref="E4910">IF(D4910="","",XLOOKUP(D4910,DATOS!$D$6:D14000,DATOS!$C$6:C14000,0,0,1))</f>
        <v/>
      </c>
      <c r="F4910" s="220"/>
      <c r="G4910" s="221"/>
      <c r="H4910" s="194"/>
      <c r="I4910" s="106"/>
      <c r="J4910" s="195"/>
      <c r="K4910" s="195"/>
      <c r="L4910" s="196"/>
    </row>
    <row r="4911">
      <c r="A4911" s="198"/>
      <c r="B4911" s="219"/>
      <c r="C4911" s="103"/>
      <c r="D4911" s="103"/>
      <c r="E4911" s="5" t="str">
        <f t="array" ref="E4911">IF(D4911="","",XLOOKUP(D4911,DATOS!$D$6:D14000,DATOS!$C$6:C14000,0,0,1))</f>
        <v/>
      </c>
      <c r="F4911" s="220"/>
      <c r="G4911" s="221"/>
      <c r="H4911" s="194"/>
      <c r="I4911" s="106"/>
      <c r="J4911" s="195"/>
      <c r="K4911" s="195"/>
      <c r="L4911" s="196"/>
    </row>
    <row r="4912">
      <c r="A4912" s="198"/>
      <c r="B4912" s="219"/>
      <c r="C4912" s="103"/>
      <c r="D4912" s="103"/>
      <c r="E4912" s="5" t="str">
        <f t="array" ref="E4912">IF(D4912="","",XLOOKUP(D4912,DATOS!$D$6:D14000,DATOS!$C$6:C14000,0,0,1))</f>
        <v/>
      </c>
      <c r="F4912" s="220"/>
      <c r="G4912" s="221"/>
      <c r="H4912" s="194"/>
      <c r="I4912" s="106"/>
      <c r="J4912" s="195"/>
      <c r="K4912" s="195"/>
      <c r="L4912" s="196"/>
    </row>
    <row r="4913">
      <c r="A4913" s="198"/>
      <c r="B4913" s="219"/>
      <c r="C4913" s="103"/>
      <c r="D4913" s="103"/>
      <c r="E4913" s="5" t="str">
        <f t="array" ref="E4913">IF(D4913="","",XLOOKUP(D4913,DATOS!$D$6:D14000,DATOS!$C$6:C14000,0,0,1))</f>
        <v/>
      </c>
      <c r="F4913" s="220"/>
      <c r="G4913" s="221"/>
      <c r="H4913" s="194"/>
      <c r="I4913" s="106"/>
      <c r="J4913" s="195"/>
      <c r="K4913" s="195"/>
      <c r="L4913" s="196"/>
    </row>
    <row r="4914">
      <c r="A4914" s="198"/>
      <c r="B4914" s="219"/>
      <c r="C4914" s="103"/>
      <c r="D4914" s="103"/>
      <c r="E4914" s="5" t="str">
        <f t="array" ref="E4914">IF(D4914="","",XLOOKUP(D4914,DATOS!$D$6:D14000,DATOS!$C$6:C14000,0,0,1))</f>
        <v/>
      </c>
      <c r="F4914" s="220"/>
      <c r="G4914" s="221"/>
      <c r="H4914" s="194"/>
      <c r="I4914" s="106"/>
      <c r="J4914" s="195"/>
      <c r="K4914" s="195"/>
      <c r="L4914" s="196"/>
    </row>
    <row r="4915">
      <c r="A4915" s="198"/>
      <c r="B4915" s="219"/>
      <c r="C4915" s="103"/>
      <c r="D4915" s="103"/>
      <c r="E4915" s="5" t="str">
        <f t="array" ref="E4915">IF(D4915="","",XLOOKUP(D4915,DATOS!$D$6:D14000,DATOS!$C$6:C14000,0,0,1))</f>
        <v/>
      </c>
      <c r="F4915" s="220"/>
      <c r="G4915" s="221"/>
      <c r="H4915" s="194"/>
      <c r="I4915" s="106"/>
      <c r="J4915" s="195"/>
      <c r="K4915" s="195"/>
      <c r="L4915" s="196"/>
    </row>
    <row r="4916">
      <c r="A4916" s="198"/>
      <c r="B4916" s="219"/>
      <c r="C4916" s="103"/>
      <c r="D4916" s="103"/>
      <c r="E4916" s="5" t="str">
        <f t="array" ref="E4916">IF(D4916="","",XLOOKUP(D4916,DATOS!$D$6:D14000,DATOS!$C$6:C14000,0,0,1))</f>
        <v/>
      </c>
      <c r="F4916" s="220"/>
      <c r="G4916" s="221"/>
      <c r="H4916" s="194"/>
      <c r="I4916" s="106"/>
      <c r="J4916" s="195"/>
      <c r="K4916" s="195"/>
      <c r="L4916" s="196"/>
    </row>
    <row r="4917">
      <c r="A4917" s="198"/>
      <c r="B4917" s="219"/>
      <c r="C4917" s="103"/>
      <c r="D4917" s="103"/>
      <c r="E4917" s="5" t="str">
        <f t="array" ref="E4917">IF(D4917="","",XLOOKUP(D4917,DATOS!$D$6:D14000,DATOS!$C$6:C14000,0,0,1))</f>
        <v/>
      </c>
      <c r="F4917" s="220"/>
      <c r="G4917" s="221"/>
      <c r="H4917" s="194"/>
      <c r="I4917" s="106"/>
      <c r="J4917" s="195"/>
      <c r="K4917" s="195"/>
      <c r="L4917" s="196"/>
    </row>
    <row r="4918">
      <c r="A4918" s="198"/>
      <c r="B4918" s="219"/>
      <c r="C4918" s="103"/>
      <c r="D4918" s="103"/>
      <c r="E4918" s="5" t="str">
        <f t="array" ref="E4918">IF(D4918="","",XLOOKUP(D4918,DATOS!$D$6:D14000,DATOS!$C$6:C14000,0,0,1))</f>
        <v/>
      </c>
      <c r="F4918" s="220"/>
      <c r="G4918" s="221"/>
      <c r="H4918" s="194"/>
      <c r="I4918" s="106"/>
      <c r="J4918" s="195"/>
      <c r="K4918" s="195"/>
      <c r="L4918" s="196"/>
    </row>
    <row r="4919">
      <c r="A4919" s="198"/>
      <c r="B4919" s="219"/>
      <c r="C4919" s="103"/>
      <c r="D4919" s="103"/>
      <c r="E4919" s="5" t="str">
        <f t="array" ref="E4919">IF(D4919="","",XLOOKUP(D4919,DATOS!$D$6:D14000,DATOS!$C$6:C14000,0,0,1))</f>
        <v/>
      </c>
      <c r="F4919" s="220"/>
      <c r="G4919" s="221"/>
      <c r="H4919" s="194"/>
      <c r="I4919" s="106"/>
      <c r="J4919" s="195"/>
      <c r="K4919" s="195"/>
      <c r="L4919" s="196"/>
    </row>
    <row r="4920">
      <c r="A4920" s="198"/>
      <c r="B4920" s="219"/>
      <c r="C4920" s="103"/>
      <c r="D4920" s="103"/>
      <c r="E4920" s="5" t="str">
        <f t="array" ref="E4920">IF(D4920="","",XLOOKUP(D4920,DATOS!$D$6:D14000,DATOS!$C$6:C14000,0,0,1))</f>
        <v/>
      </c>
      <c r="F4920" s="220"/>
      <c r="G4920" s="221"/>
      <c r="H4920" s="194"/>
      <c r="I4920" s="106"/>
      <c r="J4920" s="195"/>
      <c r="K4920" s="195"/>
      <c r="L4920" s="196"/>
    </row>
    <row r="4921">
      <c r="A4921" s="198"/>
      <c r="B4921" s="219"/>
      <c r="C4921" s="103"/>
      <c r="D4921" s="103"/>
      <c r="E4921" s="5" t="str">
        <f t="array" ref="E4921">IF(D4921="","",XLOOKUP(D4921,DATOS!$D$6:D14000,DATOS!$C$6:C14000,0,0,1))</f>
        <v/>
      </c>
      <c r="F4921" s="220"/>
      <c r="G4921" s="221"/>
      <c r="H4921" s="194"/>
      <c r="I4921" s="106"/>
      <c r="J4921" s="195"/>
      <c r="K4921" s="195"/>
      <c r="L4921" s="196"/>
    </row>
    <row r="4922">
      <c r="A4922" s="198"/>
      <c r="B4922" s="219"/>
      <c r="C4922" s="103"/>
      <c r="D4922" s="103"/>
      <c r="E4922" s="5" t="str">
        <f t="array" ref="E4922">IF(D4922="","",XLOOKUP(D4922,DATOS!$D$6:D14000,DATOS!$C$6:C14000,0,0,1))</f>
        <v/>
      </c>
      <c r="F4922" s="220"/>
      <c r="G4922" s="221"/>
      <c r="H4922" s="194"/>
      <c r="I4922" s="106"/>
      <c r="J4922" s="195"/>
      <c r="K4922" s="195"/>
      <c r="L4922" s="196"/>
    </row>
    <row r="4923">
      <c r="A4923" s="198"/>
      <c r="B4923" s="219"/>
      <c r="C4923" s="103"/>
      <c r="D4923" s="103"/>
      <c r="E4923" s="5" t="str">
        <f t="array" ref="E4923">IF(D4923="","",XLOOKUP(D4923,DATOS!$D$6:D14000,DATOS!$C$6:C14000,0,0,1))</f>
        <v/>
      </c>
      <c r="F4923" s="220"/>
      <c r="G4923" s="221"/>
      <c r="H4923" s="194"/>
      <c r="I4923" s="106"/>
      <c r="J4923" s="195"/>
      <c r="K4923" s="195"/>
      <c r="L4923" s="196"/>
    </row>
    <row r="4924">
      <c r="A4924" s="198"/>
      <c r="B4924" s="219"/>
      <c r="C4924" s="103"/>
      <c r="D4924" s="103"/>
      <c r="E4924" s="5" t="str">
        <f t="array" ref="E4924">IF(D4924="","",XLOOKUP(D4924,DATOS!$D$6:D14000,DATOS!$C$6:C14000,0,0,1))</f>
        <v/>
      </c>
      <c r="F4924" s="220"/>
      <c r="G4924" s="221"/>
      <c r="H4924" s="194"/>
      <c r="I4924" s="106"/>
      <c r="J4924" s="195"/>
      <c r="K4924" s="195"/>
      <c r="L4924" s="196"/>
    </row>
    <row r="4925">
      <c r="A4925" s="198"/>
      <c r="B4925" s="219"/>
      <c r="C4925" s="103"/>
      <c r="D4925" s="103"/>
      <c r="E4925" s="5" t="str">
        <f t="array" ref="E4925">IF(D4925="","",XLOOKUP(D4925,DATOS!$D$6:D14000,DATOS!$C$6:C14000,0,0,1))</f>
        <v/>
      </c>
      <c r="F4925" s="220"/>
      <c r="G4925" s="221"/>
      <c r="H4925" s="194"/>
      <c r="I4925" s="106"/>
      <c r="J4925" s="195"/>
      <c r="K4925" s="195"/>
      <c r="L4925" s="196"/>
    </row>
    <row r="4926">
      <c r="A4926" s="198"/>
      <c r="B4926" s="219"/>
      <c r="C4926" s="103"/>
      <c r="D4926" s="103"/>
      <c r="E4926" s="5" t="str">
        <f t="array" ref="E4926">IF(D4926="","",XLOOKUP(D4926,DATOS!$D$6:D14000,DATOS!$C$6:C14000,0,0,1))</f>
        <v/>
      </c>
      <c r="F4926" s="220"/>
      <c r="G4926" s="221"/>
      <c r="H4926" s="194"/>
      <c r="I4926" s="106"/>
      <c r="J4926" s="195"/>
      <c r="K4926" s="195"/>
      <c r="L4926" s="196"/>
    </row>
    <row r="4927">
      <c r="A4927" s="198"/>
      <c r="B4927" s="219"/>
      <c r="C4927" s="103"/>
      <c r="D4927" s="103"/>
      <c r="E4927" s="5" t="str">
        <f t="array" ref="E4927">IF(D4927="","",XLOOKUP(D4927,DATOS!$D$6:D14000,DATOS!$C$6:C14000,0,0,1))</f>
        <v/>
      </c>
      <c r="F4927" s="220"/>
      <c r="G4927" s="221"/>
      <c r="H4927" s="194"/>
      <c r="I4927" s="106"/>
      <c r="J4927" s="195"/>
      <c r="K4927" s="195"/>
      <c r="L4927" s="196"/>
    </row>
    <row r="4928">
      <c r="A4928" s="198"/>
      <c r="B4928" s="219"/>
      <c r="C4928" s="103"/>
      <c r="D4928" s="103"/>
      <c r="E4928" s="5" t="str">
        <f t="array" ref="E4928">IF(D4928="","",XLOOKUP(D4928,DATOS!$D$6:D14000,DATOS!$C$6:C14000,0,0,1))</f>
        <v/>
      </c>
      <c r="F4928" s="220"/>
      <c r="G4928" s="221"/>
      <c r="H4928" s="194"/>
      <c r="I4928" s="106"/>
      <c r="J4928" s="195"/>
      <c r="K4928" s="195"/>
      <c r="L4928" s="196"/>
    </row>
    <row r="4929">
      <c r="A4929" s="198"/>
      <c r="B4929" s="219"/>
      <c r="C4929" s="103"/>
      <c r="D4929" s="103"/>
      <c r="E4929" s="5" t="str">
        <f t="array" ref="E4929">IF(D4929="","",XLOOKUP(D4929,DATOS!$D$6:D14000,DATOS!$C$6:C14000,0,0,1))</f>
        <v/>
      </c>
      <c r="F4929" s="220"/>
      <c r="G4929" s="221"/>
      <c r="H4929" s="194"/>
      <c r="I4929" s="106"/>
      <c r="J4929" s="195"/>
      <c r="K4929" s="195"/>
      <c r="L4929" s="196"/>
    </row>
    <row r="4930">
      <c r="A4930" s="198"/>
      <c r="B4930" s="219"/>
      <c r="C4930" s="103"/>
      <c r="D4930" s="103"/>
      <c r="E4930" s="5" t="str">
        <f t="array" ref="E4930">IF(D4930="","",XLOOKUP(D4930,DATOS!$D$6:D14000,DATOS!$C$6:C14000,0,0,1))</f>
        <v/>
      </c>
      <c r="F4930" s="220"/>
      <c r="G4930" s="221"/>
      <c r="H4930" s="194"/>
      <c r="I4930" s="106"/>
      <c r="J4930" s="195"/>
      <c r="K4930" s="195"/>
      <c r="L4930" s="196"/>
    </row>
    <row r="4931">
      <c r="A4931" s="198"/>
      <c r="B4931" s="219"/>
      <c r="C4931" s="103"/>
      <c r="D4931" s="103"/>
      <c r="E4931" s="5" t="str">
        <f t="array" ref="E4931">IF(D4931="","",XLOOKUP(D4931,DATOS!$D$6:D14000,DATOS!$C$6:C14000,0,0,1))</f>
        <v/>
      </c>
      <c r="F4931" s="220"/>
      <c r="G4931" s="221"/>
      <c r="H4931" s="194"/>
      <c r="I4931" s="106"/>
      <c r="J4931" s="195"/>
      <c r="K4931" s="195"/>
      <c r="L4931" s="196"/>
    </row>
    <row r="4932">
      <c r="A4932" s="198"/>
      <c r="B4932" s="219"/>
      <c r="C4932" s="103"/>
      <c r="D4932" s="103"/>
      <c r="E4932" s="5" t="str">
        <f t="array" ref="E4932">IF(D4932="","",XLOOKUP(D4932,DATOS!$D$6:D14000,DATOS!$C$6:C14000,0,0,1))</f>
        <v/>
      </c>
      <c r="F4932" s="220"/>
      <c r="G4932" s="221"/>
      <c r="H4932" s="194"/>
      <c r="I4932" s="106"/>
      <c r="J4932" s="195"/>
      <c r="K4932" s="195"/>
      <c r="L4932" s="196"/>
    </row>
    <row r="4933">
      <c r="A4933" s="198"/>
      <c r="B4933" s="219"/>
      <c r="C4933" s="103"/>
      <c r="D4933" s="103"/>
      <c r="E4933" s="5" t="str">
        <f t="array" ref="E4933">IF(D4933="","",XLOOKUP(D4933,DATOS!$D$6:D14000,DATOS!$C$6:C14000,0,0,1))</f>
        <v/>
      </c>
      <c r="F4933" s="220"/>
      <c r="G4933" s="221"/>
      <c r="H4933" s="194"/>
      <c r="I4933" s="106"/>
      <c r="J4933" s="195"/>
      <c r="K4933" s="195"/>
      <c r="L4933" s="196"/>
    </row>
    <row r="4934">
      <c r="A4934" s="198"/>
      <c r="B4934" s="219"/>
      <c r="C4934" s="103"/>
      <c r="D4934" s="103"/>
      <c r="E4934" s="5" t="str">
        <f t="array" ref="E4934">IF(D4934="","",XLOOKUP(D4934,DATOS!$D$6:D14000,DATOS!$C$6:C14000,0,0,1))</f>
        <v/>
      </c>
      <c r="F4934" s="220"/>
      <c r="G4934" s="221"/>
      <c r="H4934" s="194"/>
      <c r="I4934" s="106"/>
      <c r="J4934" s="195"/>
      <c r="K4934" s="195"/>
      <c r="L4934" s="196"/>
    </row>
    <row r="4935">
      <c r="A4935" s="198"/>
      <c r="B4935" s="219"/>
      <c r="C4935" s="103"/>
      <c r="D4935" s="103"/>
      <c r="E4935" s="5" t="str">
        <f t="array" ref="E4935">IF(D4935="","",XLOOKUP(D4935,DATOS!$D$6:D14000,DATOS!$C$6:C14000,0,0,1))</f>
        <v/>
      </c>
      <c r="F4935" s="220"/>
      <c r="G4935" s="221"/>
      <c r="H4935" s="194"/>
      <c r="I4935" s="106"/>
      <c r="J4935" s="195"/>
      <c r="K4935" s="195"/>
      <c r="L4935" s="196"/>
    </row>
    <row r="4936">
      <c r="A4936" s="198"/>
      <c r="B4936" s="219"/>
      <c r="C4936" s="103"/>
      <c r="D4936" s="103"/>
      <c r="E4936" s="5" t="str">
        <f t="array" ref="E4936">IF(D4936="","",XLOOKUP(D4936,DATOS!$D$6:D14000,DATOS!$C$6:C14000,0,0,1))</f>
        <v/>
      </c>
      <c r="F4936" s="220"/>
      <c r="G4936" s="221"/>
      <c r="H4936" s="194"/>
      <c r="I4936" s="106"/>
      <c r="J4936" s="195"/>
      <c r="K4936" s="195"/>
      <c r="L4936" s="196"/>
    </row>
    <row r="4937">
      <c r="A4937" s="198"/>
      <c r="B4937" s="219"/>
      <c r="C4937" s="103"/>
      <c r="D4937" s="103"/>
      <c r="E4937" s="5" t="str">
        <f t="array" ref="E4937">IF(D4937="","",XLOOKUP(D4937,DATOS!$D$6:D14000,DATOS!$C$6:C14000,0,0,1))</f>
        <v/>
      </c>
      <c r="F4937" s="220"/>
      <c r="G4937" s="221"/>
      <c r="H4937" s="194"/>
      <c r="I4937" s="106"/>
      <c r="J4937" s="195"/>
      <c r="K4937" s="195"/>
      <c r="L4937" s="196"/>
    </row>
    <row r="4938">
      <c r="A4938" s="198"/>
      <c r="B4938" s="219"/>
      <c r="C4938" s="103"/>
      <c r="D4938" s="103"/>
      <c r="E4938" s="5" t="str">
        <f t="array" ref="E4938">IF(D4938="","",XLOOKUP(D4938,DATOS!$D$6:D14000,DATOS!$C$6:C14000,0,0,1))</f>
        <v/>
      </c>
      <c r="F4938" s="220"/>
      <c r="G4938" s="221"/>
      <c r="H4938" s="194"/>
      <c r="I4938" s="106"/>
      <c r="J4938" s="195"/>
      <c r="K4938" s="195"/>
      <c r="L4938" s="196"/>
    </row>
    <row r="4939">
      <c r="A4939" s="198"/>
      <c r="B4939" s="219"/>
      <c r="C4939" s="103"/>
      <c r="D4939" s="103"/>
      <c r="E4939" s="5" t="str">
        <f t="array" ref="E4939">IF(D4939="","",XLOOKUP(D4939,DATOS!$D$6:D14000,DATOS!$C$6:C14000,0,0,1))</f>
        <v/>
      </c>
      <c r="F4939" s="220"/>
      <c r="G4939" s="221"/>
      <c r="H4939" s="194"/>
      <c r="I4939" s="106"/>
      <c r="J4939" s="195"/>
      <c r="K4939" s="195"/>
      <c r="L4939" s="196"/>
    </row>
    <row r="4940">
      <c r="A4940" s="198"/>
      <c r="B4940" s="219"/>
      <c r="C4940" s="103"/>
      <c r="D4940" s="103"/>
      <c r="E4940" s="5" t="str">
        <f t="array" ref="E4940">IF(D4940="","",XLOOKUP(D4940,DATOS!$D$6:D14000,DATOS!$C$6:C14000,0,0,1))</f>
        <v/>
      </c>
      <c r="F4940" s="220"/>
      <c r="G4940" s="221"/>
      <c r="H4940" s="194"/>
      <c r="I4940" s="106"/>
      <c r="J4940" s="195"/>
      <c r="K4940" s="195"/>
      <c r="L4940" s="196"/>
    </row>
    <row r="4941">
      <c r="A4941" s="198"/>
      <c r="B4941" s="219"/>
      <c r="C4941" s="103"/>
      <c r="D4941" s="103"/>
      <c r="E4941" s="5" t="str">
        <f t="array" ref="E4941">IF(D4941="","",XLOOKUP(D4941,DATOS!$D$6:D14000,DATOS!$C$6:C14000,0,0,1))</f>
        <v/>
      </c>
      <c r="F4941" s="220"/>
      <c r="G4941" s="221"/>
      <c r="H4941" s="194"/>
      <c r="I4941" s="106"/>
      <c r="J4941" s="195"/>
      <c r="K4941" s="195"/>
      <c r="L4941" s="196"/>
    </row>
    <row r="4942">
      <c r="A4942" s="198"/>
      <c r="B4942" s="219"/>
      <c r="C4942" s="103"/>
      <c r="D4942" s="103"/>
      <c r="E4942" s="5" t="str">
        <f t="array" ref="E4942">IF(D4942="","",XLOOKUP(D4942,DATOS!$D$6:D14000,DATOS!$C$6:C14000,0,0,1))</f>
        <v/>
      </c>
      <c r="F4942" s="220"/>
      <c r="G4942" s="221"/>
      <c r="H4942" s="194"/>
      <c r="I4942" s="106"/>
      <c r="J4942" s="195"/>
      <c r="K4942" s="195"/>
      <c r="L4942" s="196"/>
    </row>
    <row r="4943">
      <c r="A4943" s="198"/>
      <c r="B4943" s="219"/>
      <c r="C4943" s="103"/>
      <c r="D4943" s="103"/>
      <c r="E4943" s="5" t="str">
        <f t="array" ref="E4943">IF(D4943="","",XLOOKUP(D4943,DATOS!$D$6:D14000,DATOS!$C$6:C14000,0,0,1))</f>
        <v/>
      </c>
      <c r="F4943" s="220"/>
      <c r="G4943" s="221"/>
      <c r="H4943" s="194"/>
      <c r="I4943" s="106"/>
      <c r="J4943" s="195"/>
      <c r="K4943" s="195"/>
      <c r="L4943" s="196"/>
    </row>
    <row r="4944">
      <c r="A4944" s="198"/>
      <c r="B4944" s="219"/>
      <c r="C4944" s="103"/>
      <c r="D4944" s="103"/>
      <c r="E4944" s="5" t="str">
        <f t="array" ref="E4944">IF(D4944="","",XLOOKUP(D4944,DATOS!$D$6:D14000,DATOS!$C$6:C14000,0,0,1))</f>
        <v/>
      </c>
      <c r="F4944" s="220"/>
      <c r="G4944" s="221"/>
      <c r="H4944" s="194"/>
      <c r="I4944" s="106"/>
      <c r="J4944" s="195"/>
      <c r="K4944" s="195"/>
      <c r="L4944" s="196"/>
    </row>
    <row r="4945">
      <c r="A4945" s="198"/>
      <c r="B4945" s="219"/>
      <c r="C4945" s="103"/>
      <c r="D4945" s="103"/>
      <c r="E4945" s="5" t="str">
        <f t="array" ref="E4945">IF(D4945="","",XLOOKUP(D4945,DATOS!$D$6:D14000,DATOS!$C$6:C14000,0,0,1))</f>
        <v/>
      </c>
      <c r="F4945" s="220"/>
      <c r="G4945" s="221"/>
      <c r="H4945" s="194"/>
      <c r="I4945" s="106"/>
      <c r="J4945" s="195"/>
      <c r="K4945" s="195"/>
      <c r="L4945" s="196"/>
    </row>
    <row r="4946">
      <c r="A4946" s="198"/>
      <c r="B4946" s="219"/>
      <c r="C4946" s="103"/>
      <c r="D4946" s="103"/>
      <c r="E4946" s="5" t="str">
        <f t="array" ref="E4946">IF(D4946="","",XLOOKUP(D4946,DATOS!$D$6:D14000,DATOS!$C$6:C14000,0,0,1))</f>
        <v/>
      </c>
      <c r="F4946" s="220"/>
      <c r="G4946" s="221"/>
      <c r="H4946" s="194"/>
      <c r="I4946" s="106"/>
      <c r="J4946" s="195"/>
      <c r="K4946" s="195"/>
      <c r="L4946" s="196"/>
    </row>
    <row r="4947">
      <c r="A4947" s="198"/>
      <c r="B4947" s="219"/>
      <c r="C4947" s="103"/>
      <c r="D4947" s="103"/>
      <c r="E4947" s="5" t="str">
        <f t="array" ref="E4947">IF(D4947="","",XLOOKUP(D4947,DATOS!$D$6:D14000,DATOS!$C$6:C14000,0,0,1))</f>
        <v/>
      </c>
      <c r="F4947" s="220"/>
      <c r="G4947" s="221"/>
      <c r="H4947" s="194"/>
      <c r="I4947" s="106"/>
      <c r="J4947" s="195"/>
      <c r="K4947" s="195"/>
      <c r="L4947" s="196"/>
    </row>
    <row r="4948">
      <c r="A4948" s="198"/>
      <c r="B4948" s="219"/>
      <c r="C4948" s="103"/>
      <c r="D4948" s="103"/>
      <c r="E4948" s="5" t="str">
        <f t="array" ref="E4948">IF(D4948="","",XLOOKUP(D4948,DATOS!$D$6:D14000,DATOS!$C$6:C14000,0,0,1))</f>
        <v/>
      </c>
      <c r="F4948" s="220"/>
      <c r="G4948" s="221"/>
      <c r="H4948" s="194"/>
      <c r="I4948" s="106"/>
      <c r="J4948" s="195"/>
      <c r="K4948" s="195"/>
      <c r="L4948" s="196"/>
    </row>
    <row r="4949">
      <c r="A4949" s="198"/>
      <c r="B4949" s="219"/>
      <c r="C4949" s="103"/>
      <c r="D4949" s="103"/>
      <c r="E4949" s="5" t="str">
        <f t="array" ref="E4949">IF(D4949="","",XLOOKUP(D4949,DATOS!$D$6:D14000,DATOS!$C$6:C14000,0,0,1))</f>
        <v/>
      </c>
      <c r="F4949" s="220"/>
      <c r="G4949" s="221"/>
      <c r="H4949" s="194"/>
      <c r="I4949" s="106"/>
      <c r="J4949" s="195"/>
      <c r="K4949" s="195"/>
      <c r="L4949" s="196"/>
    </row>
    <row r="4950">
      <c r="A4950" s="198"/>
      <c r="B4950" s="219"/>
      <c r="C4950" s="103"/>
      <c r="D4950" s="103"/>
      <c r="E4950" s="5" t="str">
        <f t="array" ref="E4950">IF(D4950="","",XLOOKUP(D4950,DATOS!$D$6:D14000,DATOS!$C$6:C14000,0,0,1))</f>
        <v/>
      </c>
      <c r="F4950" s="220"/>
      <c r="G4950" s="221"/>
      <c r="H4950" s="194"/>
      <c r="I4950" s="106"/>
      <c r="J4950" s="195"/>
      <c r="K4950" s="195"/>
      <c r="L4950" s="196"/>
    </row>
    <row r="4951">
      <c r="A4951" s="198"/>
      <c r="B4951" s="219"/>
      <c r="C4951" s="103"/>
      <c r="D4951" s="103"/>
      <c r="E4951" s="5" t="str">
        <f t="array" ref="E4951">IF(D4951="","",XLOOKUP(D4951,DATOS!$D$6:D14000,DATOS!$C$6:C14000,0,0,1))</f>
        <v/>
      </c>
      <c r="F4951" s="220"/>
      <c r="G4951" s="221"/>
      <c r="H4951" s="194"/>
      <c r="I4951" s="106"/>
      <c r="J4951" s="195"/>
      <c r="K4951" s="195"/>
      <c r="L4951" s="196"/>
    </row>
    <row r="4952">
      <c r="A4952" s="198"/>
      <c r="B4952" s="219"/>
      <c r="C4952" s="103"/>
      <c r="D4952" s="103"/>
      <c r="E4952" s="5" t="str">
        <f t="array" ref="E4952">IF(D4952="","",XLOOKUP(D4952,DATOS!$D$6:D14000,DATOS!$C$6:C14000,0,0,1))</f>
        <v/>
      </c>
      <c r="F4952" s="220"/>
      <c r="G4952" s="221"/>
      <c r="H4952" s="194"/>
      <c r="I4952" s="106"/>
      <c r="J4952" s="195"/>
      <c r="K4952" s="195"/>
      <c r="L4952" s="196"/>
    </row>
    <row r="4953">
      <c r="A4953" s="198"/>
      <c r="B4953" s="219"/>
      <c r="C4953" s="103"/>
      <c r="D4953" s="103"/>
      <c r="E4953" s="5" t="str">
        <f t="array" ref="E4953">IF(D4953="","",XLOOKUP(D4953,DATOS!$D$6:D14000,DATOS!$C$6:C14000,0,0,1))</f>
        <v/>
      </c>
      <c r="F4953" s="220"/>
      <c r="G4953" s="221"/>
      <c r="H4953" s="194"/>
      <c r="I4953" s="106"/>
      <c r="J4953" s="195"/>
      <c r="K4953" s="195"/>
      <c r="L4953" s="196"/>
    </row>
    <row r="4954">
      <c r="A4954" s="198"/>
      <c r="B4954" s="219"/>
      <c r="C4954" s="103"/>
      <c r="D4954" s="103"/>
      <c r="E4954" s="5" t="str">
        <f t="array" ref="E4954">IF(D4954="","",XLOOKUP(D4954,DATOS!$D$6:D14000,DATOS!$C$6:C14000,0,0,1))</f>
        <v/>
      </c>
      <c r="F4954" s="220"/>
      <c r="G4954" s="221"/>
      <c r="H4954" s="194"/>
      <c r="I4954" s="106"/>
      <c r="J4954" s="195"/>
      <c r="K4954" s="195"/>
      <c r="L4954" s="196"/>
    </row>
    <row r="4955">
      <c r="A4955" s="198"/>
      <c r="B4955" s="219"/>
      <c r="C4955" s="103"/>
      <c r="D4955" s="103"/>
      <c r="E4955" s="5" t="str">
        <f t="array" ref="E4955">IF(D4955="","",XLOOKUP(D4955,DATOS!$D$6:D14000,DATOS!$C$6:C14000,0,0,1))</f>
        <v/>
      </c>
      <c r="F4955" s="220"/>
      <c r="G4955" s="221"/>
      <c r="H4955" s="194"/>
      <c r="I4955" s="106"/>
      <c r="J4955" s="195"/>
      <c r="K4955" s="195"/>
      <c r="L4955" s="196"/>
    </row>
    <row r="4956">
      <c r="A4956" s="198"/>
      <c r="B4956" s="219"/>
      <c r="C4956" s="103"/>
      <c r="D4956" s="103"/>
      <c r="E4956" s="5" t="str">
        <f t="array" ref="E4956">IF(D4956="","",XLOOKUP(D4956,DATOS!$D$6:D14000,DATOS!$C$6:C14000,0,0,1))</f>
        <v/>
      </c>
      <c r="F4956" s="220"/>
      <c r="G4956" s="221"/>
      <c r="H4956" s="194"/>
      <c r="I4956" s="106"/>
      <c r="J4956" s="195"/>
      <c r="K4956" s="195"/>
      <c r="L4956" s="196"/>
    </row>
    <row r="4957">
      <c r="A4957" s="198"/>
      <c r="B4957" s="219"/>
      <c r="C4957" s="103"/>
      <c r="D4957" s="103"/>
      <c r="E4957" s="5" t="str">
        <f t="array" ref="E4957">IF(D4957="","",XLOOKUP(D4957,DATOS!$D$6:D14000,DATOS!$C$6:C14000,0,0,1))</f>
        <v/>
      </c>
      <c r="F4957" s="220"/>
      <c r="G4957" s="221"/>
      <c r="H4957" s="194"/>
      <c r="I4957" s="106"/>
      <c r="J4957" s="195"/>
      <c r="K4957" s="195"/>
      <c r="L4957" s="196"/>
    </row>
    <row r="4958">
      <c r="A4958" s="198"/>
      <c r="B4958" s="219"/>
      <c r="C4958" s="103"/>
      <c r="D4958" s="103"/>
      <c r="E4958" s="5" t="str">
        <f t="array" ref="E4958">IF(D4958="","",XLOOKUP(D4958,DATOS!$D$6:D14000,DATOS!$C$6:C14000,0,0,1))</f>
        <v/>
      </c>
      <c r="F4958" s="220"/>
      <c r="G4958" s="221"/>
      <c r="H4958" s="194"/>
      <c r="I4958" s="106"/>
      <c r="J4958" s="195"/>
      <c r="K4958" s="195"/>
      <c r="L4958" s="196"/>
    </row>
    <row r="4959">
      <c r="A4959" s="198"/>
      <c r="B4959" s="219"/>
      <c r="C4959" s="103"/>
      <c r="D4959" s="103"/>
      <c r="E4959" s="5" t="str">
        <f t="array" ref="E4959">IF(D4959="","",XLOOKUP(D4959,DATOS!$D$6:D14000,DATOS!$C$6:C14000,0,0,1))</f>
        <v/>
      </c>
      <c r="F4959" s="220"/>
      <c r="G4959" s="221"/>
      <c r="H4959" s="194"/>
      <c r="I4959" s="106"/>
      <c r="J4959" s="195"/>
      <c r="K4959" s="195"/>
      <c r="L4959" s="196"/>
    </row>
    <row r="4960">
      <c r="A4960" s="198"/>
      <c r="B4960" s="219"/>
      <c r="C4960" s="103"/>
      <c r="D4960" s="103"/>
      <c r="E4960" s="5" t="str">
        <f t="array" ref="E4960">IF(D4960="","",XLOOKUP(D4960,DATOS!$D$6:D14000,DATOS!$C$6:C14000,0,0,1))</f>
        <v/>
      </c>
      <c r="F4960" s="220"/>
      <c r="G4960" s="221"/>
      <c r="H4960" s="194"/>
      <c r="I4960" s="106"/>
      <c r="J4960" s="195"/>
      <c r="K4960" s="195"/>
      <c r="L4960" s="196"/>
    </row>
    <row r="4961">
      <c r="A4961" s="198"/>
      <c r="B4961" s="219"/>
      <c r="C4961" s="103"/>
      <c r="D4961" s="103"/>
      <c r="E4961" s="5" t="str">
        <f t="array" ref="E4961">IF(D4961="","",XLOOKUP(D4961,DATOS!$D$6:D14000,DATOS!$C$6:C14000,0,0,1))</f>
        <v/>
      </c>
      <c r="F4961" s="220"/>
      <c r="G4961" s="221"/>
      <c r="H4961" s="194"/>
      <c r="I4961" s="106"/>
      <c r="J4961" s="195"/>
      <c r="K4961" s="195"/>
      <c r="L4961" s="196"/>
    </row>
    <row r="4962">
      <c r="A4962" s="198"/>
      <c r="B4962" s="219"/>
      <c r="C4962" s="103"/>
      <c r="D4962" s="103"/>
      <c r="E4962" s="5" t="str">
        <f t="array" ref="E4962">IF(D4962="","",XLOOKUP(D4962,DATOS!$D$6:D14000,DATOS!$C$6:C14000,0,0,1))</f>
        <v/>
      </c>
      <c r="F4962" s="220"/>
      <c r="G4962" s="221"/>
      <c r="H4962" s="194"/>
      <c r="I4962" s="106"/>
      <c r="J4962" s="195"/>
      <c r="K4962" s="195"/>
      <c r="L4962" s="196"/>
    </row>
    <row r="4963">
      <c r="A4963" s="198"/>
      <c r="B4963" s="219"/>
      <c r="C4963" s="103"/>
      <c r="D4963" s="103"/>
      <c r="E4963" s="5" t="str">
        <f t="array" ref="E4963">IF(D4963="","",XLOOKUP(D4963,DATOS!$D$6:D14000,DATOS!$C$6:C14000,0,0,1))</f>
        <v/>
      </c>
      <c r="F4963" s="220"/>
      <c r="G4963" s="221"/>
      <c r="H4963" s="194"/>
      <c r="I4963" s="106"/>
      <c r="J4963" s="195"/>
      <c r="K4963" s="195"/>
      <c r="L4963" s="196"/>
    </row>
    <row r="4964">
      <c r="A4964" s="198"/>
      <c r="B4964" s="219"/>
      <c r="C4964" s="103"/>
      <c r="D4964" s="103"/>
      <c r="E4964" s="5" t="str">
        <f t="array" ref="E4964">IF(D4964="","",XLOOKUP(D4964,DATOS!$D$6:D14000,DATOS!$C$6:C14000,0,0,1))</f>
        <v/>
      </c>
      <c r="F4964" s="220"/>
      <c r="G4964" s="221"/>
      <c r="H4964" s="194"/>
      <c r="I4964" s="106"/>
      <c r="J4964" s="195"/>
      <c r="K4964" s="195"/>
      <c r="L4964" s="196"/>
    </row>
    <row r="4965">
      <c r="A4965" s="198"/>
      <c r="B4965" s="219"/>
      <c r="C4965" s="103"/>
      <c r="D4965" s="103"/>
      <c r="E4965" s="5" t="str">
        <f t="array" ref="E4965">IF(D4965="","",XLOOKUP(D4965,DATOS!$D$6:D14000,DATOS!$C$6:C14000,0,0,1))</f>
        <v/>
      </c>
      <c r="F4965" s="220"/>
      <c r="G4965" s="221"/>
      <c r="H4965" s="194"/>
      <c r="I4965" s="106"/>
      <c r="J4965" s="195"/>
      <c r="K4965" s="195"/>
      <c r="L4965" s="196"/>
    </row>
    <row r="4966">
      <c r="A4966" s="198"/>
      <c r="B4966" s="219"/>
      <c r="C4966" s="103"/>
      <c r="D4966" s="103"/>
      <c r="E4966" s="5" t="str">
        <f t="array" ref="E4966">IF(D4966="","",XLOOKUP(D4966,DATOS!$D$6:D14000,DATOS!$C$6:C14000,0,0,1))</f>
        <v/>
      </c>
      <c r="F4966" s="220"/>
      <c r="G4966" s="221"/>
      <c r="H4966" s="194"/>
      <c r="I4966" s="106"/>
      <c r="J4966" s="195"/>
      <c r="K4966" s="195"/>
      <c r="L4966" s="196"/>
    </row>
    <row r="4967">
      <c r="A4967" s="198"/>
      <c r="B4967" s="219"/>
      <c r="C4967" s="103"/>
      <c r="D4967" s="103"/>
      <c r="E4967" s="5" t="str">
        <f t="array" ref="E4967">IF(D4967="","",XLOOKUP(D4967,DATOS!$D$6:D14000,DATOS!$C$6:C14000,0,0,1))</f>
        <v/>
      </c>
      <c r="F4967" s="220"/>
      <c r="G4967" s="221"/>
      <c r="H4967" s="194"/>
      <c r="I4967" s="106"/>
      <c r="J4967" s="195"/>
      <c r="K4967" s="195"/>
      <c r="L4967" s="196"/>
    </row>
    <row r="4968">
      <c r="A4968" s="198"/>
      <c r="B4968" s="219"/>
      <c r="C4968" s="103"/>
      <c r="D4968" s="103"/>
      <c r="E4968" s="5" t="str">
        <f t="array" ref="E4968">IF(D4968="","",XLOOKUP(D4968,DATOS!$D$6:D14000,DATOS!$C$6:C14000,0,0,1))</f>
        <v/>
      </c>
      <c r="F4968" s="220"/>
      <c r="G4968" s="221"/>
      <c r="H4968" s="194"/>
      <c r="I4968" s="106"/>
      <c r="J4968" s="195"/>
      <c r="K4968" s="195"/>
      <c r="L4968" s="196"/>
    </row>
    <row r="4969">
      <c r="A4969" s="198"/>
      <c r="B4969" s="219"/>
      <c r="C4969" s="103"/>
      <c r="D4969" s="103"/>
      <c r="E4969" s="5" t="str">
        <f t="array" ref="E4969">IF(D4969="","",XLOOKUP(D4969,DATOS!$D$6:D14000,DATOS!$C$6:C14000,0,0,1))</f>
        <v/>
      </c>
      <c r="F4969" s="220"/>
      <c r="G4969" s="221"/>
      <c r="H4969" s="194"/>
      <c r="I4969" s="106"/>
      <c r="J4969" s="195"/>
      <c r="K4969" s="195"/>
      <c r="L4969" s="196"/>
    </row>
    <row r="4970">
      <c r="A4970" s="198"/>
      <c r="B4970" s="219"/>
      <c r="C4970" s="103"/>
      <c r="D4970" s="103"/>
      <c r="E4970" s="5" t="str">
        <f t="array" ref="E4970">IF(D4970="","",XLOOKUP(D4970,DATOS!$D$6:D14000,DATOS!$C$6:C14000,0,0,1))</f>
        <v/>
      </c>
      <c r="F4970" s="220"/>
      <c r="G4970" s="221"/>
      <c r="H4970" s="194"/>
      <c r="I4970" s="106"/>
      <c r="J4970" s="195"/>
      <c r="K4970" s="195"/>
      <c r="L4970" s="196"/>
    </row>
    <row r="4971">
      <c r="A4971" s="198"/>
      <c r="B4971" s="219"/>
      <c r="C4971" s="103"/>
      <c r="D4971" s="103"/>
      <c r="E4971" s="5" t="str">
        <f t="array" ref="E4971">IF(D4971="","",XLOOKUP(D4971,DATOS!$D$6:D14000,DATOS!$C$6:C14000,0,0,1))</f>
        <v/>
      </c>
      <c r="F4971" s="220"/>
      <c r="G4971" s="221"/>
      <c r="H4971" s="194"/>
      <c r="I4971" s="106"/>
      <c r="J4971" s="195"/>
      <c r="K4971" s="195"/>
      <c r="L4971" s="196"/>
    </row>
    <row r="4972">
      <c r="A4972" s="198"/>
      <c r="B4972" s="219"/>
      <c r="C4972" s="103"/>
      <c r="D4972" s="103"/>
      <c r="E4972" s="5" t="str">
        <f t="array" ref="E4972">IF(D4972="","",XLOOKUP(D4972,DATOS!$D$6:D14000,DATOS!$C$6:C14000,0,0,1))</f>
        <v/>
      </c>
      <c r="F4972" s="220"/>
      <c r="G4972" s="221"/>
      <c r="H4972" s="194"/>
      <c r="I4972" s="106"/>
      <c r="J4972" s="195"/>
      <c r="K4972" s="195"/>
      <c r="L4972" s="196"/>
    </row>
    <row r="4973">
      <c r="A4973" s="198"/>
      <c r="B4973" s="219"/>
      <c r="C4973" s="103"/>
      <c r="D4973" s="103"/>
      <c r="E4973" s="5" t="str">
        <f t="array" ref="E4973">IF(D4973="","",XLOOKUP(D4973,DATOS!$D$6:D14000,DATOS!$C$6:C14000,0,0,1))</f>
        <v/>
      </c>
      <c r="F4973" s="220"/>
      <c r="G4973" s="221"/>
      <c r="H4973" s="194"/>
      <c r="I4973" s="106"/>
      <c r="J4973" s="195"/>
      <c r="K4973" s="195"/>
      <c r="L4973" s="196"/>
    </row>
    <row r="4974">
      <c r="A4974" s="198"/>
      <c r="B4974" s="219"/>
      <c r="C4974" s="103"/>
      <c r="D4974" s="103"/>
      <c r="E4974" s="5" t="str">
        <f t="array" ref="E4974">IF(D4974="","",XLOOKUP(D4974,DATOS!$D$6:D14000,DATOS!$C$6:C14000,0,0,1))</f>
        <v/>
      </c>
      <c r="F4974" s="220"/>
      <c r="G4974" s="221"/>
      <c r="H4974" s="194"/>
      <c r="I4974" s="106"/>
      <c r="J4974" s="195"/>
      <c r="K4974" s="195"/>
      <c r="L4974" s="196"/>
    </row>
    <row r="4975">
      <c r="A4975" s="198"/>
      <c r="B4975" s="219"/>
      <c r="C4975" s="103"/>
      <c r="D4975" s="103"/>
      <c r="E4975" s="5" t="str">
        <f t="array" ref="E4975">IF(D4975="","",XLOOKUP(D4975,DATOS!$D$6:D14000,DATOS!$C$6:C14000,0,0,1))</f>
        <v/>
      </c>
      <c r="F4975" s="220"/>
      <c r="G4975" s="221"/>
      <c r="H4975" s="194"/>
      <c r="I4975" s="106"/>
      <c r="J4975" s="195"/>
      <c r="K4975" s="195"/>
      <c r="L4975" s="196"/>
    </row>
    <row r="4976">
      <c r="A4976" s="198"/>
      <c r="B4976" s="219"/>
      <c r="C4976" s="103"/>
      <c r="D4976" s="103"/>
      <c r="E4976" s="5" t="str">
        <f t="array" ref="E4976">IF(D4976="","",XLOOKUP(D4976,DATOS!$D$6:D14000,DATOS!$C$6:C14000,0,0,1))</f>
        <v/>
      </c>
      <c r="F4976" s="220"/>
      <c r="G4976" s="221"/>
      <c r="H4976" s="194"/>
      <c r="I4976" s="106"/>
      <c r="J4976" s="195"/>
      <c r="K4976" s="195"/>
      <c r="L4976" s="196"/>
    </row>
    <row r="4977">
      <c r="A4977" s="198"/>
      <c r="B4977" s="219"/>
      <c r="C4977" s="103"/>
      <c r="D4977" s="103"/>
      <c r="E4977" s="5" t="str">
        <f t="array" ref="E4977">IF(D4977="","",XLOOKUP(D4977,DATOS!$D$6:D14000,DATOS!$C$6:C14000,0,0,1))</f>
        <v/>
      </c>
      <c r="F4977" s="220"/>
      <c r="G4977" s="221"/>
      <c r="H4977" s="194"/>
      <c r="I4977" s="106"/>
      <c r="J4977" s="195"/>
      <c r="K4977" s="195"/>
      <c r="L4977" s="196"/>
    </row>
    <row r="4978">
      <c r="A4978" s="198"/>
      <c r="B4978" s="219"/>
      <c r="C4978" s="103"/>
      <c r="D4978" s="103"/>
      <c r="E4978" s="5" t="str">
        <f t="array" ref="E4978">IF(D4978="","",XLOOKUP(D4978,DATOS!$D$6:D14000,DATOS!$C$6:C14000,0,0,1))</f>
        <v/>
      </c>
      <c r="F4978" s="220"/>
      <c r="G4978" s="221"/>
      <c r="H4978" s="194"/>
      <c r="I4978" s="106"/>
      <c r="J4978" s="195"/>
      <c r="K4978" s="195"/>
      <c r="L4978" s="196"/>
    </row>
    <row r="4979">
      <c r="A4979" s="198"/>
      <c r="B4979" s="219"/>
      <c r="C4979" s="103"/>
      <c r="D4979" s="103"/>
      <c r="E4979" s="5" t="str">
        <f t="array" ref="E4979">IF(D4979="","",XLOOKUP(D4979,DATOS!$D$6:D14000,DATOS!$C$6:C14000,0,0,1))</f>
        <v/>
      </c>
      <c r="F4979" s="220"/>
      <c r="G4979" s="221"/>
      <c r="H4979" s="194"/>
      <c r="I4979" s="106"/>
      <c r="J4979" s="195"/>
      <c r="K4979" s="195"/>
      <c r="L4979" s="196"/>
    </row>
    <row r="4980">
      <c r="A4980" s="198"/>
      <c r="B4980" s="219"/>
      <c r="C4980" s="103"/>
      <c r="D4980" s="103"/>
      <c r="E4980" s="5" t="str">
        <f t="array" ref="E4980">IF(D4980="","",XLOOKUP(D4980,DATOS!$D$6:D14000,DATOS!$C$6:C14000,0,0,1))</f>
        <v/>
      </c>
      <c r="F4980" s="220"/>
      <c r="G4980" s="221"/>
      <c r="H4980" s="194"/>
      <c r="I4980" s="106"/>
      <c r="J4980" s="195"/>
      <c r="K4980" s="195"/>
      <c r="L4980" s="196"/>
    </row>
    <row r="4981">
      <c r="A4981" s="198"/>
      <c r="B4981" s="219"/>
      <c r="C4981" s="103"/>
      <c r="D4981" s="103"/>
      <c r="E4981" s="5" t="str">
        <f t="array" ref="E4981">IF(D4981="","",XLOOKUP(D4981,DATOS!$D$6:D14000,DATOS!$C$6:C14000,0,0,1))</f>
        <v/>
      </c>
      <c r="F4981" s="220"/>
      <c r="G4981" s="221"/>
      <c r="H4981" s="194"/>
      <c r="I4981" s="106"/>
      <c r="J4981" s="195"/>
      <c r="K4981" s="195"/>
      <c r="L4981" s="196"/>
    </row>
    <row r="4982">
      <c r="A4982" s="198"/>
      <c r="B4982" s="219"/>
      <c r="C4982" s="103"/>
      <c r="D4982" s="103"/>
      <c r="E4982" s="5" t="str">
        <f t="array" ref="E4982">IF(D4982="","",XLOOKUP(D4982,DATOS!$D$6:D14000,DATOS!$C$6:C14000,0,0,1))</f>
        <v/>
      </c>
      <c r="F4982" s="220"/>
      <c r="G4982" s="221"/>
      <c r="H4982" s="194"/>
      <c r="I4982" s="106"/>
      <c r="J4982" s="195"/>
      <c r="K4982" s="195"/>
      <c r="L4982" s="196"/>
    </row>
    <row r="4983">
      <c r="A4983" s="198"/>
      <c r="B4983" s="219"/>
      <c r="C4983" s="103"/>
      <c r="D4983" s="103"/>
      <c r="E4983" s="5" t="str">
        <f t="array" ref="E4983">IF(D4983="","",XLOOKUP(D4983,DATOS!$D$6:D14000,DATOS!$C$6:C14000,0,0,1))</f>
        <v/>
      </c>
      <c r="F4983" s="220"/>
      <c r="G4983" s="221"/>
      <c r="H4983" s="194"/>
      <c r="I4983" s="106"/>
      <c r="J4983" s="195"/>
      <c r="K4983" s="195"/>
      <c r="L4983" s="196"/>
    </row>
    <row r="4984">
      <c r="A4984" s="198"/>
      <c r="B4984" s="219"/>
      <c r="C4984" s="103"/>
      <c r="D4984" s="103"/>
      <c r="E4984" s="5" t="str">
        <f t="array" ref="E4984">IF(D4984="","",XLOOKUP(D4984,DATOS!$D$6:D14000,DATOS!$C$6:C14000,0,0,1))</f>
        <v/>
      </c>
      <c r="F4984" s="220"/>
      <c r="G4984" s="221"/>
      <c r="H4984" s="194"/>
      <c r="I4984" s="106"/>
      <c r="J4984" s="195"/>
      <c r="K4984" s="195"/>
      <c r="L4984" s="196"/>
    </row>
    <row r="4985">
      <c r="A4985" s="198"/>
      <c r="B4985" s="219"/>
      <c r="C4985" s="103"/>
      <c r="D4985" s="103"/>
      <c r="E4985" s="5" t="str">
        <f t="array" ref="E4985">IF(D4985="","",XLOOKUP(D4985,DATOS!$D$6:D14000,DATOS!$C$6:C14000,0,0,1))</f>
        <v/>
      </c>
      <c r="F4985" s="220"/>
      <c r="G4985" s="221"/>
      <c r="H4985" s="194"/>
      <c r="I4985" s="106"/>
      <c r="J4985" s="195"/>
      <c r="K4985" s="195"/>
      <c r="L4985" s="196"/>
    </row>
    <row r="4986">
      <c r="A4986" s="198"/>
      <c r="B4986" s="219"/>
      <c r="C4986" s="103"/>
      <c r="D4986" s="103"/>
      <c r="E4986" s="5" t="str">
        <f t="array" ref="E4986">IF(D4986="","",XLOOKUP(D4986,DATOS!$D$6:D14000,DATOS!$C$6:C14000,0,0,1))</f>
        <v/>
      </c>
      <c r="F4986" s="220"/>
      <c r="G4986" s="221"/>
      <c r="H4986" s="194"/>
      <c r="I4986" s="106"/>
      <c r="J4986" s="195"/>
      <c r="K4986" s="195"/>
      <c r="L4986" s="196"/>
    </row>
    <row r="4987">
      <c r="A4987" s="198"/>
      <c r="B4987" s="219"/>
      <c r="C4987" s="103"/>
      <c r="D4987" s="103"/>
      <c r="E4987" s="5" t="str">
        <f t="array" ref="E4987">IF(D4987="","",XLOOKUP(D4987,DATOS!$D$6:D14000,DATOS!$C$6:C14000,0,0,1))</f>
        <v/>
      </c>
      <c r="F4987" s="220"/>
      <c r="G4987" s="221"/>
      <c r="H4987" s="194"/>
      <c r="I4987" s="106"/>
      <c r="J4987" s="195"/>
      <c r="K4987" s="195"/>
      <c r="L4987" s="196"/>
    </row>
    <row r="4988">
      <c r="A4988" s="198"/>
      <c r="B4988" s="219"/>
      <c r="C4988" s="103"/>
      <c r="D4988" s="103"/>
      <c r="E4988" s="5" t="str">
        <f t="array" ref="E4988">IF(D4988="","",XLOOKUP(D4988,DATOS!$D$6:D14000,DATOS!$C$6:C14000,0,0,1))</f>
        <v/>
      </c>
      <c r="F4988" s="220"/>
      <c r="G4988" s="221"/>
      <c r="H4988" s="194"/>
      <c r="I4988" s="106"/>
      <c r="J4988" s="195"/>
      <c r="K4988" s="195"/>
      <c r="L4988" s="196"/>
    </row>
    <row r="4989">
      <c r="A4989" s="198"/>
      <c r="B4989" s="219"/>
      <c r="C4989" s="103"/>
      <c r="D4989" s="103"/>
      <c r="E4989" s="5" t="str">
        <f t="array" ref="E4989">IF(D4989="","",XLOOKUP(D4989,DATOS!$D$6:D14000,DATOS!$C$6:C14000,0,0,1))</f>
        <v/>
      </c>
      <c r="F4989" s="220"/>
      <c r="G4989" s="221"/>
      <c r="H4989" s="194"/>
      <c r="I4989" s="106"/>
      <c r="J4989" s="195"/>
      <c r="K4989" s="195"/>
      <c r="L4989" s="196"/>
    </row>
    <row r="4990">
      <c r="A4990" s="198"/>
      <c r="B4990" s="219"/>
      <c r="C4990" s="103"/>
      <c r="D4990" s="103"/>
      <c r="E4990" s="5" t="str">
        <f t="array" ref="E4990">IF(D4990="","",XLOOKUP(D4990,DATOS!$D$6:D14000,DATOS!$C$6:C14000,0,0,1))</f>
        <v/>
      </c>
      <c r="F4990" s="220"/>
      <c r="G4990" s="221"/>
      <c r="H4990" s="194"/>
      <c r="I4990" s="106"/>
      <c r="J4990" s="195"/>
      <c r="K4990" s="195"/>
      <c r="L4990" s="196"/>
    </row>
    <row r="4991">
      <c r="A4991" s="198"/>
      <c r="B4991" s="219"/>
      <c r="C4991" s="103"/>
      <c r="D4991" s="103"/>
      <c r="E4991" s="5" t="str">
        <f t="array" ref="E4991">IF(D4991="","",XLOOKUP(D4991,DATOS!$D$6:D14000,DATOS!$C$6:C14000,0,0,1))</f>
        <v/>
      </c>
      <c r="F4991" s="220"/>
      <c r="G4991" s="221"/>
      <c r="H4991" s="194"/>
      <c r="I4991" s="106"/>
      <c r="J4991" s="195"/>
      <c r="K4991" s="195"/>
      <c r="L4991" s="196"/>
    </row>
    <row r="4992">
      <c r="A4992" s="198"/>
      <c r="B4992" s="219"/>
      <c r="C4992" s="103"/>
      <c r="D4992" s="103"/>
      <c r="E4992" s="5" t="str">
        <f t="array" ref="E4992">IF(D4992="","",XLOOKUP(D4992,DATOS!$D$6:D14000,DATOS!$C$6:C14000,0,0,1))</f>
        <v/>
      </c>
      <c r="F4992" s="220"/>
      <c r="G4992" s="221"/>
      <c r="H4992" s="194"/>
      <c r="I4992" s="106"/>
      <c r="J4992" s="195"/>
      <c r="K4992" s="195"/>
      <c r="L4992" s="196"/>
    </row>
    <row r="4993">
      <c r="A4993" s="198"/>
      <c r="B4993" s="219"/>
      <c r="C4993" s="103"/>
      <c r="D4993" s="103"/>
      <c r="E4993" s="5" t="str">
        <f t="array" ref="E4993">IF(D4993="","",XLOOKUP(D4993,DATOS!$D$6:D14000,DATOS!$C$6:C14000,0,0,1))</f>
        <v/>
      </c>
      <c r="F4993" s="220"/>
      <c r="G4993" s="221"/>
      <c r="H4993" s="194"/>
      <c r="I4993" s="106"/>
      <c r="J4993" s="195"/>
      <c r="K4993" s="195"/>
      <c r="L4993" s="196"/>
    </row>
    <row r="4994">
      <c r="A4994" s="198"/>
      <c r="B4994" s="219"/>
      <c r="C4994" s="103"/>
      <c r="D4994" s="103"/>
      <c r="E4994" s="5" t="str">
        <f t="array" ref="E4994">IF(D4994="","",XLOOKUP(D4994,DATOS!$D$6:D14000,DATOS!$C$6:C14000,0,0,1))</f>
        <v/>
      </c>
      <c r="F4994" s="220"/>
      <c r="G4994" s="221"/>
      <c r="H4994" s="194"/>
      <c r="I4994" s="106"/>
      <c r="J4994" s="195"/>
      <c r="K4994" s="195"/>
      <c r="L4994" s="196"/>
    </row>
    <row r="4995">
      <c r="A4995" s="198"/>
      <c r="B4995" s="219"/>
      <c r="C4995" s="103"/>
      <c r="D4995" s="103"/>
      <c r="E4995" s="5" t="str">
        <f t="array" ref="E4995">IF(D4995="","",XLOOKUP(D4995,DATOS!$D$6:D14000,DATOS!$C$6:C14000,0,0,1))</f>
        <v/>
      </c>
      <c r="F4995" s="220"/>
      <c r="G4995" s="221"/>
      <c r="H4995" s="194"/>
      <c r="I4995" s="106"/>
      <c r="J4995" s="195"/>
      <c r="K4995" s="195"/>
      <c r="L4995" s="196"/>
    </row>
    <row r="4996">
      <c r="A4996" s="198"/>
      <c r="B4996" s="219"/>
      <c r="C4996" s="103"/>
      <c r="D4996" s="103"/>
      <c r="E4996" s="5" t="str">
        <f t="array" ref="E4996">IF(D4996="","",XLOOKUP(D4996,DATOS!$D$6:D14000,DATOS!$C$6:C14000,0,0,1))</f>
        <v/>
      </c>
      <c r="F4996" s="220"/>
      <c r="G4996" s="221"/>
      <c r="H4996" s="194"/>
      <c r="I4996" s="106"/>
      <c r="J4996" s="195"/>
      <c r="K4996" s="195"/>
      <c r="L4996" s="196"/>
    </row>
    <row r="4997">
      <c r="A4997" s="198"/>
      <c r="B4997" s="219"/>
      <c r="C4997" s="103"/>
      <c r="D4997" s="103"/>
      <c r="E4997" s="5" t="str">
        <f t="array" ref="E4997">IF(D4997="","",XLOOKUP(D4997,DATOS!$D$6:D14000,DATOS!$C$6:C14000,0,0,1))</f>
        <v/>
      </c>
      <c r="F4997" s="220"/>
      <c r="G4997" s="221"/>
      <c r="H4997" s="194"/>
      <c r="I4997" s="106"/>
      <c r="J4997" s="195"/>
      <c r="K4997" s="195"/>
      <c r="L4997" s="196"/>
    </row>
    <row r="4998">
      <c r="A4998" s="198"/>
      <c r="B4998" s="219"/>
      <c r="C4998" s="103"/>
      <c r="D4998" s="103"/>
      <c r="E4998" s="5" t="str">
        <f t="array" ref="E4998">IF(D4998="","",XLOOKUP(D4998,DATOS!$D$6:D14000,DATOS!$C$6:C14000,0,0,1))</f>
        <v/>
      </c>
      <c r="F4998" s="220"/>
      <c r="G4998" s="221"/>
      <c r="H4998" s="194"/>
      <c r="I4998" s="106"/>
      <c r="J4998" s="195"/>
      <c r="K4998" s="195"/>
      <c r="L4998" s="196"/>
    </row>
    <row r="4999">
      <c r="A4999" s="198"/>
      <c r="B4999" s="219"/>
      <c r="C4999" s="103"/>
      <c r="D4999" s="103"/>
      <c r="E4999" s="5" t="str">
        <f t="array" ref="E4999">IF(D4999="","",XLOOKUP(D4999,DATOS!$D$6:D14000,DATOS!$C$6:C14000,0,0,1))</f>
        <v/>
      </c>
      <c r="F4999" s="220"/>
      <c r="G4999" s="221"/>
      <c r="H4999" s="194"/>
      <c r="I4999" s="106"/>
      <c r="J4999" s="195"/>
      <c r="K4999" s="195"/>
      <c r="L4999" s="196"/>
    </row>
    <row r="5000">
      <c r="A5000" s="198"/>
      <c r="B5000" s="219"/>
      <c r="C5000" s="103"/>
      <c r="D5000" s="103"/>
      <c r="E5000" s="5" t="str">
        <f t="array" ref="E5000">IF(D5000="","",XLOOKUP(D5000,DATOS!$D$6:D14000,DATOS!$C$6:C14000,0,0,1))</f>
        <v/>
      </c>
      <c r="F5000" s="220"/>
      <c r="G5000" s="221"/>
      <c r="H5000" s="194"/>
      <c r="I5000" s="106"/>
      <c r="J5000" s="195"/>
      <c r="K5000" s="195"/>
      <c r="L5000" s="196"/>
    </row>
    <row r="5001">
      <c r="A5001" s="198"/>
      <c r="B5001" s="219"/>
      <c r="C5001" s="103"/>
      <c r="D5001" s="103"/>
      <c r="E5001" s="5" t="str">
        <f t="array" ref="E5001">IF(D5001="","",XLOOKUP(D5001,DATOS!$D$6:D14000,DATOS!$C$6:C14000,0,0,1))</f>
        <v/>
      </c>
      <c r="F5001" s="220"/>
      <c r="G5001" s="221"/>
      <c r="H5001" s="194"/>
      <c r="I5001" s="106"/>
      <c r="J5001" s="195"/>
      <c r="K5001" s="195"/>
      <c r="L5001" s="196"/>
    </row>
    <row r="5002">
      <c r="A5002" s="198"/>
      <c r="B5002" s="219"/>
      <c r="C5002" s="103"/>
      <c r="D5002" s="103"/>
      <c r="E5002" s="5" t="str">
        <f t="array" ref="E5002">IF(D5002="","",XLOOKUP(D5002,DATOS!$D$6:D14000,DATOS!$C$6:C14000,0,0,1))</f>
        <v/>
      </c>
      <c r="F5002" s="220"/>
      <c r="G5002" s="221"/>
      <c r="H5002" s="194"/>
      <c r="I5002" s="106"/>
      <c r="J5002" s="195"/>
      <c r="K5002" s="195"/>
      <c r="L5002" s="196"/>
    </row>
    <row r="5003">
      <c r="A5003" s="198"/>
      <c r="B5003" s="219"/>
      <c r="C5003" s="103"/>
      <c r="D5003" s="103"/>
      <c r="E5003" s="5" t="str">
        <f t="array" ref="E5003">IF(D5003="","",XLOOKUP(D5003,DATOS!$D$6:D14000,DATOS!$C$6:C14000,0,0,1))</f>
        <v/>
      </c>
      <c r="F5003" s="220"/>
      <c r="G5003" s="221"/>
      <c r="H5003" s="194"/>
      <c r="I5003" s="106"/>
      <c r="J5003" s="195"/>
      <c r="K5003" s="195"/>
      <c r="L5003" s="196"/>
    </row>
    <row r="5004">
      <c r="A5004" s="198"/>
      <c r="B5004" s="219"/>
      <c r="C5004" s="103"/>
      <c r="D5004" s="103"/>
      <c r="E5004" s="5" t="str">
        <f t="array" ref="E5004">IF(D5004="","",XLOOKUP(D5004,DATOS!$D$6:D14000,DATOS!$C$6:C14000,0,0,1))</f>
        <v/>
      </c>
      <c r="F5004" s="220"/>
      <c r="G5004" s="221"/>
      <c r="H5004" s="194"/>
      <c r="I5004" s="106"/>
      <c r="J5004" s="195"/>
      <c r="K5004" s="195"/>
      <c r="L5004" s="196"/>
    </row>
    <row r="5005">
      <c r="A5005" s="198"/>
      <c r="B5005" s="219"/>
      <c r="C5005" s="103"/>
      <c r="D5005" s="103"/>
      <c r="E5005" s="5" t="str">
        <f t="array" ref="E5005">IF(D5005="","",XLOOKUP(D5005,DATOS!$D$6:D14000,DATOS!$C$6:C14000,0,0,1))</f>
        <v/>
      </c>
      <c r="F5005" s="220"/>
      <c r="G5005" s="221"/>
      <c r="H5005" s="194"/>
      <c r="I5005" s="106"/>
      <c r="J5005" s="195"/>
      <c r="K5005" s="195"/>
      <c r="L5005" s="196"/>
    </row>
    <row r="5006">
      <c r="A5006" s="198"/>
      <c r="B5006" s="219"/>
      <c r="C5006" s="103"/>
      <c r="D5006" s="103"/>
      <c r="E5006" s="5" t="str">
        <f t="array" ref="E5006">IF(D5006="","",XLOOKUP(D5006,DATOS!$D$6:D14000,DATOS!$C$6:C14000,0,0,1))</f>
        <v/>
      </c>
      <c r="F5006" s="220"/>
      <c r="G5006" s="221"/>
      <c r="H5006" s="194"/>
      <c r="I5006" s="106"/>
      <c r="J5006" s="195"/>
      <c r="K5006" s="195"/>
      <c r="L5006" s="196"/>
    </row>
    <row r="5007">
      <c r="A5007" s="198"/>
      <c r="B5007" s="219"/>
      <c r="C5007" s="103"/>
      <c r="D5007" s="103"/>
      <c r="E5007" s="5" t="str">
        <f t="array" ref="E5007">IF(D5007="","",XLOOKUP(D5007,DATOS!$D$6:D14000,DATOS!$C$6:C14000,0,0,1))</f>
        <v/>
      </c>
      <c r="F5007" s="220"/>
      <c r="G5007" s="221"/>
      <c r="H5007" s="194"/>
      <c r="I5007" s="106"/>
      <c r="J5007" s="195"/>
      <c r="K5007" s="195"/>
      <c r="L5007" s="196"/>
    </row>
    <row r="5008">
      <c r="A5008" s="198"/>
      <c r="B5008" s="219"/>
      <c r="C5008" s="103"/>
      <c r="D5008" s="103"/>
      <c r="E5008" s="5" t="str">
        <f t="array" ref="E5008">IF(D5008="","",XLOOKUP(D5008,DATOS!$D$6:D14000,DATOS!$C$6:C14000,0,0,1))</f>
        <v/>
      </c>
      <c r="F5008" s="220"/>
      <c r="G5008" s="221"/>
      <c r="H5008" s="194"/>
      <c r="I5008" s="106"/>
      <c r="J5008" s="195"/>
      <c r="K5008" s="195"/>
      <c r="L5008" s="196"/>
    </row>
    <row r="5009">
      <c r="A5009" s="198"/>
      <c r="B5009" s="219"/>
      <c r="C5009" s="103"/>
      <c r="D5009" s="103"/>
      <c r="E5009" s="5" t="str">
        <f t="array" ref="E5009">IF(D5009="","",XLOOKUP(D5009,DATOS!$D$6:D14000,DATOS!$C$6:C14000,0,0,1))</f>
        <v/>
      </c>
      <c r="F5009" s="220"/>
      <c r="G5009" s="221"/>
      <c r="H5009" s="194"/>
      <c r="I5009" s="106"/>
      <c r="J5009" s="195"/>
      <c r="K5009" s="195"/>
      <c r="L5009" s="196"/>
    </row>
    <row r="5010">
      <c r="A5010" s="198"/>
      <c r="B5010" s="219"/>
      <c r="C5010" s="103"/>
      <c r="D5010" s="103"/>
      <c r="E5010" s="5" t="str">
        <f t="array" ref="E5010">IF(D5010="","",XLOOKUP(D5010,DATOS!$D$6:D14000,DATOS!$C$6:C14000,0,0,1))</f>
        <v/>
      </c>
      <c r="F5010" s="220"/>
      <c r="G5010" s="221"/>
      <c r="H5010" s="194"/>
      <c r="I5010" s="106"/>
      <c r="J5010" s="195"/>
      <c r="K5010" s="195"/>
      <c r="L5010" s="196"/>
    </row>
    <row r="5011">
      <c r="A5011" s="198"/>
      <c r="B5011" s="219"/>
      <c r="C5011" s="103"/>
      <c r="D5011" s="103"/>
      <c r="E5011" s="5" t="str">
        <f t="array" ref="E5011">IF(D5011="","",XLOOKUP(D5011,DATOS!$D$6:D14000,DATOS!$C$6:C14000,0,0,1))</f>
        <v/>
      </c>
      <c r="F5011" s="220"/>
      <c r="G5011" s="221"/>
      <c r="H5011" s="194"/>
      <c r="I5011" s="106"/>
      <c r="J5011" s="195"/>
      <c r="K5011" s="195"/>
      <c r="L5011" s="196"/>
    </row>
    <row r="5012">
      <c r="A5012" s="198"/>
      <c r="B5012" s="219"/>
      <c r="C5012" s="103"/>
      <c r="D5012" s="103"/>
      <c r="E5012" s="5" t="str">
        <f t="array" ref="E5012">IF(D5012="","",XLOOKUP(D5012,DATOS!$D$6:D14000,DATOS!$C$6:C14000,0,0,1))</f>
        <v/>
      </c>
      <c r="F5012" s="220"/>
      <c r="G5012" s="221"/>
      <c r="H5012" s="194"/>
      <c r="I5012" s="106"/>
      <c r="J5012" s="195"/>
      <c r="K5012" s="195"/>
      <c r="L5012" s="196"/>
    </row>
    <row r="5013">
      <c r="A5013" s="198"/>
      <c r="B5013" s="219"/>
      <c r="C5013" s="103"/>
      <c r="D5013" s="103"/>
      <c r="E5013" s="5" t="str">
        <f t="array" ref="E5013">IF(D5013="","",XLOOKUP(D5013,DATOS!$D$6:D14000,DATOS!$C$6:C14000,0,0,1))</f>
        <v/>
      </c>
      <c r="F5013" s="220"/>
      <c r="G5013" s="221"/>
      <c r="H5013" s="194"/>
      <c r="I5013" s="106"/>
      <c r="J5013" s="195"/>
      <c r="K5013" s="195"/>
      <c r="L5013" s="196"/>
    </row>
    <row r="5014">
      <c r="A5014" s="198"/>
      <c r="B5014" s="219"/>
      <c r="C5014" s="103"/>
      <c r="D5014" s="103"/>
      <c r="E5014" s="5" t="str">
        <f t="array" ref="E5014">IF(D5014="","",XLOOKUP(D5014,DATOS!$D$6:D14000,DATOS!$C$6:C14000,0,0,1))</f>
        <v/>
      </c>
      <c r="F5014" s="220"/>
      <c r="G5014" s="221"/>
      <c r="H5014" s="194"/>
      <c r="I5014" s="106"/>
      <c r="J5014" s="195"/>
      <c r="K5014" s="195"/>
      <c r="L5014" s="196"/>
    </row>
    <row r="5015">
      <c r="A5015" s="198"/>
      <c r="B5015" s="219"/>
      <c r="C5015" s="103"/>
      <c r="D5015" s="103"/>
      <c r="E5015" s="5" t="str">
        <f t="array" ref="E5015">IF(D5015="","",XLOOKUP(D5015,DATOS!$D$6:D14000,DATOS!$C$6:C14000,0,0,1))</f>
        <v/>
      </c>
      <c r="F5015" s="220"/>
      <c r="G5015" s="221"/>
      <c r="H5015" s="194"/>
      <c r="I5015" s="106"/>
      <c r="J5015" s="195"/>
      <c r="K5015" s="195"/>
      <c r="L5015" s="196"/>
    </row>
    <row r="5016">
      <c r="A5016" s="198"/>
      <c r="B5016" s="219"/>
      <c r="C5016" s="103"/>
      <c r="D5016" s="103"/>
      <c r="E5016" s="5" t="str">
        <f t="array" ref="E5016">IF(D5016="","",XLOOKUP(D5016,DATOS!$D$6:D14000,DATOS!$C$6:C14000,0,0,1))</f>
        <v/>
      </c>
      <c r="F5016" s="220"/>
      <c r="G5016" s="221"/>
      <c r="H5016" s="194"/>
      <c r="I5016" s="106"/>
      <c r="J5016" s="195"/>
      <c r="K5016" s="195"/>
      <c r="L5016" s="196"/>
    </row>
    <row r="5017">
      <c r="A5017" s="198"/>
      <c r="B5017" s="219"/>
      <c r="C5017" s="103"/>
      <c r="D5017" s="103"/>
      <c r="E5017" s="5" t="str">
        <f t="array" ref="E5017">IF(D5017="","",XLOOKUP(D5017,DATOS!$D$6:D14000,DATOS!$C$6:C14000,0,0,1))</f>
        <v/>
      </c>
      <c r="F5017" s="220"/>
      <c r="G5017" s="221"/>
      <c r="H5017" s="194"/>
      <c r="I5017" s="106"/>
      <c r="J5017" s="195"/>
      <c r="K5017" s="195"/>
      <c r="L5017" s="196"/>
    </row>
    <row r="5018">
      <c r="A5018" s="198"/>
      <c r="B5018" s="219"/>
      <c r="C5018" s="103"/>
      <c r="D5018" s="103"/>
      <c r="E5018" s="5" t="str">
        <f t="array" ref="E5018">IF(D5018="","",XLOOKUP(D5018,DATOS!$D$6:D14000,DATOS!$C$6:C14000,0,0,1))</f>
        <v/>
      </c>
      <c r="F5018" s="220"/>
      <c r="G5018" s="221"/>
      <c r="H5018" s="194"/>
      <c r="I5018" s="106"/>
      <c r="J5018" s="195"/>
      <c r="K5018" s="195"/>
      <c r="L5018" s="196"/>
    </row>
    <row r="5019">
      <c r="A5019" s="198"/>
      <c r="B5019" s="219"/>
      <c r="C5019" s="103"/>
      <c r="D5019" s="103"/>
      <c r="E5019" s="5" t="str">
        <f t="array" ref="E5019">IF(D5019="","",XLOOKUP(D5019,DATOS!$D$6:D14000,DATOS!$C$6:C14000,0,0,1))</f>
        <v/>
      </c>
      <c r="F5019" s="220"/>
      <c r="G5019" s="221"/>
      <c r="H5019" s="194"/>
      <c r="I5019" s="106"/>
      <c r="J5019" s="195"/>
      <c r="K5019" s="195"/>
      <c r="L5019" s="196"/>
    </row>
    <row r="5020">
      <c r="A5020" s="198"/>
      <c r="B5020" s="219"/>
      <c r="C5020" s="103"/>
      <c r="D5020" s="103"/>
      <c r="E5020" s="5" t="str">
        <f t="array" ref="E5020">IF(D5020="","",XLOOKUP(D5020,DATOS!$D$6:D14000,DATOS!$C$6:C14000,0,0,1))</f>
        <v/>
      </c>
      <c r="F5020" s="220"/>
      <c r="G5020" s="221"/>
      <c r="H5020" s="194"/>
      <c r="I5020" s="106"/>
      <c r="J5020" s="195"/>
      <c r="K5020" s="195"/>
      <c r="L5020" s="196"/>
    </row>
    <row r="5021">
      <c r="A5021" s="198"/>
      <c r="B5021" s="219"/>
      <c r="C5021" s="103"/>
      <c r="D5021" s="103"/>
      <c r="E5021" s="5" t="str">
        <f t="array" ref="E5021">IF(D5021="","",XLOOKUP(D5021,DATOS!$D$6:D14000,DATOS!$C$6:C14000,0,0,1))</f>
        <v/>
      </c>
      <c r="F5021" s="220"/>
      <c r="G5021" s="221"/>
      <c r="H5021" s="194"/>
      <c r="I5021" s="106"/>
      <c r="J5021" s="195"/>
      <c r="K5021" s="195"/>
      <c r="L5021" s="196"/>
    </row>
    <row r="5022">
      <c r="A5022" s="198"/>
      <c r="B5022" s="219"/>
      <c r="C5022" s="103"/>
      <c r="D5022" s="103"/>
      <c r="E5022" s="5" t="str">
        <f t="array" ref="E5022">IF(D5022="","",XLOOKUP(D5022,DATOS!$D$6:D14000,DATOS!$C$6:C14000,0,0,1))</f>
        <v/>
      </c>
      <c r="F5022" s="220"/>
      <c r="G5022" s="221"/>
      <c r="H5022" s="194"/>
      <c r="I5022" s="106"/>
      <c r="J5022" s="195"/>
      <c r="K5022" s="195"/>
      <c r="L5022" s="196"/>
    </row>
    <row r="5023">
      <c r="A5023" s="198"/>
      <c r="B5023" s="219"/>
      <c r="C5023" s="103"/>
      <c r="D5023" s="103"/>
      <c r="E5023" s="5" t="str">
        <f t="array" ref="E5023">IF(D5023="","",XLOOKUP(D5023,DATOS!$D$6:D14000,DATOS!$C$6:C14000,0,0,1))</f>
        <v/>
      </c>
      <c r="F5023" s="220"/>
      <c r="G5023" s="221"/>
      <c r="H5023" s="194"/>
      <c r="I5023" s="106"/>
      <c r="J5023" s="195"/>
      <c r="K5023" s="195"/>
      <c r="L5023" s="196"/>
    </row>
    <row r="5024">
      <c r="A5024" s="198"/>
      <c r="B5024" s="219"/>
      <c r="C5024" s="103"/>
      <c r="D5024" s="103"/>
      <c r="E5024" s="5" t="str">
        <f t="array" ref="E5024">IF(D5024="","",XLOOKUP(D5024,DATOS!$D$6:D14000,DATOS!$C$6:C14000,0,0,1))</f>
        <v/>
      </c>
      <c r="F5024" s="220"/>
      <c r="G5024" s="221"/>
      <c r="H5024" s="194"/>
      <c r="I5024" s="106"/>
      <c r="J5024" s="195"/>
      <c r="K5024" s="195"/>
      <c r="L5024" s="196"/>
    </row>
    <row r="5025">
      <c r="A5025" s="198"/>
      <c r="B5025" s="219"/>
      <c r="C5025" s="103"/>
      <c r="D5025" s="103"/>
      <c r="E5025" s="5" t="str">
        <f t="array" ref="E5025">IF(D5025="","",XLOOKUP(D5025,DATOS!$D$6:D14000,DATOS!$C$6:C14000,0,0,1))</f>
        <v/>
      </c>
      <c r="F5025" s="220"/>
      <c r="G5025" s="221"/>
      <c r="H5025" s="194"/>
      <c r="I5025" s="106"/>
      <c r="J5025" s="195"/>
      <c r="K5025" s="195"/>
      <c r="L5025" s="196"/>
    </row>
    <row r="5026">
      <c r="A5026" s="198"/>
      <c r="B5026" s="219"/>
      <c r="C5026" s="103"/>
      <c r="D5026" s="103"/>
      <c r="E5026" s="5" t="str">
        <f t="array" ref="E5026">IF(D5026="","",XLOOKUP(D5026,DATOS!$D$6:D14000,DATOS!$C$6:C14000,0,0,1))</f>
        <v/>
      </c>
      <c r="F5026" s="220"/>
      <c r="G5026" s="221"/>
      <c r="H5026" s="194"/>
      <c r="I5026" s="106"/>
      <c r="J5026" s="195"/>
      <c r="K5026" s="195"/>
      <c r="L5026" s="196"/>
    </row>
    <row r="5027">
      <c r="A5027" s="198"/>
      <c r="B5027" s="219"/>
      <c r="C5027" s="103"/>
      <c r="D5027" s="103"/>
      <c r="E5027" s="5" t="str">
        <f t="array" ref="E5027">IF(D5027="","",XLOOKUP(D5027,DATOS!$D$6:D14000,DATOS!$C$6:C14000,0,0,1))</f>
        <v/>
      </c>
      <c r="F5027" s="220"/>
      <c r="G5027" s="221"/>
      <c r="H5027" s="194"/>
      <c r="I5027" s="106"/>
      <c r="J5027" s="195"/>
      <c r="K5027" s="195"/>
      <c r="L5027" s="196"/>
    </row>
    <row r="5028">
      <c r="A5028" s="198"/>
      <c r="B5028" s="219"/>
      <c r="C5028" s="103"/>
      <c r="D5028" s="103"/>
      <c r="E5028" s="5" t="str">
        <f t="array" ref="E5028">IF(D5028="","",XLOOKUP(D5028,DATOS!$D$6:D14000,DATOS!$C$6:C14000,0,0,1))</f>
        <v/>
      </c>
      <c r="F5028" s="220"/>
      <c r="G5028" s="221"/>
      <c r="H5028" s="194"/>
      <c r="I5028" s="106"/>
      <c r="J5028" s="195"/>
      <c r="K5028" s="195"/>
      <c r="L5028" s="196"/>
    </row>
    <row r="5029">
      <c r="A5029" s="198"/>
      <c r="B5029" s="219"/>
      <c r="C5029" s="103"/>
      <c r="D5029" s="103"/>
      <c r="E5029" s="5" t="str">
        <f t="array" ref="E5029">IF(D5029="","",XLOOKUP(D5029,DATOS!$D$6:D14000,DATOS!$C$6:C14000,0,0,1))</f>
        <v/>
      </c>
      <c r="F5029" s="220"/>
      <c r="G5029" s="221"/>
      <c r="H5029" s="194"/>
      <c r="I5029" s="106"/>
      <c r="J5029" s="195"/>
      <c r="K5029" s="195"/>
      <c r="L5029" s="196"/>
    </row>
    <row r="5030">
      <c r="A5030" s="198"/>
      <c r="B5030" s="219"/>
      <c r="C5030" s="103"/>
      <c r="D5030" s="103"/>
      <c r="E5030" s="5" t="str">
        <f t="array" ref="E5030">IF(D5030="","",XLOOKUP(D5030,DATOS!$D$6:D14000,DATOS!$C$6:C14000,0,0,1))</f>
        <v/>
      </c>
      <c r="F5030" s="220"/>
      <c r="G5030" s="221"/>
      <c r="H5030" s="194"/>
      <c r="I5030" s="106"/>
      <c r="J5030" s="195"/>
      <c r="K5030" s="195"/>
      <c r="L5030" s="196"/>
    </row>
    <row r="5031">
      <c r="A5031" s="198"/>
      <c r="B5031" s="219"/>
      <c r="C5031" s="103"/>
      <c r="D5031" s="103"/>
      <c r="E5031" s="5" t="str">
        <f t="array" ref="E5031">IF(D5031="","",XLOOKUP(D5031,DATOS!$D$6:D14000,DATOS!$C$6:C14000,0,0,1))</f>
        <v/>
      </c>
      <c r="F5031" s="220"/>
      <c r="G5031" s="221"/>
      <c r="H5031" s="194"/>
      <c r="I5031" s="106"/>
      <c r="J5031" s="195"/>
      <c r="K5031" s="195"/>
      <c r="L5031" s="196"/>
    </row>
    <row r="5032">
      <c r="A5032" s="198"/>
      <c r="B5032" s="219"/>
      <c r="C5032" s="103"/>
      <c r="D5032" s="103"/>
      <c r="E5032" s="5" t="str">
        <f t="array" ref="E5032">IF(D5032="","",XLOOKUP(D5032,DATOS!$D$6:D14000,DATOS!$C$6:C14000,0,0,1))</f>
        <v/>
      </c>
      <c r="F5032" s="220"/>
      <c r="G5032" s="221"/>
      <c r="H5032" s="194"/>
      <c r="I5032" s="106"/>
      <c r="J5032" s="195"/>
      <c r="K5032" s="195"/>
      <c r="L5032" s="196"/>
    </row>
    <row r="5033">
      <c r="A5033" s="198"/>
      <c r="B5033" s="219"/>
      <c r="C5033" s="103"/>
      <c r="D5033" s="103"/>
      <c r="E5033" s="5" t="str">
        <f t="array" ref="E5033">IF(D5033="","",XLOOKUP(D5033,DATOS!$D$6:D14000,DATOS!$C$6:C14000,0,0,1))</f>
        <v/>
      </c>
      <c r="F5033" s="220"/>
      <c r="G5033" s="221"/>
      <c r="H5033" s="194"/>
      <c r="I5033" s="106"/>
      <c r="J5033" s="195"/>
      <c r="K5033" s="195"/>
      <c r="L5033" s="196"/>
    </row>
    <row r="5034">
      <c r="A5034" s="198"/>
      <c r="B5034" s="219"/>
      <c r="C5034" s="103"/>
      <c r="D5034" s="103"/>
      <c r="E5034" s="5" t="str">
        <f t="array" ref="E5034">IF(D5034="","",XLOOKUP(D5034,DATOS!$D$6:D14000,DATOS!$C$6:C14000,0,0,1))</f>
        <v/>
      </c>
      <c r="F5034" s="220"/>
      <c r="G5034" s="221"/>
      <c r="H5034" s="194"/>
      <c r="I5034" s="106"/>
      <c r="J5034" s="195"/>
      <c r="K5034" s="195"/>
      <c r="L5034" s="196"/>
    </row>
    <row r="5035">
      <c r="A5035" s="198"/>
      <c r="B5035" s="219"/>
      <c r="C5035" s="103"/>
      <c r="D5035" s="103"/>
      <c r="E5035" s="5" t="str">
        <f t="array" ref="E5035">IF(D5035="","",XLOOKUP(D5035,DATOS!$D$6:D14000,DATOS!$C$6:C14000,0,0,1))</f>
        <v/>
      </c>
      <c r="F5035" s="220"/>
      <c r="G5035" s="221"/>
      <c r="H5035" s="194"/>
      <c r="I5035" s="106"/>
      <c r="J5035" s="195"/>
      <c r="K5035" s="195"/>
      <c r="L5035" s="196"/>
    </row>
    <row r="5036">
      <c r="A5036" s="198"/>
      <c r="B5036" s="219"/>
      <c r="C5036" s="103"/>
      <c r="D5036" s="103"/>
      <c r="E5036" s="5" t="str">
        <f t="array" ref="E5036">IF(D5036="","",XLOOKUP(D5036,DATOS!$D$6:D14000,DATOS!$C$6:C14000,0,0,1))</f>
        <v/>
      </c>
      <c r="F5036" s="220"/>
      <c r="G5036" s="221"/>
      <c r="H5036" s="194"/>
      <c r="I5036" s="106"/>
      <c r="J5036" s="195"/>
      <c r="K5036" s="195"/>
      <c r="L5036" s="196"/>
    </row>
    <row r="5037">
      <c r="A5037" s="198"/>
      <c r="B5037" s="219"/>
      <c r="C5037" s="103"/>
      <c r="D5037" s="103"/>
      <c r="E5037" s="5" t="str">
        <f t="array" ref="E5037">IF(D5037="","",XLOOKUP(D5037,DATOS!$D$6:D14000,DATOS!$C$6:C14000,0,0,1))</f>
        <v/>
      </c>
      <c r="F5037" s="220"/>
      <c r="G5037" s="221"/>
      <c r="H5037" s="194"/>
      <c r="I5037" s="106"/>
      <c r="J5037" s="195"/>
      <c r="K5037" s="195"/>
      <c r="L5037" s="196"/>
    </row>
    <row r="5038">
      <c r="A5038" s="198"/>
      <c r="B5038" s="219"/>
      <c r="C5038" s="103"/>
      <c r="D5038" s="103"/>
      <c r="E5038" s="5" t="str">
        <f t="array" ref="E5038">IF(D5038="","",XLOOKUP(D5038,DATOS!$D$6:D14000,DATOS!$C$6:C14000,0,0,1))</f>
        <v/>
      </c>
      <c r="F5038" s="220"/>
      <c r="G5038" s="221"/>
      <c r="H5038" s="194"/>
      <c r="I5038" s="106"/>
      <c r="J5038" s="195"/>
      <c r="K5038" s="195"/>
      <c r="L5038" s="196"/>
    </row>
    <row r="5039">
      <c r="A5039" s="198"/>
      <c r="B5039" s="219"/>
      <c r="C5039" s="103"/>
      <c r="D5039" s="103"/>
      <c r="E5039" s="5" t="str">
        <f t="array" ref="E5039">IF(D5039="","",XLOOKUP(D5039,DATOS!$D$6:D14000,DATOS!$C$6:C14000,0,0,1))</f>
        <v/>
      </c>
      <c r="F5039" s="220"/>
      <c r="G5039" s="221"/>
      <c r="H5039" s="194"/>
      <c r="I5039" s="106"/>
      <c r="J5039" s="195"/>
      <c r="K5039" s="195"/>
      <c r="L5039" s="196"/>
    </row>
    <row r="5040">
      <c r="A5040" s="198"/>
      <c r="B5040" s="219"/>
      <c r="C5040" s="103"/>
      <c r="D5040" s="103"/>
      <c r="E5040" s="5" t="str">
        <f t="array" ref="E5040">IF(D5040="","",XLOOKUP(D5040,DATOS!$D$6:D14000,DATOS!$C$6:C14000,0,0,1))</f>
        <v/>
      </c>
      <c r="F5040" s="220"/>
      <c r="G5040" s="221"/>
      <c r="H5040" s="194"/>
      <c r="I5040" s="106"/>
      <c r="J5040" s="195"/>
      <c r="K5040" s="195"/>
      <c r="L5040" s="196"/>
    </row>
    <row r="5041">
      <c r="A5041" s="198"/>
      <c r="B5041" s="219"/>
      <c r="C5041" s="103"/>
      <c r="D5041" s="103"/>
      <c r="E5041" s="5" t="str">
        <f t="array" ref="E5041">IF(D5041="","",XLOOKUP(D5041,DATOS!$D$6:D14000,DATOS!$C$6:C14000,0,0,1))</f>
        <v/>
      </c>
      <c r="F5041" s="220"/>
      <c r="G5041" s="221"/>
      <c r="H5041" s="194"/>
      <c r="I5041" s="106"/>
      <c r="J5041" s="195"/>
      <c r="K5041" s="195"/>
      <c r="L5041" s="196"/>
    </row>
    <row r="5042">
      <c r="A5042" s="198"/>
      <c r="B5042" s="219"/>
      <c r="C5042" s="103"/>
      <c r="D5042" s="103"/>
      <c r="E5042" s="5" t="str">
        <f t="array" ref="E5042">IF(D5042="","",XLOOKUP(D5042,DATOS!$D$6:D14000,DATOS!$C$6:C14000,0,0,1))</f>
        <v/>
      </c>
      <c r="F5042" s="220"/>
      <c r="G5042" s="221"/>
      <c r="H5042" s="194"/>
      <c r="I5042" s="106"/>
      <c r="J5042" s="195"/>
      <c r="K5042" s="195"/>
      <c r="L5042" s="196"/>
    </row>
    <row r="5043">
      <c r="A5043" s="198"/>
      <c r="B5043" s="219"/>
      <c r="C5043" s="103"/>
      <c r="D5043" s="103"/>
      <c r="E5043" s="5" t="str">
        <f t="array" ref="E5043">IF(D5043="","",XLOOKUP(D5043,DATOS!$D$6:D14000,DATOS!$C$6:C14000,0,0,1))</f>
        <v/>
      </c>
      <c r="F5043" s="220"/>
      <c r="G5043" s="221"/>
      <c r="H5043" s="194"/>
      <c r="I5043" s="106"/>
      <c r="J5043" s="195"/>
      <c r="K5043" s="195"/>
      <c r="L5043" s="196"/>
    </row>
    <row r="5044">
      <c r="A5044" s="198"/>
      <c r="B5044" s="219"/>
      <c r="C5044" s="103"/>
      <c r="D5044" s="103"/>
      <c r="E5044" s="5" t="str">
        <f t="array" ref="E5044">IF(D5044="","",XLOOKUP(D5044,DATOS!$D$6:D14000,DATOS!$C$6:C14000,0,0,1))</f>
        <v/>
      </c>
      <c r="F5044" s="220"/>
      <c r="G5044" s="221"/>
      <c r="H5044" s="194"/>
      <c r="I5044" s="106"/>
      <c r="J5044" s="195"/>
      <c r="K5044" s="195"/>
      <c r="L5044" s="196"/>
    </row>
    <row r="5045">
      <c r="A5045" s="198"/>
      <c r="B5045" s="219"/>
      <c r="C5045" s="103"/>
      <c r="D5045" s="103"/>
      <c r="E5045" s="5" t="str">
        <f t="array" ref="E5045">IF(D5045="","",XLOOKUP(D5045,DATOS!$D$6:D14000,DATOS!$C$6:C14000,0,0,1))</f>
        <v/>
      </c>
      <c r="F5045" s="220"/>
      <c r="G5045" s="221"/>
      <c r="H5045" s="194"/>
      <c r="I5045" s="106"/>
      <c r="J5045" s="195"/>
      <c r="K5045" s="195"/>
      <c r="L5045" s="196"/>
    </row>
    <row r="5046">
      <c r="A5046" s="198"/>
      <c r="B5046" s="219"/>
      <c r="C5046" s="103"/>
      <c r="D5046" s="103"/>
      <c r="E5046" s="5" t="str">
        <f t="array" ref="E5046">IF(D5046="","",XLOOKUP(D5046,DATOS!$D$6:D14000,DATOS!$C$6:C14000,0,0,1))</f>
        <v/>
      </c>
      <c r="F5046" s="220"/>
      <c r="G5046" s="221"/>
      <c r="H5046" s="194"/>
      <c r="I5046" s="106"/>
      <c r="J5046" s="195"/>
      <c r="K5046" s="195"/>
      <c r="L5046" s="196"/>
    </row>
    <row r="5047">
      <c r="A5047" s="198"/>
      <c r="B5047" s="219"/>
      <c r="C5047" s="103"/>
      <c r="D5047" s="103"/>
      <c r="E5047" s="5" t="str">
        <f t="array" ref="E5047">IF(D5047="","",XLOOKUP(D5047,DATOS!$D$6:D14000,DATOS!$C$6:C14000,0,0,1))</f>
        <v/>
      </c>
      <c r="F5047" s="220"/>
      <c r="G5047" s="221"/>
      <c r="H5047" s="194"/>
      <c r="I5047" s="106"/>
      <c r="J5047" s="195"/>
      <c r="K5047" s="195"/>
      <c r="L5047" s="196"/>
    </row>
    <row r="5048">
      <c r="A5048" s="198"/>
      <c r="B5048" s="219"/>
      <c r="C5048" s="103"/>
      <c r="D5048" s="103"/>
      <c r="E5048" s="5" t="str">
        <f t="array" ref="E5048">IF(D5048="","",XLOOKUP(D5048,DATOS!$D$6:D14000,DATOS!$C$6:C14000,0,0,1))</f>
        <v/>
      </c>
      <c r="F5048" s="220"/>
      <c r="G5048" s="221"/>
      <c r="H5048" s="194"/>
      <c r="I5048" s="106"/>
      <c r="J5048" s="195"/>
      <c r="K5048" s="195"/>
      <c r="L5048" s="196"/>
    </row>
    <row r="5049">
      <c r="A5049" s="198"/>
      <c r="B5049" s="219"/>
      <c r="C5049" s="103"/>
      <c r="D5049" s="103"/>
      <c r="E5049" s="5" t="str">
        <f t="array" ref="E5049">IF(D5049="","",XLOOKUP(D5049,DATOS!$D$6:D14000,DATOS!$C$6:C14000,0,0,1))</f>
        <v/>
      </c>
      <c r="F5049" s="220"/>
      <c r="G5049" s="221"/>
      <c r="H5049" s="194"/>
      <c r="I5049" s="106"/>
      <c r="J5049" s="195"/>
      <c r="K5049" s="195"/>
      <c r="L5049" s="196"/>
    </row>
    <row r="5050">
      <c r="A5050" s="198"/>
      <c r="B5050" s="219"/>
      <c r="C5050" s="103"/>
      <c r="D5050" s="103"/>
      <c r="E5050" s="5" t="str">
        <f t="array" ref="E5050">IF(D5050="","",XLOOKUP(D5050,DATOS!$D$6:D14000,DATOS!$C$6:C14000,0,0,1))</f>
        <v/>
      </c>
      <c r="F5050" s="220"/>
      <c r="G5050" s="221"/>
      <c r="H5050" s="194"/>
      <c r="I5050" s="106"/>
      <c r="J5050" s="195"/>
      <c r="K5050" s="195"/>
      <c r="L5050" s="196"/>
    </row>
    <row r="5051">
      <c r="A5051" s="198"/>
      <c r="B5051" s="219"/>
      <c r="C5051" s="103"/>
      <c r="D5051" s="103"/>
      <c r="E5051" s="5" t="str">
        <f t="array" ref="E5051">IF(D5051="","",XLOOKUP(D5051,DATOS!$D$6:D14000,DATOS!$C$6:C14000,0,0,1))</f>
        <v/>
      </c>
      <c r="F5051" s="220"/>
      <c r="G5051" s="221"/>
      <c r="H5051" s="194"/>
      <c r="I5051" s="106"/>
      <c r="J5051" s="195"/>
      <c r="K5051" s="195"/>
      <c r="L5051" s="196"/>
    </row>
    <row r="5052">
      <c r="A5052" s="198"/>
      <c r="B5052" s="219"/>
      <c r="C5052" s="103"/>
      <c r="D5052" s="103"/>
      <c r="E5052" s="5" t="str">
        <f t="array" ref="E5052">IF(D5052="","",XLOOKUP(D5052,DATOS!$D$6:D14000,DATOS!$C$6:C14000,0,0,1))</f>
        <v/>
      </c>
      <c r="F5052" s="220"/>
      <c r="G5052" s="221"/>
      <c r="H5052" s="194"/>
      <c r="I5052" s="106"/>
      <c r="J5052" s="195"/>
      <c r="K5052" s="195"/>
      <c r="L5052" s="196"/>
    </row>
    <row r="5053">
      <c r="A5053" s="198"/>
      <c r="B5053" s="219"/>
      <c r="C5053" s="103"/>
      <c r="D5053" s="103"/>
      <c r="E5053" s="5" t="str">
        <f t="array" ref="E5053">IF(D5053="","",XLOOKUP(D5053,DATOS!$D$6:D14000,DATOS!$C$6:C14000,0,0,1))</f>
        <v/>
      </c>
      <c r="F5053" s="220"/>
      <c r="G5053" s="221"/>
      <c r="H5053" s="194"/>
      <c r="I5053" s="106"/>
      <c r="J5053" s="195"/>
      <c r="K5053" s="195"/>
      <c r="L5053" s="196"/>
    </row>
    <row r="5054">
      <c r="A5054" s="198"/>
      <c r="B5054" s="219"/>
      <c r="C5054" s="103"/>
      <c r="D5054" s="103"/>
      <c r="E5054" s="5" t="str">
        <f t="array" ref="E5054">IF(D5054="","",XLOOKUP(D5054,DATOS!$D$6:D14000,DATOS!$C$6:C14000,0,0,1))</f>
        <v/>
      </c>
      <c r="F5054" s="220"/>
      <c r="G5054" s="221"/>
      <c r="H5054" s="194"/>
      <c r="I5054" s="106"/>
      <c r="J5054" s="195"/>
      <c r="K5054" s="195"/>
      <c r="L5054" s="196"/>
    </row>
    <row r="5055">
      <c r="A5055" s="198"/>
      <c r="B5055" s="219"/>
      <c r="C5055" s="103"/>
      <c r="D5055" s="103"/>
      <c r="E5055" s="5" t="str">
        <f t="array" ref="E5055">IF(D5055="","",XLOOKUP(D5055,DATOS!$D$6:D14000,DATOS!$C$6:C14000,0,0,1))</f>
        <v/>
      </c>
      <c r="F5055" s="220"/>
      <c r="G5055" s="221"/>
      <c r="H5055" s="194"/>
      <c r="I5055" s="106"/>
      <c r="J5055" s="195"/>
      <c r="K5055" s="195"/>
      <c r="L5055" s="196"/>
    </row>
    <row r="5056">
      <c r="A5056" s="198"/>
      <c r="B5056" s="219"/>
      <c r="C5056" s="103"/>
      <c r="D5056" s="103"/>
      <c r="E5056" s="5" t="str">
        <f t="array" ref="E5056">IF(D5056="","",XLOOKUP(D5056,DATOS!$D$6:D14000,DATOS!$C$6:C14000,0,0,1))</f>
        <v/>
      </c>
      <c r="F5056" s="220"/>
      <c r="G5056" s="221"/>
      <c r="H5056" s="194"/>
      <c r="I5056" s="106"/>
      <c r="J5056" s="195"/>
      <c r="K5056" s="195"/>
      <c r="L5056" s="196"/>
    </row>
    <row r="5057">
      <c r="A5057" s="198"/>
      <c r="B5057" s="219"/>
      <c r="C5057" s="103"/>
      <c r="D5057" s="103"/>
      <c r="E5057" s="5" t="str">
        <f t="array" ref="E5057">IF(D5057="","",XLOOKUP(D5057,DATOS!$D$6:D14000,DATOS!$C$6:C14000,0,0,1))</f>
        <v/>
      </c>
      <c r="F5057" s="220"/>
      <c r="G5057" s="221"/>
      <c r="H5057" s="194"/>
      <c r="I5057" s="106"/>
      <c r="J5057" s="195"/>
      <c r="K5057" s="195"/>
      <c r="L5057" s="196"/>
    </row>
    <row r="5058">
      <c r="A5058" s="198"/>
      <c r="B5058" s="219"/>
      <c r="C5058" s="103"/>
      <c r="D5058" s="103"/>
      <c r="E5058" s="5" t="str">
        <f t="array" ref="E5058">IF(D5058="","",XLOOKUP(D5058,DATOS!$D$6:D14000,DATOS!$C$6:C14000,0,0,1))</f>
        <v/>
      </c>
      <c r="F5058" s="220"/>
      <c r="G5058" s="221"/>
      <c r="H5058" s="194"/>
      <c r="I5058" s="106"/>
      <c r="J5058" s="195"/>
      <c r="K5058" s="195"/>
      <c r="L5058" s="196"/>
    </row>
    <row r="5059">
      <c r="A5059" s="198"/>
      <c r="B5059" s="219"/>
      <c r="C5059" s="103"/>
      <c r="D5059" s="103"/>
      <c r="E5059" s="5" t="str">
        <f t="array" ref="E5059">IF(D5059="","",XLOOKUP(D5059,DATOS!$D$6:D14000,DATOS!$C$6:C14000,0,0,1))</f>
        <v/>
      </c>
      <c r="F5059" s="220"/>
      <c r="G5059" s="221"/>
      <c r="H5059" s="194"/>
      <c r="I5059" s="106"/>
      <c r="J5059" s="195"/>
      <c r="K5059" s="195"/>
      <c r="L5059" s="196"/>
    </row>
    <row r="5060">
      <c r="A5060" s="198"/>
      <c r="B5060" s="219"/>
      <c r="C5060" s="103"/>
      <c r="D5060" s="103"/>
      <c r="E5060" s="5" t="str">
        <f t="array" ref="E5060">IF(D5060="","",XLOOKUP(D5060,DATOS!$D$6:D14000,DATOS!$C$6:C14000,0,0,1))</f>
        <v/>
      </c>
      <c r="F5060" s="220"/>
      <c r="G5060" s="221"/>
      <c r="H5060" s="194"/>
      <c r="I5060" s="106"/>
      <c r="J5060" s="195"/>
      <c r="K5060" s="195"/>
      <c r="L5060" s="196"/>
    </row>
    <row r="5061">
      <c r="A5061" s="198"/>
      <c r="B5061" s="219"/>
      <c r="C5061" s="103"/>
      <c r="D5061" s="103"/>
      <c r="E5061" s="5" t="str">
        <f t="array" ref="E5061">IF(D5061="","",XLOOKUP(D5061,DATOS!$D$6:D14000,DATOS!$C$6:C14000,0,0,1))</f>
        <v/>
      </c>
      <c r="F5061" s="220"/>
      <c r="G5061" s="221"/>
      <c r="H5061" s="194"/>
      <c r="I5061" s="106"/>
      <c r="J5061" s="195"/>
      <c r="K5061" s="195"/>
      <c r="L5061" s="196"/>
    </row>
    <row r="5062">
      <c r="A5062" s="198"/>
      <c r="B5062" s="219"/>
      <c r="C5062" s="103"/>
      <c r="D5062" s="103"/>
      <c r="E5062" s="5" t="str">
        <f t="array" ref="E5062">IF(D5062="","",XLOOKUP(D5062,DATOS!$D$6:D14000,DATOS!$C$6:C14000,0,0,1))</f>
        <v/>
      </c>
      <c r="F5062" s="220"/>
      <c r="G5062" s="221"/>
      <c r="H5062" s="194"/>
      <c r="I5062" s="106"/>
      <c r="J5062" s="195"/>
      <c r="K5062" s="195"/>
      <c r="L5062" s="196"/>
    </row>
    <row r="5063">
      <c r="A5063" s="198"/>
      <c r="B5063" s="219"/>
      <c r="C5063" s="103"/>
      <c r="D5063" s="103"/>
      <c r="E5063" s="5" t="str">
        <f t="array" ref="E5063">IF(D5063="","",XLOOKUP(D5063,DATOS!$D$6:D14000,DATOS!$C$6:C14000,0,0,1))</f>
        <v/>
      </c>
      <c r="F5063" s="220"/>
      <c r="G5063" s="221"/>
      <c r="H5063" s="194"/>
      <c r="I5063" s="106"/>
      <c r="J5063" s="195"/>
      <c r="K5063" s="195"/>
      <c r="L5063" s="196"/>
    </row>
    <row r="5064">
      <c r="A5064" s="198"/>
      <c r="B5064" s="219"/>
      <c r="C5064" s="103"/>
      <c r="D5064" s="103"/>
      <c r="E5064" s="5" t="str">
        <f t="array" ref="E5064">IF(D5064="","",XLOOKUP(D5064,DATOS!$D$6:D14000,DATOS!$C$6:C14000,0,0,1))</f>
        <v/>
      </c>
      <c r="F5064" s="220"/>
      <c r="G5064" s="221"/>
      <c r="H5064" s="194"/>
      <c r="I5064" s="106"/>
      <c r="J5064" s="195"/>
      <c r="K5064" s="195"/>
      <c r="L5064" s="196"/>
    </row>
    <row r="5065">
      <c r="A5065" s="198"/>
      <c r="B5065" s="219"/>
      <c r="C5065" s="103"/>
      <c r="D5065" s="103"/>
      <c r="E5065" s="5" t="str">
        <f t="array" ref="E5065">IF(D5065="","",XLOOKUP(D5065,DATOS!$D$6:D14000,DATOS!$C$6:C14000,0,0,1))</f>
        <v/>
      </c>
      <c r="F5065" s="220"/>
      <c r="G5065" s="221"/>
      <c r="H5065" s="194"/>
      <c r="I5065" s="106"/>
      <c r="J5065" s="195"/>
      <c r="K5065" s="195"/>
      <c r="L5065" s="196"/>
    </row>
    <row r="5066">
      <c r="A5066" s="198"/>
      <c r="B5066" s="219"/>
      <c r="C5066" s="103"/>
      <c r="D5066" s="103"/>
      <c r="E5066" s="5" t="str">
        <f t="array" ref="E5066">IF(D5066="","",XLOOKUP(D5066,DATOS!$D$6:D14000,DATOS!$C$6:C14000,0,0,1))</f>
        <v/>
      </c>
      <c r="F5066" s="220"/>
      <c r="G5066" s="221"/>
      <c r="H5066" s="194"/>
      <c r="I5066" s="106"/>
      <c r="J5066" s="195"/>
      <c r="K5066" s="195"/>
      <c r="L5066" s="196"/>
    </row>
    <row r="5067">
      <c r="A5067" s="198"/>
      <c r="B5067" s="219"/>
      <c r="C5067" s="103"/>
      <c r="D5067" s="103"/>
      <c r="E5067" s="5" t="str">
        <f t="array" ref="E5067">IF(D5067="","",XLOOKUP(D5067,DATOS!$D$6:D14000,DATOS!$C$6:C14000,0,0,1))</f>
        <v/>
      </c>
      <c r="F5067" s="220"/>
      <c r="G5067" s="221"/>
      <c r="H5067" s="194"/>
      <c r="I5067" s="106"/>
      <c r="J5067" s="195"/>
      <c r="K5067" s="195"/>
      <c r="L5067" s="196"/>
    </row>
    <row r="5068">
      <c r="A5068" s="198"/>
      <c r="B5068" s="219"/>
      <c r="C5068" s="103"/>
      <c r="D5068" s="103"/>
      <c r="E5068" s="5" t="str">
        <f t="array" ref="E5068">IF(D5068="","",XLOOKUP(D5068,DATOS!$D$6:D14000,DATOS!$C$6:C14000,0,0,1))</f>
        <v/>
      </c>
      <c r="F5068" s="220"/>
      <c r="G5068" s="221"/>
      <c r="H5068" s="194"/>
      <c r="I5068" s="106"/>
      <c r="J5068" s="195"/>
      <c r="K5068" s="195"/>
      <c r="L5068" s="196"/>
    </row>
    <row r="5069">
      <c r="A5069" s="198"/>
      <c r="B5069" s="219"/>
      <c r="C5069" s="103"/>
      <c r="D5069" s="103"/>
      <c r="E5069" s="5" t="str">
        <f t="array" ref="E5069">IF(D5069="","",XLOOKUP(D5069,DATOS!$D$6:D14000,DATOS!$C$6:C14000,0,0,1))</f>
        <v/>
      </c>
      <c r="F5069" s="220"/>
      <c r="G5069" s="221"/>
      <c r="H5069" s="194"/>
      <c r="I5069" s="106"/>
      <c r="J5069" s="195"/>
      <c r="K5069" s="195"/>
      <c r="L5069" s="196"/>
    </row>
    <row r="5070">
      <c r="A5070" s="198"/>
      <c r="B5070" s="219"/>
      <c r="C5070" s="103"/>
      <c r="D5070" s="103"/>
      <c r="E5070" s="5" t="str">
        <f t="array" ref="E5070">IF(D5070="","",XLOOKUP(D5070,DATOS!$D$6:D14000,DATOS!$C$6:C14000,0,0,1))</f>
        <v/>
      </c>
      <c r="F5070" s="220"/>
      <c r="G5070" s="221"/>
      <c r="H5070" s="194"/>
      <c r="I5070" s="106"/>
      <c r="J5070" s="195"/>
      <c r="K5070" s="195"/>
      <c r="L5070" s="196"/>
    </row>
    <row r="5071">
      <c r="A5071" s="198"/>
      <c r="B5071" s="219"/>
      <c r="C5071" s="103"/>
      <c r="D5071" s="103"/>
      <c r="E5071" s="5" t="str">
        <f t="array" ref="E5071">IF(D5071="","",XLOOKUP(D5071,DATOS!$D$6:D14000,DATOS!$C$6:C14000,0,0,1))</f>
        <v/>
      </c>
      <c r="F5071" s="220"/>
      <c r="G5071" s="221"/>
      <c r="H5071" s="194"/>
      <c r="I5071" s="106"/>
      <c r="J5071" s="195"/>
      <c r="K5071" s="195"/>
      <c r="L5071" s="196"/>
    </row>
    <row r="5072">
      <c r="A5072" s="198"/>
      <c r="B5072" s="219"/>
      <c r="C5072" s="103"/>
      <c r="D5072" s="103"/>
      <c r="E5072" s="5" t="str">
        <f t="array" ref="E5072">IF(D5072="","",XLOOKUP(D5072,DATOS!$D$6:D14000,DATOS!$C$6:C14000,0,0,1))</f>
        <v/>
      </c>
      <c r="F5072" s="220"/>
      <c r="G5072" s="221"/>
      <c r="H5072" s="194"/>
      <c r="I5072" s="106"/>
      <c r="J5072" s="195"/>
      <c r="K5072" s="195"/>
      <c r="L5072" s="196"/>
    </row>
    <row r="5073">
      <c r="A5073" s="198"/>
      <c r="B5073" s="219"/>
      <c r="C5073" s="103"/>
      <c r="D5073" s="103"/>
      <c r="E5073" s="5" t="str">
        <f t="array" ref="E5073">IF(D5073="","",XLOOKUP(D5073,DATOS!$D$6:D14000,DATOS!$C$6:C14000,0,0,1))</f>
        <v/>
      </c>
      <c r="F5073" s="220"/>
      <c r="G5073" s="221"/>
      <c r="H5073" s="194"/>
      <c r="I5073" s="106"/>
      <c r="J5073" s="195"/>
      <c r="K5073" s="195"/>
      <c r="L5073" s="196"/>
    </row>
    <row r="5074">
      <c r="A5074" s="198"/>
      <c r="B5074" s="219"/>
      <c r="C5074" s="103"/>
      <c r="D5074" s="103"/>
      <c r="E5074" s="5" t="str">
        <f t="array" ref="E5074">IF(D5074="","",XLOOKUP(D5074,DATOS!$D$6:D14000,DATOS!$C$6:C14000,0,0,1))</f>
        <v/>
      </c>
      <c r="F5074" s="220"/>
      <c r="G5074" s="221"/>
      <c r="H5074" s="194"/>
      <c r="I5074" s="106"/>
      <c r="J5074" s="195"/>
      <c r="K5074" s="195"/>
      <c r="L5074" s="196"/>
    </row>
    <row r="5075">
      <c r="A5075" s="198"/>
      <c r="B5075" s="219"/>
      <c r="C5075" s="103"/>
      <c r="D5075" s="103"/>
      <c r="E5075" s="5" t="str">
        <f t="array" ref="E5075">IF(D5075="","",XLOOKUP(D5075,DATOS!$D$6:D14000,DATOS!$C$6:C14000,0,0,1))</f>
        <v/>
      </c>
      <c r="F5075" s="220"/>
      <c r="G5075" s="221"/>
      <c r="H5075" s="194"/>
      <c r="I5075" s="106"/>
      <c r="J5075" s="195"/>
      <c r="K5075" s="195"/>
      <c r="L5075" s="196"/>
    </row>
    <row r="5076">
      <c r="A5076" s="198"/>
      <c r="B5076" s="219"/>
      <c r="C5076" s="103"/>
      <c r="D5076" s="103"/>
      <c r="E5076" s="5" t="str">
        <f t="array" ref="E5076">IF(D5076="","",XLOOKUP(D5076,DATOS!$D$6:D14000,DATOS!$C$6:C14000,0,0,1))</f>
        <v/>
      </c>
      <c r="F5076" s="220"/>
      <c r="G5076" s="221"/>
      <c r="H5076" s="194"/>
      <c r="I5076" s="106"/>
      <c r="J5076" s="195"/>
      <c r="K5076" s="195"/>
      <c r="L5076" s="196"/>
    </row>
    <row r="5077">
      <c r="A5077" s="198"/>
      <c r="B5077" s="219"/>
      <c r="C5077" s="103"/>
      <c r="D5077" s="103"/>
      <c r="E5077" s="5" t="str">
        <f t="array" ref="E5077">IF(D5077="","",XLOOKUP(D5077,DATOS!$D$6:D14000,DATOS!$C$6:C14000,0,0,1))</f>
        <v/>
      </c>
      <c r="F5077" s="220"/>
      <c r="G5077" s="221"/>
      <c r="H5077" s="194"/>
      <c r="I5077" s="106"/>
      <c r="J5077" s="195"/>
      <c r="K5077" s="195"/>
      <c r="L5077" s="196"/>
    </row>
    <row r="5078">
      <c r="A5078" s="198"/>
      <c r="B5078" s="219"/>
      <c r="C5078" s="103"/>
      <c r="D5078" s="103"/>
      <c r="E5078" s="5" t="str">
        <f t="array" ref="E5078">IF(D5078="","",XLOOKUP(D5078,DATOS!$D$6:D14000,DATOS!$C$6:C14000,0,0,1))</f>
        <v/>
      </c>
      <c r="F5078" s="220"/>
      <c r="G5078" s="221"/>
      <c r="H5078" s="194"/>
      <c r="I5078" s="106"/>
      <c r="J5078" s="195"/>
      <c r="K5078" s="195"/>
      <c r="L5078" s="196"/>
    </row>
    <row r="5079">
      <c r="A5079" s="198"/>
      <c r="B5079" s="219"/>
      <c r="C5079" s="103"/>
      <c r="D5079" s="103"/>
      <c r="E5079" s="5" t="str">
        <f t="array" ref="E5079">IF(D5079="","",XLOOKUP(D5079,DATOS!$D$6:D14000,DATOS!$C$6:C14000,0,0,1))</f>
        <v/>
      </c>
      <c r="F5079" s="220"/>
      <c r="G5079" s="221"/>
      <c r="H5079" s="194"/>
      <c r="I5079" s="106"/>
      <c r="J5079" s="195"/>
      <c r="K5079" s="195"/>
      <c r="L5079" s="196"/>
    </row>
    <row r="5080">
      <c r="A5080" s="198"/>
      <c r="B5080" s="219"/>
      <c r="C5080" s="103"/>
      <c r="D5080" s="103"/>
      <c r="E5080" s="5" t="str">
        <f t="array" ref="E5080">IF(D5080="","",XLOOKUP(D5080,DATOS!$D$6:D14000,DATOS!$C$6:C14000,0,0,1))</f>
        <v/>
      </c>
      <c r="F5080" s="220"/>
      <c r="G5080" s="221"/>
      <c r="H5080" s="194"/>
      <c r="I5080" s="106"/>
      <c r="J5080" s="195"/>
      <c r="K5080" s="195"/>
      <c r="L5080" s="196"/>
    </row>
    <row r="5081">
      <c r="A5081" s="198"/>
      <c r="B5081" s="219"/>
      <c r="C5081" s="103"/>
      <c r="D5081" s="103"/>
      <c r="E5081" s="5" t="str">
        <f t="array" ref="E5081">IF(D5081="","",XLOOKUP(D5081,DATOS!$D$6:D14000,DATOS!$C$6:C14000,0,0,1))</f>
        <v/>
      </c>
      <c r="F5081" s="220"/>
      <c r="G5081" s="221"/>
      <c r="H5081" s="194"/>
      <c r="I5081" s="106"/>
      <c r="J5081" s="195"/>
      <c r="K5081" s="195"/>
      <c r="L5081" s="196"/>
    </row>
    <row r="5082">
      <c r="A5082" s="198"/>
      <c r="B5082" s="219"/>
      <c r="C5082" s="103"/>
      <c r="D5082" s="103"/>
      <c r="E5082" s="5" t="str">
        <f t="array" ref="E5082">IF(D5082="","",XLOOKUP(D5082,DATOS!$D$6:D14000,DATOS!$C$6:C14000,0,0,1))</f>
        <v/>
      </c>
      <c r="F5082" s="220"/>
      <c r="G5082" s="221"/>
      <c r="H5082" s="194"/>
      <c r="I5082" s="106"/>
      <c r="J5082" s="195"/>
      <c r="K5082" s="195"/>
      <c r="L5082" s="196"/>
    </row>
    <row r="5083">
      <c r="A5083" s="198"/>
      <c r="B5083" s="219"/>
      <c r="C5083" s="103"/>
      <c r="D5083" s="103"/>
      <c r="E5083" s="5" t="str">
        <f t="array" ref="E5083">IF(D5083="","",XLOOKUP(D5083,DATOS!$D$6:D14000,DATOS!$C$6:C14000,0,0,1))</f>
        <v/>
      </c>
      <c r="F5083" s="220"/>
      <c r="G5083" s="221"/>
      <c r="H5083" s="194"/>
      <c r="I5083" s="106"/>
      <c r="J5083" s="195"/>
      <c r="K5083" s="195"/>
      <c r="L5083" s="196"/>
    </row>
    <row r="5084">
      <c r="A5084" s="198"/>
      <c r="B5084" s="219"/>
      <c r="C5084" s="103"/>
      <c r="D5084" s="103"/>
      <c r="E5084" s="5" t="str">
        <f t="array" ref="E5084">IF(D5084="","",XLOOKUP(D5084,DATOS!$D$6:D14000,DATOS!$C$6:C14000,0,0,1))</f>
        <v/>
      </c>
      <c r="F5084" s="220"/>
      <c r="G5084" s="221"/>
      <c r="H5084" s="194"/>
      <c r="I5084" s="106"/>
      <c r="J5084" s="195"/>
      <c r="K5084" s="195"/>
      <c r="L5084" s="196"/>
    </row>
    <row r="5085">
      <c r="A5085" s="198"/>
      <c r="B5085" s="219"/>
      <c r="C5085" s="103"/>
      <c r="D5085" s="103"/>
      <c r="E5085" s="5" t="str">
        <f t="array" ref="E5085">IF(D5085="","",XLOOKUP(D5085,DATOS!$D$6:D14000,DATOS!$C$6:C14000,0,0,1))</f>
        <v/>
      </c>
      <c r="F5085" s="220"/>
      <c r="G5085" s="221"/>
      <c r="H5085" s="194"/>
      <c r="I5085" s="106"/>
      <c r="J5085" s="195"/>
      <c r="K5085" s="195"/>
      <c r="L5085" s="196"/>
    </row>
    <row r="5086">
      <c r="A5086" s="198"/>
      <c r="B5086" s="219"/>
      <c r="C5086" s="103"/>
      <c r="D5086" s="103"/>
      <c r="E5086" s="5" t="str">
        <f t="array" ref="E5086">IF(D5086="","",XLOOKUP(D5086,DATOS!$D$6:D14000,DATOS!$C$6:C14000,0,0,1))</f>
        <v/>
      </c>
      <c r="F5086" s="220"/>
      <c r="G5086" s="221"/>
      <c r="H5086" s="194"/>
      <c r="I5086" s="106"/>
      <c r="J5086" s="195"/>
      <c r="K5086" s="195"/>
      <c r="L5086" s="196"/>
    </row>
    <row r="5087">
      <c r="A5087" s="198"/>
      <c r="B5087" s="219"/>
      <c r="C5087" s="103"/>
      <c r="D5087" s="103"/>
      <c r="E5087" s="5" t="str">
        <f t="array" ref="E5087">IF(D5087="","",XLOOKUP(D5087,DATOS!$D$6:D14000,DATOS!$C$6:C14000,0,0,1))</f>
        <v/>
      </c>
      <c r="F5087" s="220"/>
      <c r="G5087" s="221"/>
      <c r="H5087" s="194"/>
      <c r="I5087" s="106"/>
      <c r="J5087" s="195"/>
      <c r="K5087" s="195"/>
      <c r="L5087" s="196"/>
    </row>
    <row r="5088">
      <c r="A5088" s="198"/>
      <c r="B5088" s="219"/>
      <c r="C5088" s="103"/>
      <c r="D5088" s="103"/>
      <c r="E5088" s="5" t="str">
        <f t="array" ref="E5088">IF(D5088="","",XLOOKUP(D5088,DATOS!$D$6:D14000,DATOS!$C$6:C14000,0,0,1))</f>
        <v/>
      </c>
      <c r="F5088" s="220"/>
      <c r="G5088" s="221"/>
      <c r="H5088" s="194"/>
      <c r="I5088" s="106"/>
      <c r="J5088" s="195"/>
      <c r="K5088" s="195"/>
      <c r="L5088" s="196"/>
    </row>
    <row r="5089">
      <c r="A5089" s="198"/>
      <c r="B5089" s="219"/>
      <c r="C5089" s="103"/>
      <c r="D5089" s="103"/>
      <c r="E5089" s="5" t="str">
        <f t="array" ref="E5089">IF(D5089="","",XLOOKUP(D5089,DATOS!$D$6:D14000,DATOS!$C$6:C14000,0,0,1))</f>
        <v/>
      </c>
      <c r="F5089" s="220"/>
      <c r="G5089" s="221"/>
      <c r="H5089" s="194"/>
      <c r="I5089" s="106"/>
      <c r="J5089" s="195"/>
      <c r="K5089" s="195"/>
      <c r="L5089" s="196"/>
    </row>
    <row r="5090">
      <c r="A5090" s="198"/>
      <c r="B5090" s="219"/>
      <c r="C5090" s="103"/>
      <c r="D5090" s="103"/>
      <c r="E5090" s="5" t="str">
        <f t="array" ref="E5090">IF(D5090="","",XLOOKUP(D5090,DATOS!$D$6:D14000,DATOS!$C$6:C14000,0,0,1))</f>
        <v/>
      </c>
      <c r="F5090" s="220"/>
      <c r="G5090" s="221"/>
      <c r="H5090" s="194"/>
      <c r="I5090" s="106"/>
      <c r="J5090" s="195"/>
      <c r="K5090" s="195"/>
      <c r="L5090" s="196"/>
    </row>
    <row r="5091">
      <c r="A5091" s="198"/>
      <c r="B5091" s="219"/>
      <c r="C5091" s="103"/>
      <c r="D5091" s="103"/>
      <c r="E5091" s="5" t="str">
        <f t="array" ref="E5091">IF(D5091="","",XLOOKUP(D5091,DATOS!$D$6:D14000,DATOS!$C$6:C14000,0,0,1))</f>
        <v/>
      </c>
      <c r="F5091" s="220"/>
      <c r="G5091" s="221"/>
      <c r="H5091" s="194"/>
      <c r="I5091" s="106"/>
      <c r="J5091" s="195"/>
      <c r="K5091" s="195"/>
      <c r="L5091" s="196"/>
    </row>
    <row r="5092">
      <c r="A5092" s="198"/>
      <c r="B5092" s="219"/>
      <c r="C5092" s="103"/>
      <c r="D5092" s="103"/>
      <c r="E5092" s="5" t="str">
        <f t="array" ref="E5092">IF(D5092="","",XLOOKUP(D5092,DATOS!$D$6:D14000,DATOS!$C$6:C14000,0,0,1))</f>
        <v/>
      </c>
      <c r="F5092" s="220"/>
      <c r="G5092" s="221"/>
      <c r="H5092" s="194"/>
      <c r="I5092" s="106"/>
      <c r="J5092" s="195"/>
      <c r="K5092" s="195"/>
      <c r="L5092" s="196"/>
    </row>
    <row r="5093">
      <c r="A5093" s="198"/>
      <c r="B5093" s="219"/>
      <c r="C5093" s="103"/>
      <c r="D5093" s="103"/>
      <c r="E5093" s="5" t="str">
        <f t="array" ref="E5093">IF(D5093="","",XLOOKUP(D5093,DATOS!$D$6:D14000,DATOS!$C$6:C14000,0,0,1))</f>
        <v/>
      </c>
      <c r="F5093" s="220"/>
      <c r="G5093" s="221"/>
      <c r="H5093" s="194"/>
      <c r="I5093" s="106"/>
      <c r="J5093" s="195"/>
      <c r="K5093" s="195"/>
      <c r="L5093" s="196"/>
    </row>
    <row r="5094">
      <c r="A5094" s="198"/>
      <c r="B5094" s="219"/>
      <c r="C5094" s="103"/>
      <c r="D5094" s="103"/>
      <c r="E5094" s="5" t="str">
        <f t="array" ref="E5094">IF(D5094="","",XLOOKUP(D5094,DATOS!$D$6:D14000,DATOS!$C$6:C14000,0,0,1))</f>
        <v/>
      </c>
      <c r="F5094" s="220"/>
      <c r="G5094" s="221"/>
      <c r="H5094" s="194"/>
      <c r="I5094" s="106"/>
      <c r="J5094" s="195"/>
      <c r="K5094" s="195"/>
      <c r="L5094" s="196"/>
    </row>
    <row r="5095">
      <c r="A5095" s="198"/>
      <c r="B5095" s="219"/>
      <c r="C5095" s="103"/>
      <c r="D5095" s="103"/>
      <c r="E5095" s="5" t="str">
        <f t="array" ref="E5095">IF(D5095="","",XLOOKUP(D5095,DATOS!$D$6:D14000,DATOS!$C$6:C14000,0,0,1))</f>
        <v/>
      </c>
      <c r="F5095" s="220"/>
      <c r="G5095" s="221"/>
      <c r="H5095" s="194"/>
      <c r="I5095" s="106"/>
      <c r="J5095" s="195"/>
      <c r="K5095" s="195"/>
      <c r="L5095" s="196"/>
    </row>
    <row r="5096">
      <c r="A5096" s="198"/>
      <c r="B5096" s="219"/>
      <c r="C5096" s="103"/>
      <c r="D5096" s="103"/>
      <c r="E5096" s="5" t="str">
        <f t="array" ref="E5096">IF(D5096="","",XLOOKUP(D5096,DATOS!$D$6:D14000,DATOS!$C$6:C14000,0,0,1))</f>
        <v/>
      </c>
      <c r="F5096" s="220"/>
      <c r="G5096" s="221"/>
      <c r="H5096" s="194"/>
      <c r="I5096" s="106"/>
      <c r="J5096" s="195"/>
      <c r="K5096" s="195"/>
      <c r="L5096" s="196"/>
    </row>
    <row r="5097">
      <c r="A5097" s="198"/>
      <c r="B5097" s="219"/>
      <c r="C5097" s="103"/>
      <c r="D5097" s="103"/>
      <c r="E5097" s="5" t="str">
        <f t="array" ref="E5097">IF(D5097="","",XLOOKUP(D5097,DATOS!$D$6:D14000,DATOS!$C$6:C14000,0,0,1))</f>
        <v/>
      </c>
      <c r="F5097" s="220"/>
      <c r="G5097" s="221"/>
      <c r="H5097" s="194"/>
      <c r="I5097" s="106"/>
      <c r="J5097" s="195"/>
      <c r="K5097" s="195"/>
      <c r="L5097" s="196"/>
    </row>
    <row r="5098">
      <c r="A5098" s="198"/>
      <c r="B5098" s="219"/>
      <c r="C5098" s="103"/>
      <c r="D5098" s="103"/>
      <c r="E5098" s="5" t="str">
        <f t="array" ref="E5098">IF(D5098="","",XLOOKUP(D5098,DATOS!$D$6:D14000,DATOS!$C$6:C14000,0,0,1))</f>
        <v/>
      </c>
      <c r="F5098" s="220"/>
      <c r="G5098" s="221"/>
      <c r="H5098" s="194"/>
      <c r="I5098" s="106"/>
      <c r="J5098" s="195"/>
      <c r="K5098" s="195"/>
      <c r="L5098" s="196"/>
    </row>
    <row r="5099">
      <c r="A5099" s="198"/>
      <c r="B5099" s="219"/>
      <c r="C5099" s="103"/>
      <c r="D5099" s="103"/>
      <c r="E5099" s="5" t="str">
        <f t="array" ref="E5099">IF(D5099="","",XLOOKUP(D5099,DATOS!$D$6:D14000,DATOS!$C$6:C14000,0,0,1))</f>
        <v/>
      </c>
      <c r="F5099" s="220"/>
      <c r="G5099" s="221"/>
      <c r="H5099" s="194"/>
      <c r="I5099" s="106"/>
      <c r="J5099" s="195"/>
      <c r="K5099" s="195"/>
      <c r="L5099" s="196"/>
    </row>
    <row r="5100">
      <c r="A5100" s="198"/>
      <c r="B5100" s="219"/>
      <c r="C5100" s="103"/>
      <c r="D5100" s="103"/>
      <c r="E5100" s="5" t="str">
        <f t="array" ref="E5100">IF(D5100="","",XLOOKUP(D5100,DATOS!$D$6:D14000,DATOS!$C$6:C14000,0,0,1))</f>
        <v/>
      </c>
      <c r="F5100" s="220"/>
      <c r="G5100" s="221"/>
      <c r="H5100" s="194"/>
      <c r="I5100" s="106"/>
      <c r="J5100" s="195"/>
      <c r="K5100" s="195"/>
      <c r="L5100" s="196"/>
    </row>
    <row r="5101">
      <c r="A5101" s="198"/>
      <c r="B5101" s="219"/>
      <c r="C5101" s="103"/>
      <c r="D5101" s="103"/>
      <c r="E5101" s="5" t="str">
        <f t="array" ref="E5101">IF(D5101="","",XLOOKUP(D5101,DATOS!$D$6:D14000,DATOS!$C$6:C14000,0,0,1))</f>
        <v/>
      </c>
      <c r="F5101" s="220"/>
      <c r="G5101" s="221"/>
      <c r="H5101" s="194"/>
      <c r="I5101" s="106"/>
      <c r="J5101" s="195"/>
      <c r="K5101" s="195"/>
      <c r="L5101" s="196"/>
    </row>
    <row r="5102">
      <c r="A5102" s="198"/>
      <c r="B5102" s="219"/>
      <c r="C5102" s="103"/>
      <c r="D5102" s="103"/>
      <c r="E5102" s="5" t="str">
        <f t="array" ref="E5102">IF(D5102="","",XLOOKUP(D5102,DATOS!$D$6:D14000,DATOS!$C$6:C14000,0,0,1))</f>
        <v/>
      </c>
      <c r="F5102" s="220"/>
      <c r="G5102" s="221"/>
      <c r="H5102" s="194"/>
      <c r="I5102" s="106"/>
      <c r="J5102" s="195"/>
      <c r="K5102" s="195"/>
      <c r="L5102" s="196"/>
    </row>
    <row r="5103">
      <c r="A5103" s="198"/>
      <c r="B5103" s="219"/>
      <c r="C5103" s="103"/>
      <c r="D5103" s="103"/>
      <c r="E5103" s="5" t="str">
        <f t="array" ref="E5103">IF(D5103="","",XLOOKUP(D5103,DATOS!$D$6:D14000,DATOS!$C$6:C14000,0,0,1))</f>
        <v/>
      </c>
      <c r="F5103" s="220"/>
      <c r="G5103" s="221"/>
      <c r="H5103" s="194"/>
      <c r="I5103" s="106"/>
      <c r="J5103" s="195"/>
      <c r="K5103" s="195"/>
      <c r="L5103" s="196"/>
    </row>
    <row r="5104">
      <c r="A5104" s="198"/>
      <c r="B5104" s="219"/>
      <c r="C5104" s="103"/>
      <c r="D5104" s="103"/>
      <c r="E5104" s="5" t="str">
        <f t="array" ref="E5104">IF(D5104="","",XLOOKUP(D5104,DATOS!$D$6:D14000,DATOS!$C$6:C14000,0,0,1))</f>
        <v/>
      </c>
      <c r="F5104" s="220"/>
      <c r="G5104" s="221"/>
      <c r="H5104" s="194"/>
      <c r="I5104" s="106"/>
      <c r="J5104" s="195"/>
      <c r="K5104" s="195"/>
      <c r="L5104" s="196"/>
    </row>
    <row r="5105">
      <c r="A5105" s="198"/>
      <c r="B5105" s="219"/>
      <c r="C5105" s="103"/>
      <c r="D5105" s="103"/>
      <c r="E5105" s="5" t="str">
        <f t="array" ref="E5105">IF(D5105="","",XLOOKUP(D5105,DATOS!$D$6:D14000,DATOS!$C$6:C14000,0,0,1))</f>
        <v/>
      </c>
      <c r="F5105" s="220"/>
      <c r="G5105" s="221"/>
      <c r="H5105" s="194"/>
      <c r="I5105" s="106"/>
      <c r="J5105" s="195"/>
      <c r="K5105" s="195"/>
      <c r="L5105" s="196"/>
    </row>
    <row r="5106">
      <c r="A5106" s="198"/>
      <c r="B5106" s="219"/>
      <c r="C5106" s="103"/>
      <c r="D5106" s="103"/>
      <c r="E5106" s="5" t="str">
        <f t="array" ref="E5106">IF(D5106="","",XLOOKUP(D5106,DATOS!$D$6:D14000,DATOS!$C$6:C14000,0,0,1))</f>
        <v/>
      </c>
      <c r="F5106" s="220"/>
      <c r="G5106" s="221"/>
      <c r="H5106" s="194"/>
      <c r="I5106" s="106"/>
      <c r="J5106" s="195"/>
      <c r="K5106" s="195"/>
      <c r="L5106" s="196"/>
    </row>
    <row r="5107">
      <c r="A5107" s="198"/>
      <c r="B5107" s="219"/>
      <c r="C5107" s="103"/>
      <c r="D5107" s="103"/>
      <c r="E5107" s="5" t="str">
        <f t="array" ref="E5107">IF(D5107="","",XLOOKUP(D5107,DATOS!$D$6:D14000,DATOS!$C$6:C14000,0,0,1))</f>
        <v/>
      </c>
      <c r="F5107" s="220"/>
      <c r="G5107" s="221"/>
      <c r="H5107" s="194"/>
      <c r="I5107" s="106"/>
      <c r="J5107" s="195"/>
      <c r="K5107" s="195"/>
      <c r="L5107" s="196"/>
    </row>
    <row r="5108">
      <c r="A5108" s="198"/>
      <c r="B5108" s="219"/>
      <c r="C5108" s="103"/>
      <c r="D5108" s="103"/>
      <c r="E5108" s="5" t="str">
        <f t="array" ref="E5108">IF(D5108="","",XLOOKUP(D5108,DATOS!$D$6:D14000,DATOS!$C$6:C14000,0,0,1))</f>
        <v/>
      </c>
      <c r="F5108" s="220"/>
      <c r="G5108" s="221"/>
      <c r="H5108" s="194"/>
      <c r="I5108" s="106"/>
      <c r="J5108" s="195"/>
      <c r="K5108" s="195"/>
      <c r="L5108" s="196"/>
    </row>
    <row r="5109">
      <c r="A5109" s="198"/>
      <c r="B5109" s="219"/>
      <c r="C5109" s="103"/>
      <c r="D5109" s="103"/>
      <c r="E5109" s="5" t="str">
        <f t="array" ref="E5109">IF(D5109="","",XLOOKUP(D5109,DATOS!$D$6:D14000,DATOS!$C$6:C14000,0,0,1))</f>
        <v/>
      </c>
      <c r="F5109" s="220"/>
      <c r="G5109" s="221"/>
      <c r="H5109" s="194"/>
      <c r="I5109" s="106"/>
      <c r="J5109" s="195"/>
      <c r="K5109" s="195"/>
      <c r="L5109" s="196"/>
    </row>
    <row r="5110">
      <c r="A5110" s="198"/>
      <c r="B5110" s="219"/>
      <c r="C5110" s="103"/>
      <c r="D5110" s="103"/>
      <c r="E5110" s="5" t="str">
        <f t="array" ref="E5110">IF(D5110="","",XLOOKUP(D5110,DATOS!$D$6:D14000,DATOS!$C$6:C14000,0,0,1))</f>
        <v/>
      </c>
      <c r="F5110" s="220"/>
      <c r="G5110" s="221"/>
      <c r="H5110" s="194"/>
      <c r="I5110" s="106"/>
      <c r="J5110" s="195"/>
      <c r="K5110" s="195"/>
      <c r="L5110" s="196"/>
    </row>
    <row r="5111">
      <c r="A5111" s="198"/>
      <c r="B5111" s="219"/>
      <c r="C5111" s="103"/>
      <c r="D5111" s="103"/>
      <c r="E5111" s="5" t="str">
        <f t="array" ref="E5111">IF(D5111="","",XLOOKUP(D5111,DATOS!$D$6:D14000,DATOS!$C$6:C14000,0,0,1))</f>
        <v/>
      </c>
      <c r="F5111" s="220"/>
      <c r="G5111" s="221"/>
      <c r="H5111" s="194"/>
      <c r="I5111" s="106"/>
      <c r="J5111" s="195"/>
      <c r="K5111" s="195"/>
      <c r="L5111" s="196"/>
    </row>
    <row r="5112">
      <c r="A5112" s="198"/>
      <c r="B5112" s="219"/>
      <c r="C5112" s="103"/>
      <c r="D5112" s="103"/>
      <c r="E5112" s="5" t="str">
        <f t="array" ref="E5112">IF(D5112="","",XLOOKUP(D5112,DATOS!$D$6:D14000,DATOS!$C$6:C14000,0,0,1))</f>
        <v/>
      </c>
      <c r="F5112" s="220"/>
      <c r="G5112" s="221"/>
      <c r="H5112" s="194"/>
      <c r="I5112" s="106"/>
      <c r="J5112" s="195"/>
      <c r="K5112" s="195"/>
      <c r="L5112" s="196"/>
    </row>
    <row r="5113">
      <c r="A5113" s="198"/>
      <c r="B5113" s="219"/>
      <c r="C5113" s="103"/>
      <c r="D5113" s="103"/>
      <c r="E5113" s="5" t="str">
        <f t="array" ref="E5113">IF(D5113="","",XLOOKUP(D5113,DATOS!$D$6:D14000,DATOS!$C$6:C14000,0,0,1))</f>
        <v/>
      </c>
      <c r="F5113" s="220"/>
      <c r="G5113" s="221"/>
      <c r="H5113" s="194"/>
      <c r="I5113" s="106"/>
      <c r="J5113" s="195"/>
      <c r="K5113" s="195"/>
      <c r="L5113" s="196"/>
    </row>
    <row r="5114">
      <c r="A5114" s="198"/>
      <c r="B5114" s="219"/>
      <c r="C5114" s="103"/>
      <c r="D5114" s="103"/>
      <c r="E5114" s="5" t="str">
        <f t="array" ref="E5114">IF(D5114="","",XLOOKUP(D5114,DATOS!$D$6:D14000,DATOS!$C$6:C14000,0,0,1))</f>
        <v/>
      </c>
      <c r="F5114" s="220"/>
      <c r="G5114" s="221"/>
      <c r="H5114" s="194"/>
      <c r="I5114" s="106"/>
      <c r="J5114" s="195"/>
      <c r="K5114" s="195"/>
      <c r="L5114" s="196"/>
    </row>
    <row r="5115">
      <c r="A5115" s="198"/>
      <c r="B5115" s="219"/>
      <c r="C5115" s="103"/>
      <c r="D5115" s="103"/>
      <c r="E5115" s="5" t="str">
        <f t="array" ref="E5115">IF(D5115="","",XLOOKUP(D5115,DATOS!$D$6:D14000,DATOS!$C$6:C14000,0,0,1))</f>
        <v/>
      </c>
      <c r="F5115" s="220"/>
      <c r="G5115" s="221"/>
      <c r="H5115" s="194"/>
      <c r="I5115" s="106"/>
      <c r="J5115" s="195"/>
      <c r="K5115" s="195"/>
      <c r="L5115" s="196"/>
    </row>
    <row r="5116">
      <c r="A5116" s="198"/>
      <c r="B5116" s="219"/>
      <c r="C5116" s="103"/>
      <c r="D5116" s="103"/>
      <c r="E5116" s="5" t="str">
        <f t="array" ref="E5116">IF(D5116="","",XLOOKUP(D5116,DATOS!$D$6:D14000,DATOS!$C$6:C14000,0,0,1))</f>
        <v/>
      </c>
      <c r="F5116" s="220"/>
      <c r="G5116" s="221"/>
      <c r="H5116" s="194"/>
      <c r="I5116" s="106"/>
      <c r="J5116" s="195"/>
      <c r="K5116" s="195"/>
      <c r="L5116" s="196"/>
    </row>
    <row r="5117">
      <c r="A5117" s="198"/>
      <c r="B5117" s="219"/>
      <c r="C5117" s="103"/>
      <c r="D5117" s="103"/>
      <c r="E5117" s="5" t="str">
        <f t="array" ref="E5117">IF(D5117="","",XLOOKUP(D5117,DATOS!$D$6:D14000,DATOS!$C$6:C14000,0,0,1))</f>
        <v/>
      </c>
      <c r="F5117" s="220"/>
      <c r="G5117" s="221"/>
      <c r="H5117" s="194"/>
      <c r="I5117" s="106"/>
      <c r="J5117" s="195"/>
      <c r="K5117" s="195"/>
      <c r="L5117" s="196"/>
    </row>
    <row r="5118">
      <c r="A5118" s="198"/>
      <c r="B5118" s="219"/>
      <c r="C5118" s="103"/>
      <c r="D5118" s="103"/>
      <c r="E5118" s="5" t="str">
        <f t="array" ref="E5118">IF(D5118="","",XLOOKUP(D5118,DATOS!$D$6:D14000,DATOS!$C$6:C14000,0,0,1))</f>
        <v/>
      </c>
      <c r="F5118" s="220"/>
      <c r="G5118" s="221"/>
      <c r="H5118" s="194"/>
      <c r="I5118" s="106"/>
      <c r="J5118" s="195"/>
      <c r="K5118" s="195"/>
      <c r="L5118" s="196"/>
    </row>
    <row r="5119">
      <c r="A5119" s="198"/>
      <c r="B5119" s="219"/>
      <c r="C5119" s="103"/>
      <c r="D5119" s="103"/>
      <c r="E5119" s="5" t="str">
        <f t="array" ref="E5119">IF(D5119="","",XLOOKUP(D5119,DATOS!$D$6:D14000,DATOS!$C$6:C14000,0,0,1))</f>
        <v/>
      </c>
      <c r="F5119" s="220"/>
      <c r="G5119" s="221"/>
      <c r="H5119" s="194"/>
      <c r="I5119" s="106"/>
      <c r="J5119" s="195"/>
      <c r="K5119" s="195"/>
      <c r="L5119" s="196"/>
    </row>
    <row r="5120">
      <c r="A5120" s="198"/>
      <c r="B5120" s="219"/>
      <c r="C5120" s="103"/>
      <c r="D5120" s="103"/>
      <c r="E5120" s="5" t="str">
        <f t="array" ref="E5120">IF(D5120="","",XLOOKUP(D5120,DATOS!$D$6:D14000,DATOS!$C$6:C14000,0,0,1))</f>
        <v/>
      </c>
      <c r="F5120" s="220"/>
      <c r="G5120" s="221"/>
      <c r="H5120" s="194"/>
      <c r="I5120" s="106"/>
      <c r="J5120" s="195"/>
      <c r="K5120" s="195"/>
      <c r="L5120" s="196"/>
    </row>
    <row r="5121">
      <c r="A5121" s="198"/>
      <c r="B5121" s="219"/>
      <c r="C5121" s="103"/>
      <c r="D5121" s="103"/>
      <c r="E5121" s="5" t="str">
        <f t="array" ref="E5121">IF(D5121="","",XLOOKUP(D5121,DATOS!$D$6:D14000,DATOS!$C$6:C14000,0,0,1))</f>
        <v/>
      </c>
      <c r="F5121" s="220"/>
      <c r="G5121" s="221"/>
      <c r="H5121" s="194"/>
      <c r="I5121" s="106"/>
      <c r="J5121" s="195"/>
      <c r="K5121" s="195"/>
      <c r="L5121" s="196"/>
    </row>
    <row r="5122">
      <c r="A5122" s="198"/>
      <c r="B5122" s="219"/>
      <c r="C5122" s="103"/>
      <c r="D5122" s="103"/>
      <c r="E5122" s="5" t="str">
        <f t="array" ref="E5122">IF(D5122="","",XLOOKUP(D5122,DATOS!$D$6:D14000,DATOS!$C$6:C14000,0,0,1))</f>
        <v/>
      </c>
      <c r="F5122" s="220"/>
      <c r="G5122" s="221"/>
      <c r="H5122" s="194"/>
      <c r="I5122" s="106"/>
      <c r="J5122" s="195"/>
      <c r="K5122" s="195"/>
      <c r="L5122" s="196"/>
    </row>
    <row r="5123">
      <c r="A5123" s="198"/>
      <c r="B5123" s="219"/>
      <c r="C5123" s="103"/>
      <c r="D5123" s="103"/>
      <c r="E5123" s="5" t="str">
        <f t="array" ref="E5123">IF(D5123="","",XLOOKUP(D5123,DATOS!$D$6:D14000,DATOS!$C$6:C14000,0,0,1))</f>
        <v/>
      </c>
      <c r="F5123" s="220"/>
      <c r="G5123" s="221"/>
      <c r="H5123" s="194"/>
      <c r="I5123" s="106"/>
      <c r="J5123" s="195"/>
      <c r="K5123" s="195"/>
      <c r="L5123" s="196"/>
    </row>
    <row r="5124">
      <c r="A5124" s="198"/>
      <c r="B5124" s="219"/>
      <c r="C5124" s="103"/>
      <c r="D5124" s="103"/>
      <c r="E5124" s="5" t="str">
        <f t="array" ref="E5124">IF(D5124="","",XLOOKUP(D5124,DATOS!$D$6:D14000,DATOS!$C$6:C14000,0,0,1))</f>
        <v/>
      </c>
      <c r="F5124" s="220"/>
      <c r="G5124" s="221"/>
      <c r="H5124" s="194"/>
      <c r="I5124" s="106"/>
      <c r="J5124" s="195"/>
      <c r="K5124" s="195"/>
      <c r="L5124" s="196"/>
    </row>
    <row r="5125">
      <c r="A5125" s="198"/>
      <c r="B5125" s="219"/>
      <c r="C5125" s="103"/>
      <c r="D5125" s="103"/>
      <c r="E5125" s="5" t="str">
        <f t="array" ref="E5125">IF(D5125="","",XLOOKUP(D5125,DATOS!$D$6:D14000,DATOS!$C$6:C14000,0,0,1))</f>
        <v/>
      </c>
      <c r="F5125" s="220"/>
      <c r="G5125" s="221"/>
      <c r="H5125" s="194"/>
      <c r="I5125" s="106"/>
      <c r="J5125" s="195"/>
      <c r="K5125" s="195"/>
      <c r="L5125" s="196"/>
    </row>
    <row r="5126">
      <c r="A5126" s="198"/>
      <c r="B5126" s="219"/>
      <c r="C5126" s="103"/>
      <c r="D5126" s="103"/>
      <c r="E5126" s="5" t="str">
        <f t="array" ref="E5126">IF(D5126="","",XLOOKUP(D5126,DATOS!$D$6:D14000,DATOS!$C$6:C14000,0,0,1))</f>
        <v/>
      </c>
      <c r="F5126" s="220"/>
      <c r="G5126" s="221"/>
      <c r="H5126" s="194"/>
      <c r="I5126" s="106"/>
      <c r="J5126" s="195"/>
      <c r="K5126" s="195"/>
      <c r="L5126" s="196"/>
    </row>
    <row r="5127">
      <c r="A5127" s="198"/>
      <c r="B5127" s="219"/>
      <c r="C5127" s="103"/>
      <c r="D5127" s="103"/>
      <c r="E5127" s="5" t="str">
        <f t="array" ref="E5127">IF(D5127="","",XLOOKUP(D5127,DATOS!$D$6:D14000,DATOS!$C$6:C14000,0,0,1))</f>
        <v/>
      </c>
      <c r="F5127" s="220"/>
      <c r="G5127" s="221"/>
      <c r="H5127" s="194"/>
      <c r="I5127" s="106"/>
      <c r="J5127" s="195"/>
      <c r="K5127" s="195"/>
      <c r="L5127" s="196"/>
    </row>
    <row r="5128">
      <c r="A5128" s="198"/>
      <c r="B5128" s="219"/>
      <c r="C5128" s="103"/>
      <c r="D5128" s="103"/>
      <c r="E5128" s="5" t="str">
        <f t="array" ref="E5128">IF(D5128="","",XLOOKUP(D5128,DATOS!$D$6:D14000,DATOS!$C$6:C14000,0,0,1))</f>
        <v/>
      </c>
      <c r="F5128" s="220"/>
      <c r="G5128" s="221"/>
      <c r="H5128" s="194"/>
      <c r="I5128" s="106"/>
      <c r="J5128" s="195"/>
      <c r="K5128" s="195"/>
      <c r="L5128" s="196"/>
    </row>
    <row r="5129">
      <c r="A5129" s="198"/>
      <c r="B5129" s="219"/>
      <c r="C5129" s="103"/>
      <c r="D5129" s="103"/>
      <c r="E5129" s="5" t="str">
        <f t="array" ref="E5129">IF(D5129="","",XLOOKUP(D5129,DATOS!$D$6:D14000,DATOS!$C$6:C14000,0,0,1))</f>
        <v/>
      </c>
      <c r="F5129" s="220"/>
      <c r="G5129" s="221"/>
      <c r="H5129" s="194"/>
      <c r="I5129" s="106"/>
      <c r="J5129" s="195"/>
      <c r="K5129" s="195"/>
      <c r="L5129" s="196"/>
    </row>
    <row r="5130">
      <c r="A5130" s="198"/>
      <c r="B5130" s="219"/>
      <c r="C5130" s="103"/>
      <c r="D5130" s="103"/>
      <c r="E5130" s="5" t="str">
        <f t="array" ref="E5130">IF(D5130="","",XLOOKUP(D5130,DATOS!$D$6:D14000,DATOS!$C$6:C14000,0,0,1))</f>
        <v/>
      </c>
      <c r="F5130" s="220"/>
      <c r="G5130" s="221"/>
      <c r="H5130" s="194"/>
      <c r="I5130" s="106"/>
      <c r="J5130" s="195"/>
      <c r="K5130" s="195"/>
      <c r="L5130" s="196"/>
    </row>
    <row r="5131">
      <c r="A5131" s="198"/>
      <c r="B5131" s="219"/>
      <c r="C5131" s="103"/>
      <c r="D5131" s="103"/>
      <c r="E5131" s="5" t="str">
        <f t="array" ref="E5131">IF(D5131="","",XLOOKUP(D5131,DATOS!$D$6:D14000,DATOS!$C$6:C14000,0,0,1))</f>
        <v/>
      </c>
      <c r="F5131" s="220"/>
      <c r="G5131" s="221"/>
      <c r="H5131" s="194"/>
      <c r="I5131" s="106"/>
      <c r="J5131" s="195"/>
      <c r="K5131" s="195"/>
      <c r="L5131" s="196"/>
    </row>
    <row r="5132">
      <c r="A5132" s="198"/>
      <c r="B5132" s="219"/>
      <c r="C5132" s="103"/>
      <c r="D5132" s="103"/>
      <c r="E5132" s="5" t="str">
        <f t="array" ref="E5132">IF(D5132="","",XLOOKUP(D5132,DATOS!$D$6:D14000,DATOS!$C$6:C14000,0,0,1))</f>
        <v/>
      </c>
      <c r="F5132" s="220"/>
      <c r="G5132" s="221"/>
      <c r="H5132" s="194"/>
      <c r="I5132" s="106"/>
      <c r="J5132" s="195"/>
      <c r="K5132" s="195"/>
      <c r="L5132" s="196"/>
    </row>
    <row r="5133">
      <c r="A5133" s="198"/>
      <c r="B5133" s="219"/>
      <c r="C5133" s="103"/>
      <c r="D5133" s="103"/>
      <c r="E5133" s="5" t="str">
        <f t="array" ref="E5133">IF(D5133="","",XLOOKUP(D5133,DATOS!$D$6:D14000,DATOS!$C$6:C14000,0,0,1))</f>
        <v/>
      </c>
      <c r="F5133" s="220"/>
      <c r="G5133" s="221"/>
      <c r="H5133" s="194"/>
      <c r="I5133" s="106"/>
      <c r="J5133" s="195"/>
      <c r="K5133" s="195"/>
      <c r="L5133" s="196"/>
    </row>
    <row r="5134">
      <c r="A5134" s="198"/>
      <c r="B5134" s="219"/>
      <c r="C5134" s="103"/>
      <c r="D5134" s="103"/>
      <c r="E5134" s="5" t="str">
        <f t="array" ref="E5134">IF(D5134="","",XLOOKUP(D5134,DATOS!$D$6:D14000,DATOS!$C$6:C14000,0,0,1))</f>
        <v/>
      </c>
      <c r="F5134" s="220"/>
      <c r="G5134" s="221"/>
      <c r="H5134" s="194"/>
      <c r="I5134" s="106"/>
      <c r="J5134" s="195"/>
      <c r="K5134" s="195"/>
      <c r="L5134" s="196"/>
    </row>
    <row r="5135">
      <c r="A5135" s="198"/>
      <c r="B5135" s="219"/>
      <c r="C5135" s="103"/>
      <c r="D5135" s="103"/>
      <c r="E5135" s="5" t="str">
        <f t="array" ref="E5135">IF(D5135="","",XLOOKUP(D5135,DATOS!$D$6:D14000,DATOS!$C$6:C14000,0,0,1))</f>
        <v/>
      </c>
      <c r="F5135" s="220"/>
      <c r="G5135" s="221"/>
      <c r="H5135" s="194"/>
      <c r="I5135" s="106"/>
      <c r="J5135" s="195"/>
      <c r="K5135" s="195"/>
      <c r="L5135" s="196"/>
    </row>
    <row r="5136">
      <c r="A5136" s="198"/>
      <c r="B5136" s="219"/>
      <c r="C5136" s="103"/>
      <c r="D5136" s="103"/>
      <c r="E5136" s="5" t="str">
        <f t="array" ref="E5136">IF(D5136="","",XLOOKUP(D5136,DATOS!$D$6:D14000,DATOS!$C$6:C14000,0,0,1))</f>
        <v/>
      </c>
      <c r="F5136" s="220"/>
      <c r="G5136" s="221"/>
      <c r="H5136" s="194"/>
      <c r="I5136" s="106"/>
      <c r="J5136" s="195"/>
      <c r="K5136" s="195"/>
      <c r="L5136" s="196"/>
    </row>
    <row r="5137">
      <c r="A5137" s="198"/>
      <c r="B5137" s="219"/>
      <c r="C5137" s="103"/>
      <c r="D5137" s="103"/>
      <c r="E5137" s="5" t="str">
        <f t="array" ref="E5137">IF(D5137="","",XLOOKUP(D5137,DATOS!$D$6:D14000,DATOS!$C$6:C14000,0,0,1))</f>
        <v/>
      </c>
      <c r="F5137" s="220"/>
      <c r="G5137" s="221"/>
      <c r="H5137" s="194"/>
      <c r="I5137" s="106"/>
      <c r="J5137" s="195"/>
      <c r="K5137" s="195"/>
      <c r="L5137" s="196"/>
    </row>
    <row r="5138">
      <c r="A5138" s="198"/>
      <c r="B5138" s="219"/>
      <c r="C5138" s="103"/>
      <c r="D5138" s="103"/>
      <c r="E5138" s="5" t="str">
        <f t="array" ref="E5138">IF(D5138="","",XLOOKUP(D5138,DATOS!$D$6:D14000,DATOS!$C$6:C14000,0,0,1))</f>
        <v/>
      </c>
      <c r="F5138" s="220"/>
      <c r="G5138" s="221"/>
      <c r="H5138" s="194"/>
      <c r="I5138" s="106"/>
      <c r="J5138" s="195"/>
      <c r="K5138" s="195"/>
      <c r="L5138" s="196"/>
    </row>
    <row r="5139">
      <c r="A5139" s="198"/>
      <c r="B5139" s="219"/>
      <c r="C5139" s="103"/>
      <c r="D5139" s="103"/>
      <c r="E5139" s="5" t="str">
        <f t="array" ref="E5139">IF(D5139="","",XLOOKUP(D5139,DATOS!$D$6:D14000,DATOS!$C$6:C14000,0,0,1))</f>
        <v/>
      </c>
      <c r="F5139" s="220"/>
      <c r="G5139" s="221"/>
      <c r="H5139" s="194"/>
      <c r="I5139" s="106"/>
      <c r="J5139" s="195"/>
      <c r="K5139" s="195"/>
      <c r="L5139" s="196"/>
    </row>
    <row r="5140">
      <c r="A5140" s="198"/>
      <c r="B5140" s="219"/>
      <c r="C5140" s="103"/>
      <c r="D5140" s="103"/>
      <c r="E5140" s="5" t="str">
        <f t="array" ref="E5140">IF(D5140="","",XLOOKUP(D5140,DATOS!$D$6:D14000,DATOS!$C$6:C14000,0,0,1))</f>
        <v/>
      </c>
      <c r="F5140" s="220"/>
      <c r="G5140" s="221"/>
      <c r="H5140" s="194"/>
      <c r="I5140" s="106"/>
      <c r="J5140" s="195"/>
      <c r="K5140" s="195"/>
      <c r="L5140" s="196"/>
    </row>
    <row r="5141">
      <c r="A5141" s="198"/>
      <c r="B5141" s="219"/>
      <c r="C5141" s="103"/>
      <c r="D5141" s="103"/>
      <c r="E5141" s="5" t="str">
        <f t="array" ref="E5141">IF(D5141="","",XLOOKUP(D5141,DATOS!$D$6:D14000,DATOS!$C$6:C14000,0,0,1))</f>
        <v/>
      </c>
      <c r="F5141" s="220"/>
      <c r="G5141" s="221"/>
      <c r="H5141" s="194"/>
      <c r="I5141" s="106"/>
      <c r="J5141" s="195"/>
      <c r="K5141" s="195"/>
      <c r="L5141" s="196"/>
    </row>
    <row r="5142">
      <c r="A5142" s="198"/>
      <c r="B5142" s="219"/>
      <c r="C5142" s="103"/>
      <c r="D5142" s="103"/>
      <c r="E5142" s="5" t="str">
        <f t="array" ref="E5142">IF(D5142="","",XLOOKUP(D5142,DATOS!$D$6:D14000,DATOS!$C$6:C14000,0,0,1))</f>
        <v/>
      </c>
      <c r="F5142" s="220"/>
      <c r="G5142" s="221"/>
      <c r="H5142" s="194"/>
      <c r="I5142" s="106"/>
      <c r="J5142" s="195"/>
      <c r="K5142" s="195"/>
      <c r="L5142" s="196"/>
    </row>
    <row r="5143">
      <c r="A5143" s="198"/>
      <c r="B5143" s="219"/>
      <c r="C5143" s="103"/>
      <c r="D5143" s="103"/>
      <c r="E5143" s="5" t="str">
        <f t="array" ref="E5143">IF(D5143="","",XLOOKUP(D5143,DATOS!$D$6:D14000,DATOS!$C$6:C14000,0,0,1))</f>
        <v/>
      </c>
      <c r="F5143" s="220"/>
      <c r="G5143" s="221"/>
      <c r="H5143" s="194"/>
      <c r="I5143" s="106"/>
      <c r="J5143" s="195"/>
      <c r="K5143" s="195"/>
      <c r="L5143" s="196"/>
    </row>
    <row r="5144">
      <c r="A5144" s="198"/>
      <c r="B5144" s="219"/>
      <c r="C5144" s="103"/>
      <c r="D5144" s="103"/>
      <c r="E5144" s="5" t="str">
        <f t="array" ref="E5144">IF(D5144="","",XLOOKUP(D5144,DATOS!$D$6:D14000,DATOS!$C$6:C14000,0,0,1))</f>
        <v/>
      </c>
      <c r="F5144" s="220"/>
      <c r="G5144" s="221"/>
      <c r="H5144" s="194"/>
      <c r="I5144" s="106"/>
      <c r="J5144" s="195"/>
      <c r="K5144" s="195"/>
      <c r="L5144" s="196"/>
    </row>
    <row r="5145">
      <c r="A5145" s="198"/>
      <c r="B5145" s="219"/>
      <c r="C5145" s="103"/>
      <c r="D5145" s="103"/>
      <c r="E5145" s="5" t="str">
        <f t="array" ref="E5145">IF(D5145="","",XLOOKUP(D5145,DATOS!$D$6:D14000,DATOS!$C$6:C14000,0,0,1))</f>
        <v/>
      </c>
      <c r="F5145" s="220"/>
      <c r="G5145" s="221"/>
      <c r="H5145" s="194"/>
      <c r="I5145" s="106"/>
      <c r="J5145" s="195"/>
      <c r="K5145" s="195"/>
      <c r="L5145" s="196"/>
    </row>
    <row r="5146">
      <c r="A5146" s="198"/>
      <c r="B5146" s="219"/>
      <c r="C5146" s="103"/>
      <c r="D5146" s="103"/>
      <c r="E5146" s="5" t="str">
        <f t="array" ref="E5146">IF(D5146="","",XLOOKUP(D5146,DATOS!$D$6:D14000,DATOS!$C$6:C14000,0,0,1))</f>
        <v/>
      </c>
      <c r="F5146" s="220"/>
      <c r="G5146" s="221"/>
      <c r="H5146" s="194"/>
      <c r="I5146" s="106"/>
      <c r="J5146" s="195"/>
      <c r="K5146" s="195"/>
      <c r="L5146" s="196"/>
    </row>
    <row r="5147">
      <c r="A5147" s="198"/>
      <c r="B5147" s="219"/>
      <c r="C5147" s="103"/>
      <c r="D5147" s="103"/>
      <c r="E5147" s="5" t="str">
        <f t="array" ref="E5147">IF(D5147="","",XLOOKUP(D5147,DATOS!$D$6:D14000,DATOS!$C$6:C14000,0,0,1))</f>
        <v/>
      </c>
      <c r="F5147" s="220"/>
      <c r="G5147" s="221"/>
      <c r="H5147" s="194"/>
      <c r="I5147" s="106"/>
      <c r="J5147" s="195"/>
      <c r="K5147" s="195"/>
      <c r="L5147" s="196"/>
    </row>
    <row r="5148">
      <c r="A5148" s="198"/>
      <c r="B5148" s="219"/>
      <c r="C5148" s="103"/>
      <c r="D5148" s="103"/>
      <c r="E5148" s="5" t="str">
        <f t="array" ref="E5148">IF(D5148="","",XLOOKUP(D5148,DATOS!$D$6:D14000,DATOS!$C$6:C14000,0,0,1))</f>
        <v/>
      </c>
      <c r="F5148" s="220"/>
      <c r="G5148" s="221"/>
      <c r="H5148" s="194"/>
      <c r="I5148" s="106"/>
      <c r="J5148" s="195"/>
      <c r="K5148" s="195"/>
      <c r="L5148" s="196"/>
    </row>
    <row r="5149">
      <c r="A5149" s="198"/>
      <c r="B5149" s="219"/>
      <c r="C5149" s="103"/>
      <c r="D5149" s="103"/>
      <c r="E5149" s="5" t="str">
        <f t="array" ref="E5149">IF(D5149="","",XLOOKUP(D5149,DATOS!$D$6:D14000,DATOS!$C$6:C14000,0,0,1))</f>
        <v/>
      </c>
      <c r="F5149" s="220"/>
      <c r="G5149" s="221"/>
      <c r="H5149" s="194"/>
      <c r="I5149" s="106"/>
      <c r="J5149" s="195"/>
      <c r="K5149" s="195"/>
      <c r="L5149" s="196"/>
    </row>
    <row r="5150">
      <c r="A5150" s="198"/>
      <c r="B5150" s="219"/>
      <c r="C5150" s="103"/>
      <c r="D5150" s="103"/>
      <c r="E5150" s="5" t="str">
        <f t="array" ref="E5150">IF(D5150="","",XLOOKUP(D5150,DATOS!$D$6:D14000,DATOS!$C$6:C14000,0,0,1))</f>
        <v/>
      </c>
      <c r="F5150" s="220"/>
      <c r="G5150" s="221"/>
      <c r="H5150" s="194"/>
      <c r="I5150" s="106"/>
      <c r="J5150" s="195"/>
      <c r="K5150" s="195"/>
      <c r="L5150" s="196"/>
    </row>
    <row r="5151">
      <c r="A5151" s="198"/>
      <c r="B5151" s="219"/>
      <c r="C5151" s="103"/>
      <c r="D5151" s="103"/>
      <c r="E5151" s="5" t="str">
        <f t="array" ref="E5151">IF(D5151="","",XLOOKUP(D5151,DATOS!$D$6:D14000,DATOS!$C$6:C14000,0,0,1))</f>
        <v/>
      </c>
      <c r="F5151" s="220"/>
      <c r="G5151" s="221"/>
      <c r="H5151" s="194"/>
      <c r="I5151" s="106"/>
      <c r="J5151" s="195"/>
      <c r="K5151" s="195"/>
      <c r="L5151" s="196"/>
    </row>
    <row r="5152">
      <c r="A5152" s="198"/>
      <c r="B5152" s="219"/>
      <c r="C5152" s="103"/>
      <c r="D5152" s="103"/>
      <c r="E5152" s="5" t="str">
        <f t="array" ref="E5152">IF(D5152="","",XLOOKUP(D5152,DATOS!$D$6:D14000,DATOS!$C$6:C14000,0,0,1))</f>
        <v/>
      </c>
      <c r="F5152" s="220"/>
      <c r="G5152" s="221"/>
      <c r="H5152" s="194"/>
      <c r="I5152" s="106"/>
      <c r="J5152" s="195"/>
      <c r="K5152" s="195"/>
      <c r="L5152" s="196"/>
    </row>
    <row r="5153">
      <c r="A5153" s="198"/>
      <c r="B5153" s="219"/>
      <c r="C5153" s="103"/>
      <c r="D5153" s="103"/>
      <c r="E5153" s="5" t="str">
        <f t="array" ref="E5153">IF(D5153="","",XLOOKUP(D5153,DATOS!$D$6:D14000,DATOS!$C$6:C14000,0,0,1))</f>
        <v/>
      </c>
      <c r="F5153" s="220"/>
      <c r="G5153" s="221"/>
      <c r="H5153" s="194"/>
      <c r="I5153" s="106"/>
      <c r="J5153" s="195"/>
      <c r="K5153" s="195"/>
      <c r="L5153" s="196"/>
    </row>
    <row r="5154">
      <c r="A5154" s="198"/>
      <c r="B5154" s="219"/>
      <c r="C5154" s="103"/>
      <c r="D5154" s="103"/>
      <c r="E5154" s="5" t="str">
        <f t="array" ref="E5154">IF(D5154="","",XLOOKUP(D5154,DATOS!$D$6:D14000,DATOS!$C$6:C14000,0,0,1))</f>
        <v/>
      </c>
      <c r="F5154" s="220"/>
      <c r="G5154" s="221"/>
      <c r="H5154" s="194"/>
      <c r="I5154" s="106"/>
      <c r="J5154" s="195"/>
      <c r="K5154" s="195"/>
      <c r="L5154" s="196"/>
    </row>
    <row r="5155">
      <c r="A5155" s="198"/>
      <c r="B5155" s="219"/>
      <c r="C5155" s="103"/>
      <c r="D5155" s="103"/>
      <c r="E5155" s="5" t="str">
        <f t="array" ref="E5155">IF(D5155="","",XLOOKUP(D5155,DATOS!$D$6:D14000,DATOS!$C$6:C14000,0,0,1))</f>
        <v/>
      </c>
      <c r="F5155" s="220"/>
      <c r="G5155" s="221"/>
      <c r="H5155" s="194"/>
      <c r="I5155" s="106"/>
      <c r="J5155" s="195"/>
      <c r="K5155" s="195"/>
      <c r="L5155" s="196"/>
    </row>
    <row r="5156">
      <c r="A5156" s="198"/>
      <c r="B5156" s="219"/>
      <c r="C5156" s="103"/>
      <c r="D5156" s="103"/>
      <c r="E5156" s="5" t="str">
        <f t="array" ref="E5156">IF(D5156="","",XLOOKUP(D5156,DATOS!$D$6:D14000,DATOS!$C$6:C14000,0,0,1))</f>
        <v/>
      </c>
      <c r="F5156" s="220"/>
      <c r="G5156" s="221"/>
      <c r="H5156" s="194"/>
      <c r="I5156" s="106"/>
      <c r="J5156" s="195"/>
      <c r="K5156" s="195"/>
      <c r="L5156" s="196"/>
    </row>
    <row r="5157">
      <c r="A5157" s="198"/>
      <c r="B5157" s="219"/>
      <c r="C5157" s="103"/>
      <c r="D5157" s="103"/>
      <c r="E5157" s="5" t="str">
        <f t="array" ref="E5157">IF(D5157="","",XLOOKUP(D5157,DATOS!$D$6:D14000,DATOS!$C$6:C14000,0,0,1))</f>
        <v/>
      </c>
      <c r="F5157" s="220"/>
      <c r="G5157" s="221"/>
      <c r="H5157" s="194"/>
      <c r="I5157" s="106"/>
      <c r="J5157" s="195"/>
      <c r="K5157" s="195"/>
      <c r="L5157" s="196"/>
    </row>
    <row r="5158">
      <c r="A5158" s="198"/>
      <c r="B5158" s="219"/>
      <c r="C5158" s="103"/>
      <c r="D5158" s="103"/>
      <c r="E5158" s="5" t="str">
        <f t="array" ref="E5158">IF(D5158="","",XLOOKUP(D5158,DATOS!$D$6:D14000,DATOS!$C$6:C14000,0,0,1))</f>
        <v/>
      </c>
      <c r="F5158" s="220"/>
      <c r="G5158" s="221"/>
      <c r="H5158" s="194"/>
      <c r="I5158" s="106"/>
      <c r="J5158" s="195"/>
      <c r="K5158" s="195"/>
      <c r="L5158" s="196"/>
    </row>
    <row r="5159">
      <c r="A5159" s="198"/>
      <c r="B5159" s="219"/>
      <c r="C5159" s="103"/>
      <c r="D5159" s="103"/>
      <c r="E5159" s="5" t="str">
        <f t="array" ref="E5159">IF(D5159="","",XLOOKUP(D5159,DATOS!$D$6:D14000,DATOS!$C$6:C14000,0,0,1))</f>
        <v/>
      </c>
      <c r="F5159" s="220"/>
      <c r="G5159" s="221"/>
      <c r="H5159" s="194"/>
      <c r="I5159" s="106"/>
      <c r="J5159" s="195"/>
      <c r="K5159" s="195"/>
      <c r="L5159" s="196"/>
    </row>
    <row r="5160">
      <c r="A5160" s="198"/>
      <c r="B5160" s="219"/>
      <c r="C5160" s="103"/>
      <c r="D5160" s="103"/>
      <c r="E5160" s="5" t="str">
        <f t="array" ref="E5160">IF(D5160="","",XLOOKUP(D5160,DATOS!$D$6:D14000,DATOS!$C$6:C14000,0,0,1))</f>
        <v/>
      </c>
      <c r="F5160" s="220"/>
      <c r="G5160" s="221"/>
      <c r="H5160" s="194"/>
      <c r="I5160" s="106"/>
      <c r="J5160" s="195"/>
      <c r="K5160" s="195"/>
      <c r="L5160" s="196"/>
    </row>
    <row r="5161">
      <c r="A5161" s="198"/>
      <c r="B5161" s="219"/>
      <c r="C5161" s="103"/>
      <c r="D5161" s="103"/>
      <c r="E5161" s="5" t="str">
        <f t="array" ref="E5161">IF(D5161="","",XLOOKUP(D5161,DATOS!$D$6:D14000,DATOS!$C$6:C14000,0,0,1))</f>
        <v/>
      </c>
      <c r="F5161" s="220"/>
      <c r="G5161" s="221"/>
      <c r="H5161" s="194"/>
      <c r="I5161" s="106"/>
      <c r="J5161" s="195"/>
      <c r="K5161" s="195"/>
      <c r="L5161" s="196"/>
    </row>
    <row r="5162">
      <c r="A5162" s="198"/>
      <c r="B5162" s="219"/>
      <c r="C5162" s="103"/>
      <c r="D5162" s="103"/>
      <c r="E5162" s="5" t="str">
        <f t="array" ref="E5162">IF(D5162="","",XLOOKUP(D5162,DATOS!$D$6:D14000,DATOS!$C$6:C14000,0,0,1))</f>
        <v/>
      </c>
      <c r="F5162" s="220"/>
      <c r="G5162" s="221"/>
      <c r="H5162" s="194"/>
      <c r="I5162" s="106"/>
      <c r="J5162" s="195"/>
      <c r="K5162" s="195"/>
      <c r="L5162" s="196"/>
    </row>
    <row r="5163">
      <c r="A5163" s="198"/>
      <c r="B5163" s="219"/>
      <c r="C5163" s="103"/>
      <c r="D5163" s="103"/>
      <c r="E5163" s="5" t="str">
        <f t="array" ref="E5163">IF(D5163="","",XLOOKUP(D5163,DATOS!$D$6:D14000,DATOS!$C$6:C14000,0,0,1))</f>
        <v/>
      </c>
      <c r="F5163" s="220"/>
      <c r="G5163" s="221"/>
      <c r="H5163" s="194"/>
      <c r="I5163" s="106"/>
      <c r="J5163" s="195"/>
      <c r="K5163" s="195"/>
      <c r="L5163" s="196"/>
    </row>
    <row r="5164">
      <c r="A5164" s="198"/>
      <c r="B5164" s="219"/>
      <c r="C5164" s="103"/>
      <c r="D5164" s="103"/>
      <c r="E5164" s="5" t="str">
        <f t="array" ref="E5164">IF(D5164="","",XLOOKUP(D5164,DATOS!$D$6:D14000,DATOS!$C$6:C14000,0,0,1))</f>
        <v/>
      </c>
      <c r="F5164" s="220"/>
      <c r="G5164" s="221"/>
      <c r="H5164" s="194"/>
      <c r="I5164" s="106"/>
      <c r="J5164" s="195"/>
      <c r="K5164" s="195"/>
      <c r="L5164" s="196"/>
    </row>
    <row r="5165">
      <c r="A5165" s="198"/>
      <c r="B5165" s="219"/>
      <c r="C5165" s="103"/>
      <c r="D5165" s="103"/>
      <c r="E5165" s="5" t="str">
        <f t="array" ref="E5165">IF(D5165="","",XLOOKUP(D5165,DATOS!$D$6:D14000,DATOS!$C$6:C14000,0,0,1))</f>
        <v/>
      </c>
      <c r="F5165" s="220"/>
      <c r="G5165" s="221"/>
      <c r="H5165" s="194"/>
      <c r="I5165" s="106"/>
      <c r="J5165" s="195"/>
      <c r="K5165" s="195"/>
      <c r="L5165" s="196"/>
    </row>
    <row r="5166">
      <c r="A5166" s="198"/>
      <c r="B5166" s="219"/>
      <c r="C5166" s="103"/>
      <c r="D5166" s="103"/>
      <c r="E5166" s="5" t="str">
        <f t="array" ref="E5166">IF(D5166="","",XLOOKUP(D5166,DATOS!$D$6:D14000,DATOS!$C$6:C14000,0,0,1))</f>
        <v/>
      </c>
      <c r="F5166" s="220"/>
      <c r="G5166" s="221"/>
      <c r="H5166" s="194"/>
      <c r="I5166" s="106"/>
      <c r="J5166" s="195"/>
      <c r="K5166" s="195"/>
      <c r="L5166" s="196"/>
    </row>
    <row r="5167">
      <c r="A5167" s="198"/>
      <c r="B5167" s="219"/>
      <c r="C5167" s="103"/>
      <c r="D5167" s="103"/>
      <c r="E5167" s="5" t="str">
        <f t="array" ref="E5167">IF(D5167="","",XLOOKUP(D5167,DATOS!$D$6:D14000,DATOS!$C$6:C14000,0,0,1))</f>
        <v/>
      </c>
      <c r="F5167" s="220"/>
      <c r="G5167" s="221"/>
      <c r="H5167" s="194"/>
      <c r="I5167" s="106"/>
      <c r="J5167" s="195"/>
      <c r="K5167" s="195"/>
      <c r="L5167" s="196"/>
    </row>
    <row r="5168">
      <c r="A5168" s="198"/>
      <c r="B5168" s="219"/>
      <c r="C5168" s="103"/>
      <c r="D5168" s="103"/>
      <c r="E5168" s="5" t="str">
        <f t="array" ref="E5168">IF(D5168="","",XLOOKUP(D5168,DATOS!$D$6:D14000,DATOS!$C$6:C14000,0,0,1))</f>
        <v/>
      </c>
      <c r="F5168" s="220"/>
      <c r="G5168" s="221"/>
      <c r="H5168" s="194"/>
      <c r="I5168" s="106"/>
      <c r="J5168" s="195"/>
      <c r="K5168" s="195"/>
      <c r="L5168" s="196"/>
    </row>
    <row r="5169">
      <c r="A5169" s="198"/>
      <c r="B5169" s="219"/>
      <c r="C5169" s="103"/>
      <c r="D5169" s="103"/>
      <c r="E5169" s="5" t="str">
        <f t="array" ref="E5169">IF(D5169="","",XLOOKUP(D5169,DATOS!$D$6:D14000,DATOS!$C$6:C14000,0,0,1))</f>
        <v/>
      </c>
      <c r="F5169" s="220"/>
      <c r="G5169" s="221"/>
      <c r="H5169" s="194"/>
      <c r="I5169" s="106"/>
      <c r="J5169" s="195"/>
      <c r="K5169" s="195"/>
      <c r="L5169" s="196"/>
    </row>
    <row r="5170">
      <c r="A5170" s="198"/>
      <c r="B5170" s="219"/>
      <c r="C5170" s="103"/>
      <c r="D5170" s="103"/>
      <c r="E5170" s="5" t="str">
        <f t="array" ref="E5170">IF(D5170="","",XLOOKUP(D5170,DATOS!$D$6:D14000,DATOS!$C$6:C14000,0,0,1))</f>
        <v/>
      </c>
      <c r="F5170" s="220"/>
      <c r="G5170" s="221"/>
      <c r="H5170" s="194"/>
      <c r="I5170" s="106"/>
      <c r="J5170" s="195"/>
      <c r="K5170" s="195"/>
      <c r="L5170" s="196"/>
    </row>
    <row r="5171">
      <c r="A5171" s="198"/>
      <c r="B5171" s="219"/>
      <c r="C5171" s="103"/>
      <c r="D5171" s="103"/>
      <c r="E5171" s="5" t="str">
        <f t="array" ref="E5171">IF(D5171="","",XLOOKUP(D5171,DATOS!$D$6:D14000,DATOS!$C$6:C14000,0,0,1))</f>
        <v/>
      </c>
      <c r="F5171" s="220"/>
      <c r="G5171" s="221"/>
      <c r="H5171" s="194"/>
      <c r="I5171" s="106"/>
      <c r="J5171" s="195"/>
      <c r="K5171" s="195"/>
      <c r="L5171" s="196"/>
    </row>
    <row r="5172">
      <c r="A5172" s="198"/>
      <c r="B5172" s="219"/>
      <c r="C5172" s="103"/>
      <c r="D5172" s="103"/>
      <c r="E5172" s="5" t="str">
        <f t="array" ref="E5172">IF(D5172="","",XLOOKUP(D5172,DATOS!$D$6:D14000,DATOS!$C$6:C14000,0,0,1))</f>
        <v/>
      </c>
      <c r="F5172" s="220"/>
      <c r="G5172" s="221"/>
      <c r="H5172" s="194"/>
      <c r="I5172" s="106"/>
      <c r="J5172" s="195"/>
      <c r="K5172" s="195"/>
      <c r="L5172" s="196"/>
    </row>
    <row r="5173">
      <c r="A5173" s="198"/>
      <c r="B5173" s="219"/>
      <c r="C5173" s="103"/>
      <c r="D5173" s="103"/>
      <c r="E5173" s="5" t="str">
        <f t="array" ref="E5173">IF(D5173="","",XLOOKUP(D5173,DATOS!$D$6:D14000,DATOS!$C$6:C14000,0,0,1))</f>
        <v/>
      </c>
      <c r="F5173" s="220"/>
      <c r="G5173" s="221"/>
      <c r="H5173" s="194"/>
      <c r="I5173" s="106"/>
      <c r="J5173" s="195"/>
      <c r="K5173" s="195"/>
      <c r="L5173" s="196"/>
    </row>
    <row r="5174">
      <c r="A5174" s="198"/>
      <c r="B5174" s="219"/>
      <c r="C5174" s="103"/>
      <c r="D5174" s="103"/>
      <c r="E5174" s="5" t="str">
        <f t="array" ref="E5174">IF(D5174="","",XLOOKUP(D5174,DATOS!$D$6:D14000,DATOS!$C$6:C14000,0,0,1))</f>
        <v/>
      </c>
      <c r="F5174" s="220"/>
      <c r="G5174" s="221"/>
      <c r="H5174" s="194"/>
      <c r="I5174" s="106"/>
      <c r="J5174" s="195"/>
      <c r="K5174" s="195"/>
      <c r="L5174" s="196"/>
    </row>
    <row r="5175">
      <c r="A5175" s="198"/>
      <c r="B5175" s="219"/>
      <c r="C5175" s="103"/>
      <c r="D5175" s="103"/>
      <c r="E5175" s="5" t="str">
        <f t="array" ref="E5175">IF(D5175="","",XLOOKUP(D5175,DATOS!$D$6:D14000,DATOS!$C$6:C14000,0,0,1))</f>
        <v/>
      </c>
      <c r="F5175" s="220"/>
      <c r="G5175" s="221"/>
      <c r="H5175" s="194"/>
      <c r="I5175" s="106"/>
      <c r="J5175" s="195"/>
      <c r="K5175" s="195"/>
      <c r="L5175" s="196"/>
    </row>
    <row r="5176">
      <c r="A5176" s="198"/>
      <c r="B5176" s="219"/>
      <c r="C5176" s="103"/>
      <c r="D5176" s="103"/>
      <c r="E5176" s="5" t="str">
        <f t="array" ref="E5176">IF(D5176="","",XLOOKUP(D5176,DATOS!$D$6:D14000,DATOS!$C$6:C14000,0,0,1))</f>
        <v/>
      </c>
      <c r="F5176" s="220"/>
      <c r="G5176" s="221"/>
      <c r="H5176" s="194"/>
      <c r="I5176" s="106"/>
      <c r="J5176" s="195"/>
      <c r="K5176" s="195"/>
      <c r="L5176" s="196"/>
    </row>
    <row r="5177">
      <c r="A5177" s="198"/>
      <c r="B5177" s="219"/>
      <c r="C5177" s="103"/>
      <c r="D5177" s="103"/>
      <c r="E5177" s="5" t="str">
        <f t="array" ref="E5177">IF(D5177="","",XLOOKUP(D5177,DATOS!$D$6:D14000,DATOS!$C$6:C14000,0,0,1))</f>
        <v/>
      </c>
      <c r="F5177" s="220"/>
      <c r="G5177" s="221"/>
      <c r="H5177" s="194"/>
      <c r="I5177" s="106"/>
      <c r="J5177" s="195"/>
      <c r="K5177" s="195"/>
      <c r="L5177" s="196"/>
    </row>
    <row r="5178">
      <c r="A5178" s="198"/>
      <c r="B5178" s="219"/>
      <c r="C5178" s="103"/>
      <c r="D5178" s="103"/>
      <c r="E5178" s="5" t="str">
        <f t="array" ref="E5178">IF(D5178="","",XLOOKUP(D5178,DATOS!$D$6:D14000,DATOS!$C$6:C14000,0,0,1))</f>
        <v/>
      </c>
      <c r="F5178" s="220"/>
      <c r="G5178" s="221"/>
      <c r="H5178" s="194"/>
      <c r="I5178" s="106"/>
      <c r="J5178" s="195"/>
      <c r="K5178" s="195"/>
      <c r="L5178" s="196"/>
    </row>
    <row r="5179">
      <c r="A5179" s="198"/>
      <c r="B5179" s="219"/>
      <c r="C5179" s="103"/>
      <c r="D5179" s="103"/>
      <c r="E5179" s="5" t="str">
        <f t="array" ref="E5179">IF(D5179="","",XLOOKUP(D5179,DATOS!$D$6:D14000,DATOS!$C$6:C14000,0,0,1))</f>
        <v/>
      </c>
      <c r="F5179" s="220"/>
      <c r="G5179" s="221"/>
      <c r="H5179" s="194"/>
      <c r="I5179" s="106"/>
      <c r="J5179" s="195"/>
      <c r="K5179" s="195"/>
      <c r="L5179" s="196"/>
    </row>
    <row r="5180">
      <c r="A5180" s="198"/>
      <c r="B5180" s="219"/>
      <c r="C5180" s="103"/>
      <c r="D5180" s="103"/>
      <c r="E5180" s="5" t="str">
        <f t="array" ref="E5180">IF(D5180="","",XLOOKUP(D5180,DATOS!$D$6:D14000,DATOS!$C$6:C14000,0,0,1))</f>
        <v/>
      </c>
      <c r="F5180" s="220"/>
      <c r="G5180" s="221"/>
      <c r="H5180" s="194"/>
      <c r="I5180" s="106"/>
      <c r="J5180" s="195"/>
      <c r="K5180" s="195"/>
      <c r="L5180" s="196"/>
    </row>
    <row r="5181">
      <c r="A5181" s="198"/>
      <c r="B5181" s="219"/>
      <c r="C5181" s="103"/>
      <c r="D5181" s="103"/>
      <c r="E5181" s="5" t="str">
        <f t="array" ref="E5181">IF(D5181="","",XLOOKUP(D5181,DATOS!$D$6:D14000,DATOS!$C$6:C14000,0,0,1))</f>
        <v/>
      </c>
      <c r="F5181" s="220"/>
      <c r="G5181" s="221"/>
      <c r="H5181" s="194"/>
      <c r="I5181" s="106"/>
      <c r="J5181" s="195"/>
      <c r="K5181" s="195"/>
      <c r="L5181" s="196"/>
    </row>
    <row r="5182">
      <c r="A5182" s="198"/>
      <c r="B5182" s="219"/>
      <c r="C5182" s="103"/>
      <c r="D5182" s="103"/>
      <c r="E5182" s="5" t="str">
        <f t="array" ref="E5182">IF(D5182="","",XLOOKUP(D5182,DATOS!$D$6:D14000,DATOS!$C$6:C14000,0,0,1))</f>
        <v/>
      </c>
      <c r="F5182" s="220"/>
      <c r="G5182" s="221"/>
      <c r="H5182" s="194"/>
      <c r="I5182" s="106"/>
      <c r="J5182" s="195"/>
      <c r="K5182" s="195"/>
      <c r="L5182" s="196"/>
    </row>
    <row r="5183">
      <c r="A5183" s="198"/>
      <c r="B5183" s="219"/>
      <c r="C5183" s="103"/>
      <c r="D5183" s="103"/>
      <c r="E5183" s="5" t="str">
        <f t="array" ref="E5183">IF(D5183="","",XLOOKUP(D5183,DATOS!$D$6:D14000,DATOS!$C$6:C14000,0,0,1))</f>
        <v/>
      </c>
      <c r="F5183" s="220"/>
      <c r="G5183" s="221"/>
      <c r="H5183" s="194"/>
      <c r="I5183" s="106"/>
      <c r="J5183" s="195"/>
      <c r="K5183" s="195"/>
      <c r="L5183" s="196"/>
    </row>
    <row r="5184">
      <c r="A5184" s="198"/>
      <c r="B5184" s="219"/>
      <c r="C5184" s="103"/>
      <c r="D5184" s="103"/>
      <c r="E5184" s="5" t="str">
        <f t="array" ref="E5184">IF(D5184="","",XLOOKUP(D5184,DATOS!$D$6:D14000,DATOS!$C$6:C14000,0,0,1))</f>
        <v/>
      </c>
      <c r="F5184" s="220"/>
      <c r="G5184" s="221"/>
      <c r="H5184" s="194"/>
      <c r="I5184" s="106"/>
      <c r="J5184" s="195"/>
      <c r="K5184" s="195"/>
      <c r="L5184" s="196"/>
    </row>
    <row r="5185">
      <c r="A5185" s="198"/>
      <c r="B5185" s="219"/>
      <c r="C5185" s="103"/>
      <c r="D5185" s="103"/>
      <c r="E5185" s="5" t="str">
        <f t="array" ref="E5185">IF(D5185="","",XLOOKUP(D5185,DATOS!$D$6:D14000,DATOS!$C$6:C14000,0,0,1))</f>
        <v/>
      </c>
      <c r="F5185" s="220"/>
      <c r="G5185" s="221"/>
      <c r="H5185" s="194"/>
      <c r="I5185" s="106"/>
      <c r="J5185" s="195"/>
      <c r="K5185" s="195"/>
      <c r="L5185" s="196"/>
    </row>
    <row r="5186">
      <c r="A5186" s="198"/>
      <c r="B5186" s="219"/>
      <c r="C5186" s="103"/>
      <c r="D5186" s="103"/>
      <c r="E5186" s="5" t="str">
        <f t="array" ref="E5186">IF(D5186="","",XLOOKUP(D5186,DATOS!$D$6:D14000,DATOS!$C$6:C14000,0,0,1))</f>
        <v/>
      </c>
      <c r="F5186" s="220"/>
      <c r="G5186" s="221"/>
      <c r="H5186" s="194"/>
      <c r="I5186" s="106"/>
      <c r="J5186" s="195"/>
      <c r="K5186" s="195"/>
      <c r="L5186" s="196"/>
    </row>
    <row r="5187">
      <c r="A5187" s="198"/>
      <c r="B5187" s="219"/>
      <c r="C5187" s="103"/>
      <c r="D5187" s="103"/>
      <c r="E5187" s="5" t="str">
        <f t="array" ref="E5187">IF(D5187="","",XLOOKUP(D5187,DATOS!$D$6:D14000,DATOS!$C$6:C14000,0,0,1))</f>
        <v/>
      </c>
      <c r="F5187" s="220"/>
      <c r="G5187" s="221"/>
      <c r="H5187" s="194"/>
      <c r="I5187" s="106"/>
      <c r="J5187" s="195"/>
      <c r="K5187" s="195"/>
      <c r="L5187" s="196"/>
    </row>
    <row r="5188">
      <c r="A5188" s="198"/>
      <c r="B5188" s="219"/>
      <c r="C5188" s="103"/>
      <c r="D5188" s="103"/>
      <c r="E5188" s="5" t="str">
        <f t="array" ref="E5188">IF(D5188="","",XLOOKUP(D5188,DATOS!$D$6:D14000,DATOS!$C$6:C14000,0,0,1))</f>
        <v/>
      </c>
      <c r="F5188" s="220"/>
      <c r="G5188" s="221"/>
      <c r="H5188" s="194"/>
      <c r="I5188" s="106"/>
      <c r="J5188" s="195"/>
      <c r="K5188" s="195"/>
      <c r="L5188" s="196"/>
    </row>
    <row r="5189">
      <c r="A5189" s="198"/>
      <c r="B5189" s="219"/>
      <c r="C5189" s="103"/>
      <c r="D5189" s="103"/>
      <c r="E5189" s="5" t="str">
        <f t="array" ref="E5189">IF(D5189="","",XLOOKUP(D5189,DATOS!$D$6:D14000,DATOS!$C$6:C14000,0,0,1))</f>
        <v/>
      </c>
      <c r="F5189" s="220"/>
      <c r="G5189" s="221"/>
      <c r="H5189" s="194"/>
      <c r="I5189" s="106"/>
      <c r="J5189" s="195"/>
      <c r="K5189" s="195"/>
      <c r="L5189" s="196"/>
    </row>
    <row r="5190">
      <c r="A5190" s="198"/>
      <c r="B5190" s="219"/>
      <c r="C5190" s="103"/>
      <c r="D5190" s="103"/>
      <c r="E5190" s="5" t="str">
        <f t="array" ref="E5190">IF(D5190="","",XLOOKUP(D5190,DATOS!$D$6:D14000,DATOS!$C$6:C14000,0,0,1))</f>
        <v/>
      </c>
      <c r="F5190" s="220"/>
      <c r="G5190" s="221"/>
      <c r="H5190" s="194"/>
      <c r="I5190" s="106"/>
      <c r="J5190" s="195"/>
      <c r="K5190" s="195"/>
      <c r="L5190" s="196"/>
    </row>
    <row r="5191">
      <c r="A5191" s="198"/>
      <c r="B5191" s="219"/>
      <c r="C5191" s="103"/>
      <c r="D5191" s="103"/>
      <c r="E5191" s="5" t="str">
        <f t="array" ref="E5191">IF(D5191="","",XLOOKUP(D5191,DATOS!$D$6:D14000,DATOS!$C$6:C14000,0,0,1))</f>
        <v/>
      </c>
      <c r="F5191" s="220"/>
      <c r="G5191" s="221"/>
      <c r="H5191" s="194"/>
      <c r="I5191" s="106"/>
      <c r="J5191" s="195"/>
      <c r="K5191" s="195"/>
      <c r="L5191" s="196"/>
    </row>
    <row r="5192">
      <c r="A5192" s="198"/>
      <c r="B5192" s="219"/>
      <c r="C5192" s="103"/>
      <c r="D5192" s="103"/>
      <c r="E5192" s="5" t="str">
        <f t="array" ref="E5192">IF(D5192="","",XLOOKUP(D5192,DATOS!$D$6:D14000,DATOS!$C$6:C14000,0,0,1))</f>
        <v/>
      </c>
      <c r="F5192" s="220"/>
      <c r="G5192" s="221"/>
      <c r="H5192" s="194"/>
      <c r="I5192" s="106"/>
      <c r="J5192" s="195"/>
      <c r="K5192" s="195"/>
      <c r="L5192" s="196"/>
    </row>
    <row r="5193">
      <c r="A5193" s="198"/>
      <c r="B5193" s="219"/>
      <c r="C5193" s="103"/>
      <c r="D5193" s="103"/>
      <c r="E5193" s="5" t="str">
        <f t="array" ref="E5193">IF(D5193="","",XLOOKUP(D5193,DATOS!$D$6:D14000,DATOS!$C$6:C14000,0,0,1))</f>
        <v/>
      </c>
      <c r="F5193" s="220"/>
      <c r="G5193" s="221"/>
      <c r="H5193" s="194"/>
      <c r="I5193" s="106"/>
      <c r="J5193" s="195"/>
      <c r="K5193" s="195"/>
      <c r="L5193" s="196"/>
    </row>
    <row r="5194">
      <c r="A5194" s="198"/>
      <c r="B5194" s="219"/>
      <c r="C5194" s="103"/>
      <c r="D5194" s="103"/>
      <c r="E5194" s="5" t="str">
        <f t="array" ref="E5194">IF(D5194="","",XLOOKUP(D5194,DATOS!$D$6:D14000,DATOS!$C$6:C14000,0,0,1))</f>
        <v/>
      </c>
      <c r="F5194" s="220"/>
      <c r="G5194" s="221"/>
      <c r="H5194" s="194"/>
      <c r="I5194" s="106"/>
      <c r="J5194" s="195"/>
      <c r="K5194" s="195"/>
      <c r="L5194" s="196"/>
    </row>
    <row r="5195">
      <c r="A5195" s="198"/>
      <c r="B5195" s="219"/>
      <c r="C5195" s="103"/>
      <c r="D5195" s="103"/>
      <c r="E5195" s="5" t="str">
        <f t="array" ref="E5195">IF(D5195="","",XLOOKUP(D5195,DATOS!$D$6:D14000,DATOS!$C$6:C14000,0,0,1))</f>
        <v/>
      </c>
      <c r="F5195" s="220"/>
      <c r="G5195" s="221"/>
      <c r="H5195" s="194"/>
      <c r="I5195" s="106"/>
      <c r="J5195" s="195"/>
      <c r="K5195" s="195"/>
      <c r="L5195" s="196"/>
    </row>
    <row r="5196">
      <c r="A5196" s="198"/>
      <c r="B5196" s="219"/>
      <c r="C5196" s="103"/>
      <c r="D5196" s="103"/>
      <c r="E5196" s="5" t="str">
        <f t="array" ref="E5196">IF(D5196="","",XLOOKUP(D5196,DATOS!$D$6:D14000,DATOS!$C$6:C14000,0,0,1))</f>
        <v/>
      </c>
      <c r="F5196" s="220"/>
      <c r="G5196" s="221"/>
      <c r="H5196" s="194"/>
      <c r="I5196" s="106"/>
      <c r="J5196" s="195"/>
      <c r="K5196" s="195"/>
      <c r="L5196" s="196"/>
    </row>
    <row r="5197">
      <c r="A5197" s="198"/>
      <c r="B5197" s="219"/>
      <c r="C5197" s="103"/>
      <c r="D5197" s="103"/>
      <c r="E5197" s="5" t="str">
        <f t="array" ref="E5197">IF(D5197="","",XLOOKUP(D5197,DATOS!$D$6:D14000,DATOS!$C$6:C14000,0,0,1))</f>
        <v/>
      </c>
      <c r="F5197" s="220"/>
      <c r="G5197" s="221"/>
      <c r="H5197" s="194"/>
      <c r="I5197" s="106"/>
      <c r="J5197" s="195"/>
      <c r="K5197" s="195"/>
      <c r="L5197" s="196"/>
    </row>
    <row r="5198">
      <c r="A5198" s="198"/>
      <c r="B5198" s="219"/>
      <c r="C5198" s="103"/>
      <c r="D5198" s="103"/>
      <c r="E5198" s="5" t="str">
        <f t="array" ref="E5198">IF(D5198="","",XLOOKUP(D5198,DATOS!$D$6:D14000,DATOS!$C$6:C14000,0,0,1))</f>
        <v/>
      </c>
      <c r="F5198" s="220"/>
      <c r="G5198" s="221"/>
      <c r="H5198" s="194"/>
      <c r="I5198" s="106"/>
      <c r="J5198" s="195"/>
      <c r="K5198" s="195"/>
      <c r="L5198" s="196"/>
    </row>
    <row r="5199">
      <c r="A5199" s="198"/>
      <c r="B5199" s="219"/>
      <c r="C5199" s="103"/>
      <c r="D5199" s="103"/>
      <c r="E5199" s="5" t="str">
        <f t="array" ref="E5199">IF(D5199="","",XLOOKUP(D5199,DATOS!$D$6:D14000,DATOS!$C$6:C14000,0,0,1))</f>
        <v/>
      </c>
      <c r="F5199" s="220"/>
      <c r="G5199" s="221"/>
      <c r="H5199" s="194"/>
      <c r="I5199" s="106"/>
      <c r="J5199" s="195"/>
      <c r="K5199" s="195"/>
      <c r="L5199" s="196"/>
    </row>
    <row r="5200">
      <c r="A5200" s="198"/>
      <c r="B5200" s="219"/>
      <c r="C5200" s="103"/>
      <c r="D5200" s="103"/>
      <c r="E5200" s="5" t="str">
        <f t="array" ref="E5200">IF(D5200="","",XLOOKUP(D5200,DATOS!$D$6:D14000,DATOS!$C$6:C14000,0,0,1))</f>
        <v/>
      </c>
      <c r="F5200" s="220"/>
      <c r="G5200" s="221"/>
      <c r="H5200" s="194"/>
      <c r="I5200" s="106"/>
      <c r="J5200" s="195"/>
      <c r="K5200" s="195"/>
      <c r="L5200" s="196"/>
    </row>
    <row r="5201">
      <c r="A5201" s="198"/>
      <c r="B5201" s="219"/>
      <c r="C5201" s="103"/>
      <c r="D5201" s="103"/>
      <c r="E5201" s="5" t="str">
        <f t="array" ref="E5201">IF(D5201="","",XLOOKUP(D5201,DATOS!$D$6:D14000,DATOS!$C$6:C14000,0,0,1))</f>
        <v/>
      </c>
      <c r="F5201" s="220"/>
      <c r="G5201" s="221"/>
      <c r="H5201" s="194"/>
      <c r="I5201" s="106"/>
      <c r="J5201" s="195"/>
      <c r="K5201" s="195"/>
      <c r="L5201" s="196"/>
    </row>
    <row r="5202">
      <c r="A5202" s="198"/>
      <c r="B5202" s="219"/>
      <c r="C5202" s="103"/>
      <c r="D5202" s="103"/>
      <c r="E5202" s="5" t="str">
        <f t="array" ref="E5202">IF(D5202="","",XLOOKUP(D5202,DATOS!$D$6:D14000,DATOS!$C$6:C14000,0,0,1))</f>
        <v/>
      </c>
      <c r="F5202" s="220"/>
      <c r="G5202" s="221"/>
      <c r="H5202" s="194"/>
      <c r="I5202" s="106"/>
      <c r="J5202" s="195"/>
      <c r="K5202" s="195"/>
      <c r="L5202" s="196"/>
    </row>
    <row r="5203">
      <c r="A5203" s="198"/>
      <c r="B5203" s="219"/>
      <c r="C5203" s="103"/>
      <c r="D5203" s="103"/>
      <c r="E5203" s="5" t="str">
        <f t="array" ref="E5203">IF(D5203="","",XLOOKUP(D5203,DATOS!$D$6:D14000,DATOS!$C$6:C14000,0,0,1))</f>
        <v/>
      </c>
      <c r="F5203" s="220"/>
      <c r="G5203" s="221"/>
      <c r="H5203" s="194"/>
      <c r="I5203" s="106"/>
      <c r="J5203" s="195"/>
      <c r="K5203" s="195"/>
      <c r="L5203" s="196"/>
    </row>
    <row r="5204">
      <c r="A5204" s="198"/>
      <c r="B5204" s="219"/>
      <c r="C5204" s="103"/>
      <c r="D5204" s="103"/>
      <c r="E5204" s="5" t="str">
        <f t="array" ref="E5204">IF(D5204="","",XLOOKUP(D5204,DATOS!$D$6:D14000,DATOS!$C$6:C14000,0,0,1))</f>
        <v/>
      </c>
      <c r="F5204" s="220"/>
      <c r="G5204" s="221"/>
      <c r="H5204" s="194"/>
      <c r="I5204" s="106"/>
      <c r="J5204" s="195"/>
      <c r="K5204" s="195"/>
      <c r="L5204" s="196"/>
    </row>
    <row r="5205">
      <c r="A5205" s="198"/>
      <c r="B5205" s="219"/>
      <c r="C5205" s="103"/>
      <c r="D5205" s="103"/>
      <c r="E5205" s="5" t="str">
        <f t="array" ref="E5205">IF(D5205="","",XLOOKUP(D5205,DATOS!$D$6:D14000,DATOS!$C$6:C14000,0,0,1))</f>
        <v/>
      </c>
      <c r="F5205" s="220"/>
      <c r="G5205" s="221"/>
      <c r="H5205" s="194"/>
      <c r="I5205" s="106"/>
      <c r="J5205" s="195"/>
      <c r="K5205" s="195"/>
      <c r="L5205" s="196"/>
    </row>
    <row r="5206">
      <c r="A5206" s="198"/>
      <c r="B5206" s="219"/>
      <c r="C5206" s="103"/>
      <c r="D5206" s="103"/>
      <c r="E5206" s="5" t="str">
        <f t="array" ref="E5206">IF(D5206="","",XLOOKUP(D5206,DATOS!$D$6:D14000,DATOS!$C$6:C14000,0,0,1))</f>
        <v/>
      </c>
      <c r="F5206" s="220"/>
      <c r="G5206" s="221"/>
      <c r="H5206" s="194"/>
      <c r="I5206" s="106"/>
      <c r="J5206" s="195"/>
      <c r="K5206" s="195"/>
      <c r="L5206" s="196"/>
    </row>
    <row r="5207">
      <c r="A5207" s="198"/>
      <c r="B5207" s="219"/>
      <c r="C5207" s="103"/>
      <c r="D5207" s="103"/>
      <c r="E5207" s="5" t="str">
        <f t="array" ref="E5207">IF(D5207="","",XLOOKUP(D5207,DATOS!$D$6:D14000,DATOS!$C$6:C14000,0,0,1))</f>
        <v/>
      </c>
      <c r="F5207" s="220"/>
      <c r="G5207" s="221"/>
      <c r="H5207" s="194"/>
      <c r="I5207" s="106"/>
      <c r="J5207" s="195"/>
      <c r="K5207" s="195"/>
      <c r="L5207" s="196"/>
    </row>
    <row r="5208">
      <c r="A5208" s="198"/>
      <c r="B5208" s="219"/>
      <c r="C5208" s="103"/>
      <c r="D5208" s="103"/>
      <c r="E5208" s="5" t="str">
        <f t="array" ref="E5208">IF(D5208="","",XLOOKUP(D5208,DATOS!$D$6:D14000,DATOS!$C$6:C14000,0,0,1))</f>
        <v/>
      </c>
      <c r="F5208" s="220"/>
      <c r="G5208" s="221"/>
      <c r="H5208" s="194"/>
      <c r="I5208" s="106"/>
      <c r="J5208" s="195"/>
      <c r="K5208" s="195"/>
      <c r="L5208" s="196"/>
    </row>
    <row r="5209">
      <c r="A5209" s="198"/>
      <c r="B5209" s="219"/>
      <c r="C5209" s="103"/>
      <c r="D5209" s="103"/>
      <c r="E5209" s="5" t="str">
        <f t="array" ref="E5209">IF(D5209="","",XLOOKUP(D5209,DATOS!$D$6:D14000,DATOS!$C$6:C14000,0,0,1))</f>
        <v/>
      </c>
      <c r="F5209" s="220"/>
      <c r="G5209" s="221"/>
      <c r="H5209" s="194"/>
      <c r="I5209" s="106"/>
      <c r="J5209" s="195"/>
      <c r="K5209" s="195"/>
      <c r="L5209" s="196"/>
    </row>
    <row r="5210">
      <c r="A5210" s="198"/>
      <c r="B5210" s="219"/>
      <c r="C5210" s="103"/>
      <c r="D5210" s="103"/>
      <c r="E5210" s="5" t="str">
        <f t="array" ref="E5210">IF(D5210="","",XLOOKUP(D5210,DATOS!$D$6:D14000,DATOS!$C$6:C14000,0,0,1))</f>
        <v/>
      </c>
      <c r="F5210" s="220"/>
      <c r="G5210" s="221"/>
      <c r="H5210" s="194"/>
      <c r="I5210" s="106"/>
      <c r="J5210" s="195"/>
      <c r="K5210" s="195"/>
      <c r="L5210" s="196"/>
    </row>
    <row r="5211">
      <c r="A5211" s="198"/>
      <c r="B5211" s="219"/>
      <c r="C5211" s="103"/>
      <c r="D5211" s="103"/>
      <c r="E5211" s="5" t="str">
        <f t="array" ref="E5211">IF(D5211="","",XLOOKUP(D5211,DATOS!$D$6:D14000,DATOS!$C$6:C14000,0,0,1))</f>
        <v/>
      </c>
      <c r="F5211" s="220"/>
      <c r="G5211" s="221"/>
      <c r="H5211" s="194"/>
      <c r="I5211" s="106"/>
      <c r="J5211" s="195"/>
      <c r="K5211" s="195"/>
      <c r="L5211" s="196"/>
    </row>
    <row r="5212">
      <c r="A5212" s="198"/>
      <c r="B5212" s="219"/>
      <c r="C5212" s="103"/>
      <c r="D5212" s="103"/>
      <c r="E5212" s="5" t="str">
        <f t="array" ref="E5212">IF(D5212="","",XLOOKUP(D5212,DATOS!$D$6:D14000,DATOS!$C$6:C14000,0,0,1))</f>
        <v/>
      </c>
      <c r="F5212" s="220"/>
      <c r="G5212" s="221"/>
      <c r="H5212" s="194"/>
      <c r="I5212" s="106"/>
      <c r="J5212" s="195"/>
      <c r="K5212" s="195"/>
      <c r="L5212" s="196"/>
    </row>
    <row r="5213">
      <c r="A5213" s="198"/>
      <c r="B5213" s="219"/>
      <c r="C5213" s="103"/>
      <c r="D5213" s="103"/>
      <c r="E5213" s="5" t="str">
        <f t="array" ref="E5213">IF(D5213="","",XLOOKUP(D5213,DATOS!$D$6:D14000,DATOS!$C$6:C14000,0,0,1))</f>
        <v/>
      </c>
      <c r="F5213" s="220"/>
      <c r="G5213" s="221"/>
      <c r="H5213" s="194"/>
      <c r="I5213" s="106"/>
      <c r="J5213" s="195"/>
      <c r="K5213" s="195"/>
      <c r="L5213" s="196"/>
    </row>
    <row r="5214">
      <c r="A5214" s="198"/>
      <c r="B5214" s="219"/>
      <c r="C5214" s="103"/>
      <c r="D5214" s="103"/>
      <c r="E5214" s="5" t="str">
        <f t="array" ref="E5214">IF(D5214="","",XLOOKUP(D5214,DATOS!$D$6:D14000,DATOS!$C$6:C14000,0,0,1))</f>
        <v/>
      </c>
      <c r="F5214" s="220"/>
      <c r="G5214" s="221"/>
      <c r="H5214" s="194"/>
      <c r="I5214" s="106"/>
      <c r="J5214" s="195"/>
      <c r="K5214" s="195"/>
      <c r="L5214" s="196"/>
    </row>
    <row r="5215">
      <c r="A5215" s="198"/>
      <c r="B5215" s="219"/>
      <c r="C5215" s="103"/>
      <c r="D5215" s="103"/>
      <c r="E5215" s="5" t="str">
        <f t="array" ref="E5215">IF(D5215="","",XLOOKUP(D5215,DATOS!$D$6:D14000,DATOS!$C$6:C14000,0,0,1))</f>
        <v/>
      </c>
      <c r="F5215" s="220"/>
      <c r="G5215" s="221"/>
      <c r="H5215" s="194"/>
      <c r="I5215" s="106"/>
      <c r="J5215" s="195"/>
      <c r="K5215" s="195"/>
      <c r="L5215" s="196"/>
    </row>
    <row r="5216">
      <c r="A5216" s="198"/>
      <c r="B5216" s="219"/>
      <c r="C5216" s="103"/>
      <c r="D5216" s="103"/>
      <c r="E5216" s="5" t="str">
        <f t="array" ref="E5216">IF(D5216="","",XLOOKUP(D5216,DATOS!$D$6:D14000,DATOS!$C$6:C14000,0,0,1))</f>
        <v/>
      </c>
      <c r="F5216" s="220"/>
      <c r="G5216" s="221"/>
      <c r="H5216" s="194"/>
      <c r="I5216" s="106"/>
      <c r="J5216" s="195"/>
      <c r="K5216" s="195"/>
      <c r="L5216" s="196"/>
    </row>
    <row r="5217">
      <c r="A5217" s="198"/>
      <c r="B5217" s="219"/>
      <c r="C5217" s="103"/>
      <c r="D5217" s="103"/>
      <c r="E5217" s="5" t="str">
        <f t="array" ref="E5217">IF(D5217="","",XLOOKUP(D5217,DATOS!$D$6:D14000,DATOS!$C$6:C14000,0,0,1))</f>
        <v/>
      </c>
      <c r="F5217" s="220"/>
      <c r="G5217" s="221"/>
      <c r="H5217" s="194"/>
      <c r="I5217" s="106"/>
      <c r="J5217" s="195"/>
      <c r="K5217" s="195"/>
      <c r="L5217" s="196"/>
    </row>
    <row r="5218">
      <c r="A5218" s="198"/>
      <c r="B5218" s="219"/>
      <c r="C5218" s="103"/>
      <c r="D5218" s="103"/>
      <c r="E5218" s="5" t="str">
        <f t="array" ref="E5218">IF(D5218="","",XLOOKUP(D5218,DATOS!$D$6:D14000,DATOS!$C$6:C14000,0,0,1))</f>
        <v/>
      </c>
      <c r="F5218" s="220"/>
      <c r="G5218" s="221"/>
      <c r="H5218" s="194"/>
      <c r="I5218" s="106"/>
      <c r="J5218" s="195"/>
      <c r="K5218" s="195"/>
      <c r="L5218" s="196"/>
    </row>
    <row r="5219">
      <c r="A5219" s="198"/>
      <c r="B5219" s="219"/>
      <c r="C5219" s="103"/>
      <c r="D5219" s="103"/>
      <c r="E5219" s="5" t="str">
        <f t="array" ref="E5219">IF(D5219="","",XLOOKUP(D5219,DATOS!$D$6:D14000,DATOS!$C$6:C14000,0,0,1))</f>
        <v/>
      </c>
      <c r="F5219" s="220"/>
      <c r="G5219" s="221"/>
      <c r="H5219" s="194"/>
      <c r="I5219" s="106"/>
      <c r="J5219" s="195"/>
      <c r="K5219" s="195"/>
      <c r="L5219" s="196"/>
    </row>
    <row r="5220">
      <c r="A5220" s="198"/>
      <c r="B5220" s="219"/>
      <c r="C5220" s="103"/>
      <c r="D5220" s="103"/>
      <c r="E5220" s="5" t="str">
        <f t="array" ref="E5220">IF(D5220="","",XLOOKUP(D5220,DATOS!$D$6:D14000,DATOS!$C$6:C14000,0,0,1))</f>
        <v/>
      </c>
      <c r="F5220" s="220"/>
      <c r="G5220" s="221"/>
      <c r="H5220" s="194"/>
      <c r="I5220" s="106"/>
      <c r="J5220" s="195"/>
      <c r="K5220" s="195"/>
      <c r="L5220" s="196"/>
    </row>
    <row r="5221">
      <c r="A5221" s="198"/>
      <c r="B5221" s="219"/>
      <c r="C5221" s="103"/>
      <c r="D5221" s="103"/>
      <c r="E5221" s="5" t="str">
        <f t="array" ref="E5221">IF(D5221="","",XLOOKUP(D5221,DATOS!$D$6:D14000,DATOS!$C$6:C14000,0,0,1))</f>
        <v/>
      </c>
      <c r="F5221" s="220"/>
      <c r="G5221" s="221"/>
      <c r="H5221" s="194"/>
      <c r="I5221" s="106"/>
      <c r="J5221" s="195"/>
      <c r="K5221" s="195"/>
      <c r="L5221" s="196"/>
    </row>
    <row r="5222">
      <c r="A5222" s="198"/>
      <c r="B5222" s="219"/>
      <c r="C5222" s="103"/>
      <c r="D5222" s="103"/>
      <c r="E5222" s="5" t="str">
        <f t="array" ref="E5222">IF(D5222="","",XLOOKUP(D5222,DATOS!$D$6:D14000,DATOS!$C$6:C14000,0,0,1))</f>
        <v/>
      </c>
      <c r="F5222" s="220"/>
      <c r="G5222" s="221"/>
      <c r="H5222" s="194"/>
      <c r="I5222" s="106"/>
      <c r="J5222" s="195"/>
      <c r="K5222" s="195"/>
      <c r="L5222" s="196"/>
    </row>
    <row r="5223">
      <c r="A5223" s="198"/>
      <c r="B5223" s="219"/>
      <c r="C5223" s="103"/>
      <c r="D5223" s="103"/>
      <c r="E5223" s="5" t="str">
        <f t="array" ref="E5223">IF(D5223="","",XLOOKUP(D5223,DATOS!$D$6:D14000,DATOS!$C$6:C14000,0,0,1))</f>
        <v/>
      </c>
      <c r="F5223" s="220"/>
      <c r="G5223" s="221"/>
      <c r="H5223" s="194"/>
      <c r="I5223" s="106"/>
      <c r="J5223" s="195"/>
      <c r="K5223" s="195"/>
      <c r="L5223" s="196"/>
    </row>
    <row r="5224">
      <c r="A5224" s="198"/>
      <c r="B5224" s="219"/>
      <c r="C5224" s="103"/>
      <c r="D5224" s="103"/>
      <c r="E5224" s="5" t="str">
        <f t="array" ref="E5224">IF(D5224="","",XLOOKUP(D5224,DATOS!$D$6:D14000,DATOS!$C$6:C14000,0,0,1))</f>
        <v/>
      </c>
      <c r="F5224" s="220"/>
      <c r="G5224" s="221"/>
      <c r="H5224" s="194"/>
      <c r="I5224" s="106"/>
      <c r="J5224" s="195"/>
      <c r="K5224" s="195"/>
      <c r="L5224" s="196"/>
    </row>
    <row r="5225">
      <c r="A5225" s="198"/>
      <c r="B5225" s="219"/>
      <c r="C5225" s="103"/>
      <c r="D5225" s="103"/>
      <c r="E5225" s="5" t="str">
        <f t="array" ref="E5225">IF(D5225="","",XLOOKUP(D5225,DATOS!$D$6:D14000,DATOS!$C$6:C14000,0,0,1))</f>
        <v/>
      </c>
      <c r="F5225" s="220"/>
      <c r="G5225" s="221"/>
      <c r="H5225" s="194"/>
      <c r="I5225" s="106"/>
      <c r="J5225" s="195"/>
      <c r="K5225" s="195"/>
      <c r="L5225" s="196"/>
    </row>
    <row r="5226">
      <c r="A5226" s="198"/>
      <c r="B5226" s="219"/>
      <c r="C5226" s="103"/>
      <c r="D5226" s="103"/>
      <c r="E5226" s="5" t="str">
        <f t="array" ref="E5226">IF(D5226="","",XLOOKUP(D5226,DATOS!$D$6:D14000,DATOS!$C$6:C14000,0,0,1))</f>
        <v/>
      </c>
      <c r="F5226" s="220"/>
      <c r="G5226" s="221"/>
      <c r="H5226" s="194"/>
      <c r="I5226" s="106"/>
      <c r="J5226" s="195"/>
      <c r="K5226" s="195"/>
      <c r="L5226" s="196"/>
    </row>
    <row r="5227">
      <c r="A5227" s="198"/>
      <c r="B5227" s="219"/>
      <c r="C5227" s="103"/>
      <c r="D5227" s="103"/>
      <c r="E5227" s="5" t="str">
        <f t="array" ref="E5227">IF(D5227="","",XLOOKUP(D5227,DATOS!$D$6:D14000,DATOS!$C$6:C14000,0,0,1))</f>
        <v/>
      </c>
      <c r="F5227" s="220"/>
      <c r="G5227" s="221"/>
      <c r="H5227" s="194"/>
      <c r="I5227" s="106"/>
      <c r="J5227" s="195"/>
      <c r="K5227" s="195"/>
      <c r="L5227" s="196"/>
    </row>
    <row r="5228">
      <c r="A5228" s="198"/>
      <c r="B5228" s="219"/>
      <c r="C5228" s="103"/>
      <c r="D5228" s="103"/>
      <c r="E5228" s="5" t="str">
        <f t="array" ref="E5228">IF(D5228="","",XLOOKUP(D5228,DATOS!$D$6:D14000,DATOS!$C$6:C14000,0,0,1))</f>
        <v/>
      </c>
      <c r="F5228" s="220"/>
      <c r="G5228" s="221"/>
      <c r="H5228" s="194"/>
      <c r="I5228" s="106"/>
      <c r="J5228" s="195"/>
      <c r="K5228" s="195"/>
      <c r="L5228" s="196"/>
    </row>
    <row r="5229">
      <c r="A5229" s="198"/>
      <c r="B5229" s="219"/>
      <c r="C5229" s="103"/>
      <c r="D5229" s="103"/>
      <c r="E5229" s="5" t="str">
        <f t="array" ref="E5229">IF(D5229="","",XLOOKUP(D5229,DATOS!$D$6:D14000,DATOS!$C$6:C14000,0,0,1))</f>
        <v/>
      </c>
      <c r="F5229" s="220"/>
      <c r="G5229" s="221"/>
      <c r="H5229" s="194"/>
      <c r="I5229" s="106"/>
      <c r="J5229" s="195"/>
      <c r="K5229" s="195"/>
      <c r="L5229" s="196"/>
    </row>
    <row r="5230">
      <c r="A5230" s="198"/>
      <c r="B5230" s="219"/>
      <c r="C5230" s="103"/>
      <c r="D5230" s="103"/>
      <c r="E5230" s="5" t="str">
        <f t="array" ref="E5230">IF(D5230="","",XLOOKUP(D5230,DATOS!$D$6:D14000,DATOS!$C$6:C14000,0,0,1))</f>
        <v/>
      </c>
      <c r="F5230" s="220"/>
      <c r="G5230" s="221"/>
      <c r="H5230" s="194"/>
      <c r="I5230" s="106"/>
      <c r="J5230" s="195"/>
      <c r="K5230" s="195"/>
      <c r="L5230" s="196"/>
    </row>
    <row r="5231">
      <c r="A5231" s="198"/>
      <c r="B5231" s="219"/>
      <c r="C5231" s="103"/>
      <c r="D5231" s="103"/>
      <c r="E5231" s="5" t="str">
        <f t="array" ref="E5231">IF(D5231="","",XLOOKUP(D5231,DATOS!$D$6:D14000,DATOS!$C$6:C14000,0,0,1))</f>
        <v/>
      </c>
      <c r="F5231" s="220"/>
      <c r="G5231" s="221"/>
      <c r="H5231" s="194"/>
      <c r="I5231" s="106"/>
      <c r="J5231" s="195"/>
      <c r="K5231" s="195"/>
      <c r="L5231" s="196"/>
    </row>
    <row r="5232">
      <c r="A5232" s="198"/>
      <c r="B5232" s="219"/>
      <c r="C5232" s="103"/>
      <c r="D5232" s="103"/>
      <c r="E5232" s="5" t="str">
        <f t="array" ref="E5232">IF(D5232="","",XLOOKUP(D5232,DATOS!$D$6:D14000,DATOS!$C$6:C14000,0,0,1))</f>
        <v/>
      </c>
      <c r="F5232" s="220"/>
      <c r="G5232" s="221"/>
      <c r="H5232" s="194"/>
      <c r="I5232" s="106"/>
      <c r="J5232" s="195"/>
      <c r="K5232" s="195"/>
      <c r="L5232" s="196"/>
    </row>
    <row r="5233">
      <c r="A5233" s="198"/>
      <c r="B5233" s="219"/>
      <c r="C5233" s="103"/>
      <c r="D5233" s="103"/>
      <c r="E5233" s="5" t="str">
        <f t="array" ref="E5233">IF(D5233="","",XLOOKUP(D5233,DATOS!$D$6:D14000,DATOS!$C$6:C14000,0,0,1))</f>
        <v/>
      </c>
      <c r="F5233" s="220"/>
      <c r="G5233" s="221"/>
      <c r="H5233" s="194"/>
      <c r="I5233" s="106"/>
      <c r="J5233" s="195"/>
      <c r="K5233" s="195"/>
      <c r="L5233" s="196"/>
    </row>
    <row r="5234">
      <c r="A5234" s="198"/>
      <c r="B5234" s="219"/>
      <c r="C5234" s="103"/>
      <c r="D5234" s="103"/>
      <c r="E5234" s="5" t="str">
        <f t="array" ref="E5234">IF(D5234="","",XLOOKUP(D5234,DATOS!$D$6:D14000,DATOS!$C$6:C14000,0,0,1))</f>
        <v/>
      </c>
      <c r="F5234" s="220"/>
      <c r="G5234" s="221"/>
      <c r="H5234" s="194"/>
      <c r="I5234" s="106"/>
      <c r="J5234" s="195"/>
      <c r="K5234" s="195"/>
      <c r="L5234" s="196"/>
    </row>
    <row r="5235">
      <c r="A5235" s="198"/>
      <c r="B5235" s="219"/>
      <c r="C5235" s="103"/>
      <c r="D5235" s="103"/>
      <c r="E5235" s="5" t="str">
        <f t="array" ref="E5235">IF(D5235="","",XLOOKUP(D5235,DATOS!$D$6:D14000,DATOS!$C$6:C14000,0,0,1))</f>
        <v/>
      </c>
      <c r="F5235" s="220"/>
      <c r="G5235" s="221"/>
      <c r="H5235" s="194"/>
      <c r="I5235" s="106"/>
      <c r="J5235" s="195"/>
      <c r="K5235" s="195"/>
      <c r="L5235" s="196"/>
    </row>
    <row r="5236">
      <c r="A5236" s="198"/>
      <c r="B5236" s="219"/>
      <c r="C5236" s="103"/>
      <c r="D5236" s="103"/>
      <c r="E5236" s="5" t="str">
        <f t="array" ref="E5236">IF(D5236="","",XLOOKUP(D5236,DATOS!$D$6:D14000,DATOS!$C$6:C14000,0,0,1))</f>
        <v/>
      </c>
      <c r="F5236" s="220"/>
      <c r="G5236" s="221"/>
      <c r="H5236" s="194"/>
      <c r="I5236" s="106"/>
      <c r="J5236" s="195"/>
      <c r="K5236" s="195"/>
      <c r="L5236" s="196"/>
    </row>
    <row r="5237">
      <c r="A5237" s="198"/>
      <c r="B5237" s="219"/>
      <c r="C5237" s="103"/>
      <c r="D5237" s="103"/>
      <c r="E5237" s="5" t="str">
        <f t="array" ref="E5237">IF(D5237="","",XLOOKUP(D5237,DATOS!$D$6:D14000,DATOS!$C$6:C14000,0,0,1))</f>
        <v/>
      </c>
      <c r="F5237" s="220"/>
      <c r="G5237" s="221"/>
      <c r="H5237" s="194"/>
      <c r="I5237" s="106"/>
      <c r="J5237" s="195"/>
      <c r="K5237" s="195"/>
      <c r="L5237" s="196"/>
    </row>
    <row r="5238">
      <c r="A5238" s="198"/>
      <c r="B5238" s="219"/>
      <c r="C5238" s="103"/>
      <c r="D5238" s="103"/>
      <c r="E5238" s="5" t="str">
        <f t="array" ref="E5238">IF(D5238="","",XLOOKUP(D5238,DATOS!$D$6:D14000,DATOS!$C$6:C14000,0,0,1))</f>
        <v/>
      </c>
      <c r="F5238" s="220"/>
      <c r="G5238" s="221"/>
      <c r="H5238" s="194"/>
      <c r="I5238" s="106"/>
      <c r="J5238" s="195"/>
      <c r="K5238" s="195"/>
      <c r="L5238" s="196"/>
    </row>
    <row r="5239">
      <c r="A5239" s="198"/>
      <c r="B5239" s="219"/>
      <c r="C5239" s="103"/>
      <c r="D5239" s="103"/>
      <c r="E5239" s="5" t="str">
        <f t="array" ref="E5239">IF(D5239="","",XLOOKUP(D5239,DATOS!$D$6:D14000,DATOS!$C$6:C14000,0,0,1))</f>
        <v/>
      </c>
      <c r="F5239" s="220"/>
      <c r="G5239" s="221"/>
      <c r="H5239" s="194"/>
      <c r="I5239" s="106"/>
      <c r="J5239" s="195"/>
      <c r="K5239" s="195"/>
      <c r="L5239" s="196"/>
    </row>
    <row r="5240">
      <c r="A5240" s="198"/>
      <c r="B5240" s="219"/>
      <c r="C5240" s="103"/>
      <c r="D5240" s="103"/>
      <c r="E5240" s="5" t="str">
        <f t="array" ref="E5240">IF(D5240="","",XLOOKUP(D5240,DATOS!$D$6:D14000,DATOS!$C$6:C14000,0,0,1))</f>
        <v/>
      </c>
      <c r="F5240" s="220"/>
      <c r="G5240" s="221"/>
      <c r="H5240" s="194"/>
      <c r="I5240" s="106"/>
      <c r="J5240" s="195"/>
      <c r="K5240" s="195"/>
      <c r="L5240" s="196"/>
    </row>
    <row r="5241">
      <c r="A5241" s="198"/>
      <c r="B5241" s="219"/>
      <c r="C5241" s="103"/>
      <c r="D5241" s="103"/>
      <c r="E5241" s="5" t="str">
        <f t="array" ref="E5241">IF(D5241="","",XLOOKUP(D5241,DATOS!$D$6:D14000,DATOS!$C$6:C14000,0,0,1))</f>
        <v/>
      </c>
      <c r="F5241" s="220"/>
      <c r="G5241" s="221"/>
      <c r="H5241" s="194"/>
      <c r="I5241" s="106"/>
      <c r="J5241" s="195"/>
      <c r="K5241" s="195"/>
      <c r="L5241" s="196"/>
    </row>
    <row r="5242">
      <c r="A5242" s="198"/>
      <c r="B5242" s="219"/>
      <c r="C5242" s="103"/>
      <c r="D5242" s="103"/>
      <c r="E5242" s="5" t="str">
        <f t="array" ref="E5242">IF(D5242="","",XLOOKUP(D5242,DATOS!$D$6:D14000,DATOS!$C$6:C14000,0,0,1))</f>
        <v/>
      </c>
      <c r="F5242" s="220"/>
      <c r="G5242" s="221"/>
      <c r="H5242" s="194"/>
      <c r="I5242" s="106"/>
      <c r="J5242" s="195"/>
      <c r="K5242" s="195"/>
      <c r="L5242" s="196"/>
    </row>
    <row r="5243">
      <c r="A5243" s="198"/>
      <c r="B5243" s="219"/>
      <c r="C5243" s="103"/>
      <c r="D5243" s="103"/>
      <c r="E5243" s="5" t="str">
        <f t="array" ref="E5243">IF(D5243="","",XLOOKUP(D5243,DATOS!$D$6:D14000,DATOS!$C$6:C14000,0,0,1))</f>
        <v/>
      </c>
      <c r="F5243" s="220"/>
      <c r="G5243" s="221"/>
      <c r="H5243" s="194"/>
      <c r="I5243" s="106"/>
      <c r="J5243" s="195"/>
      <c r="K5243" s="195"/>
      <c r="L5243" s="196"/>
    </row>
    <row r="5244">
      <c r="A5244" s="198"/>
      <c r="B5244" s="219"/>
      <c r="C5244" s="103"/>
      <c r="D5244" s="103"/>
      <c r="E5244" s="5" t="str">
        <f t="array" ref="E5244">IF(D5244="","",XLOOKUP(D5244,DATOS!$D$6:D14000,DATOS!$C$6:C14000,0,0,1))</f>
        <v/>
      </c>
      <c r="F5244" s="220"/>
      <c r="G5244" s="221"/>
      <c r="H5244" s="194"/>
      <c r="I5244" s="106"/>
      <c r="J5244" s="195"/>
      <c r="K5244" s="195"/>
      <c r="L5244" s="196"/>
    </row>
    <row r="5245">
      <c r="A5245" s="198"/>
      <c r="B5245" s="219"/>
      <c r="C5245" s="103"/>
      <c r="D5245" s="103"/>
      <c r="E5245" s="5" t="str">
        <f t="array" ref="E5245">IF(D5245="","",XLOOKUP(D5245,DATOS!$D$6:D14000,DATOS!$C$6:C14000,0,0,1))</f>
        <v/>
      </c>
      <c r="F5245" s="220"/>
      <c r="G5245" s="221"/>
      <c r="H5245" s="194"/>
      <c r="I5245" s="106"/>
      <c r="J5245" s="195"/>
      <c r="K5245" s="195"/>
      <c r="L5245" s="196"/>
    </row>
    <row r="5246">
      <c r="A5246" s="198"/>
      <c r="B5246" s="219"/>
      <c r="C5246" s="103"/>
      <c r="D5246" s="103"/>
      <c r="E5246" s="5" t="str">
        <f t="array" ref="E5246">IF(D5246="","",XLOOKUP(D5246,DATOS!$D$6:D14000,DATOS!$C$6:C14000,0,0,1))</f>
        <v/>
      </c>
      <c r="F5246" s="220"/>
      <c r="G5246" s="221"/>
      <c r="H5246" s="194"/>
      <c r="I5246" s="106"/>
      <c r="J5246" s="195"/>
      <c r="K5246" s="195"/>
      <c r="L5246" s="196"/>
    </row>
    <row r="5247">
      <c r="A5247" s="198"/>
      <c r="B5247" s="219"/>
      <c r="C5247" s="103"/>
      <c r="D5247" s="103"/>
      <c r="E5247" s="5" t="str">
        <f t="array" ref="E5247">IF(D5247="","",XLOOKUP(D5247,DATOS!$D$6:D14000,DATOS!$C$6:C14000,0,0,1))</f>
        <v/>
      </c>
      <c r="F5247" s="220"/>
      <c r="G5247" s="221"/>
      <c r="H5247" s="194"/>
      <c r="I5247" s="106"/>
      <c r="J5247" s="195"/>
      <c r="K5247" s="195"/>
      <c r="L5247" s="196"/>
    </row>
    <row r="5248">
      <c r="A5248" s="198"/>
      <c r="B5248" s="219"/>
      <c r="C5248" s="103"/>
      <c r="D5248" s="103"/>
      <c r="E5248" s="5" t="str">
        <f t="array" ref="E5248">IF(D5248="","",XLOOKUP(D5248,DATOS!$D$6:D14000,DATOS!$C$6:C14000,0,0,1))</f>
        <v/>
      </c>
      <c r="F5248" s="220"/>
      <c r="G5248" s="221"/>
      <c r="H5248" s="194"/>
      <c r="I5248" s="106"/>
      <c r="J5248" s="195"/>
      <c r="K5248" s="195"/>
      <c r="L5248" s="196"/>
    </row>
    <row r="5249">
      <c r="A5249" s="198"/>
      <c r="B5249" s="219"/>
      <c r="C5249" s="103"/>
      <c r="D5249" s="103"/>
      <c r="E5249" s="5" t="str">
        <f t="array" ref="E5249">IF(D5249="","",XLOOKUP(D5249,DATOS!$D$6:D14000,DATOS!$C$6:C14000,0,0,1))</f>
        <v/>
      </c>
      <c r="F5249" s="220"/>
      <c r="G5249" s="221"/>
      <c r="H5249" s="194"/>
      <c r="I5249" s="106"/>
      <c r="J5249" s="195"/>
      <c r="K5249" s="195"/>
      <c r="L5249" s="196"/>
    </row>
    <row r="5250">
      <c r="A5250" s="198"/>
      <c r="B5250" s="219"/>
      <c r="C5250" s="103"/>
      <c r="D5250" s="103"/>
      <c r="E5250" s="5" t="str">
        <f t="array" ref="E5250">IF(D5250="","",XLOOKUP(D5250,DATOS!$D$6:D14000,DATOS!$C$6:C14000,0,0,1))</f>
        <v/>
      </c>
      <c r="F5250" s="220"/>
      <c r="G5250" s="221"/>
      <c r="H5250" s="194"/>
      <c r="I5250" s="106"/>
      <c r="J5250" s="195"/>
      <c r="K5250" s="195"/>
      <c r="L5250" s="196"/>
    </row>
    <row r="5251">
      <c r="A5251" s="198"/>
      <c r="B5251" s="219"/>
      <c r="C5251" s="103"/>
      <c r="D5251" s="103"/>
      <c r="E5251" s="5" t="str">
        <f t="array" ref="E5251">IF(D5251="","",XLOOKUP(D5251,DATOS!$D$6:D14000,DATOS!$C$6:C14000,0,0,1))</f>
        <v/>
      </c>
      <c r="F5251" s="220"/>
      <c r="G5251" s="221"/>
      <c r="H5251" s="194"/>
      <c r="I5251" s="106"/>
      <c r="J5251" s="195"/>
      <c r="K5251" s="195"/>
      <c r="L5251" s="196"/>
    </row>
    <row r="5252">
      <c r="A5252" s="198"/>
      <c r="B5252" s="219"/>
      <c r="C5252" s="103"/>
      <c r="D5252" s="103"/>
      <c r="E5252" s="5" t="str">
        <f t="array" ref="E5252">IF(D5252="","",XLOOKUP(D5252,DATOS!$D$6:D14000,DATOS!$C$6:C14000,0,0,1))</f>
        <v/>
      </c>
      <c r="F5252" s="220"/>
      <c r="G5252" s="221"/>
      <c r="H5252" s="194"/>
      <c r="I5252" s="106"/>
      <c r="J5252" s="195"/>
      <c r="K5252" s="195"/>
      <c r="L5252" s="196"/>
    </row>
    <row r="5253">
      <c r="A5253" s="198"/>
      <c r="B5253" s="219"/>
      <c r="C5253" s="103"/>
      <c r="D5253" s="103"/>
      <c r="E5253" s="5" t="str">
        <f t="array" ref="E5253">IF(D5253="","",XLOOKUP(D5253,DATOS!$D$6:D14000,DATOS!$C$6:C14000,0,0,1))</f>
        <v/>
      </c>
      <c r="F5253" s="220"/>
      <c r="G5253" s="221"/>
      <c r="H5253" s="194"/>
      <c r="I5253" s="106"/>
      <c r="J5253" s="195"/>
      <c r="K5253" s="195"/>
      <c r="L5253" s="196"/>
    </row>
    <row r="5254">
      <c r="A5254" s="198"/>
      <c r="B5254" s="219"/>
      <c r="C5254" s="103"/>
      <c r="D5254" s="103"/>
      <c r="E5254" s="5" t="str">
        <f t="array" ref="E5254">IF(D5254="","",XLOOKUP(D5254,DATOS!$D$6:D14000,DATOS!$C$6:C14000,0,0,1))</f>
        <v/>
      </c>
      <c r="F5254" s="220"/>
      <c r="G5254" s="221"/>
      <c r="H5254" s="194"/>
      <c r="I5254" s="106"/>
      <c r="J5254" s="195"/>
      <c r="K5254" s="195"/>
      <c r="L5254" s="196"/>
    </row>
    <row r="5255">
      <c r="A5255" s="198"/>
      <c r="B5255" s="219"/>
      <c r="C5255" s="103"/>
      <c r="D5255" s="103"/>
      <c r="E5255" s="5" t="str">
        <f t="array" ref="E5255">IF(D5255="","",XLOOKUP(D5255,DATOS!$D$6:D14000,DATOS!$C$6:C14000,0,0,1))</f>
        <v/>
      </c>
      <c r="F5255" s="220"/>
      <c r="G5255" s="221"/>
      <c r="H5255" s="194"/>
      <c r="I5255" s="106"/>
      <c r="J5255" s="195"/>
      <c r="K5255" s="195"/>
      <c r="L5255" s="196"/>
    </row>
    <row r="5256">
      <c r="A5256" s="198"/>
      <c r="B5256" s="219"/>
      <c r="C5256" s="103"/>
      <c r="D5256" s="103"/>
      <c r="E5256" s="5" t="str">
        <f t="array" ref="E5256">IF(D5256="","",XLOOKUP(D5256,DATOS!$D$6:D14000,DATOS!$C$6:C14000,0,0,1))</f>
        <v/>
      </c>
      <c r="F5256" s="220"/>
      <c r="G5256" s="221"/>
      <c r="H5256" s="194"/>
      <c r="I5256" s="106"/>
      <c r="J5256" s="195"/>
      <c r="K5256" s="195"/>
      <c r="L5256" s="196"/>
    </row>
    <row r="5257">
      <c r="A5257" s="198"/>
      <c r="B5257" s="219"/>
      <c r="C5257" s="103"/>
      <c r="D5257" s="103"/>
      <c r="E5257" s="5" t="str">
        <f t="array" ref="E5257">IF(D5257="","",XLOOKUP(D5257,DATOS!$D$6:D14000,DATOS!$C$6:C14000,0,0,1))</f>
        <v/>
      </c>
      <c r="F5257" s="220"/>
      <c r="G5257" s="221"/>
      <c r="H5257" s="194"/>
      <c r="I5257" s="106"/>
      <c r="J5257" s="195"/>
      <c r="K5257" s="195"/>
      <c r="L5257" s="196"/>
    </row>
    <row r="5258">
      <c r="A5258" s="198"/>
      <c r="B5258" s="219"/>
      <c r="C5258" s="103"/>
      <c r="D5258" s="103"/>
      <c r="E5258" s="5" t="str">
        <f t="array" ref="E5258">IF(D5258="","",XLOOKUP(D5258,DATOS!$D$6:D14000,DATOS!$C$6:C14000,0,0,1))</f>
        <v/>
      </c>
      <c r="F5258" s="220"/>
      <c r="G5258" s="221"/>
      <c r="H5258" s="194"/>
      <c r="I5258" s="106"/>
      <c r="J5258" s="195"/>
      <c r="K5258" s="195"/>
      <c r="L5258" s="196"/>
    </row>
    <row r="5259">
      <c r="A5259" s="198"/>
      <c r="B5259" s="219"/>
      <c r="C5259" s="103"/>
      <c r="D5259" s="103"/>
      <c r="E5259" s="5" t="str">
        <f t="array" ref="E5259">IF(D5259="","",XLOOKUP(D5259,DATOS!$D$6:D14000,DATOS!$C$6:C14000,0,0,1))</f>
        <v/>
      </c>
      <c r="F5259" s="220"/>
      <c r="G5259" s="221"/>
      <c r="H5259" s="194"/>
      <c r="I5259" s="106"/>
      <c r="J5259" s="195"/>
      <c r="K5259" s="195"/>
      <c r="L5259" s="196"/>
    </row>
    <row r="5260">
      <c r="A5260" s="198"/>
      <c r="B5260" s="219"/>
      <c r="C5260" s="103"/>
      <c r="D5260" s="103"/>
      <c r="E5260" s="5" t="str">
        <f t="array" ref="E5260">IF(D5260="","",XLOOKUP(D5260,DATOS!$D$6:D14000,DATOS!$C$6:C14000,0,0,1))</f>
        <v/>
      </c>
      <c r="F5260" s="220"/>
      <c r="G5260" s="221"/>
      <c r="H5260" s="194"/>
      <c r="I5260" s="106"/>
      <c r="J5260" s="195"/>
      <c r="K5260" s="195"/>
      <c r="L5260" s="196"/>
    </row>
    <row r="5261">
      <c r="A5261" s="198"/>
      <c r="B5261" s="219"/>
      <c r="C5261" s="103"/>
      <c r="D5261" s="103"/>
      <c r="E5261" s="5" t="str">
        <f t="array" ref="E5261">IF(D5261="","",XLOOKUP(D5261,DATOS!$D$6:D14000,DATOS!$C$6:C14000,0,0,1))</f>
        <v/>
      </c>
      <c r="F5261" s="220"/>
      <c r="G5261" s="221"/>
      <c r="H5261" s="194"/>
      <c r="I5261" s="106"/>
      <c r="J5261" s="195"/>
      <c r="K5261" s="195"/>
      <c r="L5261" s="196"/>
    </row>
    <row r="5262">
      <c r="A5262" s="198"/>
      <c r="B5262" s="219"/>
      <c r="C5262" s="103"/>
      <c r="D5262" s="103"/>
      <c r="E5262" s="5" t="str">
        <f t="array" ref="E5262">IF(D5262="","",XLOOKUP(D5262,DATOS!$D$6:D14000,DATOS!$C$6:C14000,0,0,1))</f>
        <v/>
      </c>
      <c r="F5262" s="220"/>
      <c r="G5262" s="221"/>
      <c r="H5262" s="194"/>
      <c r="I5262" s="106"/>
      <c r="J5262" s="195"/>
      <c r="K5262" s="195"/>
      <c r="L5262" s="196"/>
    </row>
    <row r="5263">
      <c r="A5263" s="198"/>
      <c r="B5263" s="219"/>
      <c r="C5263" s="103"/>
      <c r="D5263" s="103"/>
      <c r="E5263" s="5" t="str">
        <f t="array" ref="E5263">IF(D5263="","",XLOOKUP(D5263,DATOS!$D$6:D14000,DATOS!$C$6:C14000,0,0,1))</f>
        <v/>
      </c>
      <c r="F5263" s="220"/>
      <c r="G5263" s="221"/>
      <c r="H5263" s="194"/>
      <c r="I5263" s="106"/>
      <c r="J5263" s="195"/>
      <c r="K5263" s="195"/>
      <c r="L5263" s="196"/>
    </row>
    <row r="5264">
      <c r="A5264" s="198"/>
      <c r="B5264" s="219"/>
      <c r="C5264" s="103"/>
      <c r="D5264" s="103"/>
      <c r="E5264" s="5" t="str">
        <f t="array" ref="E5264">IF(D5264="","",XLOOKUP(D5264,DATOS!$D$6:D14000,DATOS!$C$6:C14000,0,0,1))</f>
        <v/>
      </c>
      <c r="F5264" s="220"/>
      <c r="G5264" s="221"/>
      <c r="H5264" s="194"/>
      <c r="I5264" s="106"/>
      <c r="J5264" s="195"/>
      <c r="K5264" s="195"/>
      <c r="L5264" s="196"/>
    </row>
    <row r="5265">
      <c r="A5265" s="198"/>
      <c r="B5265" s="219"/>
      <c r="C5265" s="103"/>
      <c r="D5265" s="103"/>
      <c r="E5265" s="5" t="str">
        <f t="array" ref="E5265">IF(D5265="","",XLOOKUP(D5265,DATOS!$D$6:D14000,DATOS!$C$6:C14000,0,0,1))</f>
        <v/>
      </c>
      <c r="F5265" s="220"/>
      <c r="G5265" s="221"/>
      <c r="H5265" s="194"/>
      <c r="I5265" s="106"/>
      <c r="J5265" s="195"/>
      <c r="K5265" s="195"/>
      <c r="L5265" s="196"/>
    </row>
    <row r="5266">
      <c r="A5266" s="198"/>
      <c r="B5266" s="219"/>
      <c r="C5266" s="103"/>
      <c r="D5266" s="103"/>
      <c r="E5266" s="5" t="str">
        <f t="array" ref="E5266">IF(D5266="","",XLOOKUP(D5266,DATOS!$D$6:D14000,DATOS!$C$6:C14000,0,0,1))</f>
        <v/>
      </c>
      <c r="F5266" s="220"/>
      <c r="G5266" s="221"/>
      <c r="H5266" s="194"/>
      <c r="I5266" s="106"/>
      <c r="J5266" s="195"/>
      <c r="K5266" s="195"/>
      <c r="L5266" s="196"/>
    </row>
    <row r="5267">
      <c r="A5267" s="198"/>
      <c r="B5267" s="219"/>
      <c r="C5267" s="103"/>
      <c r="D5267" s="103"/>
      <c r="E5267" s="5" t="str">
        <f t="array" ref="E5267">IF(D5267="","",XLOOKUP(D5267,DATOS!$D$6:D14000,DATOS!$C$6:C14000,0,0,1))</f>
        <v/>
      </c>
      <c r="F5267" s="220"/>
      <c r="G5267" s="221"/>
      <c r="H5267" s="194"/>
      <c r="I5267" s="106"/>
      <c r="J5267" s="195"/>
      <c r="K5267" s="195"/>
      <c r="L5267" s="196"/>
    </row>
    <row r="5268">
      <c r="A5268" s="198"/>
      <c r="B5268" s="219"/>
      <c r="C5268" s="103"/>
      <c r="D5268" s="103"/>
      <c r="E5268" s="5" t="str">
        <f t="array" ref="E5268">IF(D5268="","",XLOOKUP(D5268,DATOS!$D$6:D14000,DATOS!$C$6:C14000,0,0,1))</f>
        <v/>
      </c>
      <c r="F5268" s="220"/>
      <c r="G5268" s="221"/>
      <c r="H5268" s="194"/>
      <c r="I5268" s="106"/>
      <c r="J5268" s="195"/>
      <c r="K5268" s="195"/>
      <c r="L5268" s="196"/>
    </row>
    <row r="5269">
      <c r="A5269" s="198"/>
      <c r="B5269" s="219"/>
      <c r="C5269" s="103"/>
      <c r="D5269" s="103"/>
      <c r="E5269" s="5" t="str">
        <f t="array" ref="E5269">IF(D5269="","",XLOOKUP(D5269,DATOS!$D$6:D14000,DATOS!$C$6:C14000,0,0,1))</f>
        <v/>
      </c>
      <c r="F5269" s="220"/>
      <c r="G5269" s="221"/>
      <c r="H5269" s="194"/>
      <c r="I5269" s="106"/>
      <c r="J5269" s="195"/>
      <c r="K5269" s="195"/>
      <c r="L5269" s="196"/>
    </row>
    <row r="5270">
      <c r="A5270" s="198"/>
      <c r="B5270" s="219"/>
      <c r="C5270" s="103"/>
      <c r="D5270" s="103"/>
      <c r="E5270" s="5" t="str">
        <f t="array" ref="E5270">IF(D5270="","",XLOOKUP(D5270,DATOS!$D$6:D14000,DATOS!$C$6:C14000,0,0,1))</f>
        <v/>
      </c>
      <c r="F5270" s="220"/>
      <c r="G5270" s="221"/>
      <c r="H5270" s="194"/>
      <c r="I5270" s="106"/>
      <c r="J5270" s="195"/>
      <c r="K5270" s="195"/>
      <c r="L5270" s="196"/>
    </row>
    <row r="5271">
      <c r="A5271" s="198"/>
      <c r="B5271" s="219"/>
      <c r="C5271" s="103"/>
      <c r="D5271" s="103"/>
      <c r="E5271" s="5" t="str">
        <f t="array" ref="E5271">IF(D5271="","",XLOOKUP(D5271,DATOS!$D$6:D14000,DATOS!$C$6:C14000,0,0,1))</f>
        <v/>
      </c>
      <c r="F5271" s="220"/>
      <c r="G5271" s="221"/>
      <c r="H5271" s="194"/>
      <c r="I5271" s="106"/>
      <c r="J5271" s="195"/>
      <c r="K5271" s="195"/>
      <c r="L5271" s="196"/>
    </row>
    <row r="5272">
      <c r="A5272" s="198"/>
      <c r="B5272" s="219"/>
      <c r="C5272" s="103"/>
      <c r="D5272" s="103"/>
      <c r="E5272" s="5" t="str">
        <f t="array" ref="E5272">IF(D5272="","",XLOOKUP(D5272,DATOS!$D$6:D14000,DATOS!$C$6:C14000,0,0,1))</f>
        <v/>
      </c>
      <c r="F5272" s="220"/>
      <c r="G5272" s="221"/>
      <c r="H5272" s="194"/>
      <c r="I5272" s="106"/>
      <c r="J5272" s="195"/>
      <c r="K5272" s="195"/>
      <c r="L5272" s="196"/>
    </row>
    <row r="5273">
      <c r="A5273" s="198"/>
      <c r="B5273" s="219"/>
      <c r="C5273" s="103"/>
      <c r="D5273" s="103"/>
      <c r="E5273" s="5" t="str">
        <f t="array" ref="E5273">IF(D5273="","",XLOOKUP(D5273,DATOS!$D$6:D14000,DATOS!$C$6:C14000,0,0,1))</f>
        <v/>
      </c>
      <c r="F5273" s="220"/>
      <c r="G5273" s="221"/>
      <c r="H5273" s="194"/>
      <c r="I5273" s="106"/>
      <c r="J5273" s="195"/>
      <c r="K5273" s="195"/>
      <c r="L5273" s="196"/>
    </row>
    <row r="5274">
      <c r="A5274" s="198"/>
      <c r="B5274" s="219"/>
      <c r="C5274" s="103"/>
      <c r="D5274" s="103"/>
      <c r="E5274" s="5" t="str">
        <f t="array" ref="E5274">IF(D5274="","",XLOOKUP(D5274,DATOS!$D$6:D14000,DATOS!$C$6:C14000,0,0,1))</f>
        <v/>
      </c>
      <c r="F5274" s="220"/>
      <c r="G5274" s="221"/>
      <c r="H5274" s="194"/>
      <c r="I5274" s="106"/>
      <c r="J5274" s="195"/>
      <c r="K5274" s="195"/>
      <c r="L5274" s="196"/>
    </row>
    <row r="5275">
      <c r="A5275" s="198"/>
      <c r="B5275" s="219"/>
      <c r="C5275" s="103"/>
      <c r="D5275" s="103"/>
      <c r="E5275" s="5" t="str">
        <f t="array" ref="E5275">IF(D5275="","",XLOOKUP(D5275,DATOS!$D$6:D14000,DATOS!$C$6:C14000,0,0,1))</f>
        <v/>
      </c>
      <c r="F5275" s="220"/>
      <c r="G5275" s="221"/>
      <c r="H5275" s="194"/>
      <c r="I5275" s="106"/>
      <c r="J5275" s="195"/>
      <c r="K5275" s="195"/>
      <c r="L5275" s="196"/>
    </row>
    <row r="5276">
      <c r="A5276" s="198"/>
      <c r="B5276" s="219"/>
      <c r="C5276" s="103"/>
      <c r="D5276" s="103"/>
      <c r="E5276" s="5" t="str">
        <f t="array" ref="E5276">IF(D5276="","",XLOOKUP(D5276,DATOS!$D$6:D14000,DATOS!$C$6:C14000,0,0,1))</f>
        <v/>
      </c>
      <c r="F5276" s="220"/>
      <c r="G5276" s="221"/>
      <c r="H5276" s="194"/>
      <c r="I5276" s="106"/>
      <c r="J5276" s="195"/>
      <c r="K5276" s="195"/>
      <c r="L5276" s="196"/>
    </row>
    <row r="5277">
      <c r="A5277" s="198"/>
      <c r="B5277" s="219"/>
      <c r="C5277" s="103"/>
      <c r="D5277" s="103"/>
      <c r="E5277" s="5" t="str">
        <f t="array" ref="E5277">IF(D5277="","",XLOOKUP(D5277,DATOS!$D$6:D14000,DATOS!$C$6:C14000,0,0,1))</f>
        <v/>
      </c>
      <c r="F5277" s="220"/>
      <c r="G5277" s="221"/>
      <c r="H5277" s="194"/>
      <c r="I5277" s="106"/>
      <c r="J5277" s="195"/>
      <c r="K5277" s="195"/>
      <c r="L5277" s="196"/>
    </row>
    <row r="5278">
      <c r="A5278" s="198"/>
      <c r="B5278" s="219"/>
      <c r="C5278" s="103"/>
      <c r="D5278" s="103"/>
      <c r="E5278" s="5" t="str">
        <f t="array" ref="E5278">IF(D5278="","",XLOOKUP(D5278,DATOS!$D$6:D14000,DATOS!$C$6:C14000,0,0,1))</f>
        <v/>
      </c>
      <c r="F5278" s="220"/>
      <c r="G5278" s="221"/>
      <c r="H5278" s="194"/>
      <c r="I5278" s="106"/>
      <c r="J5278" s="195"/>
      <c r="K5278" s="195"/>
      <c r="L5278" s="196"/>
    </row>
    <row r="5279">
      <c r="A5279" s="198"/>
      <c r="B5279" s="219"/>
      <c r="C5279" s="103"/>
      <c r="D5279" s="103"/>
      <c r="E5279" s="5" t="str">
        <f t="array" ref="E5279">IF(D5279="","",XLOOKUP(D5279,DATOS!$D$6:D14000,DATOS!$C$6:C14000,0,0,1))</f>
        <v/>
      </c>
      <c r="F5279" s="220"/>
      <c r="G5279" s="221"/>
      <c r="H5279" s="194"/>
      <c r="I5279" s="106"/>
      <c r="J5279" s="195"/>
      <c r="K5279" s="195"/>
      <c r="L5279" s="196"/>
    </row>
    <row r="5280">
      <c r="A5280" s="198"/>
      <c r="B5280" s="219"/>
      <c r="C5280" s="103"/>
      <c r="D5280" s="103"/>
      <c r="E5280" s="5" t="str">
        <f t="array" ref="E5280">IF(D5280="","",XLOOKUP(D5280,DATOS!$D$6:D14000,DATOS!$C$6:C14000,0,0,1))</f>
        <v/>
      </c>
      <c r="F5280" s="220"/>
      <c r="G5280" s="221"/>
      <c r="H5280" s="194"/>
      <c r="I5280" s="106"/>
      <c r="J5280" s="195"/>
      <c r="K5280" s="195"/>
      <c r="L5280" s="196"/>
    </row>
    <row r="5281">
      <c r="A5281" s="198"/>
      <c r="B5281" s="219"/>
      <c r="C5281" s="103"/>
      <c r="D5281" s="103"/>
      <c r="E5281" s="5" t="str">
        <f t="array" ref="E5281">IF(D5281="","",XLOOKUP(D5281,DATOS!$D$6:D14000,DATOS!$C$6:C14000,0,0,1))</f>
        <v/>
      </c>
      <c r="F5281" s="220"/>
      <c r="G5281" s="221"/>
      <c r="H5281" s="194"/>
      <c r="I5281" s="106"/>
      <c r="J5281" s="195"/>
      <c r="K5281" s="195"/>
      <c r="L5281" s="196"/>
    </row>
    <row r="5282">
      <c r="A5282" s="198"/>
      <c r="B5282" s="219"/>
      <c r="C5282" s="103"/>
      <c r="D5282" s="103"/>
      <c r="E5282" s="5" t="str">
        <f t="array" ref="E5282">IF(D5282="","",XLOOKUP(D5282,DATOS!$D$6:D14000,DATOS!$C$6:C14000,0,0,1))</f>
        <v/>
      </c>
      <c r="F5282" s="220"/>
      <c r="G5282" s="221"/>
      <c r="H5282" s="194"/>
      <c r="I5282" s="106"/>
      <c r="J5282" s="195"/>
      <c r="K5282" s="195"/>
      <c r="L5282" s="196"/>
    </row>
    <row r="5283">
      <c r="A5283" s="198"/>
      <c r="B5283" s="219"/>
      <c r="C5283" s="103"/>
      <c r="D5283" s="103"/>
      <c r="E5283" s="5" t="str">
        <f t="array" ref="E5283">IF(D5283="","",XLOOKUP(D5283,DATOS!$D$6:D14000,DATOS!$C$6:C14000,0,0,1))</f>
        <v/>
      </c>
      <c r="F5283" s="220"/>
      <c r="G5283" s="221"/>
      <c r="H5283" s="194"/>
      <c r="I5283" s="106"/>
      <c r="J5283" s="195"/>
      <c r="K5283" s="195"/>
      <c r="L5283" s="196"/>
    </row>
    <row r="5284">
      <c r="A5284" s="198"/>
      <c r="B5284" s="219"/>
      <c r="C5284" s="103"/>
      <c r="D5284" s="103"/>
      <c r="E5284" s="5" t="str">
        <f t="array" ref="E5284">IF(D5284="","",XLOOKUP(D5284,DATOS!$D$6:D14000,DATOS!$C$6:C14000,0,0,1))</f>
        <v/>
      </c>
      <c r="F5284" s="220"/>
      <c r="G5284" s="221"/>
      <c r="H5284" s="194"/>
      <c r="I5284" s="106"/>
      <c r="J5284" s="195"/>
      <c r="K5284" s="195"/>
      <c r="L5284" s="196"/>
    </row>
    <row r="5285">
      <c r="A5285" s="198"/>
      <c r="B5285" s="219"/>
      <c r="C5285" s="103"/>
      <c r="D5285" s="103"/>
      <c r="E5285" s="5" t="str">
        <f t="array" ref="E5285">IF(D5285="","",XLOOKUP(D5285,DATOS!$D$6:D14000,DATOS!$C$6:C14000,0,0,1))</f>
        <v/>
      </c>
      <c r="F5285" s="220"/>
      <c r="G5285" s="221"/>
      <c r="H5285" s="194"/>
      <c r="I5285" s="106"/>
      <c r="J5285" s="195"/>
      <c r="K5285" s="195"/>
      <c r="L5285" s="196"/>
    </row>
    <row r="5286">
      <c r="A5286" s="198"/>
      <c r="B5286" s="219"/>
      <c r="C5286" s="103"/>
      <c r="D5286" s="103"/>
      <c r="E5286" s="5" t="str">
        <f t="array" ref="E5286">IF(D5286="","",XLOOKUP(D5286,DATOS!$D$6:D14000,DATOS!$C$6:C14000,0,0,1))</f>
        <v/>
      </c>
      <c r="F5286" s="220"/>
      <c r="G5286" s="221"/>
      <c r="H5286" s="194"/>
      <c r="I5286" s="106"/>
      <c r="J5286" s="195"/>
      <c r="K5286" s="195"/>
      <c r="L5286" s="196"/>
    </row>
    <row r="5287">
      <c r="A5287" s="198"/>
      <c r="B5287" s="219"/>
      <c r="C5287" s="103"/>
      <c r="D5287" s="103"/>
      <c r="E5287" s="5" t="str">
        <f t="array" ref="E5287">IF(D5287="","",XLOOKUP(D5287,DATOS!$D$6:D14000,DATOS!$C$6:C14000,0,0,1))</f>
        <v/>
      </c>
      <c r="F5287" s="220"/>
      <c r="G5287" s="221"/>
      <c r="H5287" s="194"/>
      <c r="I5287" s="106"/>
      <c r="J5287" s="195"/>
      <c r="K5287" s="195"/>
      <c r="L5287" s="196"/>
    </row>
    <row r="5288">
      <c r="A5288" s="198"/>
      <c r="B5288" s="219"/>
      <c r="C5288" s="103"/>
      <c r="D5288" s="103"/>
      <c r="E5288" s="5" t="str">
        <f t="array" ref="E5288">IF(D5288="","",XLOOKUP(D5288,DATOS!$D$6:D14000,DATOS!$C$6:C14000,0,0,1))</f>
        <v/>
      </c>
      <c r="F5288" s="220"/>
      <c r="G5288" s="221"/>
      <c r="H5288" s="194"/>
      <c r="I5288" s="106"/>
      <c r="J5288" s="195"/>
      <c r="K5288" s="195"/>
      <c r="L5288" s="196"/>
    </row>
    <row r="5289">
      <c r="A5289" s="198"/>
      <c r="B5289" s="219"/>
      <c r="C5289" s="103"/>
      <c r="D5289" s="103"/>
      <c r="E5289" s="5" t="str">
        <f t="array" ref="E5289">IF(D5289="","",XLOOKUP(D5289,DATOS!$D$6:D14000,DATOS!$C$6:C14000,0,0,1))</f>
        <v/>
      </c>
      <c r="F5289" s="220"/>
      <c r="G5289" s="221"/>
      <c r="H5289" s="194"/>
      <c r="I5289" s="106"/>
      <c r="J5289" s="195"/>
      <c r="K5289" s="195"/>
      <c r="L5289" s="196"/>
    </row>
    <row r="5290">
      <c r="A5290" s="198"/>
      <c r="B5290" s="219"/>
      <c r="C5290" s="103"/>
      <c r="D5290" s="103"/>
      <c r="E5290" s="5" t="str">
        <f t="array" ref="E5290">IF(D5290="","",XLOOKUP(D5290,DATOS!$D$6:D14000,DATOS!$C$6:C14000,0,0,1))</f>
        <v/>
      </c>
      <c r="F5290" s="220"/>
      <c r="G5290" s="221"/>
      <c r="H5290" s="194"/>
      <c r="I5290" s="106"/>
      <c r="J5290" s="195"/>
      <c r="K5290" s="195"/>
      <c r="L5290" s="196"/>
    </row>
    <row r="5291">
      <c r="A5291" s="198"/>
      <c r="B5291" s="219"/>
      <c r="C5291" s="103"/>
      <c r="D5291" s="103"/>
      <c r="E5291" s="5" t="str">
        <f t="array" ref="E5291">IF(D5291="","",XLOOKUP(D5291,DATOS!$D$6:D14000,DATOS!$C$6:C14000,0,0,1))</f>
        <v/>
      </c>
      <c r="F5291" s="220"/>
      <c r="G5291" s="221"/>
      <c r="H5291" s="194"/>
      <c r="I5291" s="106"/>
      <c r="J5291" s="195"/>
      <c r="K5291" s="195"/>
      <c r="L5291" s="196"/>
    </row>
    <row r="5292">
      <c r="A5292" s="198"/>
      <c r="B5292" s="219"/>
      <c r="C5292" s="103"/>
      <c r="D5292" s="103"/>
      <c r="E5292" s="5" t="str">
        <f t="array" ref="E5292">IF(D5292="","",XLOOKUP(D5292,DATOS!$D$6:D14000,DATOS!$C$6:C14000,0,0,1))</f>
        <v/>
      </c>
      <c r="F5292" s="220"/>
      <c r="G5292" s="221"/>
      <c r="H5292" s="194"/>
      <c r="I5292" s="106"/>
      <c r="J5292" s="195"/>
      <c r="K5292" s="195"/>
      <c r="L5292" s="196"/>
    </row>
    <row r="5293">
      <c r="A5293" s="198"/>
      <c r="B5293" s="219"/>
      <c r="C5293" s="103"/>
      <c r="D5293" s="103"/>
      <c r="E5293" s="5" t="str">
        <f t="array" ref="E5293">IF(D5293="","",XLOOKUP(D5293,DATOS!$D$6:D14000,DATOS!$C$6:C14000,0,0,1))</f>
        <v/>
      </c>
      <c r="F5293" s="220"/>
      <c r="G5293" s="221"/>
      <c r="H5293" s="194"/>
      <c r="I5293" s="106"/>
      <c r="J5293" s="195"/>
      <c r="K5293" s="195"/>
      <c r="L5293" s="196"/>
    </row>
    <row r="5294">
      <c r="A5294" s="198"/>
      <c r="B5294" s="219"/>
      <c r="C5294" s="103"/>
      <c r="D5294" s="103"/>
      <c r="E5294" s="5" t="str">
        <f t="array" ref="E5294">IF(D5294="","",XLOOKUP(D5294,DATOS!$D$6:D14000,DATOS!$C$6:C14000,0,0,1))</f>
        <v/>
      </c>
      <c r="F5294" s="220"/>
      <c r="G5294" s="221"/>
      <c r="H5294" s="194"/>
      <c r="I5294" s="106"/>
      <c r="J5294" s="195"/>
      <c r="K5294" s="195"/>
      <c r="L5294" s="196"/>
    </row>
    <row r="5295">
      <c r="A5295" s="198"/>
      <c r="B5295" s="219"/>
      <c r="C5295" s="103"/>
      <c r="D5295" s="103"/>
      <c r="E5295" s="5" t="str">
        <f t="array" ref="E5295">IF(D5295="","",XLOOKUP(D5295,DATOS!$D$6:D14000,DATOS!$C$6:C14000,0,0,1))</f>
        <v/>
      </c>
      <c r="F5295" s="220"/>
      <c r="G5295" s="221"/>
      <c r="H5295" s="194"/>
      <c r="I5295" s="106"/>
      <c r="J5295" s="195"/>
      <c r="K5295" s="195"/>
      <c r="L5295" s="196"/>
    </row>
    <row r="5296">
      <c r="A5296" s="198"/>
      <c r="B5296" s="219"/>
      <c r="C5296" s="103"/>
      <c r="D5296" s="103"/>
      <c r="E5296" s="5" t="str">
        <f t="array" ref="E5296">IF(D5296="","",XLOOKUP(D5296,DATOS!$D$6:D14000,DATOS!$C$6:C14000,0,0,1))</f>
        <v/>
      </c>
      <c r="F5296" s="220"/>
      <c r="G5296" s="221"/>
      <c r="H5296" s="194"/>
      <c r="I5296" s="106"/>
      <c r="J5296" s="195"/>
      <c r="K5296" s="195"/>
      <c r="L5296" s="196"/>
    </row>
    <row r="5297">
      <c r="A5297" s="198"/>
      <c r="B5297" s="219"/>
      <c r="C5297" s="103"/>
      <c r="D5297" s="103"/>
      <c r="E5297" s="5" t="str">
        <f t="array" ref="E5297">IF(D5297="","",XLOOKUP(D5297,DATOS!$D$6:D14000,DATOS!$C$6:C14000,0,0,1))</f>
        <v/>
      </c>
      <c r="F5297" s="220"/>
      <c r="G5297" s="221"/>
      <c r="H5297" s="194"/>
      <c r="I5297" s="106"/>
      <c r="J5297" s="195"/>
      <c r="K5297" s="195"/>
      <c r="L5297" s="196"/>
    </row>
    <row r="5298">
      <c r="A5298" s="198"/>
      <c r="B5298" s="219"/>
      <c r="C5298" s="103"/>
      <c r="D5298" s="103"/>
      <c r="E5298" s="5" t="str">
        <f t="array" ref="E5298">IF(D5298="","",XLOOKUP(D5298,DATOS!$D$6:D14000,DATOS!$C$6:C14000,0,0,1))</f>
        <v/>
      </c>
      <c r="F5298" s="220"/>
      <c r="G5298" s="221"/>
      <c r="H5298" s="194"/>
      <c r="I5298" s="106"/>
      <c r="J5298" s="195"/>
      <c r="K5298" s="195"/>
      <c r="L5298" s="196"/>
    </row>
    <row r="5299">
      <c r="A5299" s="198"/>
      <c r="B5299" s="219"/>
      <c r="C5299" s="103"/>
      <c r="D5299" s="103"/>
      <c r="E5299" s="5" t="str">
        <f t="array" ref="E5299">IF(D5299="","",XLOOKUP(D5299,DATOS!$D$6:D14000,DATOS!$C$6:C14000,0,0,1))</f>
        <v/>
      </c>
      <c r="F5299" s="220"/>
      <c r="G5299" s="221"/>
      <c r="H5299" s="194"/>
      <c r="I5299" s="106"/>
      <c r="J5299" s="195"/>
      <c r="K5299" s="195"/>
      <c r="L5299" s="196"/>
    </row>
    <row r="5300">
      <c r="A5300" s="198"/>
      <c r="B5300" s="219"/>
      <c r="C5300" s="103"/>
      <c r="D5300" s="103"/>
      <c r="E5300" s="5" t="str">
        <f t="array" ref="E5300">IF(D5300="","",XLOOKUP(D5300,DATOS!$D$6:D14000,DATOS!$C$6:C14000,0,0,1))</f>
        <v/>
      </c>
      <c r="F5300" s="220"/>
      <c r="G5300" s="221"/>
      <c r="H5300" s="194"/>
      <c r="I5300" s="106"/>
      <c r="J5300" s="195"/>
      <c r="K5300" s="195"/>
      <c r="L5300" s="196"/>
    </row>
    <row r="5301">
      <c r="A5301" s="198"/>
      <c r="B5301" s="219"/>
      <c r="C5301" s="103"/>
      <c r="D5301" s="103"/>
      <c r="E5301" s="5" t="str">
        <f t="array" ref="E5301">IF(D5301="","",XLOOKUP(D5301,DATOS!$D$6:D14000,DATOS!$C$6:C14000,0,0,1))</f>
        <v/>
      </c>
      <c r="F5301" s="220"/>
      <c r="G5301" s="221"/>
      <c r="H5301" s="194"/>
      <c r="I5301" s="106"/>
      <c r="J5301" s="195"/>
      <c r="K5301" s="195"/>
      <c r="L5301" s="196"/>
    </row>
    <row r="5302">
      <c r="A5302" s="198"/>
      <c r="B5302" s="219"/>
      <c r="C5302" s="103"/>
      <c r="D5302" s="103"/>
      <c r="E5302" s="5" t="str">
        <f t="array" ref="E5302">IF(D5302="","",XLOOKUP(D5302,DATOS!$D$6:D14000,DATOS!$C$6:C14000,0,0,1))</f>
        <v/>
      </c>
      <c r="F5302" s="220"/>
      <c r="G5302" s="221"/>
      <c r="H5302" s="194"/>
      <c r="I5302" s="106"/>
      <c r="J5302" s="195"/>
      <c r="K5302" s="195"/>
      <c r="L5302" s="196"/>
    </row>
    <row r="5303">
      <c r="A5303" s="198"/>
      <c r="B5303" s="219"/>
      <c r="C5303" s="103"/>
      <c r="D5303" s="103"/>
      <c r="E5303" s="5" t="str">
        <f t="array" ref="E5303">IF(D5303="","",XLOOKUP(D5303,DATOS!$D$6:D14000,DATOS!$C$6:C14000,0,0,1))</f>
        <v/>
      </c>
      <c r="F5303" s="220"/>
      <c r="G5303" s="221"/>
      <c r="H5303" s="194"/>
      <c r="I5303" s="106"/>
      <c r="J5303" s="195"/>
      <c r="K5303" s="195"/>
      <c r="L5303" s="196"/>
    </row>
    <row r="5304">
      <c r="A5304" s="198"/>
      <c r="B5304" s="219"/>
      <c r="C5304" s="103"/>
      <c r="D5304" s="103"/>
      <c r="E5304" s="5" t="str">
        <f t="array" ref="E5304">IF(D5304="","",XLOOKUP(D5304,DATOS!$D$6:D14000,DATOS!$C$6:C14000,0,0,1))</f>
        <v/>
      </c>
      <c r="F5304" s="220"/>
      <c r="G5304" s="221"/>
      <c r="H5304" s="194"/>
      <c r="I5304" s="106"/>
      <c r="J5304" s="195"/>
      <c r="K5304" s="195"/>
      <c r="L5304" s="196"/>
    </row>
    <row r="5305">
      <c r="A5305" s="198"/>
      <c r="B5305" s="219"/>
      <c r="C5305" s="103"/>
      <c r="D5305" s="103"/>
      <c r="E5305" s="5" t="str">
        <f t="array" ref="E5305">IF(D5305="","",XLOOKUP(D5305,DATOS!$D$6:D14000,DATOS!$C$6:C14000,0,0,1))</f>
        <v/>
      </c>
      <c r="F5305" s="220"/>
      <c r="G5305" s="221"/>
      <c r="H5305" s="194"/>
      <c r="I5305" s="106"/>
      <c r="J5305" s="195"/>
      <c r="K5305" s="195"/>
      <c r="L5305" s="196"/>
    </row>
    <row r="5306">
      <c r="A5306" s="198"/>
      <c r="B5306" s="219"/>
      <c r="C5306" s="103"/>
      <c r="D5306" s="103"/>
      <c r="E5306" s="5" t="str">
        <f t="array" ref="E5306">IF(D5306="","",XLOOKUP(D5306,DATOS!$D$6:D14000,DATOS!$C$6:C14000,0,0,1))</f>
        <v/>
      </c>
      <c r="F5306" s="220"/>
      <c r="G5306" s="221"/>
      <c r="H5306" s="194"/>
      <c r="I5306" s="106"/>
      <c r="J5306" s="195"/>
      <c r="K5306" s="195"/>
      <c r="L5306" s="196"/>
    </row>
    <row r="5307">
      <c r="A5307" s="198"/>
      <c r="B5307" s="219"/>
      <c r="C5307" s="103"/>
      <c r="D5307" s="103"/>
      <c r="E5307" s="5" t="str">
        <f t="array" ref="E5307">IF(D5307="","",XLOOKUP(D5307,DATOS!$D$6:D14000,DATOS!$C$6:C14000,0,0,1))</f>
        <v/>
      </c>
      <c r="F5307" s="220"/>
      <c r="G5307" s="221"/>
      <c r="H5307" s="194"/>
      <c r="I5307" s="106"/>
      <c r="J5307" s="195"/>
      <c r="K5307" s="195"/>
      <c r="L5307" s="196"/>
    </row>
    <row r="5308">
      <c r="A5308" s="198"/>
      <c r="B5308" s="219"/>
      <c r="C5308" s="103"/>
      <c r="D5308" s="103"/>
      <c r="E5308" s="5" t="str">
        <f t="array" ref="E5308">IF(D5308="","",XLOOKUP(D5308,DATOS!$D$6:D14000,DATOS!$C$6:C14000,0,0,1))</f>
        <v/>
      </c>
      <c r="F5308" s="220"/>
      <c r="G5308" s="221"/>
      <c r="H5308" s="194"/>
      <c r="I5308" s="106"/>
      <c r="J5308" s="195"/>
      <c r="K5308" s="195"/>
      <c r="L5308" s="196"/>
    </row>
    <row r="5309">
      <c r="A5309" s="198"/>
      <c r="B5309" s="219"/>
      <c r="C5309" s="103"/>
      <c r="D5309" s="103"/>
      <c r="E5309" s="5" t="str">
        <f t="array" ref="E5309">IF(D5309="","",XLOOKUP(D5309,DATOS!$D$6:D14000,DATOS!$C$6:C14000,0,0,1))</f>
        <v/>
      </c>
      <c r="F5309" s="220"/>
      <c r="G5309" s="221"/>
      <c r="H5309" s="194"/>
      <c r="I5309" s="106"/>
      <c r="J5309" s="195"/>
      <c r="K5309" s="195"/>
      <c r="L5309" s="196"/>
    </row>
    <row r="5310">
      <c r="A5310" s="198"/>
      <c r="B5310" s="219"/>
      <c r="C5310" s="103"/>
      <c r="D5310" s="103"/>
      <c r="E5310" s="5" t="str">
        <f t="array" ref="E5310">IF(D5310="","",XLOOKUP(D5310,DATOS!$D$6:D14000,DATOS!$C$6:C14000,0,0,1))</f>
        <v/>
      </c>
      <c r="F5310" s="220"/>
      <c r="G5310" s="221"/>
      <c r="H5310" s="194"/>
      <c r="I5310" s="106"/>
      <c r="J5310" s="195"/>
      <c r="K5310" s="195"/>
      <c r="L5310" s="196"/>
    </row>
    <row r="5311">
      <c r="A5311" s="198"/>
      <c r="B5311" s="219"/>
      <c r="C5311" s="103"/>
      <c r="D5311" s="103"/>
      <c r="E5311" s="5" t="str">
        <f t="array" ref="E5311">IF(D5311="","",XLOOKUP(D5311,DATOS!$D$6:D14000,DATOS!$C$6:C14000,0,0,1))</f>
        <v/>
      </c>
      <c r="F5311" s="220"/>
      <c r="G5311" s="221"/>
      <c r="H5311" s="194"/>
      <c r="I5311" s="106"/>
      <c r="J5311" s="195"/>
      <c r="K5311" s="195"/>
      <c r="L5311" s="196"/>
    </row>
    <row r="5312">
      <c r="A5312" s="198"/>
      <c r="B5312" s="219"/>
      <c r="C5312" s="103"/>
      <c r="D5312" s="103"/>
      <c r="E5312" s="5" t="str">
        <f t="array" ref="E5312">IF(D5312="","",XLOOKUP(D5312,DATOS!$D$6:D14000,DATOS!$C$6:C14000,0,0,1))</f>
        <v/>
      </c>
      <c r="F5312" s="220"/>
      <c r="G5312" s="221"/>
      <c r="H5312" s="194"/>
      <c r="I5312" s="106"/>
      <c r="J5312" s="195"/>
      <c r="K5312" s="195"/>
      <c r="L5312" s="196"/>
    </row>
    <row r="5313">
      <c r="A5313" s="198"/>
      <c r="B5313" s="219"/>
      <c r="C5313" s="103"/>
      <c r="D5313" s="103"/>
      <c r="E5313" s="5" t="str">
        <f t="array" ref="E5313">IF(D5313="","",XLOOKUP(D5313,DATOS!$D$6:D14000,DATOS!$C$6:C14000,0,0,1))</f>
        <v/>
      </c>
      <c r="F5313" s="220"/>
      <c r="G5313" s="221"/>
      <c r="H5313" s="194"/>
      <c r="I5313" s="106"/>
      <c r="J5313" s="195"/>
      <c r="K5313" s="195"/>
      <c r="L5313" s="196"/>
    </row>
    <row r="5314">
      <c r="A5314" s="198"/>
      <c r="B5314" s="219"/>
      <c r="C5314" s="103"/>
      <c r="D5314" s="103"/>
      <c r="E5314" s="5" t="str">
        <f t="array" ref="E5314">IF(D5314="","",XLOOKUP(D5314,DATOS!$D$6:D14000,DATOS!$C$6:C14000,0,0,1))</f>
        <v/>
      </c>
      <c r="F5314" s="220"/>
      <c r="G5314" s="221"/>
      <c r="H5314" s="194"/>
      <c r="I5314" s="106"/>
      <c r="J5314" s="195"/>
      <c r="K5314" s="195"/>
      <c r="L5314" s="196"/>
    </row>
    <row r="5315">
      <c r="A5315" s="198"/>
      <c r="B5315" s="219"/>
      <c r="C5315" s="103"/>
      <c r="D5315" s="103"/>
      <c r="E5315" s="5" t="str">
        <f t="array" ref="E5315">IF(D5315="","",XLOOKUP(D5315,DATOS!$D$6:D14000,DATOS!$C$6:C14000,0,0,1))</f>
        <v/>
      </c>
      <c r="F5315" s="220"/>
      <c r="G5315" s="221"/>
      <c r="H5315" s="194"/>
      <c r="I5315" s="106"/>
      <c r="J5315" s="195"/>
      <c r="K5315" s="195"/>
      <c r="L5315" s="196"/>
    </row>
    <row r="5316">
      <c r="A5316" s="198"/>
      <c r="B5316" s="219"/>
      <c r="C5316" s="103"/>
      <c r="D5316" s="103"/>
      <c r="E5316" s="5" t="str">
        <f t="array" ref="E5316">IF(D5316="","",XLOOKUP(D5316,DATOS!$D$6:D14000,DATOS!$C$6:C14000,0,0,1))</f>
        <v/>
      </c>
      <c r="F5316" s="220"/>
      <c r="G5316" s="221"/>
      <c r="H5316" s="194"/>
      <c r="I5316" s="106"/>
      <c r="J5316" s="195"/>
      <c r="K5316" s="195"/>
      <c r="L5316" s="196"/>
    </row>
    <row r="5317">
      <c r="A5317" s="198"/>
      <c r="B5317" s="219"/>
      <c r="C5317" s="103"/>
      <c r="D5317" s="103"/>
      <c r="E5317" s="5" t="str">
        <f t="array" ref="E5317">IF(D5317="","",XLOOKUP(D5317,DATOS!$D$6:D14000,DATOS!$C$6:C14000,0,0,1))</f>
        <v/>
      </c>
      <c r="F5317" s="220"/>
      <c r="G5317" s="221"/>
      <c r="H5317" s="194"/>
      <c r="I5317" s="106"/>
      <c r="J5317" s="195"/>
      <c r="K5317" s="195"/>
      <c r="L5317" s="196"/>
    </row>
    <row r="5318">
      <c r="A5318" s="198"/>
      <c r="B5318" s="219"/>
      <c r="C5318" s="103"/>
      <c r="D5318" s="103"/>
      <c r="E5318" s="5" t="str">
        <f t="array" ref="E5318">IF(D5318="","",XLOOKUP(D5318,DATOS!$D$6:D14000,DATOS!$C$6:C14000,0,0,1))</f>
        <v/>
      </c>
      <c r="F5318" s="220"/>
      <c r="G5318" s="221"/>
      <c r="H5318" s="194"/>
      <c r="I5318" s="106"/>
      <c r="J5318" s="195"/>
      <c r="K5318" s="195"/>
      <c r="L5318" s="196"/>
    </row>
    <row r="5319">
      <c r="A5319" s="198"/>
      <c r="B5319" s="219"/>
      <c r="C5319" s="103"/>
      <c r="D5319" s="103"/>
      <c r="E5319" s="5" t="str">
        <f t="array" ref="E5319">IF(D5319="","",XLOOKUP(D5319,DATOS!$D$6:D14000,DATOS!$C$6:C14000,0,0,1))</f>
        <v/>
      </c>
      <c r="F5319" s="220"/>
      <c r="G5319" s="221"/>
      <c r="H5319" s="194"/>
      <c r="I5319" s="106"/>
      <c r="J5319" s="195"/>
      <c r="K5319" s="195"/>
      <c r="L5319" s="196"/>
    </row>
    <row r="5320">
      <c r="A5320" s="198"/>
      <c r="B5320" s="219"/>
      <c r="C5320" s="103"/>
      <c r="D5320" s="103"/>
      <c r="E5320" s="5" t="str">
        <f t="array" ref="E5320">IF(D5320="","",XLOOKUP(D5320,DATOS!$D$6:D14000,DATOS!$C$6:C14000,0,0,1))</f>
        <v/>
      </c>
      <c r="F5320" s="220"/>
      <c r="G5320" s="221"/>
      <c r="H5320" s="194"/>
      <c r="I5320" s="106"/>
      <c r="J5320" s="195"/>
      <c r="K5320" s="195"/>
      <c r="L5320" s="196"/>
    </row>
    <row r="5321">
      <c r="A5321" s="198"/>
      <c r="B5321" s="219"/>
      <c r="C5321" s="103"/>
      <c r="D5321" s="103"/>
      <c r="E5321" s="5" t="str">
        <f t="array" ref="E5321">IF(D5321="","",XLOOKUP(D5321,DATOS!$D$6:D14000,DATOS!$C$6:C14000,0,0,1))</f>
        <v/>
      </c>
      <c r="F5321" s="220"/>
      <c r="G5321" s="221"/>
      <c r="H5321" s="194"/>
      <c r="I5321" s="106"/>
      <c r="J5321" s="195"/>
      <c r="K5321" s="195"/>
      <c r="L5321" s="196"/>
    </row>
    <row r="5322">
      <c r="A5322" s="198"/>
      <c r="B5322" s="219"/>
      <c r="C5322" s="103"/>
      <c r="D5322" s="103"/>
      <c r="E5322" s="5" t="str">
        <f t="array" ref="E5322">IF(D5322="","",XLOOKUP(D5322,DATOS!$D$6:D14000,DATOS!$C$6:C14000,0,0,1))</f>
        <v/>
      </c>
      <c r="F5322" s="220"/>
      <c r="G5322" s="221"/>
      <c r="H5322" s="194"/>
      <c r="I5322" s="106"/>
      <c r="J5322" s="195"/>
      <c r="K5322" s="195"/>
      <c r="L5322" s="196"/>
    </row>
    <row r="5323">
      <c r="A5323" s="198"/>
      <c r="B5323" s="219"/>
      <c r="C5323" s="103"/>
      <c r="D5323" s="103"/>
      <c r="E5323" s="5" t="str">
        <f t="array" ref="E5323">IF(D5323="","",XLOOKUP(D5323,DATOS!$D$6:D14000,DATOS!$C$6:C14000,0,0,1))</f>
        <v/>
      </c>
      <c r="F5323" s="220"/>
      <c r="G5323" s="221"/>
      <c r="H5323" s="194"/>
      <c r="I5323" s="106"/>
      <c r="J5323" s="195"/>
      <c r="K5323" s="195"/>
      <c r="L5323" s="196"/>
    </row>
    <row r="5324">
      <c r="A5324" s="198"/>
      <c r="B5324" s="219"/>
      <c r="C5324" s="103"/>
      <c r="D5324" s="103"/>
      <c r="E5324" s="5" t="str">
        <f t="array" ref="E5324">IF(D5324="","",XLOOKUP(D5324,DATOS!$D$6:D14000,DATOS!$C$6:C14000,0,0,1))</f>
        <v/>
      </c>
      <c r="F5324" s="220"/>
      <c r="G5324" s="221"/>
      <c r="H5324" s="194"/>
      <c r="I5324" s="106"/>
      <c r="J5324" s="195"/>
      <c r="K5324" s="195"/>
      <c r="L5324" s="196"/>
    </row>
    <row r="5325">
      <c r="A5325" s="198"/>
      <c r="B5325" s="219"/>
      <c r="C5325" s="103"/>
      <c r="D5325" s="103"/>
      <c r="E5325" s="5" t="str">
        <f t="array" ref="E5325">IF(D5325="","",XLOOKUP(D5325,DATOS!$D$6:D14000,DATOS!$C$6:C14000,0,0,1))</f>
        <v/>
      </c>
      <c r="F5325" s="220"/>
      <c r="G5325" s="221"/>
      <c r="H5325" s="194"/>
      <c r="I5325" s="106"/>
      <c r="J5325" s="195"/>
      <c r="K5325" s="195"/>
      <c r="L5325" s="196"/>
    </row>
    <row r="5326">
      <c r="A5326" s="198"/>
      <c r="B5326" s="219"/>
      <c r="C5326" s="103"/>
      <c r="D5326" s="103"/>
      <c r="E5326" s="5" t="str">
        <f t="array" ref="E5326">IF(D5326="","",XLOOKUP(D5326,DATOS!$D$6:D14000,DATOS!$C$6:C14000,0,0,1))</f>
        <v/>
      </c>
      <c r="F5326" s="220"/>
      <c r="G5326" s="221"/>
      <c r="H5326" s="194"/>
      <c r="I5326" s="106"/>
      <c r="J5326" s="195"/>
      <c r="K5326" s="195"/>
      <c r="L5326" s="196"/>
    </row>
    <row r="5327">
      <c r="A5327" s="198"/>
      <c r="B5327" s="219"/>
      <c r="C5327" s="103"/>
      <c r="D5327" s="103"/>
      <c r="E5327" s="5" t="str">
        <f t="array" ref="E5327">IF(D5327="","",XLOOKUP(D5327,DATOS!$D$6:D14000,DATOS!$C$6:C14000,0,0,1))</f>
        <v/>
      </c>
      <c r="F5327" s="220"/>
      <c r="G5327" s="221"/>
      <c r="H5327" s="194"/>
      <c r="I5327" s="106"/>
      <c r="J5327" s="195"/>
      <c r="K5327" s="195"/>
      <c r="L5327" s="196"/>
    </row>
    <row r="5328">
      <c r="A5328" s="198"/>
      <c r="B5328" s="219"/>
      <c r="C5328" s="103"/>
      <c r="D5328" s="103"/>
      <c r="E5328" s="5" t="str">
        <f t="array" ref="E5328">IF(D5328="","",XLOOKUP(D5328,DATOS!$D$6:D14000,DATOS!$C$6:C14000,0,0,1))</f>
        <v/>
      </c>
      <c r="F5328" s="220"/>
      <c r="G5328" s="221"/>
      <c r="H5328" s="194"/>
      <c r="I5328" s="106"/>
      <c r="J5328" s="195"/>
      <c r="K5328" s="195"/>
      <c r="L5328" s="196"/>
    </row>
    <row r="5329">
      <c r="A5329" s="198"/>
      <c r="B5329" s="219"/>
      <c r="C5329" s="103"/>
      <c r="D5329" s="103"/>
      <c r="E5329" s="5" t="str">
        <f t="array" ref="E5329">IF(D5329="","",XLOOKUP(D5329,DATOS!$D$6:D14000,DATOS!$C$6:C14000,0,0,1))</f>
        <v/>
      </c>
      <c r="F5329" s="220"/>
      <c r="G5329" s="221"/>
      <c r="H5329" s="194"/>
      <c r="I5329" s="106"/>
      <c r="J5329" s="195"/>
      <c r="K5329" s="195"/>
      <c r="L5329" s="196"/>
    </row>
    <row r="5330">
      <c r="A5330" s="198"/>
      <c r="B5330" s="219"/>
      <c r="C5330" s="103"/>
      <c r="D5330" s="103"/>
      <c r="E5330" s="5" t="str">
        <f t="array" ref="E5330">IF(D5330="","",XLOOKUP(D5330,DATOS!$D$6:D14000,DATOS!$C$6:C14000,0,0,1))</f>
        <v/>
      </c>
      <c r="F5330" s="220"/>
      <c r="G5330" s="221"/>
      <c r="H5330" s="194"/>
      <c r="I5330" s="106"/>
      <c r="J5330" s="195"/>
      <c r="K5330" s="195"/>
      <c r="L5330" s="196"/>
    </row>
    <row r="5331">
      <c r="A5331" s="198"/>
      <c r="B5331" s="219"/>
      <c r="C5331" s="103"/>
      <c r="D5331" s="103"/>
      <c r="E5331" s="5" t="str">
        <f t="array" ref="E5331">IF(D5331="","",XLOOKUP(D5331,DATOS!$D$6:D14000,DATOS!$C$6:C14000,0,0,1))</f>
        <v/>
      </c>
      <c r="F5331" s="220"/>
      <c r="G5331" s="221"/>
      <c r="H5331" s="194"/>
      <c r="I5331" s="106"/>
      <c r="J5331" s="195"/>
      <c r="K5331" s="195"/>
      <c r="L5331" s="196"/>
    </row>
    <row r="5332">
      <c r="A5332" s="198"/>
      <c r="B5332" s="219"/>
      <c r="C5332" s="103"/>
      <c r="D5332" s="103"/>
      <c r="E5332" s="5" t="str">
        <f t="array" ref="E5332">IF(D5332="","",XLOOKUP(D5332,DATOS!$D$6:D14000,DATOS!$C$6:C14000,0,0,1))</f>
        <v/>
      </c>
      <c r="F5332" s="220"/>
      <c r="G5332" s="221"/>
      <c r="H5332" s="194"/>
      <c r="I5332" s="106"/>
      <c r="J5332" s="195"/>
      <c r="K5332" s="195"/>
      <c r="L5332" s="196"/>
    </row>
    <row r="5333">
      <c r="A5333" s="198"/>
      <c r="B5333" s="219"/>
      <c r="C5333" s="103"/>
      <c r="D5333" s="103"/>
      <c r="E5333" s="5" t="str">
        <f t="array" ref="E5333">IF(D5333="","",XLOOKUP(D5333,DATOS!$D$6:D14000,DATOS!$C$6:C14000,0,0,1))</f>
        <v/>
      </c>
      <c r="F5333" s="220"/>
      <c r="G5333" s="221"/>
      <c r="H5333" s="194"/>
      <c r="I5333" s="106"/>
      <c r="J5333" s="195"/>
      <c r="K5333" s="195"/>
      <c r="L5333" s="196"/>
    </row>
    <row r="5334">
      <c r="A5334" s="198"/>
      <c r="B5334" s="219"/>
      <c r="C5334" s="103"/>
      <c r="D5334" s="103"/>
      <c r="E5334" s="5" t="str">
        <f t="array" ref="E5334">IF(D5334="","",XLOOKUP(D5334,DATOS!$D$6:D14000,DATOS!$C$6:C14000,0,0,1))</f>
        <v/>
      </c>
      <c r="F5334" s="220"/>
      <c r="G5334" s="221"/>
      <c r="H5334" s="194"/>
      <c r="I5334" s="106"/>
      <c r="J5334" s="195"/>
      <c r="K5334" s="195"/>
      <c r="L5334" s="196"/>
    </row>
    <row r="5335">
      <c r="A5335" s="198"/>
      <c r="B5335" s="219"/>
      <c r="C5335" s="103"/>
      <c r="D5335" s="103"/>
      <c r="E5335" s="5" t="str">
        <f t="array" ref="E5335">IF(D5335="","",XLOOKUP(D5335,DATOS!$D$6:D14000,DATOS!$C$6:C14000,0,0,1))</f>
        <v/>
      </c>
      <c r="F5335" s="220"/>
      <c r="G5335" s="221"/>
      <c r="H5335" s="194"/>
      <c r="I5335" s="106"/>
      <c r="J5335" s="195"/>
      <c r="K5335" s="195"/>
      <c r="L5335" s="196"/>
    </row>
    <row r="5336">
      <c r="A5336" s="198"/>
      <c r="B5336" s="219"/>
      <c r="C5336" s="103"/>
      <c r="D5336" s="103"/>
      <c r="E5336" s="5" t="str">
        <f t="array" ref="E5336">IF(D5336="","",XLOOKUP(D5336,DATOS!$D$6:D14000,DATOS!$C$6:C14000,0,0,1))</f>
        <v/>
      </c>
      <c r="F5336" s="220"/>
      <c r="G5336" s="221"/>
      <c r="H5336" s="194"/>
      <c r="I5336" s="106"/>
      <c r="J5336" s="195"/>
      <c r="K5336" s="195"/>
      <c r="L5336" s="196"/>
    </row>
    <row r="5337">
      <c r="A5337" s="198"/>
      <c r="B5337" s="219"/>
      <c r="C5337" s="103"/>
      <c r="D5337" s="103"/>
      <c r="E5337" s="5" t="str">
        <f t="array" ref="E5337">IF(D5337="","",XLOOKUP(D5337,DATOS!$D$6:D14000,DATOS!$C$6:C14000,0,0,1))</f>
        <v/>
      </c>
      <c r="F5337" s="220"/>
      <c r="G5337" s="221"/>
      <c r="H5337" s="194"/>
      <c r="I5337" s="106"/>
      <c r="J5337" s="195"/>
      <c r="K5337" s="195"/>
      <c r="L5337" s="196"/>
    </row>
    <row r="5338">
      <c r="A5338" s="198"/>
      <c r="B5338" s="219"/>
      <c r="C5338" s="103"/>
      <c r="D5338" s="103"/>
      <c r="E5338" s="5" t="str">
        <f t="array" ref="E5338">IF(D5338="","",XLOOKUP(D5338,DATOS!$D$6:D14000,DATOS!$C$6:C14000,0,0,1))</f>
        <v/>
      </c>
      <c r="F5338" s="220"/>
      <c r="G5338" s="221"/>
      <c r="H5338" s="194"/>
      <c r="I5338" s="106"/>
      <c r="J5338" s="195"/>
      <c r="K5338" s="195"/>
      <c r="L5338" s="196"/>
    </row>
    <row r="5339">
      <c r="A5339" s="198"/>
      <c r="B5339" s="219"/>
      <c r="C5339" s="103"/>
      <c r="D5339" s="103"/>
      <c r="E5339" s="5" t="str">
        <f t="array" ref="E5339">IF(D5339="","",XLOOKUP(D5339,DATOS!$D$6:D14000,DATOS!$C$6:C14000,0,0,1))</f>
        <v/>
      </c>
      <c r="F5339" s="220"/>
      <c r="G5339" s="221"/>
      <c r="H5339" s="194"/>
      <c r="I5339" s="106"/>
      <c r="J5339" s="195"/>
      <c r="K5339" s="195"/>
      <c r="L5339" s="196"/>
    </row>
    <row r="5340">
      <c r="A5340" s="198"/>
      <c r="B5340" s="219"/>
      <c r="C5340" s="103"/>
      <c r="D5340" s="103"/>
      <c r="E5340" s="5" t="str">
        <f t="array" ref="E5340">IF(D5340="","",XLOOKUP(D5340,DATOS!$D$6:D14000,DATOS!$C$6:C14000,0,0,1))</f>
        <v/>
      </c>
      <c r="F5340" s="220"/>
      <c r="G5340" s="221"/>
      <c r="H5340" s="194"/>
      <c r="I5340" s="106"/>
      <c r="J5340" s="195"/>
      <c r="K5340" s="195"/>
      <c r="L5340" s="196"/>
    </row>
    <row r="5341">
      <c r="A5341" s="198"/>
      <c r="B5341" s="219"/>
      <c r="C5341" s="103"/>
      <c r="D5341" s="103"/>
      <c r="E5341" s="5" t="str">
        <f t="array" ref="E5341">IF(D5341="","",XLOOKUP(D5341,DATOS!$D$6:D14000,DATOS!$C$6:C14000,0,0,1))</f>
        <v/>
      </c>
      <c r="F5341" s="220"/>
      <c r="G5341" s="221"/>
      <c r="H5341" s="194"/>
      <c r="I5341" s="106"/>
      <c r="J5341" s="195"/>
      <c r="K5341" s="195"/>
      <c r="L5341" s="196"/>
    </row>
    <row r="5342">
      <c r="A5342" s="198"/>
      <c r="B5342" s="219"/>
      <c r="C5342" s="103"/>
      <c r="D5342" s="103"/>
      <c r="E5342" s="5" t="str">
        <f t="array" ref="E5342">IF(D5342="","",XLOOKUP(D5342,DATOS!$D$6:D14000,DATOS!$C$6:C14000,0,0,1))</f>
        <v/>
      </c>
      <c r="F5342" s="220"/>
      <c r="G5342" s="221"/>
      <c r="H5342" s="194"/>
      <c r="I5342" s="106"/>
      <c r="J5342" s="195"/>
      <c r="K5342" s="195"/>
      <c r="L5342" s="196"/>
    </row>
    <row r="5343">
      <c r="A5343" s="198"/>
      <c r="B5343" s="219"/>
      <c r="C5343" s="103"/>
      <c r="D5343" s="103"/>
      <c r="E5343" s="5" t="str">
        <f t="array" ref="E5343">IF(D5343="","",XLOOKUP(D5343,DATOS!$D$6:D14000,DATOS!$C$6:C14000,0,0,1))</f>
        <v/>
      </c>
      <c r="F5343" s="220"/>
      <c r="G5343" s="221"/>
      <c r="H5343" s="194"/>
      <c r="I5343" s="106"/>
      <c r="J5343" s="195"/>
      <c r="K5343" s="195"/>
      <c r="L5343" s="196"/>
    </row>
    <row r="5344">
      <c r="A5344" s="198"/>
      <c r="B5344" s="219"/>
      <c r="C5344" s="103"/>
      <c r="D5344" s="103"/>
      <c r="E5344" s="5" t="str">
        <f t="array" ref="E5344">IF(D5344="","",XLOOKUP(D5344,DATOS!$D$6:D14000,DATOS!$C$6:C14000,0,0,1))</f>
        <v/>
      </c>
      <c r="F5344" s="220"/>
      <c r="G5344" s="221"/>
      <c r="H5344" s="194"/>
      <c r="I5344" s="106"/>
      <c r="J5344" s="195"/>
      <c r="K5344" s="195"/>
      <c r="L5344" s="196"/>
    </row>
    <row r="5345">
      <c r="A5345" s="198"/>
      <c r="B5345" s="219"/>
      <c r="C5345" s="103"/>
      <c r="D5345" s="103"/>
      <c r="E5345" s="5" t="str">
        <f t="array" ref="E5345">IF(D5345="","",XLOOKUP(D5345,DATOS!$D$6:D14000,DATOS!$C$6:C14000,0,0,1))</f>
        <v/>
      </c>
      <c r="F5345" s="220"/>
      <c r="G5345" s="221"/>
      <c r="H5345" s="194"/>
      <c r="I5345" s="106"/>
      <c r="J5345" s="195"/>
      <c r="K5345" s="195"/>
      <c r="L5345" s="196"/>
    </row>
    <row r="5346">
      <c r="A5346" s="198"/>
      <c r="B5346" s="219"/>
      <c r="C5346" s="103"/>
      <c r="D5346" s="103"/>
      <c r="E5346" s="5" t="str">
        <f t="array" ref="E5346">IF(D5346="","",XLOOKUP(D5346,DATOS!$D$6:D14000,DATOS!$C$6:C14000,0,0,1))</f>
        <v/>
      </c>
      <c r="F5346" s="220"/>
      <c r="G5346" s="221"/>
      <c r="H5346" s="194"/>
      <c r="I5346" s="106"/>
      <c r="J5346" s="195"/>
      <c r="K5346" s="195"/>
      <c r="L5346" s="196"/>
    </row>
    <row r="5347">
      <c r="A5347" s="198"/>
      <c r="B5347" s="219"/>
      <c r="C5347" s="103"/>
      <c r="D5347" s="103"/>
      <c r="E5347" s="5" t="str">
        <f t="array" ref="E5347">IF(D5347="","",XLOOKUP(D5347,DATOS!$D$6:D14000,DATOS!$C$6:C14000,0,0,1))</f>
        <v/>
      </c>
      <c r="F5347" s="220"/>
      <c r="G5347" s="221"/>
      <c r="H5347" s="194"/>
      <c r="I5347" s="106"/>
      <c r="J5347" s="195"/>
      <c r="K5347" s="195"/>
      <c r="L5347" s="196"/>
    </row>
    <row r="5348">
      <c r="A5348" s="198"/>
      <c r="B5348" s="219"/>
      <c r="C5348" s="103"/>
      <c r="D5348" s="103"/>
      <c r="E5348" s="5" t="str">
        <f t="array" ref="E5348">IF(D5348="","",XLOOKUP(D5348,DATOS!$D$6:D14000,DATOS!$C$6:C14000,0,0,1))</f>
        <v/>
      </c>
      <c r="F5348" s="220"/>
      <c r="G5348" s="221"/>
      <c r="H5348" s="194"/>
      <c r="I5348" s="106"/>
      <c r="J5348" s="195"/>
      <c r="K5348" s="195"/>
      <c r="L5348" s="196"/>
    </row>
    <row r="5349">
      <c r="A5349" s="198"/>
      <c r="B5349" s="219"/>
      <c r="C5349" s="103"/>
      <c r="D5349" s="103"/>
      <c r="E5349" s="5" t="str">
        <f t="array" ref="E5349">IF(D5349="","",XLOOKUP(D5349,DATOS!$D$6:D14000,DATOS!$C$6:C14000,0,0,1))</f>
        <v/>
      </c>
      <c r="F5349" s="220"/>
      <c r="G5349" s="221"/>
      <c r="H5349" s="194"/>
      <c r="I5349" s="106"/>
      <c r="J5349" s="195"/>
      <c r="K5349" s="195"/>
      <c r="L5349" s="196"/>
    </row>
    <row r="5350">
      <c r="A5350" s="198"/>
      <c r="B5350" s="219"/>
      <c r="C5350" s="103"/>
      <c r="D5350" s="103"/>
      <c r="E5350" s="5" t="str">
        <f t="array" ref="E5350">IF(D5350="","",XLOOKUP(D5350,DATOS!$D$6:D14000,DATOS!$C$6:C14000,0,0,1))</f>
        <v/>
      </c>
      <c r="F5350" s="220"/>
      <c r="G5350" s="221"/>
      <c r="H5350" s="194"/>
      <c r="I5350" s="106"/>
      <c r="J5350" s="195"/>
      <c r="K5350" s="195"/>
      <c r="L5350" s="196"/>
    </row>
    <row r="5351">
      <c r="A5351" s="198"/>
      <c r="B5351" s="219"/>
      <c r="C5351" s="103"/>
      <c r="D5351" s="103"/>
      <c r="E5351" s="5" t="str">
        <f t="array" ref="E5351">IF(D5351="","",XLOOKUP(D5351,DATOS!$D$6:D14000,DATOS!$C$6:C14000,0,0,1))</f>
        <v/>
      </c>
      <c r="F5351" s="220"/>
      <c r="G5351" s="221"/>
      <c r="H5351" s="194"/>
      <c r="I5351" s="106"/>
      <c r="J5351" s="195"/>
      <c r="K5351" s="195"/>
      <c r="L5351" s="196"/>
    </row>
    <row r="5352">
      <c r="A5352" s="198"/>
      <c r="B5352" s="219"/>
      <c r="C5352" s="103"/>
      <c r="D5352" s="103"/>
      <c r="E5352" s="5" t="str">
        <f t="array" ref="E5352">IF(D5352="","",XLOOKUP(D5352,DATOS!$D$6:D14000,DATOS!$C$6:C14000,0,0,1))</f>
        <v/>
      </c>
      <c r="F5352" s="220"/>
      <c r="G5352" s="221"/>
      <c r="H5352" s="194"/>
      <c r="I5352" s="106"/>
      <c r="J5352" s="195"/>
      <c r="K5352" s="195"/>
      <c r="L5352" s="196"/>
    </row>
    <row r="5353">
      <c r="A5353" s="198"/>
      <c r="B5353" s="219"/>
      <c r="C5353" s="103"/>
      <c r="D5353" s="103"/>
      <c r="E5353" s="5" t="str">
        <f t="array" ref="E5353">IF(D5353="","",XLOOKUP(D5353,DATOS!$D$6:D14000,DATOS!$C$6:C14000,0,0,1))</f>
        <v/>
      </c>
      <c r="F5353" s="220"/>
      <c r="G5353" s="221"/>
      <c r="H5353" s="194"/>
      <c r="I5353" s="106"/>
      <c r="J5353" s="195"/>
      <c r="K5353" s="195"/>
      <c r="L5353" s="196"/>
    </row>
    <row r="5354">
      <c r="A5354" s="198"/>
      <c r="B5354" s="219"/>
      <c r="C5354" s="103"/>
      <c r="D5354" s="103"/>
      <c r="E5354" s="5" t="str">
        <f t="array" ref="E5354">IF(D5354="","",XLOOKUP(D5354,DATOS!$D$6:D14000,DATOS!$C$6:C14000,0,0,1))</f>
        <v/>
      </c>
      <c r="F5354" s="220"/>
      <c r="G5354" s="221"/>
      <c r="H5354" s="194"/>
      <c r="I5354" s="106"/>
      <c r="J5354" s="195"/>
      <c r="K5354" s="195"/>
      <c r="L5354" s="196"/>
    </row>
    <row r="5355">
      <c r="A5355" s="198"/>
      <c r="B5355" s="219"/>
      <c r="C5355" s="103"/>
      <c r="D5355" s="103"/>
      <c r="E5355" s="5" t="str">
        <f t="array" ref="E5355">IF(D5355="","",XLOOKUP(D5355,DATOS!$D$6:D14000,DATOS!$C$6:C14000,0,0,1))</f>
        <v/>
      </c>
      <c r="F5355" s="220"/>
      <c r="G5355" s="221"/>
      <c r="H5355" s="194"/>
      <c r="I5355" s="106"/>
      <c r="J5355" s="195"/>
      <c r="K5355" s="195"/>
      <c r="L5355" s="196"/>
    </row>
    <row r="5356">
      <c r="A5356" s="198"/>
      <c r="B5356" s="219"/>
      <c r="C5356" s="103"/>
      <c r="D5356" s="103"/>
      <c r="E5356" s="5" t="str">
        <f t="array" ref="E5356">IF(D5356="","",XLOOKUP(D5356,DATOS!$D$6:D14000,DATOS!$C$6:C14000,0,0,1))</f>
        <v/>
      </c>
      <c r="F5356" s="220"/>
      <c r="G5356" s="221"/>
      <c r="H5356" s="194"/>
      <c r="I5356" s="106"/>
      <c r="J5356" s="195"/>
      <c r="K5356" s="195"/>
      <c r="L5356" s="196"/>
    </row>
    <row r="5357">
      <c r="A5357" s="198"/>
      <c r="B5357" s="219"/>
      <c r="C5357" s="103"/>
      <c r="D5357" s="103"/>
      <c r="E5357" s="5" t="str">
        <f t="array" ref="E5357">IF(D5357="","",XLOOKUP(D5357,DATOS!$D$6:D14000,DATOS!$C$6:C14000,0,0,1))</f>
        <v/>
      </c>
      <c r="F5357" s="220"/>
      <c r="G5357" s="221"/>
      <c r="H5357" s="194"/>
      <c r="I5357" s="106"/>
      <c r="J5357" s="195"/>
      <c r="K5357" s="195"/>
      <c r="L5357" s="196"/>
    </row>
    <row r="5358">
      <c r="A5358" s="198"/>
      <c r="B5358" s="219"/>
      <c r="C5358" s="103"/>
      <c r="D5358" s="103"/>
      <c r="E5358" s="5" t="str">
        <f t="array" ref="E5358">IF(D5358="","",XLOOKUP(D5358,DATOS!$D$6:D14000,DATOS!$C$6:C14000,0,0,1))</f>
        <v/>
      </c>
      <c r="F5358" s="220"/>
      <c r="G5358" s="221"/>
      <c r="H5358" s="194"/>
      <c r="I5358" s="106"/>
      <c r="J5358" s="195"/>
      <c r="K5358" s="195"/>
      <c r="L5358" s="196"/>
    </row>
    <row r="5359">
      <c r="A5359" s="198"/>
      <c r="B5359" s="219"/>
      <c r="C5359" s="103"/>
      <c r="D5359" s="103"/>
      <c r="E5359" s="5" t="str">
        <f t="array" ref="E5359">IF(D5359="","",XLOOKUP(D5359,DATOS!$D$6:D14000,DATOS!$C$6:C14000,0,0,1))</f>
        <v/>
      </c>
      <c r="F5359" s="220"/>
      <c r="G5359" s="221"/>
      <c r="H5359" s="194"/>
      <c r="I5359" s="106"/>
      <c r="J5359" s="195"/>
      <c r="K5359" s="195"/>
      <c r="L5359" s="196"/>
    </row>
    <row r="5360">
      <c r="A5360" s="198"/>
      <c r="B5360" s="219"/>
      <c r="C5360" s="103"/>
      <c r="D5360" s="103"/>
      <c r="E5360" s="5" t="str">
        <f t="array" ref="E5360">IF(D5360="","",XLOOKUP(D5360,DATOS!$D$6:D14000,DATOS!$C$6:C14000,0,0,1))</f>
        <v/>
      </c>
      <c r="F5360" s="220"/>
      <c r="G5360" s="221"/>
      <c r="H5360" s="194"/>
      <c r="I5360" s="106"/>
      <c r="J5360" s="195"/>
      <c r="K5360" s="195"/>
      <c r="L5360" s="196"/>
    </row>
    <row r="5361">
      <c r="A5361" s="198"/>
      <c r="B5361" s="219"/>
      <c r="C5361" s="103"/>
      <c r="D5361" s="103"/>
      <c r="E5361" s="5" t="str">
        <f t="array" ref="E5361">IF(D5361="","",XLOOKUP(D5361,DATOS!$D$6:D14000,DATOS!$C$6:C14000,0,0,1))</f>
        <v/>
      </c>
      <c r="F5361" s="220"/>
      <c r="G5361" s="221"/>
      <c r="H5361" s="194"/>
      <c r="I5361" s="106"/>
      <c r="J5361" s="195"/>
      <c r="K5361" s="195"/>
      <c r="L5361" s="196"/>
    </row>
    <row r="5362">
      <c r="A5362" s="198"/>
      <c r="B5362" s="219"/>
      <c r="C5362" s="103"/>
      <c r="D5362" s="103"/>
      <c r="E5362" s="5" t="str">
        <f t="array" ref="E5362">IF(D5362="","",XLOOKUP(D5362,DATOS!$D$6:D14000,DATOS!$C$6:C14000,0,0,1))</f>
        <v/>
      </c>
      <c r="F5362" s="220"/>
      <c r="G5362" s="221"/>
      <c r="H5362" s="194"/>
      <c r="I5362" s="106"/>
      <c r="J5362" s="195"/>
      <c r="K5362" s="195"/>
      <c r="L5362" s="196"/>
    </row>
    <row r="5363">
      <c r="A5363" s="198"/>
      <c r="B5363" s="219"/>
      <c r="C5363" s="103"/>
      <c r="D5363" s="103"/>
      <c r="E5363" s="5" t="str">
        <f t="array" ref="E5363">IF(D5363="","",XLOOKUP(D5363,DATOS!$D$6:D14000,DATOS!$C$6:C14000,0,0,1))</f>
        <v/>
      </c>
      <c r="F5363" s="220"/>
      <c r="G5363" s="221"/>
      <c r="H5363" s="194"/>
      <c r="I5363" s="106"/>
      <c r="J5363" s="195"/>
      <c r="K5363" s="195"/>
      <c r="L5363" s="196"/>
    </row>
    <row r="5364">
      <c r="A5364" s="198"/>
      <c r="B5364" s="219"/>
      <c r="C5364" s="103"/>
      <c r="D5364" s="103"/>
      <c r="E5364" s="5" t="str">
        <f t="array" ref="E5364">IF(D5364="","",XLOOKUP(D5364,DATOS!$D$6:D14000,DATOS!$C$6:C14000,0,0,1))</f>
        <v/>
      </c>
      <c r="F5364" s="220"/>
      <c r="G5364" s="221"/>
      <c r="H5364" s="194"/>
      <c r="I5364" s="106"/>
      <c r="J5364" s="195"/>
      <c r="K5364" s="195"/>
      <c r="L5364" s="196"/>
    </row>
    <row r="5365">
      <c r="A5365" s="198"/>
      <c r="B5365" s="219"/>
      <c r="C5365" s="103"/>
      <c r="D5365" s="103"/>
      <c r="E5365" s="5" t="str">
        <f t="array" ref="E5365">IF(D5365="","",XLOOKUP(D5365,DATOS!$D$6:D14000,DATOS!$C$6:C14000,0,0,1))</f>
        <v/>
      </c>
      <c r="F5365" s="220"/>
      <c r="G5365" s="221"/>
      <c r="H5365" s="194"/>
      <c r="I5365" s="106"/>
      <c r="J5365" s="195"/>
      <c r="K5365" s="195"/>
      <c r="L5365" s="196"/>
    </row>
    <row r="5366">
      <c r="A5366" s="198"/>
      <c r="B5366" s="219"/>
      <c r="C5366" s="103"/>
      <c r="D5366" s="103"/>
      <c r="E5366" s="5" t="str">
        <f t="array" ref="E5366">IF(D5366="","",XLOOKUP(D5366,DATOS!$D$6:D14000,DATOS!$C$6:C14000,0,0,1))</f>
        <v/>
      </c>
      <c r="F5366" s="220"/>
      <c r="G5366" s="221"/>
      <c r="H5366" s="194"/>
      <c r="I5366" s="106"/>
      <c r="J5366" s="195"/>
      <c r="K5366" s="195"/>
      <c r="L5366" s="196"/>
    </row>
    <row r="5367">
      <c r="A5367" s="198"/>
      <c r="B5367" s="219"/>
      <c r="C5367" s="103"/>
      <c r="D5367" s="103"/>
      <c r="E5367" s="5" t="str">
        <f t="array" ref="E5367">IF(D5367="","",XLOOKUP(D5367,DATOS!$D$6:D14000,DATOS!$C$6:C14000,0,0,1))</f>
        <v/>
      </c>
      <c r="F5367" s="220"/>
      <c r="G5367" s="221"/>
      <c r="H5367" s="194"/>
      <c r="I5367" s="106"/>
      <c r="J5367" s="195"/>
      <c r="K5367" s="195"/>
      <c r="L5367" s="196"/>
    </row>
    <row r="5368">
      <c r="A5368" s="198"/>
      <c r="B5368" s="219"/>
      <c r="C5368" s="103"/>
      <c r="D5368" s="103"/>
      <c r="E5368" s="5" t="str">
        <f t="array" ref="E5368">IF(D5368="","",XLOOKUP(D5368,DATOS!$D$6:D14000,DATOS!$C$6:C14000,0,0,1))</f>
        <v/>
      </c>
      <c r="F5368" s="220"/>
      <c r="G5368" s="221"/>
      <c r="H5368" s="194"/>
      <c r="I5368" s="106"/>
      <c r="J5368" s="195"/>
      <c r="K5368" s="195"/>
      <c r="L5368" s="196"/>
    </row>
    <row r="5369">
      <c r="A5369" s="198"/>
      <c r="B5369" s="219"/>
      <c r="C5369" s="103"/>
      <c r="D5369" s="103"/>
      <c r="E5369" s="5" t="str">
        <f t="array" ref="E5369">IF(D5369="","",XLOOKUP(D5369,DATOS!$D$6:D14000,DATOS!$C$6:C14000,0,0,1))</f>
        <v/>
      </c>
      <c r="F5369" s="220"/>
      <c r="G5369" s="221"/>
      <c r="H5369" s="194"/>
      <c r="I5369" s="106"/>
      <c r="J5369" s="195"/>
      <c r="K5369" s="195"/>
      <c r="L5369" s="196"/>
    </row>
    <row r="5370">
      <c r="A5370" s="198"/>
      <c r="B5370" s="219"/>
      <c r="C5370" s="103"/>
      <c r="D5370" s="103"/>
      <c r="E5370" s="5" t="str">
        <f t="array" ref="E5370">IF(D5370="","",XLOOKUP(D5370,DATOS!$D$6:D14000,DATOS!$C$6:C14000,0,0,1))</f>
        <v/>
      </c>
      <c r="F5370" s="220"/>
      <c r="G5370" s="221"/>
      <c r="H5370" s="194"/>
      <c r="I5370" s="106"/>
      <c r="J5370" s="195"/>
      <c r="K5370" s="195"/>
      <c r="L5370" s="196"/>
    </row>
    <row r="5371">
      <c r="A5371" s="198"/>
      <c r="B5371" s="219"/>
      <c r="C5371" s="103"/>
      <c r="D5371" s="103"/>
      <c r="E5371" s="5" t="str">
        <f t="array" ref="E5371">IF(D5371="","",XLOOKUP(D5371,DATOS!$D$6:D14000,DATOS!$C$6:C14000,0,0,1))</f>
        <v/>
      </c>
      <c r="F5371" s="220"/>
      <c r="G5371" s="221"/>
      <c r="H5371" s="194"/>
      <c r="I5371" s="106"/>
      <c r="J5371" s="195"/>
      <c r="K5371" s="195"/>
      <c r="L5371" s="196"/>
    </row>
    <row r="5372">
      <c r="A5372" s="198"/>
      <c r="B5372" s="219"/>
      <c r="C5372" s="103"/>
      <c r="D5372" s="103"/>
      <c r="E5372" s="5" t="str">
        <f t="array" ref="E5372">IF(D5372="","",XLOOKUP(D5372,DATOS!$D$6:D14000,DATOS!$C$6:C14000,0,0,1))</f>
        <v/>
      </c>
      <c r="F5372" s="220"/>
      <c r="G5372" s="221"/>
      <c r="H5372" s="194"/>
      <c r="I5372" s="106"/>
      <c r="J5372" s="195"/>
      <c r="K5372" s="195"/>
      <c r="L5372" s="196"/>
    </row>
    <row r="5373">
      <c r="A5373" s="198"/>
      <c r="B5373" s="219"/>
      <c r="C5373" s="103"/>
      <c r="D5373" s="103"/>
      <c r="E5373" s="5" t="str">
        <f t="array" ref="E5373">IF(D5373="","",XLOOKUP(D5373,DATOS!$D$6:D14000,DATOS!$C$6:C14000,0,0,1))</f>
        <v/>
      </c>
      <c r="F5373" s="220"/>
      <c r="G5373" s="221"/>
      <c r="H5373" s="194"/>
      <c r="I5373" s="106"/>
      <c r="J5373" s="195"/>
      <c r="K5373" s="195"/>
      <c r="L5373" s="196"/>
    </row>
    <row r="5374">
      <c r="A5374" s="198"/>
      <c r="B5374" s="219"/>
      <c r="C5374" s="103"/>
      <c r="D5374" s="103"/>
      <c r="E5374" s="5" t="str">
        <f t="array" ref="E5374">IF(D5374="","",XLOOKUP(D5374,DATOS!$D$6:D14000,DATOS!$C$6:C14000,0,0,1))</f>
        <v/>
      </c>
      <c r="F5374" s="220"/>
      <c r="G5374" s="221"/>
      <c r="H5374" s="194"/>
      <c r="I5374" s="106"/>
      <c r="J5374" s="195"/>
      <c r="K5374" s="195"/>
      <c r="L5374" s="196"/>
    </row>
    <row r="5375">
      <c r="A5375" s="198"/>
      <c r="B5375" s="219"/>
      <c r="C5375" s="103"/>
      <c r="D5375" s="103"/>
      <c r="E5375" s="5" t="str">
        <f t="array" ref="E5375">IF(D5375="","",XLOOKUP(D5375,DATOS!$D$6:D14000,DATOS!$C$6:C14000,0,0,1))</f>
        <v/>
      </c>
      <c r="F5375" s="220"/>
      <c r="G5375" s="221"/>
      <c r="H5375" s="194"/>
      <c r="I5375" s="106"/>
      <c r="J5375" s="195"/>
      <c r="K5375" s="195"/>
      <c r="L5375" s="196"/>
    </row>
    <row r="5376">
      <c r="A5376" s="198"/>
      <c r="B5376" s="219"/>
      <c r="C5376" s="103"/>
      <c r="D5376" s="103"/>
      <c r="E5376" s="5" t="str">
        <f t="array" ref="E5376">IF(D5376="","",XLOOKUP(D5376,DATOS!$D$6:D14000,DATOS!$C$6:C14000,0,0,1))</f>
        <v/>
      </c>
      <c r="F5376" s="220"/>
      <c r="G5376" s="221"/>
      <c r="H5376" s="194"/>
      <c r="I5376" s="106"/>
      <c r="J5376" s="195"/>
      <c r="K5376" s="195"/>
      <c r="L5376" s="196"/>
    </row>
    <row r="5377">
      <c r="A5377" s="198"/>
      <c r="B5377" s="219"/>
      <c r="C5377" s="103"/>
      <c r="D5377" s="103"/>
      <c r="E5377" s="5" t="str">
        <f t="array" ref="E5377">IF(D5377="","",XLOOKUP(D5377,DATOS!$D$6:D14000,DATOS!$C$6:C14000,0,0,1))</f>
        <v/>
      </c>
      <c r="F5377" s="220"/>
      <c r="G5377" s="221"/>
      <c r="H5377" s="194"/>
      <c r="I5377" s="106"/>
      <c r="J5377" s="195"/>
      <c r="K5377" s="195"/>
      <c r="L5377" s="196"/>
    </row>
    <row r="5378">
      <c r="A5378" s="198"/>
      <c r="B5378" s="219"/>
      <c r="C5378" s="103"/>
      <c r="D5378" s="103"/>
      <c r="E5378" s="5" t="str">
        <f t="array" ref="E5378">IF(D5378="","",XLOOKUP(D5378,DATOS!$D$6:D14000,DATOS!$C$6:C14000,0,0,1))</f>
        <v/>
      </c>
      <c r="F5378" s="220"/>
      <c r="G5378" s="221"/>
      <c r="H5378" s="194"/>
      <c r="I5378" s="106"/>
      <c r="J5378" s="195"/>
      <c r="K5378" s="195"/>
      <c r="L5378" s="196"/>
    </row>
    <row r="5379">
      <c r="A5379" s="198"/>
      <c r="B5379" s="219"/>
      <c r="C5379" s="103"/>
      <c r="D5379" s="103"/>
      <c r="E5379" s="5" t="str">
        <f t="array" ref="E5379">IF(D5379="","",XLOOKUP(D5379,DATOS!$D$6:D14000,DATOS!$C$6:C14000,0,0,1))</f>
        <v/>
      </c>
      <c r="F5379" s="220"/>
      <c r="G5379" s="221"/>
      <c r="H5379" s="194"/>
      <c r="I5379" s="106"/>
      <c r="J5379" s="195"/>
      <c r="K5379" s="195"/>
      <c r="L5379" s="196"/>
    </row>
    <row r="5380">
      <c r="A5380" s="198"/>
      <c r="B5380" s="219"/>
      <c r="C5380" s="103"/>
      <c r="D5380" s="103"/>
      <c r="E5380" s="5" t="str">
        <f t="array" ref="E5380">IF(D5380="","",XLOOKUP(D5380,DATOS!$D$6:D14000,DATOS!$C$6:C14000,0,0,1))</f>
        <v/>
      </c>
      <c r="F5380" s="220"/>
      <c r="G5380" s="221"/>
      <c r="H5380" s="194"/>
      <c r="I5380" s="106"/>
      <c r="J5380" s="195"/>
      <c r="K5380" s="195"/>
      <c r="L5380" s="196"/>
    </row>
    <row r="5381">
      <c r="A5381" s="198"/>
      <c r="B5381" s="219"/>
      <c r="C5381" s="103"/>
      <c r="D5381" s="103"/>
      <c r="E5381" s="5" t="str">
        <f t="array" ref="E5381">IF(D5381="","",XLOOKUP(D5381,DATOS!$D$6:D14000,DATOS!$C$6:C14000,0,0,1))</f>
        <v/>
      </c>
      <c r="F5381" s="220"/>
      <c r="G5381" s="221"/>
      <c r="H5381" s="194"/>
      <c r="I5381" s="106"/>
      <c r="J5381" s="195"/>
      <c r="K5381" s="195"/>
      <c r="L5381" s="196"/>
    </row>
    <row r="5382">
      <c r="A5382" s="198"/>
      <c r="B5382" s="219"/>
      <c r="C5382" s="103"/>
      <c r="D5382" s="103"/>
      <c r="E5382" s="5" t="str">
        <f t="array" ref="E5382">IF(D5382="","",XLOOKUP(D5382,DATOS!$D$6:D14000,DATOS!$C$6:C14000,0,0,1))</f>
        <v/>
      </c>
      <c r="F5382" s="220"/>
      <c r="G5382" s="221"/>
      <c r="H5382" s="194"/>
      <c r="I5382" s="106"/>
      <c r="J5382" s="195"/>
      <c r="K5382" s="195"/>
      <c r="L5382" s="196"/>
    </row>
    <row r="5383">
      <c r="A5383" s="198"/>
      <c r="B5383" s="219"/>
      <c r="C5383" s="103"/>
      <c r="D5383" s="103"/>
      <c r="E5383" s="5" t="str">
        <f t="array" ref="E5383">IF(D5383="","",XLOOKUP(D5383,DATOS!$D$6:D14000,DATOS!$C$6:C14000,0,0,1))</f>
        <v/>
      </c>
      <c r="F5383" s="220"/>
      <c r="G5383" s="221"/>
      <c r="H5383" s="194"/>
      <c r="I5383" s="106"/>
      <c r="J5383" s="195"/>
      <c r="K5383" s="195"/>
      <c r="L5383" s="196"/>
    </row>
    <row r="5384">
      <c r="A5384" s="198"/>
      <c r="B5384" s="219"/>
      <c r="C5384" s="103"/>
      <c r="D5384" s="103"/>
      <c r="E5384" s="5" t="str">
        <f t="array" ref="E5384">IF(D5384="","",XLOOKUP(D5384,DATOS!$D$6:D14000,DATOS!$C$6:C14000,0,0,1))</f>
        <v/>
      </c>
      <c r="F5384" s="220"/>
      <c r="G5384" s="221"/>
      <c r="H5384" s="194"/>
      <c r="I5384" s="106"/>
      <c r="J5384" s="195"/>
      <c r="K5384" s="195"/>
      <c r="L5384" s="196"/>
    </row>
    <row r="5385">
      <c r="A5385" s="198"/>
      <c r="B5385" s="219"/>
      <c r="C5385" s="103"/>
      <c r="D5385" s="103"/>
      <c r="E5385" s="5" t="str">
        <f t="array" ref="E5385">IF(D5385="","",XLOOKUP(D5385,DATOS!$D$6:D14000,DATOS!$C$6:C14000,0,0,1))</f>
        <v/>
      </c>
      <c r="F5385" s="220"/>
      <c r="G5385" s="221"/>
      <c r="H5385" s="194"/>
      <c r="I5385" s="106"/>
      <c r="J5385" s="195"/>
      <c r="K5385" s="195"/>
      <c r="L5385" s="196"/>
    </row>
    <row r="5386">
      <c r="A5386" s="198"/>
      <c r="B5386" s="219"/>
      <c r="C5386" s="103"/>
      <c r="D5386" s="103"/>
      <c r="E5386" s="5" t="str">
        <f t="array" ref="E5386">IF(D5386="","",XLOOKUP(D5386,DATOS!$D$6:D14000,DATOS!$C$6:C14000,0,0,1))</f>
        <v/>
      </c>
      <c r="F5386" s="220"/>
      <c r="G5386" s="221"/>
      <c r="H5386" s="194"/>
      <c r="I5386" s="106"/>
      <c r="J5386" s="195"/>
      <c r="K5386" s="195"/>
      <c r="L5386" s="196"/>
    </row>
    <row r="5387">
      <c r="A5387" s="198"/>
      <c r="B5387" s="219"/>
      <c r="C5387" s="103"/>
      <c r="D5387" s="103"/>
      <c r="E5387" s="5" t="str">
        <f t="array" ref="E5387">IF(D5387="","",XLOOKUP(D5387,DATOS!$D$6:D14000,DATOS!$C$6:C14000,0,0,1))</f>
        <v/>
      </c>
      <c r="F5387" s="220"/>
      <c r="G5387" s="221"/>
      <c r="H5387" s="194"/>
      <c r="I5387" s="106"/>
      <c r="J5387" s="195"/>
      <c r="K5387" s="195"/>
      <c r="L5387" s="196"/>
    </row>
    <row r="5388">
      <c r="A5388" s="198"/>
      <c r="B5388" s="219"/>
      <c r="C5388" s="103"/>
      <c r="D5388" s="103"/>
      <c r="E5388" s="5" t="str">
        <f t="array" ref="E5388">IF(D5388="","",XLOOKUP(D5388,DATOS!$D$6:D14000,DATOS!$C$6:C14000,0,0,1))</f>
        <v/>
      </c>
      <c r="F5388" s="220"/>
      <c r="G5388" s="221"/>
      <c r="H5388" s="194"/>
      <c r="I5388" s="106"/>
      <c r="J5388" s="195"/>
      <c r="K5388" s="195"/>
      <c r="L5388" s="196"/>
    </row>
    <row r="5389">
      <c r="A5389" s="198"/>
      <c r="B5389" s="219"/>
      <c r="C5389" s="103"/>
      <c r="D5389" s="103"/>
      <c r="E5389" s="5" t="str">
        <f t="array" ref="E5389">IF(D5389="","",XLOOKUP(D5389,DATOS!$D$6:D14000,DATOS!$C$6:C14000,0,0,1))</f>
        <v/>
      </c>
      <c r="F5389" s="220"/>
      <c r="G5389" s="221"/>
      <c r="H5389" s="194"/>
      <c r="I5389" s="106"/>
      <c r="J5389" s="195"/>
      <c r="K5389" s="195"/>
      <c r="L5389" s="196"/>
    </row>
    <row r="5390">
      <c r="A5390" s="198"/>
      <c r="B5390" s="219"/>
      <c r="C5390" s="103"/>
      <c r="D5390" s="103"/>
      <c r="E5390" s="5" t="str">
        <f t="array" ref="E5390">IF(D5390="","",XLOOKUP(D5390,DATOS!$D$6:D14000,DATOS!$C$6:C14000,0,0,1))</f>
        <v/>
      </c>
      <c r="F5390" s="220"/>
      <c r="G5390" s="221"/>
      <c r="H5390" s="194"/>
      <c r="I5390" s="106"/>
      <c r="J5390" s="195"/>
      <c r="K5390" s="195"/>
      <c r="L5390" s="196"/>
    </row>
    <row r="5391">
      <c r="A5391" s="198"/>
      <c r="B5391" s="219"/>
      <c r="C5391" s="103"/>
      <c r="D5391" s="103"/>
      <c r="E5391" s="5" t="str">
        <f t="array" ref="E5391">IF(D5391="","",XLOOKUP(D5391,DATOS!$D$6:D14000,DATOS!$C$6:C14000,0,0,1))</f>
        <v/>
      </c>
      <c r="F5391" s="220"/>
      <c r="G5391" s="221"/>
      <c r="H5391" s="194"/>
      <c r="I5391" s="106"/>
      <c r="J5391" s="195"/>
      <c r="K5391" s="195"/>
      <c r="L5391" s="196"/>
    </row>
    <row r="5392">
      <c r="A5392" s="198"/>
      <c r="B5392" s="219"/>
      <c r="C5392" s="103"/>
      <c r="D5392" s="103"/>
      <c r="E5392" s="5" t="str">
        <f t="array" ref="E5392">IF(D5392="","",XLOOKUP(D5392,DATOS!$D$6:D14000,DATOS!$C$6:C14000,0,0,1))</f>
        <v/>
      </c>
      <c r="F5392" s="220"/>
      <c r="G5392" s="221"/>
      <c r="H5392" s="194"/>
      <c r="I5392" s="106"/>
      <c r="J5392" s="195"/>
      <c r="K5392" s="195"/>
      <c r="L5392" s="196"/>
    </row>
    <row r="5393">
      <c r="A5393" s="198"/>
      <c r="B5393" s="219"/>
      <c r="C5393" s="103"/>
      <c r="D5393" s="103"/>
      <c r="E5393" s="5" t="str">
        <f t="array" ref="E5393">IF(D5393="","",XLOOKUP(D5393,DATOS!$D$6:D14000,DATOS!$C$6:C14000,0,0,1))</f>
        <v/>
      </c>
      <c r="F5393" s="220"/>
      <c r="G5393" s="221"/>
      <c r="H5393" s="194"/>
      <c r="I5393" s="106"/>
      <c r="J5393" s="195"/>
      <c r="K5393" s="195"/>
      <c r="L5393" s="196"/>
    </row>
    <row r="5394">
      <c r="A5394" s="198"/>
      <c r="B5394" s="219"/>
      <c r="C5394" s="103"/>
      <c r="D5394" s="103"/>
      <c r="E5394" s="5" t="str">
        <f t="array" ref="E5394">IF(D5394="","",XLOOKUP(D5394,DATOS!$D$6:D14000,DATOS!$C$6:C14000,0,0,1))</f>
        <v/>
      </c>
      <c r="F5394" s="220"/>
      <c r="G5394" s="221"/>
      <c r="H5394" s="194"/>
      <c r="I5394" s="106"/>
      <c r="J5394" s="195"/>
      <c r="K5394" s="195"/>
      <c r="L5394" s="196"/>
    </row>
    <row r="5395">
      <c r="A5395" s="198"/>
      <c r="B5395" s="219"/>
      <c r="C5395" s="103"/>
      <c r="D5395" s="103"/>
      <c r="E5395" s="5" t="str">
        <f t="array" ref="E5395">IF(D5395="","",XLOOKUP(D5395,DATOS!$D$6:D14000,DATOS!$C$6:C14000,0,0,1))</f>
        <v/>
      </c>
      <c r="F5395" s="220"/>
      <c r="G5395" s="221"/>
      <c r="H5395" s="194"/>
      <c r="I5395" s="106"/>
      <c r="J5395" s="195"/>
      <c r="K5395" s="195"/>
      <c r="L5395" s="196"/>
    </row>
    <row r="5396">
      <c r="A5396" s="198"/>
      <c r="B5396" s="219"/>
      <c r="C5396" s="103"/>
      <c r="D5396" s="103"/>
      <c r="E5396" s="5" t="str">
        <f t="array" ref="E5396">IF(D5396="","",XLOOKUP(D5396,DATOS!$D$6:D14000,DATOS!$C$6:C14000,0,0,1))</f>
        <v/>
      </c>
      <c r="F5396" s="220"/>
      <c r="G5396" s="221"/>
      <c r="H5396" s="194"/>
      <c r="I5396" s="106"/>
      <c r="J5396" s="195"/>
      <c r="K5396" s="195"/>
      <c r="L5396" s="196"/>
    </row>
    <row r="5397">
      <c r="A5397" s="198"/>
      <c r="B5397" s="219"/>
      <c r="C5397" s="103"/>
      <c r="D5397" s="103"/>
      <c r="E5397" s="5" t="str">
        <f t="array" ref="E5397">IF(D5397="","",XLOOKUP(D5397,DATOS!$D$6:D14000,DATOS!$C$6:C14000,0,0,1))</f>
        <v/>
      </c>
      <c r="F5397" s="220"/>
      <c r="G5397" s="221"/>
      <c r="H5397" s="194"/>
      <c r="I5397" s="106"/>
      <c r="J5397" s="195"/>
      <c r="K5397" s="195"/>
      <c r="L5397" s="196"/>
    </row>
    <row r="5398">
      <c r="A5398" s="198"/>
      <c r="B5398" s="219"/>
      <c r="C5398" s="103"/>
      <c r="D5398" s="103"/>
      <c r="E5398" s="5" t="str">
        <f t="array" ref="E5398">IF(D5398="","",XLOOKUP(D5398,DATOS!$D$6:D14000,DATOS!$C$6:C14000,0,0,1))</f>
        <v/>
      </c>
      <c r="F5398" s="220"/>
      <c r="G5398" s="221"/>
      <c r="H5398" s="194"/>
      <c r="I5398" s="106"/>
      <c r="J5398" s="195"/>
      <c r="K5398" s="195"/>
      <c r="L5398" s="196"/>
    </row>
    <row r="5399">
      <c r="A5399" s="198"/>
      <c r="B5399" s="219"/>
      <c r="C5399" s="103"/>
      <c r="D5399" s="103"/>
      <c r="E5399" s="5" t="str">
        <f t="array" ref="E5399">IF(D5399="","",XLOOKUP(D5399,DATOS!$D$6:D14000,DATOS!$C$6:C14000,0,0,1))</f>
        <v/>
      </c>
      <c r="F5399" s="220"/>
      <c r="G5399" s="221"/>
      <c r="H5399" s="194"/>
      <c r="I5399" s="106"/>
      <c r="J5399" s="195"/>
      <c r="K5399" s="195"/>
      <c r="L5399" s="196"/>
    </row>
    <row r="5400">
      <c r="A5400" s="198"/>
      <c r="B5400" s="219"/>
      <c r="C5400" s="103"/>
      <c r="D5400" s="103"/>
      <c r="E5400" s="5" t="str">
        <f t="array" ref="E5400">IF(D5400="","",XLOOKUP(D5400,DATOS!$D$6:D14000,DATOS!$C$6:C14000,0,0,1))</f>
        <v/>
      </c>
      <c r="F5400" s="220"/>
      <c r="G5400" s="221"/>
      <c r="H5400" s="194"/>
      <c r="I5400" s="106"/>
      <c r="J5400" s="195"/>
      <c r="K5400" s="195"/>
      <c r="L5400" s="196"/>
    </row>
    <row r="5401">
      <c r="A5401" s="198"/>
      <c r="B5401" s="219"/>
      <c r="C5401" s="103"/>
      <c r="D5401" s="103"/>
      <c r="E5401" s="5" t="str">
        <f t="array" ref="E5401">IF(D5401="","",XLOOKUP(D5401,DATOS!$D$6:D14000,DATOS!$C$6:C14000,0,0,1))</f>
        <v/>
      </c>
      <c r="F5401" s="220"/>
      <c r="G5401" s="221"/>
      <c r="H5401" s="194"/>
      <c r="I5401" s="106"/>
      <c r="J5401" s="195"/>
      <c r="K5401" s="195"/>
      <c r="L5401" s="196"/>
    </row>
    <row r="5402">
      <c r="A5402" s="198"/>
      <c r="B5402" s="219"/>
      <c r="C5402" s="103"/>
      <c r="D5402" s="103"/>
      <c r="E5402" s="5" t="str">
        <f t="array" ref="E5402">IF(D5402="","",XLOOKUP(D5402,DATOS!$D$6:D14000,DATOS!$C$6:C14000,0,0,1))</f>
        <v/>
      </c>
      <c r="F5402" s="220"/>
      <c r="G5402" s="221"/>
      <c r="H5402" s="194"/>
      <c r="I5402" s="106"/>
      <c r="J5402" s="195"/>
      <c r="K5402" s="195"/>
      <c r="L5402" s="196"/>
    </row>
    <row r="5403">
      <c r="A5403" s="198"/>
      <c r="B5403" s="219"/>
      <c r="C5403" s="103"/>
      <c r="D5403" s="103"/>
      <c r="E5403" s="5" t="str">
        <f t="array" ref="E5403">IF(D5403="","",XLOOKUP(D5403,DATOS!$D$6:D14000,DATOS!$C$6:C14000,0,0,1))</f>
        <v/>
      </c>
      <c r="F5403" s="220"/>
      <c r="G5403" s="221"/>
      <c r="H5403" s="194"/>
      <c r="I5403" s="106"/>
      <c r="J5403" s="195"/>
      <c r="K5403" s="195"/>
      <c r="L5403" s="196"/>
    </row>
    <row r="5404">
      <c r="A5404" s="198"/>
      <c r="B5404" s="219"/>
      <c r="C5404" s="103"/>
      <c r="D5404" s="103"/>
      <c r="E5404" s="5" t="str">
        <f t="array" ref="E5404">IF(D5404="","",XLOOKUP(D5404,DATOS!$D$6:D14000,DATOS!$C$6:C14000,0,0,1))</f>
        <v/>
      </c>
      <c r="F5404" s="220"/>
      <c r="G5404" s="221"/>
      <c r="H5404" s="194"/>
      <c r="I5404" s="106"/>
      <c r="J5404" s="195"/>
      <c r="K5404" s="195"/>
      <c r="L5404" s="196"/>
    </row>
    <row r="5405">
      <c r="A5405" s="198"/>
      <c r="B5405" s="219"/>
      <c r="C5405" s="103"/>
      <c r="D5405" s="103"/>
      <c r="E5405" s="5" t="str">
        <f t="array" ref="E5405">IF(D5405="","",XLOOKUP(D5405,DATOS!$D$6:D14000,DATOS!$C$6:C14000,0,0,1))</f>
        <v/>
      </c>
      <c r="F5405" s="220"/>
      <c r="G5405" s="221"/>
      <c r="H5405" s="194"/>
      <c r="I5405" s="106"/>
      <c r="J5405" s="195"/>
      <c r="K5405" s="195"/>
      <c r="L5405" s="196"/>
    </row>
    <row r="5406">
      <c r="A5406" s="198"/>
      <c r="B5406" s="219"/>
      <c r="C5406" s="103"/>
      <c r="D5406" s="103"/>
      <c r="E5406" s="5" t="str">
        <f t="array" ref="E5406">IF(D5406="","",XLOOKUP(D5406,DATOS!$D$6:D14000,DATOS!$C$6:C14000,0,0,1))</f>
        <v/>
      </c>
      <c r="F5406" s="220"/>
      <c r="G5406" s="221"/>
      <c r="H5406" s="194"/>
      <c r="I5406" s="106"/>
      <c r="J5406" s="195"/>
      <c r="K5406" s="195"/>
      <c r="L5406" s="196"/>
    </row>
    <row r="5407">
      <c r="A5407" s="198"/>
      <c r="B5407" s="219"/>
      <c r="C5407" s="103"/>
      <c r="D5407" s="103"/>
      <c r="E5407" s="5" t="str">
        <f t="array" ref="E5407">IF(D5407="","",XLOOKUP(D5407,DATOS!$D$6:D14000,DATOS!$C$6:C14000,0,0,1))</f>
        <v/>
      </c>
      <c r="F5407" s="220"/>
      <c r="G5407" s="221"/>
      <c r="H5407" s="194"/>
      <c r="I5407" s="106"/>
      <c r="J5407" s="195"/>
      <c r="K5407" s="195"/>
      <c r="L5407" s="196"/>
    </row>
    <row r="5408">
      <c r="A5408" s="198"/>
      <c r="B5408" s="219"/>
      <c r="C5408" s="103"/>
      <c r="D5408" s="103"/>
      <c r="E5408" s="5" t="str">
        <f t="array" ref="E5408">IF(D5408="","",XLOOKUP(D5408,DATOS!$D$6:D14000,DATOS!$C$6:C14000,0,0,1))</f>
        <v/>
      </c>
      <c r="F5408" s="220"/>
      <c r="G5408" s="221"/>
      <c r="H5408" s="194"/>
      <c r="I5408" s="106"/>
      <c r="J5408" s="195"/>
      <c r="K5408" s="195"/>
      <c r="L5408" s="196"/>
    </row>
    <row r="5409">
      <c r="A5409" s="198"/>
      <c r="B5409" s="219"/>
      <c r="C5409" s="103"/>
      <c r="D5409" s="103"/>
      <c r="E5409" s="5" t="str">
        <f t="array" ref="E5409">IF(D5409="","",XLOOKUP(D5409,DATOS!$D$6:D14000,DATOS!$C$6:C14000,0,0,1))</f>
        <v/>
      </c>
      <c r="F5409" s="220"/>
      <c r="G5409" s="221"/>
      <c r="H5409" s="194"/>
      <c r="I5409" s="106"/>
      <c r="J5409" s="195"/>
      <c r="K5409" s="195"/>
      <c r="L5409" s="196"/>
    </row>
    <row r="5410">
      <c r="A5410" s="198"/>
      <c r="B5410" s="219"/>
      <c r="C5410" s="103"/>
      <c r="D5410" s="103"/>
      <c r="E5410" s="5" t="str">
        <f t="array" ref="E5410">IF(D5410="","",XLOOKUP(D5410,DATOS!$D$6:D14000,DATOS!$C$6:C14000,0,0,1))</f>
        <v/>
      </c>
      <c r="F5410" s="220"/>
      <c r="G5410" s="221"/>
      <c r="H5410" s="194"/>
      <c r="I5410" s="106"/>
      <c r="J5410" s="195"/>
      <c r="K5410" s="195"/>
      <c r="L5410" s="196"/>
    </row>
    <row r="5411">
      <c r="A5411" s="198"/>
      <c r="B5411" s="219"/>
      <c r="C5411" s="103"/>
      <c r="D5411" s="103"/>
      <c r="E5411" s="5" t="str">
        <f t="array" ref="E5411">IF(D5411="","",XLOOKUP(D5411,DATOS!$D$6:D14000,DATOS!$C$6:C14000,0,0,1))</f>
        <v/>
      </c>
      <c r="F5411" s="220"/>
      <c r="G5411" s="221"/>
      <c r="H5411" s="194"/>
      <c r="I5411" s="106"/>
      <c r="J5411" s="195"/>
      <c r="K5411" s="195"/>
      <c r="L5411" s="196"/>
    </row>
    <row r="5412">
      <c r="A5412" s="198"/>
      <c r="B5412" s="219"/>
      <c r="C5412" s="103"/>
      <c r="D5412" s="103"/>
      <c r="E5412" s="5" t="str">
        <f t="array" ref="E5412">IF(D5412="","",XLOOKUP(D5412,DATOS!$D$6:D14000,DATOS!$C$6:C14000,0,0,1))</f>
        <v/>
      </c>
      <c r="F5412" s="220"/>
      <c r="G5412" s="221"/>
      <c r="H5412" s="194"/>
      <c r="I5412" s="106"/>
      <c r="J5412" s="195"/>
      <c r="K5412" s="195"/>
      <c r="L5412" s="196"/>
    </row>
    <row r="5413">
      <c r="A5413" s="198"/>
      <c r="B5413" s="219"/>
      <c r="C5413" s="103"/>
      <c r="D5413" s="103"/>
      <c r="E5413" s="5" t="str">
        <f t="array" ref="E5413">IF(D5413="","",XLOOKUP(D5413,DATOS!$D$6:D14000,DATOS!$C$6:C14000,0,0,1))</f>
        <v/>
      </c>
      <c r="F5413" s="220"/>
      <c r="G5413" s="221"/>
      <c r="H5413" s="194"/>
      <c r="I5413" s="106"/>
      <c r="J5413" s="195"/>
      <c r="K5413" s="195"/>
      <c r="L5413" s="196"/>
    </row>
    <row r="5414">
      <c r="A5414" s="198"/>
      <c r="B5414" s="219"/>
      <c r="C5414" s="103"/>
      <c r="D5414" s="103"/>
      <c r="E5414" s="5" t="str">
        <f t="array" ref="E5414">IF(D5414="","",XLOOKUP(D5414,DATOS!$D$6:D14000,DATOS!$C$6:C14000,0,0,1))</f>
        <v/>
      </c>
      <c r="F5414" s="220"/>
      <c r="G5414" s="221"/>
      <c r="H5414" s="194"/>
      <c r="I5414" s="106"/>
      <c r="J5414" s="195"/>
      <c r="K5414" s="195"/>
      <c r="L5414" s="196"/>
    </row>
    <row r="5415">
      <c r="A5415" s="198"/>
      <c r="B5415" s="219"/>
      <c r="C5415" s="103"/>
      <c r="D5415" s="103"/>
      <c r="E5415" s="5" t="str">
        <f t="array" ref="E5415">IF(D5415="","",XLOOKUP(D5415,DATOS!$D$6:D14000,DATOS!$C$6:C14000,0,0,1))</f>
        <v/>
      </c>
      <c r="F5415" s="220"/>
      <c r="G5415" s="221"/>
      <c r="H5415" s="194"/>
      <c r="I5415" s="106"/>
      <c r="J5415" s="195"/>
      <c r="K5415" s="195"/>
      <c r="L5415" s="196"/>
    </row>
    <row r="5416">
      <c r="A5416" s="198"/>
      <c r="B5416" s="219"/>
      <c r="C5416" s="103"/>
      <c r="D5416" s="103"/>
      <c r="E5416" s="5" t="str">
        <f t="array" ref="E5416">IF(D5416="","",XLOOKUP(D5416,DATOS!$D$6:D14000,DATOS!$C$6:C14000,0,0,1))</f>
        <v/>
      </c>
      <c r="F5416" s="220"/>
      <c r="G5416" s="221"/>
      <c r="H5416" s="194"/>
      <c r="I5416" s="106"/>
      <c r="J5416" s="195"/>
      <c r="K5416" s="195"/>
      <c r="L5416" s="196"/>
    </row>
    <row r="5417">
      <c r="A5417" s="198"/>
      <c r="B5417" s="219"/>
      <c r="C5417" s="103"/>
      <c r="D5417" s="103"/>
      <c r="E5417" s="5" t="str">
        <f t="array" ref="E5417">IF(D5417="","",XLOOKUP(D5417,DATOS!$D$6:D14000,DATOS!$C$6:C14000,0,0,1))</f>
        <v/>
      </c>
      <c r="F5417" s="220"/>
      <c r="G5417" s="221"/>
      <c r="H5417" s="194"/>
      <c r="I5417" s="106"/>
      <c r="J5417" s="195"/>
      <c r="K5417" s="195"/>
      <c r="L5417" s="196"/>
    </row>
    <row r="5418">
      <c r="A5418" s="198"/>
      <c r="B5418" s="219"/>
      <c r="C5418" s="103"/>
      <c r="D5418" s="103"/>
      <c r="E5418" s="5" t="str">
        <f t="array" ref="E5418">IF(D5418="","",XLOOKUP(D5418,DATOS!$D$6:D14000,DATOS!$C$6:C14000,0,0,1))</f>
        <v/>
      </c>
      <c r="F5418" s="220"/>
      <c r="G5418" s="221"/>
      <c r="H5418" s="194"/>
      <c r="I5418" s="106"/>
      <c r="J5418" s="195"/>
      <c r="K5418" s="195"/>
      <c r="L5418" s="196"/>
    </row>
    <row r="5419">
      <c r="A5419" s="198"/>
      <c r="B5419" s="219"/>
      <c r="C5419" s="103"/>
      <c r="D5419" s="103"/>
      <c r="E5419" s="5" t="str">
        <f t="array" ref="E5419">IF(D5419="","",XLOOKUP(D5419,DATOS!$D$6:D14000,DATOS!$C$6:C14000,0,0,1))</f>
        <v/>
      </c>
      <c r="F5419" s="220"/>
      <c r="G5419" s="221"/>
      <c r="H5419" s="194"/>
      <c r="I5419" s="106"/>
      <c r="J5419" s="195"/>
      <c r="K5419" s="195"/>
      <c r="L5419" s="196"/>
    </row>
    <row r="5420">
      <c r="A5420" s="198"/>
      <c r="B5420" s="219"/>
      <c r="C5420" s="103"/>
      <c r="D5420" s="103"/>
      <c r="E5420" s="5" t="str">
        <f t="array" ref="E5420">IF(D5420="","",XLOOKUP(D5420,DATOS!$D$6:D14000,DATOS!$C$6:C14000,0,0,1))</f>
        <v/>
      </c>
      <c r="F5420" s="220"/>
      <c r="G5420" s="221"/>
      <c r="H5420" s="194"/>
      <c r="I5420" s="106"/>
      <c r="J5420" s="195"/>
      <c r="K5420" s="195"/>
      <c r="L5420" s="196"/>
    </row>
    <row r="5421">
      <c r="A5421" s="198"/>
      <c r="B5421" s="219"/>
      <c r="C5421" s="103"/>
      <c r="D5421" s="103"/>
      <c r="E5421" s="5" t="str">
        <f t="array" ref="E5421">IF(D5421="","",XLOOKUP(D5421,DATOS!$D$6:D14000,DATOS!$C$6:C14000,0,0,1))</f>
        <v/>
      </c>
      <c r="F5421" s="220"/>
      <c r="G5421" s="221"/>
      <c r="H5421" s="194"/>
      <c r="I5421" s="106"/>
      <c r="J5421" s="195"/>
      <c r="K5421" s="195"/>
      <c r="L5421" s="196"/>
    </row>
    <row r="5422">
      <c r="A5422" s="198"/>
      <c r="B5422" s="219"/>
      <c r="C5422" s="103"/>
      <c r="D5422" s="103"/>
      <c r="E5422" s="5" t="str">
        <f t="array" ref="E5422">IF(D5422="","",XLOOKUP(D5422,DATOS!$D$6:D14000,DATOS!$C$6:C14000,0,0,1))</f>
        <v/>
      </c>
      <c r="F5422" s="220"/>
      <c r="G5422" s="221"/>
      <c r="H5422" s="194"/>
      <c r="I5422" s="106"/>
      <c r="J5422" s="195"/>
      <c r="K5422" s="195"/>
      <c r="L5422" s="196"/>
    </row>
    <row r="5423">
      <c r="A5423" s="198"/>
      <c r="B5423" s="219"/>
      <c r="C5423" s="103"/>
      <c r="D5423" s="103"/>
      <c r="E5423" s="5" t="str">
        <f t="array" ref="E5423">IF(D5423="","",XLOOKUP(D5423,DATOS!$D$6:D14000,DATOS!$C$6:C14000,0,0,1))</f>
        <v/>
      </c>
      <c r="F5423" s="220"/>
      <c r="G5423" s="221"/>
      <c r="H5423" s="194"/>
      <c r="I5423" s="106"/>
      <c r="J5423" s="195"/>
      <c r="K5423" s="195"/>
      <c r="L5423" s="196"/>
    </row>
    <row r="5424">
      <c r="A5424" s="198"/>
      <c r="B5424" s="219"/>
      <c r="C5424" s="103"/>
      <c r="D5424" s="103"/>
      <c r="E5424" s="5" t="str">
        <f t="array" ref="E5424">IF(D5424="","",XLOOKUP(D5424,DATOS!$D$6:D14000,DATOS!$C$6:C14000,0,0,1))</f>
        <v/>
      </c>
      <c r="F5424" s="220"/>
      <c r="G5424" s="221"/>
      <c r="H5424" s="194"/>
      <c r="I5424" s="106"/>
      <c r="J5424" s="195"/>
      <c r="K5424" s="195"/>
      <c r="L5424" s="196"/>
    </row>
    <row r="5425">
      <c r="A5425" s="198"/>
      <c r="B5425" s="219"/>
      <c r="C5425" s="103"/>
      <c r="D5425" s="103"/>
      <c r="E5425" s="5" t="str">
        <f t="array" ref="E5425">IF(D5425="","",XLOOKUP(D5425,DATOS!$D$6:D14000,DATOS!$C$6:C14000,0,0,1))</f>
        <v/>
      </c>
      <c r="F5425" s="220"/>
      <c r="G5425" s="221"/>
      <c r="H5425" s="194"/>
      <c r="I5425" s="106"/>
      <c r="J5425" s="195"/>
      <c r="K5425" s="195"/>
      <c r="L5425" s="196"/>
    </row>
    <row r="5426">
      <c r="A5426" s="198"/>
      <c r="B5426" s="219"/>
      <c r="C5426" s="103"/>
      <c r="D5426" s="103"/>
      <c r="E5426" s="5" t="str">
        <f t="array" ref="E5426">IF(D5426="","",XLOOKUP(D5426,DATOS!$D$6:D14000,DATOS!$C$6:C14000,0,0,1))</f>
        <v/>
      </c>
      <c r="F5426" s="220"/>
      <c r="G5426" s="221"/>
      <c r="H5426" s="194"/>
      <c r="I5426" s="106"/>
      <c r="J5426" s="195"/>
      <c r="K5426" s="195"/>
      <c r="L5426" s="196"/>
    </row>
    <row r="5427">
      <c r="A5427" s="198"/>
      <c r="B5427" s="219"/>
      <c r="C5427" s="103"/>
      <c r="D5427" s="103"/>
      <c r="E5427" s="5" t="str">
        <f t="array" ref="E5427">IF(D5427="","",XLOOKUP(D5427,DATOS!$D$6:D14000,DATOS!$C$6:C14000,0,0,1))</f>
        <v/>
      </c>
      <c r="F5427" s="220"/>
      <c r="G5427" s="221"/>
      <c r="H5427" s="194"/>
      <c r="I5427" s="106"/>
      <c r="J5427" s="195"/>
      <c r="K5427" s="195"/>
      <c r="L5427" s="196"/>
    </row>
    <row r="5428">
      <c r="A5428" s="198"/>
      <c r="B5428" s="219"/>
      <c r="C5428" s="103"/>
      <c r="D5428" s="103"/>
      <c r="E5428" s="5" t="str">
        <f t="array" ref="E5428">IF(D5428="","",XLOOKUP(D5428,DATOS!$D$6:D14000,DATOS!$C$6:C14000,0,0,1))</f>
        <v/>
      </c>
      <c r="F5428" s="220"/>
      <c r="G5428" s="221"/>
      <c r="H5428" s="194"/>
      <c r="I5428" s="106"/>
      <c r="J5428" s="195"/>
      <c r="K5428" s="195"/>
      <c r="L5428" s="196"/>
    </row>
    <row r="5429">
      <c r="A5429" s="198"/>
      <c r="B5429" s="219"/>
      <c r="C5429" s="103"/>
      <c r="D5429" s="103"/>
      <c r="E5429" s="5" t="str">
        <f t="array" ref="E5429">IF(D5429="","",XLOOKUP(D5429,DATOS!$D$6:D14000,DATOS!$C$6:C14000,0,0,1))</f>
        <v/>
      </c>
      <c r="F5429" s="220"/>
      <c r="G5429" s="221"/>
      <c r="H5429" s="194"/>
      <c r="I5429" s="106"/>
      <c r="J5429" s="195"/>
      <c r="K5429" s="195"/>
      <c r="L5429" s="196"/>
    </row>
    <row r="5430">
      <c r="A5430" s="198"/>
      <c r="B5430" s="219"/>
      <c r="C5430" s="103"/>
      <c r="D5430" s="103"/>
      <c r="E5430" s="5" t="str">
        <f t="array" ref="E5430">IF(D5430="","",XLOOKUP(D5430,DATOS!$D$6:D14000,DATOS!$C$6:C14000,0,0,1))</f>
        <v/>
      </c>
      <c r="F5430" s="220"/>
      <c r="G5430" s="221"/>
      <c r="H5430" s="194"/>
      <c r="I5430" s="106"/>
      <c r="J5430" s="195"/>
      <c r="K5430" s="195"/>
      <c r="L5430" s="196"/>
    </row>
    <row r="5431">
      <c r="A5431" s="198"/>
      <c r="B5431" s="219"/>
      <c r="C5431" s="103"/>
      <c r="D5431" s="103"/>
      <c r="E5431" s="5" t="str">
        <f t="array" ref="E5431">IF(D5431="","",XLOOKUP(D5431,DATOS!$D$6:D14000,DATOS!$C$6:C14000,0,0,1))</f>
        <v/>
      </c>
      <c r="F5431" s="220"/>
      <c r="G5431" s="221"/>
      <c r="H5431" s="194"/>
      <c r="I5431" s="106"/>
      <c r="J5431" s="195"/>
      <c r="K5431" s="195"/>
      <c r="L5431" s="196"/>
    </row>
    <row r="5432">
      <c r="A5432" s="198"/>
      <c r="B5432" s="219"/>
      <c r="C5432" s="103"/>
      <c r="D5432" s="103"/>
      <c r="E5432" s="5" t="str">
        <f t="array" ref="E5432">IF(D5432="","",XLOOKUP(D5432,DATOS!$D$6:D14000,DATOS!$C$6:C14000,0,0,1))</f>
        <v/>
      </c>
      <c r="F5432" s="220"/>
      <c r="G5432" s="221"/>
      <c r="H5432" s="194"/>
      <c r="I5432" s="106"/>
      <c r="J5432" s="195"/>
      <c r="K5432" s="195"/>
      <c r="L5432" s="196"/>
    </row>
    <row r="5433">
      <c r="A5433" s="198"/>
      <c r="B5433" s="219"/>
      <c r="C5433" s="103"/>
      <c r="D5433" s="103"/>
      <c r="E5433" s="5" t="str">
        <f t="array" ref="E5433">IF(D5433="","",XLOOKUP(D5433,DATOS!$D$6:D14000,DATOS!$C$6:C14000,0,0,1))</f>
        <v/>
      </c>
      <c r="F5433" s="220"/>
      <c r="G5433" s="221"/>
      <c r="H5433" s="194"/>
      <c r="I5433" s="106"/>
      <c r="J5433" s="195"/>
      <c r="K5433" s="195"/>
      <c r="L5433" s="196"/>
    </row>
    <row r="5434">
      <c r="A5434" s="198"/>
      <c r="B5434" s="219"/>
      <c r="C5434" s="103"/>
      <c r="D5434" s="103"/>
      <c r="E5434" s="5" t="str">
        <f t="array" ref="E5434">IF(D5434="","",XLOOKUP(D5434,DATOS!$D$6:D14000,DATOS!$C$6:C14000,0,0,1))</f>
        <v/>
      </c>
      <c r="F5434" s="220"/>
      <c r="G5434" s="221"/>
      <c r="H5434" s="194"/>
      <c r="I5434" s="106"/>
      <c r="J5434" s="195"/>
      <c r="K5434" s="195"/>
      <c r="L5434" s="196"/>
    </row>
    <row r="5435">
      <c r="A5435" s="198"/>
      <c r="B5435" s="219"/>
      <c r="C5435" s="103"/>
      <c r="D5435" s="103"/>
      <c r="E5435" s="5" t="str">
        <f t="array" ref="E5435">IF(D5435="","",XLOOKUP(D5435,DATOS!$D$6:D14000,DATOS!$C$6:C14000,0,0,1))</f>
        <v/>
      </c>
      <c r="F5435" s="220"/>
      <c r="G5435" s="221"/>
      <c r="H5435" s="194"/>
      <c r="I5435" s="106"/>
      <c r="J5435" s="195"/>
      <c r="K5435" s="195"/>
      <c r="L5435" s="196"/>
    </row>
    <row r="5436">
      <c r="A5436" s="198"/>
      <c r="B5436" s="219"/>
      <c r="C5436" s="103"/>
      <c r="D5436" s="103"/>
      <c r="E5436" s="5" t="str">
        <f t="array" ref="E5436">IF(D5436="","",XLOOKUP(D5436,DATOS!$D$6:D14000,DATOS!$C$6:C14000,0,0,1))</f>
        <v/>
      </c>
      <c r="F5436" s="220"/>
      <c r="G5436" s="221"/>
      <c r="H5436" s="194"/>
      <c r="I5436" s="106"/>
      <c r="J5436" s="195"/>
      <c r="K5436" s="195"/>
      <c r="L5436" s="196"/>
    </row>
    <row r="5437">
      <c r="A5437" s="198"/>
      <c r="B5437" s="219"/>
      <c r="C5437" s="103"/>
      <c r="D5437" s="103"/>
      <c r="E5437" s="5" t="str">
        <f t="array" ref="E5437">IF(D5437="","",XLOOKUP(D5437,DATOS!$D$6:D14000,DATOS!$C$6:C14000,0,0,1))</f>
        <v/>
      </c>
      <c r="F5437" s="220"/>
      <c r="G5437" s="221"/>
      <c r="H5437" s="194"/>
      <c r="I5437" s="106"/>
      <c r="J5437" s="195"/>
      <c r="K5437" s="195"/>
      <c r="L5437" s="196"/>
    </row>
    <row r="5438">
      <c r="A5438" s="198"/>
      <c r="B5438" s="219"/>
      <c r="C5438" s="103"/>
      <c r="D5438" s="103"/>
      <c r="E5438" s="5" t="str">
        <f t="array" ref="E5438">IF(D5438="","",XLOOKUP(D5438,DATOS!$D$6:D14000,DATOS!$C$6:C14000,0,0,1))</f>
        <v/>
      </c>
      <c r="F5438" s="220"/>
      <c r="G5438" s="221"/>
      <c r="H5438" s="194"/>
      <c r="I5438" s="106"/>
      <c r="J5438" s="195"/>
      <c r="K5438" s="195"/>
      <c r="L5438" s="196"/>
    </row>
    <row r="5439">
      <c r="A5439" s="198"/>
      <c r="B5439" s="219"/>
      <c r="C5439" s="103"/>
      <c r="D5439" s="103"/>
      <c r="E5439" s="5" t="str">
        <f t="array" ref="E5439">IF(D5439="","",XLOOKUP(D5439,DATOS!$D$6:D14000,DATOS!$C$6:C14000,0,0,1))</f>
        <v/>
      </c>
      <c r="F5439" s="220"/>
      <c r="G5439" s="221"/>
      <c r="H5439" s="194"/>
      <c r="I5439" s="106"/>
      <c r="J5439" s="195"/>
      <c r="K5439" s="195"/>
      <c r="L5439" s="196"/>
    </row>
    <row r="5440">
      <c r="A5440" s="198"/>
      <c r="B5440" s="219"/>
      <c r="C5440" s="103"/>
      <c r="D5440" s="103"/>
      <c r="E5440" s="5" t="str">
        <f t="array" ref="E5440">IF(D5440="","",XLOOKUP(D5440,DATOS!$D$6:D14000,DATOS!$C$6:C14000,0,0,1))</f>
        <v/>
      </c>
      <c r="F5440" s="220"/>
      <c r="G5440" s="221"/>
      <c r="H5440" s="194"/>
      <c r="I5440" s="106"/>
      <c r="J5440" s="195"/>
      <c r="K5440" s="195"/>
      <c r="L5440" s="196"/>
    </row>
    <row r="5441">
      <c r="A5441" s="198"/>
      <c r="B5441" s="219"/>
      <c r="C5441" s="103"/>
      <c r="D5441" s="103"/>
      <c r="E5441" s="5" t="str">
        <f t="array" ref="E5441">IF(D5441="","",XLOOKUP(D5441,DATOS!$D$6:D14000,DATOS!$C$6:C14000,0,0,1))</f>
        <v/>
      </c>
      <c r="F5441" s="220"/>
      <c r="G5441" s="221"/>
      <c r="H5441" s="194"/>
      <c r="I5441" s="106"/>
      <c r="J5441" s="195"/>
      <c r="K5441" s="195"/>
      <c r="L5441" s="196"/>
    </row>
    <row r="5442">
      <c r="A5442" s="198"/>
      <c r="B5442" s="219"/>
      <c r="C5442" s="103"/>
      <c r="D5442" s="103"/>
      <c r="E5442" s="5" t="str">
        <f t="array" ref="E5442">IF(D5442="","",XLOOKUP(D5442,DATOS!$D$6:D14000,DATOS!$C$6:C14000,0,0,1))</f>
        <v/>
      </c>
      <c r="F5442" s="220"/>
      <c r="G5442" s="221"/>
      <c r="H5442" s="194"/>
      <c r="I5442" s="106"/>
      <c r="J5442" s="195"/>
      <c r="K5442" s="195"/>
      <c r="L5442" s="196"/>
    </row>
    <row r="5443">
      <c r="A5443" s="198"/>
      <c r="B5443" s="219"/>
      <c r="C5443" s="103"/>
      <c r="D5443" s="103"/>
      <c r="E5443" s="5" t="str">
        <f t="array" ref="E5443">IF(D5443="","",XLOOKUP(D5443,DATOS!$D$6:D14000,DATOS!$C$6:C14000,0,0,1))</f>
        <v/>
      </c>
      <c r="F5443" s="220"/>
      <c r="G5443" s="221"/>
      <c r="H5443" s="194"/>
      <c r="I5443" s="106"/>
      <c r="J5443" s="195"/>
      <c r="K5443" s="195"/>
      <c r="L5443" s="196"/>
    </row>
    <row r="5444">
      <c r="A5444" s="198"/>
      <c r="B5444" s="219"/>
      <c r="C5444" s="103"/>
      <c r="D5444" s="103"/>
      <c r="E5444" s="5" t="str">
        <f t="array" ref="E5444">IF(D5444="","",XLOOKUP(D5444,DATOS!$D$6:D14000,DATOS!$C$6:C14000,0,0,1))</f>
        <v/>
      </c>
      <c r="F5444" s="220"/>
      <c r="G5444" s="221"/>
      <c r="H5444" s="194"/>
      <c r="I5444" s="106"/>
      <c r="J5444" s="195"/>
      <c r="K5444" s="195"/>
      <c r="L5444" s="196"/>
    </row>
    <row r="5445">
      <c r="A5445" s="198"/>
      <c r="B5445" s="219"/>
      <c r="C5445" s="103"/>
      <c r="D5445" s="103"/>
      <c r="E5445" s="5" t="str">
        <f t="array" ref="E5445">IF(D5445="","",XLOOKUP(D5445,DATOS!$D$6:D14000,DATOS!$C$6:C14000,0,0,1))</f>
        <v/>
      </c>
      <c r="F5445" s="220"/>
      <c r="G5445" s="221"/>
      <c r="H5445" s="194"/>
      <c r="I5445" s="106"/>
      <c r="J5445" s="195"/>
      <c r="K5445" s="195"/>
      <c r="L5445" s="196"/>
    </row>
    <row r="5446">
      <c r="A5446" s="198"/>
      <c r="B5446" s="219"/>
      <c r="C5446" s="103"/>
      <c r="D5446" s="103"/>
      <c r="E5446" s="5" t="str">
        <f t="array" ref="E5446">IF(D5446="","",XLOOKUP(D5446,DATOS!$D$6:D14000,DATOS!$C$6:C14000,0,0,1))</f>
        <v/>
      </c>
      <c r="F5446" s="220"/>
      <c r="G5446" s="221"/>
      <c r="H5446" s="194"/>
      <c r="I5446" s="106"/>
      <c r="J5446" s="195"/>
      <c r="K5446" s="195"/>
      <c r="L5446" s="196"/>
    </row>
    <row r="5447">
      <c r="A5447" s="198"/>
      <c r="B5447" s="219"/>
      <c r="C5447" s="103"/>
      <c r="D5447" s="103"/>
      <c r="E5447" s="5" t="str">
        <f t="array" ref="E5447">IF(D5447="","",XLOOKUP(D5447,DATOS!$D$6:D14000,DATOS!$C$6:C14000,0,0,1))</f>
        <v/>
      </c>
      <c r="F5447" s="220"/>
      <c r="G5447" s="221"/>
      <c r="H5447" s="194"/>
      <c r="I5447" s="106"/>
      <c r="J5447" s="195"/>
      <c r="K5447" s="195"/>
      <c r="L5447" s="196"/>
    </row>
    <row r="5448">
      <c r="A5448" s="198"/>
      <c r="B5448" s="219"/>
      <c r="C5448" s="103"/>
      <c r="D5448" s="103"/>
      <c r="E5448" s="5" t="str">
        <f t="array" ref="E5448">IF(D5448="","",XLOOKUP(D5448,DATOS!$D$6:D14000,DATOS!$C$6:C14000,0,0,1))</f>
        <v/>
      </c>
      <c r="F5448" s="220"/>
      <c r="G5448" s="221"/>
      <c r="H5448" s="194"/>
      <c r="I5448" s="106"/>
      <c r="J5448" s="195"/>
      <c r="K5448" s="195"/>
      <c r="L5448" s="196"/>
    </row>
    <row r="5449">
      <c r="A5449" s="198"/>
      <c r="B5449" s="219"/>
      <c r="C5449" s="103"/>
      <c r="D5449" s="103"/>
      <c r="E5449" s="5" t="str">
        <f t="array" ref="E5449">IF(D5449="","",XLOOKUP(D5449,DATOS!$D$6:D14000,DATOS!$C$6:C14000,0,0,1))</f>
        <v/>
      </c>
      <c r="F5449" s="220"/>
      <c r="G5449" s="221"/>
      <c r="H5449" s="194"/>
      <c r="I5449" s="106"/>
      <c r="J5449" s="195"/>
      <c r="K5449" s="195"/>
      <c r="L5449" s="196"/>
    </row>
    <row r="5450">
      <c r="A5450" s="198"/>
      <c r="B5450" s="219"/>
      <c r="C5450" s="103"/>
      <c r="D5450" s="103"/>
      <c r="E5450" s="5" t="str">
        <f t="array" ref="E5450">IF(D5450="","",XLOOKUP(D5450,DATOS!$D$6:D14000,DATOS!$C$6:C14000,0,0,1))</f>
        <v/>
      </c>
      <c r="F5450" s="220"/>
      <c r="G5450" s="221"/>
      <c r="H5450" s="194"/>
      <c r="I5450" s="106"/>
      <c r="J5450" s="195"/>
      <c r="K5450" s="195"/>
      <c r="L5450" s="196"/>
    </row>
    <row r="5451">
      <c r="A5451" s="198"/>
      <c r="B5451" s="219"/>
      <c r="C5451" s="103"/>
      <c r="D5451" s="103"/>
      <c r="E5451" s="5" t="str">
        <f t="array" ref="E5451">IF(D5451="","",XLOOKUP(D5451,DATOS!$D$6:D14000,DATOS!$C$6:C14000,0,0,1))</f>
        <v/>
      </c>
      <c r="F5451" s="220"/>
      <c r="G5451" s="221"/>
      <c r="H5451" s="194"/>
      <c r="I5451" s="106"/>
      <c r="J5451" s="195"/>
      <c r="K5451" s="195"/>
      <c r="L5451" s="196"/>
    </row>
    <row r="5452">
      <c r="A5452" s="198"/>
      <c r="B5452" s="219"/>
      <c r="C5452" s="103"/>
      <c r="D5452" s="103"/>
      <c r="E5452" s="5" t="str">
        <f t="array" ref="E5452">IF(D5452="","",XLOOKUP(D5452,DATOS!$D$6:D14000,DATOS!$C$6:C14000,0,0,1))</f>
        <v/>
      </c>
      <c r="F5452" s="220"/>
      <c r="G5452" s="221"/>
      <c r="H5452" s="194"/>
      <c r="I5452" s="106"/>
      <c r="J5452" s="195"/>
      <c r="K5452" s="195"/>
      <c r="L5452" s="196"/>
    </row>
    <row r="5453">
      <c r="A5453" s="198"/>
      <c r="B5453" s="219"/>
      <c r="C5453" s="103"/>
      <c r="D5453" s="103"/>
      <c r="E5453" s="5" t="str">
        <f t="array" ref="E5453">IF(D5453="","",XLOOKUP(D5453,DATOS!$D$6:D14000,DATOS!$C$6:C14000,0,0,1))</f>
        <v/>
      </c>
      <c r="F5453" s="220"/>
      <c r="G5453" s="221"/>
      <c r="H5453" s="194"/>
      <c r="I5453" s="106"/>
      <c r="J5453" s="195"/>
      <c r="K5453" s="195"/>
      <c r="L5453" s="196"/>
    </row>
    <row r="5454">
      <c r="A5454" s="198"/>
      <c r="B5454" s="219"/>
      <c r="C5454" s="103"/>
      <c r="D5454" s="103"/>
      <c r="E5454" s="5" t="str">
        <f t="array" ref="E5454">IF(D5454="","",XLOOKUP(D5454,DATOS!$D$6:D14000,DATOS!$C$6:C14000,0,0,1))</f>
        <v/>
      </c>
      <c r="F5454" s="220"/>
      <c r="G5454" s="221"/>
      <c r="H5454" s="194"/>
      <c r="I5454" s="106"/>
      <c r="J5454" s="195"/>
      <c r="K5454" s="195"/>
      <c r="L5454" s="196"/>
    </row>
    <row r="5455">
      <c r="A5455" s="198"/>
      <c r="B5455" s="219"/>
      <c r="C5455" s="103"/>
      <c r="D5455" s="103"/>
      <c r="E5455" s="5" t="str">
        <f t="array" ref="E5455">IF(D5455="","",XLOOKUP(D5455,DATOS!$D$6:D14000,DATOS!$C$6:C14000,0,0,1))</f>
        <v/>
      </c>
      <c r="F5455" s="220"/>
      <c r="G5455" s="221"/>
      <c r="H5455" s="194"/>
      <c r="I5455" s="106"/>
      <c r="J5455" s="195"/>
      <c r="K5455" s="195"/>
      <c r="L5455" s="196"/>
    </row>
    <row r="5456">
      <c r="A5456" s="198"/>
      <c r="B5456" s="219"/>
      <c r="C5456" s="103"/>
      <c r="D5456" s="103"/>
      <c r="E5456" s="5" t="str">
        <f t="array" ref="E5456">IF(D5456="","",XLOOKUP(D5456,DATOS!$D$6:D14000,DATOS!$C$6:C14000,0,0,1))</f>
        <v/>
      </c>
      <c r="F5456" s="220"/>
      <c r="G5456" s="221"/>
      <c r="H5456" s="194"/>
      <c r="I5456" s="106"/>
      <c r="J5456" s="195"/>
      <c r="K5456" s="195"/>
      <c r="L5456" s="196"/>
    </row>
    <row r="5457">
      <c r="A5457" s="198"/>
      <c r="B5457" s="219"/>
      <c r="C5457" s="103"/>
      <c r="D5457" s="103"/>
      <c r="E5457" s="5" t="str">
        <f t="array" ref="E5457">IF(D5457="","",XLOOKUP(D5457,DATOS!$D$6:D14000,DATOS!$C$6:C14000,0,0,1))</f>
        <v/>
      </c>
      <c r="F5457" s="220"/>
      <c r="G5457" s="221"/>
      <c r="H5457" s="194"/>
      <c r="I5457" s="106"/>
      <c r="J5457" s="195"/>
      <c r="K5457" s="195"/>
      <c r="L5457" s="196"/>
    </row>
    <row r="5458">
      <c r="A5458" s="198"/>
      <c r="B5458" s="219"/>
      <c r="C5458" s="103"/>
      <c r="D5458" s="103"/>
      <c r="E5458" s="5" t="str">
        <f t="array" ref="E5458">IF(D5458="","",XLOOKUP(D5458,DATOS!$D$6:D14000,DATOS!$C$6:C14000,0,0,1))</f>
        <v/>
      </c>
      <c r="F5458" s="220"/>
      <c r="G5458" s="221"/>
      <c r="H5458" s="194"/>
      <c r="I5458" s="106"/>
      <c r="J5458" s="195"/>
      <c r="K5458" s="195"/>
      <c r="L5458" s="196"/>
    </row>
    <row r="5459">
      <c r="A5459" s="198"/>
      <c r="B5459" s="219"/>
      <c r="C5459" s="103"/>
      <c r="D5459" s="103"/>
      <c r="E5459" s="5" t="str">
        <f t="array" ref="E5459">IF(D5459="","",XLOOKUP(D5459,DATOS!$D$6:D14000,DATOS!$C$6:C14000,0,0,1))</f>
        <v/>
      </c>
      <c r="F5459" s="220"/>
      <c r="G5459" s="221"/>
      <c r="H5459" s="194"/>
      <c r="I5459" s="106"/>
      <c r="J5459" s="195"/>
      <c r="K5459" s="195"/>
      <c r="L5459" s="196"/>
    </row>
    <row r="5460">
      <c r="A5460" s="198"/>
      <c r="B5460" s="219"/>
      <c r="C5460" s="103"/>
      <c r="D5460" s="103"/>
      <c r="E5460" s="5" t="str">
        <f t="array" ref="E5460">IF(D5460="","",XLOOKUP(D5460,DATOS!$D$6:D14000,DATOS!$C$6:C14000,0,0,1))</f>
        <v/>
      </c>
      <c r="F5460" s="220"/>
      <c r="G5460" s="221"/>
      <c r="H5460" s="194"/>
      <c r="I5460" s="106"/>
      <c r="J5460" s="195"/>
      <c r="K5460" s="195"/>
      <c r="L5460" s="196"/>
    </row>
    <row r="5461">
      <c r="A5461" s="198"/>
      <c r="B5461" s="219"/>
      <c r="C5461" s="103"/>
      <c r="D5461" s="103"/>
      <c r="E5461" s="5" t="str">
        <f t="array" ref="E5461">IF(D5461="","",XLOOKUP(D5461,DATOS!$D$6:D14000,DATOS!$C$6:C14000,0,0,1))</f>
        <v/>
      </c>
      <c r="F5461" s="220"/>
      <c r="G5461" s="221"/>
      <c r="H5461" s="194"/>
      <c r="I5461" s="106"/>
      <c r="J5461" s="195"/>
      <c r="K5461" s="195"/>
      <c r="L5461" s="196"/>
    </row>
    <row r="5462">
      <c r="A5462" s="198"/>
      <c r="B5462" s="219"/>
      <c r="C5462" s="103"/>
      <c r="D5462" s="103"/>
      <c r="E5462" s="5" t="str">
        <f t="array" ref="E5462">IF(D5462="","",XLOOKUP(D5462,DATOS!$D$6:D14000,DATOS!$C$6:C14000,0,0,1))</f>
        <v/>
      </c>
      <c r="F5462" s="220"/>
      <c r="G5462" s="221"/>
      <c r="H5462" s="194"/>
      <c r="I5462" s="106"/>
      <c r="J5462" s="195"/>
      <c r="K5462" s="195"/>
      <c r="L5462" s="196"/>
    </row>
    <row r="5463">
      <c r="A5463" s="198"/>
      <c r="B5463" s="219"/>
      <c r="C5463" s="103"/>
      <c r="D5463" s="103"/>
      <c r="E5463" s="5" t="str">
        <f t="array" ref="E5463">IF(D5463="","",XLOOKUP(D5463,DATOS!$D$6:D14000,DATOS!$C$6:C14000,0,0,1))</f>
        <v/>
      </c>
      <c r="F5463" s="220"/>
      <c r="G5463" s="221"/>
      <c r="H5463" s="194"/>
      <c r="I5463" s="106"/>
      <c r="J5463" s="195"/>
      <c r="K5463" s="195"/>
      <c r="L5463" s="196"/>
    </row>
    <row r="5464">
      <c r="A5464" s="198"/>
      <c r="B5464" s="219"/>
      <c r="C5464" s="103"/>
      <c r="D5464" s="103"/>
      <c r="E5464" s="5" t="str">
        <f t="array" ref="E5464">IF(D5464="","",XLOOKUP(D5464,DATOS!$D$6:D14000,DATOS!$C$6:C14000,0,0,1))</f>
        <v/>
      </c>
      <c r="F5464" s="220"/>
      <c r="G5464" s="221"/>
      <c r="H5464" s="194"/>
      <c r="I5464" s="106"/>
      <c r="J5464" s="195"/>
      <c r="K5464" s="195"/>
      <c r="L5464" s="196"/>
    </row>
    <row r="5465">
      <c r="A5465" s="198"/>
      <c r="B5465" s="219"/>
      <c r="C5465" s="103"/>
      <c r="D5465" s="103"/>
      <c r="E5465" s="5" t="str">
        <f t="array" ref="E5465">IF(D5465="","",XLOOKUP(D5465,DATOS!$D$6:D14000,DATOS!$C$6:C14000,0,0,1))</f>
        <v/>
      </c>
      <c r="F5465" s="220"/>
      <c r="G5465" s="221"/>
      <c r="H5465" s="194"/>
      <c r="I5465" s="106"/>
      <c r="J5465" s="195"/>
      <c r="K5465" s="195"/>
      <c r="L5465" s="196"/>
    </row>
    <row r="5466">
      <c r="A5466" s="198"/>
      <c r="B5466" s="219"/>
      <c r="C5466" s="103"/>
      <c r="D5466" s="103"/>
      <c r="E5466" s="5" t="str">
        <f t="array" ref="E5466">IF(D5466="","",XLOOKUP(D5466,DATOS!$D$6:D14000,DATOS!$C$6:C14000,0,0,1))</f>
        <v/>
      </c>
      <c r="F5466" s="220"/>
      <c r="G5466" s="221"/>
      <c r="H5466" s="194"/>
      <c r="I5466" s="106"/>
      <c r="J5466" s="195"/>
      <c r="K5466" s="195"/>
      <c r="L5466" s="196"/>
    </row>
    <row r="5467">
      <c r="A5467" s="198"/>
      <c r="B5467" s="219"/>
      <c r="C5467" s="103"/>
      <c r="D5467" s="103"/>
      <c r="E5467" s="5" t="str">
        <f t="array" ref="E5467">IF(D5467="","",XLOOKUP(D5467,DATOS!$D$6:D14000,DATOS!$C$6:C14000,0,0,1))</f>
        <v/>
      </c>
      <c r="F5467" s="220"/>
      <c r="G5467" s="221"/>
      <c r="H5467" s="194"/>
      <c r="I5467" s="106"/>
      <c r="J5467" s="195"/>
      <c r="K5467" s="195"/>
      <c r="L5467" s="196"/>
    </row>
    <row r="5468">
      <c r="A5468" s="198"/>
      <c r="B5468" s="219"/>
      <c r="C5468" s="103"/>
      <c r="D5468" s="103"/>
      <c r="E5468" s="5" t="str">
        <f t="array" ref="E5468">IF(D5468="","",XLOOKUP(D5468,DATOS!$D$6:D14000,DATOS!$C$6:C14000,0,0,1))</f>
        <v/>
      </c>
      <c r="F5468" s="220"/>
      <c r="G5468" s="221"/>
      <c r="H5468" s="194"/>
      <c r="I5468" s="106"/>
      <c r="J5468" s="195"/>
      <c r="K5468" s="195"/>
      <c r="L5468" s="196"/>
    </row>
    <row r="5469">
      <c r="A5469" s="198"/>
      <c r="B5469" s="219"/>
      <c r="C5469" s="103"/>
      <c r="D5469" s="103"/>
      <c r="E5469" s="5" t="str">
        <f t="array" ref="E5469">IF(D5469="","",XLOOKUP(D5469,DATOS!$D$6:D14000,DATOS!$C$6:C14000,0,0,1))</f>
        <v/>
      </c>
      <c r="F5469" s="220"/>
      <c r="G5469" s="221"/>
      <c r="H5469" s="194"/>
      <c r="I5469" s="106"/>
      <c r="J5469" s="195"/>
      <c r="K5469" s="195"/>
      <c r="L5469" s="196"/>
    </row>
    <row r="5470">
      <c r="A5470" s="198"/>
      <c r="B5470" s="219"/>
      <c r="C5470" s="103"/>
      <c r="D5470" s="103"/>
      <c r="E5470" s="5" t="str">
        <f t="array" ref="E5470">IF(D5470="","",XLOOKUP(D5470,DATOS!$D$6:D14000,DATOS!$C$6:C14000,0,0,1))</f>
        <v/>
      </c>
      <c r="F5470" s="220"/>
      <c r="G5470" s="221"/>
      <c r="H5470" s="194"/>
      <c r="I5470" s="106"/>
      <c r="J5470" s="195"/>
      <c r="K5470" s="195"/>
      <c r="L5470" s="196"/>
    </row>
    <row r="5471">
      <c r="A5471" s="198"/>
      <c r="B5471" s="219"/>
      <c r="C5471" s="103"/>
      <c r="D5471" s="103"/>
      <c r="E5471" s="5" t="str">
        <f t="array" ref="E5471">IF(D5471="","",XLOOKUP(D5471,DATOS!$D$6:D14000,DATOS!$C$6:C14000,0,0,1))</f>
        <v/>
      </c>
      <c r="F5471" s="220"/>
      <c r="G5471" s="221"/>
      <c r="H5471" s="194"/>
      <c r="I5471" s="106"/>
      <c r="J5471" s="195"/>
      <c r="K5471" s="195"/>
      <c r="L5471" s="196"/>
    </row>
    <row r="5472">
      <c r="A5472" s="198"/>
      <c r="B5472" s="219"/>
      <c r="C5472" s="103"/>
      <c r="D5472" s="103"/>
      <c r="E5472" s="5" t="str">
        <f t="array" ref="E5472">IF(D5472="","",XLOOKUP(D5472,DATOS!$D$6:D14000,DATOS!$C$6:C14000,0,0,1))</f>
        <v/>
      </c>
      <c r="F5472" s="220"/>
      <c r="G5472" s="221"/>
      <c r="H5472" s="194"/>
      <c r="I5472" s="106"/>
      <c r="J5472" s="195"/>
      <c r="K5472" s="195"/>
      <c r="L5472" s="196"/>
    </row>
    <row r="5473">
      <c r="A5473" s="198"/>
      <c r="B5473" s="219"/>
      <c r="C5473" s="103"/>
      <c r="D5473" s="103"/>
      <c r="E5473" s="5" t="str">
        <f t="array" ref="E5473">IF(D5473="","",XLOOKUP(D5473,DATOS!$D$6:D14000,DATOS!$C$6:C14000,0,0,1))</f>
        <v/>
      </c>
      <c r="F5473" s="220"/>
      <c r="G5473" s="221"/>
      <c r="H5473" s="194"/>
      <c r="I5473" s="106"/>
      <c r="J5473" s="195"/>
      <c r="K5473" s="195"/>
      <c r="L5473" s="196"/>
    </row>
    <row r="5474">
      <c r="A5474" s="198"/>
      <c r="B5474" s="219"/>
      <c r="C5474" s="103"/>
      <c r="D5474" s="103"/>
      <c r="E5474" s="5" t="str">
        <f t="array" ref="E5474">IF(D5474="","",XLOOKUP(D5474,DATOS!$D$6:D14000,DATOS!$C$6:C14000,0,0,1))</f>
        <v/>
      </c>
      <c r="F5474" s="220"/>
      <c r="G5474" s="221"/>
      <c r="H5474" s="194"/>
      <c r="I5474" s="106"/>
      <c r="J5474" s="195"/>
      <c r="K5474" s="195"/>
      <c r="L5474" s="196"/>
    </row>
    <row r="5475">
      <c r="A5475" s="198"/>
      <c r="B5475" s="219"/>
      <c r="C5475" s="103"/>
      <c r="D5475" s="103"/>
      <c r="E5475" s="5" t="str">
        <f t="array" ref="E5475">IF(D5475="","",XLOOKUP(D5475,DATOS!$D$6:D14000,DATOS!$C$6:C14000,0,0,1))</f>
        <v/>
      </c>
      <c r="F5475" s="220"/>
      <c r="G5475" s="221"/>
      <c r="H5475" s="194"/>
      <c r="I5475" s="106"/>
      <c r="J5475" s="195"/>
      <c r="K5475" s="195"/>
      <c r="L5475" s="196"/>
    </row>
    <row r="5476">
      <c r="A5476" s="198"/>
      <c r="B5476" s="219"/>
      <c r="C5476" s="103"/>
      <c r="D5476" s="103"/>
      <c r="E5476" s="5" t="str">
        <f t="array" ref="E5476">IF(D5476="","",XLOOKUP(D5476,DATOS!$D$6:D14000,DATOS!$C$6:C14000,0,0,1))</f>
        <v/>
      </c>
      <c r="F5476" s="220"/>
      <c r="G5476" s="221"/>
      <c r="H5476" s="194"/>
      <c r="I5476" s="106"/>
      <c r="J5476" s="195"/>
      <c r="K5476" s="195"/>
      <c r="L5476" s="196"/>
    </row>
    <row r="5477">
      <c r="A5477" s="198"/>
      <c r="B5477" s="219"/>
      <c r="C5477" s="103"/>
      <c r="D5477" s="103"/>
      <c r="E5477" s="5" t="str">
        <f t="array" ref="E5477">IF(D5477="","",XLOOKUP(D5477,DATOS!$D$6:D14000,DATOS!$C$6:C14000,0,0,1))</f>
        <v/>
      </c>
      <c r="F5477" s="220"/>
      <c r="G5477" s="221"/>
      <c r="H5477" s="194"/>
      <c r="I5477" s="106"/>
      <c r="J5477" s="195"/>
      <c r="K5477" s="195"/>
      <c r="L5477" s="196"/>
    </row>
    <row r="5478">
      <c r="A5478" s="198"/>
      <c r="B5478" s="219"/>
      <c r="C5478" s="103"/>
      <c r="D5478" s="103"/>
      <c r="E5478" s="5" t="str">
        <f t="array" ref="E5478">IF(D5478="","",XLOOKUP(D5478,DATOS!$D$6:D14000,DATOS!$C$6:C14000,0,0,1))</f>
        <v/>
      </c>
      <c r="F5478" s="220"/>
      <c r="G5478" s="221"/>
      <c r="H5478" s="194"/>
      <c r="I5478" s="106"/>
      <c r="J5478" s="195"/>
      <c r="K5478" s="195"/>
      <c r="L5478" s="196"/>
    </row>
    <row r="5479">
      <c r="A5479" s="198"/>
      <c r="B5479" s="219"/>
      <c r="C5479" s="103"/>
      <c r="D5479" s="103"/>
      <c r="E5479" s="5" t="str">
        <f t="array" ref="E5479">IF(D5479="","",XLOOKUP(D5479,DATOS!$D$6:D14000,DATOS!$C$6:C14000,0,0,1))</f>
        <v/>
      </c>
      <c r="F5479" s="220"/>
      <c r="G5479" s="221"/>
      <c r="H5479" s="194"/>
      <c r="I5479" s="106"/>
      <c r="J5479" s="195"/>
      <c r="K5479" s="195"/>
      <c r="L5479" s="196"/>
    </row>
    <row r="5480">
      <c r="A5480" s="198"/>
      <c r="B5480" s="219"/>
      <c r="C5480" s="103"/>
      <c r="D5480" s="103"/>
      <c r="E5480" s="5" t="str">
        <f t="array" ref="E5480">IF(D5480="","",XLOOKUP(D5480,DATOS!$D$6:D14000,DATOS!$C$6:C14000,0,0,1))</f>
        <v/>
      </c>
      <c r="F5480" s="220"/>
      <c r="G5480" s="221"/>
      <c r="H5480" s="194"/>
      <c r="I5480" s="106"/>
      <c r="J5480" s="195"/>
      <c r="K5480" s="195"/>
      <c r="L5480" s="196"/>
    </row>
    <row r="5481">
      <c r="A5481" s="198"/>
      <c r="B5481" s="219"/>
      <c r="C5481" s="103"/>
      <c r="D5481" s="103"/>
      <c r="E5481" s="5" t="str">
        <f t="array" ref="E5481">IF(D5481="","",XLOOKUP(D5481,DATOS!$D$6:D14000,DATOS!$C$6:C14000,0,0,1))</f>
        <v/>
      </c>
      <c r="F5481" s="220"/>
      <c r="G5481" s="221"/>
      <c r="H5481" s="194"/>
      <c r="I5481" s="106"/>
      <c r="J5481" s="195"/>
      <c r="K5481" s="195"/>
      <c r="L5481" s="196"/>
    </row>
    <row r="5482">
      <c r="A5482" s="198"/>
      <c r="B5482" s="219"/>
      <c r="C5482" s="103"/>
      <c r="D5482" s="103"/>
      <c r="E5482" s="5" t="str">
        <f t="array" ref="E5482">IF(D5482="","",XLOOKUP(D5482,DATOS!$D$6:D14000,DATOS!$C$6:C14000,0,0,1))</f>
        <v/>
      </c>
      <c r="F5482" s="220"/>
      <c r="G5482" s="221"/>
      <c r="H5482" s="194"/>
      <c r="I5482" s="106"/>
      <c r="J5482" s="195"/>
      <c r="K5482" s="195"/>
      <c r="L5482" s="196"/>
    </row>
    <row r="5483">
      <c r="A5483" s="198"/>
      <c r="B5483" s="219"/>
      <c r="C5483" s="103"/>
      <c r="D5483" s="103"/>
      <c r="E5483" s="5" t="str">
        <f t="array" ref="E5483">IF(D5483="","",XLOOKUP(D5483,DATOS!$D$6:D14000,DATOS!$C$6:C14000,0,0,1))</f>
        <v/>
      </c>
      <c r="F5483" s="220"/>
      <c r="G5483" s="221"/>
      <c r="H5483" s="194"/>
      <c r="I5483" s="106"/>
      <c r="J5483" s="195"/>
      <c r="K5483" s="195"/>
      <c r="L5483" s="196"/>
    </row>
    <row r="5484">
      <c r="A5484" s="198"/>
      <c r="B5484" s="219"/>
      <c r="C5484" s="103"/>
      <c r="D5484" s="103"/>
      <c r="E5484" s="5" t="str">
        <f t="array" ref="E5484">IF(D5484="","",XLOOKUP(D5484,DATOS!$D$6:D14000,DATOS!$C$6:C14000,0,0,1))</f>
        <v/>
      </c>
      <c r="F5484" s="220"/>
      <c r="G5484" s="221"/>
      <c r="H5484" s="194"/>
      <c r="I5484" s="106"/>
      <c r="J5484" s="195"/>
      <c r="K5484" s="195"/>
      <c r="L5484" s="196"/>
    </row>
    <row r="5485">
      <c r="A5485" s="198"/>
      <c r="B5485" s="219"/>
      <c r="C5485" s="103"/>
      <c r="D5485" s="103"/>
      <c r="E5485" s="5" t="str">
        <f t="array" ref="E5485">IF(D5485="","",XLOOKUP(D5485,DATOS!$D$6:D14000,DATOS!$C$6:C14000,0,0,1))</f>
        <v/>
      </c>
      <c r="F5485" s="220"/>
      <c r="G5485" s="221"/>
      <c r="H5485" s="194"/>
      <c r="I5485" s="106"/>
      <c r="J5485" s="195"/>
      <c r="K5485" s="195"/>
      <c r="L5485" s="196"/>
    </row>
    <row r="5486">
      <c r="A5486" s="198"/>
      <c r="B5486" s="219"/>
      <c r="C5486" s="103"/>
      <c r="D5486" s="103"/>
      <c r="E5486" s="5" t="str">
        <f t="array" ref="E5486">IF(D5486="","",XLOOKUP(D5486,DATOS!$D$6:D14000,DATOS!$C$6:C14000,0,0,1))</f>
        <v/>
      </c>
      <c r="F5486" s="220"/>
      <c r="G5486" s="221"/>
      <c r="H5486" s="194"/>
      <c r="I5486" s="106"/>
      <c r="J5486" s="195"/>
      <c r="K5486" s="195"/>
      <c r="L5486" s="196"/>
    </row>
    <row r="5487">
      <c r="A5487" s="198"/>
      <c r="B5487" s="219"/>
      <c r="C5487" s="103"/>
      <c r="D5487" s="103"/>
      <c r="E5487" s="5" t="str">
        <f t="array" ref="E5487">IF(D5487="","",XLOOKUP(D5487,DATOS!$D$6:D14000,DATOS!$C$6:C14000,0,0,1))</f>
        <v/>
      </c>
      <c r="F5487" s="220"/>
      <c r="G5487" s="221"/>
      <c r="H5487" s="194"/>
      <c r="I5487" s="106"/>
      <c r="J5487" s="195"/>
      <c r="K5487" s="195"/>
      <c r="L5487" s="196"/>
    </row>
    <row r="5488">
      <c r="A5488" s="198"/>
      <c r="B5488" s="219"/>
      <c r="C5488" s="103"/>
      <c r="D5488" s="103"/>
      <c r="E5488" s="5" t="str">
        <f t="array" ref="E5488">IF(D5488="","",XLOOKUP(D5488,DATOS!$D$6:D14000,DATOS!$C$6:C14000,0,0,1))</f>
        <v/>
      </c>
      <c r="F5488" s="220"/>
      <c r="G5488" s="221"/>
      <c r="H5488" s="194"/>
      <c r="I5488" s="106"/>
      <c r="J5488" s="195"/>
      <c r="K5488" s="195"/>
      <c r="L5488" s="196"/>
    </row>
    <row r="5489">
      <c r="A5489" s="198"/>
      <c r="B5489" s="219"/>
      <c r="C5489" s="103"/>
      <c r="D5489" s="103"/>
      <c r="E5489" s="5" t="str">
        <f t="array" ref="E5489">IF(D5489="","",XLOOKUP(D5489,DATOS!$D$6:D14000,DATOS!$C$6:C14000,0,0,1))</f>
        <v/>
      </c>
      <c r="F5489" s="220"/>
      <c r="G5489" s="221"/>
      <c r="H5489" s="194"/>
      <c r="I5489" s="106"/>
      <c r="J5489" s="195"/>
      <c r="K5489" s="195"/>
      <c r="L5489" s="196"/>
    </row>
    <row r="5490">
      <c r="A5490" s="198"/>
      <c r="B5490" s="219"/>
      <c r="C5490" s="103"/>
      <c r="D5490" s="103"/>
      <c r="E5490" s="5" t="str">
        <f t="array" ref="E5490">IF(D5490="","",XLOOKUP(D5490,DATOS!$D$6:D14000,DATOS!$C$6:C14000,0,0,1))</f>
        <v/>
      </c>
      <c r="F5490" s="220"/>
      <c r="G5490" s="221"/>
      <c r="H5490" s="194"/>
      <c r="I5490" s="106"/>
      <c r="J5490" s="195"/>
      <c r="K5490" s="195"/>
      <c r="L5490" s="196"/>
    </row>
    <row r="5491">
      <c r="A5491" s="198"/>
      <c r="B5491" s="219"/>
      <c r="C5491" s="103"/>
      <c r="D5491" s="103"/>
      <c r="E5491" s="5" t="str">
        <f t="array" ref="E5491">IF(D5491="","",XLOOKUP(D5491,DATOS!$D$6:D14000,DATOS!$C$6:C14000,0,0,1))</f>
        <v/>
      </c>
      <c r="F5491" s="220"/>
      <c r="G5491" s="221"/>
      <c r="H5491" s="194"/>
      <c r="I5491" s="106"/>
      <c r="J5491" s="195"/>
      <c r="K5491" s="195"/>
      <c r="L5491" s="196"/>
    </row>
    <row r="5492">
      <c r="A5492" s="198"/>
      <c r="B5492" s="219"/>
      <c r="C5492" s="103"/>
      <c r="D5492" s="103"/>
      <c r="E5492" s="5" t="str">
        <f t="array" ref="E5492">IF(D5492="","",XLOOKUP(D5492,DATOS!$D$6:D14000,DATOS!$C$6:C14000,0,0,1))</f>
        <v/>
      </c>
      <c r="F5492" s="220"/>
      <c r="G5492" s="221"/>
      <c r="H5492" s="194"/>
      <c r="I5492" s="106"/>
      <c r="J5492" s="195"/>
      <c r="K5492" s="195"/>
      <c r="L5492" s="196"/>
    </row>
    <row r="5493">
      <c r="A5493" s="198"/>
      <c r="B5493" s="219"/>
      <c r="C5493" s="103"/>
      <c r="D5493" s="103"/>
      <c r="E5493" s="5" t="str">
        <f t="array" ref="E5493">IF(D5493="","",XLOOKUP(D5493,DATOS!$D$6:D14000,DATOS!$C$6:C14000,0,0,1))</f>
        <v/>
      </c>
      <c r="F5493" s="220"/>
      <c r="G5493" s="221"/>
      <c r="H5493" s="194"/>
      <c r="I5493" s="106"/>
      <c r="J5493" s="195"/>
      <c r="K5493" s="195"/>
      <c r="L5493" s="196"/>
    </row>
    <row r="5494">
      <c r="A5494" s="198"/>
      <c r="B5494" s="219"/>
      <c r="C5494" s="103"/>
      <c r="D5494" s="103"/>
      <c r="E5494" s="5" t="str">
        <f t="array" ref="E5494">IF(D5494="","",XLOOKUP(D5494,DATOS!$D$6:D14000,DATOS!$C$6:C14000,0,0,1))</f>
        <v/>
      </c>
      <c r="F5494" s="220"/>
      <c r="G5494" s="221"/>
      <c r="H5494" s="194"/>
      <c r="I5494" s="106"/>
      <c r="J5494" s="195"/>
      <c r="K5494" s="195"/>
      <c r="L5494" s="196"/>
    </row>
    <row r="5495">
      <c r="A5495" s="198"/>
      <c r="B5495" s="219"/>
      <c r="C5495" s="103"/>
      <c r="D5495" s="103"/>
      <c r="E5495" s="5" t="str">
        <f t="array" ref="E5495">IF(D5495="","",XLOOKUP(D5495,DATOS!$D$6:D14000,DATOS!$C$6:C14000,0,0,1))</f>
        <v/>
      </c>
      <c r="F5495" s="220"/>
      <c r="G5495" s="221"/>
      <c r="H5495" s="194"/>
      <c r="I5495" s="106"/>
      <c r="J5495" s="195"/>
      <c r="K5495" s="195"/>
      <c r="L5495" s="196"/>
    </row>
    <row r="5496">
      <c r="A5496" s="198"/>
      <c r="B5496" s="219"/>
      <c r="C5496" s="103"/>
      <c r="D5496" s="103"/>
      <c r="E5496" s="5" t="str">
        <f t="array" ref="E5496">IF(D5496="","",XLOOKUP(D5496,DATOS!$D$6:D14000,DATOS!$C$6:C14000,0,0,1))</f>
        <v/>
      </c>
      <c r="F5496" s="220"/>
      <c r="G5496" s="221"/>
      <c r="H5496" s="194"/>
      <c r="I5496" s="106"/>
      <c r="J5496" s="195"/>
      <c r="K5496" s="195"/>
      <c r="L5496" s="196"/>
    </row>
    <row r="5497">
      <c r="A5497" s="198"/>
      <c r="B5497" s="219"/>
      <c r="C5497" s="103"/>
      <c r="D5497" s="103"/>
      <c r="E5497" s="5" t="str">
        <f t="array" ref="E5497">IF(D5497="","",XLOOKUP(D5497,DATOS!$D$6:D14000,DATOS!$C$6:C14000,0,0,1))</f>
        <v/>
      </c>
      <c r="F5497" s="220"/>
      <c r="G5497" s="221"/>
      <c r="H5497" s="194"/>
      <c r="I5497" s="106"/>
      <c r="J5497" s="195"/>
      <c r="K5497" s="195"/>
      <c r="L5497" s="196"/>
    </row>
    <row r="5498">
      <c r="A5498" s="198"/>
      <c r="B5498" s="219"/>
      <c r="C5498" s="103"/>
      <c r="D5498" s="103"/>
      <c r="E5498" s="5" t="str">
        <f t="array" ref="E5498">IF(D5498="","",XLOOKUP(D5498,DATOS!$D$6:D14000,DATOS!$C$6:C14000,0,0,1))</f>
        <v/>
      </c>
      <c r="F5498" s="220"/>
      <c r="G5498" s="221"/>
      <c r="H5498" s="194"/>
      <c r="I5498" s="106"/>
      <c r="J5498" s="195"/>
      <c r="K5498" s="195"/>
      <c r="L5498" s="196"/>
    </row>
    <row r="5499">
      <c r="A5499" s="198"/>
      <c r="B5499" s="219"/>
      <c r="C5499" s="103"/>
      <c r="D5499" s="103"/>
      <c r="E5499" s="5" t="str">
        <f t="array" ref="E5499">IF(D5499="","",XLOOKUP(D5499,DATOS!$D$6:D14000,DATOS!$C$6:C14000,0,0,1))</f>
        <v/>
      </c>
      <c r="F5499" s="220"/>
      <c r="G5499" s="221"/>
      <c r="H5499" s="194"/>
      <c r="I5499" s="106"/>
      <c r="J5499" s="195"/>
      <c r="K5499" s="195"/>
      <c r="L5499" s="196"/>
    </row>
    <row r="5500">
      <c r="A5500" s="198"/>
      <c r="B5500" s="219"/>
      <c r="C5500" s="103"/>
      <c r="D5500" s="103"/>
      <c r="E5500" s="5" t="str">
        <f t="array" ref="E5500">IF(D5500="","",XLOOKUP(D5500,DATOS!$D$6:D14000,DATOS!$C$6:C14000,0,0,1))</f>
        <v/>
      </c>
      <c r="F5500" s="220"/>
      <c r="G5500" s="221"/>
      <c r="H5500" s="194"/>
      <c r="I5500" s="106"/>
      <c r="J5500" s="195"/>
      <c r="K5500" s="195"/>
      <c r="L5500" s="196"/>
    </row>
    <row r="5501">
      <c r="A5501" s="198"/>
      <c r="B5501" s="219"/>
      <c r="C5501" s="103"/>
      <c r="D5501" s="103"/>
      <c r="E5501" s="5" t="str">
        <f t="array" ref="E5501">IF(D5501="","",XLOOKUP(D5501,DATOS!$D$6:D14000,DATOS!$C$6:C14000,0,0,1))</f>
        <v/>
      </c>
      <c r="F5501" s="220"/>
      <c r="G5501" s="221"/>
      <c r="H5501" s="194"/>
      <c r="I5501" s="106"/>
      <c r="J5501" s="195"/>
      <c r="K5501" s="195"/>
      <c r="L5501" s="196"/>
    </row>
    <row r="5502">
      <c r="A5502" s="198"/>
      <c r="B5502" s="219"/>
      <c r="C5502" s="103"/>
      <c r="D5502" s="103"/>
      <c r="E5502" s="5" t="str">
        <f t="array" ref="E5502">IF(D5502="","",XLOOKUP(D5502,DATOS!$D$6:D14000,DATOS!$C$6:C14000,0,0,1))</f>
        <v/>
      </c>
      <c r="F5502" s="220"/>
      <c r="G5502" s="221"/>
      <c r="H5502" s="194"/>
      <c r="I5502" s="106"/>
      <c r="J5502" s="195"/>
      <c r="K5502" s="195"/>
      <c r="L5502" s="196"/>
    </row>
    <row r="5503">
      <c r="A5503" s="198"/>
      <c r="B5503" s="219"/>
      <c r="C5503" s="103"/>
      <c r="D5503" s="103"/>
      <c r="E5503" s="5" t="str">
        <f t="array" ref="E5503">IF(D5503="","",XLOOKUP(D5503,DATOS!$D$6:D14000,DATOS!$C$6:C14000,0,0,1))</f>
        <v/>
      </c>
      <c r="F5503" s="220"/>
      <c r="G5503" s="221"/>
      <c r="H5503" s="194"/>
      <c r="I5503" s="106"/>
      <c r="J5503" s="195"/>
      <c r="K5503" s="195"/>
      <c r="L5503" s="196"/>
    </row>
    <row r="5504">
      <c r="A5504" s="198"/>
      <c r="B5504" s="219"/>
      <c r="C5504" s="103"/>
      <c r="D5504" s="103"/>
      <c r="E5504" s="5" t="str">
        <f t="array" ref="E5504">IF(D5504="","",XLOOKUP(D5504,DATOS!$D$6:D14000,DATOS!$C$6:C14000,0,0,1))</f>
        <v/>
      </c>
      <c r="F5504" s="220"/>
      <c r="G5504" s="221"/>
      <c r="H5504" s="194"/>
      <c r="I5504" s="106"/>
      <c r="J5504" s="195"/>
      <c r="K5504" s="195"/>
      <c r="L5504" s="196"/>
    </row>
    <row r="5505">
      <c r="A5505" s="198"/>
      <c r="B5505" s="219"/>
      <c r="C5505" s="103"/>
      <c r="D5505" s="103"/>
      <c r="E5505" s="5" t="str">
        <f t="array" ref="E5505">IF(D5505="","",XLOOKUP(D5505,DATOS!$D$6:D14000,DATOS!$C$6:C14000,0,0,1))</f>
        <v/>
      </c>
      <c r="F5505" s="220"/>
      <c r="G5505" s="221"/>
      <c r="H5505" s="194"/>
      <c r="I5505" s="106"/>
      <c r="J5505" s="195"/>
      <c r="K5505" s="195"/>
      <c r="L5505" s="196"/>
    </row>
    <row r="5506">
      <c r="A5506" s="198"/>
      <c r="B5506" s="219"/>
      <c r="C5506" s="103"/>
      <c r="D5506" s="103"/>
      <c r="E5506" s="5" t="str">
        <f t="array" ref="E5506">IF(D5506="","",XLOOKUP(D5506,DATOS!$D$6:D14000,DATOS!$C$6:C14000,0,0,1))</f>
        <v/>
      </c>
      <c r="F5506" s="220"/>
      <c r="G5506" s="221"/>
      <c r="H5506" s="194"/>
      <c r="I5506" s="106"/>
      <c r="J5506" s="195"/>
      <c r="K5506" s="195"/>
      <c r="L5506" s="196"/>
    </row>
    <row r="5507">
      <c r="A5507" s="198"/>
      <c r="B5507" s="219"/>
      <c r="C5507" s="103"/>
      <c r="D5507" s="103"/>
      <c r="E5507" s="5" t="str">
        <f t="array" ref="E5507">IF(D5507="","",XLOOKUP(D5507,DATOS!$D$6:D14000,DATOS!$C$6:C14000,0,0,1))</f>
        <v/>
      </c>
      <c r="F5507" s="220"/>
      <c r="G5507" s="221"/>
      <c r="H5507" s="194"/>
      <c r="I5507" s="106"/>
      <c r="J5507" s="195"/>
      <c r="K5507" s="195"/>
      <c r="L5507" s="196"/>
    </row>
    <row r="5508">
      <c r="A5508" s="198"/>
      <c r="B5508" s="219"/>
      <c r="C5508" s="103"/>
      <c r="D5508" s="103"/>
      <c r="E5508" s="5" t="str">
        <f t="array" ref="E5508">IF(D5508="","",XLOOKUP(D5508,DATOS!$D$6:D14000,DATOS!$C$6:C14000,0,0,1))</f>
        <v/>
      </c>
      <c r="F5508" s="220"/>
      <c r="G5508" s="221"/>
      <c r="H5508" s="194"/>
      <c r="I5508" s="106"/>
      <c r="J5508" s="195"/>
      <c r="K5508" s="195"/>
      <c r="L5508" s="196"/>
    </row>
    <row r="5509">
      <c r="A5509" s="198"/>
      <c r="B5509" s="219"/>
      <c r="C5509" s="103"/>
      <c r="D5509" s="103"/>
      <c r="E5509" s="5" t="str">
        <f t="array" ref="E5509">IF(D5509="","",XLOOKUP(D5509,DATOS!$D$6:D14000,DATOS!$C$6:C14000,0,0,1))</f>
        <v/>
      </c>
      <c r="F5509" s="220"/>
      <c r="G5509" s="221"/>
      <c r="H5509" s="194"/>
      <c r="I5509" s="106"/>
      <c r="J5509" s="195"/>
      <c r="K5509" s="195"/>
      <c r="L5509" s="196"/>
    </row>
    <row r="5510">
      <c r="A5510" s="198"/>
      <c r="B5510" s="219"/>
      <c r="C5510" s="103"/>
      <c r="D5510" s="103"/>
      <c r="E5510" s="5" t="str">
        <f t="array" ref="E5510">IF(D5510="","",XLOOKUP(D5510,DATOS!$D$6:D14000,DATOS!$C$6:C14000,0,0,1))</f>
        <v/>
      </c>
      <c r="F5510" s="220"/>
      <c r="G5510" s="221"/>
      <c r="H5510" s="194"/>
      <c r="I5510" s="106"/>
      <c r="J5510" s="195"/>
      <c r="K5510" s="195"/>
      <c r="L5510" s="196"/>
    </row>
    <row r="5511">
      <c r="A5511" s="198"/>
      <c r="B5511" s="219"/>
      <c r="C5511" s="103"/>
      <c r="D5511" s="103"/>
      <c r="E5511" s="5" t="str">
        <f t="array" ref="E5511">IF(D5511="","",XLOOKUP(D5511,DATOS!$D$6:D14000,DATOS!$C$6:C14000,0,0,1))</f>
        <v/>
      </c>
      <c r="F5511" s="220"/>
      <c r="G5511" s="221"/>
      <c r="H5511" s="194"/>
      <c r="I5511" s="106"/>
      <c r="J5511" s="195"/>
      <c r="K5511" s="195"/>
      <c r="L5511" s="196"/>
    </row>
    <row r="5512">
      <c r="A5512" s="198"/>
      <c r="B5512" s="219"/>
      <c r="C5512" s="103"/>
      <c r="D5512" s="103"/>
      <c r="E5512" s="5" t="str">
        <f t="array" ref="E5512">IF(D5512="","",XLOOKUP(D5512,DATOS!$D$6:D14000,DATOS!$C$6:C14000,0,0,1))</f>
        <v/>
      </c>
      <c r="F5512" s="220"/>
      <c r="G5512" s="221"/>
      <c r="H5512" s="194"/>
      <c r="I5512" s="106"/>
      <c r="J5512" s="195"/>
      <c r="K5512" s="195"/>
      <c r="L5512" s="196"/>
    </row>
    <row r="5513">
      <c r="A5513" s="198"/>
      <c r="B5513" s="219"/>
      <c r="C5513" s="103"/>
      <c r="D5513" s="103"/>
      <c r="E5513" s="5" t="str">
        <f t="array" ref="E5513">IF(D5513="","",XLOOKUP(D5513,DATOS!$D$6:D14000,DATOS!$C$6:C14000,0,0,1))</f>
        <v/>
      </c>
      <c r="F5513" s="220"/>
      <c r="G5513" s="221"/>
      <c r="H5513" s="194"/>
      <c r="I5513" s="106"/>
      <c r="J5513" s="195"/>
      <c r="K5513" s="195"/>
      <c r="L5513" s="196"/>
    </row>
    <row r="5514">
      <c r="A5514" s="198"/>
      <c r="B5514" s="219"/>
      <c r="C5514" s="103"/>
      <c r="D5514" s="103"/>
      <c r="E5514" s="5" t="str">
        <f t="array" ref="E5514">IF(D5514="","",XLOOKUP(D5514,DATOS!$D$6:D14000,DATOS!$C$6:C14000,0,0,1))</f>
        <v/>
      </c>
      <c r="F5514" s="220"/>
      <c r="G5514" s="221"/>
      <c r="H5514" s="194"/>
      <c r="I5514" s="106"/>
      <c r="J5514" s="195"/>
      <c r="K5514" s="195"/>
      <c r="L5514" s="196"/>
    </row>
    <row r="5515">
      <c r="A5515" s="198"/>
      <c r="B5515" s="219"/>
      <c r="C5515" s="103"/>
      <c r="D5515" s="103"/>
      <c r="E5515" s="5" t="str">
        <f t="array" ref="E5515">IF(D5515="","",XLOOKUP(D5515,DATOS!$D$6:D14000,DATOS!$C$6:C14000,0,0,1))</f>
        <v/>
      </c>
      <c r="F5515" s="220"/>
      <c r="G5515" s="221"/>
      <c r="H5515" s="194"/>
      <c r="I5515" s="106"/>
      <c r="J5515" s="195"/>
      <c r="K5515" s="195"/>
      <c r="L5515" s="196"/>
    </row>
    <row r="5516">
      <c r="A5516" s="198"/>
      <c r="B5516" s="219"/>
      <c r="C5516" s="103"/>
      <c r="D5516" s="103"/>
      <c r="E5516" s="5" t="str">
        <f t="array" ref="E5516">IF(D5516="","",XLOOKUP(D5516,DATOS!$D$6:D14000,DATOS!$C$6:C14000,0,0,1))</f>
        <v/>
      </c>
      <c r="F5516" s="220"/>
      <c r="G5516" s="221"/>
      <c r="H5516" s="194"/>
      <c r="I5516" s="106"/>
      <c r="J5516" s="195"/>
      <c r="K5516" s="195"/>
      <c r="L5516" s="196"/>
    </row>
    <row r="5517">
      <c r="A5517" s="198"/>
      <c r="B5517" s="219"/>
      <c r="C5517" s="103"/>
      <c r="D5517" s="103"/>
      <c r="E5517" s="5" t="str">
        <f t="array" ref="E5517">IF(D5517="","",XLOOKUP(D5517,DATOS!$D$6:D14000,DATOS!$C$6:C14000,0,0,1))</f>
        <v/>
      </c>
      <c r="F5517" s="220"/>
      <c r="G5517" s="221"/>
      <c r="H5517" s="194"/>
      <c r="I5517" s="106"/>
      <c r="J5517" s="195"/>
      <c r="K5517" s="195"/>
      <c r="L5517" s="196"/>
    </row>
    <row r="5518">
      <c r="A5518" s="198"/>
      <c r="B5518" s="219"/>
      <c r="C5518" s="103"/>
      <c r="D5518" s="103"/>
      <c r="E5518" s="5" t="str">
        <f t="array" ref="E5518">IF(D5518="","",XLOOKUP(D5518,DATOS!$D$6:D14000,DATOS!$C$6:C14000,0,0,1))</f>
        <v/>
      </c>
      <c r="F5518" s="220"/>
      <c r="G5518" s="221"/>
      <c r="H5518" s="194"/>
      <c r="I5518" s="106"/>
      <c r="J5518" s="195"/>
      <c r="K5518" s="195"/>
      <c r="L5518" s="196"/>
    </row>
    <row r="5519">
      <c r="A5519" s="198"/>
      <c r="B5519" s="219"/>
      <c r="C5519" s="103"/>
      <c r="D5519" s="103"/>
      <c r="E5519" s="5" t="str">
        <f t="array" ref="E5519">IF(D5519="","",XLOOKUP(D5519,DATOS!$D$6:D14000,DATOS!$C$6:C14000,0,0,1))</f>
        <v/>
      </c>
      <c r="F5519" s="220"/>
      <c r="G5519" s="221"/>
      <c r="H5519" s="194"/>
      <c r="I5519" s="106"/>
      <c r="J5519" s="195"/>
      <c r="K5519" s="195"/>
      <c r="L5519" s="196"/>
    </row>
    <row r="5520">
      <c r="A5520" s="198"/>
      <c r="B5520" s="219"/>
      <c r="C5520" s="103"/>
      <c r="D5520" s="103"/>
      <c r="E5520" s="5" t="str">
        <f t="array" ref="E5520">IF(D5520="","",XLOOKUP(D5520,DATOS!$D$6:D14000,DATOS!$C$6:C14000,0,0,1))</f>
        <v/>
      </c>
      <c r="F5520" s="220"/>
      <c r="G5520" s="221"/>
      <c r="H5520" s="194"/>
      <c r="I5520" s="106"/>
      <c r="J5520" s="195"/>
      <c r="K5520" s="195"/>
      <c r="L5520" s="196"/>
    </row>
    <row r="5521">
      <c r="A5521" s="198"/>
      <c r="B5521" s="219"/>
      <c r="C5521" s="103"/>
      <c r="D5521" s="103"/>
      <c r="E5521" s="5" t="str">
        <f t="array" ref="E5521">IF(D5521="","",XLOOKUP(D5521,DATOS!$D$6:D14000,DATOS!$C$6:C14000,0,0,1))</f>
        <v/>
      </c>
      <c r="F5521" s="220"/>
      <c r="G5521" s="221"/>
      <c r="H5521" s="194"/>
      <c r="I5521" s="106"/>
      <c r="J5521" s="195"/>
      <c r="K5521" s="195"/>
      <c r="L5521" s="196"/>
    </row>
    <row r="5522">
      <c r="A5522" s="198"/>
      <c r="B5522" s="219"/>
      <c r="C5522" s="103"/>
      <c r="D5522" s="103"/>
      <c r="E5522" s="5" t="str">
        <f t="array" ref="E5522">IF(D5522="","",XLOOKUP(D5522,DATOS!$D$6:D14000,DATOS!$C$6:C14000,0,0,1))</f>
        <v/>
      </c>
      <c r="F5522" s="220"/>
      <c r="G5522" s="221"/>
      <c r="H5522" s="194"/>
      <c r="I5522" s="106"/>
      <c r="J5522" s="195"/>
      <c r="K5522" s="195"/>
      <c r="L5522" s="196"/>
    </row>
    <row r="5523">
      <c r="A5523" s="198"/>
      <c r="B5523" s="219"/>
      <c r="C5523" s="103"/>
      <c r="D5523" s="103"/>
      <c r="E5523" s="5" t="str">
        <f t="array" ref="E5523">IF(D5523="","",XLOOKUP(D5523,DATOS!$D$6:D14000,DATOS!$C$6:C14000,0,0,1))</f>
        <v/>
      </c>
      <c r="F5523" s="220"/>
      <c r="G5523" s="221"/>
      <c r="H5523" s="194"/>
      <c r="I5523" s="106"/>
      <c r="J5523" s="195"/>
      <c r="K5523" s="195"/>
      <c r="L5523" s="196"/>
    </row>
    <row r="5524">
      <c r="A5524" s="198"/>
      <c r="B5524" s="219"/>
      <c r="C5524" s="103"/>
      <c r="D5524" s="103"/>
      <c r="E5524" s="5" t="str">
        <f t="array" ref="E5524">IF(D5524="","",XLOOKUP(D5524,DATOS!$D$6:D14000,DATOS!$C$6:C14000,0,0,1))</f>
        <v/>
      </c>
      <c r="F5524" s="220"/>
      <c r="G5524" s="221"/>
      <c r="H5524" s="194"/>
      <c r="I5524" s="106"/>
      <c r="J5524" s="195"/>
      <c r="K5524" s="195"/>
      <c r="L5524" s="196"/>
    </row>
    <row r="5525">
      <c r="A5525" s="198"/>
      <c r="B5525" s="219"/>
      <c r="C5525" s="103"/>
      <c r="D5525" s="103"/>
      <c r="E5525" s="5" t="str">
        <f t="array" ref="E5525">IF(D5525="","",XLOOKUP(D5525,DATOS!$D$6:D14000,DATOS!$C$6:C14000,0,0,1))</f>
        <v/>
      </c>
      <c r="F5525" s="220"/>
      <c r="G5525" s="221"/>
      <c r="H5525" s="194"/>
      <c r="I5525" s="106"/>
      <c r="J5525" s="195"/>
      <c r="K5525" s="195"/>
      <c r="L5525" s="196"/>
    </row>
    <row r="5526">
      <c r="A5526" s="198"/>
      <c r="B5526" s="219"/>
      <c r="C5526" s="103"/>
      <c r="D5526" s="103"/>
      <c r="E5526" s="5" t="str">
        <f t="array" ref="E5526">IF(D5526="","",XLOOKUP(D5526,DATOS!$D$6:D14000,DATOS!$C$6:C14000,0,0,1))</f>
        <v/>
      </c>
      <c r="F5526" s="220"/>
      <c r="G5526" s="221"/>
      <c r="H5526" s="194"/>
      <c r="I5526" s="106"/>
      <c r="J5526" s="195"/>
      <c r="K5526" s="195"/>
      <c r="L5526" s="196"/>
    </row>
    <row r="5527">
      <c r="A5527" s="198"/>
      <c r="B5527" s="219"/>
      <c r="C5527" s="103"/>
      <c r="D5527" s="103"/>
      <c r="E5527" s="5" t="str">
        <f t="array" ref="E5527">IF(D5527="","",XLOOKUP(D5527,DATOS!$D$6:D14000,DATOS!$C$6:C14000,0,0,1))</f>
        <v/>
      </c>
      <c r="F5527" s="220"/>
      <c r="G5527" s="221"/>
      <c r="H5527" s="194"/>
      <c r="I5527" s="106"/>
      <c r="J5527" s="195"/>
      <c r="K5527" s="195"/>
      <c r="L5527" s="196"/>
    </row>
    <row r="5528">
      <c r="A5528" s="198"/>
      <c r="B5528" s="219"/>
      <c r="C5528" s="103"/>
      <c r="D5528" s="103"/>
      <c r="E5528" s="5" t="str">
        <f t="array" ref="E5528">IF(D5528="","",XLOOKUP(D5528,DATOS!$D$6:D14000,DATOS!$C$6:C14000,0,0,1))</f>
        <v/>
      </c>
      <c r="F5528" s="220"/>
      <c r="G5528" s="221"/>
      <c r="H5528" s="194"/>
      <c r="I5528" s="106"/>
      <c r="J5528" s="195"/>
      <c r="K5528" s="195"/>
      <c r="L5528" s="196"/>
    </row>
    <row r="5529">
      <c r="A5529" s="198"/>
      <c r="B5529" s="219"/>
      <c r="C5529" s="103"/>
      <c r="D5529" s="103"/>
      <c r="E5529" s="5" t="str">
        <f t="array" ref="E5529">IF(D5529="","",XLOOKUP(D5529,DATOS!$D$6:D14000,DATOS!$C$6:C14000,0,0,1))</f>
        <v/>
      </c>
      <c r="F5529" s="220"/>
      <c r="G5529" s="221"/>
      <c r="H5529" s="194"/>
      <c r="I5529" s="106"/>
      <c r="J5529" s="195"/>
      <c r="K5529" s="195"/>
      <c r="L5529" s="196"/>
    </row>
    <row r="5530">
      <c r="A5530" s="198"/>
      <c r="B5530" s="219"/>
      <c r="C5530" s="103"/>
      <c r="D5530" s="103"/>
      <c r="E5530" s="5" t="str">
        <f t="array" ref="E5530">IF(D5530="","",XLOOKUP(D5530,DATOS!$D$6:D14000,DATOS!$C$6:C14000,0,0,1))</f>
        <v/>
      </c>
      <c r="F5530" s="220"/>
      <c r="G5530" s="221"/>
      <c r="H5530" s="194"/>
      <c r="I5530" s="106"/>
      <c r="J5530" s="195"/>
      <c r="K5530" s="195"/>
      <c r="L5530" s="196"/>
    </row>
    <row r="5531">
      <c r="A5531" s="198"/>
      <c r="B5531" s="219"/>
      <c r="C5531" s="103"/>
      <c r="D5531" s="103"/>
      <c r="E5531" s="5" t="str">
        <f t="array" ref="E5531">IF(D5531="","",XLOOKUP(D5531,DATOS!$D$6:D14000,DATOS!$C$6:C14000,0,0,1))</f>
        <v/>
      </c>
      <c r="F5531" s="220"/>
      <c r="G5531" s="221"/>
      <c r="H5531" s="194"/>
      <c r="I5531" s="106"/>
      <c r="J5531" s="195"/>
      <c r="K5531" s="195"/>
      <c r="L5531" s="196"/>
    </row>
    <row r="5532">
      <c r="A5532" s="198"/>
      <c r="B5532" s="219"/>
      <c r="C5532" s="103"/>
      <c r="D5532" s="103"/>
      <c r="E5532" s="5" t="str">
        <f t="array" ref="E5532">IF(D5532="","",XLOOKUP(D5532,DATOS!$D$6:D14000,DATOS!$C$6:C14000,0,0,1))</f>
        <v/>
      </c>
      <c r="F5532" s="220"/>
      <c r="G5532" s="221"/>
      <c r="H5532" s="194"/>
      <c r="I5532" s="106"/>
      <c r="J5532" s="195"/>
      <c r="K5532" s="195"/>
      <c r="L5532" s="196"/>
    </row>
    <row r="5533">
      <c r="A5533" s="198"/>
      <c r="B5533" s="219"/>
      <c r="C5533" s="103"/>
      <c r="D5533" s="103"/>
      <c r="E5533" s="5" t="str">
        <f t="array" ref="E5533">IF(D5533="","",XLOOKUP(D5533,DATOS!$D$6:D14000,DATOS!$C$6:C14000,0,0,1))</f>
        <v/>
      </c>
      <c r="F5533" s="220"/>
      <c r="G5533" s="221"/>
      <c r="H5533" s="194"/>
      <c r="I5533" s="106"/>
      <c r="J5533" s="195"/>
      <c r="K5533" s="195"/>
      <c r="L5533" s="196"/>
    </row>
    <row r="5534">
      <c r="A5534" s="198"/>
      <c r="B5534" s="219"/>
      <c r="C5534" s="103"/>
      <c r="D5534" s="103"/>
      <c r="E5534" s="5" t="str">
        <f t="array" ref="E5534">IF(D5534="","",XLOOKUP(D5534,DATOS!$D$6:D14000,DATOS!$C$6:C14000,0,0,1))</f>
        <v/>
      </c>
      <c r="F5534" s="220"/>
      <c r="G5534" s="221"/>
      <c r="H5534" s="194"/>
      <c r="I5534" s="106"/>
      <c r="J5534" s="195"/>
      <c r="K5534" s="195"/>
      <c r="L5534" s="196"/>
    </row>
    <row r="5535">
      <c r="A5535" s="198"/>
      <c r="B5535" s="219"/>
      <c r="C5535" s="103"/>
      <c r="D5535" s="103"/>
      <c r="E5535" s="5" t="str">
        <f t="array" ref="E5535">IF(D5535="","",XLOOKUP(D5535,DATOS!$D$6:D14000,DATOS!$C$6:C14000,0,0,1))</f>
        <v/>
      </c>
      <c r="F5535" s="220"/>
      <c r="G5535" s="221"/>
      <c r="H5535" s="194"/>
      <c r="I5535" s="106"/>
      <c r="J5535" s="195"/>
      <c r="K5535" s="195"/>
      <c r="L5535" s="196"/>
    </row>
    <row r="5536">
      <c r="A5536" s="198"/>
      <c r="B5536" s="219"/>
      <c r="C5536" s="103"/>
      <c r="D5536" s="103"/>
      <c r="E5536" s="5" t="str">
        <f t="array" ref="E5536">IF(D5536="","",XLOOKUP(D5536,DATOS!$D$6:D14000,DATOS!$C$6:C14000,0,0,1))</f>
        <v/>
      </c>
      <c r="F5536" s="220"/>
      <c r="G5536" s="221"/>
      <c r="H5536" s="194"/>
      <c r="I5536" s="106"/>
      <c r="J5536" s="195"/>
      <c r="K5536" s="195"/>
      <c r="L5536" s="196"/>
    </row>
    <row r="5537">
      <c r="A5537" s="198"/>
      <c r="B5537" s="219"/>
      <c r="C5537" s="103"/>
      <c r="D5537" s="103"/>
      <c r="E5537" s="5" t="str">
        <f t="array" ref="E5537">IF(D5537="","",XLOOKUP(D5537,DATOS!$D$6:D14000,DATOS!$C$6:C14000,0,0,1))</f>
        <v/>
      </c>
      <c r="F5537" s="220"/>
      <c r="G5537" s="221"/>
      <c r="H5537" s="194"/>
      <c r="I5537" s="106"/>
      <c r="J5537" s="195"/>
      <c r="K5537" s="195"/>
      <c r="L5537" s="196"/>
    </row>
    <row r="5538">
      <c r="A5538" s="198"/>
      <c r="B5538" s="219"/>
      <c r="C5538" s="103"/>
      <c r="D5538" s="103"/>
      <c r="E5538" s="5" t="str">
        <f t="array" ref="E5538">IF(D5538="","",XLOOKUP(D5538,DATOS!$D$6:D14000,DATOS!$C$6:C14000,0,0,1))</f>
        <v/>
      </c>
      <c r="F5538" s="220"/>
      <c r="G5538" s="221"/>
      <c r="H5538" s="194"/>
      <c r="I5538" s="106"/>
      <c r="J5538" s="195"/>
      <c r="K5538" s="195"/>
      <c r="L5538" s="196"/>
    </row>
    <row r="5539">
      <c r="A5539" s="198"/>
      <c r="B5539" s="219"/>
      <c r="C5539" s="103"/>
      <c r="D5539" s="103"/>
      <c r="E5539" s="5" t="str">
        <f t="array" ref="E5539">IF(D5539="","",XLOOKUP(D5539,DATOS!$D$6:D14000,DATOS!$C$6:C14000,0,0,1))</f>
        <v/>
      </c>
      <c r="F5539" s="220"/>
      <c r="G5539" s="221"/>
      <c r="H5539" s="194"/>
      <c r="I5539" s="106"/>
      <c r="J5539" s="195"/>
      <c r="K5539" s="195"/>
      <c r="L5539" s="196"/>
    </row>
    <row r="5540">
      <c r="A5540" s="198"/>
      <c r="B5540" s="219"/>
      <c r="C5540" s="103"/>
      <c r="D5540" s="103"/>
      <c r="E5540" s="5" t="str">
        <f t="array" ref="E5540">IF(D5540="","",XLOOKUP(D5540,DATOS!$D$6:D14000,DATOS!$C$6:C14000,0,0,1))</f>
        <v/>
      </c>
      <c r="F5540" s="220"/>
      <c r="G5540" s="221"/>
      <c r="H5540" s="194"/>
      <c r="I5540" s="106"/>
      <c r="J5540" s="195"/>
      <c r="K5540" s="195"/>
      <c r="L5540" s="196"/>
    </row>
    <row r="5541">
      <c r="A5541" s="198"/>
      <c r="B5541" s="219"/>
      <c r="C5541" s="103"/>
      <c r="D5541" s="103"/>
      <c r="E5541" s="5" t="str">
        <f t="array" ref="E5541">IF(D5541="","",XLOOKUP(D5541,DATOS!$D$6:D14000,DATOS!$C$6:C14000,0,0,1))</f>
        <v/>
      </c>
      <c r="F5541" s="220"/>
      <c r="G5541" s="221"/>
      <c r="H5541" s="194"/>
      <c r="I5541" s="106"/>
      <c r="J5541" s="195"/>
      <c r="K5541" s="195"/>
      <c r="L5541" s="196"/>
    </row>
    <row r="5542">
      <c r="A5542" s="198"/>
      <c r="B5542" s="219"/>
      <c r="C5542" s="103"/>
      <c r="D5542" s="103"/>
      <c r="E5542" s="5" t="str">
        <f t="array" ref="E5542">IF(D5542="","",XLOOKUP(D5542,DATOS!$D$6:D14000,DATOS!$C$6:C14000,0,0,1))</f>
        <v/>
      </c>
      <c r="F5542" s="220"/>
      <c r="G5542" s="221"/>
      <c r="H5542" s="194"/>
      <c r="I5542" s="106"/>
      <c r="J5542" s="195"/>
      <c r="K5542" s="195"/>
      <c r="L5542" s="196"/>
    </row>
    <row r="5543">
      <c r="A5543" s="198"/>
      <c r="B5543" s="219"/>
      <c r="C5543" s="103"/>
      <c r="D5543" s="103"/>
      <c r="E5543" s="5" t="str">
        <f t="array" ref="E5543">IF(D5543="","",XLOOKUP(D5543,DATOS!$D$6:D14000,DATOS!$C$6:C14000,0,0,1))</f>
        <v/>
      </c>
      <c r="F5543" s="220"/>
      <c r="G5543" s="221"/>
      <c r="H5543" s="194"/>
      <c r="I5543" s="106"/>
      <c r="J5543" s="195"/>
      <c r="K5543" s="195"/>
      <c r="L5543" s="196"/>
    </row>
    <row r="5544">
      <c r="A5544" s="198"/>
      <c r="B5544" s="219"/>
      <c r="C5544" s="103"/>
      <c r="D5544" s="103"/>
      <c r="E5544" s="5" t="str">
        <f t="array" ref="E5544">IF(D5544="","",XLOOKUP(D5544,DATOS!$D$6:D14000,DATOS!$C$6:C14000,0,0,1))</f>
        <v/>
      </c>
      <c r="F5544" s="220"/>
      <c r="G5544" s="221"/>
      <c r="H5544" s="194"/>
      <c r="I5544" s="106"/>
      <c r="J5544" s="195"/>
      <c r="K5544" s="195"/>
      <c r="L5544" s="196"/>
    </row>
    <row r="5545">
      <c r="A5545" s="198"/>
      <c r="B5545" s="219"/>
      <c r="C5545" s="103"/>
      <c r="D5545" s="103"/>
      <c r="E5545" s="5" t="str">
        <f t="array" ref="E5545">IF(D5545="","",XLOOKUP(D5545,DATOS!$D$6:D14000,DATOS!$C$6:C14000,0,0,1))</f>
        <v/>
      </c>
      <c r="F5545" s="220"/>
      <c r="G5545" s="221"/>
      <c r="H5545" s="194"/>
      <c r="I5545" s="106"/>
      <c r="J5545" s="195"/>
      <c r="K5545" s="195"/>
      <c r="L5545" s="196"/>
    </row>
    <row r="5546">
      <c r="A5546" s="198"/>
      <c r="B5546" s="219"/>
      <c r="C5546" s="103"/>
      <c r="D5546" s="103"/>
      <c r="E5546" s="5" t="str">
        <f t="array" ref="E5546">IF(D5546="","",XLOOKUP(D5546,DATOS!$D$6:D14000,DATOS!$C$6:C14000,0,0,1))</f>
        <v/>
      </c>
      <c r="F5546" s="220"/>
      <c r="G5546" s="221"/>
      <c r="H5546" s="194"/>
      <c r="I5546" s="106"/>
      <c r="J5546" s="195"/>
      <c r="K5546" s="195"/>
      <c r="L5546" s="196"/>
    </row>
    <row r="5547">
      <c r="A5547" s="198"/>
      <c r="B5547" s="219"/>
      <c r="C5547" s="103"/>
      <c r="D5547" s="103"/>
      <c r="E5547" s="5" t="str">
        <f t="array" ref="E5547">IF(D5547="","",XLOOKUP(D5547,DATOS!$D$6:D14000,DATOS!$C$6:C14000,0,0,1))</f>
        <v/>
      </c>
      <c r="F5547" s="220"/>
      <c r="G5547" s="221"/>
      <c r="H5547" s="194"/>
      <c r="I5547" s="106"/>
      <c r="J5547" s="195"/>
      <c r="K5547" s="195"/>
      <c r="L5547" s="196"/>
    </row>
    <row r="5548">
      <c r="A5548" s="198"/>
      <c r="B5548" s="219"/>
      <c r="C5548" s="103"/>
      <c r="D5548" s="103"/>
      <c r="E5548" s="5" t="str">
        <f t="array" ref="E5548">IF(D5548="","",XLOOKUP(D5548,DATOS!$D$6:D14000,DATOS!$C$6:C14000,0,0,1))</f>
        <v/>
      </c>
      <c r="F5548" s="220"/>
      <c r="G5548" s="221"/>
      <c r="H5548" s="194"/>
      <c r="I5548" s="106"/>
      <c r="J5548" s="195"/>
      <c r="K5548" s="195"/>
      <c r="L5548" s="196"/>
    </row>
    <row r="5549">
      <c r="A5549" s="198"/>
      <c r="B5549" s="219"/>
      <c r="C5549" s="103"/>
      <c r="D5549" s="103"/>
      <c r="E5549" s="5" t="str">
        <f t="array" ref="E5549">IF(D5549="","",XLOOKUP(D5549,DATOS!$D$6:D14000,DATOS!$C$6:C14000,0,0,1))</f>
        <v/>
      </c>
      <c r="F5549" s="220"/>
      <c r="G5549" s="221"/>
      <c r="H5549" s="194"/>
      <c r="I5549" s="106"/>
      <c r="J5549" s="195"/>
      <c r="K5549" s="195"/>
      <c r="L5549" s="196"/>
    </row>
    <row r="5550">
      <c r="A5550" s="198"/>
      <c r="B5550" s="219"/>
      <c r="C5550" s="103"/>
      <c r="D5550" s="103"/>
      <c r="E5550" s="5" t="str">
        <f t="array" ref="E5550">IF(D5550="","",XLOOKUP(D5550,DATOS!$D$6:D14000,DATOS!$C$6:C14000,0,0,1))</f>
        <v/>
      </c>
      <c r="F5550" s="220"/>
      <c r="G5550" s="221"/>
      <c r="H5550" s="194"/>
      <c r="I5550" s="106"/>
      <c r="J5550" s="195"/>
      <c r="K5550" s="195"/>
      <c r="L5550" s="196"/>
    </row>
    <row r="5551">
      <c r="A5551" s="198"/>
      <c r="B5551" s="219"/>
      <c r="C5551" s="103"/>
      <c r="D5551" s="103"/>
      <c r="E5551" s="5" t="str">
        <f t="array" ref="E5551">IF(D5551="","",XLOOKUP(D5551,DATOS!$D$6:D14000,DATOS!$C$6:C14000,0,0,1))</f>
        <v/>
      </c>
      <c r="F5551" s="220"/>
      <c r="G5551" s="221"/>
      <c r="H5551" s="194"/>
      <c r="I5551" s="106"/>
      <c r="J5551" s="195"/>
      <c r="K5551" s="195"/>
      <c r="L5551" s="196"/>
    </row>
    <row r="5552">
      <c r="A5552" s="198"/>
      <c r="B5552" s="219"/>
      <c r="C5552" s="103"/>
      <c r="D5552" s="103"/>
      <c r="E5552" s="5" t="str">
        <f t="array" ref="E5552">IF(D5552="","",XLOOKUP(D5552,DATOS!$D$6:D14000,DATOS!$C$6:C14000,0,0,1))</f>
        <v/>
      </c>
      <c r="F5552" s="220"/>
      <c r="G5552" s="221"/>
      <c r="H5552" s="194"/>
      <c r="I5552" s="106"/>
      <c r="J5552" s="195"/>
      <c r="K5552" s="195"/>
      <c r="L5552" s="196"/>
    </row>
    <row r="5553">
      <c r="A5553" s="198"/>
      <c r="B5553" s="219"/>
      <c r="C5553" s="103"/>
      <c r="D5553" s="103"/>
      <c r="E5553" s="5" t="str">
        <f t="array" ref="E5553">IF(D5553="","",XLOOKUP(D5553,DATOS!$D$6:D14000,DATOS!$C$6:C14000,0,0,1))</f>
        <v/>
      </c>
      <c r="F5553" s="220"/>
      <c r="G5553" s="221"/>
      <c r="H5553" s="194"/>
      <c r="I5553" s="106"/>
      <c r="J5553" s="195"/>
      <c r="K5553" s="195"/>
      <c r="L5553" s="196"/>
    </row>
    <row r="5554">
      <c r="A5554" s="198"/>
      <c r="B5554" s="219"/>
      <c r="C5554" s="103"/>
      <c r="D5554" s="103"/>
      <c r="E5554" s="5" t="str">
        <f t="array" ref="E5554">IF(D5554="","",XLOOKUP(D5554,DATOS!$D$6:D14000,DATOS!$C$6:C14000,0,0,1))</f>
        <v/>
      </c>
      <c r="F5554" s="220"/>
      <c r="G5554" s="221"/>
      <c r="H5554" s="194"/>
      <c r="I5554" s="106"/>
      <c r="J5554" s="195"/>
      <c r="K5554" s="195"/>
      <c r="L5554" s="196"/>
    </row>
    <row r="5555">
      <c r="A5555" s="198"/>
      <c r="B5555" s="219"/>
      <c r="C5555" s="103"/>
      <c r="D5555" s="103"/>
      <c r="E5555" s="5" t="str">
        <f t="array" ref="E5555">IF(D5555="","",XLOOKUP(D5555,DATOS!$D$6:D14000,DATOS!$C$6:C14000,0,0,1))</f>
        <v/>
      </c>
      <c r="F5555" s="220"/>
      <c r="G5555" s="221"/>
      <c r="H5555" s="194"/>
      <c r="I5555" s="106"/>
      <c r="J5555" s="195"/>
      <c r="K5555" s="195"/>
      <c r="L5555" s="196"/>
    </row>
    <row r="5556">
      <c r="A5556" s="198"/>
      <c r="B5556" s="219"/>
      <c r="C5556" s="103"/>
      <c r="D5556" s="103"/>
      <c r="E5556" s="5" t="str">
        <f t="array" ref="E5556">IF(D5556="","",XLOOKUP(D5556,DATOS!$D$6:D14000,DATOS!$C$6:C14000,0,0,1))</f>
        <v/>
      </c>
      <c r="F5556" s="220"/>
      <c r="G5556" s="221"/>
      <c r="H5556" s="194"/>
      <c r="I5556" s="106"/>
      <c r="J5556" s="195"/>
      <c r="K5556" s="195"/>
      <c r="L5556" s="196"/>
    </row>
    <row r="5557">
      <c r="A5557" s="198"/>
      <c r="B5557" s="219"/>
      <c r="C5557" s="103"/>
      <c r="D5557" s="103"/>
      <c r="E5557" s="5" t="str">
        <f t="array" ref="E5557">IF(D5557="","",XLOOKUP(D5557,DATOS!$D$6:D14000,DATOS!$C$6:C14000,0,0,1))</f>
        <v/>
      </c>
      <c r="F5557" s="220"/>
      <c r="G5557" s="221"/>
      <c r="H5557" s="194"/>
      <c r="I5557" s="106"/>
      <c r="J5557" s="195"/>
      <c r="K5557" s="195"/>
      <c r="L5557" s="196"/>
    </row>
    <row r="5558">
      <c r="A5558" s="198"/>
      <c r="B5558" s="219"/>
      <c r="C5558" s="103"/>
      <c r="D5558" s="103"/>
      <c r="E5558" s="5" t="str">
        <f t="array" ref="E5558">IF(D5558="","",XLOOKUP(D5558,DATOS!$D$6:D14000,DATOS!$C$6:C14000,0,0,1))</f>
        <v/>
      </c>
      <c r="F5558" s="220"/>
      <c r="G5558" s="221"/>
      <c r="H5558" s="194"/>
      <c r="I5558" s="106"/>
      <c r="J5558" s="195"/>
      <c r="K5558" s="195"/>
      <c r="L5558" s="196"/>
    </row>
    <row r="5559">
      <c r="A5559" s="198"/>
      <c r="B5559" s="219"/>
      <c r="C5559" s="103"/>
      <c r="D5559" s="103"/>
      <c r="E5559" s="5" t="str">
        <f t="array" ref="E5559">IF(D5559="","",XLOOKUP(D5559,DATOS!$D$6:D14000,DATOS!$C$6:C14000,0,0,1))</f>
        <v/>
      </c>
      <c r="F5559" s="220"/>
      <c r="G5559" s="221"/>
      <c r="H5559" s="194"/>
      <c r="I5559" s="106"/>
      <c r="J5559" s="195"/>
      <c r="K5559" s="195"/>
      <c r="L5559" s="196"/>
    </row>
    <row r="5560">
      <c r="A5560" s="198"/>
      <c r="B5560" s="219"/>
      <c r="C5560" s="103"/>
      <c r="D5560" s="103"/>
      <c r="E5560" s="5" t="str">
        <f t="array" ref="E5560">IF(D5560="","",XLOOKUP(D5560,DATOS!$D$6:D14000,DATOS!$C$6:C14000,0,0,1))</f>
        <v/>
      </c>
      <c r="F5560" s="220"/>
      <c r="G5560" s="221"/>
      <c r="H5560" s="194"/>
      <c r="I5560" s="106"/>
      <c r="J5560" s="195"/>
      <c r="K5560" s="195"/>
      <c r="L5560" s="196"/>
    </row>
    <row r="5561">
      <c r="A5561" s="198"/>
      <c r="B5561" s="219"/>
      <c r="C5561" s="103"/>
      <c r="D5561" s="103"/>
      <c r="E5561" s="5" t="str">
        <f t="array" ref="E5561">IF(D5561="","",XLOOKUP(D5561,DATOS!$D$6:D14000,DATOS!$C$6:C14000,0,0,1))</f>
        <v/>
      </c>
      <c r="F5561" s="220"/>
      <c r="G5561" s="221"/>
      <c r="H5561" s="194"/>
      <c r="I5561" s="106"/>
      <c r="J5561" s="195"/>
      <c r="K5561" s="195"/>
      <c r="L5561" s="196"/>
    </row>
    <row r="5562">
      <c r="A5562" s="198"/>
      <c r="B5562" s="219"/>
      <c r="C5562" s="103"/>
      <c r="D5562" s="103"/>
      <c r="E5562" s="5" t="str">
        <f t="array" ref="E5562">IF(D5562="","",XLOOKUP(D5562,DATOS!$D$6:D14000,DATOS!$C$6:C14000,0,0,1))</f>
        <v/>
      </c>
      <c r="F5562" s="220"/>
      <c r="G5562" s="221"/>
      <c r="H5562" s="194"/>
      <c r="I5562" s="106"/>
      <c r="J5562" s="195"/>
      <c r="K5562" s="195"/>
      <c r="L5562" s="196"/>
    </row>
    <row r="5563">
      <c r="A5563" s="198"/>
      <c r="B5563" s="219"/>
      <c r="C5563" s="103"/>
      <c r="D5563" s="103"/>
      <c r="E5563" s="5" t="str">
        <f t="array" ref="E5563">IF(D5563="","",XLOOKUP(D5563,DATOS!$D$6:D14000,DATOS!$C$6:C14000,0,0,1))</f>
        <v/>
      </c>
      <c r="F5563" s="220"/>
      <c r="G5563" s="221"/>
      <c r="H5563" s="194"/>
      <c r="I5563" s="106"/>
      <c r="J5563" s="195"/>
      <c r="K5563" s="195"/>
      <c r="L5563" s="196"/>
    </row>
    <row r="5564">
      <c r="A5564" s="198"/>
      <c r="B5564" s="219"/>
      <c r="C5564" s="103"/>
      <c r="D5564" s="103"/>
      <c r="E5564" s="5" t="str">
        <f t="array" ref="E5564">IF(D5564="","",XLOOKUP(D5564,DATOS!$D$6:D14000,DATOS!$C$6:C14000,0,0,1))</f>
        <v/>
      </c>
      <c r="F5564" s="220"/>
      <c r="G5564" s="221"/>
      <c r="H5564" s="194"/>
      <c r="I5564" s="106"/>
      <c r="J5564" s="195"/>
      <c r="K5564" s="195"/>
      <c r="L5564" s="196"/>
    </row>
    <row r="5565">
      <c r="A5565" s="198"/>
      <c r="B5565" s="219"/>
      <c r="C5565" s="103"/>
      <c r="D5565" s="103"/>
      <c r="E5565" s="5" t="str">
        <f t="array" ref="E5565">IF(D5565="","",XLOOKUP(D5565,DATOS!$D$6:D14000,DATOS!$C$6:C14000,0,0,1))</f>
        <v/>
      </c>
      <c r="F5565" s="220"/>
      <c r="G5565" s="221"/>
      <c r="H5565" s="194"/>
      <c r="I5565" s="106"/>
      <c r="J5565" s="195"/>
      <c r="K5565" s="195"/>
      <c r="L5565" s="196"/>
    </row>
    <row r="5566">
      <c r="A5566" s="198"/>
      <c r="B5566" s="219"/>
      <c r="C5566" s="103"/>
      <c r="D5566" s="103"/>
      <c r="E5566" s="5" t="str">
        <f t="array" ref="E5566">IF(D5566="","",XLOOKUP(D5566,DATOS!$D$6:D14000,DATOS!$C$6:C14000,0,0,1))</f>
        <v/>
      </c>
      <c r="F5566" s="220"/>
      <c r="G5566" s="221"/>
      <c r="H5566" s="194"/>
      <c r="I5566" s="106"/>
      <c r="J5566" s="195"/>
      <c r="K5566" s="195"/>
      <c r="L5566" s="196"/>
    </row>
    <row r="5567">
      <c r="A5567" s="198"/>
      <c r="B5567" s="219"/>
      <c r="C5567" s="103"/>
      <c r="D5567" s="103"/>
      <c r="E5567" s="5" t="str">
        <f t="array" ref="E5567">IF(D5567="","",XLOOKUP(D5567,DATOS!$D$6:D14000,DATOS!$C$6:C14000,0,0,1))</f>
        <v/>
      </c>
      <c r="F5567" s="220"/>
      <c r="G5567" s="221"/>
      <c r="H5567" s="194"/>
      <c r="I5567" s="106"/>
      <c r="J5567" s="195"/>
      <c r="K5567" s="195"/>
      <c r="L5567" s="196"/>
    </row>
    <row r="5568">
      <c r="A5568" s="198"/>
      <c r="B5568" s="219"/>
      <c r="C5568" s="103"/>
      <c r="D5568" s="103"/>
      <c r="E5568" s="5" t="str">
        <f t="array" ref="E5568">IF(D5568="","",XLOOKUP(D5568,DATOS!$D$6:D14000,DATOS!$C$6:C14000,0,0,1))</f>
        <v/>
      </c>
      <c r="F5568" s="220"/>
      <c r="G5568" s="221"/>
      <c r="H5568" s="194"/>
      <c r="I5568" s="106"/>
      <c r="J5568" s="195"/>
      <c r="K5568" s="195"/>
      <c r="L5568" s="196"/>
    </row>
    <row r="5569">
      <c r="A5569" s="198"/>
      <c r="B5569" s="219"/>
      <c r="C5569" s="103"/>
      <c r="D5569" s="103"/>
      <c r="E5569" s="5" t="str">
        <f t="array" ref="E5569">IF(D5569="","",XLOOKUP(D5569,DATOS!$D$6:D14000,DATOS!$C$6:C14000,0,0,1))</f>
        <v/>
      </c>
      <c r="F5569" s="220"/>
      <c r="G5569" s="221"/>
      <c r="H5569" s="194"/>
      <c r="I5569" s="106"/>
      <c r="J5569" s="195"/>
      <c r="K5569" s="195"/>
      <c r="L5569" s="196"/>
    </row>
    <row r="5570">
      <c r="A5570" s="198"/>
      <c r="B5570" s="219"/>
      <c r="C5570" s="103"/>
      <c r="D5570" s="103"/>
      <c r="E5570" s="5" t="str">
        <f t="array" ref="E5570">IF(D5570="","",XLOOKUP(D5570,DATOS!$D$6:D14000,DATOS!$C$6:C14000,0,0,1))</f>
        <v/>
      </c>
      <c r="F5570" s="220"/>
      <c r="G5570" s="221"/>
      <c r="H5570" s="194"/>
      <c r="I5570" s="106"/>
      <c r="J5570" s="195"/>
      <c r="K5570" s="195"/>
      <c r="L5570" s="196"/>
    </row>
    <row r="5571">
      <c r="A5571" s="198"/>
      <c r="B5571" s="219"/>
      <c r="C5571" s="103"/>
      <c r="D5571" s="103"/>
      <c r="E5571" s="5" t="str">
        <f t="array" ref="E5571">IF(D5571="","",XLOOKUP(D5571,DATOS!$D$6:D14000,DATOS!$C$6:C14000,0,0,1))</f>
        <v/>
      </c>
      <c r="F5571" s="220"/>
      <c r="G5571" s="221"/>
      <c r="H5571" s="194"/>
      <c r="I5571" s="106"/>
      <c r="J5571" s="195"/>
      <c r="K5571" s="195"/>
      <c r="L5571" s="196"/>
    </row>
    <row r="5572">
      <c r="A5572" s="198"/>
      <c r="B5572" s="219"/>
      <c r="C5572" s="103"/>
      <c r="D5572" s="103"/>
      <c r="E5572" s="5" t="str">
        <f t="array" ref="E5572">IF(D5572="","",XLOOKUP(D5572,DATOS!$D$6:D14000,DATOS!$C$6:C14000,0,0,1))</f>
        <v/>
      </c>
      <c r="F5572" s="220"/>
      <c r="G5572" s="221"/>
      <c r="H5572" s="194"/>
      <c r="I5572" s="106"/>
      <c r="J5572" s="195"/>
      <c r="K5572" s="195"/>
      <c r="L5572" s="196"/>
    </row>
    <row r="5573">
      <c r="A5573" s="198"/>
      <c r="B5573" s="219"/>
      <c r="C5573" s="103"/>
      <c r="D5573" s="103"/>
      <c r="E5573" s="5" t="str">
        <f t="array" ref="E5573">IF(D5573="","",XLOOKUP(D5573,DATOS!$D$6:D14000,DATOS!$C$6:C14000,0,0,1))</f>
        <v/>
      </c>
      <c r="F5573" s="220"/>
      <c r="G5573" s="221"/>
      <c r="H5573" s="194"/>
      <c r="I5573" s="106"/>
      <c r="J5573" s="195"/>
      <c r="K5573" s="195"/>
      <c r="L5573" s="196"/>
    </row>
    <row r="5574">
      <c r="A5574" s="198"/>
      <c r="B5574" s="219"/>
      <c r="C5574" s="103"/>
      <c r="D5574" s="103"/>
      <c r="E5574" s="5" t="str">
        <f t="array" ref="E5574">IF(D5574="","",XLOOKUP(D5574,DATOS!$D$6:D14000,DATOS!$C$6:C14000,0,0,1))</f>
        <v/>
      </c>
      <c r="F5574" s="220"/>
      <c r="G5574" s="221"/>
      <c r="H5574" s="194"/>
      <c r="I5574" s="106"/>
      <c r="J5574" s="195"/>
      <c r="K5574" s="195"/>
      <c r="L5574" s="196"/>
    </row>
    <row r="5575">
      <c r="A5575" s="198"/>
      <c r="B5575" s="219"/>
      <c r="C5575" s="103"/>
      <c r="D5575" s="103"/>
      <c r="E5575" s="5" t="str">
        <f t="array" ref="E5575">IF(D5575="","",XLOOKUP(D5575,DATOS!$D$6:D14000,DATOS!$C$6:C14000,0,0,1))</f>
        <v/>
      </c>
      <c r="F5575" s="220"/>
      <c r="G5575" s="221"/>
      <c r="H5575" s="194"/>
      <c r="I5575" s="106"/>
      <c r="J5575" s="195"/>
      <c r="K5575" s="195"/>
      <c r="L5575" s="196"/>
    </row>
    <row r="5576">
      <c r="A5576" s="198"/>
      <c r="B5576" s="219"/>
      <c r="C5576" s="103"/>
      <c r="D5576" s="103"/>
      <c r="E5576" s="5" t="str">
        <f t="array" ref="E5576">IF(D5576="","",XLOOKUP(D5576,DATOS!$D$6:D14000,DATOS!$C$6:C14000,0,0,1))</f>
        <v/>
      </c>
      <c r="F5576" s="220"/>
      <c r="G5576" s="221"/>
      <c r="H5576" s="194"/>
      <c r="I5576" s="106"/>
      <c r="J5576" s="195"/>
      <c r="K5576" s="195"/>
      <c r="L5576" s="196"/>
    </row>
    <row r="5577">
      <c r="A5577" s="198"/>
      <c r="B5577" s="219"/>
      <c r="C5577" s="103"/>
      <c r="D5577" s="103"/>
      <c r="E5577" s="5" t="str">
        <f t="array" ref="E5577">IF(D5577="","",XLOOKUP(D5577,DATOS!$D$6:D14000,DATOS!$C$6:C14000,0,0,1))</f>
        <v/>
      </c>
      <c r="F5577" s="220"/>
      <c r="G5577" s="221"/>
      <c r="H5577" s="194"/>
      <c r="I5577" s="106"/>
      <c r="J5577" s="195"/>
      <c r="K5577" s="195"/>
      <c r="L5577" s="196"/>
    </row>
    <row r="5578">
      <c r="A5578" s="198"/>
      <c r="B5578" s="219"/>
      <c r="C5578" s="103"/>
      <c r="D5578" s="103"/>
      <c r="E5578" s="5" t="str">
        <f t="array" ref="E5578">IF(D5578="","",XLOOKUP(D5578,DATOS!$D$6:D14000,DATOS!$C$6:C14000,0,0,1))</f>
        <v/>
      </c>
      <c r="F5578" s="220"/>
      <c r="G5578" s="221"/>
      <c r="H5578" s="194"/>
      <c r="I5578" s="106"/>
      <c r="J5578" s="195"/>
      <c r="K5578" s="195"/>
      <c r="L5578" s="196"/>
    </row>
    <row r="5579">
      <c r="A5579" s="198"/>
      <c r="B5579" s="219"/>
      <c r="C5579" s="103"/>
      <c r="D5579" s="103"/>
      <c r="E5579" s="5" t="str">
        <f t="array" ref="E5579">IF(D5579="","",XLOOKUP(D5579,DATOS!$D$6:D14000,DATOS!$C$6:C14000,0,0,1))</f>
        <v/>
      </c>
      <c r="F5579" s="220"/>
      <c r="G5579" s="221"/>
      <c r="H5579" s="194"/>
      <c r="I5579" s="106"/>
      <c r="J5579" s="195"/>
      <c r="K5579" s="195"/>
      <c r="L5579" s="196"/>
    </row>
    <row r="5580">
      <c r="A5580" s="198"/>
      <c r="B5580" s="219"/>
      <c r="C5580" s="103"/>
      <c r="D5580" s="103"/>
      <c r="E5580" s="5" t="str">
        <f t="array" ref="E5580">IF(D5580="","",XLOOKUP(D5580,DATOS!$D$6:D14000,DATOS!$C$6:C14000,0,0,1))</f>
        <v/>
      </c>
      <c r="F5580" s="220"/>
      <c r="G5580" s="221"/>
      <c r="H5580" s="194"/>
      <c r="I5580" s="106"/>
      <c r="J5580" s="195"/>
      <c r="K5580" s="195"/>
      <c r="L5580" s="196"/>
    </row>
    <row r="5581">
      <c r="A5581" s="198"/>
      <c r="B5581" s="219"/>
      <c r="C5581" s="103"/>
      <c r="D5581" s="103"/>
      <c r="E5581" s="5" t="str">
        <f t="array" ref="E5581">IF(D5581="","",XLOOKUP(D5581,DATOS!$D$6:D14000,DATOS!$C$6:C14000,0,0,1))</f>
        <v/>
      </c>
      <c r="F5581" s="220"/>
      <c r="G5581" s="221"/>
      <c r="H5581" s="194"/>
      <c r="I5581" s="106"/>
      <c r="J5581" s="195"/>
      <c r="K5581" s="195"/>
      <c r="L5581" s="196"/>
    </row>
    <row r="5582">
      <c r="A5582" s="198"/>
      <c r="B5582" s="219"/>
      <c r="C5582" s="103"/>
      <c r="D5582" s="103"/>
      <c r="E5582" s="5" t="str">
        <f t="array" ref="E5582">IF(D5582="","",XLOOKUP(D5582,DATOS!$D$6:D14000,DATOS!$C$6:C14000,0,0,1))</f>
        <v/>
      </c>
      <c r="F5582" s="220"/>
      <c r="G5582" s="221"/>
      <c r="H5582" s="194"/>
      <c r="I5582" s="106"/>
      <c r="J5582" s="195"/>
      <c r="K5582" s="195"/>
      <c r="L5582" s="196"/>
    </row>
    <row r="5583">
      <c r="A5583" s="198"/>
      <c r="B5583" s="219"/>
      <c r="C5583" s="103"/>
      <c r="D5583" s="103"/>
      <c r="E5583" s="5" t="str">
        <f t="array" ref="E5583">IF(D5583="","",XLOOKUP(D5583,DATOS!$D$6:D14000,DATOS!$C$6:C14000,0,0,1))</f>
        <v/>
      </c>
      <c r="F5583" s="220"/>
      <c r="G5583" s="221"/>
      <c r="H5583" s="194"/>
      <c r="I5583" s="106"/>
      <c r="J5583" s="195"/>
      <c r="K5583" s="195"/>
      <c r="L5583" s="196"/>
    </row>
    <row r="5584">
      <c r="A5584" s="198"/>
      <c r="B5584" s="219"/>
      <c r="C5584" s="103"/>
      <c r="D5584" s="103"/>
      <c r="E5584" s="5" t="str">
        <f t="array" ref="E5584">IF(D5584="","",XLOOKUP(D5584,DATOS!$D$6:D14000,DATOS!$C$6:C14000,0,0,1))</f>
        <v/>
      </c>
      <c r="F5584" s="220"/>
      <c r="G5584" s="221"/>
      <c r="H5584" s="194"/>
      <c r="I5584" s="106"/>
      <c r="J5584" s="195"/>
      <c r="K5584" s="195"/>
      <c r="L5584" s="196"/>
    </row>
    <row r="5585">
      <c r="A5585" s="198"/>
      <c r="B5585" s="219"/>
      <c r="C5585" s="103"/>
      <c r="D5585" s="103"/>
      <c r="E5585" s="5" t="str">
        <f t="array" ref="E5585">IF(D5585="","",XLOOKUP(D5585,DATOS!$D$6:D14000,DATOS!$C$6:C14000,0,0,1))</f>
        <v/>
      </c>
      <c r="F5585" s="220"/>
      <c r="G5585" s="221"/>
      <c r="H5585" s="194"/>
      <c r="I5585" s="106"/>
      <c r="J5585" s="195"/>
      <c r="K5585" s="195"/>
      <c r="L5585" s="196"/>
    </row>
    <row r="5586">
      <c r="A5586" s="198"/>
      <c r="B5586" s="219"/>
      <c r="C5586" s="103"/>
      <c r="D5586" s="103"/>
      <c r="E5586" s="5" t="str">
        <f t="array" ref="E5586">IF(D5586="","",XLOOKUP(D5586,DATOS!$D$6:D14000,DATOS!$C$6:C14000,0,0,1))</f>
        <v/>
      </c>
      <c r="F5586" s="220"/>
      <c r="G5586" s="221"/>
      <c r="H5586" s="194"/>
      <c r="I5586" s="106"/>
      <c r="J5586" s="195"/>
      <c r="K5586" s="195"/>
      <c r="L5586" s="196"/>
    </row>
    <row r="5587">
      <c r="A5587" s="198"/>
      <c r="B5587" s="219"/>
      <c r="C5587" s="103"/>
      <c r="D5587" s="103"/>
      <c r="E5587" s="5" t="str">
        <f t="array" ref="E5587">IF(D5587="","",XLOOKUP(D5587,DATOS!$D$6:D14000,DATOS!$C$6:C14000,0,0,1))</f>
        <v/>
      </c>
      <c r="F5587" s="220"/>
      <c r="G5587" s="221"/>
      <c r="H5587" s="194"/>
      <c r="I5587" s="106"/>
      <c r="J5587" s="195"/>
      <c r="K5587" s="195"/>
      <c r="L5587" s="196"/>
    </row>
    <row r="5588">
      <c r="A5588" s="198"/>
      <c r="B5588" s="219"/>
      <c r="C5588" s="103"/>
      <c r="D5588" s="103"/>
      <c r="E5588" s="5" t="str">
        <f t="array" ref="E5588">IF(D5588="","",XLOOKUP(D5588,DATOS!$D$6:D14000,DATOS!$C$6:C14000,0,0,1))</f>
        <v/>
      </c>
      <c r="F5588" s="220"/>
      <c r="G5588" s="221"/>
      <c r="H5588" s="194"/>
      <c r="I5588" s="106"/>
      <c r="J5588" s="195"/>
      <c r="K5588" s="195"/>
      <c r="L5588" s="196"/>
    </row>
    <row r="5589">
      <c r="A5589" s="198"/>
      <c r="B5589" s="219"/>
      <c r="C5589" s="103"/>
      <c r="D5589" s="103"/>
      <c r="E5589" s="5" t="str">
        <f t="array" ref="E5589">IF(D5589="","",XLOOKUP(D5589,DATOS!$D$6:D14000,DATOS!$C$6:C14000,0,0,1))</f>
        <v/>
      </c>
      <c r="F5589" s="220"/>
      <c r="G5589" s="221"/>
      <c r="H5589" s="194"/>
      <c r="I5589" s="106"/>
      <c r="J5589" s="195"/>
      <c r="K5589" s="195"/>
      <c r="L5589" s="196"/>
    </row>
    <row r="5590">
      <c r="A5590" s="198"/>
      <c r="B5590" s="219"/>
      <c r="C5590" s="103"/>
      <c r="D5590" s="103"/>
      <c r="E5590" s="5" t="str">
        <f t="array" ref="E5590">IF(D5590="","",XLOOKUP(D5590,DATOS!$D$6:D14000,DATOS!$C$6:C14000,0,0,1))</f>
        <v/>
      </c>
      <c r="F5590" s="220"/>
      <c r="G5590" s="221"/>
      <c r="H5590" s="194"/>
      <c r="I5590" s="106"/>
      <c r="J5590" s="195"/>
      <c r="K5590" s="195"/>
      <c r="L5590" s="196"/>
    </row>
    <row r="5591">
      <c r="A5591" s="198"/>
      <c r="B5591" s="219"/>
      <c r="C5591" s="103"/>
      <c r="D5591" s="103"/>
      <c r="E5591" s="5" t="str">
        <f t="array" ref="E5591">IF(D5591="","",XLOOKUP(D5591,DATOS!$D$6:D14000,DATOS!$C$6:C14000,0,0,1))</f>
        <v/>
      </c>
      <c r="F5591" s="220"/>
      <c r="G5591" s="221"/>
      <c r="H5591" s="194"/>
      <c r="I5591" s="106"/>
      <c r="J5591" s="195"/>
      <c r="K5591" s="195"/>
      <c r="L5591" s="196"/>
    </row>
    <row r="5592">
      <c r="A5592" s="198"/>
      <c r="B5592" s="219"/>
      <c r="C5592" s="103"/>
      <c r="D5592" s="103"/>
      <c r="E5592" s="5" t="str">
        <f t="array" ref="E5592">IF(D5592="","",XLOOKUP(D5592,DATOS!$D$6:D14000,DATOS!$C$6:C14000,0,0,1))</f>
        <v/>
      </c>
      <c r="F5592" s="220"/>
      <c r="G5592" s="221"/>
      <c r="H5592" s="194"/>
      <c r="I5592" s="106"/>
      <c r="J5592" s="195"/>
      <c r="K5592" s="195"/>
      <c r="L5592" s="196"/>
    </row>
    <row r="5593">
      <c r="A5593" s="198"/>
      <c r="B5593" s="219"/>
      <c r="C5593" s="103"/>
      <c r="D5593" s="103"/>
      <c r="E5593" s="5" t="str">
        <f t="array" ref="E5593">IF(D5593="","",XLOOKUP(D5593,DATOS!$D$6:D14000,DATOS!$C$6:C14000,0,0,1))</f>
        <v/>
      </c>
      <c r="F5593" s="220"/>
      <c r="G5593" s="221"/>
      <c r="H5593" s="194"/>
      <c r="I5593" s="106"/>
      <c r="J5593" s="195"/>
      <c r="K5593" s="195"/>
      <c r="L5593" s="196"/>
    </row>
    <row r="5594">
      <c r="A5594" s="198"/>
      <c r="B5594" s="219"/>
      <c r="C5594" s="103"/>
      <c r="D5594" s="103"/>
      <c r="E5594" s="5" t="str">
        <f t="array" ref="E5594">IF(D5594="","",XLOOKUP(D5594,DATOS!$D$6:D14000,DATOS!$C$6:C14000,0,0,1))</f>
        <v/>
      </c>
      <c r="F5594" s="220"/>
      <c r="G5594" s="221"/>
      <c r="H5594" s="194"/>
      <c r="I5594" s="106"/>
      <c r="J5594" s="195"/>
      <c r="K5594" s="195"/>
      <c r="L5594" s="196"/>
    </row>
    <row r="5595">
      <c r="A5595" s="198"/>
      <c r="B5595" s="219"/>
      <c r="C5595" s="103"/>
      <c r="D5595" s="103"/>
      <c r="E5595" s="5" t="str">
        <f t="array" ref="E5595">IF(D5595="","",XLOOKUP(D5595,DATOS!$D$6:D14000,DATOS!$C$6:C14000,0,0,1))</f>
        <v/>
      </c>
      <c r="F5595" s="220"/>
      <c r="G5595" s="221"/>
      <c r="H5595" s="194"/>
      <c r="I5595" s="106"/>
      <c r="J5595" s="195"/>
      <c r="K5595" s="195"/>
      <c r="L5595" s="196"/>
    </row>
    <row r="5596">
      <c r="A5596" s="198"/>
      <c r="B5596" s="219"/>
      <c r="C5596" s="103"/>
      <c r="D5596" s="103"/>
      <c r="E5596" s="5" t="str">
        <f t="array" ref="E5596">IF(D5596="","",XLOOKUP(D5596,DATOS!$D$6:D14000,DATOS!$C$6:C14000,0,0,1))</f>
        <v/>
      </c>
      <c r="F5596" s="220"/>
      <c r="G5596" s="221"/>
      <c r="H5596" s="194"/>
      <c r="I5596" s="106"/>
      <c r="J5596" s="195"/>
      <c r="K5596" s="195"/>
      <c r="L5596" s="196"/>
    </row>
    <row r="5597">
      <c r="A5597" s="198"/>
      <c r="B5597" s="219"/>
      <c r="C5597" s="103"/>
      <c r="D5597" s="103"/>
      <c r="E5597" s="5" t="str">
        <f t="array" ref="E5597">IF(D5597="","",XLOOKUP(D5597,DATOS!$D$6:D14000,DATOS!$C$6:C14000,0,0,1))</f>
        <v/>
      </c>
      <c r="F5597" s="220"/>
      <c r="G5597" s="221"/>
      <c r="H5597" s="194"/>
      <c r="I5597" s="106"/>
      <c r="J5597" s="195"/>
      <c r="K5597" s="195"/>
      <c r="L5597" s="196"/>
    </row>
    <row r="5598">
      <c r="A5598" s="198"/>
      <c r="B5598" s="219"/>
      <c r="C5598" s="103"/>
      <c r="D5598" s="103"/>
      <c r="E5598" s="5" t="str">
        <f t="array" ref="E5598">IF(D5598="","",XLOOKUP(D5598,DATOS!$D$6:D14000,DATOS!$C$6:C14000,0,0,1))</f>
        <v/>
      </c>
      <c r="F5598" s="220"/>
      <c r="G5598" s="221"/>
      <c r="H5598" s="194"/>
      <c r="I5598" s="106"/>
      <c r="J5598" s="195"/>
      <c r="K5598" s="195"/>
      <c r="L5598" s="196"/>
    </row>
    <row r="5599">
      <c r="A5599" s="198"/>
      <c r="B5599" s="219"/>
      <c r="C5599" s="103"/>
      <c r="D5599" s="103"/>
      <c r="E5599" s="5" t="str">
        <f t="array" ref="E5599">IF(D5599="","",XLOOKUP(D5599,DATOS!$D$6:D14000,DATOS!$C$6:C14000,0,0,1))</f>
        <v/>
      </c>
      <c r="F5599" s="220"/>
      <c r="G5599" s="221"/>
      <c r="H5599" s="194"/>
      <c r="I5599" s="106"/>
      <c r="J5599" s="195"/>
      <c r="K5599" s="195"/>
      <c r="L5599" s="196"/>
    </row>
    <row r="5600">
      <c r="A5600" s="198"/>
      <c r="B5600" s="219"/>
      <c r="C5600" s="103"/>
      <c r="D5600" s="103"/>
      <c r="E5600" s="5" t="str">
        <f t="array" ref="E5600">IF(D5600="","",XLOOKUP(D5600,DATOS!$D$6:D14000,DATOS!$C$6:C14000,0,0,1))</f>
        <v/>
      </c>
      <c r="F5600" s="220"/>
      <c r="G5600" s="221"/>
      <c r="H5600" s="194"/>
      <c r="I5600" s="106"/>
      <c r="J5600" s="195"/>
      <c r="K5600" s="195"/>
      <c r="L5600" s="196"/>
    </row>
    <row r="5601">
      <c r="A5601" s="198"/>
      <c r="B5601" s="219"/>
      <c r="C5601" s="103"/>
      <c r="D5601" s="103"/>
      <c r="E5601" s="5" t="str">
        <f t="array" ref="E5601">IF(D5601="","",XLOOKUP(D5601,DATOS!$D$6:D14000,DATOS!$C$6:C14000,0,0,1))</f>
        <v/>
      </c>
      <c r="F5601" s="220"/>
      <c r="G5601" s="221"/>
      <c r="H5601" s="194"/>
      <c r="I5601" s="106"/>
      <c r="J5601" s="195"/>
      <c r="K5601" s="195"/>
      <c r="L5601" s="196"/>
    </row>
    <row r="5602">
      <c r="A5602" s="198"/>
      <c r="B5602" s="219"/>
      <c r="C5602" s="103"/>
      <c r="D5602" s="103"/>
      <c r="E5602" s="5" t="str">
        <f t="array" ref="E5602">IF(D5602="","",XLOOKUP(D5602,DATOS!$D$6:D14000,DATOS!$C$6:C14000,0,0,1))</f>
        <v/>
      </c>
      <c r="F5602" s="220"/>
      <c r="G5602" s="221"/>
      <c r="H5602" s="194"/>
      <c r="I5602" s="106"/>
      <c r="J5602" s="195"/>
      <c r="K5602" s="195"/>
      <c r="L5602" s="196"/>
    </row>
    <row r="5603">
      <c r="A5603" s="198"/>
      <c r="B5603" s="219"/>
      <c r="C5603" s="103"/>
      <c r="D5603" s="103"/>
      <c r="E5603" s="5" t="str">
        <f t="array" ref="E5603">IF(D5603="","",XLOOKUP(D5603,DATOS!$D$6:D14000,DATOS!$C$6:C14000,0,0,1))</f>
        <v/>
      </c>
      <c r="F5603" s="220"/>
      <c r="G5603" s="221"/>
      <c r="H5603" s="194"/>
      <c r="I5603" s="106"/>
      <c r="J5603" s="195"/>
      <c r="K5603" s="195"/>
      <c r="L5603" s="196"/>
    </row>
    <row r="5604">
      <c r="A5604" s="198"/>
      <c r="B5604" s="219"/>
      <c r="C5604" s="103"/>
      <c r="D5604" s="103"/>
      <c r="E5604" s="5" t="str">
        <f t="array" ref="E5604">IF(D5604="","",XLOOKUP(D5604,DATOS!$D$6:D14000,DATOS!$C$6:C14000,0,0,1))</f>
        <v/>
      </c>
      <c r="F5604" s="220"/>
      <c r="G5604" s="221"/>
      <c r="H5604" s="194"/>
      <c r="I5604" s="106"/>
      <c r="J5604" s="195"/>
      <c r="K5604" s="195"/>
      <c r="L5604" s="196"/>
    </row>
    <row r="5605">
      <c r="A5605" s="198"/>
      <c r="B5605" s="219"/>
      <c r="C5605" s="103"/>
      <c r="D5605" s="103"/>
      <c r="E5605" s="5" t="str">
        <f t="array" ref="E5605">IF(D5605="","",XLOOKUP(D5605,DATOS!$D$6:D14000,DATOS!$C$6:C14000,0,0,1))</f>
        <v/>
      </c>
      <c r="F5605" s="220"/>
      <c r="G5605" s="221"/>
      <c r="H5605" s="194"/>
      <c r="I5605" s="106"/>
      <c r="J5605" s="195"/>
      <c r="K5605" s="195"/>
      <c r="L5605" s="196"/>
    </row>
    <row r="5606">
      <c r="A5606" s="198"/>
      <c r="B5606" s="219"/>
      <c r="C5606" s="103"/>
      <c r="D5606" s="103"/>
      <c r="E5606" s="5" t="str">
        <f t="array" ref="E5606">IF(D5606="","",XLOOKUP(D5606,DATOS!$D$6:D14000,DATOS!$C$6:C14000,0,0,1))</f>
        <v/>
      </c>
      <c r="F5606" s="220"/>
      <c r="G5606" s="221"/>
      <c r="H5606" s="194"/>
      <c r="I5606" s="106"/>
      <c r="J5606" s="195"/>
      <c r="K5606" s="195"/>
      <c r="L5606" s="196"/>
    </row>
    <row r="5607">
      <c r="A5607" s="198"/>
      <c r="B5607" s="219"/>
      <c r="C5607" s="103"/>
      <c r="D5607" s="103"/>
      <c r="E5607" s="5" t="str">
        <f t="array" ref="E5607">IF(D5607="","",XLOOKUP(D5607,DATOS!$D$6:D14000,DATOS!$C$6:C14000,0,0,1))</f>
        <v/>
      </c>
      <c r="F5607" s="220"/>
      <c r="G5607" s="221"/>
      <c r="H5607" s="194"/>
      <c r="I5607" s="106"/>
      <c r="J5607" s="195"/>
      <c r="K5607" s="195"/>
      <c r="L5607" s="196"/>
    </row>
    <row r="5608">
      <c r="A5608" s="198"/>
      <c r="B5608" s="219"/>
      <c r="C5608" s="103"/>
      <c r="D5608" s="103"/>
      <c r="E5608" s="5" t="str">
        <f t="array" ref="E5608">IF(D5608="","",XLOOKUP(D5608,DATOS!$D$6:D14000,DATOS!$C$6:C14000,0,0,1))</f>
        <v/>
      </c>
      <c r="F5608" s="220"/>
      <c r="G5608" s="221"/>
      <c r="H5608" s="194"/>
      <c r="I5608" s="106"/>
      <c r="J5608" s="195"/>
      <c r="K5608" s="195"/>
      <c r="L5608" s="196"/>
    </row>
    <row r="5609">
      <c r="A5609" s="198"/>
      <c r="B5609" s="219"/>
      <c r="C5609" s="103"/>
      <c r="D5609" s="103"/>
      <c r="E5609" s="5" t="str">
        <f t="array" ref="E5609">IF(D5609="","",XLOOKUP(D5609,DATOS!$D$6:D14000,DATOS!$C$6:C14000,0,0,1))</f>
        <v/>
      </c>
      <c r="F5609" s="220"/>
      <c r="G5609" s="221"/>
      <c r="H5609" s="194"/>
      <c r="I5609" s="106"/>
      <c r="J5609" s="195"/>
      <c r="K5609" s="195"/>
      <c r="L5609" s="196"/>
    </row>
    <row r="5610">
      <c r="A5610" s="198"/>
      <c r="B5610" s="219"/>
      <c r="C5610" s="103"/>
      <c r="D5610" s="103"/>
      <c r="E5610" s="5" t="str">
        <f t="array" ref="E5610">IF(D5610="","",XLOOKUP(D5610,DATOS!$D$6:D14000,DATOS!$C$6:C14000,0,0,1))</f>
        <v/>
      </c>
      <c r="F5610" s="220"/>
      <c r="G5610" s="221"/>
      <c r="H5610" s="194"/>
      <c r="I5610" s="106"/>
      <c r="J5610" s="195"/>
      <c r="K5610" s="195"/>
      <c r="L5610" s="196"/>
    </row>
    <row r="5611">
      <c r="A5611" s="198"/>
      <c r="B5611" s="219"/>
      <c r="C5611" s="103"/>
      <c r="D5611" s="103"/>
      <c r="E5611" s="5" t="str">
        <f t="array" ref="E5611">IF(D5611="","",XLOOKUP(D5611,DATOS!$D$6:D14000,DATOS!$C$6:C14000,0,0,1))</f>
        <v/>
      </c>
      <c r="F5611" s="220"/>
      <c r="G5611" s="221"/>
      <c r="H5611" s="194"/>
      <c r="I5611" s="106"/>
      <c r="J5611" s="195"/>
      <c r="K5611" s="195"/>
      <c r="L5611" s="196"/>
    </row>
    <row r="5612">
      <c r="A5612" s="198"/>
      <c r="B5612" s="219"/>
      <c r="C5612" s="103"/>
      <c r="D5612" s="103"/>
      <c r="E5612" s="5" t="str">
        <f t="array" ref="E5612">IF(D5612="","",XLOOKUP(D5612,DATOS!$D$6:D14000,DATOS!$C$6:C14000,0,0,1))</f>
        <v/>
      </c>
      <c r="F5612" s="220"/>
      <c r="G5612" s="221"/>
      <c r="H5612" s="194"/>
      <c r="I5612" s="106"/>
      <c r="J5612" s="195"/>
      <c r="K5612" s="195"/>
      <c r="L5612" s="196"/>
    </row>
    <row r="5613">
      <c r="A5613" s="198"/>
      <c r="B5613" s="219"/>
      <c r="C5613" s="103"/>
      <c r="D5613" s="103"/>
      <c r="E5613" s="5" t="str">
        <f t="array" ref="E5613">IF(D5613="","",XLOOKUP(D5613,DATOS!$D$6:D14000,DATOS!$C$6:C14000,0,0,1))</f>
        <v/>
      </c>
      <c r="F5613" s="220"/>
      <c r="G5613" s="221"/>
      <c r="H5613" s="194"/>
      <c r="I5613" s="106"/>
      <c r="J5613" s="195"/>
      <c r="K5613" s="195"/>
      <c r="L5613" s="196"/>
    </row>
    <row r="5614">
      <c r="A5614" s="198"/>
      <c r="B5614" s="219"/>
      <c r="C5614" s="103"/>
      <c r="D5614" s="103"/>
      <c r="E5614" s="5" t="str">
        <f t="array" ref="E5614">IF(D5614="","",XLOOKUP(D5614,DATOS!$D$6:D14000,DATOS!$C$6:C14000,0,0,1))</f>
        <v/>
      </c>
      <c r="F5614" s="220"/>
      <c r="G5614" s="221"/>
      <c r="H5614" s="194"/>
      <c r="I5614" s="106"/>
      <c r="J5614" s="195"/>
      <c r="K5614" s="195"/>
      <c r="L5614" s="196"/>
    </row>
    <row r="5615">
      <c r="A5615" s="198"/>
      <c r="B5615" s="219"/>
      <c r="C5615" s="103"/>
      <c r="D5615" s="103"/>
      <c r="E5615" s="5" t="str">
        <f t="array" ref="E5615">IF(D5615="","",XLOOKUP(D5615,DATOS!$D$6:D14000,DATOS!$C$6:C14000,0,0,1))</f>
        <v/>
      </c>
      <c r="F5615" s="220"/>
      <c r="G5615" s="221"/>
      <c r="H5615" s="194"/>
      <c r="I5615" s="106"/>
      <c r="J5615" s="195"/>
      <c r="K5615" s="195"/>
      <c r="L5615" s="196"/>
    </row>
    <row r="5616">
      <c r="A5616" s="198"/>
      <c r="B5616" s="219"/>
      <c r="C5616" s="103"/>
      <c r="D5616" s="103"/>
      <c r="E5616" s="5" t="str">
        <f t="array" ref="E5616">IF(D5616="","",XLOOKUP(D5616,DATOS!$D$6:D14000,DATOS!$C$6:C14000,0,0,1))</f>
        <v/>
      </c>
      <c r="F5616" s="220"/>
      <c r="G5616" s="221"/>
      <c r="H5616" s="194"/>
      <c r="I5616" s="106"/>
      <c r="J5616" s="195"/>
      <c r="K5616" s="195"/>
      <c r="L5616" s="196"/>
    </row>
    <row r="5617">
      <c r="A5617" s="198"/>
      <c r="B5617" s="219"/>
      <c r="C5617" s="103"/>
      <c r="D5617" s="103"/>
      <c r="E5617" s="5" t="str">
        <f t="array" ref="E5617">IF(D5617="","",XLOOKUP(D5617,DATOS!$D$6:D14000,DATOS!$C$6:C14000,0,0,1))</f>
        <v/>
      </c>
      <c r="F5617" s="220"/>
      <c r="G5617" s="221"/>
      <c r="H5617" s="194"/>
      <c r="I5617" s="106"/>
      <c r="J5617" s="195"/>
      <c r="K5617" s="195"/>
      <c r="L5617" s="196"/>
    </row>
    <row r="5618">
      <c r="A5618" s="198"/>
      <c r="B5618" s="219"/>
      <c r="C5618" s="103"/>
      <c r="D5618" s="103"/>
      <c r="E5618" s="5" t="str">
        <f t="array" ref="E5618">IF(D5618="","",XLOOKUP(D5618,DATOS!$D$6:D14000,DATOS!$C$6:C14000,0,0,1))</f>
        <v/>
      </c>
      <c r="F5618" s="220"/>
      <c r="G5618" s="221"/>
      <c r="H5618" s="194"/>
      <c r="I5618" s="106"/>
      <c r="J5618" s="195"/>
      <c r="K5618" s="195"/>
      <c r="L5618" s="196"/>
    </row>
    <row r="5619">
      <c r="A5619" s="198"/>
      <c r="B5619" s="219"/>
      <c r="C5619" s="103"/>
      <c r="D5619" s="103"/>
      <c r="E5619" s="5" t="str">
        <f t="array" ref="E5619">IF(D5619="","",XLOOKUP(D5619,DATOS!$D$6:D14000,DATOS!$C$6:C14000,0,0,1))</f>
        <v/>
      </c>
      <c r="F5619" s="220"/>
      <c r="G5619" s="221"/>
      <c r="H5619" s="194"/>
      <c r="I5619" s="106"/>
      <c r="J5619" s="195"/>
      <c r="K5619" s="195"/>
      <c r="L5619" s="196"/>
    </row>
    <row r="5620">
      <c r="A5620" s="198"/>
      <c r="B5620" s="219"/>
      <c r="C5620" s="103"/>
      <c r="D5620" s="103"/>
      <c r="E5620" s="5" t="str">
        <f t="array" ref="E5620">IF(D5620="","",XLOOKUP(D5620,DATOS!$D$6:D14000,DATOS!$C$6:C14000,0,0,1))</f>
        <v/>
      </c>
      <c r="F5620" s="220"/>
      <c r="G5620" s="221"/>
      <c r="H5620" s="194"/>
      <c r="I5620" s="106"/>
      <c r="J5620" s="195"/>
      <c r="K5620" s="195"/>
      <c r="L5620" s="196"/>
    </row>
    <row r="5621">
      <c r="A5621" s="198"/>
      <c r="B5621" s="219"/>
      <c r="C5621" s="103"/>
      <c r="D5621" s="103"/>
      <c r="E5621" s="5" t="str">
        <f t="array" ref="E5621">IF(D5621="","",XLOOKUP(D5621,DATOS!$D$6:D14000,DATOS!$C$6:C14000,0,0,1))</f>
        <v/>
      </c>
      <c r="F5621" s="220"/>
      <c r="G5621" s="221"/>
      <c r="H5621" s="194"/>
      <c r="I5621" s="106"/>
      <c r="J5621" s="195"/>
      <c r="K5621" s="195"/>
      <c r="L5621" s="196"/>
    </row>
    <row r="5622">
      <c r="A5622" s="198"/>
      <c r="B5622" s="219"/>
      <c r="C5622" s="103"/>
      <c r="D5622" s="103"/>
      <c r="E5622" s="5" t="str">
        <f t="array" ref="E5622">IF(D5622="","",XLOOKUP(D5622,DATOS!$D$6:D14000,DATOS!$C$6:C14000,0,0,1))</f>
        <v/>
      </c>
      <c r="F5622" s="220"/>
      <c r="G5622" s="221"/>
      <c r="H5622" s="194"/>
      <c r="I5622" s="106"/>
      <c r="J5622" s="195"/>
      <c r="K5622" s="195"/>
      <c r="L5622" s="196"/>
    </row>
    <row r="5623">
      <c r="A5623" s="198"/>
      <c r="B5623" s="219"/>
      <c r="C5623" s="103"/>
      <c r="D5623" s="103"/>
      <c r="E5623" s="5" t="str">
        <f t="array" ref="E5623">IF(D5623="","",XLOOKUP(D5623,DATOS!$D$6:D14000,DATOS!$C$6:C14000,0,0,1))</f>
        <v/>
      </c>
      <c r="F5623" s="220"/>
      <c r="G5623" s="221"/>
      <c r="H5623" s="194"/>
      <c r="I5623" s="106"/>
      <c r="J5623" s="195"/>
      <c r="K5623" s="195"/>
      <c r="L5623" s="196"/>
    </row>
    <row r="5624">
      <c r="A5624" s="198"/>
      <c r="B5624" s="219"/>
      <c r="C5624" s="103"/>
      <c r="D5624" s="103"/>
      <c r="E5624" s="5" t="str">
        <f t="array" ref="E5624">IF(D5624="","",XLOOKUP(D5624,DATOS!$D$6:D14000,DATOS!$C$6:C14000,0,0,1))</f>
        <v/>
      </c>
      <c r="F5624" s="220"/>
      <c r="G5624" s="221"/>
      <c r="H5624" s="194"/>
      <c r="I5624" s="106"/>
      <c r="J5624" s="195"/>
      <c r="K5624" s="195"/>
      <c r="L5624" s="196"/>
    </row>
    <row r="5625">
      <c r="A5625" s="198"/>
      <c r="B5625" s="219"/>
      <c r="C5625" s="103"/>
      <c r="D5625" s="103"/>
      <c r="E5625" s="5" t="str">
        <f t="array" ref="E5625">IF(D5625="","",XLOOKUP(D5625,DATOS!$D$6:D14000,DATOS!$C$6:C14000,0,0,1))</f>
        <v/>
      </c>
      <c r="F5625" s="220"/>
      <c r="G5625" s="221"/>
      <c r="H5625" s="194"/>
      <c r="I5625" s="106"/>
      <c r="J5625" s="195"/>
      <c r="K5625" s="195"/>
      <c r="L5625" s="196"/>
    </row>
    <row r="5626">
      <c r="A5626" s="198"/>
      <c r="B5626" s="219"/>
      <c r="C5626" s="103"/>
      <c r="D5626" s="103"/>
      <c r="E5626" s="5" t="str">
        <f t="array" ref="E5626">IF(D5626="","",XLOOKUP(D5626,DATOS!$D$6:D14000,DATOS!$C$6:C14000,0,0,1))</f>
        <v/>
      </c>
      <c r="F5626" s="220"/>
      <c r="G5626" s="221"/>
      <c r="H5626" s="194"/>
      <c r="I5626" s="106"/>
      <c r="J5626" s="195"/>
      <c r="K5626" s="195"/>
      <c r="L5626" s="196"/>
    </row>
    <row r="5627">
      <c r="A5627" s="198"/>
      <c r="B5627" s="219"/>
      <c r="C5627" s="103"/>
      <c r="D5627" s="103"/>
      <c r="E5627" s="5" t="str">
        <f t="array" ref="E5627">IF(D5627="","",XLOOKUP(D5627,DATOS!$D$6:D14000,DATOS!$C$6:C14000,0,0,1))</f>
        <v/>
      </c>
      <c r="F5627" s="220"/>
      <c r="G5627" s="221"/>
      <c r="H5627" s="194"/>
      <c r="I5627" s="106"/>
      <c r="J5627" s="195"/>
      <c r="K5627" s="195"/>
      <c r="L5627" s="196"/>
    </row>
    <row r="5628">
      <c r="A5628" s="198"/>
      <c r="B5628" s="219"/>
      <c r="C5628" s="103"/>
      <c r="D5628" s="103"/>
      <c r="E5628" s="5" t="str">
        <f t="array" ref="E5628">IF(D5628="","",XLOOKUP(D5628,DATOS!$D$6:D14000,DATOS!$C$6:C14000,0,0,1))</f>
        <v/>
      </c>
      <c r="F5628" s="220"/>
      <c r="G5628" s="221"/>
      <c r="H5628" s="194"/>
      <c r="I5628" s="106"/>
      <c r="J5628" s="195"/>
      <c r="K5628" s="195"/>
      <c r="L5628" s="196"/>
    </row>
    <row r="5629">
      <c r="A5629" s="198"/>
      <c r="B5629" s="219"/>
      <c r="C5629" s="103"/>
      <c r="D5629" s="103"/>
      <c r="E5629" s="5" t="str">
        <f t="array" ref="E5629">IF(D5629="","",XLOOKUP(D5629,DATOS!$D$6:D14000,DATOS!$C$6:C14000,0,0,1))</f>
        <v/>
      </c>
      <c r="F5629" s="220"/>
      <c r="G5629" s="221"/>
      <c r="H5629" s="194"/>
      <c r="I5629" s="106"/>
      <c r="J5629" s="195"/>
      <c r="K5629" s="195"/>
      <c r="L5629" s="196"/>
    </row>
    <row r="5630">
      <c r="A5630" s="198"/>
      <c r="B5630" s="219"/>
      <c r="C5630" s="103"/>
      <c r="D5630" s="103"/>
      <c r="E5630" s="5" t="str">
        <f t="array" ref="E5630">IF(D5630="","",XLOOKUP(D5630,DATOS!$D$6:D14000,DATOS!$C$6:C14000,0,0,1))</f>
        <v/>
      </c>
      <c r="F5630" s="220"/>
      <c r="G5630" s="221"/>
      <c r="H5630" s="194"/>
      <c r="I5630" s="106"/>
      <c r="J5630" s="195"/>
      <c r="K5630" s="195"/>
      <c r="L5630" s="196"/>
    </row>
    <row r="5631">
      <c r="A5631" s="198"/>
      <c r="B5631" s="219"/>
      <c r="C5631" s="103"/>
      <c r="D5631" s="103"/>
      <c r="E5631" s="5" t="str">
        <f t="array" ref="E5631">IF(D5631="","",XLOOKUP(D5631,DATOS!$D$6:D14000,DATOS!$C$6:C14000,0,0,1))</f>
        <v/>
      </c>
      <c r="F5631" s="220"/>
      <c r="G5631" s="221"/>
      <c r="H5631" s="194"/>
      <c r="I5631" s="106"/>
      <c r="J5631" s="195"/>
      <c r="K5631" s="195"/>
      <c r="L5631" s="196"/>
    </row>
    <row r="5632">
      <c r="A5632" s="198"/>
      <c r="B5632" s="219"/>
      <c r="C5632" s="103"/>
      <c r="D5632" s="103"/>
      <c r="E5632" s="5" t="str">
        <f t="array" ref="E5632">IF(D5632="","",XLOOKUP(D5632,DATOS!$D$6:D14000,DATOS!$C$6:C14000,0,0,1))</f>
        <v/>
      </c>
      <c r="F5632" s="220"/>
      <c r="G5632" s="221"/>
      <c r="H5632" s="194"/>
      <c r="I5632" s="106"/>
      <c r="J5632" s="195"/>
      <c r="K5632" s="195"/>
      <c r="L5632" s="196"/>
    </row>
    <row r="5633">
      <c r="A5633" s="198"/>
      <c r="B5633" s="219"/>
      <c r="C5633" s="103"/>
      <c r="D5633" s="103"/>
      <c r="E5633" s="5" t="str">
        <f t="array" ref="E5633">IF(D5633="","",XLOOKUP(D5633,DATOS!$D$6:D14000,DATOS!$C$6:C14000,0,0,1))</f>
        <v/>
      </c>
      <c r="F5633" s="220"/>
      <c r="G5633" s="221"/>
      <c r="H5633" s="194"/>
      <c r="I5633" s="106"/>
      <c r="J5633" s="195"/>
      <c r="K5633" s="195"/>
      <c r="L5633" s="196"/>
    </row>
    <row r="5634">
      <c r="A5634" s="198"/>
      <c r="B5634" s="219"/>
      <c r="C5634" s="103"/>
      <c r="D5634" s="103"/>
      <c r="E5634" s="5" t="str">
        <f t="array" ref="E5634">IF(D5634="","",XLOOKUP(D5634,DATOS!$D$6:D14000,DATOS!$C$6:C14000,0,0,1))</f>
        <v/>
      </c>
      <c r="F5634" s="220"/>
      <c r="G5634" s="221"/>
      <c r="H5634" s="194"/>
      <c r="I5634" s="106"/>
      <c r="J5634" s="195"/>
      <c r="K5634" s="195"/>
      <c r="L5634" s="196"/>
    </row>
    <row r="5635">
      <c r="A5635" s="198"/>
      <c r="B5635" s="219"/>
      <c r="C5635" s="103"/>
      <c r="D5635" s="103"/>
      <c r="E5635" s="5" t="str">
        <f t="array" ref="E5635">IF(D5635="","",XLOOKUP(D5635,DATOS!$D$6:D14000,DATOS!$C$6:C14000,0,0,1))</f>
        <v/>
      </c>
      <c r="F5635" s="220"/>
      <c r="G5635" s="221"/>
      <c r="H5635" s="194"/>
      <c r="I5635" s="106"/>
      <c r="J5635" s="195"/>
      <c r="K5635" s="195"/>
      <c r="L5635" s="196"/>
    </row>
    <row r="5636">
      <c r="A5636" s="198"/>
      <c r="B5636" s="219"/>
      <c r="C5636" s="103"/>
      <c r="D5636" s="103"/>
      <c r="E5636" s="5" t="str">
        <f t="array" ref="E5636">IF(D5636="","",XLOOKUP(D5636,DATOS!$D$6:D14000,DATOS!$C$6:C14000,0,0,1))</f>
        <v/>
      </c>
      <c r="F5636" s="220"/>
      <c r="G5636" s="221"/>
      <c r="H5636" s="194"/>
      <c r="I5636" s="106"/>
      <c r="J5636" s="195"/>
      <c r="K5636" s="195"/>
      <c r="L5636" s="196"/>
    </row>
    <row r="5637">
      <c r="A5637" s="198"/>
      <c r="B5637" s="219"/>
      <c r="C5637" s="103"/>
      <c r="D5637" s="103"/>
      <c r="E5637" s="5" t="str">
        <f t="array" ref="E5637">IF(D5637="","",XLOOKUP(D5637,DATOS!$D$6:D14000,DATOS!$C$6:C14000,0,0,1))</f>
        <v/>
      </c>
      <c r="F5637" s="220"/>
      <c r="G5637" s="221"/>
      <c r="H5637" s="194"/>
      <c r="I5637" s="106"/>
      <c r="J5637" s="195"/>
      <c r="K5637" s="195"/>
      <c r="L5637" s="196"/>
    </row>
    <row r="5638">
      <c r="A5638" s="198"/>
      <c r="B5638" s="219"/>
      <c r="C5638" s="103"/>
      <c r="D5638" s="103"/>
      <c r="E5638" s="5" t="str">
        <f t="array" ref="E5638">IF(D5638="","",XLOOKUP(D5638,DATOS!$D$6:D14000,DATOS!$C$6:C14000,0,0,1))</f>
        <v/>
      </c>
      <c r="F5638" s="220"/>
      <c r="G5638" s="221"/>
      <c r="H5638" s="194"/>
      <c r="I5638" s="106"/>
      <c r="J5638" s="195"/>
      <c r="K5638" s="195"/>
      <c r="L5638" s="196"/>
    </row>
    <row r="5639">
      <c r="A5639" s="198"/>
      <c r="B5639" s="219"/>
      <c r="C5639" s="103"/>
      <c r="D5639" s="103"/>
      <c r="E5639" s="5" t="str">
        <f t="array" ref="E5639">IF(D5639="","",XLOOKUP(D5639,DATOS!$D$6:D14000,DATOS!$C$6:C14000,0,0,1))</f>
        <v/>
      </c>
      <c r="F5639" s="220"/>
      <c r="G5639" s="221"/>
      <c r="H5639" s="194"/>
      <c r="I5639" s="106"/>
      <c r="J5639" s="195"/>
      <c r="K5639" s="195"/>
      <c r="L5639" s="196"/>
    </row>
    <row r="5640">
      <c r="A5640" s="198"/>
      <c r="B5640" s="219"/>
      <c r="C5640" s="103"/>
      <c r="D5640" s="103"/>
      <c r="E5640" s="5" t="str">
        <f t="array" ref="E5640">IF(D5640="","",XLOOKUP(D5640,DATOS!$D$6:D14000,DATOS!$C$6:C14000,0,0,1))</f>
        <v/>
      </c>
      <c r="F5640" s="220"/>
      <c r="G5640" s="221"/>
      <c r="H5640" s="194"/>
      <c r="I5640" s="106"/>
      <c r="J5640" s="195"/>
      <c r="K5640" s="195"/>
      <c r="L5640" s="196"/>
    </row>
    <row r="5641">
      <c r="A5641" s="198"/>
      <c r="B5641" s="219"/>
      <c r="C5641" s="103"/>
      <c r="D5641" s="103"/>
      <c r="E5641" s="5" t="str">
        <f t="array" ref="E5641">IF(D5641="","",XLOOKUP(D5641,DATOS!$D$6:D14000,DATOS!$C$6:C14000,0,0,1))</f>
        <v/>
      </c>
      <c r="F5641" s="220"/>
      <c r="G5641" s="221"/>
      <c r="H5641" s="194"/>
      <c r="I5641" s="106"/>
      <c r="J5641" s="195"/>
      <c r="K5641" s="195"/>
      <c r="L5641" s="196"/>
    </row>
    <row r="5642">
      <c r="A5642" s="198"/>
      <c r="B5642" s="219"/>
      <c r="C5642" s="103"/>
      <c r="D5642" s="103"/>
      <c r="E5642" s="5" t="str">
        <f t="array" ref="E5642">IF(D5642="","",XLOOKUP(D5642,DATOS!$D$6:D14000,DATOS!$C$6:C14000,0,0,1))</f>
        <v/>
      </c>
      <c r="F5642" s="220"/>
      <c r="G5642" s="221"/>
      <c r="H5642" s="194"/>
      <c r="I5642" s="106"/>
      <c r="J5642" s="195"/>
      <c r="K5642" s="195"/>
      <c r="L5642" s="196"/>
    </row>
    <row r="5643">
      <c r="A5643" s="198"/>
      <c r="B5643" s="219"/>
      <c r="C5643" s="103"/>
      <c r="D5643" s="103"/>
      <c r="E5643" s="5" t="str">
        <f t="array" ref="E5643">IF(D5643="","",XLOOKUP(D5643,DATOS!$D$6:D14000,DATOS!$C$6:C14000,0,0,1))</f>
        <v/>
      </c>
      <c r="F5643" s="220"/>
      <c r="G5643" s="221"/>
      <c r="H5643" s="194"/>
      <c r="I5643" s="106"/>
      <c r="J5643" s="195"/>
      <c r="K5643" s="195"/>
      <c r="L5643" s="196"/>
    </row>
    <row r="5644">
      <c r="A5644" s="198"/>
      <c r="B5644" s="219"/>
      <c r="C5644" s="103"/>
      <c r="D5644" s="103"/>
      <c r="E5644" s="5" t="str">
        <f t="array" ref="E5644">IF(D5644="","",XLOOKUP(D5644,DATOS!$D$6:D14000,DATOS!$C$6:C14000,0,0,1))</f>
        <v/>
      </c>
      <c r="F5644" s="220"/>
      <c r="G5644" s="221"/>
      <c r="H5644" s="194"/>
      <c r="I5644" s="106"/>
      <c r="J5644" s="195"/>
      <c r="K5644" s="195"/>
      <c r="L5644" s="196"/>
    </row>
    <row r="5645">
      <c r="A5645" s="198"/>
      <c r="B5645" s="219"/>
      <c r="C5645" s="103"/>
      <c r="D5645" s="103"/>
      <c r="E5645" s="5" t="str">
        <f t="array" ref="E5645">IF(D5645="","",XLOOKUP(D5645,DATOS!$D$6:D14000,DATOS!$C$6:C14000,0,0,1))</f>
        <v/>
      </c>
      <c r="F5645" s="220"/>
      <c r="G5645" s="221"/>
      <c r="H5645" s="194"/>
      <c r="I5645" s="106"/>
      <c r="J5645" s="195"/>
      <c r="K5645" s="195"/>
      <c r="L5645" s="196"/>
    </row>
    <row r="5646">
      <c r="A5646" s="198"/>
      <c r="B5646" s="219"/>
      <c r="C5646" s="103"/>
      <c r="D5646" s="103"/>
      <c r="E5646" s="5" t="str">
        <f t="array" ref="E5646">IF(D5646="","",XLOOKUP(D5646,DATOS!$D$6:D14000,DATOS!$C$6:C14000,0,0,1))</f>
        <v/>
      </c>
      <c r="F5646" s="220"/>
      <c r="G5646" s="221"/>
      <c r="H5646" s="194"/>
      <c r="I5646" s="106"/>
      <c r="J5646" s="195"/>
      <c r="K5646" s="195"/>
      <c r="L5646" s="196"/>
    </row>
    <row r="5647">
      <c r="A5647" s="198"/>
      <c r="B5647" s="219"/>
      <c r="C5647" s="103"/>
      <c r="D5647" s="103"/>
      <c r="E5647" s="5" t="str">
        <f t="array" ref="E5647">IF(D5647="","",XLOOKUP(D5647,DATOS!$D$6:D14000,DATOS!$C$6:C14000,0,0,1))</f>
        <v/>
      </c>
      <c r="F5647" s="220"/>
      <c r="G5647" s="221"/>
      <c r="H5647" s="194"/>
      <c r="I5647" s="106"/>
      <c r="J5647" s="195"/>
      <c r="K5647" s="195"/>
      <c r="L5647" s="196"/>
    </row>
    <row r="5648">
      <c r="A5648" s="198"/>
      <c r="B5648" s="219"/>
      <c r="C5648" s="103"/>
      <c r="D5648" s="103"/>
      <c r="E5648" s="5" t="str">
        <f t="array" ref="E5648">IF(D5648="","",XLOOKUP(D5648,DATOS!$D$6:D14000,DATOS!$C$6:C14000,0,0,1))</f>
        <v/>
      </c>
      <c r="F5648" s="220"/>
      <c r="G5648" s="221"/>
      <c r="H5648" s="194"/>
      <c r="I5648" s="106"/>
      <c r="J5648" s="195"/>
      <c r="K5648" s="195"/>
      <c r="L5648" s="196"/>
    </row>
    <row r="5649">
      <c r="A5649" s="198"/>
      <c r="B5649" s="219"/>
      <c r="C5649" s="103"/>
      <c r="D5649" s="103"/>
      <c r="E5649" s="5" t="str">
        <f t="array" ref="E5649">IF(D5649="","",XLOOKUP(D5649,DATOS!$D$6:D14000,DATOS!$C$6:C14000,0,0,1))</f>
        <v/>
      </c>
      <c r="F5649" s="220"/>
      <c r="G5649" s="221"/>
      <c r="H5649" s="194"/>
      <c r="I5649" s="106"/>
      <c r="J5649" s="195"/>
      <c r="K5649" s="195"/>
      <c r="L5649" s="196"/>
    </row>
    <row r="5650">
      <c r="A5650" s="198"/>
      <c r="B5650" s="219"/>
      <c r="C5650" s="103"/>
      <c r="D5650" s="103"/>
      <c r="E5650" s="5" t="str">
        <f t="array" ref="E5650">IF(D5650="","",XLOOKUP(D5650,DATOS!$D$6:D14000,DATOS!$C$6:C14000,0,0,1))</f>
        <v/>
      </c>
      <c r="F5650" s="220"/>
      <c r="G5650" s="221"/>
      <c r="H5650" s="194"/>
      <c r="I5650" s="106"/>
      <c r="J5650" s="195"/>
      <c r="K5650" s="195"/>
      <c r="L5650" s="196"/>
    </row>
    <row r="5651">
      <c r="A5651" s="198"/>
      <c r="B5651" s="219"/>
      <c r="C5651" s="103"/>
      <c r="D5651" s="103"/>
      <c r="E5651" s="5" t="str">
        <f t="array" ref="E5651">IF(D5651="","",XLOOKUP(D5651,DATOS!$D$6:D14000,DATOS!$C$6:C14000,0,0,1))</f>
        <v/>
      </c>
      <c r="F5651" s="220"/>
      <c r="G5651" s="221"/>
      <c r="H5651" s="194"/>
      <c r="I5651" s="106"/>
      <c r="J5651" s="195"/>
      <c r="K5651" s="195"/>
      <c r="L5651" s="196"/>
    </row>
    <row r="5652">
      <c r="A5652" s="198"/>
      <c r="B5652" s="219"/>
      <c r="C5652" s="103"/>
      <c r="D5652" s="103"/>
      <c r="E5652" s="5" t="str">
        <f t="array" ref="E5652">IF(D5652="","",XLOOKUP(D5652,DATOS!$D$6:D14000,DATOS!$C$6:C14000,0,0,1))</f>
        <v/>
      </c>
      <c r="F5652" s="220"/>
      <c r="G5652" s="221"/>
      <c r="H5652" s="194"/>
      <c r="I5652" s="106"/>
      <c r="J5652" s="195"/>
      <c r="K5652" s="195"/>
      <c r="L5652" s="196"/>
    </row>
    <row r="5653">
      <c r="A5653" s="198"/>
      <c r="B5653" s="219"/>
      <c r="C5653" s="103"/>
      <c r="D5653" s="103"/>
      <c r="E5653" s="5" t="str">
        <f t="array" ref="E5653">IF(D5653="","",XLOOKUP(D5653,DATOS!$D$6:D14000,DATOS!$C$6:C14000,0,0,1))</f>
        <v/>
      </c>
      <c r="F5653" s="220"/>
      <c r="G5653" s="221"/>
      <c r="H5653" s="194"/>
      <c r="I5653" s="106"/>
      <c r="J5653" s="195"/>
      <c r="K5653" s="195"/>
      <c r="L5653" s="196"/>
    </row>
    <row r="5654">
      <c r="A5654" s="198"/>
      <c r="B5654" s="219"/>
      <c r="C5654" s="103"/>
      <c r="D5654" s="103"/>
      <c r="E5654" s="5" t="str">
        <f t="array" ref="E5654">IF(D5654="","",XLOOKUP(D5654,DATOS!$D$6:D14000,DATOS!$C$6:C14000,0,0,1))</f>
        <v/>
      </c>
      <c r="F5654" s="220"/>
      <c r="G5654" s="221"/>
      <c r="H5654" s="194"/>
      <c r="I5654" s="106"/>
      <c r="J5654" s="195"/>
      <c r="K5654" s="195"/>
      <c r="L5654" s="196"/>
    </row>
    <row r="5655">
      <c r="A5655" s="198"/>
      <c r="B5655" s="219"/>
      <c r="C5655" s="103"/>
      <c r="D5655" s="103"/>
      <c r="E5655" s="5" t="str">
        <f t="array" ref="E5655">IF(D5655="","",XLOOKUP(D5655,DATOS!$D$6:D14000,DATOS!$C$6:C14000,0,0,1))</f>
        <v/>
      </c>
      <c r="F5655" s="220"/>
      <c r="G5655" s="221"/>
      <c r="H5655" s="194"/>
      <c r="I5655" s="106"/>
      <c r="J5655" s="195"/>
      <c r="K5655" s="195"/>
      <c r="L5655" s="196"/>
    </row>
    <row r="5656">
      <c r="A5656" s="198"/>
      <c r="B5656" s="219"/>
      <c r="C5656" s="103"/>
      <c r="D5656" s="103"/>
      <c r="E5656" s="5" t="str">
        <f t="array" ref="E5656">IF(D5656="","",XLOOKUP(D5656,DATOS!$D$6:D14000,DATOS!$C$6:C14000,0,0,1))</f>
        <v/>
      </c>
      <c r="F5656" s="220"/>
      <c r="G5656" s="221"/>
      <c r="H5656" s="194"/>
      <c r="I5656" s="106"/>
      <c r="J5656" s="195"/>
      <c r="K5656" s="195"/>
      <c r="L5656" s="196"/>
    </row>
    <row r="5657">
      <c r="A5657" s="198"/>
      <c r="B5657" s="219"/>
      <c r="C5657" s="103"/>
      <c r="D5657" s="103"/>
      <c r="E5657" s="5" t="str">
        <f t="array" ref="E5657">IF(D5657="","",XLOOKUP(D5657,DATOS!$D$6:D14000,DATOS!$C$6:C14000,0,0,1))</f>
        <v/>
      </c>
      <c r="F5657" s="220"/>
      <c r="G5657" s="221"/>
      <c r="H5657" s="194"/>
      <c r="I5657" s="106"/>
      <c r="J5657" s="195"/>
      <c r="K5657" s="195"/>
      <c r="L5657" s="196"/>
    </row>
    <row r="5658">
      <c r="A5658" s="198"/>
      <c r="B5658" s="219"/>
      <c r="C5658" s="103"/>
      <c r="D5658" s="103"/>
      <c r="E5658" s="5" t="str">
        <f t="array" ref="E5658">IF(D5658="","",XLOOKUP(D5658,DATOS!$D$6:D14000,DATOS!$C$6:C14000,0,0,1))</f>
        <v/>
      </c>
      <c r="F5658" s="220"/>
      <c r="G5658" s="221"/>
      <c r="H5658" s="194"/>
      <c r="I5658" s="106"/>
      <c r="J5658" s="195"/>
      <c r="K5658" s="195"/>
      <c r="L5658" s="196"/>
    </row>
    <row r="5659">
      <c r="A5659" s="198"/>
      <c r="B5659" s="219"/>
      <c r="C5659" s="103"/>
      <c r="D5659" s="103"/>
      <c r="E5659" s="5" t="str">
        <f t="array" ref="E5659">IF(D5659="","",XLOOKUP(D5659,DATOS!$D$6:D14000,DATOS!$C$6:C14000,0,0,1))</f>
        <v/>
      </c>
      <c r="F5659" s="220"/>
      <c r="G5659" s="221"/>
      <c r="H5659" s="194"/>
      <c r="I5659" s="106"/>
      <c r="J5659" s="195"/>
      <c r="K5659" s="195"/>
      <c r="L5659" s="196"/>
    </row>
    <row r="5660">
      <c r="A5660" s="198"/>
      <c r="B5660" s="219"/>
      <c r="C5660" s="103"/>
      <c r="D5660" s="103"/>
      <c r="E5660" s="5" t="str">
        <f t="array" ref="E5660">IF(D5660="","",XLOOKUP(D5660,DATOS!$D$6:D14000,DATOS!$C$6:C14000,0,0,1))</f>
        <v/>
      </c>
      <c r="F5660" s="220"/>
      <c r="G5660" s="221"/>
      <c r="H5660" s="194"/>
      <c r="I5660" s="106"/>
      <c r="J5660" s="195"/>
      <c r="K5660" s="195"/>
      <c r="L5660" s="196"/>
    </row>
    <row r="5661">
      <c r="A5661" s="198"/>
      <c r="B5661" s="219"/>
      <c r="C5661" s="103"/>
      <c r="D5661" s="103"/>
      <c r="E5661" s="5" t="str">
        <f t="array" ref="E5661">IF(D5661="","",XLOOKUP(D5661,DATOS!$D$6:D14000,DATOS!$C$6:C14000,0,0,1))</f>
        <v/>
      </c>
      <c r="F5661" s="220"/>
      <c r="G5661" s="221"/>
      <c r="H5661" s="194"/>
      <c r="I5661" s="106"/>
      <c r="J5661" s="195"/>
      <c r="K5661" s="195"/>
      <c r="L5661" s="196"/>
    </row>
    <row r="5662">
      <c r="A5662" s="198"/>
      <c r="B5662" s="219"/>
      <c r="C5662" s="103"/>
      <c r="D5662" s="103"/>
      <c r="E5662" s="5" t="str">
        <f t="array" ref="E5662">IF(D5662="","",XLOOKUP(D5662,DATOS!$D$6:D14000,DATOS!$C$6:C14000,0,0,1))</f>
        <v/>
      </c>
      <c r="F5662" s="220"/>
      <c r="G5662" s="221"/>
      <c r="H5662" s="194"/>
      <c r="I5662" s="106"/>
      <c r="J5662" s="195"/>
      <c r="K5662" s="195"/>
      <c r="L5662" s="196"/>
    </row>
    <row r="5663">
      <c r="A5663" s="198"/>
      <c r="B5663" s="219"/>
      <c r="C5663" s="103"/>
      <c r="D5663" s="103"/>
      <c r="E5663" s="5" t="str">
        <f t="array" ref="E5663">IF(D5663="","",XLOOKUP(D5663,DATOS!$D$6:D14000,DATOS!$C$6:C14000,0,0,1))</f>
        <v/>
      </c>
      <c r="F5663" s="220"/>
      <c r="G5663" s="221"/>
      <c r="H5663" s="194"/>
      <c r="I5663" s="106"/>
      <c r="J5663" s="195"/>
      <c r="K5663" s="195"/>
      <c r="L5663" s="196"/>
    </row>
    <row r="5664">
      <c r="A5664" s="198"/>
      <c r="B5664" s="219"/>
      <c r="C5664" s="103"/>
      <c r="D5664" s="103"/>
      <c r="E5664" s="5" t="str">
        <f t="array" ref="E5664">IF(D5664="","",XLOOKUP(D5664,DATOS!$D$6:D14000,DATOS!$C$6:C14000,0,0,1))</f>
        <v/>
      </c>
      <c r="F5664" s="220"/>
      <c r="G5664" s="221"/>
      <c r="H5664" s="194"/>
      <c r="I5664" s="106"/>
      <c r="J5664" s="195"/>
      <c r="K5664" s="195"/>
      <c r="L5664" s="196"/>
    </row>
    <row r="5665">
      <c r="A5665" s="198"/>
      <c r="B5665" s="219"/>
      <c r="C5665" s="103"/>
      <c r="D5665" s="103"/>
      <c r="E5665" s="5" t="str">
        <f t="array" ref="E5665">IF(D5665="","",XLOOKUP(D5665,DATOS!$D$6:D14000,DATOS!$C$6:C14000,0,0,1))</f>
        <v/>
      </c>
      <c r="F5665" s="220"/>
      <c r="G5665" s="221"/>
      <c r="H5665" s="194"/>
      <c r="I5665" s="106"/>
      <c r="J5665" s="195"/>
      <c r="K5665" s="195"/>
      <c r="L5665" s="196"/>
    </row>
    <row r="5666">
      <c r="A5666" s="198"/>
      <c r="B5666" s="219"/>
      <c r="C5666" s="103"/>
      <c r="D5666" s="103"/>
      <c r="E5666" s="5" t="str">
        <f t="array" ref="E5666">IF(D5666="","",XLOOKUP(D5666,DATOS!$D$6:D14000,DATOS!$C$6:C14000,0,0,1))</f>
        <v/>
      </c>
      <c r="F5666" s="220"/>
      <c r="G5666" s="221"/>
      <c r="H5666" s="194"/>
      <c r="I5666" s="106"/>
      <c r="J5666" s="195"/>
      <c r="K5666" s="195"/>
      <c r="L5666" s="196"/>
    </row>
    <row r="5667">
      <c r="A5667" s="198"/>
      <c r="B5667" s="219"/>
      <c r="C5667" s="103"/>
      <c r="D5667" s="103"/>
      <c r="E5667" s="5" t="str">
        <f t="array" ref="E5667">IF(D5667="","",XLOOKUP(D5667,DATOS!$D$6:D14000,DATOS!$C$6:C14000,0,0,1))</f>
        <v/>
      </c>
      <c r="F5667" s="220"/>
      <c r="G5667" s="221"/>
      <c r="H5667" s="194"/>
      <c r="I5667" s="106"/>
      <c r="J5667" s="195"/>
      <c r="K5667" s="195"/>
      <c r="L5667" s="196"/>
    </row>
    <row r="5668">
      <c r="A5668" s="198"/>
      <c r="B5668" s="219"/>
      <c r="C5668" s="103"/>
      <c r="D5668" s="103"/>
      <c r="E5668" s="5" t="str">
        <f t="array" ref="E5668">IF(D5668="","",XLOOKUP(D5668,DATOS!$D$6:D14000,DATOS!$C$6:C14000,0,0,1))</f>
        <v/>
      </c>
      <c r="F5668" s="220"/>
      <c r="G5668" s="221"/>
      <c r="H5668" s="194"/>
      <c r="I5668" s="106"/>
      <c r="J5668" s="195"/>
      <c r="K5668" s="195"/>
      <c r="L5668" s="196"/>
    </row>
    <row r="5669">
      <c r="A5669" s="198"/>
      <c r="B5669" s="219"/>
      <c r="C5669" s="103"/>
      <c r="D5669" s="103"/>
      <c r="E5669" s="5" t="str">
        <f t="array" ref="E5669">IF(D5669="","",XLOOKUP(D5669,DATOS!$D$6:D14000,DATOS!$C$6:C14000,0,0,1))</f>
        <v/>
      </c>
      <c r="F5669" s="220"/>
      <c r="G5669" s="221"/>
      <c r="H5669" s="194"/>
      <c r="I5669" s="106"/>
      <c r="J5669" s="195"/>
      <c r="K5669" s="195"/>
      <c r="L5669" s="196"/>
    </row>
    <row r="5670">
      <c r="A5670" s="198"/>
      <c r="B5670" s="219"/>
      <c r="C5670" s="103"/>
      <c r="D5670" s="103"/>
      <c r="E5670" s="5" t="str">
        <f t="array" ref="E5670">IF(D5670="","",XLOOKUP(D5670,DATOS!$D$6:D14000,DATOS!$C$6:C14000,0,0,1))</f>
        <v/>
      </c>
      <c r="F5670" s="220"/>
      <c r="G5670" s="221"/>
      <c r="H5670" s="194"/>
      <c r="I5670" s="106"/>
      <c r="J5670" s="195"/>
      <c r="K5670" s="195"/>
      <c r="L5670" s="196"/>
    </row>
    <row r="5671">
      <c r="A5671" s="198"/>
      <c r="B5671" s="219"/>
      <c r="C5671" s="103"/>
      <c r="D5671" s="103"/>
      <c r="E5671" s="5" t="str">
        <f t="array" ref="E5671">IF(D5671="","",XLOOKUP(D5671,DATOS!$D$6:D14000,DATOS!$C$6:C14000,0,0,1))</f>
        <v/>
      </c>
      <c r="F5671" s="220"/>
      <c r="G5671" s="221"/>
      <c r="H5671" s="194"/>
      <c r="I5671" s="106"/>
      <c r="J5671" s="195"/>
      <c r="K5671" s="195"/>
      <c r="L5671" s="196"/>
    </row>
    <row r="5672">
      <c r="A5672" s="198"/>
      <c r="B5672" s="219"/>
      <c r="C5672" s="103"/>
      <c r="D5672" s="103"/>
      <c r="E5672" s="5" t="str">
        <f t="array" ref="E5672">IF(D5672="","",XLOOKUP(D5672,DATOS!$D$6:D14000,DATOS!$C$6:C14000,0,0,1))</f>
        <v/>
      </c>
      <c r="F5672" s="220"/>
      <c r="G5672" s="221"/>
      <c r="H5672" s="194"/>
      <c r="I5672" s="106"/>
      <c r="J5672" s="195"/>
      <c r="K5672" s="195"/>
      <c r="L5672" s="196"/>
    </row>
    <row r="5673">
      <c r="A5673" s="198"/>
      <c r="B5673" s="219"/>
      <c r="C5673" s="103"/>
      <c r="D5673" s="103"/>
      <c r="E5673" s="5" t="str">
        <f t="array" ref="E5673">IF(D5673="","",XLOOKUP(D5673,DATOS!$D$6:D14000,DATOS!$C$6:C14000,0,0,1))</f>
        <v/>
      </c>
      <c r="F5673" s="220"/>
      <c r="G5673" s="221"/>
      <c r="H5673" s="194"/>
      <c r="I5673" s="106"/>
      <c r="J5673" s="195"/>
      <c r="K5673" s="195"/>
      <c r="L5673" s="196"/>
    </row>
    <row r="5674">
      <c r="A5674" s="198"/>
      <c r="B5674" s="219"/>
      <c r="C5674" s="103"/>
      <c r="D5674" s="103"/>
      <c r="E5674" s="5" t="str">
        <f t="array" ref="E5674">IF(D5674="","",XLOOKUP(D5674,DATOS!$D$6:D14000,DATOS!$C$6:C14000,0,0,1))</f>
        <v/>
      </c>
      <c r="F5674" s="220"/>
      <c r="G5674" s="221"/>
      <c r="H5674" s="194"/>
      <c r="I5674" s="106"/>
      <c r="J5674" s="195"/>
      <c r="K5674" s="195"/>
      <c r="L5674" s="196"/>
    </row>
    <row r="5675">
      <c r="A5675" s="198"/>
      <c r="B5675" s="219"/>
      <c r="C5675" s="103"/>
      <c r="D5675" s="103"/>
      <c r="E5675" s="5" t="str">
        <f t="array" ref="E5675">IF(D5675="","",XLOOKUP(D5675,DATOS!$D$6:D14000,DATOS!$C$6:C14000,0,0,1))</f>
        <v/>
      </c>
      <c r="F5675" s="220"/>
      <c r="G5675" s="221"/>
      <c r="H5675" s="194"/>
      <c r="I5675" s="106"/>
      <c r="J5675" s="195"/>
      <c r="K5675" s="195"/>
      <c r="L5675" s="196"/>
    </row>
    <row r="5676">
      <c r="A5676" s="198"/>
      <c r="B5676" s="219"/>
      <c r="C5676" s="103"/>
      <c r="D5676" s="103"/>
      <c r="E5676" s="5" t="str">
        <f t="array" ref="E5676">IF(D5676="","",XLOOKUP(D5676,DATOS!$D$6:D14000,DATOS!$C$6:C14000,0,0,1))</f>
        <v/>
      </c>
      <c r="F5676" s="220"/>
      <c r="G5676" s="221"/>
      <c r="H5676" s="194"/>
      <c r="I5676" s="106"/>
      <c r="J5676" s="195"/>
      <c r="K5676" s="195"/>
      <c r="L5676" s="196"/>
    </row>
    <row r="5677">
      <c r="A5677" s="198"/>
      <c r="B5677" s="219"/>
      <c r="C5677" s="103"/>
      <c r="D5677" s="103"/>
      <c r="E5677" s="5" t="str">
        <f t="array" ref="E5677">IF(D5677="","",XLOOKUP(D5677,DATOS!$D$6:D14000,DATOS!$C$6:C14000,0,0,1))</f>
        <v/>
      </c>
      <c r="F5677" s="220"/>
      <c r="G5677" s="221"/>
      <c r="H5677" s="194"/>
      <c r="I5677" s="106"/>
      <c r="J5677" s="195"/>
      <c r="K5677" s="195"/>
      <c r="L5677" s="196"/>
    </row>
    <row r="5678">
      <c r="A5678" s="198"/>
      <c r="B5678" s="219"/>
      <c r="C5678" s="103"/>
      <c r="D5678" s="103"/>
      <c r="E5678" s="5" t="str">
        <f t="array" ref="E5678">IF(D5678="","",XLOOKUP(D5678,DATOS!$D$6:D14000,DATOS!$C$6:C14000,0,0,1))</f>
        <v/>
      </c>
      <c r="F5678" s="220"/>
      <c r="G5678" s="221"/>
      <c r="H5678" s="194"/>
      <c r="I5678" s="106"/>
      <c r="J5678" s="195"/>
      <c r="K5678" s="195"/>
      <c r="L5678" s="196"/>
    </row>
    <row r="5679">
      <c r="A5679" s="198"/>
      <c r="B5679" s="219"/>
      <c r="C5679" s="103"/>
      <c r="D5679" s="103"/>
      <c r="E5679" s="5" t="str">
        <f t="array" ref="E5679">IF(D5679="","",XLOOKUP(D5679,DATOS!$D$6:D14000,DATOS!$C$6:C14000,0,0,1))</f>
        <v/>
      </c>
      <c r="F5679" s="220"/>
      <c r="G5679" s="221"/>
      <c r="H5679" s="194"/>
      <c r="I5679" s="106"/>
      <c r="J5679" s="195"/>
      <c r="K5679" s="195"/>
      <c r="L5679" s="196"/>
    </row>
    <row r="5680">
      <c r="A5680" s="198"/>
      <c r="B5680" s="219"/>
      <c r="C5680" s="103"/>
      <c r="D5680" s="103"/>
      <c r="E5680" s="5" t="str">
        <f t="array" ref="E5680">IF(D5680="","",XLOOKUP(D5680,DATOS!$D$6:D14000,DATOS!$C$6:C14000,0,0,1))</f>
        <v/>
      </c>
      <c r="F5680" s="220"/>
      <c r="G5680" s="221"/>
      <c r="H5680" s="194"/>
      <c r="I5680" s="106"/>
      <c r="J5680" s="195"/>
      <c r="K5680" s="195"/>
      <c r="L5680" s="196"/>
    </row>
    <row r="5681">
      <c r="A5681" s="198"/>
      <c r="B5681" s="219"/>
      <c r="C5681" s="103"/>
      <c r="D5681" s="103"/>
      <c r="E5681" s="5" t="str">
        <f t="array" ref="E5681">IF(D5681="","",XLOOKUP(D5681,DATOS!$D$6:D14000,DATOS!$C$6:C14000,0,0,1))</f>
        <v/>
      </c>
      <c r="F5681" s="220"/>
      <c r="G5681" s="221"/>
      <c r="H5681" s="194"/>
      <c r="I5681" s="106"/>
      <c r="J5681" s="195"/>
      <c r="K5681" s="195"/>
      <c r="L5681" s="196"/>
    </row>
    <row r="5682">
      <c r="A5682" s="198"/>
      <c r="B5682" s="219"/>
      <c r="C5682" s="103"/>
      <c r="D5682" s="103"/>
      <c r="E5682" s="5" t="str">
        <f t="array" ref="E5682">IF(D5682="","",XLOOKUP(D5682,DATOS!$D$6:D14000,DATOS!$C$6:C14000,0,0,1))</f>
        <v/>
      </c>
      <c r="F5682" s="220"/>
      <c r="G5682" s="221"/>
      <c r="H5682" s="194"/>
      <c r="I5682" s="106"/>
      <c r="J5682" s="195"/>
      <c r="K5682" s="195"/>
      <c r="L5682" s="196"/>
    </row>
    <row r="5683">
      <c r="A5683" s="198"/>
      <c r="B5683" s="219"/>
      <c r="C5683" s="103"/>
      <c r="D5683" s="103"/>
      <c r="E5683" s="5" t="str">
        <f t="array" ref="E5683">IF(D5683="","",XLOOKUP(D5683,DATOS!$D$6:D14000,DATOS!$C$6:C14000,0,0,1))</f>
        <v/>
      </c>
      <c r="F5683" s="220"/>
      <c r="G5683" s="221"/>
      <c r="H5683" s="194"/>
      <c r="I5683" s="106"/>
      <c r="J5683" s="195"/>
      <c r="K5683" s="195"/>
      <c r="L5683" s="196"/>
    </row>
    <row r="5684">
      <c r="A5684" s="198"/>
      <c r="B5684" s="219"/>
      <c r="C5684" s="103"/>
      <c r="D5684" s="103"/>
      <c r="E5684" s="5" t="str">
        <f t="array" ref="E5684">IF(D5684="","",XLOOKUP(D5684,DATOS!$D$6:D14000,DATOS!$C$6:C14000,0,0,1))</f>
        <v/>
      </c>
      <c r="F5684" s="220"/>
      <c r="G5684" s="221"/>
      <c r="H5684" s="194"/>
      <c r="I5684" s="106"/>
      <c r="J5684" s="195"/>
      <c r="K5684" s="195"/>
      <c r="L5684" s="196"/>
    </row>
    <row r="5685">
      <c r="A5685" s="198"/>
      <c r="B5685" s="219"/>
      <c r="C5685" s="103"/>
      <c r="D5685" s="103"/>
      <c r="E5685" s="5" t="str">
        <f t="array" ref="E5685">IF(D5685="","",XLOOKUP(D5685,DATOS!$D$6:D14000,DATOS!$C$6:C14000,0,0,1))</f>
        <v/>
      </c>
      <c r="F5685" s="220"/>
      <c r="G5685" s="221"/>
      <c r="H5685" s="194"/>
      <c r="I5685" s="106"/>
      <c r="J5685" s="195"/>
      <c r="K5685" s="195"/>
      <c r="L5685" s="196"/>
    </row>
    <row r="5686">
      <c r="A5686" s="198"/>
      <c r="B5686" s="219"/>
      <c r="C5686" s="103"/>
      <c r="D5686" s="103"/>
      <c r="E5686" s="5" t="str">
        <f t="array" ref="E5686">IF(D5686="","",XLOOKUP(D5686,DATOS!$D$6:D14000,DATOS!$C$6:C14000,0,0,1))</f>
        <v/>
      </c>
      <c r="F5686" s="220"/>
      <c r="G5686" s="221"/>
      <c r="H5686" s="194"/>
      <c r="I5686" s="106"/>
      <c r="J5686" s="195"/>
      <c r="K5686" s="195"/>
      <c r="L5686" s="196"/>
    </row>
    <row r="5687">
      <c r="A5687" s="198"/>
      <c r="B5687" s="219"/>
      <c r="C5687" s="103"/>
      <c r="D5687" s="103"/>
      <c r="E5687" s="5" t="str">
        <f t="array" ref="E5687">IF(D5687="","",XLOOKUP(D5687,DATOS!$D$6:D14000,DATOS!$C$6:C14000,0,0,1))</f>
        <v/>
      </c>
      <c r="F5687" s="220"/>
      <c r="G5687" s="221"/>
      <c r="H5687" s="194"/>
      <c r="I5687" s="106"/>
      <c r="J5687" s="195"/>
      <c r="K5687" s="195"/>
      <c r="L5687" s="196"/>
    </row>
    <row r="5688">
      <c r="A5688" s="198"/>
      <c r="B5688" s="219"/>
      <c r="C5688" s="103"/>
      <c r="D5688" s="103"/>
      <c r="E5688" s="5" t="str">
        <f t="array" ref="E5688">IF(D5688="","",XLOOKUP(D5688,DATOS!$D$6:D14000,DATOS!$C$6:C14000,0,0,1))</f>
        <v/>
      </c>
      <c r="F5688" s="220"/>
      <c r="G5688" s="221"/>
      <c r="H5688" s="194"/>
      <c r="I5688" s="106"/>
      <c r="J5688" s="195"/>
      <c r="K5688" s="195"/>
      <c r="L5688" s="196"/>
    </row>
    <row r="5689">
      <c r="A5689" s="198"/>
      <c r="B5689" s="219"/>
      <c r="C5689" s="103"/>
      <c r="D5689" s="103"/>
      <c r="E5689" s="5" t="str">
        <f t="array" ref="E5689">IF(D5689="","",XLOOKUP(D5689,DATOS!$D$6:D14000,DATOS!$C$6:C14000,0,0,1))</f>
        <v/>
      </c>
      <c r="F5689" s="220"/>
      <c r="G5689" s="221"/>
      <c r="H5689" s="194"/>
      <c r="I5689" s="106"/>
      <c r="J5689" s="195"/>
      <c r="K5689" s="195"/>
      <c r="L5689" s="196"/>
    </row>
    <row r="5690">
      <c r="A5690" s="198"/>
      <c r="B5690" s="219"/>
      <c r="C5690" s="103"/>
      <c r="D5690" s="103"/>
      <c r="E5690" s="5" t="str">
        <f t="array" ref="E5690">IF(D5690="","",XLOOKUP(D5690,DATOS!$D$6:D14000,DATOS!$C$6:C14000,0,0,1))</f>
        <v/>
      </c>
      <c r="F5690" s="220"/>
      <c r="G5690" s="221"/>
      <c r="H5690" s="194"/>
      <c r="I5690" s="106"/>
      <c r="J5690" s="195"/>
      <c r="K5690" s="195"/>
      <c r="L5690" s="196"/>
    </row>
    <row r="5691">
      <c r="A5691" s="198"/>
      <c r="B5691" s="219"/>
      <c r="C5691" s="103"/>
      <c r="D5691" s="103"/>
      <c r="E5691" s="5" t="str">
        <f t="array" ref="E5691">IF(D5691="","",XLOOKUP(D5691,DATOS!$D$6:D14000,DATOS!$C$6:C14000,0,0,1))</f>
        <v/>
      </c>
      <c r="F5691" s="220"/>
      <c r="G5691" s="221"/>
      <c r="H5691" s="194"/>
      <c r="I5691" s="106"/>
      <c r="J5691" s="195"/>
      <c r="K5691" s="195"/>
      <c r="L5691" s="196"/>
    </row>
    <row r="5692">
      <c r="A5692" s="198"/>
      <c r="B5692" s="219"/>
      <c r="C5692" s="103"/>
      <c r="D5692" s="103"/>
      <c r="E5692" s="5" t="str">
        <f t="array" ref="E5692">IF(D5692="","",XLOOKUP(D5692,DATOS!$D$6:D14000,DATOS!$C$6:C14000,0,0,1))</f>
        <v/>
      </c>
      <c r="F5692" s="220"/>
      <c r="G5692" s="221"/>
      <c r="H5692" s="194"/>
      <c r="I5692" s="106"/>
      <c r="J5692" s="195"/>
      <c r="K5692" s="195"/>
      <c r="L5692" s="196"/>
    </row>
    <row r="5693">
      <c r="A5693" s="198"/>
      <c r="B5693" s="219"/>
      <c r="C5693" s="103"/>
      <c r="D5693" s="103"/>
      <c r="E5693" s="5" t="str">
        <f t="array" ref="E5693">IF(D5693="","",XLOOKUP(D5693,DATOS!$D$6:D14000,DATOS!$C$6:C14000,0,0,1))</f>
        <v/>
      </c>
      <c r="F5693" s="220"/>
      <c r="G5693" s="221"/>
      <c r="H5693" s="194"/>
      <c r="I5693" s="106"/>
      <c r="J5693" s="195"/>
      <c r="K5693" s="195"/>
      <c r="L5693" s="196"/>
    </row>
    <row r="5694">
      <c r="A5694" s="198"/>
      <c r="B5694" s="219"/>
      <c r="C5694" s="103"/>
      <c r="D5694" s="103"/>
      <c r="E5694" s="5" t="str">
        <f t="array" ref="E5694">IF(D5694="","",XLOOKUP(D5694,DATOS!$D$6:D14000,DATOS!$C$6:C14000,0,0,1))</f>
        <v/>
      </c>
      <c r="F5694" s="220"/>
      <c r="G5694" s="221"/>
      <c r="H5694" s="194"/>
      <c r="I5694" s="106"/>
      <c r="J5694" s="195"/>
      <c r="K5694" s="195"/>
      <c r="L5694" s="196"/>
    </row>
    <row r="5695">
      <c r="A5695" s="198"/>
      <c r="B5695" s="219"/>
      <c r="C5695" s="103"/>
      <c r="D5695" s="103"/>
      <c r="E5695" s="5" t="str">
        <f t="array" ref="E5695">IF(D5695="","",XLOOKUP(D5695,DATOS!$D$6:D14000,DATOS!$C$6:C14000,0,0,1))</f>
        <v/>
      </c>
      <c r="F5695" s="220"/>
      <c r="G5695" s="221"/>
      <c r="H5695" s="194"/>
      <c r="I5695" s="106"/>
      <c r="J5695" s="195"/>
      <c r="K5695" s="195"/>
      <c r="L5695" s="196"/>
    </row>
    <row r="5696">
      <c r="A5696" s="198"/>
      <c r="B5696" s="219"/>
      <c r="C5696" s="103"/>
      <c r="D5696" s="103"/>
      <c r="E5696" s="5" t="str">
        <f t="array" ref="E5696">IF(D5696="","",XLOOKUP(D5696,DATOS!$D$6:D14000,DATOS!$C$6:C14000,0,0,1))</f>
        <v/>
      </c>
      <c r="F5696" s="220"/>
      <c r="G5696" s="221"/>
      <c r="H5696" s="194"/>
      <c r="I5696" s="106"/>
      <c r="J5696" s="195"/>
      <c r="K5696" s="195"/>
      <c r="L5696" s="196"/>
    </row>
    <row r="5697">
      <c r="A5697" s="198"/>
      <c r="B5697" s="219"/>
      <c r="C5697" s="103"/>
      <c r="D5697" s="103"/>
      <c r="E5697" s="5" t="str">
        <f t="array" ref="E5697">IF(D5697="","",XLOOKUP(D5697,DATOS!$D$6:D14000,DATOS!$C$6:C14000,0,0,1))</f>
        <v/>
      </c>
      <c r="F5697" s="220"/>
      <c r="G5697" s="221"/>
      <c r="H5697" s="194"/>
      <c r="I5697" s="106"/>
      <c r="J5697" s="195"/>
      <c r="K5697" s="195"/>
      <c r="L5697" s="196"/>
    </row>
    <row r="5698">
      <c r="A5698" s="198"/>
      <c r="B5698" s="219"/>
      <c r="C5698" s="103"/>
      <c r="D5698" s="103"/>
      <c r="E5698" s="5" t="str">
        <f t="array" ref="E5698">IF(D5698="","",XLOOKUP(D5698,DATOS!$D$6:D14000,DATOS!$C$6:C14000,0,0,1))</f>
        <v/>
      </c>
      <c r="F5698" s="220"/>
      <c r="G5698" s="221"/>
      <c r="H5698" s="194"/>
      <c r="I5698" s="106"/>
      <c r="J5698" s="195"/>
      <c r="K5698" s="195"/>
      <c r="L5698" s="196"/>
    </row>
    <row r="5699">
      <c r="A5699" s="198"/>
      <c r="B5699" s="219"/>
      <c r="C5699" s="103"/>
      <c r="D5699" s="103"/>
      <c r="E5699" s="5" t="str">
        <f t="array" ref="E5699">IF(D5699="","",XLOOKUP(D5699,DATOS!$D$6:D14000,DATOS!$C$6:C14000,0,0,1))</f>
        <v/>
      </c>
      <c r="F5699" s="220"/>
      <c r="G5699" s="221"/>
      <c r="H5699" s="194"/>
      <c r="I5699" s="106"/>
      <c r="J5699" s="195"/>
      <c r="K5699" s="195"/>
      <c r="L5699" s="196"/>
    </row>
    <row r="5700">
      <c r="A5700" s="198"/>
      <c r="B5700" s="219"/>
      <c r="C5700" s="103"/>
      <c r="D5700" s="103"/>
      <c r="E5700" s="5" t="str">
        <f t="array" ref="E5700">IF(D5700="","",XLOOKUP(D5700,DATOS!$D$6:D14000,DATOS!$C$6:C14000,0,0,1))</f>
        <v/>
      </c>
      <c r="F5700" s="220"/>
      <c r="G5700" s="221"/>
      <c r="H5700" s="194"/>
      <c r="I5700" s="106"/>
      <c r="J5700" s="195"/>
      <c r="K5700" s="195"/>
      <c r="L5700" s="196"/>
    </row>
    <row r="5701">
      <c r="A5701" s="198"/>
      <c r="B5701" s="219"/>
      <c r="C5701" s="103"/>
      <c r="D5701" s="103"/>
      <c r="E5701" s="5" t="str">
        <f t="array" ref="E5701">IF(D5701="","",XLOOKUP(D5701,DATOS!$D$6:D14000,DATOS!$C$6:C14000,0,0,1))</f>
        <v/>
      </c>
      <c r="F5701" s="220"/>
      <c r="G5701" s="221"/>
      <c r="H5701" s="194"/>
      <c r="I5701" s="106"/>
      <c r="J5701" s="195"/>
      <c r="K5701" s="195"/>
      <c r="L5701" s="196"/>
    </row>
    <row r="5702">
      <c r="A5702" s="198"/>
      <c r="B5702" s="219"/>
      <c r="C5702" s="103"/>
      <c r="D5702" s="103"/>
      <c r="E5702" s="5" t="str">
        <f t="array" ref="E5702">IF(D5702="","",XLOOKUP(D5702,DATOS!$D$6:D14000,DATOS!$C$6:C14000,0,0,1))</f>
        <v/>
      </c>
      <c r="F5702" s="220"/>
      <c r="G5702" s="221"/>
      <c r="H5702" s="194"/>
      <c r="I5702" s="106"/>
      <c r="J5702" s="195"/>
      <c r="K5702" s="195"/>
      <c r="L5702" s="196"/>
    </row>
    <row r="5703">
      <c r="A5703" s="198"/>
      <c r="B5703" s="219"/>
      <c r="C5703" s="103"/>
      <c r="D5703" s="103"/>
      <c r="E5703" s="5" t="str">
        <f t="array" ref="E5703">IF(D5703="","",XLOOKUP(D5703,DATOS!$D$6:D14000,DATOS!$C$6:C14000,0,0,1))</f>
        <v/>
      </c>
      <c r="F5703" s="220"/>
      <c r="G5703" s="221"/>
      <c r="H5703" s="194"/>
      <c r="I5703" s="106"/>
      <c r="J5703" s="195"/>
      <c r="K5703" s="195"/>
      <c r="L5703" s="196"/>
    </row>
    <row r="5704">
      <c r="A5704" s="198"/>
      <c r="B5704" s="219"/>
      <c r="C5704" s="103"/>
      <c r="D5704" s="103"/>
      <c r="E5704" s="5" t="str">
        <f t="array" ref="E5704">IF(D5704="","",XLOOKUP(D5704,DATOS!$D$6:D14000,DATOS!$C$6:C14000,0,0,1))</f>
        <v/>
      </c>
      <c r="F5704" s="220"/>
      <c r="G5704" s="221"/>
      <c r="H5704" s="194"/>
      <c r="I5704" s="106"/>
      <c r="J5704" s="195"/>
      <c r="K5704" s="195"/>
      <c r="L5704" s="196"/>
    </row>
    <row r="5705">
      <c r="A5705" s="198"/>
      <c r="B5705" s="219"/>
      <c r="C5705" s="103"/>
      <c r="D5705" s="103"/>
      <c r="E5705" s="5" t="str">
        <f t="array" ref="E5705">IF(D5705="","",XLOOKUP(D5705,DATOS!$D$6:D14000,DATOS!$C$6:C14000,0,0,1))</f>
        <v/>
      </c>
      <c r="F5705" s="220"/>
      <c r="G5705" s="221"/>
      <c r="H5705" s="194"/>
      <c r="I5705" s="106"/>
      <c r="J5705" s="195"/>
      <c r="K5705" s="195"/>
      <c r="L5705" s="196"/>
    </row>
    <row r="5706">
      <c r="A5706" s="198"/>
      <c r="B5706" s="219"/>
      <c r="C5706" s="103"/>
      <c r="D5706" s="103"/>
      <c r="E5706" s="5" t="str">
        <f t="array" ref="E5706">IF(D5706="","",XLOOKUP(D5706,DATOS!$D$6:D14000,DATOS!$C$6:C14000,0,0,1))</f>
        <v/>
      </c>
      <c r="F5706" s="220"/>
      <c r="G5706" s="221"/>
      <c r="H5706" s="194"/>
      <c r="I5706" s="106"/>
      <c r="J5706" s="195"/>
      <c r="K5706" s="195"/>
      <c r="L5706" s="196"/>
    </row>
    <row r="5707">
      <c r="A5707" s="198"/>
      <c r="B5707" s="219"/>
      <c r="C5707" s="103"/>
      <c r="D5707" s="103"/>
      <c r="E5707" s="5" t="str">
        <f t="array" ref="E5707">IF(D5707="","",XLOOKUP(D5707,DATOS!$D$6:D14000,DATOS!$C$6:C14000,0,0,1))</f>
        <v/>
      </c>
      <c r="F5707" s="220"/>
      <c r="G5707" s="221"/>
      <c r="H5707" s="194"/>
      <c r="I5707" s="106"/>
      <c r="J5707" s="195"/>
      <c r="K5707" s="195"/>
      <c r="L5707" s="196"/>
    </row>
    <row r="5708">
      <c r="A5708" s="198"/>
      <c r="B5708" s="219"/>
      <c r="C5708" s="103"/>
      <c r="D5708" s="103"/>
      <c r="E5708" s="5" t="str">
        <f t="array" ref="E5708">IF(D5708="","",XLOOKUP(D5708,DATOS!$D$6:D14000,DATOS!$C$6:C14000,0,0,1))</f>
        <v/>
      </c>
      <c r="F5708" s="220"/>
      <c r="G5708" s="221"/>
      <c r="H5708" s="194"/>
      <c r="I5708" s="106"/>
      <c r="J5708" s="195"/>
      <c r="K5708" s="195"/>
      <c r="L5708" s="196"/>
    </row>
    <row r="5709">
      <c r="A5709" s="198"/>
      <c r="B5709" s="219"/>
      <c r="C5709" s="103"/>
      <c r="D5709" s="103"/>
      <c r="E5709" s="5" t="str">
        <f t="array" ref="E5709">IF(D5709="","",XLOOKUP(D5709,DATOS!$D$6:D14000,DATOS!$C$6:C14000,0,0,1))</f>
        <v/>
      </c>
      <c r="F5709" s="220"/>
      <c r="G5709" s="221"/>
      <c r="H5709" s="194"/>
      <c r="I5709" s="106"/>
      <c r="J5709" s="195"/>
      <c r="K5709" s="195"/>
      <c r="L5709" s="196"/>
    </row>
    <row r="5710">
      <c r="A5710" s="198"/>
      <c r="B5710" s="219"/>
      <c r="C5710" s="103"/>
      <c r="D5710" s="103"/>
      <c r="E5710" s="5" t="str">
        <f t="array" ref="E5710">IF(D5710="","",XLOOKUP(D5710,DATOS!$D$6:D14000,DATOS!$C$6:C14000,0,0,1))</f>
        <v/>
      </c>
      <c r="F5710" s="220"/>
      <c r="G5710" s="221"/>
      <c r="H5710" s="194"/>
      <c r="I5710" s="106"/>
      <c r="J5710" s="195"/>
      <c r="K5710" s="195"/>
      <c r="L5710" s="196"/>
    </row>
    <row r="5711">
      <c r="A5711" s="198"/>
      <c r="B5711" s="219"/>
      <c r="C5711" s="103"/>
      <c r="D5711" s="103"/>
      <c r="E5711" s="5" t="str">
        <f t="array" ref="E5711">IF(D5711="","",XLOOKUP(D5711,DATOS!$D$6:D14000,DATOS!$C$6:C14000,0,0,1))</f>
        <v/>
      </c>
      <c r="F5711" s="220"/>
      <c r="G5711" s="221"/>
      <c r="H5711" s="194"/>
      <c r="I5711" s="106"/>
      <c r="J5711" s="195"/>
      <c r="K5711" s="195"/>
      <c r="L5711" s="196"/>
    </row>
    <row r="5712">
      <c r="A5712" s="198"/>
      <c r="B5712" s="219"/>
      <c r="C5712" s="103"/>
      <c r="D5712" s="103"/>
      <c r="E5712" s="5" t="str">
        <f t="array" ref="E5712">IF(D5712="","",XLOOKUP(D5712,DATOS!$D$6:D14000,DATOS!$C$6:C14000,0,0,1))</f>
        <v/>
      </c>
      <c r="F5712" s="220"/>
      <c r="G5712" s="221"/>
      <c r="H5712" s="194"/>
      <c r="I5712" s="106"/>
      <c r="J5712" s="195"/>
      <c r="K5712" s="195"/>
      <c r="L5712" s="196"/>
    </row>
    <row r="5713">
      <c r="A5713" s="198"/>
      <c r="B5713" s="219"/>
      <c r="C5713" s="103"/>
      <c r="D5713" s="103"/>
      <c r="E5713" s="5" t="str">
        <f t="array" ref="E5713">IF(D5713="","",XLOOKUP(D5713,DATOS!$D$6:D14000,DATOS!$C$6:C14000,0,0,1))</f>
        <v/>
      </c>
      <c r="F5713" s="220"/>
      <c r="G5713" s="221"/>
      <c r="H5713" s="194"/>
      <c r="I5713" s="106"/>
      <c r="J5713" s="195"/>
      <c r="K5713" s="195"/>
      <c r="L5713" s="196"/>
    </row>
    <row r="5714">
      <c r="A5714" s="198"/>
      <c r="B5714" s="219"/>
      <c r="C5714" s="103"/>
      <c r="D5714" s="103"/>
      <c r="E5714" s="5" t="str">
        <f t="array" ref="E5714">IF(D5714="","",XLOOKUP(D5714,DATOS!$D$6:D14000,DATOS!$C$6:C14000,0,0,1))</f>
        <v/>
      </c>
      <c r="F5714" s="220"/>
      <c r="G5714" s="221"/>
      <c r="H5714" s="194"/>
      <c r="I5714" s="106"/>
      <c r="J5714" s="195"/>
      <c r="K5714" s="195"/>
      <c r="L5714" s="196"/>
    </row>
    <row r="5715">
      <c r="A5715" s="198"/>
      <c r="B5715" s="219"/>
      <c r="C5715" s="103"/>
      <c r="D5715" s="103"/>
      <c r="E5715" s="5" t="str">
        <f t="array" ref="E5715">IF(D5715="","",XLOOKUP(D5715,DATOS!$D$6:D14000,DATOS!$C$6:C14000,0,0,1))</f>
        <v/>
      </c>
      <c r="F5715" s="220"/>
      <c r="G5715" s="221"/>
      <c r="H5715" s="194"/>
      <c r="I5715" s="106"/>
      <c r="J5715" s="195"/>
      <c r="K5715" s="195"/>
      <c r="L5715" s="196"/>
    </row>
    <row r="5716">
      <c r="A5716" s="198"/>
      <c r="B5716" s="219"/>
      <c r="C5716" s="103"/>
      <c r="D5716" s="103"/>
      <c r="E5716" s="5" t="str">
        <f t="array" ref="E5716">IF(D5716="","",XLOOKUP(D5716,DATOS!$D$6:D14000,DATOS!$C$6:C14000,0,0,1))</f>
        <v/>
      </c>
      <c r="F5716" s="220"/>
      <c r="G5716" s="221"/>
      <c r="H5716" s="194"/>
      <c r="I5716" s="106"/>
      <c r="J5716" s="195"/>
      <c r="K5716" s="195"/>
      <c r="L5716" s="196"/>
    </row>
    <row r="5717">
      <c r="A5717" s="198"/>
      <c r="B5717" s="219"/>
      <c r="C5717" s="103"/>
      <c r="D5717" s="103"/>
      <c r="E5717" s="5" t="str">
        <f t="array" ref="E5717">IF(D5717="","",XLOOKUP(D5717,DATOS!$D$6:D14000,DATOS!$C$6:C14000,0,0,1))</f>
        <v/>
      </c>
      <c r="F5717" s="220"/>
      <c r="G5717" s="221"/>
      <c r="H5717" s="194"/>
      <c r="I5717" s="106"/>
      <c r="J5717" s="195"/>
      <c r="K5717" s="195"/>
      <c r="L5717" s="196"/>
    </row>
    <row r="5718">
      <c r="A5718" s="198"/>
      <c r="B5718" s="219"/>
      <c r="C5718" s="103"/>
      <c r="D5718" s="103"/>
      <c r="E5718" s="5" t="str">
        <f t="array" ref="E5718">IF(D5718="","",XLOOKUP(D5718,DATOS!$D$6:D14000,DATOS!$C$6:C14000,0,0,1))</f>
        <v/>
      </c>
      <c r="F5718" s="220"/>
      <c r="G5718" s="221"/>
      <c r="H5718" s="194"/>
      <c r="I5718" s="106"/>
      <c r="J5718" s="195"/>
      <c r="K5718" s="195"/>
      <c r="L5718" s="196"/>
    </row>
    <row r="5719">
      <c r="A5719" s="198"/>
      <c r="B5719" s="219"/>
      <c r="C5719" s="103"/>
      <c r="D5719" s="103"/>
      <c r="E5719" s="5" t="str">
        <f t="array" ref="E5719">IF(D5719="","",XLOOKUP(D5719,DATOS!$D$6:D14000,DATOS!$C$6:C14000,0,0,1))</f>
        <v/>
      </c>
      <c r="F5719" s="220"/>
      <c r="G5719" s="221"/>
      <c r="H5719" s="194"/>
      <c r="I5719" s="106"/>
      <c r="J5719" s="195"/>
      <c r="K5719" s="195"/>
      <c r="L5719" s="196"/>
    </row>
    <row r="5720">
      <c r="A5720" s="198"/>
      <c r="B5720" s="219"/>
      <c r="C5720" s="103"/>
      <c r="D5720" s="103"/>
      <c r="E5720" s="5" t="str">
        <f t="array" ref="E5720">IF(D5720="","",XLOOKUP(D5720,DATOS!$D$6:D14000,DATOS!$C$6:C14000,0,0,1))</f>
        <v/>
      </c>
      <c r="F5720" s="220"/>
      <c r="G5720" s="221"/>
      <c r="H5720" s="194"/>
      <c r="I5720" s="106"/>
      <c r="J5720" s="195"/>
      <c r="K5720" s="195"/>
      <c r="L5720" s="196"/>
    </row>
    <row r="5721">
      <c r="A5721" s="198"/>
      <c r="B5721" s="219"/>
      <c r="C5721" s="103"/>
      <c r="D5721" s="103"/>
      <c r="E5721" s="5" t="str">
        <f t="array" ref="E5721">IF(D5721="","",XLOOKUP(D5721,DATOS!$D$6:D14000,DATOS!$C$6:C14000,0,0,1))</f>
        <v/>
      </c>
      <c r="F5721" s="220"/>
      <c r="G5721" s="221"/>
      <c r="H5721" s="194"/>
      <c r="I5721" s="106"/>
      <c r="J5721" s="195"/>
      <c r="K5721" s="195"/>
      <c r="L5721" s="196"/>
    </row>
    <row r="5722">
      <c r="A5722" s="198"/>
      <c r="B5722" s="219"/>
      <c r="C5722" s="103"/>
      <c r="D5722" s="103"/>
      <c r="E5722" s="5" t="str">
        <f t="array" ref="E5722">IF(D5722="","",XLOOKUP(D5722,DATOS!$D$6:D14000,DATOS!$C$6:C14000,0,0,1))</f>
        <v/>
      </c>
      <c r="F5722" s="220"/>
      <c r="G5722" s="221"/>
      <c r="H5722" s="194"/>
      <c r="I5722" s="106"/>
      <c r="J5722" s="195"/>
      <c r="K5722" s="195"/>
      <c r="L5722" s="196"/>
    </row>
    <row r="5723">
      <c r="A5723" s="198"/>
      <c r="B5723" s="219"/>
      <c r="C5723" s="103"/>
      <c r="D5723" s="103"/>
      <c r="E5723" s="5" t="str">
        <f t="array" ref="E5723">IF(D5723="","",XLOOKUP(D5723,DATOS!$D$6:D14000,DATOS!$C$6:C14000,0,0,1))</f>
        <v/>
      </c>
      <c r="F5723" s="220"/>
      <c r="G5723" s="221"/>
      <c r="H5723" s="194"/>
      <c r="I5723" s="106"/>
      <c r="J5723" s="195"/>
      <c r="K5723" s="195"/>
      <c r="L5723" s="196"/>
    </row>
    <row r="5724">
      <c r="A5724" s="198"/>
      <c r="B5724" s="219"/>
      <c r="C5724" s="103"/>
      <c r="D5724" s="103"/>
      <c r="E5724" s="5" t="str">
        <f t="array" ref="E5724">IF(D5724="","",XLOOKUP(D5724,DATOS!$D$6:D14000,DATOS!$C$6:C14000,0,0,1))</f>
        <v/>
      </c>
      <c r="F5724" s="220"/>
      <c r="G5724" s="221"/>
      <c r="H5724" s="194"/>
      <c r="I5724" s="106"/>
      <c r="J5724" s="195"/>
      <c r="K5724" s="195"/>
      <c r="L5724" s="196"/>
    </row>
    <row r="5725">
      <c r="A5725" s="198"/>
      <c r="B5725" s="219"/>
      <c r="C5725" s="103"/>
      <c r="D5725" s="103"/>
      <c r="E5725" s="5" t="str">
        <f t="array" ref="E5725">IF(D5725="","",XLOOKUP(D5725,DATOS!$D$6:D14000,DATOS!$C$6:C14000,0,0,1))</f>
        <v/>
      </c>
      <c r="F5725" s="220"/>
      <c r="G5725" s="221"/>
      <c r="H5725" s="194"/>
      <c r="I5725" s="106"/>
      <c r="J5725" s="195"/>
      <c r="K5725" s="195"/>
      <c r="L5725" s="196"/>
    </row>
    <row r="5726">
      <c r="A5726" s="198"/>
      <c r="B5726" s="219"/>
      <c r="C5726" s="103"/>
      <c r="D5726" s="103"/>
      <c r="E5726" s="5" t="str">
        <f t="array" ref="E5726">IF(D5726="","",XLOOKUP(D5726,DATOS!$D$6:D14000,DATOS!$C$6:C14000,0,0,1))</f>
        <v/>
      </c>
      <c r="F5726" s="220"/>
      <c r="G5726" s="221"/>
      <c r="H5726" s="194"/>
      <c r="I5726" s="106"/>
      <c r="J5726" s="195"/>
      <c r="K5726" s="195"/>
      <c r="L5726" s="196"/>
    </row>
    <row r="5727">
      <c r="A5727" s="198"/>
      <c r="B5727" s="219"/>
      <c r="C5727" s="103"/>
      <c r="D5727" s="103"/>
      <c r="E5727" s="5" t="str">
        <f t="array" ref="E5727">IF(D5727="","",XLOOKUP(D5727,DATOS!$D$6:D14000,DATOS!$C$6:C14000,0,0,1))</f>
        <v/>
      </c>
      <c r="F5727" s="220"/>
      <c r="G5727" s="221"/>
      <c r="H5727" s="194"/>
      <c r="I5727" s="106"/>
      <c r="J5727" s="195"/>
      <c r="K5727" s="195"/>
      <c r="L5727" s="196"/>
    </row>
    <row r="5728">
      <c r="A5728" s="198"/>
      <c r="B5728" s="219"/>
      <c r="C5728" s="103"/>
      <c r="D5728" s="103"/>
      <c r="E5728" s="5" t="str">
        <f t="array" ref="E5728">IF(D5728="","",XLOOKUP(D5728,DATOS!$D$6:D14000,DATOS!$C$6:C14000,0,0,1))</f>
        <v/>
      </c>
      <c r="F5728" s="220"/>
      <c r="G5728" s="221"/>
      <c r="H5728" s="194"/>
      <c r="I5728" s="106"/>
      <c r="J5728" s="195"/>
      <c r="K5728" s="195"/>
      <c r="L5728" s="196"/>
    </row>
    <row r="5729">
      <c r="A5729" s="198"/>
      <c r="B5729" s="219"/>
      <c r="C5729" s="103"/>
      <c r="D5729" s="103"/>
      <c r="E5729" s="5" t="str">
        <f t="array" ref="E5729">IF(D5729="","",XLOOKUP(D5729,DATOS!$D$6:D14000,DATOS!$C$6:C14000,0,0,1))</f>
        <v/>
      </c>
      <c r="F5729" s="220"/>
      <c r="G5729" s="221"/>
      <c r="H5729" s="194"/>
      <c r="I5729" s="106"/>
      <c r="J5729" s="195"/>
      <c r="K5729" s="195"/>
      <c r="L5729" s="196"/>
    </row>
    <row r="5730">
      <c r="A5730" s="198"/>
      <c r="B5730" s="219"/>
      <c r="C5730" s="103"/>
      <c r="D5730" s="103"/>
      <c r="E5730" s="5" t="str">
        <f t="array" ref="E5730">IF(D5730="","",XLOOKUP(D5730,DATOS!$D$6:D14000,DATOS!$C$6:C14000,0,0,1))</f>
        <v/>
      </c>
      <c r="F5730" s="220"/>
      <c r="G5730" s="221"/>
      <c r="H5730" s="194"/>
      <c r="I5730" s="106"/>
      <c r="J5730" s="195"/>
      <c r="K5730" s="195"/>
      <c r="L5730" s="196"/>
    </row>
    <row r="5731">
      <c r="A5731" s="198"/>
      <c r="B5731" s="219"/>
      <c r="C5731" s="103"/>
      <c r="D5731" s="103"/>
      <c r="E5731" s="5" t="str">
        <f t="array" ref="E5731">IF(D5731="","",XLOOKUP(D5731,DATOS!$D$6:D14000,DATOS!$C$6:C14000,0,0,1))</f>
        <v/>
      </c>
      <c r="F5731" s="220"/>
      <c r="G5731" s="221"/>
      <c r="H5731" s="194"/>
      <c r="I5731" s="106"/>
      <c r="J5731" s="195"/>
      <c r="K5731" s="195"/>
      <c r="L5731" s="196"/>
    </row>
    <row r="5732">
      <c r="A5732" s="198"/>
      <c r="B5732" s="219"/>
      <c r="C5732" s="103"/>
      <c r="D5732" s="103"/>
      <c r="E5732" s="5" t="str">
        <f t="array" ref="E5732">IF(D5732="","",XLOOKUP(D5732,DATOS!$D$6:D14000,DATOS!$C$6:C14000,0,0,1))</f>
        <v/>
      </c>
      <c r="F5732" s="220"/>
      <c r="G5732" s="221"/>
      <c r="H5732" s="194"/>
      <c r="I5732" s="106"/>
      <c r="J5732" s="195"/>
      <c r="K5732" s="195"/>
      <c r="L5732" s="196"/>
    </row>
    <row r="5733">
      <c r="A5733" s="198"/>
      <c r="B5733" s="219"/>
      <c r="C5733" s="103"/>
      <c r="D5733" s="103"/>
      <c r="E5733" s="5" t="str">
        <f t="array" ref="E5733">IF(D5733="","",XLOOKUP(D5733,DATOS!$D$6:D14000,DATOS!$C$6:C14000,0,0,1))</f>
        <v/>
      </c>
      <c r="F5733" s="220"/>
      <c r="G5733" s="221"/>
      <c r="H5733" s="194"/>
      <c r="I5733" s="106"/>
      <c r="J5733" s="195"/>
      <c r="K5733" s="195"/>
      <c r="L5733" s="196"/>
    </row>
    <row r="5734">
      <c r="A5734" s="198"/>
      <c r="B5734" s="219"/>
      <c r="C5734" s="103"/>
      <c r="D5734" s="103"/>
      <c r="E5734" s="5" t="str">
        <f t="array" ref="E5734">IF(D5734="","",XLOOKUP(D5734,DATOS!$D$6:D14000,DATOS!$C$6:C14000,0,0,1))</f>
        <v/>
      </c>
      <c r="F5734" s="220"/>
      <c r="G5734" s="221"/>
      <c r="H5734" s="194"/>
      <c r="I5734" s="106"/>
      <c r="J5734" s="195"/>
      <c r="K5734" s="195"/>
      <c r="L5734" s="196"/>
    </row>
    <row r="5735">
      <c r="A5735" s="198"/>
      <c r="B5735" s="219"/>
      <c r="C5735" s="103"/>
      <c r="D5735" s="103"/>
      <c r="E5735" s="5" t="str">
        <f t="array" ref="E5735">IF(D5735="","",XLOOKUP(D5735,DATOS!$D$6:D14000,DATOS!$C$6:C14000,0,0,1))</f>
        <v/>
      </c>
      <c r="F5735" s="220"/>
      <c r="G5735" s="221"/>
      <c r="H5735" s="194"/>
      <c r="I5735" s="106"/>
      <c r="J5735" s="195"/>
      <c r="K5735" s="195"/>
      <c r="L5735" s="196"/>
    </row>
    <row r="5736">
      <c r="A5736" s="198"/>
      <c r="B5736" s="219"/>
      <c r="C5736" s="103"/>
      <c r="D5736" s="103"/>
      <c r="E5736" s="5" t="str">
        <f t="array" ref="E5736">IF(D5736="","",XLOOKUP(D5736,DATOS!$D$6:D14000,DATOS!$C$6:C14000,0,0,1))</f>
        <v/>
      </c>
      <c r="F5736" s="220"/>
      <c r="G5736" s="221"/>
      <c r="H5736" s="194"/>
      <c r="I5736" s="106"/>
      <c r="J5736" s="195"/>
      <c r="K5736" s="195"/>
      <c r="L5736" s="196"/>
    </row>
    <row r="5737">
      <c r="A5737" s="198"/>
      <c r="B5737" s="219"/>
      <c r="C5737" s="103"/>
      <c r="D5737" s="103"/>
      <c r="E5737" s="5" t="str">
        <f t="array" ref="E5737">IF(D5737="","",XLOOKUP(D5737,DATOS!$D$6:D14000,DATOS!$C$6:C14000,0,0,1))</f>
        <v/>
      </c>
      <c r="F5737" s="220"/>
      <c r="G5737" s="221"/>
      <c r="H5737" s="194"/>
      <c r="I5737" s="106"/>
      <c r="J5737" s="195"/>
      <c r="K5737" s="195"/>
      <c r="L5737" s="196"/>
    </row>
    <row r="5738">
      <c r="A5738" s="198"/>
      <c r="B5738" s="219"/>
      <c r="C5738" s="103"/>
      <c r="D5738" s="103"/>
      <c r="E5738" s="5" t="str">
        <f t="array" ref="E5738">IF(D5738="","",XLOOKUP(D5738,DATOS!$D$6:D14000,DATOS!$C$6:C14000,0,0,1))</f>
        <v/>
      </c>
      <c r="F5738" s="220"/>
      <c r="G5738" s="221"/>
      <c r="H5738" s="194"/>
      <c r="I5738" s="106"/>
      <c r="J5738" s="195"/>
      <c r="K5738" s="195"/>
      <c r="L5738" s="196"/>
    </row>
    <row r="5739">
      <c r="A5739" s="198"/>
      <c r="B5739" s="219"/>
      <c r="C5739" s="103"/>
      <c r="D5739" s="103"/>
      <c r="E5739" s="5" t="str">
        <f t="array" ref="E5739">IF(D5739="","",XLOOKUP(D5739,DATOS!$D$6:D14000,DATOS!$C$6:C14000,0,0,1))</f>
        <v/>
      </c>
      <c r="F5739" s="220"/>
      <c r="G5739" s="221"/>
      <c r="H5739" s="194"/>
      <c r="I5739" s="106"/>
      <c r="J5739" s="195"/>
      <c r="K5739" s="195"/>
      <c r="L5739" s="196"/>
    </row>
    <row r="5740">
      <c r="A5740" s="198"/>
      <c r="B5740" s="219"/>
      <c r="C5740" s="103"/>
      <c r="D5740" s="103"/>
      <c r="E5740" s="5" t="str">
        <f t="array" ref="E5740">IF(D5740="","",XLOOKUP(D5740,DATOS!$D$6:D14000,DATOS!$C$6:C14000,0,0,1))</f>
        <v/>
      </c>
      <c r="F5740" s="220"/>
      <c r="G5740" s="221"/>
      <c r="H5740" s="194"/>
      <c r="I5740" s="106"/>
      <c r="J5740" s="195"/>
      <c r="K5740" s="195"/>
      <c r="L5740" s="196"/>
    </row>
    <row r="5741">
      <c r="A5741" s="198"/>
      <c r="B5741" s="219"/>
      <c r="C5741" s="103"/>
      <c r="D5741" s="103"/>
      <c r="E5741" s="5" t="str">
        <f t="array" ref="E5741">IF(D5741="","",XLOOKUP(D5741,DATOS!$D$6:D14000,DATOS!$C$6:C14000,0,0,1))</f>
        <v/>
      </c>
      <c r="F5741" s="220"/>
      <c r="G5741" s="221"/>
      <c r="H5741" s="194"/>
      <c r="I5741" s="106"/>
      <c r="J5741" s="195"/>
      <c r="K5741" s="195"/>
      <c r="L5741" s="196"/>
    </row>
    <row r="5742">
      <c r="A5742" s="198"/>
      <c r="B5742" s="219"/>
      <c r="C5742" s="103"/>
      <c r="D5742" s="103"/>
      <c r="E5742" s="5" t="str">
        <f t="array" ref="E5742">IF(D5742="","",XLOOKUP(D5742,DATOS!$D$6:D14000,DATOS!$C$6:C14000,0,0,1))</f>
        <v/>
      </c>
      <c r="F5742" s="220"/>
      <c r="G5742" s="221"/>
      <c r="H5742" s="194"/>
      <c r="I5742" s="106"/>
      <c r="J5742" s="195"/>
      <c r="K5742" s="195"/>
      <c r="L5742" s="196"/>
    </row>
    <row r="5743">
      <c r="A5743" s="198"/>
      <c r="B5743" s="219"/>
      <c r="C5743" s="103"/>
      <c r="D5743" s="103"/>
      <c r="E5743" s="5" t="str">
        <f t="array" ref="E5743">IF(D5743="","",XLOOKUP(D5743,DATOS!$D$6:D14000,DATOS!$C$6:C14000,0,0,1))</f>
        <v/>
      </c>
      <c r="F5743" s="220"/>
      <c r="G5743" s="221"/>
      <c r="H5743" s="194"/>
      <c r="I5743" s="106"/>
      <c r="J5743" s="195"/>
      <c r="K5743" s="195"/>
      <c r="L5743" s="196"/>
    </row>
    <row r="5744">
      <c r="A5744" s="198"/>
      <c r="B5744" s="219"/>
      <c r="C5744" s="103"/>
      <c r="D5744" s="103"/>
      <c r="E5744" s="5" t="str">
        <f t="array" ref="E5744">IF(D5744="","",XLOOKUP(D5744,DATOS!$D$6:D14000,DATOS!$C$6:C14000,0,0,1))</f>
        <v/>
      </c>
      <c r="F5744" s="220"/>
      <c r="G5744" s="221"/>
      <c r="H5744" s="194"/>
      <c r="I5744" s="106"/>
      <c r="J5744" s="195"/>
      <c r="K5744" s="195"/>
      <c r="L5744" s="196"/>
    </row>
    <row r="5745">
      <c r="A5745" s="198"/>
      <c r="B5745" s="219"/>
      <c r="C5745" s="103"/>
      <c r="D5745" s="103"/>
      <c r="E5745" s="5" t="str">
        <f t="array" ref="E5745">IF(D5745="","",XLOOKUP(D5745,DATOS!$D$6:D14000,DATOS!$C$6:C14000,0,0,1))</f>
        <v/>
      </c>
      <c r="F5745" s="220"/>
      <c r="G5745" s="221"/>
      <c r="H5745" s="194"/>
      <c r="I5745" s="106"/>
      <c r="J5745" s="195"/>
      <c r="K5745" s="195"/>
      <c r="L5745" s="196"/>
    </row>
    <row r="5746">
      <c r="A5746" s="198"/>
      <c r="B5746" s="219"/>
      <c r="C5746" s="103"/>
      <c r="D5746" s="103"/>
      <c r="E5746" s="5" t="str">
        <f t="array" ref="E5746">IF(D5746="","",XLOOKUP(D5746,DATOS!$D$6:D14000,DATOS!$C$6:C14000,0,0,1))</f>
        <v/>
      </c>
      <c r="F5746" s="220"/>
      <c r="G5746" s="221"/>
      <c r="H5746" s="194"/>
      <c r="I5746" s="106"/>
      <c r="J5746" s="195"/>
      <c r="K5746" s="195"/>
      <c r="L5746" s="196"/>
    </row>
    <row r="5747">
      <c r="A5747" s="198"/>
      <c r="B5747" s="219"/>
      <c r="C5747" s="103"/>
      <c r="D5747" s="103"/>
      <c r="E5747" s="5" t="str">
        <f t="array" ref="E5747">IF(D5747="","",XLOOKUP(D5747,DATOS!$D$6:D14000,DATOS!$C$6:C14000,0,0,1))</f>
        <v/>
      </c>
      <c r="F5747" s="220"/>
      <c r="G5747" s="221"/>
      <c r="H5747" s="194"/>
      <c r="I5747" s="106"/>
      <c r="J5747" s="195"/>
      <c r="K5747" s="195"/>
      <c r="L5747" s="196"/>
    </row>
    <row r="5748">
      <c r="A5748" s="198"/>
      <c r="B5748" s="219"/>
      <c r="C5748" s="103"/>
      <c r="D5748" s="103"/>
      <c r="E5748" s="5" t="str">
        <f t="array" ref="E5748">IF(D5748="","",XLOOKUP(D5748,DATOS!$D$6:D14000,DATOS!$C$6:C14000,0,0,1))</f>
        <v/>
      </c>
      <c r="F5748" s="220"/>
      <c r="G5748" s="221"/>
      <c r="H5748" s="194"/>
      <c r="I5748" s="106"/>
      <c r="J5748" s="195"/>
      <c r="K5748" s="195"/>
      <c r="L5748" s="196"/>
    </row>
    <row r="5749">
      <c r="A5749" s="198"/>
      <c r="B5749" s="219"/>
      <c r="C5749" s="103"/>
      <c r="D5749" s="103"/>
      <c r="E5749" s="5" t="str">
        <f t="array" ref="E5749">IF(D5749="","",XLOOKUP(D5749,DATOS!$D$6:D14000,DATOS!$C$6:C14000,0,0,1))</f>
        <v/>
      </c>
      <c r="F5749" s="220"/>
      <c r="G5749" s="221"/>
      <c r="H5749" s="194"/>
      <c r="I5749" s="106"/>
      <c r="J5749" s="195"/>
      <c r="K5749" s="195"/>
      <c r="L5749" s="196"/>
    </row>
    <row r="5750">
      <c r="A5750" s="198"/>
      <c r="B5750" s="219"/>
      <c r="C5750" s="103"/>
      <c r="D5750" s="103"/>
      <c r="E5750" s="5" t="str">
        <f t="array" ref="E5750">IF(D5750="","",XLOOKUP(D5750,DATOS!$D$6:D14000,DATOS!$C$6:C14000,0,0,1))</f>
        <v/>
      </c>
      <c r="F5750" s="220"/>
      <c r="G5750" s="221"/>
      <c r="H5750" s="194"/>
      <c r="I5750" s="106"/>
      <c r="J5750" s="195"/>
      <c r="K5750" s="195"/>
      <c r="L5750" s="196"/>
    </row>
    <row r="5751">
      <c r="A5751" s="198"/>
      <c r="B5751" s="219"/>
      <c r="C5751" s="103"/>
      <c r="D5751" s="103"/>
      <c r="E5751" s="5" t="str">
        <f t="array" ref="E5751">IF(D5751="","",XLOOKUP(D5751,DATOS!$D$6:D14000,DATOS!$C$6:C14000,0,0,1))</f>
        <v/>
      </c>
      <c r="F5751" s="220"/>
      <c r="G5751" s="221"/>
      <c r="H5751" s="194"/>
      <c r="I5751" s="106"/>
      <c r="J5751" s="195"/>
      <c r="K5751" s="195"/>
      <c r="L5751" s="196"/>
    </row>
    <row r="5752">
      <c r="A5752" s="198"/>
      <c r="B5752" s="219"/>
      <c r="C5752" s="103"/>
      <c r="D5752" s="103"/>
      <c r="E5752" s="5" t="str">
        <f t="array" ref="E5752">IF(D5752="","",XLOOKUP(D5752,DATOS!$D$6:D14000,DATOS!$C$6:C14000,0,0,1))</f>
        <v/>
      </c>
      <c r="F5752" s="220"/>
      <c r="G5752" s="221"/>
      <c r="H5752" s="194"/>
      <c r="I5752" s="106"/>
      <c r="J5752" s="195"/>
      <c r="K5752" s="195"/>
      <c r="L5752" s="196"/>
    </row>
    <row r="5753">
      <c r="A5753" s="198"/>
      <c r="B5753" s="219"/>
      <c r="C5753" s="103"/>
      <c r="D5753" s="103"/>
      <c r="E5753" s="5" t="str">
        <f t="array" ref="E5753">IF(D5753="","",XLOOKUP(D5753,DATOS!$D$6:D14000,DATOS!$C$6:C14000,0,0,1))</f>
        <v/>
      </c>
      <c r="F5753" s="220"/>
      <c r="G5753" s="221"/>
      <c r="H5753" s="194"/>
      <c r="I5753" s="106"/>
      <c r="J5753" s="195"/>
      <c r="K5753" s="195"/>
      <c r="L5753" s="196"/>
    </row>
    <row r="5754">
      <c r="A5754" s="198"/>
      <c r="B5754" s="219"/>
      <c r="C5754" s="103"/>
      <c r="D5754" s="103"/>
      <c r="E5754" s="5" t="str">
        <f t="array" ref="E5754">IF(D5754="","",XLOOKUP(D5754,DATOS!$D$6:D14000,DATOS!$C$6:C14000,0,0,1))</f>
        <v/>
      </c>
      <c r="F5754" s="220"/>
      <c r="G5754" s="221"/>
      <c r="H5754" s="194"/>
      <c r="I5754" s="106"/>
      <c r="J5754" s="195"/>
      <c r="K5754" s="195"/>
      <c r="L5754" s="196"/>
    </row>
    <row r="5755">
      <c r="A5755" s="198"/>
      <c r="B5755" s="219"/>
      <c r="C5755" s="103"/>
      <c r="D5755" s="103"/>
      <c r="E5755" s="5" t="str">
        <f t="array" ref="E5755">IF(D5755="","",XLOOKUP(D5755,DATOS!$D$6:D14000,DATOS!$C$6:C14000,0,0,1))</f>
        <v/>
      </c>
      <c r="F5755" s="220"/>
      <c r="G5755" s="221"/>
      <c r="H5755" s="194"/>
      <c r="I5755" s="106"/>
      <c r="J5755" s="195"/>
      <c r="K5755" s="195"/>
      <c r="L5755" s="196"/>
    </row>
    <row r="5756">
      <c r="A5756" s="198"/>
      <c r="B5756" s="219"/>
      <c r="C5756" s="103"/>
      <c r="D5756" s="103"/>
      <c r="E5756" s="5" t="str">
        <f t="array" ref="E5756">IF(D5756="","",XLOOKUP(D5756,DATOS!$D$6:D14000,DATOS!$C$6:C14000,0,0,1))</f>
        <v/>
      </c>
      <c r="F5756" s="220"/>
      <c r="G5756" s="221"/>
      <c r="H5756" s="194"/>
      <c r="I5756" s="106"/>
      <c r="J5756" s="195"/>
      <c r="K5756" s="195"/>
      <c r="L5756" s="196"/>
    </row>
    <row r="5757">
      <c r="A5757" s="198"/>
      <c r="B5757" s="219"/>
      <c r="C5757" s="103"/>
      <c r="D5757" s="103"/>
      <c r="E5757" s="5" t="str">
        <f t="array" ref="E5757">IF(D5757="","",XLOOKUP(D5757,DATOS!$D$6:D14000,DATOS!$C$6:C14000,0,0,1))</f>
        <v/>
      </c>
      <c r="F5757" s="220"/>
      <c r="G5757" s="221"/>
      <c r="H5757" s="194"/>
      <c r="I5757" s="106"/>
      <c r="J5757" s="195"/>
      <c r="K5757" s="195"/>
      <c r="L5757" s="196"/>
    </row>
    <row r="5758">
      <c r="A5758" s="198"/>
      <c r="B5758" s="219"/>
      <c r="C5758" s="103"/>
      <c r="D5758" s="103"/>
      <c r="E5758" s="5" t="str">
        <f t="array" ref="E5758">IF(D5758="","",XLOOKUP(D5758,DATOS!$D$6:D14000,DATOS!$C$6:C14000,0,0,1))</f>
        <v/>
      </c>
      <c r="F5758" s="220"/>
      <c r="G5758" s="221"/>
      <c r="H5758" s="194"/>
      <c r="I5758" s="106"/>
      <c r="J5758" s="195"/>
      <c r="K5758" s="195"/>
      <c r="L5758" s="196"/>
    </row>
    <row r="5759">
      <c r="A5759" s="198"/>
      <c r="B5759" s="219"/>
      <c r="C5759" s="103"/>
      <c r="D5759" s="103"/>
      <c r="E5759" s="5" t="str">
        <f t="array" ref="E5759">IF(D5759="","",XLOOKUP(D5759,DATOS!$D$6:D14000,DATOS!$C$6:C14000,0,0,1))</f>
        <v/>
      </c>
      <c r="F5759" s="220"/>
      <c r="G5759" s="221"/>
      <c r="H5759" s="194"/>
      <c r="I5759" s="106"/>
      <c r="J5759" s="195"/>
      <c r="K5759" s="195"/>
      <c r="L5759" s="196"/>
    </row>
    <row r="5760">
      <c r="A5760" s="198"/>
      <c r="B5760" s="219"/>
      <c r="C5760" s="103"/>
      <c r="D5760" s="103"/>
      <c r="E5760" s="5" t="str">
        <f t="array" ref="E5760">IF(D5760="","",XLOOKUP(D5760,DATOS!$D$6:D14000,DATOS!$C$6:C14000,0,0,1))</f>
        <v/>
      </c>
      <c r="F5760" s="220"/>
      <c r="G5760" s="221"/>
      <c r="H5760" s="194"/>
      <c r="I5760" s="106"/>
      <c r="J5760" s="195"/>
      <c r="K5760" s="195"/>
      <c r="L5760" s="196"/>
    </row>
    <row r="5761">
      <c r="A5761" s="198"/>
      <c r="B5761" s="219"/>
      <c r="C5761" s="103"/>
      <c r="D5761" s="103"/>
      <c r="E5761" s="5" t="str">
        <f t="array" ref="E5761">IF(D5761="","",XLOOKUP(D5761,DATOS!$D$6:D14000,DATOS!$C$6:C14000,0,0,1))</f>
        <v/>
      </c>
      <c r="F5761" s="220"/>
      <c r="G5761" s="221"/>
      <c r="H5761" s="194"/>
      <c r="I5761" s="106"/>
      <c r="J5761" s="195"/>
      <c r="K5761" s="195"/>
      <c r="L5761" s="196"/>
    </row>
    <row r="5762">
      <c r="A5762" s="198"/>
      <c r="B5762" s="219"/>
      <c r="C5762" s="103"/>
      <c r="D5762" s="103"/>
      <c r="E5762" s="5" t="str">
        <f t="array" ref="E5762">IF(D5762="","",XLOOKUP(D5762,DATOS!$D$6:D14000,DATOS!$C$6:C14000,0,0,1))</f>
        <v/>
      </c>
      <c r="F5762" s="220"/>
      <c r="G5762" s="221"/>
      <c r="H5762" s="194"/>
      <c r="I5762" s="106"/>
      <c r="J5762" s="195"/>
      <c r="K5762" s="195"/>
      <c r="L5762" s="196"/>
    </row>
    <row r="5763">
      <c r="A5763" s="198"/>
      <c r="B5763" s="219"/>
      <c r="C5763" s="103"/>
      <c r="D5763" s="103"/>
      <c r="E5763" s="5" t="str">
        <f t="array" ref="E5763">IF(D5763="","",XLOOKUP(D5763,DATOS!$D$6:D14000,DATOS!$C$6:C14000,0,0,1))</f>
        <v/>
      </c>
      <c r="F5763" s="220"/>
      <c r="G5763" s="221"/>
      <c r="H5763" s="194"/>
      <c r="I5763" s="106"/>
      <c r="J5763" s="195"/>
      <c r="K5763" s="195"/>
      <c r="L5763" s="196"/>
    </row>
    <row r="5764">
      <c r="A5764" s="198"/>
      <c r="B5764" s="219"/>
      <c r="C5764" s="103"/>
      <c r="D5764" s="103"/>
      <c r="E5764" s="5" t="str">
        <f t="array" ref="E5764">IF(D5764="","",XLOOKUP(D5764,DATOS!$D$6:D14000,DATOS!$C$6:C14000,0,0,1))</f>
        <v/>
      </c>
      <c r="F5764" s="220"/>
      <c r="G5764" s="221"/>
      <c r="H5764" s="194"/>
      <c r="I5764" s="106"/>
      <c r="J5764" s="195"/>
      <c r="K5764" s="195"/>
      <c r="L5764" s="196"/>
    </row>
    <row r="5765">
      <c r="A5765" s="198"/>
      <c r="B5765" s="219"/>
      <c r="C5765" s="103"/>
      <c r="D5765" s="103"/>
      <c r="E5765" s="5" t="str">
        <f t="array" ref="E5765">IF(D5765="","",XLOOKUP(D5765,DATOS!$D$6:D14000,DATOS!$C$6:C14000,0,0,1))</f>
        <v/>
      </c>
      <c r="F5765" s="220"/>
      <c r="G5765" s="221"/>
      <c r="H5765" s="194"/>
      <c r="I5765" s="106"/>
      <c r="J5765" s="195"/>
      <c r="K5765" s="195"/>
      <c r="L5765" s="196"/>
    </row>
    <row r="5766">
      <c r="A5766" s="198"/>
      <c r="B5766" s="219"/>
      <c r="C5766" s="103"/>
      <c r="D5766" s="103"/>
      <c r="E5766" s="5" t="str">
        <f t="array" ref="E5766">IF(D5766="","",XLOOKUP(D5766,DATOS!$D$6:D14000,DATOS!$C$6:C14000,0,0,1))</f>
        <v/>
      </c>
      <c r="F5766" s="220"/>
      <c r="G5766" s="221"/>
      <c r="H5766" s="194"/>
      <c r="I5766" s="106"/>
      <c r="J5766" s="195"/>
      <c r="K5766" s="195"/>
      <c r="L5766" s="196"/>
    </row>
    <row r="5767">
      <c r="A5767" s="198"/>
      <c r="B5767" s="219"/>
      <c r="C5767" s="103"/>
      <c r="D5767" s="103"/>
      <c r="E5767" s="5" t="str">
        <f t="array" ref="E5767">IF(D5767="","",XLOOKUP(D5767,DATOS!$D$6:D14000,DATOS!$C$6:C14000,0,0,1))</f>
        <v/>
      </c>
      <c r="F5767" s="220"/>
      <c r="G5767" s="221"/>
      <c r="H5767" s="194"/>
      <c r="I5767" s="106"/>
      <c r="J5767" s="195"/>
      <c r="K5767" s="195"/>
      <c r="L5767" s="196"/>
    </row>
    <row r="5768">
      <c r="A5768" s="198"/>
      <c r="B5768" s="219"/>
      <c r="C5768" s="103"/>
      <c r="D5768" s="103"/>
      <c r="E5768" s="5" t="str">
        <f t="array" ref="E5768">IF(D5768="","",XLOOKUP(D5768,DATOS!$D$6:D14000,DATOS!$C$6:C14000,0,0,1))</f>
        <v/>
      </c>
      <c r="F5768" s="220"/>
      <c r="G5768" s="221"/>
      <c r="H5768" s="194"/>
      <c r="I5768" s="106"/>
      <c r="J5768" s="195"/>
      <c r="K5768" s="195"/>
      <c r="L5768" s="196"/>
    </row>
    <row r="5769">
      <c r="A5769" s="198"/>
      <c r="B5769" s="219"/>
      <c r="C5769" s="103"/>
      <c r="D5769" s="103"/>
      <c r="E5769" s="5" t="str">
        <f t="array" ref="E5769">IF(D5769="","",XLOOKUP(D5769,DATOS!$D$6:D14000,DATOS!$C$6:C14000,0,0,1))</f>
        <v/>
      </c>
      <c r="F5769" s="220"/>
      <c r="G5769" s="221"/>
      <c r="H5769" s="194"/>
      <c r="I5769" s="106"/>
      <c r="J5769" s="195"/>
      <c r="K5769" s="195"/>
      <c r="L5769" s="196"/>
    </row>
    <row r="5770">
      <c r="A5770" s="198"/>
      <c r="B5770" s="219"/>
      <c r="C5770" s="103"/>
      <c r="D5770" s="103"/>
      <c r="E5770" s="5" t="str">
        <f t="array" ref="E5770">IF(D5770="","",XLOOKUP(D5770,DATOS!$D$6:D14000,DATOS!$C$6:C14000,0,0,1))</f>
        <v/>
      </c>
      <c r="F5770" s="220"/>
      <c r="G5770" s="221"/>
      <c r="H5770" s="194"/>
      <c r="I5770" s="106"/>
      <c r="J5770" s="195"/>
      <c r="K5770" s="195"/>
      <c r="L5770" s="196"/>
    </row>
    <row r="5771">
      <c r="A5771" s="198"/>
      <c r="B5771" s="219"/>
      <c r="C5771" s="103"/>
      <c r="D5771" s="103"/>
      <c r="E5771" s="5" t="str">
        <f t="array" ref="E5771">IF(D5771="","",XLOOKUP(D5771,DATOS!$D$6:D14000,DATOS!$C$6:C14000,0,0,1))</f>
        <v/>
      </c>
      <c r="F5771" s="220"/>
      <c r="G5771" s="221"/>
      <c r="H5771" s="194"/>
      <c r="I5771" s="106"/>
      <c r="J5771" s="195"/>
      <c r="K5771" s="195"/>
      <c r="L5771" s="196"/>
    </row>
    <row r="5772">
      <c r="A5772" s="198"/>
      <c r="B5772" s="219"/>
      <c r="C5772" s="103"/>
      <c r="D5772" s="103"/>
      <c r="E5772" s="5" t="str">
        <f t="array" ref="E5772">IF(D5772="","",XLOOKUP(D5772,DATOS!$D$6:D14000,DATOS!$C$6:C14000,0,0,1))</f>
        <v/>
      </c>
      <c r="F5772" s="220"/>
      <c r="G5772" s="221"/>
      <c r="H5772" s="194"/>
      <c r="I5772" s="106"/>
      <c r="J5772" s="195"/>
      <c r="K5772" s="195"/>
      <c r="L5772" s="196"/>
    </row>
    <row r="5773">
      <c r="A5773" s="198"/>
      <c r="B5773" s="219"/>
      <c r="C5773" s="103"/>
      <c r="D5773" s="103"/>
      <c r="E5773" s="5" t="str">
        <f t="array" ref="E5773">IF(D5773="","",XLOOKUP(D5773,DATOS!$D$6:D14000,DATOS!$C$6:C14000,0,0,1))</f>
        <v/>
      </c>
      <c r="F5773" s="220"/>
      <c r="G5773" s="221"/>
      <c r="H5773" s="194"/>
      <c r="I5773" s="106"/>
      <c r="J5773" s="195"/>
      <c r="K5773" s="195"/>
      <c r="L5773" s="196"/>
    </row>
    <row r="5774">
      <c r="A5774" s="198"/>
      <c r="B5774" s="219"/>
      <c r="C5774" s="103"/>
      <c r="D5774" s="103"/>
      <c r="E5774" s="5" t="str">
        <f t="array" ref="E5774">IF(D5774="","",XLOOKUP(D5774,DATOS!$D$6:D14000,DATOS!$C$6:C14000,0,0,1))</f>
        <v/>
      </c>
      <c r="F5774" s="220"/>
      <c r="G5774" s="221"/>
      <c r="H5774" s="194"/>
      <c r="I5774" s="106"/>
      <c r="J5774" s="195"/>
      <c r="K5774" s="195"/>
      <c r="L5774" s="196"/>
    </row>
    <row r="5775">
      <c r="A5775" s="198"/>
      <c r="B5775" s="219"/>
      <c r="C5775" s="103"/>
      <c r="D5775" s="103"/>
      <c r="E5775" s="5" t="str">
        <f t="array" ref="E5775">IF(D5775="","",XLOOKUP(D5775,DATOS!$D$6:D14000,DATOS!$C$6:C14000,0,0,1))</f>
        <v/>
      </c>
      <c r="F5775" s="220"/>
      <c r="G5775" s="221"/>
      <c r="H5775" s="194"/>
      <c r="I5775" s="106"/>
      <c r="J5775" s="195"/>
      <c r="K5775" s="195"/>
      <c r="L5775" s="196"/>
    </row>
    <row r="5776">
      <c r="A5776" s="198"/>
      <c r="B5776" s="219"/>
      <c r="C5776" s="103"/>
      <c r="D5776" s="103"/>
      <c r="E5776" s="5" t="str">
        <f t="array" ref="E5776">IF(D5776="","",XLOOKUP(D5776,DATOS!$D$6:D14000,DATOS!$C$6:C14000,0,0,1))</f>
        <v/>
      </c>
      <c r="F5776" s="220"/>
      <c r="G5776" s="221"/>
      <c r="H5776" s="194"/>
      <c r="I5776" s="106"/>
      <c r="J5776" s="195"/>
      <c r="K5776" s="195"/>
      <c r="L5776" s="196"/>
    </row>
    <row r="5777">
      <c r="A5777" s="198"/>
      <c r="B5777" s="219"/>
      <c r="C5777" s="103"/>
      <c r="D5777" s="103"/>
      <c r="E5777" s="5" t="str">
        <f t="array" ref="E5777">IF(D5777="","",XLOOKUP(D5777,DATOS!$D$6:D14000,DATOS!$C$6:C14000,0,0,1))</f>
        <v/>
      </c>
      <c r="F5777" s="220"/>
      <c r="G5777" s="221"/>
      <c r="H5777" s="194"/>
      <c r="I5777" s="106"/>
      <c r="J5777" s="195"/>
      <c r="K5777" s="195"/>
      <c r="L5777" s="196"/>
    </row>
    <row r="5778">
      <c r="A5778" s="198"/>
      <c r="B5778" s="219"/>
      <c r="C5778" s="103"/>
      <c r="D5778" s="103"/>
      <c r="E5778" s="5" t="str">
        <f t="array" ref="E5778">IF(D5778="","",XLOOKUP(D5778,DATOS!$D$6:D14000,DATOS!$C$6:C14000,0,0,1))</f>
        <v/>
      </c>
      <c r="F5778" s="220"/>
      <c r="G5778" s="221"/>
      <c r="H5778" s="194"/>
      <c r="I5778" s="106"/>
      <c r="J5778" s="195"/>
      <c r="K5778" s="195"/>
      <c r="L5778" s="196"/>
    </row>
    <row r="5779">
      <c r="A5779" s="198"/>
      <c r="B5779" s="219"/>
      <c r="C5779" s="103"/>
      <c r="D5779" s="103"/>
      <c r="E5779" s="5" t="str">
        <f t="array" ref="E5779">IF(D5779="","",XLOOKUP(D5779,DATOS!$D$6:D14000,DATOS!$C$6:C14000,0,0,1))</f>
        <v/>
      </c>
      <c r="F5779" s="220"/>
      <c r="G5779" s="221"/>
      <c r="H5779" s="194"/>
      <c r="I5779" s="106"/>
      <c r="J5779" s="195"/>
      <c r="K5779" s="195"/>
      <c r="L5779" s="196"/>
    </row>
    <row r="5780">
      <c r="A5780" s="198"/>
      <c r="B5780" s="219"/>
      <c r="C5780" s="103"/>
      <c r="D5780" s="103"/>
      <c r="E5780" s="5" t="str">
        <f t="array" ref="E5780">IF(D5780="","",XLOOKUP(D5780,DATOS!$D$6:D14000,DATOS!$C$6:C14000,0,0,1))</f>
        <v/>
      </c>
      <c r="F5780" s="220"/>
      <c r="G5780" s="221"/>
      <c r="H5780" s="194"/>
      <c r="I5780" s="106"/>
      <c r="J5780" s="195"/>
      <c r="K5780" s="195"/>
      <c r="L5780" s="196"/>
    </row>
    <row r="5781">
      <c r="A5781" s="198"/>
      <c r="B5781" s="219"/>
      <c r="C5781" s="103"/>
      <c r="D5781" s="103"/>
      <c r="E5781" s="5" t="str">
        <f t="array" ref="E5781">IF(D5781="","",XLOOKUP(D5781,DATOS!$D$6:D14000,DATOS!$C$6:C14000,0,0,1))</f>
        <v/>
      </c>
      <c r="F5781" s="220"/>
      <c r="G5781" s="221"/>
      <c r="H5781" s="194"/>
      <c r="I5781" s="106"/>
      <c r="J5781" s="195"/>
      <c r="K5781" s="195"/>
      <c r="L5781" s="196"/>
    </row>
    <row r="5782">
      <c r="A5782" s="198"/>
      <c r="B5782" s="219"/>
      <c r="C5782" s="103"/>
      <c r="D5782" s="103"/>
      <c r="E5782" s="5" t="str">
        <f t="array" ref="E5782">IF(D5782="","",XLOOKUP(D5782,DATOS!$D$6:D14000,DATOS!$C$6:C14000,0,0,1))</f>
        <v/>
      </c>
      <c r="F5782" s="220"/>
      <c r="G5782" s="221"/>
      <c r="H5782" s="194"/>
      <c r="I5782" s="106"/>
      <c r="J5782" s="195"/>
      <c r="K5782" s="195"/>
      <c r="L5782" s="196"/>
    </row>
    <row r="5783">
      <c r="A5783" s="198"/>
      <c r="B5783" s="219"/>
      <c r="C5783" s="103"/>
      <c r="D5783" s="103"/>
      <c r="E5783" s="5" t="str">
        <f t="array" ref="E5783">IF(D5783="","",XLOOKUP(D5783,DATOS!$D$6:D14000,DATOS!$C$6:C14000,0,0,1))</f>
        <v/>
      </c>
      <c r="F5783" s="220"/>
      <c r="G5783" s="221"/>
      <c r="H5783" s="194"/>
      <c r="I5783" s="106"/>
      <c r="J5783" s="195"/>
      <c r="K5783" s="195"/>
      <c r="L5783" s="196"/>
    </row>
    <row r="5784">
      <c r="A5784" s="198"/>
      <c r="B5784" s="219"/>
      <c r="C5784" s="103"/>
      <c r="D5784" s="103"/>
      <c r="E5784" s="5" t="str">
        <f t="array" ref="E5784">IF(D5784="","",XLOOKUP(D5784,DATOS!$D$6:D14000,DATOS!$C$6:C14000,0,0,1))</f>
        <v/>
      </c>
      <c r="F5784" s="220"/>
      <c r="G5784" s="221"/>
      <c r="H5784" s="194"/>
      <c r="I5784" s="106"/>
      <c r="J5784" s="195"/>
      <c r="K5784" s="195"/>
      <c r="L5784" s="196"/>
    </row>
    <row r="5785">
      <c r="A5785" s="198"/>
      <c r="B5785" s="219"/>
      <c r="C5785" s="103"/>
      <c r="D5785" s="103"/>
      <c r="E5785" s="5" t="str">
        <f t="array" ref="E5785">IF(D5785="","",XLOOKUP(D5785,DATOS!$D$6:D14000,DATOS!$C$6:C14000,0,0,1))</f>
        <v/>
      </c>
      <c r="F5785" s="220"/>
      <c r="G5785" s="221"/>
      <c r="H5785" s="194"/>
      <c r="I5785" s="106"/>
      <c r="J5785" s="195"/>
      <c r="K5785" s="195"/>
      <c r="L5785" s="196"/>
    </row>
    <row r="5786">
      <c r="A5786" s="198"/>
      <c r="B5786" s="219"/>
      <c r="C5786" s="103"/>
      <c r="D5786" s="103"/>
      <c r="E5786" s="5" t="str">
        <f t="array" ref="E5786">IF(D5786="","",XLOOKUP(D5786,DATOS!$D$6:D14000,DATOS!$C$6:C14000,0,0,1))</f>
        <v/>
      </c>
      <c r="F5786" s="220"/>
      <c r="G5786" s="221"/>
      <c r="H5786" s="194"/>
      <c r="I5786" s="106"/>
      <c r="J5786" s="195"/>
      <c r="K5786" s="195"/>
      <c r="L5786" s="196"/>
    </row>
    <row r="5787">
      <c r="A5787" s="198"/>
      <c r="B5787" s="219"/>
      <c r="C5787" s="103"/>
      <c r="D5787" s="103"/>
      <c r="E5787" s="5" t="str">
        <f t="array" ref="E5787">IF(D5787="","",XLOOKUP(D5787,DATOS!$D$6:D14000,DATOS!$C$6:C14000,0,0,1))</f>
        <v/>
      </c>
      <c r="F5787" s="220"/>
      <c r="G5787" s="221"/>
      <c r="H5787" s="194"/>
      <c r="I5787" s="106"/>
      <c r="J5787" s="195"/>
      <c r="K5787" s="195"/>
      <c r="L5787" s="196"/>
    </row>
    <row r="5788">
      <c r="A5788" s="198"/>
      <c r="B5788" s="219"/>
      <c r="C5788" s="103"/>
      <c r="D5788" s="103"/>
      <c r="E5788" s="5" t="str">
        <f t="array" ref="E5788">IF(D5788="","",XLOOKUP(D5788,DATOS!$D$6:D14000,DATOS!$C$6:C14000,0,0,1))</f>
        <v/>
      </c>
      <c r="F5788" s="220"/>
      <c r="G5788" s="221"/>
      <c r="H5788" s="194"/>
      <c r="I5788" s="106"/>
      <c r="J5788" s="195"/>
      <c r="K5788" s="195"/>
      <c r="L5788" s="196"/>
    </row>
    <row r="5789">
      <c r="A5789" s="198"/>
      <c r="B5789" s="219"/>
      <c r="C5789" s="103"/>
      <c r="D5789" s="103"/>
      <c r="E5789" s="5" t="str">
        <f t="array" ref="E5789">IF(D5789="","",XLOOKUP(D5789,DATOS!$D$6:D14000,DATOS!$C$6:C14000,0,0,1))</f>
        <v/>
      </c>
      <c r="F5789" s="220"/>
      <c r="G5789" s="221"/>
      <c r="H5789" s="194"/>
      <c r="I5789" s="106"/>
      <c r="J5789" s="195"/>
      <c r="K5789" s="195"/>
      <c r="L5789" s="196"/>
    </row>
    <row r="5790">
      <c r="A5790" s="198"/>
      <c r="B5790" s="219"/>
      <c r="C5790" s="103"/>
      <c r="D5790" s="103"/>
      <c r="E5790" s="5" t="str">
        <f t="array" ref="E5790">IF(D5790="","",XLOOKUP(D5790,DATOS!$D$6:D14000,DATOS!$C$6:C14000,0,0,1))</f>
        <v/>
      </c>
      <c r="F5790" s="220"/>
      <c r="G5790" s="221"/>
      <c r="H5790" s="194"/>
      <c r="I5790" s="106"/>
      <c r="J5790" s="195"/>
      <c r="K5790" s="195"/>
      <c r="L5790" s="196"/>
    </row>
    <row r="5791">
      <c r="A5791" s="198"/>
      <c r="B5791" s="219"/>
      <c r="C5791" s="103"/>
      <c r="D5791" s="103"/>
      <c r="E5791" s="5" t="str">
        <f t="array" ref="E5791">IF(D5791="","",XLOOKUP(D5791,DATOS!$D$6:D14000,DATOS!$C$6:C14000,0,0,1))</f>
        <v/>
      </c>
      <c r="F5791" s="220"/>
      <c r="G5791" s="221"/>
      <c r="H5791" s="194"/>
      <c r="I5791" s="106"/>
      <c r="J5791" s="195"/>
      <c r="K5791" s="195"/>
      <c r="L5791" s="196"/>
    </row>
    <row r="5792">
      <c r="A5792" s="198"/>
      <c r="B5792" s="219"/>
      <c r="C5792" s="103"/>
      <c r="D5792" s="103"/>
      <c r="E5792" s="5" t="str">
        <f t="array" ref="E5792">IF(D5792="","",XLOOKUP(D5792,DATOS!$D$6:D14000,DATOS!$C$6:C14000,0,0,1))</f>
        <v/>
      </c>
      <c r="F5792" s="220"/>
      <c r="G5792" s="221"/>
      <c r="H5792" s="194"/>
      <c r="I5792" s="106"/>
      <c r="J5792" s="195"/>
      <c r="K5792" s="195"/>
      <c r="L5792" s="196"/>
    </row>
    <row r="5793">
      <c r="A5793" s="198"/>
      <c r="B5793" s="219"/>
      <c r="C5793" s="103"/>
      <c r="D5793" s="103"/>
      <c r="E5793" s="5" t="str">
        <f t="array" ref="E5793">IF(D5793="","",XLOOKUP(D5793,DATOS!$D$6:D14000,DATOS!$C$6:C14000,0,0,1))</f>
        <v/>
      </c>
      <c r="F5793" s="220"/>
      <c r="G5793" s="221"/>
      <c r="H5793" s="194"/>
      <c r="I5793" s="106"/>
      <c r="J5793" s="195"/>
      <c r="K5793" s="195"/>
      <c r="L5793" s="196"/>
    </row>
    <row r="5794">
      <c r="A5794" s="198"/>
      <c r="B5794" s="219"/>
      <c r="C5794" s="103"/>
      <c r="D5794" s="103"/>
      <c r="E5794" s="5" t="str">
        <f t="array" ref="E5794">IF(D5794="","",XLOOKUP(D5794,DATOS!$D$6:D14000,DATOS!$C$6:C14000,0,0,1))</f>
        <v/>
      </c>
      <c r="F5794" s="220"/>
      <c r="G5794" s="221"/>
      <c r="H5794" s="194"/>
      <c r="I5794" s="106"/>
      <c r="J5794" s="195"/>
      <c r="K5794" s="195"/>
      <c r="L5794" s="196"/>
    </row>
    <row r="5795">
      <c r="A5795" s="198"/>
      <c r="B5795" s="219"/>
      <c r="C5795" s="103"/>
      <c r="D5795" s="103"/>
      <c r="E5795" s="5" t="str">
        <f t="array" ref="E5795">IF(D5795="","",XLOOKUP(D5795,DATOS!$D$6:D14000,DATOS!$C$6:C14000,0,0,1))</f>
        <v/>
      </c>
      <c r="F5795" s="220"/>
      <c r="G5795" s="221"/>
      <c r="H5795" s="194"/>
      <c r="I5795" s="106"/>
      <c r="J5795" s="195"/>
      <c r="K5795" s="195"/>
      <c r="L5795" s="196"/>
    </row>
    <row r="5796">
      <c r="A5796" s="198"/>
      <c r="B5796" s="219"/>
      <c r="C5796" s="103"/>
      <c r="D5796" s="103"/>
      <c r="E5796" s="5" t="str">
        <f t="array" ref="E5796">IF(D5796="","",XLOOKUP(D5796,DATOS!$D$6:D14000,DATOS!$C$6:C14000,0,0,1))</f>
        <v/>
      </c>
      <c r="F5796" s="220"/>
      <c r="G5796" s="221"/>
      <c r="H5796" s="194"/>
      <c r="I5796" s="106"/>
      <c r="J5796" s="195"/>
      <c r="K5796" s="195"/>
      <c r="L5796" s="196"/>
    </row>
    <row r="5797">
      <c r="A5797" s="198"/>
      <c r="B5797" s="219"/>
      <c r="C5797" s="103"/>
      <c r="D5797" s="103"/>
      <c r="E5797" s="5" t="str">
        <f t="array" ref="E5797">IF(D5797="","",XLOOKUP(D5797,DATOS!$D$6:D14000,DATOS!$C$6:C14000,0,0,1))</f>
        <v/>
      </c>
      <c r="F5797" s="220"/>
      <c r="G5797" s="221"/>
      <c r="H5797" s="194"/>
      <c r="I5797" s="106"/>
      <c r="J5797" s="195"/>
      <c r="K5797" s="195"/>
      <c r="L5797" s="196"/>
    </row>
    <row r="5798">
      <c r="A5798" s="198"/>
      <c r="B5798" s="219"/>
      <c r="C5798" s="103"/>
      <c r="D5798" s="103"/>
      <c r="E5798" s="5" t="str">
        <f t="array" ref="E5798">IF(D5798="","",XLOOKUP(D5798,DATOS!$D$6:D14000,DATOS!$C$6:C14000,0,0,1))</f>
        <v/>
      </c>
      <c r="F5798" s="220"/>
      <c r="G5798" s="221"/>
      <c r="H5798" s="194"/>
      <c r="I5798" s="106"/>
      <c r="J5798" s="195"/>
      <c r="K5798" s="195"/>
      <c r="L5798" s="196"/>
    </row>
    <row r="5799">
      <c r="A5799" s="198"/>
      <c r="B5799" s="219"/>
      <c r="C5799" s="103"/>
      <c r="D5799" s="103"/>
      <c r="E5799" s="5" t="str">
        <f t="array" ref="E5799">IF(D5799="","",XLOOKUP(D5799,DATOS!$D$6:D14000,DATOS!$C$6:C14000,0,0,1))</f>
        <v/>
      </c>
      <c r="F5799" s="220"/>
      <c r="G5799" s="221"/>
      <c r="H5799" s="194"/>
      <c r="I5799" s="106"/>
      <c r="J5799" s="195"/>
      <c r="K5799" s="195"/>
      <c r="L5799" s="196"/>
    </row>
    <row r="5800">
      <c r="A5800" s="198"/>
      <c r="B5800" s="219"/>
      <c r="C5800" s="103"/>
      <c r="D5800" s="103"/>
      <c r="E5800" s="5" t="str">
        <f t="array" ref="E5800">IF(D5800="","",XLOOKUP(D5800,DATOS!$D$6:D14000,DATOS!$C$6:C14000,0,0,1))</f>
        <v/>
      </c>
      <c r="F5800" s="220"/>
      <c r="G5800" s="221"/>
      <c r="H5800" s="194"/>
      <c r="I5800" s="106"/>
      <c r="J5800" s="195"/>
      <c r="K5800" s="195"/>
      <c r="L5800" s="196"/>
    </row>
    <row r="5801">
      <c r="A5801" s="198"/>
      <c r="B5801" s="219"/>
      <c r="C5801" s="103"/>
      <c r="D5801" s="103"/>
      <c r="E5801" s="5" t="str">
        <f t="array" ref="E5801">IF(D5801="","",XLOOKUP(D5801,DATOS!$D$6:D14000,DATOS!$C$6:C14000,0,0,1))</f>
        <v/>
      </c>
      <c r="F5801" s="220"/>
      <c r="G5801" s="221"/>
      <c r="H5801" s="194"/>
      <c r="I5801" s="106"/>
      <c r="J5801" s="195"/>
      <c r="K5801" s="195"/>
      <c r="L5801" s="196"/>
    </row>
    <row r="5802">
      <c r="A5802" s="198"/>
      <c r="B5802" s="219"/>
      <c r="C5802" s="103"/>
      <c r="D5802" s="103"/>
      <c r="E5802" s="5" t="str">
        <f t="array" ref="E5802">IF(D5802="","",XLOOKUP(D5802,DATOS!$D$6:D14000,DATOS!$C$6:C14000,0,0,1))</f>
        <v/>
      </c>
      <c r="F5802" s="220"/>
      <c r="G5802" s="221"/>
      <c r="H5802" s="194"/>
      <c r="I5802" s="106"/>
      <c r="J5802" s="195"/>
      <c r="K5802" s="195"/>
      <c r="L5802" s="196"/>
    </row>
    <row r="5803">
      <c r="A5803" s="198"/>
      <c r="B5803" s="219"/>
      <c r="C5803" s="103"/>
      <c r="D5803" s="103"/>
      <c r="E5803" s="5" t="str">
        <f t="array" ref="E5803">IF(D5803="","",XLOOKUP(D5803,DATOS!$D$6:D14000,DATOS!$C$6:C14000,0,0,1))</f>
        <v/>
      </c>
      <c r="F5803" s="220"/>
      <c r="G5803" s="221"/>
      <c r="H5803" s="194"/>
      <c r="I5803" s="106"/>
      <c r="J5803" s="195"/>
      <c r="K5803" s="195"/>
      <c r="L5803" s="196"/>
    </row>
    <row r="5804">
      <c r="A5804" s="198"/>
      <c r="B5804" s="219"/>
      <c r="C5804" s="103"/>
      <c r="D5804" s="103"/>
      <c r="E5804" s="5" t="str">
        <f t="array" ref="E5804">IF(D5804="","",XLOOKUP(D5804,DATOS!$D$6:D14000,DATOS!$C$6:C14000,0,0,1))</f>
        <v/>
      </c>
      <c r="F5804" s="220"/>
      <c r="G5804" s="221"/>
      <c r="H5804" s="194"/>
      <c r="I5804" s="106"/>
      <c r="J5804" s="195"/>
      <c r="K5804" s="195"/>
      <c r="L5804" s="196"/>
    </row>
    <row r="5805">
      <c r="A5805" s="198"/>
      <c r="B5805" s="219"/>
      <c r="C5805" s="103"/>
      <c r="D5805" s="103"/>
      <c r="E5805" s="5" t="str">
        <f t="array" ref="E5805">IF(D5805="","",XLOOKUP(D5805,DATOS!$D$6:D14000,DATOS!$C$6:C14000,0,0,1))</f>
        <v/>
      </c>
      <c r="F5805" s="220"/>
      <c r="G5805" s="221"/>
      <c r="H5805" s="194"/>
      <c r="I5805" s="106"/>
      <c r="J5805" s="195"/>
      <c r="K5805" s="195"/>
      <c r="L5805" s="196"/>
    </row>
    <row r="5806">
      <c r="A5806" s="198"/>
      <c r="B5806" s="219"/>
      <c r="C5806" s="103"/>
      <c r="D5806" s="103"/>
      <c r="E5806" s="5" t="str">
        <f t="array" ref="E5806">IF(D5806="","",XLOOKUP(D5806,DATOS!$D$6:D14000,DATOS!$C$6:C14000,0,0,1))</f>
        <v/>
      </c>
      <c r="F5806" s="220"/>
      <c r="G5806" s="221"/>
      <c r="H5806" s="194"/>
      <c r="I5806" s="106"/>
      <c r="J5806" s="195"/>
      <c r="K5806" s="195"/>
      <c r="L5806" s="196"/>
    </row>
    <row r="5807">
      <c r="A5807" s="198"/>
      <c r="B5807" s="219"/>
      <c r="C5807" s="103"/>
      <c r="D5807" s="103"/>
      <c r="E5807" s="5" t="str">
        <f t="array" ref="E5807">IF(D5807="","",XLOOKUP(D5807,DATOS!$D$6:D14000,DATOS!$C$6:C14000,0,0,1))</f>
        <v/>
      </c>
      <c r="F5807" s="220"/>
      <c r="G5807" s="221"/>
      <c r="H5807" s="194"/>
      <c r="I5807" s="106"/>
      <c r="J5807" s="195"/>
      <c r="K5807" s="195"/>
      <c r="L5807" s="196"/>
    </row>
    <row r="5808">
      <c r="A5808" s="198"/>
      <c r="B5808" s="219"/>
      <c r="C5808" s="103"/>
      <c r="D5808" s="103"/>
      <c r="E5808" s="5" t="str">
        <f t="array" ref="E5808">IF(D5808="","",XLOOKUP(D5808,DATOS!$D$6:D14000,DATOS!$C$6:C14000,0,0,1))</f>
        <v/>
      </c>
      <c r="F5808" s="220"/>
      <c r="G5808" s="221"/>
      <c r="H5808" s="194"/>
      <c r="I5808" s="106"/>
      <c r="J5808" s="195"/>
      <c r="K5808" s="195"/>
      <c r="L5808" s="196"/>
    </row>
    <row r="5809">
      <c r="A5809" s="198"/>
      <c r="B5809" s="219"/>
      <c r="C5809" s="103"/>
      <c r="D5809" s="103"/>
      <c r="E5809" s="5" t="str">
        <f t="array" ref="E5809">IF(D5809="","",XLOOKUP(D5809,DATOS!$D$6:D14000,DATOS!$C$6:C14000,0,0,1))</f>
        <v/>
      </c>
      <c r="F5809" s="220"/>
      <c r="G5809" s="221"/>
      <c r="H5809" s="194"/>
      <c r="I5809" s="106"/>
      <c r="J5809" s="195"/>
      <c r="K5809" s="195"/>
      <c r="L5809" s="196"/>
    </row>
    <row r="5810">
      <c r="A5810" s="198"/>
      <c r="B5810" s="219"/>
      <c r="C5810" s="103"/>
      <c r="D5810" s="103"/>
      <c r="E5810" s="5" t="str">
        <f t="array" ref="E5810">IF(D5810="","",XLOOKUP(D5810,DATOS!$D$6:D14000,DATOS!$C$6:C14000,0,0,1))</f>
        <v/>
      </c>
      <c r="F5810" s="220"/>
      <c r="G5810" s="221"/>
      <c r="H5810" s="194"/>
      <c r="I5810" s="106"/>
      <c r="J5810" s="195"/>
      <c r="K5810" s="195"/>
      <c r="L5810" s="196"/>
    </row>
    <row r="5811">
      <c r="A5811" s="198"/>
      <c r="B5811" s="219"/>
      <c r="C5811" s="103"/>
      <c r="D5811" s="103"/>
      <c r="E5811" s="5" t="str">
        <f t="array" ref="E5811">IF(D5811="","",XLOOKUP(D5811,DATOS!$D$6:D14000,DATOS!$C$6:C14000,0,0,1))</f>
        <v/>
      </c>
      <c r="F5811" s="220"/>
      <c r="G5811" s="221"/>
      <c r="H5811" s="194"/>
      <c r="I5811" s="106"/>
      <c r="J5811" s="195"/>
      <c r="K5811" s="195"/>
      <c r="L5811" s="196"/>
    </row>
    <row r="5812">
      <c r="A5812" s="198"/>
      <c r="B5812" s="219"/>
      <c r="C5812" s="103"/>
      <c r="D5812" s="103"/>
      <c r="E5812" s="5" t="str">
        <f t="array" ref="E5812">IF(D5812="","",XLOOKUP(D5812,DATOS!$D$6:D14000,DATOS!$C$6:C14000,0,0,1))</f>
        <v/>
      </c>
      <c r="F5812" s="220"/>
      <c r="G5812" s="221"/>
      <c r="H5812" s="194"/>
      <c r="I5812" s="106"/>
      <c r="J5812" s="195"/>
      <c r="K5812" s="195"/>
      <c r="L5812" s="196"/>
    </row>
    <row r="5813">
      <c r="A5813" s="198"/>
      <c r="B5813" s="219"/>
      <c r="C5813" s="103"/>
      <c r="D5813" s="103"/>
      <c r="E5813" s="5" t="str">
        <f t="array" ref="E5813">IF(D5813="","",XLOOKUP(D5813,DATOS!$D$6:D14000,DATOS!$C$6:C14000,0,0,1))</f>
        <v/>
      </c>
      <c r="F5813" s="220"/>
      <c r="G5813" s="221"/>
      <c r="H5813" s="194"/>
      <c r="I5813" s="106"/>
      <c r="J5813" s="195"/>
      <c r="K5813" s="195"/>
      <c r="L5813" s="196"/>
    </row>
    <row r="5814">
      <c r="A5814" s="198"/>
      <c r="B5814" s="219"/>
      <c r="C5814" s="103"/>
      <c r="D5814" s="103"/>
      <c r="E5814" s="5" t="str">
        <f t="array" ref="E5814">IF(D5814="","",XLOOKUP(D5814,DATOS!$D$6:D14000,DATOS!$C$6:C14000,0,0,1))</f>
        <v/>
      </c>
      <c r="F5814" s="220"/>
      <c r="G5814" s="221"/>
      <c r="H5814" s="194"/>
      <c r="I5814" s="106"/>
      <c r="J5814" s="195"/>
      <c r="K5814" s="195"/>
      <c r="L5814" s="196"/>
    </row>
    <row r="5815">
      <c r="A5815" s="198"/>
      <c r="B5815" s="219"/>
      <c r="C5815" s="103"/>
      <c r="D5815" s="103"/>
      <c r="E5815" s="5" t="str">
        <f t="array" ref="E5815">IF(D5815="","",XLOOKUP(D5815,DATOS!$D$6:D14000,DATOS!$C$6:C14000,0,0,1))</f>
        <v/>
      </c>
      <c r="F5815" s="220"/>
      <c r="G5815" s="221"/>
      <c r="H5815" s="194"/>
      <c r="I5815" s="106"/>
      <c r="J5815" s="195"/>
      <c r="K5815" s="195"/>
      <c r="L5815" s="196"/>
    </row>
    <row r="5816">
      <c r="A5816" s="198"/>
      <c r="B5816" s="219"/>
      <c r="C5816" s="103"/>
      <c r="D5816" s="103"/>
      <c r="E5816" s="5" t="str">
        <f t="array" ref="E5816">IF(D5816="","",XLOOKUP(D5816,DATOS!$D$6:D14000,DATOS!$C$6:C14000,0,0,1))</f>
        <v/>
      </c>
      <c r="F5816" s="220"/>
      <c r="G5816" s="221"/>
      <c r="H5816" s="194"/>
      <c r="I5816" s="106"/>
      <c r="J5816" s="195"/>
      <c r="K5816" s="195"/>
      <c r="L5816" s="196"/>
    </row>
    <row r="5817">
      <c r="A5817" s="198"/>
      <c r="B5817" s="219"/>
      <c r="C5817" s="103"/>
      <c r="D5817" s="103"/>
      <c r="E5817" s="5" t="str">
        <f t="array" ref="E5817">IF(D5817="","",XLOOKUP(D5817,DATOS!$D$6:D14000,DATOS!$C$6:C14000,0,0,1))</f>
        <v/>
      </c>
      <c r="F5817" s="220"/>
      <c r="G5817" s="221"/>
      <c r="H5817" s="194"/>
      <c r="I5817" s="106"/>
      <c r="J5817" s="195"/>
      <c r="K5817" s="195"/>
      <c r="L5817" s="196"/>
    </row>
    <row r="5818">
      <c r="A5818" s="198"/>
      <c r="B5818" s="219"/>
      <c r="C5818" s="103"/>
      <c r="D5818" s="103"/>
      <c r="E5818" s="5" t="str">
        <f t="array" ref="E5818">IF(D5818="","",XLOOKUP(D5818,DATOS!$D$6:D14000,DATOS!$C$6:C14000,0,0,1))</f>
        <v/>
      </c>
      <c r="F5818" s="220"/>
      <c r="G5818" s="221"/>
      <c r="H5818" s="194"/>
      <c r="I5818" s="106"/>
      <c r="J5818" s="195"/>
      <c r="K5818" s="195"/>
      <c r="L5818" s="196"/>
    </row>
    <row r="5819">
      <c r="A5819" s="198"/>
      <c r="B5819" s="219"/>
      <c r="C5819" s="103"/>
      <c r="D5819" s="103"/>
      <c r="E5819" s="5" t="str">
        <f t="array" ref="E5819">IF(D5819="","",XLOOKUP(D5819,DATOS!$D$6:D14000,DATOS!$C$6:C14000,0,0,1))</f>
        <v/>
      </c>
      <c r="F5819" s="220"/>
      <c r="G5819" s="221"/>
      <c r="H5819" s="194"/>
      <c r="I5819" s="106"/>
      <c r="J5819" s="195"/>
      <c r="K5819" s="195"/>
      <c r="L5819" s="196"/>
    </row>
    <row r="5820">
      <c r="A5820" s="198"/>
      <c r="B5820" s="219"/>
      <c r="C5820" s="103"/>
      <c r="D5820" s="103"/>
      <c r="E5820" s="5" t="str">
        <f t="array" ref="E5820">IF(D5820="","",XLOOKUP(D5820,DATOS!$D$6:D14000,DATOS!$C$6:C14000,0,0,1))</f>
        <v/>
      </c>
      <c r="F5820" s="220"/>
      <c r="G5820" s="221"/>
      <c r="H5820" s="194"/>
      <c r="I5820" s="106"/>
      <c r="J5820" s="195"/>
      <c r="K5820" s="195"/>
      <c r="L5820" s="196"/>
    </row>
    <row r="5821">
      <c r="A5821" s="198"/>
      <c r="B5821" s="219"/>
      <c r="C5821" s="103"/>
      <c r="D5821" s="103"/>
      <c r="E5821" s="5" t="str">
        <f t="array" ref="E5821">IF(D5821="","",XLOOKUP(D5821,DATOS!$D$6:D14000,DATOS!$C$6:C14000,0,0,1))</f>
        <v/>
      </c>
      <c r="F5821" s="220"/>
      <c r="G5821" s="221"/>
      <c r="H5821" s="194"/>
      <c r="I5821" s="106"/>
      <c r="J5821" s="195"/>
      <c r="K5821" s="195"/>
      <c r="L5821" s="196"/>
    </row>
    <row r="5822">
      <c r="A5822" s="198"/>
      <c r="B5822" s="219"/>
      <c r="C5822" s="103"/>
      <c r="D5822" s="103"/>
      <c r="E5822" s="5" t="str">
        <f t="array" ref="E5822">IF(D5822="","",XLOOKUP(D5822,DATOS!$D$6:D14000,DATOS!$C$6:C14000,0,0,1))</f>
        <v/>
      </c>
      <c r="F5822" s="220"/>
      <c r="G5822" s="221"/>
      <c r="H5822" s="194"/>
      <c r="I5822" s="106"/>
      <c r="J5822" s="195"/>
      <c r="K5822" s="195"/>
      <c r="L5822" s="196"/>
    </row>
    <row r="5823">
      <c r="A5823" s="198"/>
      <c r="B5823" s="219"/>
      <c r="C5823" s="103"/>
      <c r="D5823" s="103"/>
      <c r="E5823" s="5" t="str">
        <f t="array" ref="E5823">IF(D5823="","",XLOOKUP(D5823,DATOS!$D$6:D14000,DATOS!$C$6:C14000,0,0,1))</f>
        <v/>
      </c>
      <c r="F5823" s="220"/>
      <c r="G5823" s="221"/>
      <c r="H5823" s="194"/>
      <c r="I5823" s="106"/>
      <c r="J5823" s="195"/>
      <c r="K5823" s="195"/>
      <c r="L5823" s="196"/>
    </row>
    <row r="5824">
      <c r="A5824" s="198"/>
      <c r="B5824" s="219"/>
      <c r="C5824" s="103"/>
      <c r="D5824" s="103"/>
      <c r="E5824" s="5" t="str">
        <f t="array" ref="E5824">IF(D5824="","",XLOOKUP(D5824,DATOS!$D$6:D14000,DATOS!$C$6:C14000,0,0,1))</f>
        <v/>
      </c>
      <c r="F5824" s="220"/>
      <c r="G5824" s="221"/>
      <c r="H5824" s="194"/>
      <c r="I5824" s="106"/>
      <c r="J5824" s="195"/>
      <c r="K5824" s="195"/>
      <c r="L5824" s="196"/>
    </row>
    <row r="5825">
      <c r="A5825" s="198"/>
      <c r="B5825" s="219"/>
      <c r="C5825" s="103"/>
      <c r="D5825" s="103"/>
      <c r="E5825" s="5" t="str">
        <f t="array" ref="E5825">IF(D5825="","",XLOOKUP(D5825,DATOS!$D$6:D14000,DATOS!$C$6:C14000,0,0,1))</f>
        <v/>
      </c>
      <c r="F5825" s="220"/>
      <c r="G5825" s="221"/>
      <c r="H5825" s="194"/>
      <c r="I5825" s="106"/>
      <c r="J5825" s="195"/>
      <c r="K5825" s="195"/>
      <c r="L5825" s="196"/>
    </row>
    <row r="5826">
      <c r="A5826" s="198"/>
      <c r="B5826" s="219"/>
      <c r="C5826" s="103"/>
      <c r="D5826" s="103"/>
      <c r="E5826" s="5" t="str">
        <f t="array" ref="E5826">IF(D5826="","",XLOOKUP(D5826,DATOS!$D$6:D14000,DATOS!$C$6:C14000,0,0,1))</f>
        <v/>
      </c>
      <c r="F5826" s="220"/>
      <c r="G5826" s="221"/>
      <c r="H5826" s="194"/>
      <c r="I5826" s="106"/>
      <c r="J5826" s="195"/>
      <c r="K5826" s="195"/>
      <c r="L5826" s="196"/>
    </row>
    <row r="5827">
      <c r="A5827" s="198"/>
      <c r="B5827" s="219"/>
      <c r="C5827" s="103"/>
      <c r="D5827" s="103"/>
      <c r="E5827" s="5" t="str">
        <f t="array" ref="E5827">IF(D5827="","",XLOOKUP(D5827,DATOS!$D$6:D14000,DATOS!$C$6:C14000,0,0,1))</f>
        <v/>
      </c>
      <c r="F5827" s="220"/>
      <c r="G5827" s="221"/>
      <c r="H5827" s="194"/>
      <c r="I5827" s="106"/>
      <c r="J5827" s="195"/>
      <c r="K5827" s="195"/>
      <c r="L5827" s="196"/>
    </row>
    <row r="5828">
      <c r="A5828" s="198"/>
      <c r="B5828" s="219"/>
      <c r="C5828" s="103"/>
      <c r="D5828" s="103"/>
      <c r="E5828" s="5" t="str">
        <f t="array" ref="E5828">IF(D5828="","",XLOOKUP(D5828,DATOS!$D$6:D14000,DATOS!$C$6:C14000,0,0,1))</f>
        <v/>
      </c>
      <c r="F5828" s="220"/>
      <c r="G5828" s="221"/>
      <c r="H5828" s="194"/>
      <c r="I5828" s="106"/>
      <c r="J5828" s="195"/>
      <c r="K5828" s="195"/>
      <c r="L5828" s="196"/>
    </row>
    <row r="5829">
      <c r="A5829" s="198"/>
      <c r="B5829" s="219"/>
      <c r="C5829" s="103"/>
      <c r="D5829" s="103"/>
      <c r="E5829" s="5" t="str">
        <f t="array" ref="E5829">IF(D5829="","",XLOOKUP(D5829,DATOS!$D$6:D14000,DATOS!$C$6:C14000,0,0,1))</f>
        <v/>
      </c>
      <c r="F5829" s="220"/>
      <c r="G5829" s="221"/>
      <c r="H5829" s="194"/>
      <c r="I5829" s="106"/>
      <c r="J5829" s="195"/>
      <c r="K5829" s="195"/>
      <c r="L5829" s="196"/>
    </row>
    <row r="5830">
      <c r="A5830" s="198"/>
      <c r="B5830" s="219"/>
      <c r="C5830" s="103"/>
      <c r="D5830" s="103"/>
      <c r="E5830" s="5" t="str">
        <f t="array" ref="E5830">IF(D5830="","",XLOOKUP(D5830,DATOS!$D$6:D14000,DATOS!$C$6:C14000,0,0,1))</f>
        <v/>
      </c>
      <c r="F5830" s="220"/>
      <c r="G5830" s="221"/>
      <c r="H5830" s="194"/>
      <c r="I5830" s="106"/>
      <c r="J5830" s="195"/>
      <c r="K5830" s="195"/>
      <c r="L5830" s="196"/>
    </row>
    <row r="5831">
      <c r="A5831" s="198"/>
      <c r="B5831" s="219"/>
      <c r="C5831" s="103"/>
      <c r="D5831" s="103"/>
      <c r="E5831" s="5" t="str">
        <f t="array" ref="E5831">IF(D5831="","",XLOOKUP(D5831,DATOS!$D$6:D14000,DATOS!$C$6:C14000,0,0,1))</f>
        <v/>
      </c>
      <c r="F5831" s="220"/>
      <c r="G5831" s="221"/>
      <c r="H5831" s="194"/>
      <c r="I5831" s="106"/>
      <c r="J5831" s="195"/>
      <c r="K5831" s="195"/>
      <c r="L5831" s="196"/>
    </row>
    <row r="5832">
      <c r="A5832" s="198"/>
      <c r="B5832" s="219"/>
      <c r="C5832" s="103"/>
      <c r="D5832" s="103"/>
      <c r="E5832" s="5" t="str">
        <f t="array" ref="E5832">IF(D5832="","",XLOOKUP(D5832,DATOS!$D$6:D14000,DATOS!$C$6:C14000,0,0,1))</f>
        <v/>
      </c>
      <c r="F5832" s="220"/>
      <c r="G5832" s="221"/>
      <c r="H5832" s="194"/>
      <c r="I5832" s="106"/>
      <c r="J5832" s="195"/>
      <c r="K5832" s="195"/>
      <c r="L5832" s="196"/>
    </row>
    <row r="5833">
      <c r="A5833" s="198"/>
      <c r="B5833" s="219"/>
      <c r="C5833" s="103"/>
      <c r="D5833" s="103"/>
      <c r="E5833" s="5" t="str">
        <f t="array" ref="E5833">IF(D5833="","",XLOOKUP(D5833,DATOS!$D$6:D14000,DATOS!$C$6:C14000,0,0,1))</f>
        <v/>
      </c>
      <c r="F5833" s="220"/>
      <c r="G5833" s="221"/>
      <c r="H5833" s="194"/>
      <c r="I5833" s="106"/>
      <c r="J5833" s="195"/>
      <c r="K5833" s="195"/>
      <c r="L5833" s="196"/>
    </row>
    <row r="5834">
      <c r="A5834" s="198"/>
      <c r="B5834" s="219"/>
      <c r="C5834" s="103"/>
      <c r="D5834" s="103"/>
      <c r="E5834" s="5" t="str">
        <f t="array" ref="E5834">IF(D5834="","",XLOOKUP(D5834,DATOS!$D$6:D14000,DATOS!$C$6:C14000,0,0,1))</f>
        <v/>
      </c>
      <c r="F5834" s="220"/>
      <c r="G5834" s="221"/>
      <c r="H5834" s="194"/>
      <c r="I5834" s="106"/>
      <c r="J5834" s="195"/>
      <c r="K5834" s="195"/>
      <c r="L5834" s="196"/>
    </row>
    <row r="5835">
      <c r="A5835" s="198"/>
      <c r="B5835" s="219"/>
      <c r="C5835" s="103"/>
      <c r="D5835" s="103"/>
      <c r="E5835" s="5" t="str">
        <f t="array" ref="E5835">IF(D5835="","",XLOOKUP(D5835,DATOS!$D$6:D14000,DATOS!$C$6:C14000,0,0,1))</f>
        <v/>
      </c>
      <c r="F5835" s="220"/>
      <c r="G5835" s="221"/>
      <c r="H5835" s="194"/>
      <c r="I5835" s="106"/>
      <c r="J5835" s="195"/>
      <c r="K5835" s="195"/>
      <c r="L5835" s="196"/>
    </row>
    <row r="5836">
      <c r="A5836" s="198"/>
      <c r="B5836" s="219"/>
      <c r="C5836" s="103"/>
      <c r="D5836" s="103"/>
      <c r="E5836" s="5" t="str">
        <f t="array" ref="E5836">IF(D5836="","",XLOOKUP(D5836,DATOS!$D$6:D14000,DATOS!$C$6:C14000,0,0,1))</f>
        <v/>
      </c>
      <c r="F5836" s="220"/>
      <c r="G5836" s="221"/>
      <c r="H5836" s="194"/>
      <c r="I5836" s="106"/>
      <c r="J5836" s="195"/>
      <c r="K5836" s="195"/>
      <c r="L5836" s="196"/>
    </row>
    <row r="5837">
      <c r="A5837" s="198"/>
      <c r="B5837" s="219"/>
      <c r="C5837" s="103"/>
      <c r="D5837" s="103"/>
      <c r="E5837" s="5" t="str">
        <f t="array" ref="E5837">IF(D5837="","",XLOOKUP(D5837,DATOS!$D$6:D14000,DATOS!$C$6:C14000,0,0,1))</f>
        <v/>
      </c>
      <c r="F5837" s="220"/>
      <c r="G5837" s="221"/>
      <c r="H5837" s="194"/>
      <c r="I5837" s="106"/>
      <c r="J5837" s="195"/>
      <c r="K5837" s="195"/>
      <c r="L5837" s="196"/>
    </row>
    <row r="5838">
      <c r="A5838" s="198"/>
      <c r="B5838" s="219"/>
      <c r="C5838" s="103"/>
      <c r="D5838" s="103"/>
      <c r="E5838" s="5" t="str">
        <f t="array" ref="E5838">IF(D5838="","",XLOOKUP(D5838,DATOS!$D$6:D14000,DATOS!$C$6:C14000,0,0,1))</f>
        <v/>
      </c>
      <c r="F5838" s="220"/>
      <c r="G5838" s="221"/>
      <c r="H5838" s="194"/>
      <c r="I5838" s="106"/>
      <c r="J5838" s="195"/>
      <c r="K5838" s="195"/>
      <c r="L5838" s="196"/>
    </row>
    <row r="5839">
      <c r="A5839" s="198"/>
      <c r="B5839" s="219"/>
      <c r="C5839" s="103"/>
      <c r="D5839" s="103"/>
      <c r="E5839" s="5" t="str">
        <f t="array" ref="E5839">IF(D5839="","",XLOOKUP(D5839,DATOS!$D$6:D14000,DATOS!$C$6:C14000,0,0,1))</f>
        <v/>
      </c>
      <c r="F5839" s="220"/>
      <c r="G5839" s="221"/>
      <c r="H5839" s="194"/>
      <c r="I5839" s="106"/>
      <c r="J5839" s="195"/>
      <c r="K5839" s="195"/>
      <c r="L5839" s="196"/>
    </row>
    <row r="5840">
      <c r="A5840" s="198"/>
      <c r="B5840" s="219"/>
      <c r="C5840" s="103"/>
      <c r="D5840" s="103"/>
      <c r="E5840" s="5" t="str">
        <f t="array" ref="E5840">IF(D5840="","",XLOOKUP(D5840,DATOS!$D$6:D14000,DATOS!$C$6:C14000,0,0,1))</f>
        <v/>
      </c>
      <c r="F5840" s="220"/>
      <c r="G5840" s="221"/>
      <c r="H5840" s="194"/>
      <c r="I5840" s="106"/>
      <c r="J5840" s="195"/>
      <c r="K5840" s="195"/>
      <c r="L5840" s="196"/>
    </row>
    <row r="5841">
      <c r="A5841" s="198"/>
      <c r="B5841" s="219"/>
      <c r="C5841" s="103"/>
      <c r="D5841" s="103"/>
      <c r="E5841" s="5" t="str">
        <f t="array" ref="E5841">IF(D5841="","",XLOOKUP(D5841,DATOS!$D$6:D14000,DATOS!$C$6:C14000,0,0,1))</f>
        <v/>
      </c>
      <c r="F5841" s="220"/>
      <c r="G5841" s="221"/>
      <c r="H5841" s="194"/>
      <c r="I5841" s="106"/>
      <c r="J5841" s="195"/>
      <c r="K5841" s="195"/>
      <c r="L5841" s="196"/>
    </row>
    <row r="5842">
      <c r="A5842" s="198"/>
      <c r="B5842" s="219"/>
      <c r="C5842" s="103"/>
      <c r="D5842" s="103"/>
      <c r="E5842" s="5" t="str">
        <f t="array" ref="E5842">IF(D5842="","",XLOOKUP(D5842,DATOS!$D$6:D14000,DATOS!$C$6:C14000,0,0,1))</f>
        <v/>
      </c>
      <c r="F5842" s="220"/>
      <c r="G5842" s="221"/>
      <c r="H5842" s="194"/>
      <c r="I5842" s="106"/>
      <c r="J5842" s="195"/>
      <c r="K5842" s="195"/>
      <c r="L5842" s="196"/>
    </row>
    <row r="5843">
      <c r="A5843" s="198"/>
      <c r="B5843" s="219"/>
      <c r="C5843" s="103"/>
      <c r="D5843" s="103"/>
      <c r="E5843" s="5" t="str">
        <f t="array" ref="E5843">IF(D5843="","",XLOOKUP(D5843,DATOS!$D$6:D14000,DATOS!$C$6:C14000,0,0,1))</f>
        <v/>
      </c>
      <c r="F5843" s="220"/>
      <c r="G5843" s="221"/>
      <c r="H5843" s="194"/>
      <c r="I5843" s="106"/>
      <c r="J5843" s="195"/>
      <c r="K5843" s="195"/>
      <c r="L5843" s="196"/>
    </row>
    <row r="5844">
      <c r="A5844" s="198"/>
      <c r="B5844" s="219"/>
      <c r="C5844" s="103"/>
      <c r="D5844" s="103"/>
      <c r="E5844" s="5" t="str">
        <f t="array" ref="E5844">IF(D5844="","",XLOOKUP(D5844,DATOS!$D$6:D14000,DATOS!$C$6:C14000,0,0,1))</f>
        <v/>
      </c>
      <c r="F5844" s="220"/>
      <c r="G5844" s="221"/>
      <c r="H5844" s="194"/>
      <c r="I5844" s="106"/>
      <c r="J5844" s="195"/>
      <c r="K5844" s="195"/>
      <c r="L5844" s="196"/>
    </row>
    <row r="5845">
      <c r="A5845" s="198"/>
      <c r="B5845" s="219"/>
      <c r="C5845" s="103"/>
      <c r="D5845" s="103"/>
      <c r="E5845" s="5" t="str">
        <f t="array" ref="E5845">IF(D5845="","",XLOOKUP(D5845,DATOS!$D$6:D14000,DATOS!$C$6:C14000,0,0,1))</f>
        <v/>
      </c>
      <c r="F5845" s="220"/>
      <c r="G5845" s="221"/>
      <c r="H5845" s="194"/>
      <c r="I5845" s="106"/>
      <c r="J5845" s="195"/>
      <c r="K5845" s="195"/>
      <c r="L5845" s="196"/>
    </row>
    <row r="5846">
      <c r="A5846" s="198"/>
      <c r="B5846" s="219"/>
      <c r="C5846" s="103"/>
      <c r="D5846" s="103"/>
      <c r="E5846" s="5" t="str">
        <f t="array" ref="E5846">IF(D5846="","",XLOOKUP(D5846,DATOS!$D$6:D14000,DATOS!$C$6:C14000,0,0,1))</f>
        <v/>
      </c>
      <c r="F5846" s="220"/>
      <c r="G5846" s="221"/>
      <c r="H5846" s="194"/>
      <c r="I5846" s="106"/>
      <c r="J5846" s="195"/>
      <c r="K5846" s="195"/>
      <c r="L5846" s="196"/>
    </row>
    <row r="5847">
      <c r="A5847" s="198"/>
      <c r="B5847" s="219"/>
      <c r="C5847" s="103"/>
      <c r="D5847" s="103"/>
      <c r="E5847" s="5" t="str">
        <f t="array" ref="E5847">IF(D5847="","",XLOOKUP(D5847,DATOS!$D$6:D14000,DATOS!$C$6:C14000,0,0,1))</f>
        <v/>
      </c>
      <c r="F5847" s="220"/>
      <c r="G5847" s="221"/>
      <c r="H5847" s="194"/>
      <c r="I5847" s="106"/>
      <c r="J5847" s="195"/>
      <c r="K5847" s="195"/>
      <c r="L5847" s="196"/>
    </row>
    <row r="5848">
      <c r="A5848" s="198"/>
      <c r="B5848" s="219"/>
      <c r="C5848" s="103"/>
      <c r="D5848" s="103"/>
      <c r="E5848" s="5" t="str">
        <f t="array" ref="E5848">IF(D5848="","",XLOOKUP(D5848,DATOS!$D$6:D14000,DATOS!$C$6:C14000,0,0,1))</f>
        <v/>
      </c>
      <c r="F5848" s="220"/>
      <c r="G5848" s="221"/>
      <c r="H5848" s="194"/>
      <c r="I5848" s="106"/>
      <c r="J5848" s="195"/>
      <c r="K5848" s="195"/>
      <c r="L5848" s="196"/>
    </row>
    <row r="5849">
      <c r="A5849" s="198"/>
      <c r="B5849" s="219"/>
      <c r="C5849" s="103"/>
      <c r="D5849" s="103"/>
      <c r="E5849" s="5" t="str">
        <f t="array" ref="E5849">IF(D5849="","",XLOOKUP(D5849,DATOS!$D$6:D14000,DATOS!$C$6:C14000,0,0,1))</f>
        <v/>
      </c>
      <c r="F5849" s="220"/>
      <c r="G5849" s="221"/>
      <c r="H5849" s="194"/>
      <c r="I5849" s="106"/>
      <c r="J5849" s="195"/>
      <c r="K5849" s="195"/>
      <c r="L5849" s="196"/>
    </row>
    <row r="5850">
      <c r="A5850" s="198"/>
      <c r="B5850" s="219"/>
      <c r="C5850" s="103"/>
      <c r="D5850" s="103"/>
      <c r="E5850" s="5" t="str">
        <f t="array" ref="E5850">IF(D5850="","",XLOOKUP(D5850,DATOS!$D$6:D14000,DATOS!$C$6:C14000,0,0,1))</f>
        <v/>
      </c>
      <c r="F5850" s="220"/>
      <c r="G5850" s="221"/>
      <c r="H5850" s="194"/>
      <c r="I5850" s="106"/>
      <c r="J5850" s="195"/>
      <c r="K5850" s="195"/>
      <c r="L5850" s="196"/>
    </row>
    <row r="5851">
      <c r="A5851" s="198"/>
      <c r="B5851" s="219"/>
      <c r="C5851" s="103"/>
      <c r="D5851" s="103"/>
      <c r="E5851" s="5" t="str">
        <f t="array" ref="E5851">IF(D5851="","",XLOOKUP(D5851,DATOS!$D$6:D14000,DATOS!$C$6:C14000,0,0,1))</f>
        <v/>
      </c>
      <c r="F5851" s="220"/>
      <c r="G5851" s="221"/>
      <c r="H5851" s="194"/>
      <c r="I5851" s="106"/>
      <c r="J5851" s="195"/>
      <c r="K5851" s="195"/>
      <c r="L5851" s="196"/>
    </row>
    <row r="5852">
      <c r="A5852" s="198"/>
      <c r="B5852" s="219"/>
      <c r="C5852" s="103"/>
      <c r="D5852" s="103"/>
      <c r="E5852" s="5" t="str">
        <f t="array" ref="E5852">IF(D5852="","",XLOOKUP(D5852,DATOS!$D$6:D14000,DATOS!$C$6:C14000,0,0,1))</f>
        <v/>
      </c>
      <c r="F5852" s="220"/>
      <c r="G5852" s="221"/>
      <c r="H5852" s="194"/>
      <c r="I5852" s="106"/>
      <c r="J5852" s="195"/>
      <c r="K5852" s="195"/>
      <c r="L5852" s="196"/>
    </row>
    <row r="5853">
      <c r="A5853" s="198"/>
      <c r="B5853" s="219"/>
      <c r="C5853" s="103"/>
      <c r="D5853" s="103"/>
      <c r="E5853" s="5" t="str">
        <f t="array" ref="E5853">IF(D5853="","",XLOOKUP(D5853,DATOS!$D$6:D14000,DATOS!$C$6:C14000,0,0,1))</f>
        <v/>
      </c>
      <c r="F5853" s="220"/>
      <c r="G5853" s="221"/>
      <c r="H5853" s="194"/>
      <c r="I5853" s="106"/>
      <c r="J5853" s="195"/>
      <c r="K5853" s="195"/>
      <c r="L5853" s="196"/>
    </row>
    <row r="5854">
      <c r="A5854" s="198"/>
      <c r="B5854" s="219"/>
      <c r="C5854" s="103"/>
      <c r="D5854" s="103"/>
      <c r="E5854" s="5" t="str">
        <f t="array" ref="E5854">IF(D5854="","",XLOOKUP(D5854,DATOS!$D$6:D14000,DATOS!$C$6:C14000,0,0,1))</f>
        <v/>
      </c>
      <c r="F5854" s="220"/>
      <c r="G5854" s="221"/>
      <c r="H5854" s="194"/>
      <c r="I5854" s="106"/>
      <c r="J5854" s="195"/>
      <c r="K5854" s="195"/>
      <c r="L5854" s="196"/>
    </row>
    <row r="5855">
      <c r="A5855" s="198"/>
      <c r="B5855" s="219"/>
      <c r="C5855" s="103"/>
      <c r="D5855" s="103"/>
      <c r="E5855" s="5" t="str">
        <f t="array" ref="E5855">IF(D5855="","",XLOOKUP(D5855,DATOS!$D$6:D14000,DATOS!$C$6:C14000,0,0,1))</f>
        <v/>
      </c>
      <c r="F5855" s="220"/>
      <c r="G5855" s="221"/>
      <c r="H5855" s="194"/>
      <c r="I5855" s="106"/>
      <c r="J5855" s="195"/>
      <c r="K5855" s="195"/>
      <c r="L5855" s="196"/>
    </row>
    <row r="5856">
      <c r="A5856" s="198"/>
      <c r="B5856" s="219"/>
      <c r="C5856" s="103"/>
      <c r="D5856" s="103"/>
      <c r="E5856" s="5" t="str">
        <f t="array" ref="E5856">IF(D5856="","",XLOOKUP(D5856,DATOS!$D$6:D14000,DATOS!$C$6:C14000,0,0,1))</f>
        <v/>
      </c>
      <c r="F5856" s="220"/>
      <c r="G5856" s="221"/>
      <c r="H5856" s="194"/>
      <c r="I5856" s="106"/>
      <c r="J5856" s="195"/>
      <c r="K5856" s="195"/>
      <c r="L5856" s="196"/>
    </row>
    <row r="5857">
      <c r="A5857" s="198"/>
      <c r="B5857" s="219"/>
      <c r="C5857" s="103"/>
      <c r="D5857" s="103"/>
      <c r="E5857" s="5" t="str">
        <f t="array" ref="E5857">IF(D5857="","",XLOOKUP(D5857,DATOS!$D$6:D14000,DATOS!$C$6:C14000,0,0,1))</f>
        <v/>
      </c>
      <c r="F5857" s="220"/>
      <c r="G5857" s="221"/>
      <c r="H5857" s="194"/>
      <c r="I5857" s="106"/>
      <c r="J5857" s="195"/>
      <c r="K5857" s="195"/>
      <c r="L5857" s="196"/>
    </row>
    <row r="5858">
      <c r="A5858" s="198"/>
      <c r="B5858" s="219"/>
      <c r="C5858" s="103"/>
      <c r="D5858" s="103"/>
      <c r="E5858" s="5" t="str">
        <f t="array" ref="E5858">IF(D5858="","",XLOOKUP(D5858,DATOS!$D$6:D14000,DATOS!$C$6:C14000,0,0,1))</f>
        <v/>
      </c>
      <c r="F5858" s="220"/>
      <c r="G5858" s="221"/>
      <c r="H5858" s="194"/>
      <c r="I5858" s="106"/>
      <c r="J5858" s="195"/>
      <c r="K5858" s="195"/>
      <c r="L5858" s="196"/>
    </row>
    <row r="5859">
      <c r="A5859" s="198"/>
      <c r="B5859" s="219"/>
      <c r="C5859" s="103"/>
      <c r="D5859" s="103"/>
      <c r="E5859" s="5" t="str">
        <f t="array" ref="E5859">IF(D5859="","",XLOOKUP(D5859,DATOS!$D$6:D14000,DATOS!$C$6:C14000,0,0,1))</f>
        <v/>
      </c>
      <c r="F5859" s="220"/>
      <c r="G5859" s="221"/>
      <c r="H5859" s="194"/>
      <c r="I5859" s="106"/>
      <c r="J5859" s="195"/>
      <c r="K5859" s="195"/>
      <c r="L5859" s="196"/>
    </row>
    <row r="5860">
      <c r="A5860" s="198"/>
      <c r="B5860" s="219"/>
      <c r="C5860" s="103"/>
      <c r="D5860" s="103"/>
      <c r="E5860" s="5" t="str">
        <f t="array" ref="E5860">IF(D5860="","",XLOOKUP(D5860,DATOS!$D$6:D14000,DATOS!$C$6:C14000,0,0,1))</f>
        <v/>
      </c>
      <c r="F5860" s="220"/>
      <c r="G5860" s="221"/>
      <c r="H5860" s="194"/>
      <c r="I5860" s="106"/>
      <c r="J5860" s="195"/>
      <c r="K5860" s="195"/>
      <c r="L5860" s="196"/>
    </row>
    <row r="5861">
      <c r="A5861" s="198"/>
      <c r="B5861" s="219"/>
      <c r="C5861" s="103"/>
      <c r="D5861" s="103"/>
      <c r="E5861" s="5" t="str">
        <f t="array" ref="E5861">IF(D5861="","",XLOOKUP(D5861,DATOS!$D$6:D14000,DATOS!$C$6:C14000,0,0,1))</f>
        <v/>
      </c>
      <c r="F5861" s="220"/>
      <c r="G5861" s="221"/>
      <c r="H5861" s="194"/>
      <c r="I5861" s="106"/>
      <c r="J5861" s="195"/>
      <c r="K5861" s="195"/>
      <c r="L5861" s="196"/>
    </row>
    <row r="5862">
      <c r="A5862" s="198"/>
      <c r="B5862" s="219"/>
      <c r="C5862" s="103"/>
      <c r="D5862" s="103"/>
      <c r="E5862" s="5" t="str">
        <f t="array" ref="E5862">IF(D5862="","",XLOOKUP(D5862,DATOS!$D$6:D14000,DATOS!$C$6:C14000,0,0,1))</f>
        <v/>
      </c>
      <c r="F5862" s="220"/>
      <c r="G5862" s="221"/>
      <c r="H5862" s="194"/>
      <c r="I5862" s="106"/>
      <c r="J5862" s="195"/>
      <c r="K5862" s="195"/>
      <c r="L5862" s="196"/>
    </row>
    <row r="5863">
      <c r="A5863" s="198"/>
      <c r="B5863" s="219"/>
      <c r="C5863" s="103"/>
      <c r="D5863" s="103"/>
      <c r="E5863" s="5" t="str">
        <f t="array" ref="E5863">IF(D5863="","",XLOOKUP(D5863,DATOS!$D$6:D14000,DATOS!$C$6:C14000,0,0,1))</f>
        <v/>
      </c>
      <c r="F5863" s="220"/>
      <c r="G5863" s="221"/>
      <c r="H5863" s="194"/>
      <c r="I5863" s="106"/>
      <c r="J5863" s="195"/>
      <c r="K5863" s="195"/>
      <c r="L5863" s="196"/>
    </row>
    <row r="5864">
      <c r="A5864" s="198"/>
      <c r="B5864" s="219"/>
      <c r="C5864" s="103"/>
      <c r="D5864" s="103"/>
      <c r="E5864" s="5" t="str">
        <f t="array" ref="E5864">IF(D5864="","",XLOOKUP(D5864,DATOS!$D$6:D14000,DATOS!$C$6:C14000,0,0,1))</f>
        <v/>
      </c>
      <c r="F5864" s="220"/>
      <c r="G5864" s="221"/>
      <c r="H5864" s="194"/>
      <c r="I5864" s="106"/>
      <c r="J5864" s="195"/>
      <c r="K5864" s="195"/>
      <c r="L5864" s="196"/>
    </row>
    <row r="5865">
      <c r="A5865" s="198"/>
      <c r="B5865" s="219"/>
      <c r="C5865" s="103"/>
      <c r="D5865" s="103"/>
      <c r="E5865" s="5" t="str">
        <f t="array" ref="E5865">IF(D5865="","",XLOOKUP(D5865,DATOS!$D$6:D14000,DATOS!$C$6:C14000,0,0,1))</f>
        <v/>
      </c>
      <c r="F5865" s="220"/>
      <c r="G5865" s="221"/>
      <c r="H5865" s="194"/>
      <c r="I5865" s="106"/>
      <c r="J5865" s="195"/>
      <c r="K5865" s="195"/>
      <c r="L5865" s="196"/>
    </row>
    <row r="5866">
      <c r="A5866" s="198"/>
      <c r="B5866" s="219"/>
      <c r="C5866" s="103"/>
      <c r="D5866" s="103"/>
      <c r="E5866" s="5" t="str">
        <f t="array" ref="E5866">IF(D5866="","",XLOOKUP(D5866,DATOS!$D$6:D14000,DATOS!$C$6:C14000,0,0,1))</f>
        <v/>
      </c>
      <c r="F5866" s="220"/>
      <c r="G5866" s="221"/>
      <c r="H5866" s="194"/>
      <c r="I5866" s="106"/>
      <c r="J5866" s="195"/>
      <c r="K5866" s="195"/>
      <c r="L5866" s="196"/>
    </row>
    <row r="5867">
      <c r="A5867" s="198"/>
      <c r="B5867" s="219"/>
      <c r="C5867" s="103"/>
      <c r="D5867" s="103"/>
      <c r="E5867" s="5" t="str">
        <f t="array" ref="E5867">IF(D5867="","",XLOOKUP(D5867,DATOS!$D$6:D14000,DATOS!$C$6:C14000,0,0,1))</f>
        <v/>
      </c>
      <c r="F5867" s="220"/>
      <c r="G5867" s="221"/>
      <c r="H5867" s="194"/>
      <c r="I5867" s="106"/>
      <c r="J5867" s="195"/>
      <c r="K5867" s="195"/>
      <c r="L5867" s="196"/>
    </row>
    <row r="5868">
      <c r="A5868" s="198"/>
      <c r="B5868" s="219"/>
      <c r="C5868" s="103"/>
      <c r="D5868" s="103"/>
      <c r="E5868" s="224" t="str">
        <f t="array" ref="E5868">IF(D5868="","",XLOOKUP(D5868,DATOS!$D$6:D14000,DATOS!$C$6:C14000,0,0,1))</f>
        <v/>
      </c>
      <c r="F5868" s="220"/>
      <c r="G5868" s="221"/>
      <c r="H5868" s="194"/>
      <c r="I5868" s="106"/>
      <c r="J5868" s="195"/>
      <c r="K5868" s="195"/>
      <c r="L5868" s="196"/>
    </row>
    <row r="5869">
      <c r="A5869" s="198"/>
      <c r="B5869" s="219"/>
      <c r="C5869" s="103"/>
      <c r="D5869" s="103"/>
      <c r="E5869" s="5" t="str">
        <f t="array" ref="E5869">IF(D5869="","",XLOOKUP(D5869,DATOS!$D$6:D14000,DATOS!$C$6:C14000,0,0,1))</f>
        <v/>
      </c>
      <c r="F5869" s="220"/>
      <c r="G5869" s="221"/>
      <c r="H5869" s="194"/>
      <c r="I5869" s="106"/>
      <c r="J5869" s="195"/>
      <c r="K5869" s="195"/>
      <c r="L5869" s="196"/>
    </row>
    <row r="5870">
      <c r="A5870" s="198"/>
      <c r="B5870" s="219"/>
      <c r="C5870" s="103"/>
      <c r="D5870" s="103"/>
      <c r="E5870" s="224" t="str">
        <f t="array" ref="E5870">IF(D5870="","",XLOOKUP(D5870,DATOS!$D$6:D14000,DATOS!$C$6:C14000,0,0,1))</f>
        <v/>
      </c>
      <c r="F5870" s="220"/>
      <c r="G5870" s="221"/>
      <c r="H5870" s="194"/>
      <c r="I5870" s="106"/>
      <c r="J5870" s="195"/>
      <c r="K5870" s="195"/>
      <c r="L5870" s="196"/>
    </row>
    <row r="5871">
      <c r="A5871" s="198"/>
      <c r="B5871" s="219"/>
      <c r="C5871" s="103"/>
      <c r="D5871" s="103"/>
      <c r="E5871" s="5" t="str">
        <f t="array" ref="E5871">IF(D5871="","",XLOOKUP(D5871,DATOS!$D$6:D14000,DATOS!$C$6:C14000,0,0,1))</f>
        <v/>
      </c>
      <c r="F5871" s="220"/>
      <c r="G5871" s="221"/>
      <c r="H5871" s="194"/>
      <c r="I5871" s="106"/>
      <c r="J5871" s="195"/>
      <c r="K5871" s="195"/>
      <c r="L5871" s="196"/>
    </row>
    <row r="5872">
      <c r="A5872" s="198"/>
      <c r="B5872" s="219"/>
      <c r="C5872" s="103"/>
      <c r="D5872" s="103"/>
      <c r="E5872" s="5" t="str">
        <f t="array" ref="E5872">IF(D5872="","",XLOOKUP(D5872,DATOS!$D$6:D14000,DATOS!$C$6:C14000,0,0,1))</f>
        <v/>
      </c>
      <c r="F5872" s="220"/>
      <c r="G5872" s="221"/>
      <c r="H5872" s="194"/>
      <c r="I5872" s="106"/>
      <c r="J5872" s="195"/>
      <c r="K5872" s="195"/>
      <c r="L5872" s="196"/>
    </row>
    <row r="5873">
      <c r="A5873" s="198"/>
      <c r="B5873" s="219"/>
      <c r="C5873" s="103"/>
      <c r="D5873" s="103"/>
      <c r="E5873" s="5" t="str">
        <f t="array" ref="E5873">IF(D5873="","",XLOOKUP(D5873,DATOS!$D$6:D14000,DATOS!$C$6:C14000,0,0,1))</f>
        <v/>
      </c>
      <c r="F5873" s="220"/>
      <c r="G5873" s="221"/>
      <c r="H5873" s="194"/>
      <c r="I5873" s="106"/>
      <c r="J5873" s="195"/>
      <c r="K5873" s="195"/>
      <c r="L5873" s="196"/>
    </row>
    <row r="5874">
      <c r="A5874" s="198"/>
      <c r="B5874" s="219"/>
      <c r="C5874" s="103"/>
      <c r="D5874" s="103"/>
      <c r="E5874" s="5" t="str">
        <f t="array" ref="E5874">IF(D5874="","",XLOOKUP(D5874,DATOS!$D$6:D14000,DATOS!$C$6:C14000,0,0,1))</f>
        <v/>
      </c>
      <c r="F5874" s="220"/>
      <c r="G5874" s="221"/>
      <c r="H5874" s="194"/>
      <c r="I5874" s="106"/>
      <c r="J5874" s="195"/>
      <c r="K5874" s="195"/>
      <c r="L5874" s="196"/>
    </row>
    <row r="5875">
      <c r="A5875" s="198"/>
      <c r="B5875" s="219"/>
      <c r="C5875" s="103"/>
      <c r="D5875" s="103"/>
      <c r="E5875" s="5" t="str">
        <f t="array" ref="E5875">IF(D5875="","",XLOOKUP(D5875,DATOS!$D$6:D14000,DATOS!$C$6:C14000,0,0,1))</f>
        <v/>
      </c>
      <c r="F5875" s="220"/>
      <c r="G5875" s="221"/>
      <c r="H5875" s="194"/>
      <c r="I5875" s="106"/>
      <c r="J5875" s="195"/>
      <c r="K5875" s="195"/>
      <c r="L5875" s="196"/>
    </row>
    <row r="5876">
      <c r="A5876" s="198"/>
      <c r="B5876" s="219"/>
      <c r="C5876" s="103"/>
      <c r="D5876" s="103"/>
      <c r="E5876" s="5" t="str">
        <f t="array" ref="E5876">IF(D5876="","",XLOOKUP(D5876,DATOS!$D$6:D14000,DATOS!$C$6:C14000,0,0,1))</f>
        <v/>
      </c>
      <c r="F5876" s="220"/>
      <c r="G5876" s="221"/>
      <c r="H5876" s="194"/>
      <c r="I5876" s="106"/>
      <c r="J5876" s="195"/>
      <c r="K5876" s="195"/>
      <c r="L5876" s="196"/>
    </row>
    <row r="5877">
      <c r="A5877" s="198"/>
      <c r="B5877" s="219"/>
      <c r="C5877" s="103"/>
      <c r="D5877" s="103"/>
      <c r="E5877" s="5" t="str">
        <f t="array" ref="E5877">IF(D5877="","",XLOOKUP(D5877,DATOS!$D$6:D14000,DATOS!$C$6:C14000,0,0,1))</f>
        <v/>
      </c>
      <c r="F5877" s="220"/>
      <c r="G5877" s="221"/>
      <c r="H5877" s="194"/>
      <c r="I5877" s="106"/>
      <c r="J5877" s="195"/>
      <c r="K5877" s="195"/>
      <c r="L5877" s="196"/>
    </row>
    <row r="5878">
      <c r="A5878" s="198"/>
      <c r="B5878" s="219"/>
      <c r="C5878" s="103"/>
      <c r="D5878" s="103"/>
      <c r="E5878" s="5" t="str">
        <f t="array" ref="E5878">IF(D5878="","",XLOOKUP(D5878,DATOS!$D$6:D14000,DATOS!$C$6:C14000,0,0,1))</f>
        <v/>
      </c>
      <c r="F5878" s="220"/>
      <c r="G5878" s="221"/>
      <c r="H5878" s="194"/>
      <c r="I5878" s="106"/>
      <c r="J5878" s="195"/>
      <c r="K5878" s="195"/>
      <c r="L5878" s="196"/>
    </row>
    <row r="5879">
      <c r="A5879" s="198"/>
      <c r="B5879" s="219"/>
      <c r="C5879" s="103"/>
      <c r="D5879" s="103"/>
      <c r="E5879" s="5" t="str">
        <f t="array" ref="E5879">IF(D5879="","",XLOOKUP(D5879,DATOS!$D$6:D14000,DATOS!$C$6:C14000,0,0,1))</f>
        <v/>
      </c>
      <c r="F5879" s="220"/>
      <c r="G5879" s="221"/>
      <c r="H5879" s="194"/>
      <c r="I5879" s="106"/>
      <c r="J5879" s="195"/>
      <c r="K5879" s="195"/>
      <c r="L5879" s="196"/>
    </row>
    <row r="5880">
      <c r="A5880" s="198"/>
      <c r="B5880" s="219"/>
      <c r="C5880" s="103"/>
      <c r="D5880" s="103"/>
      <c r="E5880" s="5" t="str">
        <f t="array" ref="E5880">IF(D5880="","",XLOOKUP(D5880,DATOS!$D$6:D14000,DATOS!$C$6:C14000,0,0,1))</f>
        <v/>
      </c>
      <c r="F5880" s="220"/>
      <c r="G5880" s="221"/>
      <c r="H5880" s="194"/>
      <c r="I5880" s="106"/>
      <c r="J5880" s="195"/>
      <c r="K5880" s="195"/>
      <c r="L5880" s="196"/>
    </row>
    <row r="5881">
      <c r="A5881" s="198"/>
      <c r="B5881" s="219"/>
      <c r="C5881" s="103"/>
      <c r="D5881" s="103"/>
      <c r="E5881" s="5" t="str">
        <f t="array" ref="E5881">IF(D5881="","",XLOOKUP(D5881,DATOS!$D$6:D14000,DATOS!$C$6:C14000,0,0,1))</f>
        <v/>
      </c>
      <c r="F5881" s="220"/>
      <c r="G5881" s="221"/>
      <c r="H5881" s="194"/>
      <c r="I5881" s="106"/>
      <c r="J5881" s="195"/>
      <c r="K5881" s="195"/>
      <c r="L5881" s="196"/>
    </row>
    <row r="5882">
      <c r="A5882" s="198"/>
      <c r="B5882" s="219"/>
      <c r="C5882" s="103"/>
      <c r="D5882" s="103"/>
      <c r="E5882" s="5" t="str">
        <f t="array" ref="E5882">IF(D5882="","",XLOOKUP(D5882,DATOS!$D$6:D14000,DATOS!$C$6:C14000,0,0,1))</f>
        <v/>
      </c>
      <c r="F5882" s="220"/>
      <c r="G5882" s="221"/>
      <c r="H5882" s="194"/>
      <c r="I5882" s="106"/>
      <c r="J5882" s="195"/>
      <c r="K5882" s="195"/>
      <c r="L5882" s="196"/>
    </row>
    <row r="5883">
      <c r="A5883" s="198"/>
      <c r="B5883" s="219"/>
      <c r="C5883" s="103"/>
      <c r="D5883" s="103"/>
      <c r="E5883" s="5" t="str">
        <f t="array" ref="E5883">IF(D5883="","",XLOOKUP(D5883,DATOS!$D$6:D14000,DATOS!$C$6:C14000,0,0,1))</f>
        <v/>
      </c>
      <c r="F5883" s="220"/>
      <c r="G5883" s="221"/>
      <c r="H5883" s="194"/>
      <c r="I5883" s="106"/>
      <c r="J5883" s="195"/>
      <c r="K5883" s="195"/>
      <c r="L5883" s="196"/>
    </row>
    <row r="5884">
      <c r="A5884" s="198"/>
      <c r="B5884" s="219"/>
      <c r="C5884" s="103"/>
      <c r="D5884" s="103"/>
      <c r="E5884" s="5" t="str">
        <f t="array" ref="E5884">IF(D5884="","",XLOOKUP(D5884,DATOS!$D$6:D14000,DATOS!$C$6:C14000,0,0,1))</f>
        <v/>
      </c>
      <c r="F5884" s="220"/>
      <c r="G5884" s="221"/>
      <c r="H5884" s="194"/>
      <c r="I5884" s="106"/>
      <c r="J5884" s="195"/>
      <c r="K5884" s="195"/>
      <c r="L5884" s="196"/>
    </row>
    <row r="5885">
      <c r="A5885" s="198"/>
      <c r="B5885" s="219"/>
      <c r="C5885" s="103"/>
      <c r="D5885" s="103"/>
      <c r="E5885" s="5" t="str">
        <f t="array" ref="E5885">IF(D5885="","",XLOOKUP(D5885,DATOS!$D$6:D14000,DATOS!$C$6:C14000,0,0,1))</f>
        <v/>
      </c>
      <c r="F5885" s="220"/>
      <c r="G5885" s="221"/>
      <c r="H5885" s="194"/>
      <c r="I5885" s="106"/>
      <c r="J5885" s="195"/>
      <c r="K5885" s="195"/>
      <c r="L5885" s="196"/>
    </row>
    <row r="5886">
      <c r="A5886" s="198"/>
      <c r="B5886" s="219"/>
      <c r="C5886" s="103"/>
      <c r="D5886" s="103"/>
      <c r="E5886" s="5" t="str">
        <f t="array" ref="E5886">IF(D5886="","",XLOOKUP(D5886,DATOS!$D$6:D14000,DATOS!$C$6:C14000,0,0,1))</f>
        <v/>
      </c>
      <c r="F5886" s="220"/>
      <c r="G5886" s="221"/>
      <c r="H5886" s="194"/>
      <c r="I5886" s="106"/>
      <c r="J5886" s="195"/>
      <c r="K5886" s="195"/>
      <c r="L5886" s="196"/>
    </row>
    <row r="5887">
      <c r="A5887" s="198"/>
      <c r="B5887" s="219"/>
      <c r="C5887" s="103"/>
      <c r="D5887" s="103"/>
      <c r="E5887" s="5" t="str">
        <f t="array" ref="E5887">IF(D5887="","",XLOOKUP(D5887,DATOS!$D$6:D14000,DATOS!$C$6:C14000,0,0,1))</f>
        <v/>
      </c>
      <c r="F5887" s="220"/>
      <c r="G5887" s="221"/>
      <c r="H5887" s="194"/>
      <c r="I5887" s="106"/>
      <c r="J5887" s="195"/>
      <c r="K5887" s="195"/>
      <c r="L5887" s="196"/>
    </row>
    <row r="5888">
      <c r="A5888" s="198"/>
      <c r="B5888" s="219"/>
      <c r="C5888" s="103"/>
      <c r="D5888" s="103"/>
      <c r="E5888" s="5" t="str">
        <f t="array" ref="E5888">IF(D5888="","",XLOOKUP(D5888,DATOS!$D$6:D14000,DATOS!$C$6:C14000,0,0,1))</f>
        <v/>
      </c>
      <c r="F5888" s="220"/>
      <c r="G5888" s="221"/>
      <c r="H5888" s="194"/>
      <c r="I5888" s="106"/>
      <c r="J5888" s="195"/>
      <c r="K5888" s="195"/>
      <c r="L5888" s="196"/>
    </row>
    <row r="5889">
      <c r="A5889" s="198"/>
      <c r="B5889" s="219"/>
      <c r="C5889" s="103"/>
      <c r="D5889" s="103"/>
      <c r="E5889" s="5" t="str">
        <f t="array" ref="E5889">IF(D5889="","",XLOOKUP(D5889,DATOS!$D$6:D14000,DATOS!$C$6:C14000,0,0,1))</f>
        <v/>
      </c>
      <c r="F5889" s="220"/>
      <c r="G5889" s="221"/>
      <c r="H5889" s="194"/>
      <c r="I5889" s="106"/>
      <c r="J5889" s="195"/>
      <c r="K5889" s="195"/>
      <c r="L5889" s="196"/>
    </row>
    <row r="5890">
      <c r="A5890" s="198"/>
      <c r="B5890" s="219"/>
      <c r="C5890" s="103"/>
      <c r="D5890" s="103"/>
      <c r="E5890" s="224" t="str">
        <f t="array" ref="E5890">IF(D5890="","",XLOOKUP(D5890,DATOS!$D$6:D14000,DATOS!$C$6:C14000,0,0,1))</f>
        <v/>
      </c>
      <c r="F5890" s="220"/>
      <c r="G5890" s="221"/>
      <c r="H5890" s="194"/>
      <c r="I5890" s="106"/>
      <c r="J5890" s="195"/>
      <c r="K5890" s="195"/>
      <c r="L5890" s="196"/>
    </row>
    <row r="5891">
      <c r="A5891" s="198"/>
      <c r="B5891" s="219"/>
      <c r="C5891" s="103"/>
      <c r="D5891" s="103"/>
      <c r="E5891" s="5" t="str">
        <f t="array" ref="E5891">IF(D5891="","",XLOOKUP(D5891,DATOS!$D$6:D14000,DATOS!$C$6:C14000,0,0,1))</f>
        <v/>
      </c>
      <c r="F5891" s="220"/>
      <c r="G5891" s="221"/>
      <c r="H5891" s="194"/>
      <c r="I5891" s="106"/>
      <c r="J5891" s="195"/>
      <c r="K5891" s="195"/>
      <c r="L5891" s="196"/>
    </row>
    <row r="5892">
      <c r="A5892" s="198"/>
      <c r="B5892" s="219"/>
      <c r="C5892" s="103"/>
      <c r="D5892" s="103"/>
      <c r="E5892" s="5" t="str">
        <f t="array" ref="E5892">IF(D5892="","",XLOOKUP(D5892,DATOS!$D$6:D14000,DATOS!$C$6:C14000,0,0,1))</f>
        <v/>
      </c>
      <c r="F5892" s="220"/>
      <c r="G5892" s="221"/>
      <c r="H5892" s="194"/>
      <c r="I5892" s="106"/>
      <c r="J5892" s="195"/>
      <c r="K5892" s="195"/>
      <c r="L5892" s="196"/>
    </row>
    <row r="5893">
      <c r="A5893" s="198"/>
      <c r="B5893" s="219"/>
      <c r="C5893" s="103"/>
      <c r="D5893" s="103"/>
      <c r="E5893" s="5" t="str">
        <f t="array" ref="E5893">IF(D5893="","",XLOOKUP(D5893,DATOS!$D$6:D14000,DATOS!$C$6:C14000,0,0,1))</f>
        <v/>
      </c>
      <c r="F5893" s="220"/>
      <c r="G5893" s="221"/>
      <c r="H5893" s="194"/>
      <c r="I5893" s="106"/>
      <c r="J5893" s="195"/>
      <c r="K5893" s="195"/>
      <c r="L5893" s="196"/>
    </row>
    <row r="5894">
      <c r="A5894" s="198"/>
      <c r="B5894" s="219"/>
      <c r="C5894" s="103"/>
      <c r="D5894" s="103"/>
      <c r="E5894" s="5" t="str">
        <f t="array" ref="E5894">IF(D5894="","",XLOOKUP(D5894,DATOS!$D$6:D14000,DATOS!$C$6:C14000,0,0,1))</f>
        <v/>
      </c>
      <c r="F5894" s="220"/>
      <c r="G5894" s="221"/>
      <c r="H5894" s="194"/>
      <c r="I5894" s="106"/>
      <c r="J5894" s="195"/>
      <c r="K5894" s="195"/>
      <c r="L5894" s="196"/>
    </row>
    <row r="5895">
      <c r="A5895" s="198"/>
      <c r="B5895" s="219"/>
      <c r="C5895" s="103"/>
      <c r="D5895" s="103"/>
      <c r="E5895" s="5" t="str">
        <f t="array" ref="E5895">IF(D5895="","",XLOOKUP(D5895,DATOS!$D$6:D14000,DATOS!$C$6:C14000,0,0,1))</f>
        <v/>
      </c>
      <c r="F5895" s="220"/>
      <c r="G5895" s="221"/>
      <c r="H5895" s="194"/>
      <c r="I5895" s="106"/>
      <c r="J5895" s="195"/>
      <c r="K5895" s="195"/>
      <c r="L5895" s="196"/>
    </row>
    <row r="5896">
      <c r="A5896" s="198"/>
      <c r="B5896" s="219"/>
      <c r="C5896" s="103"/>
      <c r="D5896" s="103"/>
      <c r="E5896" s="5" t="str">
        <f t="array" ref="E5896">IF(D5896="","",XLOOKUP(D5896,DATOS!$D$6:D14000,DATOS!$C$6:C14000,0,0,1))</f>
        <v/>
      </c>
      <c r="F5896" s="220"/>
      <c r="G5896" s="221"/>
      <c r="H5896" s="194"/>
      <c r="I5896" s="106"/>
      <c r="J5896" s="195"/>
      <c r="K5896" s="195"/>
      <c r="L5896" s="196"/>
    </row>
    <row r="5897">
      <c r="A5897" s="198"/>
      <c r="B5897" s="219"/>
      <c r="C5897" s="103"/>
      <c r="D5897" s="103"/>
      <c r="E5897" s="5" t="str">
        <f t="array" ref="E5897">IF(D5897="","",XLOOKUP(D5897,DATOS!$D$6:D14000,DATOS!$C$6:C14000,0,0,1))</f>
        <v/>
      </c>
      <c r="F5897" s="220"/>
      <c r="G5897" s="221"/>
      <c r="H5897" s="194"/>
      <c r="I5897" s="106"/>
      <c r="J5897" s="195"/>
      <c r="K5897" s="195"/>
      <c r="L5897" s="196"/>
    </row>
    <row r="5898">
      <c r="A5898" s="198"/>
      <c r="B5898" s="219"/>
      <c r="C5898" s="103"/>
      <c r="D5898" s="103"/>
      <c r="E5898" s="5" t="str">
        <f t="array" ref="E5898">IF(D5898="","",XLOOKUP(D5898,DATOS!$D$6:D14000,DATOS!$C$6:C14000,0,0,1))</f>
        <v/>
      </c>
      <c r="F5898" s="220"/>
      <c r="G5898" s="221"/>
      <c r="H5898" s="194"/>
      <c r="I5898" s="106"/>
      <c r="J5898" s="195"/>
      <c r="K5898" s="195"/>
      <c r="L5898" s="196"/>
    </row>
    <row r="5899">
      <c r="A5899" s="198"/>
      <c r="B5899" s="219"/>
      <c r="C5899" s="103"/>
      <c r="D5899" s="103"/>
      <c r="E5899" s="5" t="str">
        <f t="array" ref="E5899">IF(D5899="","",XLOOKUP(D5899,DATOS!$D$6:D14000,DATOS!$C$6:C14000,0,0,1))</f>
        <v/>
      </c>
      <c r="F5899" s="220"/>
      <c r="G5899" s="221"/>
      <c r="H5899" s="194"/>
      <c r="I5899" s="106"/>
      <c r="J5899" s="195"/>
      <c r="K5899" s="195"/>
      <c r="L5899" s="196"/>
    </row>
    <row r="5900">
      <c r="A5900" s="198"/>
      <c r="B5900" s="219"/>
      <c r="C5900" s="103"/>
      <c r="D5900" s="103"/>
      <c r="E5900" s="5" t="str">
        <f t="array" ref="E5900">IF(D5900="","",XLOOKUP(D5900,DATOS!$D$6:D14000,DATOS!$C$6:C14000,0,0,1))</f>
        <v/>
      </c>
      <c r="F5900" s="220"/>
      <c r="G5900" s="221"/>
      <c r="H5900" s="194"/>
      <c r="I5900" s="106"/>
      <c r="J5900" s="195"/>
      <c r="K5900" s="195"/>
      <c r="L5900" s="196"/>
    </row>
    <row r="5901">
      <c r="A5901" s="198"/>
      <c r="B5901" s="219"/>
      <c r="C5901" s="103"/>
      <c r="D5901" s="103"/>
      <c r="E5901" s="5" t="str">
        <f t="array" ref="E5901">IF(D5901="","",XLOOKUP(D5901,DATOS!$D$6:D14000,DATOS!$C$6:C14000,0,0,1))</f>
        <v/>
      </c>
      <c r="F5901" s="220"/>
      <c r="G5901" s="221"/>
      <c r="H5901" s="194"/>
      <c r="I5901" s="106"/>
      <c r="J5901" s="195"/>
      <c r="K5901" s="195"/>
      <c r="L5901" s="196"/>
    </row>
    <row r="5902">
      <c r="A5902" s="198"/>
      <c r="B5902" s="219"/>
      <c r="C5902" s="103"/>
      <c r="D5902" s="103"/>
      <c r="E5902" s="5" t="str">
        <f t="array" ref="E5902">IF(D5902="","",XLOOKUP(D5902,DATOS!$D$6:D14000,DATOS!$C$6:C14000,0,0,1))</f>
        <v/>
      </c>
      <c r="F5902" s="220"/>
      <c r="G5902" s="221"/>
      <c r="H5902" s="194"/>
      <c r="I5902" s="106"/>
      <c r="J5902" s="195"/>
      <c r="K5902" s="195"/>
      <c r="L5902" s="196"/>
    </row>
    <row r="5903">
      <c r="A5903" s="198"/>
      <c r="B5903" s="219"/>
      <c r="C5903" s="103"/>
      <c r="D5903" s="103"/>
      <c r="E5903" s="5" t="str">
        <f t="array" ref="E5903">IF(D5903="","",XLOOKUP(D5903,DATOS!$D$6:D14000,DATOS!$C$6:C14000,0,0,1))</f>
        <v/>
      </c>
      <c r="F5903" s="220"/>
      <c r="G5903" s="221"/>
      <c r="H5903" s="194"/>
      <c r="I5903" s="106"/>
      <c r="J5903" s="195"/>
      <c r="K5903" s="195"/>
      <c r="L5903" s="196"/>
    </row>
    <row r="5904">
      <c r="A5904" s="198"/>
      <c r="B5904" s="219"/>
      <c r="C5904" s="103"/>
      <c r="D5904" s="103"/>
      <c r="E5904" s="5" t="str">
        <f t="array" ref="E5904">IF(D5904="","",XLOOKUP(D5904,DATOS!$D$6:D14000,DATOS!$C$6:C14000,0,0,1))</f>
        <v/>
      </c>
      <c r="F5904" s="220"/>
      <c r="G5904" s="221"/>
      <c r="H5904" s="194"/>
      <c r="I5904" s="106"/>
      <c r="J5904" s="195"/>
      <c r="K5904" s="195"/>
      <c r="L5904" s="196"/>
    </row>
    <row r="5905">
      <c r="A5905" s="198"/>
      <c r="B5905" s="219"/>
      <c r="C5905" s="103"/>
      <c r="D5905" s="103"/>
      <c r="E5905" s="5" t="str">
        <f t="array" ref="E5905">IF(D5905="","",XLOOKUP(D5905,DATOS!$D$6:D14000,DATOS!$C$6:C14000,0,0,1))</f>
        <v/>
      </c>
      <c r="F5905" s="220"/>
      <c r="G5905" s="221"/>
      <c r="H5905" s="194"/>
      <c r="I5905" s="106"/>
      <c r="J5905" s="195"/>
      <c r="K5905" s="195"/>
      <c r="L5905" s="196"/>
    </row>
    <row r="5906">
      <c r="A5906" s="198"/>
      <c r="B5906" s="219"/>
      <c r="C5906" s="103"/>
      <c r="D5906" s="103"/>
      <c r="E5906" s="5" t="str">
        <f t="array" ref="E5906">IF(D5906="","",XLOOKUP(D5906,DATOS!$D$6:D14000,DATOS!$C$6:C14000,0,0,1))</f>
        <v/>
      </c>
      <c r="F5906" s="220"/>
      <c r="G5906" s="221"/>
      <c r="H5906" s="194"/>
      <c r="I5906" s="106"/>
      <c r="J5906" s="195"/>
      <c r="K5906" s="195"/>
      <c r="L5906" s="196"/>
    </row>
    <row r="5907">
      <c r="A5907" s="198"/>
      <c r="B5907" s="219"/>
      <c r="C5907" s="103"/>
      <c r="D5907" s="103"/>
      <c r="E5907" s="5" t="str">
        <f t="array" ref="E5907">IF(D5907="","",XLOOKUP(D5907,DATOS!$D$6:D14000,DATOS!$C$6:C14000,0,0,1))</f>
        <v/>
      </c>
      <c r="F5907" s="220"/>
      <c r="G5907" s="221"/>
      <c r="H5907" s="194"/>
      <c r="I5907" s="106"/>
      <c r="J5907" s="195"/>
      <c r="K5907" s="195"/>
      <c r="L5907" s="196"/>
    </row>
    <row r="5908">
      <c r="A5908" s="198"/>
      <c r="B5908" s="219"/>
      <c r="C5908" s="103"/>
      <c r="D5908" s="103"/>
      <c r="E5908" s="5" t="str">
        <f t="array" ref="E5908">IF(D5908="","",XLOOKUP(D5908,DATOS!$D$6:D14000,DATOS!$C$6:C14000,0,0,1))</f>
        <v/>
      </c>
      <c r="F5908" s="220"/>
      <c r="G5908" s="221"/>
      <c r="H5908" s="194"/>
      <c r="I5908" s="106"/>
      <c r="J5908" s="195"/>
      <c r="K5908" s="195"/>
      <c r="L5908" s="196"/>
    </row>
    <row r="5909">
      <c r="A5909" s="198"/>
      <c r="B5909" s="219"/>
      <c r="C5909" s="103"/>
      <c r="D5909" s="103"/>
      <c r="E5909" s="5" t="str">
        <f t="array" ref="E5909">IF(D5909="","",XLOOKUP(D5909,DATOS!$D$6:D14000,DATOS!$C$6:C14000,0,0,1))</f>
        <v/>
      </c>
      <c r="F5909" s="220"/>
      <c r="G5909" s="221"/>
      <c r="H5909" s="194"/>
      <c r="I5909" s="106"/>
      <c r="J5909" s="195"/>
      <c r="K5909" s="195"/>
      <c r="L5909" s="196"/>
    </row>
    <row r="5910">
      <c r="A5910" s="198"/>
      <c r="B5910" s="219"/>
      <c r="C5910" s="103"/>
      <c r="D5910" s="103"/>
      <c r="E5910" s="5" t="str">
        <f t="array" ref="E5910">IF(D5910="","",XLOOKUP(D5910,DATOS!$D$6:D14000,DATOS!$C$6:C14000,0,0,1))</f>
        <v/>
      </c>
      <c r="F5910" s="220"/>
      <c r="G5910" s="221"/>
      <c r="H5910" s="194"/>
      <c r="I5910" s="106"/>
      <c r="J5910" s="195"/>
      <c r="K5910" s="195"/>
      <c r="L5910" s="196"/>
    </row>
    <row r="5911">
      <c r="A5911" s="198"/>
      <c r="B5911" s="219"/>
      <c r="C5911" s="103"/>
      <c r="D5911" s="103"/>
      <c r="E5911" s="5" t="str">
        <f t="array" ref="E5911">IF(D5911="","",XLOOKUP(D5911,DATOS!$D$6:D14000,DATOS!$C$6:C14000,0,0,1))</f>
        <v/>
      </c>
      <c r="F5911" s="220"/>
      <c r="G5911" s="221"/>
      <c r="H5911" s="194"/>
      <c r="I5911" s="106"/>
      <c r="J5911" s="195"/>
      <c r="K5911" s="195"/>
      <c r="L5911" s="196"/>
    </row>
    <row r="5912">
      <c r="A5912" s="198"/>
      <c r="B5912" s="219"/>
      <c r="C5912" s="103"/>
      <c r="D5912" s="103"/>
      <c r="E5912" s="5" t="str">
        <f t="array" ref="E5912">IF(D5912="","",XLOOKUP(D5912,DATOS!$D$6:D14000,DATOS!$C$6:C14000,0,0,1))</f>
        <v/>
      </c>
      <c r="F5912" s="220"/>
      <c r="G5912" s="221"/>
      <c r="H5912" s="194"/>
      <c r="I5912" s="106"/>
      <c r="J5912" s="195"/>
      <c r="K5912" s="195"/>
      <c r="L5912" s="196"/>
    </row>
    <row r="5913">
      <c r="A5913" s="198"/>
      <c r="B5913" s="219"/>
      <c r="C5913" s="103"/>
      <c r="D5913" s="103"/>
      <c r="E5913" s="224" t="str">
        <f t="array" ref="E5913">IF(D5913="","",XLOOKUP(D5913,DATOS!$D$6:D14000,DATOS!$C$6:C14000,0,0,1))</f>
        <v/>
      </c>
      <c r="F5913" s="220"/>
      <c r="G5913" s="221"/>
      <c r="H5913" s="194"/>
      <c r="I5913" s="106"/>
      <c r="J5913" s="195"/>
      <c r="K5913" s="195"/>
      <c r="L5913" s="196"/>
    </row>
    <row r="5914">
      <c r="A5914" s="198"/>
      <c r="B5914" s="219"/>
      <c r="C5914" s="103"/>
      <c r="D5914" s="103"/>
      <c r="E5914" s="5" t="str">
        <f t="array" ref="E5914">IF(D5914="","",XLOOKUP(D5914,DATOS!$D$6:D14000,DATOS!$C$6:C14000,0,0,1))</f>
        <v/>
      </c>
      <c r="F5914" s="220"/>
      <c r="G5914" s="221"/>
      <c r="H5914" s="194"/>
      <c r="I5914" s="106"/>
      <c r="J5914" s="195"/>
      <c r="K5914" s="195"/>
      <c r="L5914" s="196"/>
    </row>
    <row r="5915">
      <c r="A5915" s="198"/>
      <c r="B5915" s="219"/>
      <c r="C5915" s="103"/>
      <c r="D5915" s="103"/>
      <c r="E5915" s="5" t="str">
        <f t="array" ref="E5915">IF(D5915="","",XLOOKUP(D5915,DATOS!$D$6:D14000,DATOS!$C$6:C14000,0,0,1))</f>
        <v/>
      </c>
      <c r="F5915" s="220"/>
      <c r="G5915" s="221"/>
      <c r="H5915" s="194"/>
      <c r="I5915" s="106"/>
      <c r="J5915" s="195"/>
      <c r="K5915" s="195"/>
      <c r="L5915" s="196"/>
    </row>
    <row r="5916">
      <c r="A5916" s="198"/>
      <c r="B5916" s="219"/>
      <c r="C5916" s="103"/>
      <c r="D5916" s="103"/>
      <c r="E5916" s="5" t="str">
        <f t="array" ref="E5916">IF(D5916="","",XLOOKUP(D5916,DATOS!$D$6:D14000,DATOS!$C$6:C14000,0,0,1))</f>
        <v/>
      </c>
      <c r="F5916" s="220"/>
      <c r="G5916" s="221"/>
      <c r="H5916" s="194"/>
      <c r="I5916" s="106"/>
      <c r="J5916" s="195"/>
      <c r="K5916" s="195"/>
      <c r="L5916" s="196"/>
    </row>
    <row r="5917">
      <c r="A5917" s="198"/>
      <c r="B5917" s="219"/>
      <c r="C5917" s="103"/>
      <c r="D5917" s="103"/>
      <c r="E5917" s="5" t="str">
        <f t="array" ref="E5917">IF(D5917="","",XLOOKUP(D5917,DATOS!$D$6:D14000,DATOS!$C$6:C14000,0,0,1))</f>
        <v/>
      </c>
      <c r="F5917" s="220"/>
      <c r="G5917" s="221"/>
      <c r="H5917" s="194"/>
      <c r="I5917" s="106"/>
      <c r="J5917" s="195"/>
      <c r="K5917" s="195"/>
      <c r="L5917" s="196"/>
    </row>
    <row r="5918">
      <c r="A5918" s="198"/>
      <c r="B5918" s="219"/>
      <c r="C5918" s="103"/>
      <c r="D5918" s="103"/>
      <c r="E5918" s="5" t="str">
        <f t="array" ref="E5918">IF(D5918="","",XLOOKUP(D5918,DATOS!$D$6:D14000,DATOS!$C$6:C14000,0,0,1))</f>
        <v/>
      </c>
      <c r="F5918" s="220"/>
      <c r="G5918" s="221"/>
      <c r="H5918" s="194"/>
      <c r="I5918" s="106"/>
      <c r="J5918" s="195"/>
      <c r="K5918" s="195"/>
      <c r="L5918" s="196"/>
    </row>
    <row r="5919">
      <c r="A5919" s="198"/>
      <c r="B5919" s="219"/>
      <c r="C5919" s="103"/>
      <c r="D5919" s="103"/>
      <c r="E5919" s="5" t="str">
        <f t="array" ref="E5919">IF(D5919="","",XLOOKUP(D5919,DATOS!$D$6:D14000,DATOS!$C$6:C14000,0,0,1))</f>
        <v/>
      </c>
      <c r="F5919" s="220"/>
      <c r="G5919" s="221"/>
      <c r="H5919" s="194"/>
      <c r="I5919" s="106"/>
      <c r="J5919" s="195"/>
      <c r="K5919" s="195"/>
      <c r="L5919" s="196"/>
    </row>
    <row r="5920">
      <c r="A5920" s="198"/>
      <c r="B5920" s="219"/>
      <c r="C5920" s="103"/>
      <c r="D5920" s="103"/>
      <c r="E5920" s="5" t="str">
        <f t="array" ref="E5920">IF(D5920="","",XLOOKUP(D5920,DATOS!$D$6:D14000,DATOS!$C$6:C14000,0,0,1))</f>
        <v/>
      </c>
      <c r="F5920" s="220"/>
      <c r="G5920" s="221"/>
      <c r="H5920" s="194"/>
      <c r="I5920" s="106"/>
      <c r="J5920" s="195"/>
      <c r="K5920" s="195"/>
      <c r="L5920" s="196"/>
    </row>
    <row r="5921">
      <c r="A5921" s="198"/>
      <c r="B5921" s="219"/>
      <c r="C5921" s="103"/>
      <c r="D5921" s="103"/>
      <c r="E5921" s="5" t="str">
        <f t="array" ref="E5921">IF(D5921="","",XLOOKUP(D5921,DATOS!$D$6:D14000,DATOS!$C$6:C14000,0,0,1))</f>
        <v/>
      </c>
      <c r="F5921" s="220"/>
      <c r="G5921" s="221"/>
      <c r="H5921" s="194"/>
      <c r="I5921" s="106"/>
      <c r="J5921" s="195"/>
      <c r="K5921" s="195"/>
      <c r="L5921" s="196"/>
    </row>
    <row r="5922">
      <c r="A5922" s="198"/>
      <c r="B5922" s="219"/>
      <c r="C5922" s="103"/>
      <c r="D5922" s="103"/>
      <c r="E5922" s="5" t="str">
        <f t="array" ref="E5922">IF(D5922="","",XLOOKUP(D5922,DATOS!$D$6:D14000,DATOS!$C$6:C14000,0,0,1))</f>
        <v/>
      </c>
      <c r="F5922" s="220"/>
      <c r="G5922" s="221"/>
      <c r="H5922" s="194"/>
      <c r="I5922" s="106"/>
      <c r="J5922" s="195"/>
      <c r="K5922" s="195"/>
      <c r="L5922" s="196"/>
    </row>
    <row r="5923">
      <c r="A5923" s="198"/>
      <c r="B5923" s="219"/>
      <c r="C5923" s="103"/>
      <c r="D5923" s="103"/>
      <c r="E5923" s="5" t="str">
        <f t="array" ref="E5923">IF(D5923="","",XLOOKUP(D5923,DATOS!$D$6:D14000,DATOS!$C$6:C14000,0,0,1))</f>
        <v/>
      </c>
      <c r="F5923" s="220"/>
      <c r="G5923" s="221"/>
      <c r="H5923" s="194"/>
      <c r="I5923" s="106"/>
      <c r="J5923" s="195"/>
      <c r="K5923" s="195"/>
      <c r="L5923" s="196"/>
    </row>
    <row r="5924">
      <c r="A5924" s="198"/>
      <c r="B5924" s="219"/>
      <c r="C5924" s="103"/>
      <c r="D5924" s="103"/>
      <c r="E5924" s="5" t="str">
        <f t="array" ref="E5924">IF(D5924="","",XLOOKUP(D5924,DATOS!$D$6:D14000,DATOS!$C$6:C14000,0,0,1))</f>
        <v/>
      </c>
      <c r="F5924" s="220"/>
      <c r="G5924" s="221"/>
      <c r="H5924" s="194"/>
      <c r="I5924" s="106"/>
      <c r="J5924" s="195"/>
      <c r="K5924" s="195"/>
      <c r="L5924" s="196"/>
    </row>
    <row r="5925">
      <c r="A5925" s="198"/>
      <c r="B5925" s="219"/>
      <c r="C5925" s="103"/>
      <c r="D5925" s="103"/>
      <c r="E5925" s="5" t="str">
        <f t="array" ref="E5925">IF(D5925="","",XLOOKUP(D5925,DATOS!$D$6:D14000,DATOS!$C$6:C14000,0,0,1))</f>
        <v/>
      </c>
      <c r="F5925" s="220"/>
      <c r="G5925" s="221"/>
      <c r="H5925" s="194"/>
      <c r="I5925" s="106"/>
      <c r="J5925" s="195"/>
      <c r="K5925" s="195"/>
      <c r="L5925" s="196"/>
    </row>
    <row r="5926">
      <c r="A5926" s="198"/>
      <c r="B5926" s="219"/>
      <c r="C5926" s="103"/>
      <c r="D5926" s="103"/>
      <c r="E5926" s="5" t="str">
        <f t="array" ref="E5926">IF(D5926="","",XLOOKUP(D5926,DATOS!$D$6:D14000,DATOS!$C$6:C14000,0,0,1))</f>
        <v/>
      </c>
      <c r="F5926" s="220"/>
      <c r="G5926" s="221"/>
      <c r="H5926" s="194"/>
      <c r="I5926" s="106"/>
      <c r="J5926" s="195"/>
      <c r="K5926" s="195"/>
      <c r="L5926" s="196"/>
    </row>
    <row r="5927">
      <c r="A5927" s="198"/>
      <c r="B5927" s="219"/>
      <c r="C5927" s="103"/>
      <c r="D5927" s="103"/>
      <c r="E5927" s="5" t="str">
        <f t="array" ref="E5927">IF(D5927="","",XLOOKUP(D5927,DATOS!$D$6:D14000,DATOS!$C$6:C14000,0,0,1))</f>
        <v/>
      </c>
      <c r="F5927" s="220"/>
      <c r="G5927" s="221"/>
      <c r="H5927" s="194"/>
      <c r="I5927" s="106"/>
      <c r="J5927" s="195"/>
      <c r="K5927" s="195"/>
      <c r="L5927" s="196"/>
    </row>
    <row r="5928">
      <c r="A5928" s="198"/>
      <c r="B5928" s="219"/>
      <c r="C5928" s="103"/>
      <c r="D5928" s="103"/>
      <c r="E5928" s="5" t="str">
        <f t="array" ref="E5928">IF(D5928="","",XLOOKUP(D5928,DATOS!$D$6:D14000,DATOS!$C$6:C14000,0,0,1))</f>
        <v/>
      </c>
      <c r="F5928" s="220"/>
      <c r="G5928" s="221"/>
      <c r="H5928" s="194"/>
      <c r="I5928" s="106"/>
      <c r="J5928" s="195"/>
      <c r="K5928" s="195"/>
      <c r="L5928" s="196"/>
    </row>
    <row r="5929">
      <c r="A5929" s="198"/>
      <c r="B5929" s="219"/>
      <c r="C5929" s="103"/>
      <c r="D5929" s="103"/>
      <c r="E5929" s="5" t="str">
        <f t="array" ref="E5929">IF(D5929="","",XLOOKUP(D5929,DATOS!$D$6:D14000,DATOS!$C$6:C14000,0,0,1))</f>
        <v/>
      </c>
      <c r="F5929" s="220"/>
      <c r="G5929" s="221"/>
      <c r="H5929" s="194"/>
      <c r="I5929" s="106"/>
      <c r="J5929" s="195"/>
      <c r="K5929" s="195"/>
      <c r="L5929" s="196"/>
    </row>
    <row r="5930">
      <c r="A5930" s="198"/>
      <c r="B5930" s="219"/>
      <c r="C5930" s="103"/>
      <c r="D5930" s="103"/>
      <c r="E5930" s="5" t="str">
        <f t="array" ref="E5930">IF(D5930="","",XLOOKUP(D5930,DATOS!$D$6:D14000,DATOS!$C$6:C14000,0,0,1))</f>
        <v/>
      </c>
      <c r="F5930" s="220"/>
      <c r="G5930" s="221"/>
      <c r="H5930" s="194"/>
      <c r="I5930" s="106"/>
      <c r="J5930" s="195"/>
      <c r="K5930" s="195"/>
      <c r="L5930" s="196"/>
    </row>
    <row r="5931">
      <c r="A5931" s="198"/>
      <c r="B5931" s="219"/>
      <c r="C5931" s="103"/>
      <c r="D5931" s="103"/>
      <c r="E5931" s="5" t="str">
        <f t="array" ref="E5931">IF(D5931="","",XLOOKUP(D5931,DATOS!$D$6:D14000,DATOS!$C$6:C14000,0,0,1))</f>
        <v/>
      </c>
      <c r="F5931" s="220"/>
      <c r="G5931" s="221"/>
      <c r="H5931" s="194"/>
      <c r="I5931" s="106"/>
      <c r="J5931" s="195"/>
      <c r="K5931" s="195"/>
      <c r="L5931" s="196"/>
    </row>
    <row r="5932">
      <c r="A5932" s="198"/>
      <c r="B5932" s="219"/>
      <c r="C5932" s="103"/>
      <c r="D5932" s="103"/>
      <c r="E5932" s="5" t="str">
        <f t="array" ref="E5932">IF(D5932="","",XLOOKUP(D5932,DATOS!$D$6:D14000,DATOS!$C$6:C14000,0,0,1))</f>
        <v/>
      </c>
      <c r="F5932" s="220"/>
      <c r="G5932" s="221"/>
      <c r="H5932" s="194"/>
      <c r="I5932" s="106"/>
      <c r="J5932" s="195"/>
      <c r="K5932" s="195"/>
      <c r="L5932" s="196"/>
    </row>
    <row r="5933">
      <c r="A5933" s="198"/>
      <c r="B5933" s="219"/>
      <c r="C5933" s="103"/>
      <c r="D5933" s="103"/>
      <c r="E5933" s="5" t="str">
        <f t="array" ref="E5933">IF(D5933="","",XLOOKUP(D5933,DATOS!$D$6:D14000,DATOS!$C$6:C14000,0,0,1))</f>
        <v/>
      </c>
      <c r="F5933" s="220"/>
      <c r="G5933" s="221"/>
      <c r="H5933" s="194"/>
      <c r="I5933" s="106"/>
      <c r="J5933" s="195"/>
      <c r="K5933" s="195"/>
      <c r="L5933" s="196"/>
    </row>
    <row r="5934">
      <c r="A5934" s="198"/>
      <c r="B5934" s="219"/>
      <c r="C5934" s="103"/>
      <c r="D5934" s="103"/>
      <c r="E5934" s="5" t="str">
        <f t="array" ref="E5934">IF(D5934="","",XLOOKUP(D5934,DATOS!$D$6:D14000,DATOS!$C$6:C14000,0,0,1))</f>
        <v/>
      </c>
      <c r="F5934" s="220"/>
      <c r="G5934" s="221"/>
      <c r="H5934" s="194"/>
      <c r="I5934" s="106"/>
      <c r="J5934" s="195"/>
      <c r="K5934" s="195"/>
      <c r="L5934" s="196"/>
    </row>
    <row r="5935">
      <c r="A5935" s="198"/>
      <c r="B5935" s="219"/>
      <c r="C5935" s="103"/>
      <c r="D5935" s="103"/>
      <c r="E5935" s="5" t="str">
        <f t="array" ref="E5935">IF(D5935="","",XLOOKUP(D5935,DATOS!$D$6:D14000,DATOS!$C$6:C14000,0,0,1))</f>
        <v/>
      </c>
      <c r="F5935" s="220"/>
      <c r="G5935" s="221"/>
      <c r="H5935" s="194"/>
      <c r="I5935" s="106"/>
      <c r="J5935" s="195"/>
      <c r="K5935" s="195"/>
      <c r="L5935" s="196"/>
    </row>
    <row r="5936">
      <c r="A5936" s="198"/>
      <c r="B5936" s="219"/>
      <c r="C5936" s="103"/>
      <c r="D5936" s="103"/>
      <c r="E5936" s="5" t="str">
        <f t="array" ref="E5936">IF(D5936="","",XLOOKUP(D5936,DATOS!$D$6:D14000,DATOS!$C$6:C14000,0,0,1))</f>
        <v/>
      </c>
      <c r="F5936" s="220"/>
      <c r="G5936" s="221"/>
      <c r="H5936" s="194"/>
      <c r="I5936" s="106"/>
      <c r="J5936" s="195"/>
      <c r="K5936" s="195"/>
      <c r="L5936" s="196"/>
    </row>
    <row r="5937">
      <c r="A5937" s="198"/>
      <c r="B5937" s="219"/>
      <c r="C5937" s="103"/>
      <c r="D5937" s="103"/>
      <c r="E5937" s="5" t="str">
        <f t="array" ref="E5937">IF(D5937="","",XLOOKUP(D5937,DATOS!$D$6:D14000,DATOS!$C$6:C14000,0,0,1))</f>
        <v/>
      </c>
      <c r="F5937" s="220"/>
      <c r="G5937" s="221"/>
      <c r="H5937" s="194"/>
      <c r="I5937" s="106"/>
      <c r="J5937" s="195"/>
      <c r="K5937" s="195"/>
      <c r="L5937" s="196"/>
    </row>
    <row r="5938">
      <c r="A5938" s="198"/>
      <c r="B5938" s="219"/>
      <c r="C5938" s="103"/>
      <c r="D5938" s="103"/>
      <c r="E5938" s="5" t="str">
        <f t="array" ref="E5938">IF(D5938="","",XLOOKUP(D5938,DATOS!$D$6:D14000,DATOS!$C$6:C14000,0,0,1))</f>
        <v/>
      </c>
      <c r="F5938" s="220"/>
      <c r="G5938" s="221"/>
      <c r="H5938" s="194"/>
      <c r="I5938" s="106"/>
      <c r="J5938" s="195"/>
      <c r="K5938" s="195"/>
      <c r="L5938" s="196"/>
    </row>
    <row r="5939">
      <c r="A5939" s="198"/>
      <c r="B5939" s="219"/>
      <c r="C5939" s="103"/>
      <c r="D5939" s="103"/>
      <c r="E5939" s="5" t="str">
        <f t="array" ref="E5939">IF(D5939="","",XLOOKUP(D5939,DATOS!$D$6:D14000,DATOS!$C$6:C14000,0,0,1))</f>
        <v/>
      </c>
      <c r="F5939" s="220"/>
      <c r="G5939" s="221"/>
      <c r="H5939" s="194"/>
      <c r="I5939" s="106"/>
      <c r="J5939" s="195"/>
      <c r="K5939" s="195"/>
      <c r="L5939" s="196"/>
    </row>
    <row r="5940">
      <c r="A5940" s="198"/>
      <c r="B5940" s="219"/>
      <c r="C5940" s="103"/>
      <c r="D5940" s="103"/>
      <c r="E5940" s="5" t="str">
        <f t="array" ref="E5940">IF(D5940="","",XLOOKUP(D5940,DATOS!$D$6:D14000,DATOS!$C$6:C14000,0,0,1))</f>
        <v/>
      </c>
      <c r="F5940" s="220"/>
      <c r="G5940" s="221"/>
      <c r="H5940" s="194"/>
      <c r="I5940" s="106"/>
      <c r="J5940" s="195"/>
      <c r="K5940" s="195"/>
      <c r="L5940" s="196"/>
    </row>
    <row r="5941">
      <c r="A5941" s="198"/>
      <c r="B5941" s="219"/>
      <c r="C5941" s="103"/>
      <c r="D5941" s="103"/>
      <c r="E5941" s="5" t="str">
        <f t="array" ref="E5941">IF(D5941="","",XLOOKUP(D5941,DATOS!$D$6:D14000,DATOS!$C$6:C14000,0,0,1))</f>
        <v/>
      </c>
      <c r="F5941" s="220"/>
      <c r="G5941" s="221"/>
      <c r="H5941" s="194"/>
      <c r="I5941" s="106"/>
      <c r="J5941" s="195"/>
      <c r="K5941" s="195"/>
      <c r="L5941" s="196"/>
    </row>
    <row r="5942">
      <c r="A5942" s="198"/>
      <c r="B5942" s="219"/>
      <c r="C5942" s="103"/>
      <c r="D5942" s="103"/>
      <c r="E5942" s="5" t="str">
        <f t="array" ref="E5942">IF(D5942="","",XLOOKUP(D5942,DATOS!$D$6:D14000,DATOS!$C$6:C14000,0,0,1))</f>
        <v/>
      </c>
      <c r="F5942" s="220"/>
      <c r="G5942" s="221"/>
      <c r="H5942" s="194"/>
      <c r="I5942" s="106"/>
      <c r="J5942" s="195"/>
      <c r="K5942" s="195"/>
      <c r="L5942" s="196"/>
    </row>
    <row r="5943">
      <c r="A5943" s="198"/>
      <c r="B5943" s="219"/>
      <c r="C5943" s="103"/>
      <c r="D5943" s="103"/>
      <c r="E5943" s="5" t="str">
        <f t="array" ref="E5943">IF(D5943="","",XLOOKUP(D5943,DATOS!$D$6:D14000,DATOS!$C$6:C14000,0,0,1))</f>
        <v/>
      </c>
      <c r="F5943" s="220"/>
      <c r="G5943" s="221"/>
      <c r="H5943" s="194"/>
      <c r="I5943" s="106"/>
      <c r="J5943" s="195"/>
      <c r="K5943" s="195"/>
      <c r="L5943" s="196"/>
    </row>
    <row r="5944">
      <c r="A5944" s="198"/>
      <c r="B5944" s="219"/>
      <c r="C5944" s="103"/>
      <c r="D5944" s="103"/>
      <c r="E5944" s="5" t="str">
        <f t="array" ref="E5944">IF(D5944="","",XLOOKUP(D5944,DATOS!$D$6:D14000,DATOS!$C$6:C14000,0,0,1))</f>
        <v/>
      </c>
      <c r="F5944" s="220"/>
      <c r="G5944" s="221"/>
      <c r="H5944" s="194"/>
      <c r="I5944" s="106"/>
      <c r="J5944" s="195"/>
      <c r="K5944" s="195"/>
      <c r="L5944" s="196"/>
    </row>
    <row r="5945">
      <c r="A5945" s="198"/>
      <c r="B5945" s="219"/>
      <c r="C5945" s="103"/>
      <c r="D5945" s="103"/>
      <c r="E5945" s="5" t="str">
        <f t="array" ref="E5945">IF(D5945="","",XLOOKUP(D5945,DATOS!$D$6:D14000,DATOS!$C$6:C14000,0,0,1))</f>
        <v/>
      </c>
      <c r="F5945" s="220"/>
      <c r="G5945" s="221"/>
      <c r="H5945" s="194"/>
      <c r="I5945" s="106"/>
      <c r="J5945" s="195"/>
      <c r="K5945" s="195"/>
      <c r="L5945" s="196"/>
    </row>
    <row r="5946">
      <c r="A5946" s="198"/>
      <c r="B5946" s="219"/>
      <c r="C5946" s="103"/>
      <c r="D5946" s="103"/>
      <c r="E5946" s="5" t="str">
        <f t="array" ref="E5946">IF(D5946="","",XLOOKUP(D5946,DATOS!$D$6:D14000,DATOS!$C$6:C14000,0,0,1))</f>
        <v/>
      </c>
      <c r="F5946" s="220"/>
      <c r="G5946" s="221"/>
      <c r="H5946" s="194"/>
      <c r="I5946" s="106"/>
      <c r="J5946" s="195"/>
      <c r="K5946" s="195"/>
      <c r="L5946" s="196"/>
    </row>
    <row r="5947">
      <c r="A5947" s="198"/>
      <c r="B5947" s="219"/>
      <c r="C5947" s="103"/>
      <c r="D5947" s="103"/>
      <c r="E5947" s="5" t="str">
        <f t="array" ref="E5947">IF(D5947="","",XLOOKUP(D5947,DATOS!$D$6:D14000,DATOS!$C$6:C14000,0,0,1))</f>
        <v/>
      </c>
      <c r="F5947" s="220"/>
      <c r="G5947" s="221"/>
      <c r="H5947" s="194"/>
      <c r="I5947" s="106"/>
      <c r="J5947" s="195"/>
      <c r="K5947" s="195"/>
      <c r="L5947" s="196"/>
    </row>
    <row r="5948">
      <c r="A5948" s="198"/>
      <c r="B5948" s="219"/>
      <c r="C5948" s="103"/>
      <c r="D5948" s="103"/>
      <c r="E5948" s="5" t="str">
        <f t="array" ref="E5948">IF(D5948="","",XLOOKUP(D5948,DATOS!$D$6:D14000,DATOS!$C$6:C14000,0,0,1))</f>
        <v/>
      </c>
      <c r="F5948" s="220"/>
      <c r="G5948" s="221"/>
      <c r="H5948" s="194"/>
      <c r="I5948" s="106"/>
      <c r="J5948" s="195"/>
      <c r="K5948" s="195"/>
      <c r="L5948" s="196"/>
    </row>
    <row r="5949">
      <c r="A5949" s="198"/>
      <c r="B5949" s="219"/>
      <c r="C5949" s="103"/>
      <c r="D5949" s="103"/>
      <c r="E5949" s="5" t="str">
        <f t="array" ref="E5949">IF(D5949="","",XLOOKUP(D5949,DATOS!$D$6:D14000,DATOS!$C$6:C14000,0,0,1))</f>
        <v/>
      </c>
      <c r="F5949" s="220"/>
      <c r="G5949" s="221"/>
      <c r="H5949" s="194"/>
      <c r="I5949" s="106"/>
      <c r="J5949" s="195"/>
      <c r="K5949" s="195"/>
      <c r="L5949" s="196"/>
    </row>
    <row r="5950">
      <c r="A5950" s="198"/>
      <c r="B5950" s="219"/>
      <c r="C5950" s="103"/>
      <c r="D5950" s="103"/>
      <c r="E5950" s="5" t="str">
        <f t="array" ref="E5950">IF(D5950="","",XLOOKUP(D5950,DATOS!$D$6:D14000,DATOS!$C$6:C14000,0,0,1))</f>
        <v/>
      </c>
      <c r="F5950" s="220"/>
      <c r="G5950" s="221"/>
      <c r="H5950" s="194"/>
      <c r="I5950" s="106"/>
      <c r="J5950" s="195"/>
      <c r="K5950" s="195"/>
      <c r="L5950" s="196"/>
    </row>
    <row r="5951">
      <c r="A5951" s="198"/>
      <c r="B5951" s="219"/>
      <c r="C5951" s="103"/>
      <c r="D5951" s="103"/>
      <c r="E5951" s="5" t="str">
        <f t="array" ref="E5951">IF(D5951="","",XLOOKUP(D5951,DATOS!$D$6:D14000,DATOS!$C$6:C14000,0,0,1))</f>
        <v/>
      </c>
      <c r="F5951" s="220"/>
      <c r="G5951" s="221"/>
      <c r="H5951" s="194"/>
      <c r="I5951" s="106"/>
      <c r="J5951" s="195"/>
      <c r="K5951" s="195"/>
      <c r="L5951" s="196"/>
    </row>
    <row r="5952">
      <c r="A5952" s="198"/>
      <c r="B5952" s="219"/>
      <c r="C5952" s="103"/>
      <c r="D5952" s="103"/>
      <c r="E5952" s="5" t="str">
        <f t="array" ref="E5952">IF(D5952="","",XLOOKUP(D5952,DATOS!$D$6:D14000,DATOS!$C$6:C14000,0,0,1))</f>
        <v/>
      </c>
      <c r="F5952" s="220"/>
      <c r="G5952" s="221"/>
      <c r="H5952" s="194"/>
      <c r="I5952" s="106"/>
      <c r="J5952" s="195"/>
      <c r="K5952" s="195"/>
      <c r="L5952" s="196"/>
    </row>
    <row r="5953">
      <c r="A5953" s="198"/>
      <c r="B5953" s="219"/>
      <c r="C5953" s="103"/>
      <c r="D5953" s="103"/>
      <c r="E5953" s="5" t="str">
        <f t="array" ref="E5953">IF(D5953="","",XLOOKUP(D5953,DATOS!$D$6:D14000,DATOS!$C$6:C14000,0,0,1))</f>
        <v/>
      </c>
      <c r="F5953" s="220"/>
      <c r="G5953" s="221"/>
      <c r="H5953" s="194"/>
      <c r="I5953" s="106"/>
      <c r="J5953" s="195"/>
      <c r="K5953" s="195"/>
      <c r="L5953" s="196"/>
    </row>
    <row r="5954">
      <c r="A5954" s="198"/>
      <c r="B5954" s="219"/>
      <c r="C5954" s="103"/>
      <c r="D5954" s="103"/>
      <c r="E5954" s="5" t="str">
        <f t="array" ref="E5954">IF(D5954="","",XLOOKUP(D5954,DATOS!$D$6:D14000,DATOS!$C$6:C14000,0,0,1))</f>
        <v/>
      </c>
      <c r="F5954" s="220"/>
      <c r="G5954" s="221"/>
      <c r="H5954" s="194"/>
      <c r="I5954" s="106"/>
      <c r="J5954" s="195"/>
      <c r="K5954" s="195"/>
      <c r="L5954" s="196"/>
    </row>
    <row r="5955">
      <c r="A5955" s="198"/>
      <c r="B5955" s="219"/>
      <c r="C5955" s="103"/>
      <c r="D5955" s="103"/>
      <c r="E5955" s="5" t="str">
        <f t="array" ref="E5955">IF(D5955="","",XLOOKUP(D5955,DATOS!$D$6:D14000,DATOS!$C$6:C14000,0,0,1))</f>
        <v/>
      </c>
      <c r="F5955" s="220"/>
      <c r="G5955" s="221"/>
      <c r="H5955" s="194"/>
      <c r="I5955" s="106"/>
      <c r="J5955" s="195"/>
      <c r="K5955" s="195"/>
      <c r="L5955" s="196"/>
    </row>
    <row r="5956">
      <c r="A5956" s="198"/>
      <c r="B5956" s="219"/>
      <c r="C5956" s="103"/>
      <c r="D5956" s="103"/>
      <c r="E5956" s="5" t="str">
        <f t="array" ref="E5956">IF(D5956="","",XLOOKUP(D5956,DATOS!$D$6:D14000,DATOS!$C$6:C14000,0,0,1))</f>
        <v/>
      </c>
      <c r="F5956" s="220"/>
      <c r="G5956" s="221"/>
      <c r="H5956" s="194"/>
      <c r="I5956" s="106"/>
      <c r="J5956" s="195"/>
      <c r="K5956" s="195"/>
      <c r="L5956" s="196"/>
    </row>
    <row r="5957">
      <c r="A5957" s="198"/>
      <c r="B5957" s="219"/>
      <c r="C5957" s="103"/>
      <c r="D5957" s="103"/>
      <c r="E5957" s="5" t="str">
        <f t="array" ref="E5957">IF(D5957="","",XLOOKUP(D5957,DATOS!$D$6:D14000,DATOS!$C$6:C14000,0,0,1))</f>
        <v/>
      </c>
      <c r="F5957" s="220"/>
      <c r="G5957" s="221"/>
      <c r="H5957" s="194"/>
      <c r="I5957" s="106"/>
      <c r="J5957" s="195"/>
      <c r="K5957" s="195"/>
      <c r="L5957" s="196"/>
    </row>
    <row r="5958">
      <c r="A5958" s="198"/>
      <c r="B5958" s="219"/>
      <c r="C5958" s="103"/>
      <c r="D5958" s="103"/>
      <c r="E5958" s="5" t="str">
        <f t="array" ref="E5958">IF(D5958="","",XLOOKUP(D5958,DATOS!$D$6:D14000,DATOS!$C$6:C14000,0,0,1))</f>
        <v/>
      </c>
      <c r="F5958" s="220"/>
      <c r="G5958" s="221"/>
      <c r="H5958" s="194"/>
      <c r="I5958" s="106"/>
      <c r="J5958" s="195"/>
      <c r="K5958" s="195"/>
      <c r="L5958" s="196"/>
    </row>
    <row r="5959">
      <c r="A5959" s="198"/>
      <c r="B5959" s="219"/>
      <c r="C5959" s="103"/>
      <c r="D5959" s="103"/>
      <c r="E5959" s="5" t="str">
        <f t="array" ref="E5959">IF(D5959="","",XLOOKUP(D5959,DATOS!$D$6:D14000,DATOS!$C$6:C14000,0,0,1))</f>
        <v/>
      </c>
      <c r="F5959" s="220"/>
      <c r="G5959" s="221"/>
      <c r="H5959" s="194"/>
      <c r="I5959" s="106"/>
      <c r="J5959" s="195"/>
      <c r="K5959" s="195"/>
      <c r="L5959" s="196"/>
    </row>
    <row r="5960">
      <c r="A5960" s="198"/>
      <c r="B5960" s="219"/>
      <c r="C5960" s="103"/>
      <c r="D5960" s="103"/>
      <c r="E5960" s="5" t="str">
        <f t="array" ref="E5960">IF(D5960="","",XLOOKUP(D5960,DATOS!$D$6:D14000,DATOS!$C$6:C14000,0,0,1))</f>
        <v/>
      </c>
      <c r="F5960" s="220"/>
      <c r="G5960" s="221"/>
      <c r="H5960" s="194"/>
      <c r="I5960" s="106"/>
      <c r="J5960" s="195"/>
      <c r="K5960" s="195"/>
      <c r="L5960" s="196"/>
    </row>
    <row r="5961">
      <c r="A5961" s="198"/>
      <c r="B5961" s="219"/>
      <c r="C5961" s="103"/>
      <c r="D5961" s="103"/>
      <c r="E5961" s="5" t="str">
        <f t="array" ref="E5961">IF(D5961="","",XLOOKUP(D5961,DATOS!$D$6:D14000,DATOS!$C$6:C14000,0,0,1))</f>
        <v/>
      </c>
      <c r="F5961" s="220"/>
      <c r="G5961" s="221"/>
      <c r="H5961" s="194"/>
      <c r="I5961" s="106"/>
      <c r="J5961" s="195"/>
      <c r="K5961" s="195"/>
      <c r="L5961" s="196"/>
    </row>
    <row r="5962">
      <c r="A5962" s="198"/>
      <c r="B5962" s="219"/>
      <c r="C5962" s="103"/>
      <c r="D5962" s="103"/>
      <c r="E5962" s="5" t="str">
        <f t="array" ref="E5962">IF(D5962="","",XLOOKUP(D5962,DATOS!$D$6:D14000,DATOS!$C$6:C14000,0,0,1))</f>
        <v/>
      </c>
      <c r="F5962" s="220"/>
      <c r="G5962" s="221"/>
      <c r="H5962" s="194"/>
      <c r="I5962" s="106"/>
      <c r="J5962" s="195"/>
      <c r="K5962" s="195"/>
      <c r="L5962" s="196"/>
    </row>
    <row r="5963">
      <c r="A5963" s="198"/>
      <c r="B5963" s="219"/>
      <c r="C5963" s="103"/>
      <c r="D5963" s="103"/>
      <c r="E5963" s="5" t="str">
        <f t="array" ref="E5963">IF(D5963="","",XLOOKUP(D5963,DATOS!$D$6:D14000,DATOS!$C$6:C14000,0,0,1))</f>
        <v/>
      </c>
      <c r="F5963" s="220"/>
      <c r="G5963" s="221"/>
      <c r="H5963" s="194"/>
      <c r="I5963" s="106"/>
      <c r="J5963" s="195"/>
      <c r="K5963" s="195"/>
      <c r="L5963" s="196"/>
    </row>
    <row r="5964">
      <c r="A5964" s="198"/>
      <c r="B5964" s="219"/>
      <c r="C5964" s="103"/>
      <c r="D5964" s="103"/>
      <c r="E5964" s="5" t="str">
        <f t="array" ref="E5964">IF(D5964="","",XLOOKUP(D5964,DATOS!$D$6:D14000,DATOS!$C$6:C14000,0,0,1))</f>
        <v/>
      </c>
      <c r="F5964" s="220"/>
      <c r="G5964" s="221"/>
      <c r="H5964" s="194"/>
      <c r="I5964" s="106"/>
      <c r="J5964" s="195"/>
      <c r="K5964" s="195"/>
      <c r="L5964" s="196"/>
    </row>
    <row r="5965">
      <c r="A5965" s="198"/>
      <c r="B5965" s="219"/>
      <c r="C5965" s="103"/>
      <c r="D5965" s="103"/>
      <c r="E5965" s="5" t="str">
        <f t="array" ref="E5965">IF(D5965="","",XLOOKUP(D5965,DATOS!$D$6:D14000,DATOS!$C$6:C14000,0,0,1))</f>
        <v/>
      </c>
      <c r="F5965" s="220"/>
      <c r="G5965" s="221"/>
      <c r="H5965" s="194"/>
      <c r="I5965" s="106"/>
      <c r="J5965" s="195"/>
      <c r="K5965" s="195"/>
      <c r="L5965" s="196"/>
    </row>
    <row r="5966">
      <c r="A5966" s="198"/>
      <c r="B5966" s="219"/>
      <c r="C5966" s="103"/>
      <c r="D5966" s="103"/>
      <c r="E5966" s="5" t="str">
        <f t="array" ref="E5966">IF(D5966="","",XLOOKUP(D5966,DATOS!$D$6:D14000,DATOS!$C$6:C14000,0,0,1))</f>
        <v/>
      </c>
      <c r="F5966" s="220"/>
      <c r="G5966" s="221"/>
      <c r="H5966" s="194"/>
      <c r="I5966" s="106"/>
      <c r="J5966" s="195"/>
      <c r="K5966" s="195"/>
      <c r="L5966" s="196"/>
    </row>
    <row r="5967">
      <c r="A5967" s="198"/>
      <c r="B5967" s="219"/>
      <c r="C5967" s="103"/>
      <c r="D5967" s="103"/>
      <c r="E5967" s="5" t="str">
        <f t="array" ref="E5967">IF(D5967="","",XLOOKUP(D5967,DATOS!$D$6:D14000,DATOS!$C$6:C14000,0,0,1))</f>
        <v/>
      </c>
      <c r="F5967" s="220"/>
      <c r="G5967" s="221"/>
      <c r="H5967" s="194"/>
      <c r="I5967" s="106"/>
      <c r="J5967" s="195"/>
      <c r="K5967" s="195"/>
      <c r="L5967" s="196"/>
    </row>
    <row r="5968">
      <c r="A5968" s="198"/>
      <c r="B5968" s="219"/>
      <c r="C5968" s="103"/>
      <c r="D5968" s="103"/>
      <c r="E5968" s="5" t="str">
        <f t="array" ref="E5968">IF(D5968="","",XLOOKUP(D5968,DATOS!$D$6:D14000,DATOS!$C$6:C14000,0,0,1))</f>
        <v/>
      </c>
      <c r="F5968" s="220"/>
      <c r="G5968" s="221"/>
      <c r="H5968" s="194"/>
      <c r="I5968" s="106"/>
      <c r="J5968" s="195"/>
      <c r="K5968" s="195"/>
      <c r="L5968" s="196"/>
    </row>
    <row r="5969">
      <c r="A5969" s="198"/>
      <c r="B5969" s="219"/>
      <c r="C5969" s="103"/>
      <c r="D5969" s="103"/>
      <c r="E5969" s="5" t="str">
        <f t="array" ref="E5969">IF(D5969="","",XLOOKUP(D5969,DATOS!$D$6:D14000,DATOS!$C$6:C14000,0,0,1))</f>
        <v/>
      </c>
      <c r="F5969" s="220"/>
      <c r="G5969" s="221"/>
      <c r="H5969" s="194"/>
      <c r="I5969" s="106"/>
      <c r="J5969" s="195"/>
      <c r="K5969" s="195"/>
      <c r="L5969" s="196"/>
    </row>
    <row r="5970">
      <c r="A5970" s="198"/>
      <c r="B5970" s="219"/>
      <c r="C5970" s="103"/>
      <c r="D5970" s="103"/>
      <c r="E5970" s="5" t="str">
        <f t="array" ref="E5970">IF(D5970="","",XLOOKUP(D5970,DATOS!$D$6:D14000,DATOS!$C$6:C14000,0,0,1))</f>
        <v/>
      </c>
      <c r="F5970" s="220"/>
      <c r="G5970" s="221"/>
      <c r="H5970" s="194"/>
      <c r="I5970" s="106"/>
      <c r="J5970" s="195"/>
      <c r="K5970" s="195"/>
      <c r="L5970" s="196"/>
    </row>
    <row r="5971">
      <c r="A5971" s="198"/>
      <c r="B5971" s="219"/>
      <c r="C5971" s="103"/>
      <c r="D5971" s="103"/>
      <c r="E5971" s="5" t="str">
        <f t="array" ref="E5971">IF(D5971="","",XLOOKUP(D5971,DATOS!$D$6:D14000,DATOS!$C$6:C14000,0,0,1))</f>
        <v/>
      </c>
      <c r="F5971" s="220"/>
      <c r="G5971" s="221"/>
      <c r="H5971" s="194"/>
      <c r="I5971" s="106"/>
      <c r="J5971" s="195"/>
      <c r="K5971" s="195"/>
      <c r="L5971" s="196"/>
    </row>
    <row r="5972">
      <c r="A5972" s="198"/>
      <c r="B5972" s="219"/>
      <c r="C5972" s="103"/>
      <c r="D5972" s="103"/>
      <c r="E5972" s="5" t="str">
        <f t="array" ref="E5972">IF(D5972="","",XLOOKUP(D5972,DATOS!$D$6:D14000,DATOS!$C$6:C14000,0,0,1))</f>
        <v/>
      </c>
      <c r="F5972" s="220"/>
      <c r="G5972" s="221"/>
      <c r="H5972" s="194"/>
      <c r="I5972" s="106"/>
      <c r="J5972" s="195"/>
      <c r="K5972" s="195"/>
      <c r="L5972" s="196"/>
    </row>
    <row r="5973">
      <c r="A5973" s="198"/>
      <c r="B5973" s="219"/>
      <c r="C5973" s="103"/>
      <c r="D5973" s="103"/>
      <c r="E5973" s="5" t="str">
        <f t="array" ref="E5973">IF(D5973="","",XLOOKUP(D5973,DATOS!$D$6:D14000,DATOS!$C$6:C14000,0,0,1))</f>
        <v/>
      </c>
      <c r="F5973" s="220"/>
      <c r="G5973" s="221"/>
      <c r="H5973" s="194"/>
      <c r="I5973" s="106"/>
      <c r="J5973" s="195"/>
      <c r="K5973" s="195"/>
      <c r="L5973" s="196"/>
    </row>
    <row r="5974">
      <c r="A5974" s="198"/>
      <c r="B5974" s="219"/>
      <c r="C5974" s="103"/>
      <c r="D5974" s="103"/>
      <c r="E5974" s="5" t="str">
        <f t="array" ref="E5974">IF(D5974="","",XLOOKUP(D5974,DATOS!$D$6:D14000,DATOS!$C$6:C14000,0,0,1))</f>
        <v/>
      </c>
      <c r="F5974" s="220"/>
      <c r="G5974" s="221"/>
      <c r="H5974" s="194"/>
      <c r="I5974" s="106"/>
      <c r="J5974" s="195"/>
      <c r="K5974" s="195"/>
      <c r="L5974" s="196"/>
    </row>
    <row r="5975">
      <c r="A5975" s="198"/>
      <c r="B5975" s="219"/>
      <c r="C5975" s="103"/>
      <c r="D5975" s="103"/>
      <c r="E5975" s="5" t="str">
        <f t="array" ref="E5975">IF(D5975="","",XLOOKUP(D5975,DATOS!$D$6:D14000,DATOS!$C$6:C14000,0,0,1))</f>
        <v/>
      </c>
      <c r="F5975" s="220"/>
      <c r="G5975" s="221"/>
      <c r="H5975" s="194"/>
      <c r="I5975" s="106"/>
      <c r="J5975" s="195"/>
      <c r="K5975" s="195"/>
      <c r="L5975" s="196"/>
    </row>
    <row r="5976">
      <c r="A5976" s="198"/>
      <c r="B5976" s="219"/>
      <c r="C5976" s="103"/>
      <c r="D5976" s="103"/>
      <c r="E5976" s="5" t="str">
        <f t="array" ref="E5976">IF(D5976="","",XLOOKUP(D5976,DATOS!$D$6:D14000,DATOS!$C$6:C14000,0,0,1))</f>
        <v/>
      </c>
      <c r="F5976" s="220"/>
      <c r="G5976" s="221"/>
      <c r="H5976" s="194"/>
      <c r="I5976" s="106"/>
      <c r="J5976" s="195"/>
      <c r="K5976" s="195"/>
      <c r="L5976" s="196"/>
    </row>
    <row r="5977">
      <c r="A5977" s="198"/>
      <c r="B5977" s="219"/>
      <c r="C5977" s="103"/>
      <c r="D5977" s="103"/>
      <c r="E5977" s="5" t="str">
        <f t="array" ref="E5977">IF(D5977="","",XLOOKUP(D5977,DATOS!$D$6:D14000,DATOS!$C$6:C14000,0,0,1))</f>
        <v/>
      </c>
      <c r="F5977" s="220"/>
      <c r="G5977" s="221"/>
      <c r="H5977" s="194"/>
      <c r="I5977" s="106"/>
      <c r="J5977" s="195"/>
      <c r="K5977" s="195"/>
      <c r="L5977" s="196"/>
    </row>
    <row r="5978">
      <c r="A5978" s="198"/>
      <c r="B5978" s="219"/>
      <c r="C5978" s="103"/>
      <c r="D5978" s="103"/>
      <c r="E5978" s="5" t="str">
        <f t="array" ref="E5978">IF(D5978="","",XLOOKUP(D5978,DATOS!$D$6:D14000,DATOS!$C$6:C14000,0,0,1))</f>
        <v/>
      </c>
      <c r="F5978" s="220"/>
      <c r="G5978" s="221"/>
      <c r="H5978" s="194"/>
      <c r="I5978" s="106"/>
      <c r="J5978" s="195"/>
      <c r="K5978" s="195"/>
      <c r="L5978" s="196"/>
    </row>
    <row r="5979">
      <c r="A5979" s="198"/>
      <c r="B5979" s="219"/>
      <c r="C5979" s="103"/>
      <c r="D5979" s="103"/>
      <c r="E5979" s="5" t="str">
        <f t="array" ref="E5979">IF(D5979="","",XLOOKUP(D5979,DATOS!$D$6:D14000,DATOS!$C$6:C14000,0,0,1))</f>
        <v/>
      </c>
      <c r="F5979" s="220"/>
      <c r="G5979" s="221"/>
      <c r="H5979" s="194"/>
      <c r="I5979" s="106"/>
      <c r="J5979" s="195"/>
      <c r="K5979" s="195"/>
      <c r="L5979" s="196"/>
    </row>
    <row r="5980">
      <c r="A5980" s="198"/>
      <c r="B5980" s="219"/>
      <c r="C5980" s="103"/>
      <c r="D5980" s="103"/>
      <c r="E5980" s="5" t="str">
        <f t="array" ref="E5980">IF(D5980="","",XLOOKUP(D5980,DATOS!$D$6:D14000,DATOS!$C$6:C14000,0,0,1))</f>
        <v/>
      </c>
      <c r="F5980" s="220"/>
      <c r="G5980" s="221"/>
      <c r="H5980" s="194"/>
      <c r="I5980" s="106"/>
      <c r="J5980" s="195"/>
      <c r="K5980" s="195"/>
      <c r="L5980" s="196"/>
    </row>
    <row r="5981">
      <c r="A5981" s="198"/>
      <c r="B5981" s="219"/>
      <c r="C5981" s="103"/>
      <c r="D5981" s="103"/>
      <c r="E5981" s="5" t="str">
        <f t="array" ref="E5981">IF(D5981="","",XLOOKUP(D5981,DATOS!$D$6:D14000,DATOS!$C$6:C14000,0,0,1))</f>
        <v/>
      </c>
      <c r="F5981" s="220"/>
      <c r="G5981" s="221"/>
      <c r="H5981" s="194"/>
      <c r="I5981" s="106"/>
      <c r="J5981" s="195"/>
      <c r="K5981" s="195"/>
      <c r="L5981" s="196"/>
    </row>
    <row r="5982">
      <c r="A5982" s="198"/>
      <c r="B5982" s="219"/>
      <c r="C5982" s="103"/>
      <c r="D5982" s="103"/>
      <c r="E5982" s="5" t="str">
        <f t="array" ref="E5982">IF(D5982="","",XLOOKUP(D5982,DATOS!$D$6:D14000,DATOS!$C$6:C14000,0,0,1))</f>
        <v/>
      </c>
      <c r="F5982" s="220"/>
      <c r="G5982" s="221"/>
      <c r="H5982" s="194"/>
      <c r="I5982" s="106"/>
      <c r="J5982" s="195"/>
      <c r="K5982" s="195"/>
      <c r="L5982" s="196"/>
    </row>
    <row r="5983">
      <c r="A5983" s="198"/>
      <c r="B5983" s="219"/>
      <c r="C5983" s="103"/>
      <c r="D5983" s="103"/>
      <c r="E5983" s="5" t="str">
        <f t="array" ref="E5983">IF(D5983="","",XLOOKUP(D5983,DATOS!$D$6:D14000,DATOS!$C$6:C14000,0,0,1))</f>
        <v/>
      </c>
      <c r="F5983" s="220"/>
      <c r="G5983" s="221"/>
      <c r="H5983" s="194"/>
      <c r="I5983" s="106"/>
      <c r="J5983" s="195"/>
      <c r="K5983" s="195"/>
      <c r="L5983" s="196"/>
    </row>
    <row r="5984">
      <c r="A5984" s="198"/>
      <c r="B5984" s="219"/>
      <c r="C5984" s="103"/>
      <c r="D5984" s="103"/>
      <c r="E5984" s="5" t="str">
        <f t="array" ref="E5984">IF(D5984="","",XLOOKUP(D5984,DATOS!$D$6:D14000,DATOS!$C$6:C14000,0,0,1))</f>
        <v/>
      </c>
      <c r="F5984" s="220"/>
      <c r="G5984" s="221"/>
      <c r="H5984" s="194"/>
      <c r="I5984" s="106"/>
      <c r="J5984" s="195"/>
      <c r="K5984" s="195"/>
      <c r="L5984" s="196"/>
    </row>
    <row r="5985">
      <c r="A5985" s="198"/>
      <c r="B5985" s="219"/>
      <c r="C5985" s="103"/>
      <c r="D5985" s="103"/>
      <c r="E5985" s="5" t="str">
        <f t="array" ref="E5985">IF(D5985="","",XLOOKUP(D5985,DATOS!$D$6:D14000,DATOS!$C$6:C14000,0,0,1))</f>
        <v/>
      </c>
      <c r="F5985" s="220"/>
      <c r="G5985" s="221"/>
      <c r="H5985" s="194"/>
      <c r="I5985" s="106"/>
      <c r="J5985" s="195"/>
      <c r="K5985" s="195"/>
      <c r="L5985" s="196"/>
    </row>
    <row r="5986">
      <c r="A5986" s="198"/>
      <c r="B5986" s="219"/>
      <c r="C5986" s="103"/>
      <c r="D5986" s="103"/>
      <c r="E5986" s="5" t="str">
        <f t="array" ref="E5986">IF(D5986="","",XLOOKUP(D5986,DATOS!$D$6:D14000,DATOS!$C$6:C14000,0,0,1))</f>
        <v/>
      </c>
      <c r="F5986" s="220"/>
      <c r="G5986" s="221"/>
      <c r="H5986" s="194"/>
      <c r="I5986" s="106"/>
      <c r="J5986" s="195"/>
      <c r="K5986" s="195"/>
      <c r="L5986" s="196"/>
    </row>
    <row r="5987">
      <c r="A5987" s="198"/>
      <c r="B5987" s="219"/>
      <c r="C5987" s="103"/>
      <c r="D5987" s="103"/>
      <c r="E5987" s="5" t="str">
        <f t="array" ref="E5987">IF(D5987="","",XLOOKUP(D5987,DATOS!$D$6:D14000,DATOS!$C$6:C14000,0,0,1))</f>
        <v/>
      </c>
      <c r="F5987" s="220"/>
      <c r="G5987" s="221"/>
      <c r="H5987" s="194"/>
      <c r="I5987" s="106"/>
      <c r="J5987" s="195"/>
      <c r="K5987" s="195"/>
      <c r="L5987" s="196"/>
    </row>
    <row r="5988">
      <c r="A5988" s="198"/>
      <c r="B5988" s="219"/>
      <c r="C5988" s="103"/>
      <c r="D5988" s="103"/>
      <c r="E5988" s="5" t="str">
        <f t="array" ref="E5988">IF(D5988="","",XLOOKUP(D5988,DATOS!$D$6:D14000,DATOS!$C$6:C14000,0,0,1))</f>
        <v/>
      </c>
      <c r="F5988" s="220"/>
      <c r="G5988" s="221"/>
      <c r="H5988" s="194"/>
      <c r="I5988" s="106"/>
      <c r="J5988" s="195"/>
      <c r="K5988" s="195"/>
      <c r="L5988" s="196"/>
    </row>
    <row r="5989">
      <c r="A5989" s="198"/>
      <c r="B5989" s="219"/>
      <c r="C5989" s="103"/>
      <c r="D5989" s="103"/>
      <c r="E5989" s="5" t="str">
        <f t="array" ref="E5989">IF(D5989="","",XLOOKUP(D5989,DATOS!$D$6:D14000,DATOS!$C$6:C14000,0,0,1))</f>
        <v/>
      </c>
      <c r="F5989" s="220"/>
      <c r="G5989" s="221"/>
      <c r="H5989" s="194"/>
      <c r="I5989" s="106"/>
      <c r="J5989" s="195"/>
      <c r="K5989" s="195"/>
      <c r="L5989" s="196"/>
    </row>
    <row r="5990">
      <c r="A5990" s="198"/>
      <c r="B5990" s="219"/>
      <c r="C5990" s="103"/>
      <c r="D5990" s="103"/>
      <c r="E5990" s="5" t="str">
        <f t="array" ref="E5990">IF(D5990="","",XLOOKUP(D5990,DATOS!$D$6:D14000,DATOS!$C$6:C14000,0,0,1))</f>
        <v/>
      </c>
      <c r="F5990" s="220"/>
      <c r="G5990" s="221"/>
      <c r="H5990" s="194"/>
      <c r="I5990" s="106"/>
      <c r="J5990" s="195"/>
      <c r="K5990" s="195"/>
      <c r="L5990" s="196"/>
    </row>
    <row r="5991">
      <c r="A5991" s="198"/>
      <c r="B5991" s="219"/>
      <c r="C5991" s="103"/>
      <c r="D5991" s="103"/>
      <c r="E5991" s="5" t="str">
        <f t="array" ref="E5991">IF(D5991="","",XLOOKUP(D5991,DATOS!$D$6:D14000,DATOS!$C$6:C14000,0,0,1))</f>
        <v/>
      </c>
      <c r="F5991" s="220"/>
      <c r="G5991" s="221"/>
      <c r="H5991" s="194"/>
      <c r="I5991" s="106"/>
      <c r="J5991" s="195"/>
      <c r="K5991" s="195"/>
      <c r="L5991" s="196"/>
    </row>
    <row r="5992">
      <c r="A5992" s="198"/>
      <c r="B5992" s="219"/>
      <c r="C5992" s="103"/>
      <c r="D5992" s="103"/>
      <c r="E5992" s="5" t="str">
        <f t="array" ref="E5992">IF(D5992="","",XLOOKUP(D5992,DATOS!$D$6:D14000,DATOS!$C$6:C14000,0,0,1))</f>
        <v/>
      </c>
      <c r="F5992" s="220"/>
      <c r="G5992" s="221"/>
      <c r="H5992" s="194"/>
      <c r="I5992" s="106"/>
      <c r="J5992" s="195"/>
      <c r="K5992" s="195"/>
      <c r="L5992" s="196"/>
    </row>
    <row r="5993">
      <c r="A5993" s="198"/>
      <c r="B5993" s="219"/>
      <c r="C5993" s="103"/>
      <c r="D5993" s="103"/>
      <c r="E5993" s="5" t="str">
        <f t="array" ref="E5993">IF(D5993="","",XLOOKUP(D5993,DATOS!$D$6:D14000,DATOS!$C$6:C14000,0,0,1))</f>
        <v/>
      </c>
      <c r="F5993" s="220"/>
      <c r="G5993" s="221"/>
      <c r="H5993" s="194"/>
      <c r="I5993" s="106"/>
      <c r="J5993" s="195"/>
      <c r="K5993" s="195"/>
      <c r="L5993" s="196"/>
    </row>
    <row r="5994">
      <c r="A5994" s="198"/>
      <c r="B5994" s="219"/>
      <c r="C5994" s="103"/>
      <c r="D5994" s="103"/>
      <c r="E5994" s="5" t="str">
        <f t="array" ref="E5994">IF(D5994="","",XLOOKUP(D5994,DATOS!$D$6:D14000,DATOS!$C$6:C14000,0,0,1))</f>
        <v/>
      </c>
      <c r="F5994" s="220"/>
      <c r="G5994" s="221"/>
      <c r="H5994" s="194"/>
      <c r="I5994" s="106"/>
      <c r="J5994" s="195"/>
      <c r="K5994" s="195"/>
      <c r="L5994" s="196"/>
    </row>
    <row r="5995">
      <c r="A5995" s="198"/>
      <c r="B5995" s="219"/>
      <c r="C5995" s="103"/>
      <c r="D5995" s="103"/>
      <c r="E5995" s="5" t="str">
        <f t="array" ref="E5995">IF(D5995="","",XLOOKUP(D5995,DATOS!$D$6:D14000,DATOS!$C$6:C14000,0,0,1))</f>
        <v/>
      </c>
      <c r="F5995" s="220"/>
      <c r="G5995" s="221"/>
      <c r="H5995" s="194"/>
      <c r="I5995" s="106"/>
      <c r="J5995" s="195"/>
      <c r="K5995" s="195"/>
      <c r="L5995" s="196"/>
    </row>
    <row r="5996">
      <c r="A5996" s="198"/>
      <c r="B5996" s="219"/>
      <c r="C5996" s="103"/>
      <c r="D5996" s="103"/>
      <c r="E5996" s="5" t="str">
        <f t="array" ref="E5996">IF(D5996="","",XLOOKUP(D5996,DATOS!$D$6:D14000,DATOS!$C$6:C14000,0,0,1))</f>
        <v/>
      </c>
      <c r="F5996" s="220"/>
      <c r="G5996" s="221"/>
      <c r="H5996" s="194"/>
      <c r="I5996" s="106"/>
      <c r="J5996" s="195"/>
      <c r="K5996" s="195"/>
      <c r="L5996" s="196"/>
    </row>
    <row r="5997">
      <c r="A5997" s="198"/>
      <c r="B5997" s="219"/>
      <c r="C5997" s="103"/>
      <c r="D5997" s="103"/>
      <c r="E5997" s="5" t="str">
        <f t="array" ref="E5997">IF(D5997="","",XLOOKUP(D5997,DATOS!$D$6:D14000,DATOS!$C$6:C14000,0,0,1))</f>
        <v/>
      </c>
      <c r="F5997" s="220"/>
      <c r="G5997" s="221"/>
      <c r="H5997" s="194"/>
      <c r="I5997" s="106"/>
      <c r="J5997" s="195"/>
      <c r="K5997" s="195"/>
      <c r="L5997" s="196"/>
    </row>
    <row r="5998">
      <c r="A5998" s="198"/>
      <c r="B5998" s="219"/>
      <c r="C5998" s="103"/>
      <c r="D5998" s="103"/>
      <c r="E5998" s="5" t="str">
        <f t="array" ref="E5998">IF(D5998="","",XLOOKUP(D5998,DATOS!$D$6:D14000,DATOS!$C$6:C14000,0,0,1))</f>
        <v/>
      </c>
      <c r="F5998" s="220"/>
      <c r="G5998" s="221"/>
      <c r="H5998" s="194"/>
      <c r="I5998" s="106"/>
      <c r="J5998" s="195"/>
      <c r="K5998" s="195"/>
      <c r="L5998" s="196"/>
    </row>
    <row r="5999">
      <c r="A5999" s="198"/>
      <c r="B5999" s="219"/>
      <c r="C5999" s="103"/>
      <c r="D5999" s="103"/>
      <c r="E5999" s="5" t="str">
        <f t="array" ref="E5999">IF(D5999="","",XLOOKUP(D5999,DATOS!$D$6:D14000,DATOS!$C$6:C14000,0,0,1))</f>
        <v/>
      </c>
      <c r="F5999" s="220"/>
      <c r="G5999" s="221"/>
      <c r="H5999" s="194"/>
      <c r="I5999" s="106"/>
      <c r="J5999" s="195"/>
      <c r="K5999" s="195"/>
      <c r="L5999" s="196"/>
    </row>
    <row r="6000">
      <c r="A6000" s="198"/>
      <c r="B6000" s="219"/>
      <c r="C6000" s="103"/>
      <c r="D6000" s="103"/>
      <c r="E6000" s="5" t="str">
        <f t="array" ref="E6000">IF(D6000="","",XLOOKUP(D6000,DATOS!$D$6:D14000,DATOS!$C$6:C14000,0,0,1))</f>
        <v/>
      </c>
      <c r="F6000" s="220"/>
      <c r="G6000" s="221"/>
      <c r="H6000" s="194"/>
      <c r="I6000" s="106"/>
      <c r="J6000" s="195"/>
      <c r="K6000" s="195"/>
      <c r="L6000" s="196"/>
    </row>
    <row r="6001">
      <c r="A6001" s="198"/>
      <c r="B6001" s="219"/>
      <c r="C6001" s="103"/>
      <c r="D6001" s="103"/>
      <c r="E6001" s="5" t="str">
        <f t="array" ref="E6001">IF(D6001="","",XLOOKUP(D6001,DATOS!$D$6:D14000,DATOS!$C$6:C14000,0,0,1))</f>
        <v/>
      </c>
      <c r="F6001" s="220"/>
      <c r="G6001" s="221"/>
      <c r="H6001" s="194"/>
      <c r="I6001" s="106"/>
      <c r="J6001" s="195"/>
      <c r="K6001" s="195"/>
      <c r="L6001" s="196"/>
    </row>
    <row r="6002">
      <c r="A6002" s="198"/>
      <c r="B6002" s="219"/>
      <c r="C6002" s="103"/>
      <c r="D6002" s="103"/>
      <c r="E6002" s="5" t="str">
        <f t="array" ref="E6002">IF(D6002="","",XLOOKUP(D6002,DATOS!$D$6:D14000,DATOS!$C$6:C14000,0,0,1))</f>
        <v/>
      </c>
      <c r="F6002" s="220"/>
      <c r="G6002" s="221"/>
      <c r="H6002" s="194"/>
      <c r="I6002" s="106"/>
      <c r="J6002" s="195"/>
      <c r="K6002" s="195"/>
      <c r="L6002" s="196"/>
    </row>
    <row r="6003">
      <c r="A6003" s="198"/>
      <c r="B6003" s="219"/>
      <c r="C6003" s="103"/>
      <c r="D6003" s="103"/>
      <c r="E6003" s="5" t="str">
        <f t="array" ref="E6003">IF(D6003="","",XLOOKUP(D6003,DATOS!$D$6:D14000,DATOS!$C$6:C14000,0,0,1))</f>
        <v/>
      </c>
      <c r="F6003" s="220"/>
      <c r="G6003" s="221"/>
      <c r="H6003" s="194"/>
      <c r="I6003" s="106"/>
      <c r="J6003" s="195"/>
      <c r="K6003" s="195"/>
      <c r="L6003" s="196"/>
    </row>
    <row r="6004">
      <c r="A6004" s="198"/>
      <c r="B6004" s="219"/>
      <c r="C6004" s="103"/>
      <c r="D6004" s="103"/>
      <c r="E6004" s="5" t="str">
        <f t="array" ref="E6004">IF(D6004="","",XLOOKUP(D6004,DATOS!$D$6:D14000,DATOS!$C$6:C14000,0,0,1))</f>
        <v/>
      </c>
      <c r="F6004" s="220"/>
      <c r="G6004" s="221"/>
      <c r="H6004" s="194"/>
      <c r="I6004" s="106"/>
      <c r="J6004" s="195"/>
      <c r="K6004" s="195"/>
      <c r="L6004" s="196"/>
    </row>
    <row r="6005">
      <c r="A6005" s="198"/>
      <c r="B6005" s="219"/>
      <c r="C6005" s="103"/>
      <c r="D6005" s="103"/>
      <c r="E6005" s="5" t="str">
        <f t="array" ref="E6005">IF(D6005="","",XLOOKUP(D6005,DATOS!$D$6:D14000,DATOS!$C$6:C14000,0,0,1))</f>
        <v/>
      </c>
      <c r="F6005" s="220"/>
      <c r="G6005" s="221"/>
      <c r="H6005" s="194"/>
      <c r="I6005" s="106"/>
      <c r="J6005" s="195"/>
      <c r="K6005" s="195"/>
      <c r="L6005" s="196"/>
    </row>
    <row r="6006">
      <c r="A6006" s="198"/>
      <c r="B6006" s="219"/>
      <c r="C6006" s="103"/>
      <c r="D6006" s="103"/>
      <c r="E6006" s="5" t="str">
        <f t="array" ref="E6006">IF(D6006="","",XLOOKUP(D6006,DATOS!$D$6:D14000,DATOS!$C$6:C14000,0,0,1))</f>
        <v/>
      </c>
      <c r="F6006" s="220"/>
      <c r="G6006" s="221"/>
      <c r="H6006" s="194"/>
      <c r="I6006" s="106"/>
      <c r="J6006" s="195"/>
      <c r="K6006" s="195"/>
      <c r="L6006" s="196"/>
    </row>
    <row r="6007">
      <c r="A6007" s="198"/>
      <c r="B6007" s="219"/>
      <c r="C6007" s="103"/>
      <c r="D6007" s="103"/>
      <c r="E6007" s="5" t="str">
        <f t="array" ref="E6007">IF(D6007="","",XLOOKUP(D6007,DATOS!$D$6:D14000,DATOS!$C$6:C14000,0,0,1))</f>
        <v/>
      </c>
      <c r="F6007" s="220"/>
      <c r="G6007" s="221"/>
      <c r="H6007" s="194"/>
      <c r="I6007" s="106"/>
      <c r="J6007" s="195"/>
      <c r="K6007" s="195"/>
      <c r="L6007" s="196"/>
    </row>
    <row r="6008">
      <c r="A6008" s="198"/>
      <c r="B6008" s="219"/>
      <c r="C6008" s="103"/>
      <c r="D6008" s="103"/>
      <c r="E6008" s="5" t="str">
        <f t="array" ref="E6008">IF(D6008="","",XLOOKUP(D6008,DATOS!$D$6:D14000,DATOS!$C$6:C14000,0,0,1))</f>
        <v/>
      </c>
      <c r="F6008" s="220"/>
      <c r="G6008" s="221"/>
      <c r="H6008" s="194"/>
      <c r="I6008" s="106"/>
      <c r="J6008" s="195"/>
      <c r="K6008" s="195"/>
      <c r="L6008" s="196"/>
    </row>
    <row r="6009">
      <c r="A6009" s="198"/>
      <c r="B6009" s="219"/>
      <c r="C6009" s="103"/>
      <c r="D6009" s="103"/>
      <c r="E6009" s="5" t="str">
        <f t="array" ref="E6009">IF(D6009="","",XLOOKUP(D6009,DATOS!$D$6:D14000,DATOS!$C$6:C14000,0,0,1))</f>
        <v/>
      </c>
      <c r="F6009" s="220"/>
      <c r="G6009" s="221"/>
      <c r="H6009" s="194"/>
      <c r="I6009" s="106"/>
      <c r="J6009" s="195"/>
      <c r="K6009" s="195"/>
      <c r="L6009" s="196"/>
    </row>
    <row r="6010">
      <c r="A6010" s="198"/>
      <c r="B6010" s="219"/>
      <c r="C6010" s="103"/>
      <c r="D6010" s="103"/>
      <c r="E6010" s="5" t="str">
        <f t="array" ref="E6010">IF(D6010="","",XLOOKUP(D6010,DATOS!$D$6:D14000,DATOS!$C$6:C14000,0,0,1))</f>
        <v/>
      </c>
      <c r="F6010" s="220"/>
      <c r="G6010" s="221"/>
      <c r="H6010" s="194"/>
      <c r="I6010" s="106"/>
      <c r="J6010" s="195"/>
      <c r="K6010" s="195"/>
      <c r="L6010" s="196"/>
    </row>
    <row r="6011">
      <c r="A6011" s="198"/>
      <c r="B6011" s="219"/>
      <c r="C6011" s="103"/>
      <c r="D6011" s="103"/>
      <c r="E6011" s="5" t="str">
        <f t="array" ref="E6011">IF(D6011="","",XLOOKUP(D6011,DATOS!$D$6:D14000,DATOS!$C$6:C14000,0,0,1))</f>
        <v/>
      </c>
      <c r="F6011" s="220"/>
      <c r="G6011" s="221"/>
      <c r="H6011" s="194"/>
      <c r="I6011" s="106"/>
      <c r="J6011" s="195"/>
      <c r="K6011" s="195"/>
      <c r="L6011" s="196"/>
    </row>
    <row r="6012">
      <c r="A6012" s="198"/>
      <c r="B6012" s="219"/>
      <c r="C6012" s="103"/>
      <c r="D6012" s="103"/>
      <c r="E6012" s="5" t="str">
        <f t="array" ref="E6012">IF(D6012="","",XLOOKUP(D6012,DATOS!$D$6:D14000,DATOS!$C$6:C14000,0,0,1))</f>
        <v/>
      </c>
      <c r="F6012" s="220"/>
      <c r="G6012" s="221"/>
      <c r="H6012" s="194"/>
      <c r="I6012" s="106"/>
      <c r="J6012" s="195"/>
      <c r="K6012" s="195"/>
      <c r="L6012" s="196"/>
    </row>
    <row r="6013">
      <c r="A6013" s="198"/>
      <c r="B6013" s="219"/>
      <c r="C6013" s="103"/>
      <c r="D6013" s="103"/>
      <c r="E6013" s="5" t="str">
        <f t="array" ref="E6013">IF(D6013="","",XLOOKUP(D6013,DATOS!$D$6:D14000,DATOS!$C$6:C14000,0,0,1))</f>
        <v/>
      </c>
      <c r="F6013" s="220"/>
      <c r="G6013" s="221"/>
      <c r="H6013" s="194"/>
      <c r="I6013" s="106"/>
      <c r="J6013" s="195"/>
      <c r="K6013" s="195"/>
      <c r="L6013" s="196"/>
    </row>
    <row r="6014">
      <c r="A6014" s="198"/>
      <c r="B6014" s="219"/>
      <c r="C6014" s="103"/>
      <c r="D6014" s="103"/>
      <c r="E6014" s="5" t="str">
        <f t="array" ref="E6014">IF(D6014="","",XLOOKUP(D6014,DATOS!$D$6:D14000,DATOS!$C$6:C14000,0,0,1))</f>
        <v/>
      </c>
      <c r="F6014" s="220"/>
      <c r="G6014" s="221"/>
      <c r="H6014" s="194"/>
      <c r="I6014" s="106"/>
      <c r="J6014" s="195"/>
      <c r="K6014" s="195"/>
      <c r="L6014" s="196"/>
    </row>
    <row r="6015">
      <c r="A6015" s="198"/>
      <c r="B6015" s="219"/>
      <c r="C6015" s="103"/>
      <c r="D6015" s="103"/>
      <c r="E6015" s="5" t="str">
        <f t="array" ref="E6015">IF(D6015="","",XLOOKUP(D6015,DATOS!$D$6:D14000,DATOS!$C$6:C14000,0,0,1))</f>
        <v/>
      </c>
      <c r="F6015" s="220"/>
      <c r="G6015" s="221"/>
      <c r="H6015" s="194"/>
      <c r="I6015" s="106"/>
      <c r="J6015" s="195"/>
      <c r="K6015" s="195"/>
      <c r="L6015" s="196"/>
    </row>
    <row r="6016">
      <c r="A6016" s="198"/>
      <c r="B6016" s="219"/>
      <c r="C6016" s="103"/>
      <c r="D6016" s="103"/>
      <c r="E6016" s="5" t="str">
        <f t="array" ref="E6016">IF(D6016="","",XLOOKUP(D6016,DATOS!$D$6:D14000,DATOS!$C$6:C14000,0,0,1))</f>
        <v/>
      </c>
      <c r="F6016" s="220"/>
      <c r="G6016" s="221"/>
      <c r="H6016" s="194"/>
      <c r="I6016" s="106"/>
      <c r="J6016" s="195"/>
      <c r="K6016" s="195"/>
      <c r="L6016" s="196"/>
    </row>
    <row r="6017">
      <c r="A6017" s="198"/>
      <c r="B6017" s="219"/>
      <c r="C6017" s="103"/>
      <c r="D6017" s="103"/>
      <c r="E6017" s="5" t="str">
        <f t="array" ref="E6017">IF(D6017="","",XLOOKUP(D6017,DATOS!$D$6:D14000,DATOS!$C$6:C14000,0,0,1))</f>
        <v/>
      </c>
      <c r="F6017" s="220"/>
      <c r="G6017" s="221"/>
      <c r="H6017" s="194"/>
      <c r="I6017" s="106"/>
      <c r="J6017" s="195"/>
      <c r="K6017" s="195"/>
      <c r="L6017" s="196"/>
    </row>
    <row r="6018">
      <c r="A6018" s="198"/>
      <c r="B6018" s="219"/>
      <c r="C6018" s="103"/>
      <c r="D6018" s="103"/>
      <c r="E6018" s="5" t="str">
        <f t="array" ref="E6018">IF(D6018="","",XLOOKUP(D6018,DATOS!$D$6:D14000,DATOS!$C$6:C14000,0,0,1))</f>
        <v/>
      </c>
      <c r="F6018" s="220"/>
      <c r="G6018" s="221"/>
      <c r="H6018" s="194"/>
      <c r="I6018" s="106"/>
      <c r="J6018" s="195"/>
      <c r="K6018" s="195"/>
      <c r="L6018" s="196"/>
    </row>
    <row r="6019">
      <c r="A6019" s="198"/>
      <c r="B6019" s="219"/>
      <c r="C6019" s="103"/>
      <c r="D6019" s="103"/>
      <c r="E6019" s="224" t="str">
        <f t="array" ref="E6019">IF(D6019="","",XLOOKUP(D6019,DATOS!$D$6:D14000,DATOS!$C$6:C14000,0,0,1))</f>
        <v/>
      </c>
      <c r="F6019" s="220"/>
      <c r="G6019" s="221"/>
      <c r="H6019" s="194"/>
      <c r="I6019" s="106"/>
      <c r="J6019" s="195"/>
      <c r="K6019" s="195"/>
      <c r="L6019" s="196"/>
    </row>
    <row r="6020">
      <c r="A6020" s="198"/>
      <c r="B6020" s="219"/>
      <c r="C6020" s="103"/>
      <c r="D6020" s="103"/>
      <c r="E6020" s="5" t="str">
        <f t="array" ref="E6020">IF(D6020="","",XLOOKUP(D6020,DATOS!$D$6:D14000,DATOS!$C$6:C14000,0,0,1))</f>
        <v/>
      </c>
      <c r="F6020" s="220"/>
      <c r="G6020" s="221"/>
      <c r="H6020" s="194"/>
      <c r="I6020" s="106"/>
      <c r="J6020" s="195"/>
      <c r="K6020" s="195"/>
      <c r="L6020" s="196"/>
    </row>
    <row r="6021">
      <c r="A6021" s="198"/>
      <c r="B6021" s="219"/>
      <c r="C6021" s="103"/>
      <c r="D6021" s="103"/>
      <c r="E6021" s="5" t="str">
        <f t="array" ref="E6021">IF(D6021="","",XLOOKUP(D6021,DATOS!$D$6:D14000,DATOS!$C$6:C14000,0,0,1))</f>
        <v/>
      </c>
      <c r="F6021" s="220"/>
      <c r="G6021" s="221"/>
      <c r="H6021" s="194"/>
      <c r="I6021" s="106"/>
      <c r="J6021" s="195"/>
      <c r="K6021" s="195"/>
      <c r="L6021" s="196"/>
    </row>
    <row r="6022">
      <c r="A6022" s="198"/>
      <c r="B6022" s="219"/>
      <c r="C6022" s="103"/>
      <c r="D6022" s="103"/>
      <c r="E6022" s="5" t="str">
        <f t="array" ref="E6022">IF(D6022="","",XLOOKUP(D6022,DATOS!$D$6:D14000,DATOS!$C$6:C14000,0,0,1))</f>
        <v/>
      </c>
      <c r="F6022" s="220"/>
      <c r="G6022" s="221"/>
      <c r="H6022" s="194"/>
      <c r="I6022" s="106"/>
      <c r="J6022" s="195"/>
      <c r="K6022" s="195"/>
      <c r="L6022" s="196"/>
    </row>
    <row r="6023">
      <c r="A6023" s="198"/>
      <c r="B6023" s="219"/>
      <c r="C6023" s="103"/>
      <c r="D6023" s="103"/>
      <c r="E6023" s="5" t="str">
        <f t="array" ref="E6023">IF(D6023="","",XLOOKUP(D6023,DATOS!$D$6:D14000,DATOS!$C$6:C14000,0,0,1))</f>
        <v/>
      </c>
      <c r="F6023" s="220"/>
      <c r="G6023" s="221"/>
      <c r="H6023" s="194"/>
      <c r="I6023" s="106"/>
      <c r="J6023" s="195"/>
      <c r="K6023" s="195"/>
      <c r="L6023" s="196"/>
    </row>
    <row r="6024">
      <c r="A6024" s="198"/>
      <c r="B6024" s="219"/>
      <c r="C6024" s="103"/>
      <c r="D6024" s="103"/>
      <c r="E6024" s="5" t="str">
        <f t="array" ref="E6024">IF(D6024="","",XLOOKUP(D6024,DATOS!$D$6:D14000,DATOS!$C$6:C14000,0,0,1))</f>
        <v/>
      </c>
      <c r="F6024" s="220"/>
      <c r="G6024" s="221"/>
      <c r="H6024" s="194"/>
      <c r="I6024" s="106"/>
      <c r="J6024" s="195"/>
      <c r="K6024" s="195"/>
      <c r="L6024" s="196"/>
    </row>
    <row r="6025">
      <c r="A6025" s="198"/>
      <c r="B6025" s="219"/>
      <c r="C6025" s="103"/>
      <c r="D6025" s="103"/>
      <c r="E6025" s="5" t="str">
        <f t="array" ref="E6025">IF(D6025="","",XLOOKUP(D6025,DATOS!$D$6:D14000,DATOS!$C$6:C14000,0,0,1))</f>
        <v/>
      </c>
      <c r="F6025" s="220"/>
      <c r="G6025" s="221"/>
      <c r="H6025" s="194"/>
      <c r="I6025" s="106"/>
      <c r="J6025" s="195"/>
      <c r="K6025" s="195"/>
      <c r="L6025" s="196"/>
    </row>
    <row r="6026">
      <c r="A6026" s="198"/>
      <c r="B6026" s="219"/>
      <c r="C6026" s="103"/>
      <c r="D6026" s="103"/>
      <c r="E6026" s="5" t="str">
        <f t="array" ref="E6026">IF(D6026="","",XLOOKUP(D6026,DATOS!$D$6:D14000,DATOS!$C$6:C14000,0,0,1))</f>
        <v/>
      </c>
      <c r="F6026" s="220"/>
      <c r="G6026" s="221"/>
      <c r="H6026" s="194"/>
      <c r="I6026" s="106"/>
      <c r="J6026" s="195"/>
      <c r="K6026" s="195"/>
      <c r="L6026" s="196"/>
    </row>
    <row r="6027">
      <c r="A6027" s="198"/>
      <c r="B6027" s="219"/>
      <c r="C6027" s="103"/>
      <c r="D6027" s="103"/>
      <c r="E6027" s="5" t="str">
        <f t="array" ref="E6027">IF(D6027="","",XLOOKUP(D6027,DATOS!$D$6:D14000,DATOS!$C$6:C14000,0,0,1))</f>
        <v/>
      </c>
      <c r="F6027" s="220"/>
      <c r="G6027" s="221"/>
      <c r="H6027" s="194"/>
      <c r="I6027" s="106"/>
      <c r="J6027" s="195"/>
      <c r="K6027" s="195"/>
      <c r="L6027" s="196"/>
    </row>
    <row r="6028">
      <c r="A6028" s="198"/>
      <c r="B6028" s="219"/>
      <c r="C6028" s="103"/>
      <c r="D6028" s="103"/>
      <c r="E6028" s="5" t="str">
        <f t="array" ref="E6028">IF(D6028="","",XLOOKUP(D6028,DATOS!$D$6:D14000,DATOS!$C$6:C14000,0,0,1))</f>
        <v/>
      </c>
      <c r="F6028" s="220"/>
      <c r="G6028" s="221"/>
      <c r="H6028" s="194"/>
      <c r="I6028" s="106"/>
      <c r="J6028" s="195"/>
      <c r="K6028" s="195"/>
      <c r="L6028" s="196"/>
    </row>
    <row r="6029">
      <c r="A6029" s="198"/>
      <c r="B6029" s="219"/>
      <c r="C6029" s="103"/>
      <c r="D6029" s="103"/>
      <c r="E6029" s="5" t="str">
        <f t="array" ref="E6029">IF(D6029="","",XLOOKUP(D6029,DATOS!$D$6:D14000,DATOS!$C$6:C14000,0,0,1))</f>
        <v/>
      </c>
      <c r="F6029" s="220"/>
      <c r="G6029" s="221"/>
      <c r="H6029" s="194"/>
      <c r="I6029" s="106"/>
      <c r="J6029" s="195"/>
      <c r="K6029" s="195"/>
      <c r="L6029" s="196"/>
    </row>
    <row r="6030">
      <c r="A6030" s="198"/>
      <c r="B6030" s="219"/>
      <c r="C6030" s="103"/>
      <c r="D6030" s="103"/>
      <c r="E6030" s="5" t="str">
        <f t="array" ref="E6030">IF(D6030="","",XLOOKUP(D6030,DATOS!$D$6:D14000,DATOS!$C$6:C14000,0,0,1))</f>
        <v/>
      </c>
      <c r="F6030" s="220"/>
      <c r="G6030" s="221"/>
      <c r="H6030" s="194"/>
      <c r="I6030" s="106"/>
      <c r="J6030" s="195"/>
      <c r="K6030" s="195"/>
      <c r="L6030" s="196"/>
    </row>
    <row r="6031">
      <c r="A6031" s="198"/>
      <c r="B6031" s="219"/>
      <c r="C6031" s="103"/>
      <c r="D6031" s="103"/>
      <c r="E6031" s="5" t="str">
        <f t="array" ref="E6031">IF(D6031="","",XLOOKUP(D6031,DATOS!$D$6:D14000,DATOS!$C$6:C14000,0,0,1))</f>
        <v/>
      </c>
      <c r="F6031" s="220"/>
      <c r="G6031" s="221"/>
      <c r="H6031" s="194"/>
      <c r="I6031" s="106"/>
      <c r="J6031" s="195"/>
      <c r="K6031" s="195"/>
      <c r="L6031" s="196"/>
    </row>
    <row r="6032">
      <c r="A6032" s="198"/>
      <c r="B6032" s="219"/>
      <c r="C6032" s="103"/>
      <c r="D6032" s="103"/>
      <c r="E6032" s="5" t="str">
        <f t="array" ref="E6032">IF(D6032="","",XLOOKUP(D6032,DATOS!$D$6:D14000,DATOS!$C$6:C14000,0,0,1))</f>
        <v/>
      </c>
      <c r="F6032" s="220"/>
      <c r="G6032" s="221"/>
      <c r="H6032" s="194"/>
      <c r="I6032" s="106"/>
      <c r="J6032" s="195"/>
      <c r="K6032" s="195"/>
      <c r="L6032" s="196"/>
    </row>
    <row r="6033">
      <c r="A6033" s="198"/>
      <c r="B6033" s="219"/>
      <c r="C6033" s="103"/>
      <c r="D6033" s="103"/>
      <c r="E6033" s="5" t="str">
        <f t="array" ref="E6033">IF(D6033="","",XLOOKUP(D6033,DATOS!$D$6:D14000,DATOS!$C$6:C14000,0,0,1))</f>
        <v/>
      </c>
      <c r="F6033" s="220"/>
      <c r="G6033" s="221"/>
      <c r="H6033" s="194"/>
      <c r="I6033" s="106"/>
      <c r="J6033" s="195"/>
      <c r="K6033" s="195"/>
      <c r="L6033" s="196"/>
    </row>
    <row r="6034">
      <c r="A6034" s="198"/>
      <c r="B6034" s="219"/>
      <c r="C6034" s="103"/>
      <c r="D6034" s="103"/>
      <c r="E6034" s="5" t="str">
        <f t="array" ref="E6034">IF(D6034="","",XLOOKUP(D6034,DATOS!$D$6:D14000,DATOS!$C$6:C14000,0,0,1))</f>
        <v/>
      </c>
      <c r="F6034" s="220"/>
      <c r="G6034" s="221"/>
      <c r="H6034" s="194"/>
      <c r="I6034" s="106"/>
      <c r="J6034" s="195"/>
      <c r="K6034" s="195"/>
      <c r="L6034" s="196"/>
    </row>
    <row r="6035">
      <c r="A6035" s="198"/>
      <c r="B6035" s="219"/>
      <c r="C6035" s="103"/>
      <c r="D6035" s="103"/>
      <c r="E6035" s="5" t="str">
        <f t="array" ref="E6035">IF(D6035="","",XLOOKUP(D6035,DATOS!$D$6:D14000,DATOS!$C$6:C14000,0,0,1))</f>
        <v/>
      </c>
      <c r="F6035" s="220"/>
      <c r="G6035" s="221"/>
      <c r="H6035" s="194"/>
      <c r="I6035" s="106"/>
      <c r="J6035" s="195"/>
      <c r="K6035" s="195"/>
      <c r="L6035" s="196"/>
    </row>
    <row r="6036">
      <c r="A6036" s="198"/>
      <c r="B6036" s="219"/>
      <c r="C6036" s="103"/>
      <c r="D6036" s="103"/>
      <c r="E6036" s="5" t="str">
        <f t="array" ref="E6036">IF(D6036="","",XLOOKUP(D6036,DATOS!$D$6:D14000,DATOS!$C$6:C14000,0,0,1))</f>
        <v/>
      </c>
      <c r="F6036" s="220"/>
      <c r="G6036" s="221"/>
      <c r="H6036" s="194"/>
      <c r="I6036" s="106"/>
      <c r="J6036" s="195"/>
      <c r="K6036" s="195"/>
      <c r="L6036" s="196"/>
    </row>
    <row r="6037">
      <c r="A6037" s="198"/>
      <c r="B6037" s="219"/>
      <c r="C6037" s="103"/>
      <c r="D6037" s="103"/>
      <c r="E6037" s="5" t="str">
        <f t="array" ref="E6037">IF(D6037="","",XLOOKUP(D6037,DATOS!$D$6:D14000,DATOS!$C$6:C14000,0,0,1))</f>
        <v/>
      </c>
      <c r="F6037" s="220"/>
      <c r="G6037" s="221"/>
      <c r="H6037" s="194"/>
      <c r="I6037" s="106"/>
      <c r="J6037" s="195"/>
      <c r="K6037" s="195"/>
      <c r="L6037" s="196"/>
    </row>
    <row r="6038">
      <c r="A6038" s="198"/>
      <c r="B6038" s="219"/>
      <c r="C6038" s="103"/>
      <c r="D6038" s="103"/>
      <c r="E6038" s="5" t="str">
        <f t="array" ref="E6038">IF(D6038="","",XLOOKUP(D6038,DATOS!$D$6:D14000,DATOS!$C$6:C14000,0,0,1))</f>
        <v/>
      </c>
      <c r="F6038" s="220"/>
      <c r="G6038" s="221"/>
      <c r="H6038" s="194"/>
      <c r="I6038" s="106"/>
      <c r="J6038" s="195"/>
      <c r="K6038" s="195"/>
      <c r="L6038" s="196"/>
    </row>
    <row r="6039">
      <c r="A6039" s="198"/>
      <c r="B6039" s="219"/>
      <c r="C6039" s="103"/>
      <c r="D6039" s="103"/>
      <c r="E6039" s="5" t="str">
        <f t="array" ref="E6039">IF(D6039="","",XLOOKUP(D6039,DATOS!$D$6:D14000,DATOS!$C$6:C14000,0,0,1))</f>
        <v/>
      </c>
      <c r="F6039" s="220"/>
      <c r="G6039" s="221"/>
      <c r="H6039" s="194"/>
      <c r="I6039" s="106"/>
      <c r="J6039" s="195"/>
      <c r="K6039" s="195"/>
      <c r="L6039" s="196"/>
    </row>
    <row r="6040">
      <c r="A6040" s="198"/>
      <c r="B6040" s="219"/>
      <c r="C6040" s="103"/>
      <c r="D6040" s="103"/>
      <c r="E6040" s="5" t="str">
        <f t="array" ref="E6040">IF(D6040="","",XLOOKUP(D6040,DATOS!$D$6:D14000,DATOS!$C$6:C14000,0,0,1))</f>
        <v/>
      </c>
      <c r="F6040" s="220"/>
      <c r="G6040" s="221"/>
      <c r="H6040" s="194"/>
      <c r="I6040" s="106"/>
      <c r="J6040" s="195"/>
      <c r="K6040" s="195"/>
      <c r="L6040" s="196"/>
    </row>
    <row r="6041">
      <c r="A6041" s="198"/>
      <c r="B6041" s="219"/>
      <c r="C6041" s="103"/>
      <c r="D6041" s="103"/>
      <c r="E6041" s="5" t="str">
        <f t="array" ref="E6041">IF(D6041="","",XLOOKUP(D6041,DATOS!$D$6:D14000,DATOS!$C$6:C14000,0,0,1))</f>
        <v/>
      </c>
      <c r="F6041" s="220"/>
      <c r="G6041" s="221"/>
      <c r="H6041" s="194"/>
      <c r="I6041" s="106"/>
      <c r="J6041" s="195"/>
      <c r="K6041" s="195"/>
      <c r="L6041" s="196"/>
    </row>
    <row r="6042">
      <c r="A6042" s="198"/>
      <c r="B6042" s="219"/>
      <c r="C6042" s="103"/>
      <c r="D6042" s="103"/>
      <c r="E6042" s="5" t="str">
        <f t="array" ref="E6042">IF(D6042="","",XLOOKUP(D6042,DATOS!$D$6:D14000,DATOS!$C$6:C14000,0,0,1))</f>
        <v/>
      </c>
      <c r="F6042" s="220"/>
      <c r="G6042" s="221"/>
      <c r="H6042" s="194"/>
      <c r="I6042" s="106"/>
      <c r="J6042" s="195"/>
      <c r="K6042" s="195"/>
      <c r="L6042" s="196"/>
    </row>
    <row r="6043">
      <c r="A6043" s="198"/>
      <c r="B6043" s="219"/>
      <c r="C6043" s="103"/>
      <c r="D6043" s="103"/>
      <c r="E6043" s="5" t="str">
        <f t="array" ref="E6043">IF(D6043="","",XLOOKUP(D6043,DATOS!$D$6:D14000,DATOS!$C$6:C14000,0,0,1))</f>
        <v/>
      </c>
      <c r="F6043" s="220"/>
      <c r="G6043" s="221"/>
      <c r="H6043" s="194"/>
      <c r="I6043" s="106"/>
      <c r="J6043" s="195"/>
      <c r="K6043" s="195"/>
      <c r="L6043" s="196"/>
    </row>
    <row r="6044">
      <c r="A6044" s="198"/>
      <c r="B6044" s="219"/>
      <c r="C6044" s="103"/>
      <c r="D6044" s="103"/>
      <c r="E6044" s="5" t="str">
        <f t="array" ref="E6044">IF(D6044="","",XLOOKUP(D6044,DATOS!$D$6:D14000,DATOS!$C$6:C14000,0,0,1))</f>
        <v/>
      </c>
      <c r="F6044" s="220"/>
      <c r="G6044" s="221"/>
      <c r="H6044" s="194"/>
      <c r="I6044" s="106"/>
      <c r="J6044" s="195"/>
      <c r="K6044" s="195"/>
      <c r="L6044" s="196"/>
    </row>
    <row r="6045">
      <c r="A6045" s="198"/>
      <c r="B6045" s="219"/>
      <c r="C6045" s="103"/>
      <c r="D6045" s="103"/>
      <c r="E6045" s="5" t="str">
        <f t="array" ref="E6045">IF(D6045="","",XLOOKUP(D6045,DATOS!$D$6:D14000,DATOS!$C$6:C14000,0,0,1))</f>
        <v/>
      </c>
      <c r="F6045" s="220"/>
      <c r="G6045" s="221"/>
      <c r="H6045" s="194"/>
      <c r="I6045" s="106"/>
      <c r="J6045" s="195"/>
      <c r="K6045" s="195"/>
      <c r="L6045" s="196"/>
    </row>
    <row r="6046">
      <c r="A6046" s="198"/>
      <c r="B6046" s="219"/>
      <c r="C6046" s="103"/>
      <c r="D6046" s="103"/>
      <c r="E6046" s="5" t="str">
        <f t="array" ref="E6046">IF(D6046="","",XLOOKUP(D6046,DATOS!$D$6:D14000,DATOS!$C$6:C14000,0,0,1))</f>
        <v/>
      </c>
      <c r="F6046" s="220"/>
      <c r="G6046" s="221"/>
      <c r="H6046" s="194"/>
      <c r="I6046" s="106"/>
      <c r="J6046" s="195"/>
      <c r="K6046" s="195"/>
      <c r="L6046" s="196"/>
    </row>
    <row r="6047">
      <c r="A6047" s="198"/>
      <c r="B6047" s="219"/>
      <c r="C6047" s="103"/>
      <c r="D6047" s="103"/>
      <c r="E6047" s="5" t="str">
        <f t="array" ref="E6047">IF(D6047="","",XLOOKUP(D6047,DATOS!$D$6:D14000,DATOS!$C$6:C14000,0,0,1))</f>
        <v/>
      </c>
      <c r="F6047" s="220"/>
      <c r="G6047" s="221"/>
      <c r="H6047" s="194"/>
      <c r="I6047" s="106"/>
      <c r="J6047" s="195"/>
      <c r="K6047" s="195"/>
      <c r="L6047" s="196"/>
    </row>
    <row r="6048">
      <c r="A6048" s="198"/>
      <c r="B6048" s="219"/>
      <c r="C6048" s="103"/>
      <c r="D6048" s="103"/>
      <c r="E6048" s="5" t="str">
        <f t="array" ref="E6048">IF(D6048="","",XLOOKUP(D6048,DATOS!$D$6:D14000,DATOS!$C$6:C14000,0,0,1))</f>
        <v/>
      </c>
      <c r="F6048" s="220"/>
      <c r="G6048" s="221"/>
      <c r="H6048" s="194"/>
      <c r="I6048" s="106"/>
      <c r="J6048" s="195"/>
      <c r="K6048" s="195"/>
      <c r="L6048" s="196"/>
    </row>
    <row r="6049">
      <c r="A6049" s="198"/>
      <c r="B6049" s="219"/>
      <c r="C6049" s="103"/>
      <c r="D6049" s="103"/>
      <c r="E6049" s="5" t="str">
        <f t="array" ref="E6049">IF(D6049="","",XLOOKUP(D6049,DATOS!$D$6:D14000,DATOS!$C$6:C14000,0,0,1))</f>
        <v/>
      </c>
      <c r="F6049" s="220"/>
      <c r="G6049" s="221"/>
      <c r="H6049" s="194"/>
      <c r="I6049" s="106"/>
      <c r="J6049" s="195"/>
      <c r="K6049" s="195"/>
      <c r="L6049" s="196"/>
    </row>
    <row r="6050">
      <c r="A6050" s="198"/>
      <c r="B6050" s="219"/>
      <c r="C6050" s="103"/>
      <c r="D6050" s="103"/>
      <c r="E6050" s="5" t="str">
        <f t="array" ref="E6050">IF(D6050="","",XLOOKUP(D6050,DATOS!$D$6:D14000,DATOS!$C$6:C14000,0,0,1))</f>
        <v/>
      </c>
      <c r="F6050" s="220"/>
      <c r="G6050" s="221"/>
      <c r="H6050" s="194"/>
      <c r="I6050" s="106"/>
      <c r="J6050" s="195"/>
      <c r="K6050" s="195"/>
      <c r="L6050" s="196"/>
    </row>
    <row r="6051">
      <c r="A6051" s="198"/>
      <c r="B6051" s="219"/>
      <c r="C6051" s="103"/>
      <c r="D6051" s="103"/>
      <c r="E6051" s="5" t="str">
        <f t="array" ref="E6051">IF(D6051="","",XLOOKUP(D6051,DATOS!$D$6:D14000,DATOS!$C$6:C14000,0,0,1))</f>
        <v/>
      </c>
      <c r="F6051" s="220"/>
      <c r="G6051" s="221"/>
      <c r="H6051" s="194"/>
      <c r="I6051" s="106"/>
      <c r="J6051" s="195"/>
      <c r="K6051" s="195"/>
      <c r="L6051" s="196"/>
    </row>
    <row r="6052">
      <c r="A6052" s="198"/>
      <c r="B6052" s="219"/>
      <c r="C6052" s="103"/>
      <c r="D6052" s="103"/>
      <c r="E6052" s="5" t="str">
        <f t="array" ref="E6052">IF(D6052="","",XLOOKUP(D6052,DATOS!$D$6:D14000,DATOS!$C$6:C14000,0,0,1))</f>
        <v/>
      </c>
      <c r="F6052" s="220"/>
      <c r="G6052" s="221"/>
      <c r="H6052" s="194"/>
      <c r="I6052" s="106"/>
      <c r="J6052" s="195"/>
      <c r="K6052" s="195"/>
      <c r="L6052" s="196"/>
    </row>
    <row r="6053">
      <c r="A6053" s="198"/>
      <c r="B6053" s="219"/>
      <c r="C6053" s="103"/>
      <c r="D6053" s="103"/>
      <c r="E6053" s="5" t="str">
        <f t="array" ref="E6053">IF(D6053="","",XLOOKUP(D6053,DATOS!$D$6:D14000,DATOS!$C$6:C14000,0,0,1))</f>
        <v/>
      </c>
      <c r="F6053" s="220"/>
      <c r="G6053" s="221"/>
      <c r="H6053" s="194"/>
      <c r="I6053" s="106"/>
      <c r="J6053" s="195"/>
      <c r="K6053" s="195"/>
      <c r="L6053" s="196"/>
    </row>
    <row r="6054">
      <c r="A6054" s="198"/>
      <c r="B6054" s="219"/>
      <c r="C6054" s="103"/>
      <c r="D6054" s="103"/>
      <c r="E6054" s="5" t="str">
        <f t="array" ref="E6054">IF(D6054="","",XLOOKUP(D6054,DATOS!$D$6:D14000,DATOS!$C$6:C14000,0,0,1))</f>
        <v/>
      </c>
      <c r="F6054" s="220"/>
      <c r="G6054" s="221"/>
      <c r="H6054" s="194"/>
      <c r="I6054" s="106"/>
      <c r="J6054" s="195"/>
      <c r="K6054" s="195"/>
      <c r="L6054" s="196"/>
    </row>
    <row r="6055">
      <c r="A6055" s="198"/>
      <c r="B6055" s="219"/>
      <c r="C6055" s="103"/>
      <c r="D6055" s="103"/>
      <c r="E6055" s="5" t="str">
        <f t="array" ref="E6055">IF(D6055="","",XLOOKUP(D6055,DATOS!$D$6:D14000,DATOS!$C$6:C14000,0,0,1))</f>
        <v/>
      </c>
      <c r="F6055" s="220"/>
      <c r="G6055" s="221"/>
      <c r="H6055" s="194"/>
      <c r="I6055" s="106"/>
      <c r="J6055" s="195"/>
      <c r="K6055" s="195"/>
      <c r="L6055" s="196"/>
    </row>
    <row r="6056">
      <c r="A6056" s="198"/>
      <c r="B6056" s="219"/>
      <c r="C6056" s="103"/>
      <c r="D6056" s="103"/>
      <c r="E6056" s="5" t="str">
        <f t="array" ref="E6056">IF(D6056="","",XLOOKUP(D6056,DATOS!$D$6:D14000,DATOS!$C$6:C14000,0,0,1))</f>
        <v/>
      </c>
      <c r="F6056" s="220"/>
      <c r="G6056" s="221"/>
      <c r="H6056" s="194"/>
      <c r="I6056" s="106"/>
      <c r="J6056" s="195"/>
      <c r="K6056" s="195"/>
      <c r="L6056" s="196"/>
    </row>
    <row r="6057">
      <c r="A6057" s="198"/>
      <c r="B6057" s="219"/>
      <c r="C6057" s="103"/>
      <c r="D6057" s="103"/>
      <c r="E6057" s="5" t="str">
        <f t="array" ref="E6057">IF(D6057="","",XLOOKUP(D6057,DATOS!$D$6:D14000,DATOS!$C$6:C14000,0,0,1))</f>
        <v/>
      </c>
      <c r="F6057" s="220"/>
      <c r="G6057" s="221"/>
      <c r="H6057" s="194"/>
      <c r="I6057" s="106"/>
      <c r="J6057" s="195"/>
      <c r="K6057" s="195"/>
      <c r="L6057" s="196"/>
    </row>
    <row r="6058">
      <c r="A6058" s="198"/>
      <c r="B6058" s="219"/>
      <c r="C6058" s="103"/>
      <c r="D6058" s="103"/>
      <c r="E6058" s="5" t="str">
        <f t="array" ref="E6058">IF(D6058="","",XLOOKUP(D6058,DATOS!$D$6:D14000,DATOS!$C$6:C14000,0,0,1))</f>
        <v/>
      </c>
      <c r="F6058" s="220"/>
      <c r="G6058" s="221"/>
      <c r="H6058" s="194"/>
      <c r="I6058" s="106"/>
      <c r="J6058" s="195"/>
      <c r="K6058" s="195"/>
      <c r="L6058" s="196"/>
    </row>
    <row r="6059">
      <c r="A6059" s="198"/>
      <c r="B6059" s="219"/>
      <c r="C6059" s="103"/>
      <c r="D6059" s="103"/>
      <c r="E6059" s="5" t="str">
        <f t="array" ref="E6059">IF(D6059="","",XLOOKUP(D6059,DATOS!$D$6:D14000,DATOS!$C$6:C14000,0,0,1))</f>
        <v/>
      </c>
      <c r="F6059" s="220"/>
      <c r="G6059" s="221"/>
      <c r="H6059" s="194"/>
      <c r="I6059" s="106"/>
      <c r="J6059" s="195"/>
      <c r="K6059" s="195"/>
      <c r="L6059" s="196"/>
    </row>
    <row r="6060">
      <c r="A6060" s="198"/>
      <c r="B6060" s="219"/>
      <c r="C6060" s="103"/>
      <c r="D6060" s="103"/>
      <c r="E6060" s="5" t="str">
        <f t="array" ref="E6060">IF(D6060="","",XLOOKUP(D6060,DATOS!$D$6:D14000,DATOS!$C$6:C14000,0,0,1))</f>
        <v/>
      </c>
      <c r="F6060" s="220"/>
      <c r="G6060" s="221"/>
      <c r="H6060" s="194"/>
      <c r="I6060" s="106"/>
      <c r="J6060" s="195"/>
      <c r="K6060" s="195"/>
      <c r="L6060" s="196"/>
    </row>
    <row r="6061">
      <c r="A6061" s="198"/>
      <c r="B6061" s="219"/>
      <c r="C6061" s="103"/>
      <c r="D6061" s="103"/>
      <c r="E6061" s="5" t="str">
        <f t="array" ref="E6061">IF(D6061="","",XLOOKUP(D6061,DATOS!$D$6:D14000,DATOS!$C$6:C14000,0,0,1))</f>
        <v/>
      </c>
      <c r="F6061" s="220"/>
      <c r="G6061" s="221"/>
      <c r="H6061" s="194"/>
      <c r="I6061" s="106"/>
      <c r="J6061" s="195"/>
      <c r="K6061" s="195"/>
      <c r="L6061" s="196"/>
    </row>
    <row r="6062">
      <c r="A6062" s="198"/>
      <c r="B6062" s="219"/>
      <c r="C6062" s="103"/>
      <c r="D6062" s="103"/>
      <c r="E6062" s="5" t="str">
        <f t="array" ref="E6062">IF(D6062="","",XLOOKUP(D6062,DATOS!$D$6:D14000,DATOS!$C$6:C14000,0,0,1))</f>
        <v/>
      </c>
      <c r="F6062" s="220"/>
      <c r="G6062" s="221"/>
      <c r="H6062" s="194"/>
      <c r="I6062" s="106"/>
      <c r="J6062" s="195"/>
      <c r="K6062" s="195"/>
      <c r="L6062" s="196"/>
    </row>
    <row r="6063">
      <c r="A6063" s="198"/>
      <c r="B6063" s="219"/>
      <c r="C6063" s="103"/>
      <c r="D6063" s="103"/>
      <c r="E6063" s="5" t="str">
        <f t="array" ref="E6063">IF(D6063="","",XLOOKUP(D6063,DATOS!$D$6:D14000,DATOS!$C$6:C14000,0,0,1))</f>
        <v/>
      </c>
      <c r="F6063" s="220"/>
      <c r="G6063" s="221"/>
      <c r="H6063" s="194"/>
      <c r="I6063" s="106"/>
      <c r="J6063" s="195"/>
      <c r="K6063" s="195"/>
      <c r="L6063" s="196"/>
    </row>
    <row r="6064">
      <c r="A6064" s="198"/>
      <c r="B6064" s="219"/>
      <c r="C6064" s="103"/>
      <c r="D6064" s="103"/>
      <c r="E6064" s="5" t="str">
        <f t="array" ref="E6064">IF(D6064="","",XLOOKUP(D6064,DATOS!$D$6:D14000,DATOS!$C$6:C14000,0,0,1))</f>
        <v/>
      </c>
      <c r="F6064" s="220"/>
      <c r="G6064" s="221"/>
      <c r="H6064" s="194"/>
      <c r="I6064" s="106"/>
      <c r="J6064" s="195"/>
      <c r="K6064" s="195"/>
      <c r="L6064" s="196"/>
    </row>
    <row r="6065">
      <c r="A6065" s="198"/>
      <c r="B6065" s="219"/>
      <c r="C6065" s="103"/>
      <c r="D6065" s="103"/>
      <c r="E6065" s="5" t="str">
        <f t="array" ref="E6065">IF(D6065="","",XLOOKUP(D6065,DATOS!$D$6:D14000,DATOS!$C$6:C14000,0,0,1))</f>
        <v/>
      </c>
      <c r="F6065" s="220"/>
      <c r="G6065" s="221"/>
      <c r="H6065" s="194"/>
      <c r="I6065" s="106"/>
      <c r="J6065" s="195"/>
      <c r="K6065" s="195"/>
      <c r="L6065" s="196"/>
    </row>
    <row r="6066">
      <c r="A6066" s="198"/>
      <c r="B6066" s="219"/>
      <c r="C6066" s="103"/>
      <c r="D6066" s="103"/>
      <c r="E6066" s="5" t="str">
        <f t="array" ref="E6066">IF(D6066="","",XLOOKUP(D6066,DATOS!$D$6:D14000,DATOS!$C$6:C14000,0,0,1))</f>
        <v/>
      </c>
      <c r="F6066" s="220"/>
      <c r="G6066" s="221"/>
      <c r="H6066" s="194"/>
      <c r="I6066" s="106"/>
      <c r="J6066" s="195"/>
      <c r="K6066" s="195"/>
      <c r="L6066" s="196"/>
    </row>
    <row r="6067">
      <c r="A6067" s="198"/>
      <c r="B6067" s="219"/>
      <c r="C6067" s="103"/>
      <c r="D6067" s="103"/>
      <c r="E6067" s="5" t="str">
        <f t="array" ref="E6067">IF(D6067="","",XLOOKUP(D6067,DATOS!$D$6:D14000,DATOS!$C$6:C14000,0,0,1))</f>
        <v/>
      </c>
      <c r="F6067" s="220"/>
      <c r="G6067" s="221"/>
      <c r="H6067" s="194"/>
      <c r="I6067" s="106"/>
      <c r="J6067" s="195"/>
      <c r="K6067" s="195"/>
      <c r="L6067" s="196"/>
    </row>
    <row r="6068">
      <c r="A6068" s="198"/>
      <c r="B6068" s="219"/>
      <c r="C6068" s="103"/>
      <c r="D6068" s="103"/>
      <c r="E6068" s="5" t="str">
        <f t="array" ref="E6068">IF(D6068="","",XLOOKUP(D6068,DATOS!$D$6:D14000,DATOS!$C$6:C14000,0,0,1))</f>
        <v/>
      </c>
      <c r="F6068" s="220"/>
      <c r="G6068" s="221"/>
      <c r="H6068" s="194"/>
      <c r="I6068" s="106"/>
      <c r="J6068" s="195"/>
      <c r="K6068" s="195"/>
      <c r="L6068" s="196"/>
    </row>
    <row r="6069">
      <c r="A6069" s="198"/>
      <c r="B6069" s="219"/>
      <c r="C6069" s="103"/>
      <c r="D6069" s="103"/>
      <c r="E6069" s="5" t="str">
        <f t="array" ref="E6069">IF(D6069="","",XLOOKUP(D6069,DATOS!$D$6:D14000,DATOS!$C$6:C14000,0,0,1))</f>
        <v/>
      </c>
      <c r="F6069" s="220"/>
      <c r="G6069" s="221"/>
      <c r="H6069" s="194"/>
      <c r="I6069" s="106"/>
      <c r="J6069" s="195"/>
      <c r="K6069" s="195"/>
      <c r="L6069" s="196"/>
    </row>
    <row r="6070">
      <c r="A6070" s="198"/>
      <c r="B6070" s="219"/>
      <c r="C6070" s="103"/>
      <c r="D6070" s="103"/>
      <c r="E6070" s="5" t="str">
        <f t="array" ref="E6070">IF(D6070="","",XLOOKUP(D6070,DATOS!$D$6:D14000,DATOS!$C$6:C14000,0,0,1))</f>
        <v/>
      </c>
      <c r="F6070" s="220"/>
      <c r="G6070" s="221"/>
      <c r="H6070" s="194"/>
      <c r="I6070" s="106"/>
      <c r="J6070" s="195"/>
      <c r="K6070" s="195"/>
      <c r="L6070" s="196"/>
    </row>
    <row r="6071">
      <c r="A6071" s="198"/>
      <c r="B6071" s="219"/>
      <c r="C6071" s="103"/>
      <c r="D6071" s="103"/>
      <c r="E6071" s="5" t="str">
        <f t="array" ref="E6071">IF(D6071="","",XLOOKUP(D6071,DATOS!$D$6:D14000,DATOS!$C$6:C14000,0,0,1))</f>
        <v/>
      </c>
      <c r="F6071" s="220"/>
      <c r="G6071" s="221"/>
      <c r="H6071" s="194"/>
      <c r="I6071" s="106"/>
      <c r="J6071" s="195"/>
      <c r="K6071" s="195"/>
      <c r="L6071" s="196"/>
    </row>
    <row r="6072">
      <c r="A6072" s="198"/>
      <c r="B6072" s="219"/>
      <c r="C6072" s="103"/>
      <c r="D6072" s="103"/>
      <c r="E6072" s="5" t="str">
        <f t="array" ref="E6072">IF(D6072="","",XLOOKUP(D6072,DATOS!$D$6:D14000,DATOS!$C$6:C14000,0,0,1))</f>
        <v/>
      </c>
      <c r="F6072" s="220"/>
      <c r="G6072" s="221"/>
      <c r="H6072" s="194"/>
      <c r="I6072" s="106"/>
      <c r="J6072" s="195"/>
      <c r="K6072" s="195"/>
      <c r="L6072" s="196"/>
    </row>
    <row r="6073">
      <c r="A6073" s="198"/>
      <c r="B6073" s="219"/>
      <c r="C6073" s="103"/>
      <c r="D6073" s="103"/>
      <c r="E6073" s="5" t="str">
        <f t="array" ref="E6073">IF(D6073="","",XLOOKUP(D6073,DATOS!$D$6:D14000,DATOS!$C$6:C14000,0,0,1))</f>
        <v/>
      </c>
      <c r="F6073" s="220"/>
      <c r="G6073" s="221"/>
      <c r="H6073" s="194"/>
      <c r="I6073" s="106"/>
      <c r="J6073" s="195"/>
      <c r="K6073" s="195"/>
      <c r="L6073" s="196"/>
    </row>
    <row r="6074">
      <c r="A6074" s="198"/>
      <c r="B6074" s="219"/>
      <c r="C6074" s="103"/>
      <c r="D6074" s="103"/>
      <c r="E6074" s="5" t="str">
        <f t="array" ref="E6074">IF(D6074="","",XLOOKUP(D6074,DATOS!$D$6:D14000,DATOS!$C$6:C14000,0,0,1))</f>
        <v/>
      </c>
      <c r="F6074" s="220"/>
      <c r="G6074" s="221"/>
      <c r="H6074" s="194"/>
      <c r="I6074" s="106"/>
      <c r="J6074" s="195"/>
      <c r="K6074" s="195"/>
      <c r="L6074" s="196"/>
    </row>
    <row r="6075">
      <c r="A6075" s="198"/>
      <c r="B6075" s="219"/>
      <c r="C6075" s="103"/>
      <c r="D6075" s="103"/>
      <c r="E6075" s="5" t="str">
        <f t="array" ref="E6075">IF(D6075="","",XLOOKUP(D6075,DATOS!$D$6:D14000,DATOS!$C$6:C14000,0,0,1))</f>
        <v/>
      </c>
      <c r="F6075" s="220"/>
      <c r="G6075" s="221"/>
      <c r="H6075" s="194"/>
      <c r="I6075" s="106"/>
      <c r="J6075" s="195"/>
      <c r="K6075" s="195"/>
      <c r="L6075" s="196"/>
    </row>
    <row r="6076">
      <c r="A6076" s="198"/>
      <c r="B6076" s="219"/>
      <c r="C6076" s="103"/>
      <c r="D6076" s="103"/>
      <c r="E6076" s="5" t="str">
        <f t="array" ref="E6076">IF(D6076="","",XLOOKUP(D6076,DATOS!$D$6:D14000,DATOS!$C$6:C14000,0,0,1))</f>
        <v/>
      </c>
      <c r="F6076" s="220"/>
      <c r="G6076" s="221"/>
      <c r="H6076" s="194"/>
      <c r="I6076" s="106"/>
      <c r="J6076" s="195"/>
      <c r="K6076" s="195"/>
      <c r="L6076" s="196"/>
    </row>
    <row r="6077">
      <c r="A6077" s="198"/>
      <c r="B6077" s="219"/>
      <c r="C6077" s="103"/>
      <c r="D6077" s="103"/>
      <c r="E6077" s="5" t="str">
        <f t="array" ref="E6077">IF(D6077="","",XLOOKUP(D6077,DATOS!$D$6:D14000,DATOS!$C$6:C14000,0,0,1))</f>
        <v/>
      </c>
      <c r="F6077" s="220"/>
      <c r="G6077" s="221"/>
      <c r="H6077" s="194"/>
      <c r="I6077" s="106"/>
      <c r="J6077" s="195"/>
      <c r="K6077" s="195"/>
      <c r="L6077" s="196"/>
    </row>
    <row r="6078">
      <c r="A6078" s="198"/>
      <c r="B6078" s="219"/>
      <c r="C6078" s="103"/>
      <c r="D6078" s="103"/>
      <c r="E6078" s="5" t="str">
        <f t="array" ref="E6078">IF(D6078="","",XLOOKUP(D6078,DATOS!$D$6:D14000,DATOS!$C$6:C14000,0,0,1))</f>
        <v/>
      </c>
      <c r="F6078" s="220"/>
      <c r="G6078" s="221"/>
      <c r="H6078" s="194"/>
      <c r="I6078" s="106"/>
      <c r="J6078" s="195"/>
      <c r="K6078" s="195"/>
      <c r="L6078" s="196"/>
    </row>
    <row r="6079">
      <c r="A6079" s="198"/>
      <c r="B6079" s="219"/>
      <c r="C6079" s="103"/>
      <c r="D6079" s="103"/>
      <c r="E6079" s="5" t="str">
        <f t="array" ref="E6079">IF(D6079="","",XLOOKUP(D6079,DATOS!$D$6:D14000,DATOS!$C$6:C14000,0,0,1))</f>
        <v/>
      </c>
      <c r="F6079" s="220"/>
      <c r="G6079" s="221"/>
      <c r="H6079" s="194"/>
      <c r="I6079" s="106"/>
      <c r="J6079" s="195"/>
      <c r="K6079" s="195"/>
      <c r="L6079" s="196"/>
    </row>
    <row r="6080">
      <c r="A6080" s="198"/>
      <c r="B6080" s="219"/>
      <c r="C6080" s="103"/>
      <c r="D6080" s="103"/>
      <c r="E6080" s="5" t="str">
        <f t="array" ref="E6080">IF(D6080="","",XLOOKUP(D6080,DATOS!$D$6:D14000,DATOS!$C$6:C14000,0,0,1))</f>
        <v/>
      </c>
      <c r="F6080" s="220"/>
      <c r="G6080" s="221"/>
      <c r="H6080" s="194"/>
      <c r="I6080" s="106"/>
      <c r="J6080" s="195"/>
      <c r="K6080" s="195"/>
      <c r="L6080" s="196"/>
    </row>
    <row r="6081">
      <c r="A6081" s="198"/>
      <c r="B6081" s="219"/>
      <c r="C6081" s="103"/>
      <c r="D6081" s="103"/>
      <c r="E6081" s="5" t="str">
        <f t="array" ref="E6081">IF(D6081="","",XLOOKUP(D6081,DATOS!$D$6:D14000,DATOS!$C$6:C14000,0,0,1))</f>
        <v/>
      </c>
      <c r="F6081" s="220"/>
      <c r="G6081" s="221"/>
      <c r="H6081" s="194"/>
      <c r="I6081" s="106"/>
      <c r="J6081" s="195"/>
      <c r="K6081" s="195"/>
      <c r="L6081" s="196"/>
    </row>
    <row r="6082">
      <c r="A6082" s="198"/>
      <c r="B6082" s="219"/>
      <c r="C6082" s="103"/>
      <c r="D6082" s="103"/>
      <c r="E6082" s="5" t="str">
        <f t="array" ref="E6082">IF(D6082="","",XLOOKUP(D6082,DATOS!$D$6:D14000,DATOS!$C$6:C14000,0,0,1))</f>
        <v/>
      </c>
      <c r="F6082" s="220"/>
      <c r="G6082" s="221"/>
      <c r="H6082" s="194"/>
      <c r="I6082" s="106"/>
      <c r="J6082" s="195"/>
      <c r="K6082" s="195"/>
      <c r="L6082" s="196"/>
    </row>
    <row r="6083">
      <c r="A6083" s="198"/>
      <c r="B6083" s="219"/>
      <c r="C6083" s="103"/>
      <c r="D6083" s="103"/>
      <c r="E6083" s="5" t="str">
        <f t="array" ref="E6083">IF(D6083="","",XLOOKUP(D6083,DATOS!$D$6:D14000,DATOS!$C$6:C14000,0,0,1))</f>
        <v/>
      </c>
      <c r="F6083" s="220"/>
      <c r="G6083" s="221"/>
      <c r="H6083" s="194"/>
      <c r="I6083" s="106"/>
      <c r="J6083" s="195"/>
      <c r="K6083" s="195"/>
      <c r="L6083" s="196"/>
    </row>
    <row r="6084">
      <c r="A6084" s="198"/>
      <c r="B6084" s="219"/>
      <c r="C6084" s="103"/>
      <c r="D6084" s="103"/>
      <c r="E6084" s="5" t="str">
        <f t="array" ref="E6084">IF(D6084="","",XLOOKUP(D6084,DATOS!$D$6:D14000,DATOS!$C$6:C14000,0,0,1))</f>
        <v/>
      </c>
      <c r="F6084" s="220"/>
      <c r="G6084" s="221"/>
      <c r="H6084" s="194"/>
      <c r="I6084" s="106"/>
      <c r="J6084" s="195"/>
      <c r="K6084" s="195"/>
      <c r="L6084" s="196"/>
    </row>
    <row r="6085">
      <c r="A6085" s="198"/>
      <c r="B6085" s="219"/>
      <c r="C6085" s="103"/>
      <c r="D6085" s="103"/>
      <c r="E6085" s="5" t="str">
        <f t="array" ref="E6085">IF(D6085="","",XLOOKUP(D6085,DATOS!$D$6:D14000,DATOS!$C$6:C14000,0,0,1))</f>
        <v/>
      </c>
      <c r="F6085" s="220"/>
      <c r="G6085" s="221"/>
      <c r="H6085" s="194"/>
      <c r="I6085" s="106"/>
      <c r="J6085" s="195"/>
      <c r="K6085" s="195"/>
      <c r="L6085" s="196"/>
    </row>
    <row r="6086">
      <c r="A6086" s="198"/>
      <c r="B6086" s="219"/>
      <c r="C6086" s="103"/>
      <c r="D6086" s="103"/>
      <c r="E6086" s="5" t="str">
        <f t="array" ref="E6086">IF(D6086="","",XLOOKUP(D6086,DATOS!$D$6:D14000,DATOS!$C$6:C14000,0,0,1))</f>
        <v/>
      </c>
      <c r="F6086" s="220"/>
      <c r="G6086" s="221"/>
      <c r="H6086" s="194"/>
      <c r="I6086" s="106"/>
      <c r="J6086" s="195"/>
      <c r="K6086" s="195"/>
      <c r="L6086" s="196"/>
    </row>
    <row r="6087">
      <c r="A6087" s="198"/>
      <c r="B6087" s="219"/>
      <c r="C6087" s="103"/>
      <c r="D6087" s="103"/>
      <c r="E6087" s="5" t="str">
        <f t="array" ref="E6087">IF(D6087="","",XLOOKUP(D6087,DATOS!$D$6:D14000,DATOS!$C$6:C14000,0,0,1))</f>
        <v/>
      </c>
      <c r="F6087" s="220"/>
      <c r="G6087" s="221"/>
      <c r="H6087" s="194"/>
      <c r="I6087" s="106"/>
      <c r="J6087" s="195"/>
      <c r="K6087" s="195"/>
      <c r="L6087" s="196"/>
    </row>
    <row r="6088">
      <c r="A6088" s="198"/>
      <c r="B6088" s="219"/>
      <c r="C6088" s="103"/>
      <c r="D6088" s="103"/>
      <c r="E6088" s="5" t="str">
        <f t="array" ref="E6088">IF(D6088="","",XLOOKUP(D6088,DATOS!$D$6:D14000,DATOS!$C$6:C14000,0,0,1))</f>
        <v/>
      </c>
      <c r="F6088" s="220"/>
      <c r="G6088" s="221"/>
      <c r="H6088" s="194"/>
      <c r="I6088" s="106"/>
      <c r="J6088" s="195"/>
      <c r="K6088" s="195"/>
      <c r="L6088" s="196"/>
    </row>
    <row r="6089">
      <c r="A6089" s="198"/>
      <c r="B6089" s="219"/>
      <c r="C6089" s="103"/>
      <c r="D6089" s="103"/>
      <c r="E6089" s="5" t="str">
        <f t="array" ref="E6089">IF(D6089="","",XLOOKUP(D6089,DATOS!$D$6:D14000,DATOS!$C$6:C14000,0,0,1))</f>
        <v/>
      </c>
      <c r="F6089" s="220"/>
      <c r="G6089" s="221"/>
      <c r="H6089" s="194"/>
      <c r="I6089" s="106"/>
      <c r="J6089" s="195"/>
      <c r="K6089" s="195"/>
      <c r="L6089" s="196"/>
    </row>
    <row r="6090">
      <c r="A6090" s="198"/>
      <c r="B6090" s="219"/>
      <c r="C6090" s="103"/>
      <c r="D6090" s="103"/>
      <c r="E6090" s="5" t="str">
        <f t="array" ref="E6090">IF(D6090="","",XLOOKUP(D6090,DATOS!$D$6:D14000,DATOS!$C$6:C14000,0,0,1))</f>
        <v/>
      </c>
      <c r="F6090" s="220"/>
      <c r="G6090" s="221"/>
      <c r="H6090" s="194"/>
      <c r="I6090" s="106"/>
      <c r="J6090" s="195"/>
      <c r="K6090" s="195"/>
      <c r="L6090" s="196"/>
    </row>
    <row r="6091">
      <c r="A6091" s="198"/>
      <c r="B6091" s="219"/>
      <c r="C6091" s="103"/>
      <c r="D6091" s="103"/>
      <c r="E6091" s="5" t="str">
        <f t="array" ref="E6091">IF(D6091="","",XLOOKUP(D6091,DATOS!$D$6:D14000,DATOS!$C$6:C14000,0,0,1))</f>
        <v/>
      </c>
      <c r="F6091" s="220"/>
      <c r="G6091" s="221"/>
      <c r="H6091" s="194"/>
      <c r="I6091" s="106"/>
      <c r="J6091" s="195"/>
      <c r="K6091" s="195"/>
      <c r="L6091" s="196"/>
    </row>
    <row r="6092">
      <c r="A6092" s="198"/>
      <c r="B6092" s="219"/>
      <c r="C6092" s="103"/>
      <c r="D6092" s="103"/>
      <c r="E6092" s="5" t="str">
        <f t="array" ref="E6092">IF(D6092="","",XLOOKUP(D6092,DATOS!$D$6:D14000,DATOS!$C$6:C14000,0,0,1))</f>
        <v/>
      </c>
      <c r="F6092" s="220"/>
      <c r="G6092" s="221"/>
      <c r="H6092" s="194"/>
      <c r="I6092" s="106"/>
      <c r="J6092" s="195"/>
      <c r="K6092" s="195"/>
      <c r="L6092" s="196"/>
    </row>
    <row r="6093">
      <c r="A6093" s="198"/>
      <c r="B6093" s="219"/>
      <c r="C6093" s="103"/>
      <c r="D6093" s="103"/>
      <c r="E6093" s="5" t="str">
        <f t="array" ref="E6093">IF(D6093="","",XLOOKUP(D6093,DATOS!$D$6:D14000,DATOS!$C$6:C14000,0,0,1))</f>
        <v/>
      </c>
      <c r="F6093" s="220"/>
      <c r="G6093" s="221"/>
      <c r="H6093" s="194"/>
      <c r="I6093" s="106"/>
      <c r="J6093" s="195"/>
      <c r="K6093" s="195"/>
      <c r="L6093" s="196"/>
    </row>
    <row r="6094">
      <c r="A6094" s="198"/>
      <c r="B6094" s="219"/>
      <c r="C6094" s="103"/>
      <c r="D6094" s="103"/>
      <c r="E6094" s="5" t="str">
        <f t="array" ref="E6094">IF(D6094="","",XLOOKUP(D6094,DATOS!$D$6:D14000,DATOS!$C$6:C14000,0,0,1))</f>
        <v/>
      </c>
      <c r="F6094" s="220"/>
      <c r="G6094" s="221"/>
      <c r="H6094" s="194"/>
      <c r="I6094" s="106"/>
      <c r="J6094" s="195"/>
      <c r="K6094" s="195"/>
      <c r="L6094" s="196"/>
    </row>
    <row r="6095">
      <c r="A6095" s="198"/>
      <c r="B6095" s="219"/>
      <c r="C6095" s="103"/>
      <c r="D6095" s="103"/>
      <c r="E6095" s="5" t="str">
        <f t="array" ref="E6095">IF(D6095="","",XLOOKUP(D6095,DATOS!$D$6:D14000,DATOS!$C$6:C14000,0,0,1))</f>
        <v/>
      </c>
      <c r="F6095" s="220"/>
      <c r="G6095" s="221"/>
      <c r="H6095" s="194"/>
      <c r="I6095" s="106"/>
      <c r="J6095" s="195"/>
      <c r="K6095" s="195"/>
      <c r="L6095" s="196"/>
    </row>
    <row r="6096">
      <c r="A6096" s="198"/>
      <c r="B6096" s="219"/>
      <c r="C6096" s="103"/>
      <c r="D6096" s="103"/>
      <c r="E6096" s="5" t="str">
        <f t="array" ref="E6096">IF(D6096="","",XLOOKUP(D6096,DATOS!$D$6:D14000,DATOS!$C$6:C14000,0,0,1))</f>
        <v/>
      </c>
      <c r="F6096" s="220"/>
      <c r="G6096" s="221"/>
      <c r="H6096" s="194"/>
      <c r="I6096" s="106"/>
      <c r="J6096" s="195"/>
      <c r="K6096" s="195"/>
      <c r="L6096" s="196"/>
    </row>
    <row r="6097">
      <c r="A6097" s="198"/>
      <c r="B6097" s="219"/>
      <c r="C6097" s="103"/>
      <c r="D6097" s="103"/>
      <c r="E6097" s="5" t="str">
        <f t="array" ref="E6097">IF(D6097="","",XLOOKUP(D6097,DATOS!$D$6:D14000,DATOS!$C$6:C14000,0,0,1))</f>
        <v/>
      </c>
      <c r="F6097" s="220"/>
      <c r="G6097" s="221"/>
      <c r="H6097" s="194"/>
      <c r="I6097" s="106"/>
      <c r="J6097" s="195"/>
      <c r="K6097" s="195"/>
      <c r="L6097" s="196"/>
    </row>
    <row r="6098">
      <c r="A6098" s="198"/>
      <c r="B6098" s="219"/>
      <c r="C6098" s="103"/>
      <c r="D6098" s="103"/>
      <c r="E6098" s="5" t="str">
        <f t="array" ref="E6098">IF(D6098="","",XLOOKUP(D6098,DATOS!$D$6:D14000,DATOS!$C$6:C14000,0,0,1))</f>
        <v/>
      </c>
      <c r="F6098" s="220"/>
      <c r="G6098" s="221"/>
      <c r="H6098" s="194"/>
      <c r="I6098" s="106"/>
      <c r="J6098" s="195"/>
      <c r="K6098" s="195"/>
      <c r="L6098" s="196"/>
    </row>
    <row r="6099">
      <c r="A6099" s="198"/>
      <c r="B6099" s="219"/>
      <c r="C6099" s="103"/>
      <c r="D6099" s="103"/>
      <c r="E6099" s="5" t="str">
        <f t="array" ref="E6099">IF(D6099="","",XLOOKUP(D6099,DATOS!$D$6:D14000,DATOS!$C$6:C14000,0,0,1))</f>
        <v/>
      </c>
      <c r="F6099" s="220"/>
      <c r="G6099" s="221"/>
      <c r="H6099" s="194"/>
      <c r="I6099" s="106"/>
      <c r="J6099" s="195"/>
      <c r="K6099" s="195"/>
      <c r="L6099" s="196"/>
    </row>
    <row r="6100">
      <c r="A6100" s="198"/>
      <c r="B6100" s="219"/>
      <c r="C6100" s="103"/>
      <c r="D6100" s="103"/>
      <c r="E6100" s="5" t="str">
        <f t="array" ref="E6100">IF(D6100="","",XLOOKUP(D6100,DATOS!$D$6:D14000,DATOS!$C$6:C14000,0,0,1))</f>
        <v/>
      </c>
      <c r="F6100" s="220"/>
      <c r="G6100" s="221"/>
      <c r="H6100" s="194"/>
      <c r="I6100" s="106"/>
      <c r="J6100" s="195"/>
      <c r="K6100" s="195"/>
      <c r="L6100" s="196"/>
    </row>
    <row r="6101">
      <c r="A6101" s="198"/>
      <c r="B6101" s="219"/>
      <c r="C6101" s="103"/>
      <c r="D6101" s="103"/>
      <c r="E6101" s="5" t="str">
        <f t="array" ref="E6101">IF(D6101="","",XLOOKUP(D6101,DATOS!$D$6:D14000,DATOS!$C$6:C14000,0,0,1))</f>
        <v/>
      </c>
      <c r="F6101" s="220"/>
      <c r="G6101" s="221"/>
      <c r="H6101" s="194"/>
      <c r="I6101" s="106"/>
      <c r="J6101" s="195"/>
      <c r="K6101" s="195"/>
      <c r="L6101" s="196"/>
    </row>
    <row r="6102">
      <c r="A6102" s="198"/>
      <c r="B6102" s="219"/>
      <c r="C6102" s="103"/>
      <c r="D6102" s="103"/>
      <c r="E6102" s="5" t="str">
        <f t="array" ref="E6102">IF(D6102="","",XLOOKUP(D6102,DATOS!$D$6:D14000,DATOS!$C$6:C14000,0,0,1))</f>
        <v/>
      </c>
      <c r="F6102" s="220"/>
      <c r="G6102" s="221"/>
      <c r="H6102" s="194"/>
      <c r="I6102" s="106"/>
      <c r="J6102" s="195"/>
      <c r="K6102" s="195"/>
      <c r="L6102" s="196"/>
    </row>
    <row r="6103">
      <c r="A6103" s="198"/>
      <c r="B6103" s="219"/>
      <c r="C6103" s="103"/>
      <c r="D6103" s="103"/>
      <c r="E6103" s="5" t="str">
        <f t="array" ref="E6103">IF(D6103="","",XLOOKUP(D6103,DATOS!$D$6:D14000,DATOS!$C$6:C14000,0,0,1))</f>
        <v/>
      </c>
      <c r="F6103" s="220"/>
      <c r="G6103" s="221"/>
      <c r="H6103" s="194"/>
      <c r="I6103" s="106"/>
      <c r="J6103" s="195"/>
      <c r="K6103" s="195"/>
      <c r="L6103" s="196"/>
    </row>
    <row r="6104">
      <c r="A6104" s="198"/>
      <c r="B6104" s="219"/>
      <c r="C6104" s="103"/>
      <c r="D6104" s="103"/>
      <c r="E6104" s="5" t="str">
        <f t="array" ref="E6104">IF(D6104="","",XLOOKUP(D6104,DATOS!$D$6:D14000,DATOS!$C$6:C14000,0,0,1))</f>
        <v/>
      </c>
      <c r="F6104" s="220"/>
      <c r="G6104" s="221"/>
      <c r="H6104" s="194"/>
      <c r="I6104" s="106"/>
      <c r="J6104" s="195"/>
      <c r="K6104" s="195"/>
      <c r="L6104" s="196"/>
    </row>
    <row r="6105">
      <c r="A6105" s="198"/>
      <c r="B6105" s="219"/>
      <c r="C6105" s="103"/>
      <c r="D6105" s="103"/>
      <c r="E6105" s="5" t="str">
        <f t="array" ref="E6105">IF(D6105="","",XLOOKUP(D6105,DATOS!$D$6:D14000,DATOS!$C$6:C14000,0,0,1))</f>
        <v/>
      </c>
      <c r="F6105" s="220"/>
      <c r="G6105" s="221"/>
      <c r="H6105" s="194"/>
      <c r="I6105" s="106"/>
      <c r="J6105" s="195"/>
      <c r="K6105" s="195"/>
      <c r="L6105" s="196"/>
    </row>
    <row r="6106">
      <c r="A6106" s="198"/>
      <c r="B6106" s="219"/>
      <c r="C6106" s="103"/>
      <c r="D6106" s="103"/>
      <c r="E6106" s="5" t="str">
        <f t="array" ref="E6106">IF(D6106="","",XLOOKUP(D6106,DATOS!$D$6:D14000,DATOS!$C$6:C14000,0,0,1))</f>
        <v/>
      </c>
      <c r="F6106" s="220"/>
      <c r="G6106" s="221"/>
      <c r="H6106" s="194"/>
      <c r="I6106" s="106"/>
      <c r="J6106" s="195"/>
      <c r="K6106" s="195"/>
      <c r="L6106" s="196"/>
    </row>
    <row r="6107">
      <c r="A6107" s="198"/>
      <c r="B6107" s="219"/>
      <c r="C6107" s="103"/>
      <c r="D6107" s="103"/>
      <c r="E6107" s="5" t="str">
        <f t="array" ref="E6107">IF(D6107="","",XLOOKUP(D6107,DATOS!$D$6:D14000,DATOS!$C$6:C14000,0,0,1))</f>
        <v/>
      </c>
      <c r="F6107" s="220"/>
      <c r="G6107" s="221"/>
      <c r="H6107" s="194"/>
      <c r="I6107" s="106"/>
      <c r="J6107" s="195"/>
      <c r="K6107" s="195"/>
      <c r="L6107" s="196"/>
    </row>
    <row r="6108">
      <c r="A6108" s="198"/>
      <c r="B6108" s="219"/>
      <c r="C6108" s="103"/>
      <c r="D6108" s="103"/>
      <c r="E6108" s="5" t="str">
        <f t="array" ref="E6108">IF(D6108="","",XLOOKUP(D6108,DATOS!$D$6:D14000,DATOS!$C$6:C14000,0,0,1))</f>
        <v/>
      </c>
      <c r="F6108" s="220"/>
      <c r="G6108" s="221"/>
      <c r="H6108" s="194"/>
      <c r="I6108" s="106"/>
      <c r="J6108" s="195"/>
      <c r="K6108" s="195"/>
      <c r="L6108" s="196"/>
    </row>
    <row r="6109">
      <c r="A6109" s="198"/>
      <c r="B6109" s="219"/>
      <c r="C6109" s="103"/>
      <c r="D6109" s="103"/>
      <c r="E6109" s="5" t="str">
        <f t="array" ref="E6109">IF(D6109="","",XLOOKUP(D6109,DATOS!$D$6:D14000,DATOS!$C$6:C14000,0,0,1))</f>
        <v/>
      </c>
      <c r="F6109" s="220"/>
      <c r="G6109" s="221"/>
      <c r="H6109" s="194"/>
      <c r="I6109" s="106"/>
      <c r="J6109" s="195"/>
      <c r="K6109" s="195"/>
      <c r="L6109" s="196"/>
    </row>
    <row r="6110">
      <c r="A6110" s="198"/>
      <c r="B6110" s="219"/>
      <c r="C6110" s="103"/>
      <c r="D6110" s="103"/>
      <c r="E6110" s="5" t="str">
        <f t="array" ref="E6110">IF(D6110="","",XLOOKUP(D6110,DATOS!$D$6:D14000,DATOS!$C$6:C14000,0,0,1))</f>
        <v/>
      </c>
      <c r="F6110" s="220"/>
      <c r="G6110" s="221"/>
      <c r="H6110" s="194"/>
      <c r="I6110" s="106"/>
      <c r="J6110" s="195"/>
      <c r="K6110" s="195"/>
      <c r="L6110" s="196"/>
    </row>
    <row r="6111">
      <c r="A6111" s="198"/>
      <c r="B6111" s="219"/>
      <c r="C6111" s="103"/>
      <c r="D6111" s="103"/>
      <c r="E6111" s="5" t="str">
        <f t="array" ref="E6111">IF(D6111="","",XLOOKUP(D6111,DATOS!$D$6:D14000,DATOS!$C$6:C14000,0,0,1))</f>
        <v/>
      </c>
      <c r="F6111" s="220"/>
      <c r="G6111" s="221"/>
      <c r="H6111" s="194"/>
      <c r="I6111" s="106"/>
      <c r="J6111" s="195"/>
      <c r="K6111" s="195"/>
      <c r="L6111" s="196"/>
    </row>
    <row r="6112">
      <c r="A6112" s="198"/>
      <c r="B6112" s="219"/>
      <c r="C6112" s="103"/>
      <c r="D6112" s="103"/>
      <c r="E6112" s="5" t="str">
        <f t="array" ref="E6112">IF(D6112="","",XLOOKUP(D6112,DATOS!$D$6:D14000,DATOS!$C$6:C14000,0,0,1))</f>
        <v/>
      </c>
      <c r="F6112" s="220"/>
      <c r="G6112" s="221"/>
      <c r="H6112" s="194"/>
      <c r="I6112" s="106"/>
      <c r="J6112" s="195"/>
      <c r="K6112" s="195"/>
      <c r="L6112" s="196"/>
    </row>
    <row r="6113">
      <c r="A6113" s="198"/>
      <c r="B6113" s="219"/>
      <c r="C6113" s="103"/>
      <c r="D6113" s="103"/>
      <c r="E6113" s="5" t="str">
        <f t="array" ref="E6113">IF(D6113="","",XLOOKUP(D6113,DATOS!$D$6:D14000,DATOS!$C$6:C14000,0,0,1))</f>
        <v/>
      </c>
      <c r="F6113" s="220"/>
      <c r="G6113" s="221"/>
      <c r="H6113" s="194"/>
      <c r="I6113" s="106"/>
      <c r="J6113" s="195"/>
      <c r="K6113" s="195"/>
      <c r="L6113" s="196"/>
    </row>
    <row r="6114">
      <c r="A6114" s="198"/>
      <c r="B6114" s="219"/>
      <c r="C6114" s="103"/>
      <c r="D6114" s="103"/>
      <c r="E6114" s="5" t="str">
        <f t="array" ref="E6114">IF(D6114="","",XLOOKUP(D6114,DATOS!$D$6:D14000,DATOS!$C$6:C14000,0,0,1))</f>
        <v/>
      </c>
      <c r="F6114" s="220"/>
      <c r="G6114" s="221"/>
      <c r="H6114" s="194"/>
      <c r="I6114" s="106"/>
      <c r="J6114" s="195"/>
      <c r="K6114" s="195"/>
      <c r="L6114" s="196"/>
    </row>
    <row r="6115">
      <c r="A6115" s="198"/>
      <c r="B6115" s="219"/>
      <c r="C6115" s="103"/>
      <c r="D6115" s="103"/>
      <c r="E6115" s="5" t="str">
        <f t="array" ref="E6115">IF(D6115="","",XLOOKUP(D6115,DATOS!$D$6:D14000,DATOS!$C$6:C14000,0,0,1))</f>
        <v/>
      </c>
      <c r="F6115" s="220"/>
      <c r="G6115" s="221"/>
      <c r="H6115" s="194"/>
      <c r="I6115" s="106"/>
      <c r="J6115" s="195"/>
      <c r="K6115" s="195"/>
      <c r="L6115" s="196"/>
    </row>
    <row r="6116">
      <c r="A6116" s="198"/>
      <c r="B6116" s="219"/>
      <c r="C6116" s="103"/>
      <c r="D6116" s="103"/>
      <c r="E6116" s="5" t="str">
        <f t="array" ref="E6116">IF(D6116="","",XLOOKUP(D6116,DATOS!$D$6:D14000,DATOS!$C$6:C14000,0,0,1))</f>
        <v/>
      </c>
      <c r="F6116" s="220"/>
      <c r="G6116" s="221"/>
      <c r="H6116" s="194"/>
      <c r="I6116" s="106"/>
      <c r="J6116" s="195"/>
      <c r="K6116" s="195"/>
      <c r="L6116" s="196"/>
    </row>
    <row r="6117">
      <c r="A6117" s="198"/>
      <c r="B6117" s="219"/>
      <c r="C6117" s="103"/>
      <c r="D6117" s="103"/>
      <c r="E6117" s="5" t="str">
        <f t="array" ref="E6117">IF(D6117="","",XLOOKUP(D6117,DATOS!$D$6:D14000,DATOS!$C$6:C14000,0,0,1))</f>
        <v/>
      </c>
      <c r="F6117" s="220"/>
      <c r="G6117" s="221"/>
      <c r="H6117" s="194"/>
      <c r="I6117" s="106"/>
      <c r="J6117" s="195"/>
      <c r="K6117" s="195"/>
      <c r="L6117" s="196"/>
    </row>
    <row r="6118">
      <c r="A6118" s="198"/>
      <c r="B6118" s="219"/>
      <c r="C6118" s="103"/>
      <c r="D6118" s="103"/>
      <c r="E6118" s="5" t="str">
        <f t="array" ref="E6118">IF(D6118="","",XLOOKUP(D6118,DATOS!$D$6:D14000,DATOS!$C$6:C14000,0,0,1))</f>
        <v/>
      </c>
      <c r="F6118" s="220"/>
      <c r="G6118" s="221"/>
      <c r="H6118" s="194"/>
      <c r="I6118" s="106"/>
      <c r="J6118" s="195"/>
      <c r="K6118" s="195"/>
      <c r="L6118" s="196"/>
    </row>
    <row r="6119">
      <c r="A6119" s="198"/>
      <c r="B6119" s="219"/>
      <c r="C6119" s="103"/>
      <c r="D6119" s="103"/>
      <c r="E6119" s="5" t="str">
        <f t="array" ref="E6119">IF(D6119="","",XLOOKUP(D6119,DATOS!$D$6:D14000,DATOS!$C$6:C14000,0,0,1))</f>
        <v/>
      </c>
      <c r="F6119" s="220"/>
      <c r="G6119" s="221"/>
      <c r="H6119" s="194"/>
      <c r="I6119" s="106"/>
      <c r="J6119" s="195"/>
      <c r="K6119" s="195"/>
      <c r="L6119" s="196"/>
    </row>
    <row r="6120">
      <c r="A6120" s="198"/>
      <c r="B6120" s="219"/>
      <c r="C6120" s="103"/>
      <c r="D6120" s="103"/>
      <c r="E6120" s="5" t="str">
        <f t="array" ref="E6120">IF(D6120="","",XLOOKUP(D6120,DATOS!$D$6:D14000,DATOS!$C$6:C14000,0,0,1))</f>
        <v/>
      </c>
      <c r="F6120" s="220"/>
      <c r="G6120" s="221"/>
      <c r="H6120" s="194"/>
      <c r="I6120" s="106"/>
      <c r="J6120" s="195"/>
      <c r="K6120" s="195"/>
      <c r="L6120" s="196"/>
    </row>
    <row r="6121">
      <c r="A6121" s="198"/>
      <c r="B6121" s="219"/>
      <c r="C6121" s="103"/>
      <c r="D6121" s="103"/>
      <c r="E6121" s="5" t="str">
        <f t="array" ref="E6121">IF(D6121="","",XLOOKUP(D6121,DATOS!$D$6:D14000,DATOS!$C$6:C14000,0,0,1))</f>
        <v/>
      </c>
      <c r="F6121" s="220"/>
      <c r="G6121" s="221"/>
      <c r="H6121" s="194"/>
      <c r="I6121" s="106"/>
      <c r="J6121" s="195"/>
      <c r="K6121" s="195"/>
      <c r="L6121" s="196"/>
    </row>
    <row r="6122">
      <c r="A6122" s="198"/>
      <c r="B6122" s="219"/>
      <c r="C6122" s="103"/>
      <c r="D6122" s="103"/>
      <c r="E6122" s="5" t="str">
        <f t="array" ref="E6122">IF(D6122="","",XLOOKUP(D6122,DATOS!$D$6:D14000,DATOS!$C$6:C14000,0,0,1))</f>
        <v/>
      </c>
      <c r="F6122" s="220"/>
      <c r="G6122" s="221"/>
      <c r="H6122" s="194"/>
      <c r="I6122" s="106"/>
      <c r="J6122" s="195"/>
      <c r="K6122" s="195"/>
      <c r="L6122" s="196"/>
    </row>
    <row r="6123">
      <c r="A6123" s="198"/>
      <c r="B6123" s="219"/>
      <c r="C6123" s="103"/>
      <c r="D6123" s="103"/>
      <c r="E6123" s="5" t="str">
        <f t="array" ref="E6123">IF(D6123="","",XLOOKUP(D6123,DATOS!$D$6:D14000,DATOS!$C$6:C14000,0,0,1))</f>
        <v/>
      </c>
      <c r="F6123" s="220"/>
      <c r="G6123" s="221"/>
      <c r="H6123" s="194"/>
      <c r="I6123" s="106"/>
      <c r="J6123" s="195"/>
      <c r="K6123" s="195"/>
      <c r="L6123" s="196"/>
    </row>
    <row r="6124">
      <c r="A6124" s="198"/>
      <c r="B6124" s="219"/>
      <c r="C6124" s="103"/>
      <c r="D6124" s="103"/>
      <c r="E6124" s="5" t="str">
        <f t="array" ref="E6124">IF(D6124="","",XLOOKUP(D6124,DATOS!$D$6:D14000,DATOS!$C$6:C14000,0,0,1))</f>
        <v/>
      </c>
      <c r="F6124" s="220"/>
      <c r="G6124" s="221"/>
      <c r="H6124" s="194"/>
      <c r="I6124" s="106"/>
      <c r="J6124" s="195"/>
      <c r="K6124" s="195"/>
      <c r="L6124" s="196"/>
    </row>
    <row r="6125">
      <c r="A6125" s="198"/>
      <c r="B6125" s="219"/>
      <c r="C6125" s="103"/>
      <c r="D6125" s="103"/>
      <c r="E6125" s="5" t="str">
        <f t="array" ref="E6125">IF(D6125="","",XLOOKUP(D6125,DATOS!$D$6:D14000,DATOS!$C$6:C14000,0,0,1))</f>
        <v/>
      </c>
      <c r="F6125" s="220"/>
      <c r="G6125" s="221"/>
      <c r="H6125" s="194"/>
      <c r="I6125" s="106"/>
      <c r="J6125" s="195"/>
      <c r="K6125" s="195"/>
      <c r="L6125" s="196"/>
    </row>
    <row r="6126">
      <c r="A6126" s="198"/>
      <c r="B6126" s="219"/>
      <c r="C6126" s="103"/>
      <c r="D6126" s="103"/>
      <c r="E6126" s="5" t="str">
        <f t="array" ref="E6126">IF(D6126="","",XLOOKUP(D6126,DATOS!$D$6:D14000,DATOS!$C$6:C14000,0,0,1))</f>
        <v/>
      </c>
      <c r="F6126" s="220"/>
      <c r="G6126" s="221"/>
      <c r="H6126" s="194"/>
      <c r="I6126" s="106"/>
      <c r="J6126" s="195"/>
      <c r="K6126" s="195"/>
      <c r="L6126" s="196"/>
    </row>
    <row r="6127">
      <c r="A6127" s="198"/>
      <c r="B6127" s="219"/>
      <c r="C6127" s="103"/>
      <c r="D6127" s="103"/>
      <c r="E6127" s="5" t="str">
        <f t="array" ref="E6127">IF(D6127="","",XLOOKUP(D6127,DATOS!$D$6:D14000,DATOS!$C$6:C14000,0,0,1))</f>
        <v/>
      </c>
      <c r="F6127" s="220"/>
      <c r="G6127" s="221"/>
      <c r="H6127" s="194"/>
      <c r="I6127" s="106"/>
      <c r="J6127" s="195"/>
      <c r="K6127" s="195"/>
      <c r="L6127" s="196"/>
    </row>
    <row r="6128">
      <c r="A6128" s="198"/>
      <c r="B6128" s="219"/>
      <c r="C6128" s="103"/>
      <c r="D6128" s="103"/>
      <c r="E6128" s="5" t="str">
        <f t="array" ref="E6128">IF(D6128="","",XLOOKUP(D6128,DATOS!$D$6:D14000,DATOS!$C$6:C14000,0,0,1))</f>
        <v/>
      </c>
      <c r="F6128" s="220"/>
      <c r="G6128" s="221"/>
      <c r="H6128" s="194"/>
      <c r="I6128" s="106"/>
      <c r="J6128" s="195"/>
      <c r="K6128" s="195"/>
      <c r="L6128" s="196"/>
    </row>
    <row r="6129">
      <c r="A6129" s="198"/>
      <c r="B6129" s="219"/>
      <c r="C6129" s="103"/>
      <c r="D6129" s="103"/>
      <c r="E6129" s="5" t="str">
        <f t="array" ref="E6129">IF(D6129="","",XLOOKUP(D6129,DATOS!$D$6:D14000,DATOS!$C$6:C14000,0,0,1))</f>
        <v/>
      </c>
      <c r="F6129" s="220"/>
      <c r="G6129" s="221"/>
      <c r="H6129" s="194"/>
      <c r="I6129" s="106"/>
      <c r="J6129" s="195"/>
      <c r="K6129" s="195"/>
      <c r="L6129" s="196"/>
    </row>
    <row r="6130">
      <c r="A6130" s="198"/>
      <c r="B6130" s="219"/>
      <c r="C6130" s="103"/>
      <c r="D6130" s="103"/>
      <c r="E6130" s="5" t="str">
        <f t="array" ref="E6130">IF(D6130="","",XLOOKUP(D6130,DATOS!$D$6:D14000,DATOS!$C$6:C14000,0,0,1))</f>
        <v/>
      </c>
      <c r="F6130" s="220"/>
      <c r="G6130" s="221"/>
      <c r="H6130" s="194"/>
      <c r="I6130" s="106"/>
      <c r="J6130" s="195"/>
      <c r="K6130" s="195"/>
      <c r="L6130" s="196"/>
    </row>
    <row r="6131">
      <c r="A6131" s="198"/>
      <c r="B6131" s="219"/>
      <c r="C6131" s="103"/>
      <c r="D6131" s="103"/>
      <c r="E6131" s="5" t="str">
        <f t="array" ref="E6131">IF(D6131="","",XLOOKUP(D6131,DATOS!$D$6:D14000,DATOS!$C$6:C14000,0,0,1))</f>
        <v/>
      </c>
      <c r="F6131" s="220"/>
      <c r="G6131" s="221"/>
      <c r="H6131" s="194"/>
      <c r="I6131" s="106"/>
      <c r="J6131" s="195"/>
      <c r="K6131" s="195"/>
      <c r="L6131" s="196"/>
    </row>
    <row r="6132">
      <c r="A6132" s="198"/>
      <c r="B6132" s="219"/>
      <c r="C6132" s="103"/>
      <c r="D6132" s="103"/>
      <c r="E6132" s="5" t="str">
        <f t="array" ref="E6132">IF(D6132="","",XLOOKUP(D6132,DATOS!$D$6:D14000,DATOS!$C$6:C14000,0,0,1))</f>
        <v/>
      </c>
      <c r="F6132" s="220"/>
      <c r="G6132" s="221"/>
      <c r="H6132" s="194"/>
      <c r="I6132" s="106"/>
      <c r="J6132" s="195"/>
      <c r="K6132" s="195"/>
      <c r="L6132" s="196"/>
    </row>
    <row r="6133">
      <c r="A6133" s="198"/>
      <c r="B6133" s="219"/>
      <c r="C6133" s="103"/>
      <c r="D6133" s="103"/>
      <c r="E6133" s="5" t="str">
        <f t="array" ref="E6133">IF(D6133="","",XLOOKUP(D6133,DATOS!$D$6:D14000,DATOS!$C$6:C14000,0,0,1))</f>
        <v/>
      </c>
      <c r="F6133" s="220"/>
      <c r="G6133" s="221"/>
      <c r="H6133" s="194"/>
      <c r="I6133" s="106"/>
      <c r="J6133" s="195"/>
      <c r="K6133" s="195"/>
      <c r="L6133" s="196"/>
    </row>
    <row r="6134">
      <c r="A6134" s="198"/>
      <c r="B6134" s="219"/>
      <c r="C6134" s="103"/>
      <c r="D6134" s="103"/>
      <c r="E6134" s="5" t="str">
        <f t="array" ref="E6134">IF(D6134="","",XLOOKUP(D6134,DATOS!$D$6:D14000,DATOS!$C$6:C14000,0,0,1))</f>
        <v/>
      </c>
      <c r="F6134" s="220"/>
      <c r="G6134" s="221"/>
      <c r="H6134" s="194"/>
      <c r="I6134" s="106"/>
      <c r="J6134" s="195"/>
      <c r="K6134" s="195"/>
      <c r="L6134" s="196"/>
    </row>
    <row r="6135">
      <c r="A6135" s="198"/>
      <c r="B6135" s="219"/>
      <c r="C6135" s="103"/>
      <c r="D6135" s="103"/>
      <c r="E6135" s="5" t="str">
        <f t="array" ref="E6135">IF(D6135="","",XLOOKUP(D6135,DATOS!$D$6:D14000,DATOS!$C$6:C14000,0,0,1))</f>
        <v/>
      </c>
      <c r="F6135" s="220"/>
      <c r="G6135" s="221"/>
      <c r="H6135" s="194"/>
      <c r="I6135" s="106"/>
      <c r="J6135" s="195"/>
      <c r="K6135" s="195"/>
      <c r="L6135" s="196"/>
    </row>
    <row r="6136">
      <c r="A6136" s="198"/>
      <c r="B6136" s="219"/>
      <c r="C6136" s="103"/>
      <c r="D6136" s="103"/>
      <c r="E6136" s="5" t="str">
        <f t="array" ref="E6136">IF(D6136="","",XLOOKUP(D6136,DATOS!$D$6:D14000,DATOS!$C$6:C14000,0,0,1))</f>
        <v/>
      </c>
      <c r="F6136" s="220"/>
      <c r="G6136" s="221"/>
      <c r="H6136" s="194"/>
      <c r="I6136" s="106"/>
      <c r="J6136" s="195"/>
      <c r="K6136" s="195"/>
      <c r="L6136" s="196"/>
    </row>
    <row r="6137">
      <c r="A6137" s="198"/>
      <c r="B6137" s="219"/>
      <c r="C6137" s="103"/>
      <c r="D6137" s="103"/>
      <c r="E6137" s="5" t="str">
        <f t="array" ref="E6137">IF(D6137="","",XLOOKUP(D6137,DATOS!$D$6:D14000,DATOS!$C$6:C14000,0,0,1))</f>
        <v/>
      </c>
      <c r="F6137" s="220"/>
      <c r="G6137" s="221"/>
      <c r="H6137" s="194"/>
      <c r="I6137" s="106"/>
      <c r="J6137" s="195"/>
      <c r="K6137" s="195"/>
      <c r="L6137" s="196"/>
    </row>
    <row r="6138">
      <c r="A6138" s="198"/>
      <c r="B6138" s="219"/>
      <c r="C6138" s="103"/>
      <c r="D6138" s="103"/>
      <c r="E6138" s="5" t="str">
        <f t="array" ref="E6138">IF(D6138="","",XLOOKUP(D6138,DATOS!$D$6:D14000,DATOS!$C$6:C14000,0,0,1))</f>
        <v/>
      </c>
      <c r="F6138" s="220"/>
      <c r="G6138" s="221"/>
      <c r="H6138" s="194"/>
      <c r="I6138" s="106"/>
      <c r="J6138" s="195"/>
      <c r="K6138" s="195"/>
      <c r="L6138" s="196"/>
    </row>
    <row r="6139">
      <c r="A6139" s="198"/>
      <c r="B6139" s="219"/>
      <c r="C6139" s="103"/>
      <c r="D6139" s="103"/>
      <c r="E6139" s="5" t="str">
        <f t="array" ref="E6139">IF(D6139="","",XLOOKUP(D6139,DATOS!$D$6:D14000,DATOS!$C$6:C14000,0,0,1))</f>
        <v/>
      </c>
      <c r="F6139" s="220"/>
      <c r="G6139" s="221"/>
      <c r="H6139" s="194"/>
      <c r="I6139" s="106"/>
      <c r="J6139" s="195"/>
      <c r="K6139" s="195"/>
      <c r="L6139" s="196"/>
    </row>
    <row r="6140">
      <c r="A6140" s="198"/>
      <c r="B6140" s="219"/>
      <c r="C6140" s="103"/>
      <c r="D6140" s="103"/>
      <c r="E6140" s="5" t="str">
        <f t="array" ref="E6140">IF(D6140="","",XLOOKUP(D6140,DATOS!$D$6:D14000,DATOS!$C$6:C14000,0,0,1))</f>
        <v/>
      </c>
      <c r="F6140" s="220"/>
      <c r="G6140" s="221"/>
      <c r="H6140" s="194"/>
      <c r="I6140" s="106"/>
      <c r="J6140" s="195"/>
      <c r="K6140" s="195"/>
      <c r="L6140" s="196"/>
    </row>
    <row r="6141">
      <c r="A6141" s="198"/>
      <c r="B6141" s="219"/>
      <c r="C6141" s="103"/>
      <c r="D6141" s="103"/>
      <c r="E6141" s="5" t="str">
        <f t="array" ref="E6141">IF(D6141="","",XLOOKUP(D6141,DATOS!$D$6:D14000,DATOS!$C$6:C14000,0,0,1))</f>
        <v/>
      </c>
      <c r="F6141" s="220"/>
      <c r="G6141" s="221"/>
      <c r="H6141" s="194"/>
      <c r="I6141" s="106"/>
      <c r="J6141" s="195"/>
      <c r="K6141" s="195"/>
      <c r="L6141" s="196"/>
    </row>
    <row r="6142">
      <c r="A6142" s="198"/>
      <c r="B6142" s="219"/>
      <c r="C6142" s="103"/>
      <c r="D6142" s="103"/>
      <c r="E6142" s="5" t="str">
        <f t="array" ref="E6142">IF(D6142="","",XLOOKUP(D6142,DATOS!$D$6:D14000,DATOS!$C$6:C14000,0,0,1))</f>
        <v/>
      </c>
      <c r="F6142" s="220"/>
      <c r="G6142" s="221"/>
      <c r="H6142" s="194"/>
      <c r="I6142" s="106"/>
      <c r="J6142" s="195"/>
      <c r="K6142" s="195"/>
      <c r="L6142" s="196"/>
    </row>
    <row r="6143">
      <c r="A6143" s="198"/>
      <c r="B6143" s="219"/>
      <c r="C6143" s="103"/>
      <c r="D6143" s="103"/>
      <c r="E6143" s="5" t="str">
        <f t="array" ref="E6143">IF(D6143="","",XLOOKUP(D6143,DATOS!$D$6:D14000,DATOS!$C$6:C14000,0,0,1))</f>
        <v/>
      </c>
      <c r="F6143" s="220"/>
      <c r="G6143" s="221"/>
      <c r="H6143" s="194"/>
      <c r="I6143" s="106"/>
      <c r="J6143" s="195"/>
      <c r="K6143" s="195"/>
      <c r="L6143" s="196"/>
    </row>
    <row r="6144">
      <c r="A6144" s="198"/>
      <c r="B6144" s="219"/>
      <c r="C6144" s="103"/>
      <c r="D6144" s="103"/>
      <c r="E6144" s="5" t="str">
        <f t="array" ref="E6144">IF(D6144="","",XLOOKUP(D6144,DATOS!$D$6:D14000,DATOS!$C$6:C14000,0,0,1))</f>
        <v/>
      </c>
      <c r="F6144" s="220"/>
      <c r="G6144" s="221"/>
      <c r="H6144" s="194"/>
      <c r="I6144" s="106"/>
      <c r="J6144" s="195"/>
      <c r="K6144" s="195"/>
      <c r="L6144" s="196"/>
    </row>
    <row r="6145">
      <c r="A6145" s="198"/>
      <c r="B6145" s="219"/>
      <c r="C6145" s="103"/>
      <c r="D6145" s="103"/>
      <c r="E6145" s="5" t="str">
        <f t="array" ref="E6145">IF(D6145="","",XLOOKUP(D6145,DATOS!$D$6:D14000,DATOS!$C$6:C14000,0,0,1))</f>
        <v/>
      </c>
      <c r="F6145" s="220"/>
      <c r="G6145" s="221"/>
      <c r="H6145" s="194"/>
      <c r="I6145" s="106"/>
      <c r="J6145" s="195"/>
      <c r="K6145" s="195"/>
      <c r="L6145" s="196"/>
    </row>
    <row r="6146">
      <c r="A6146" s="198"/>
      <c r="B6146" s="219"/>
      <c r="C6146" s="103"/>
      <c r="D6146" s="103"/>
      <c r="E6146" s="5" t="str">
        <f t="array" ref="E6146">IF(D6146="","",XLOOKUP(D6146,DATOS!$D$6:D14000,DATOS!$C$6:C14000,0,0,1))</f>
        <v/>
      </c>
      <c r="F6146" s="220"/>
      <c r="G6146" s="221"/>
      <c r="H6146" s="194"/>
      <c r="I6146" s="106"/>
      <c r="J6146" s="195"/>
      <c r="K6146" s="195"/>
      <c r="L6146" s="196"/>
    </row>
    <row r="6147">
      <c r="A6147" s="198"/>
      <c r="B6147" s="219"/>
      <c r="C6147" s="103"/>
      <c r="D6147" s="103"/>
      <c r="E6147" s="5" t="str">
        <f t="array" ref="E6147">IF(D6147="","",XLOOKUP(D6147,DATOS!$D$6:D14000,DATOS!$C$6:C14000,0,0,1))</f>
        <v/>
      </c>
      <c r="F6147" s="220"/>
      <c r="G6147" s="221"/>
      <c r="H6147" s="194"/>
      <c r="I6147" s="106"/>
      <c r="J6147" s="195"/>
      <c r="K6147" s="195"/>
      <c r="L6147" s="196"/>
    </row>
    <row r="6148">
      <c r="A6148" s="198"/>
      <c r="B6148" s="219"/>
      <c r="C6148" s="103"/>
      <c r="D6148" s="103"/>
      <c r="E6148" s="5" t="str">
        <f t="array" ref="E6148">IF(D6148="","",XLOOKUP(D6148,DATOS!$D$6:D14000,DATOS!$C$6:C14000,0,0,1))</f>
        <v/>
      </c>
      <c r="F6148" s="220"/>
      <c r="G6148" s="221"/>
      <c r="H6148" s="194"/>
      <c r="I6148" s="106"/>
      <c r="J6148" s="195"/>
      <c r="K6148" s="195"/>
      <c r="L6148" s="196"/>
    </row>
    <row r="6149">
      <c r="A6149" s="198"/>
      <c r="B6149" s="219"/>
      <c r="C6149" s="103"/>
      <c r="D6149" s="103"/>
      <c r="E6149" s="5" t="str">
        <f t="array" ref="E6149">IF(D6149="","",XLOOKUP(D6149,DATOS!$D$6:D14000,DATOS!$C$6:C14000,0,0,1))</f>
        <v/>
      </c>
      <c r="F6149" s="220"/>
      <c r="G6149" s="221"/>
      <c r="H6149" s="194"/>
      <c r="I6149" s="106"/>
      <c r="J6149" s="195"/>
      <c r="K6149" s="195"/>
      <c r="L6149" s="196"/>
    </row>
    <row r="6150">
      <c r="A6150" s="198"/>
      <c r="B6150" s="219"/>
      <c r="C6150" s="103"/>
      <c r="D6150" s="103"/>
      <c r="E6150" s="5" t="str">
        <f t="array" ref="E6150">IF(D6150="","",XLOOKUP(D6150,DATOS!$D$6:D14000,DATOS!$C$6:C14000,0,0,1))</f>
        <v/>
      </c>
      <c r="F6150" s="220"/>
      <c r="G6150" s="221"/>
      <c r="H6150" s="194"/>
      <c r="I6150" s="106"/>
      <c r="J6150" s="195"/>
      <c r="K6150" s="195"/>
      <c r="L6150" s="196"/>
    </row>
    <row r="6151">
      <c r="A6151" s="198"/>
      <c r="B6151" s="219"/>
      <c r="C6151" s="103"/>
      <c r="D6151" s="103"/>
      <c r="E6151" s="5" t="str">
        <f t="array" ref="E6151">IF(D6151="","",XLOOKUP(D6151,DATOS!$D$6:D14000,DATOS!$C$6:C14000,0,0,1))</f>
        <v/>
      </c>
      <c r="F6151" s="220"/>
      <c r="G6151" s="221"/>
      <c r="H6151" s="194"/>
      <c r="I6151" s="106"/>
      <c r="J6151" s="195"/>
      <c r="K6151" s="195"/>
      <c r="L6151" s="196"/>
    </row>
    <row r="6152">
      <c r="A6152" s="198"/>
      <c r="B6152" s="219"/>
      <c r="C6152" s="103"/>
      <c r="D6152" s="103"/>
      <c r="E6152" s="5" t="str">
        <f t="array" ref="E6152">IF(D6152="","",XLOOKUP(D6152,DATOS!$D$6:D14000,DATOS!$C$6:C14000,0,0,1))</f>
        <v/>
      </c>
      <c r="F6152" s="220"/>
      <c r="G6152" s="221"/>
      <c r="H6152" s="194"/>
      <c r="I6152" s="106"/>
      <c r="J6152" s="195"/>
      <c r="K6152" s="195"/>
      <c r="L6152" s="196"/>
    </row>
    <row r="6153">
      <c r="A6153" s="198"/>
      <c r="B6153" s="219"/>
      <c r="C6153" s="103"/>
      <c r="D6153" s="103"/>
      <c r="E6153" s="5" t="str">
        <f t="array" ref="E6153">IF(D6153="","",XLOOKUP(D6153,DATOS!$D$6:D14000,DATOS!$C$6:C14000,0,0,1))</f>
        <v/>
      </c>
      <c r="F6153" s="220"/>
      <c r="G6153" s="221"/>
      <c r="H6153" s="194"/>
      <c r="I6153" s="106"/>
      <c r="J6153" s="195"/>
      <c r="K6153" s="195"/>
      <c r="L6153" s="196"/>
    </row>
    <row r="6154">
      <c r="A6154" s="198"/>
      <c r="B6154" s="219"/>
      <c r="C6154" s="103"/>
      <c r="D6154" s="103"/>
      <c r="E6154" s="5" t="str">
        <f t="array" ref="E6154">IF(D6154="","",XLOOKUP(D6154,DATOS!$D$6:D14000,DATOS!$C$6:C14000,0,0,1))</f>
        <v/>
      </c>
      <c r="F6154" s="220"/>
      <c r="G6154" s="221"/>
      <c r="H6154" s="194"/>
      <c r="I6154" s="106"/>
      <c r="J6154" s="195"/>
      <c r="K6154" s="195"/>
      <c r="L6154" s="196"/>
    </row>
    <row r="6155">
      <c r="A6155" s="198"/>
      <c r="B6155" s="219"/>
      <c r="C6155" s="103"/>
      <c r="D6155" s="103"/>
      <c r="E6155" s="5" t="str">
        <f t="array" ref="E6155">IF(D6155="","",XLOOKUP(D6155,DATOS!$D$6:D14000,DATOS!$C$6:C14000,0,0,1))</f>
        <v/>
      </c>
      <c r="F6155" s="220"/>
      <c r="G6155" s="221"/>
      <c r="H6155" s="194"/>
      <c r="I6155" s="106"/>
      <c r="J6155" s="195"/>
      <c r="K6155" s="195"/>
      <c r="L6155" s="196"/>
    </row>
    <row r="6156">
      <c r="A6156" s="198"/>
      <c r="B6156" s="219"/>
      <c r="C6156" s="103"/>
      <c r="D6156" s="103"/>
      <c r="E6156" s="5" t="str">
        <f t="array" ref="E6156">IF(D6156="","",XLOOKUP(D6156,DATOS!$D$6:D14000,DATOS!$C$6:C14000,0,0,1))</f>
        <v/>
      </c>
      <c r="F6156" s="220"/>
      <c r="G6156" s="221"/>
      <c r="H6156" s="194"/>
      <c r="I6156" s="106"/>
      <c r="J6156" s="195"/>
      <c r="K6156" s="195"/>
      <c r="L6156" s="196"/>
    </row>
    <row r="6157">
      <c r="A6157" s="198"/>
      <c r="B6157" s="219"/>
      <c r="C6157" s="103"/>
      <c r="D6157" s="103"/>
      <c r="E6157" s="5" t="str">
        <f t="array" ref="E6157">IF(D6157="","",XLOOKUP(D6157,DATOS!$D$6:D14000,DATOS!$C$6:C14000,0,0,1))</f>
        <v/>
      </c>
      <c r="F6157" s="220"/>
      <c r="G6157" s="221"/>
      <c r="H6157" s="194"/>
      <c r="I6157" s="106"/>
      <c r="J6157" s="195"/>
      <c r="K6157" s="195"/>
      <c r="L6157" s="196"/>
    </row>
    <row r="6158">
      <c r="A6158" s="198"/>
      <c r="B6158" s="219"/>
      <c r="C6158" s="103"/>
      <c r="D6158" s="103"/>
      <c r="E6158" s="5" t="str">
        <f t="array" ref="E6158">IF(D6158="","",XLOOKUP(D6158,DATOS!$D$6:D14000,DATOS!$C$6:C14000,0,0,1))</f>
        <v/>
      </c>
      <c r="F6158" s="220"/>
      <c r="G6158" s="221"/>
      <c r="H6158" s="194"/>
      <c r="I6158" s="106"/>
      <c r="J6158" s="195"/>
      <c r="K6158" s="195"/>
      <c r="L6158" s="196"/>
    </row>
    <row r="6159">
      <c r="A6159" s="198"/>
      <c r="B6159" s="219"/>
      <c r="C6159" s="103"/>
      <c r="D6159" s="103"/>
      <c r="E6159" s="5" t="str">
        <f t="array" ref="E6159">IF(D6159="","",XLOOKUP(D6159,DATOS!$D$6:D14000,DATOS!$C$6:C14000,0,0,1))</f>
        <v/>
      </c>
      <c r="F6159" s="220"/>
      <c r="G6159" s="221"/>
      <c r="H6159" s="194"/>
      <c r="I6159" s="106"/>
      <c r="J6159" s="195"/>
      <c r="K6159" s="195"/>
      <c r="L6159" s="196"/>
    </row>
    <row r="6160">
      <c r="A6160" s="198"/>
      <c r="B6160" s="219"/>
      <c r="C6160" s="103"/>
      <c r="D6160" s="103"/>
      <c r="E6160" s="5" t="str">
        <f t="array" ref="E6160">IF(D6160="","",XLOOKUP(D6160,DATOS!$D$6:D14000,DATOS!$C$6:C14000,0,0,1))</f>
        <v/>
      </c>
      <c r="F6160" s="220"/>
      <c r="G6160" s="221"/>
      <c r="H6160" s="194"/>
      <c r="I6160" s="106"/>
      <c r="J6160" s="195"/>
      <c r="K6160" s="195"/>
      <c r="L6160" s="196"/>
    </row>
    <row r="6161">
      <c r="A6161" s="198"/>
      <c r="B6161" s="219"/>
      <c r="C6161" s="103"/>
      <c r="D6161" s="103"/>
      <c r="E6161" s="5" t="str">
        <f t="array" ref="E6161">IF(D6161="","",XLOOKUP(D6161,DATOS!$D$6:D14000,DATOS!$C$6:C14000,0,0,1))</f>
        <v/>
      </c>
      <c r="F6161" s="220"/>
      <c r="G6161" s="221"/>
      <c r="H6161" s="194"/>
      <c r="I6161" s="106"/>
      <c r="J6161" s="195"/>
      <c r="K6161" s="195"/>
      <c r="L6161" s="196"/>
    </row>
    <row r="6162">
      <c r="A6162" s="198"/>
      <c r="B6162" s="219"/>
      <c r="C6162" s="103"/>
      <c r="D6162" s="103"/>
      <c r="E6162" s="5" t="str">
        <f t="array" ref="E6162">IF(D6162="","",XLOOKUP(D6162,DATOS!$D$6:D14000,DATOS!$C$6:C14000,0,0,1))</f>
        <v/>
      </c>
      <c r="F6162" s="220"/>
      <c r="G6162" s="221"/>
      <c r="H6162" s="194"/>
      <c r="I6162" s="106"/>
      <c r="J6162" s="195"/>
      <c r="K6162" s="195"/>
      <c r="L6162" s="196"/>
    </row>
    <row r="6163">
      <c r="A6163" s="198"/>
      <c r="B6163" s="219"/>
      <c r="C6163" s="103"/>
      <c r="D6163" s="103"/>
      <c r="E6163" s="5" t="str">
        <f t="array" ref="E6163">IF(D6163="","",XLOOKUP(D6163,DATOS!$D$6:D14000,DATOS!$C$6:C14000,0,0,1))</f>
        <v/>
      </c>
      <c r="F6163" s="220"/>
      <c r="G6163" s="221"/>
      <c r="H6163" s="194"/>
      <c r="I6163" s="106"/>
      <c r="J6163" s="195"/>
      <c r="K6163" s="195"/>
      <c r="L6163" s="196"/>
    </row>
    <row r="6164">
      <c r="A6164" s="198"/>
      <c r="B6164" s="219"/>
      <c r="C6164" s="103"/>
      <c r="D6164" s="103"/>
      <c r="E6164" s="5" t="str">
        <f t="array" ref="E6164">IF(D6164="","",XLOOKUP(D6164,DATOS!$D$6:D14000,DATOS!$C$6:C14000,0,0,1))</f>
        <v/>
      </c>
      <c r="F6164" s="220"/>
      <c r="G6164" s="221"/>
      <c r="H6164" s="194"/>
      <c r="I6164" s="106"/>
      <c r="J6164" s="195"/>
      <c r="K6164" s="195"/>
      <c r="L6164" s="196"/>
    </row>
    <row r="6165">
      <c r="A6165" s="198"/>
      <c r="B6165" s="219"/>
      <c r="C6165" s="103"/>
      <c r="D6165" s="103"/>
      <c r="E6165" s="5" t="str">
        <f t="array" ref="E6165">IF(D6165="","",XLOOKUP(D6165,DATOS!$D$6:D14000,DATOS!$C$6:C14000,0,0,1))</f>
        <v/>
      </c>
      <c r="F6165" s="220"/>
      <c r="G6165" s="221"/>
      <c r="H6165" s="194"/>
      <c r="I6165" s="106"/>
      <c r="J6165" s="195"/>
      <c r="K6165" s="195"/>
      <c r="L6165" s="196"/>
    </row>
    <row r="6166">
      <c r="A6166" s="198"/>
      <c r="B6166" s="219"/>
      <c r="C6166" s="103"/>
      <c r="D6166" s="103"/>
      <c r="E6166" s="5" t="str">
        <f t="array" ref="E6166">IF(D6166="","",XLOOKUP(D6166,DATOS!$D$6:D14000,DATOS!$C$6:C14000,0,0,1))</f>
        <v/>
      </c>
      <c r="F6166" s="220"/>
      <c r="G6166" s="221"/>
      <c r="H6166" s="194"/>
      <c r="I6166" s="106"/>
      <c r="J6166" s="195"/>
      <c r="K6166" s="195"/>
      <c r="L6166" s="196"/>
    </row>
    <row r="6167">
      <c r="A6167" s="198"/>
      <c r="B6167" s="219"/>
      <c r="C6167" s="103"/>
      <c r="D6167" s="103"/>
      <c r="E6167" s="5" t="str">
        <f t="array" ref="E6167">IF(D6167="","",XLOOKUP(D6167,DATOS!$D$6:D14000,DATOS!$C$6:C14000,0,0,1))</f>
        <v/>
      </c>
      <c r="F6167" s="220"/>
      <c r="G6167" s="221"/>
      <c r="H6167" s="194"/>
      <c r="I6167" s="106"/>
      <c r="J6167" s="195"/>
      <c r="K6167" s="195"/>
      <c r="L6167" s="196"/>
    </row>
    <row r="6168">
      <c r="A6168" s="198"/>
      <c r="B6168" s="219"/>
      <c r="C6168" s="103"/>
      <c r="D6168" s="103"/>
      <c r="E6168" s="5" t="str">
        <f t="array" ref="E6168">IF(D6168="","",XLOOKUP(D6168,DATOS!$D$6:D14000,DATOS!$C$6:C14000,0,0,1))</f>
        <v/>
      </c>
      <c r="F6168" s="220"/>
      <c r="G6168" s="221"/>
      <c r="H6168" s="194"/>
      <c r="I6168" s="106"/>
      <c r="J6168" s="195"/>
      <c r="K6168" s="195"/>
      <c r="L6168" s="196"/>
    </row>
    <row r="6169">
      <c r="A6169" s="198"/>
      <c r="B6169" s="219"/>
      <c r="C6169" s="103"/>
      <c r="D6169" s="103"/>
      <c r="E6169" s="5" t="str">
        <f t="array" ref="E6169">IF(D6169="","",XLOOKUP(D6169,DATOS!$D$6:D14000,DATOS!$C$6:C14000,0,0,1))</f>
        <v/>
      </c>
      <c r="F6169" s="220"/>
      <c r="G6169" s="221"/>
      <c r="H6169" s="194"/>
      <c r="I6169" s="106"/>
      <c r="J6169" s="195"/>
      <c r="K6169" s="195"/>
      <c r="L6169" s="196"/>
    </row>
    <row r="6170">
      <c r="A6170" s="198"/>
      <c r="B6170" s="219"/>
      <c r="C6170" s="103"/>
      <c r="D6170" s="103"/>
      <c r="E6170" s="5" t="str">
        <f t="array" ref="E6170">IF(D6170="","",XLOOKUP(D6170,DATOS!$D$6:D14000,DATOS!$C$6:C14000,0,0,1))</f>
        <v/>
      </c>
      <c r="F6170" s="220"/>
      <c r="G6170" s="221"/>
      <c r="H6170" s="194"/>
      <c r="I6170" s="106"/>
      <c r="J6170" s="195"/>
      <c r="K6170" s="195"/>
      <c r="L6170" s="196"/>
    </row>
    <row r="6171">
      <c r="A6171" s="198"/>
      <c r="B6171" s="219"/>
      <c r="C6171" s="103"/>
      <c r="D6171" s="103"/>
      <c r="E6171" s="5" t="str">
        <f t="array" ref="E6171">IF(D6171="","",XLOOKUP(D6171,DATOS!$D$6:D14000,DATOS!$C$6:C14000,0,0,1))</f>
        <v/>
      </c>
      <c r="F6171" s="220"/>
      <c r="G6171" s="221"/>
      <c r="H6171" s="194"/>
      <c r="I6171" s="106"/>
      <c r="J6171" s="195"/>
      <c r="K6171" s="195"/>
      <c r="L6171" s="196"/>
    </row>
    <row r="6172">
      <c r="A6172" s="198"/>
      <c r="B6172" s="219"/>
      <c r="C6172" s="103"/>
      <c r="D6172" s="103"/>
      <c r="E6172" s="5" t="str">
        <f t="array" ref="E6172">IF(D6172="","",XLOOKUP(D6172,DATOS!$D$6:D14000,DATOS!$C$6:C14000,0,0,1))</f>
        <v/>
      </c>
      <c r="F6172" s="220"/>
      <c r="G6172" s="221"/>
      <c r="H6172" s="194"/>
      <c r="I6172" s="106"/>
      <c r="J6172" s="195"/>
      <c r="K6172" s="195"/>
      <c r="L6172" s="196"/>
    </row>
    <row r="6173">
      <c r="A6173" s="198"/>
      <c r="B6173" s="219"/>
      <c r="C6173" s="103"/>
      <c r="D6173" s="103"/>
      <c r="E6173" s="5" t="str">
        <f t="array" ref="E6173">IF(D6173="","",XLOOKUP(D6173,DATOS!$D$6:D14000,DATOS!$C$6:C14000,0,0,1))</f>
        <v/>
      </c>
      <c r="F6173" s="220"/>
      <c r="G6173" s="221"/>
      <c r="H6173" s="194"/>
      <c r="I6173" s="106"/>
      <c r="J6173" s="195"/>
      <c r="K6173" s="195"/>
      <c r="L6173" s="196"/>
    </row>
    <row r="6174">
      <c r="A6174" s="198"/>
      <c r="B6174" s="219"/>
      <c r="C6174" s="103"/>
      <c r="D6174" s="103"/>
      <c r="E6174" s="5" t="str">
        <f t="array" ref="E6174">IF(D6174="","",XLOOKUP(D6174,DATOS!$D$6:D14000,DATOS!$C$6:C14000,0,0,1))</f>
        <v/>
      </c>
      <c r="F6174" s="220"/>
      <c r="G6174" s="221"/>
      <c r="H6174" s="194"/>
      <c r="I6174" s="106"/>
      <c r="J6174" s="195"/>
      <c r="K6174" s="195"/>
      <c r="L6174" s="196"/>
    </row>
    <row r="6175">
      <c r="A6175" s="198"/>
      <c r="B6175" s="219"/>
      <c r="C6175" s="103"/>
      <c r="D6175" s="103"/>
      <c r="E6175" s="5" t="str">
        <f t="array" ref="E6175">IF(D6175="","",XLOOKUP(D6175,DATOS!$D$6:D14000,DATOS!$C$6:C14000,0,0,1))</f>
        <v/>
      </c>
      <c r="F6175" s="220"/>
      <c r="G6175" s="221"/>
      <c r="H6175" s="194"/>
      <c r="I6175" s="106"/>
      <c r="J6175" s="195"/>
      <c r="K6175" s="195"/>
      <c r="L6175" s="196"/>
    </row>
    <row r="6176">
      <c r="A6176" s="198"/>
      <c r="B6176" s="219"/>
      <c r="C6176" s="103"/>
      <c r="D6176" s="103"/>
      <c r="E6176" s="5" t="str">
        <f t="array" ref="E6176">IF(D6176="","",XLOOKUP(D6176,DATOS!$D$6:D14000,DATOS!$C$6:C14000,0,0,1))</f>
        <v/>
      </c>
      <c r="F6176" s="220"/>
      <c r="G6176" s="221"/>
      <c r="H6176" s="194"/>
      <c r="I6176" s="106"/>
      <c r="J6176" s="195"/>
      <c r="K6176" s="195"/>
      <c r="L6176" s="196"/>
    </row>
    <row r="6177">
      <c r="A6177" s="198"/>
      <c r="B6177" s="219"/>
      <c r="C6177" s="103"/>
      <c r="D6177" s="103"/>
      <c r="E6177" s="5" t="str">
        <f t="array" ref="E6177">IF(D6177="","",XLOOKUP(D6177,DATOS!$D$6:D14000,DATOS!$C$6:C14000,0,0,1))</f>
        <v/>
      </c>
      <c r="F6177" s="220"/>
      <c r="G6177" s="221"/>
      <c r="H6177" s="194"/>
      <c r="I6177" s="106"/>
      <c r="J6177" s="195"/>
      <c r="K6177" s="195"/>
      <c r="L6177" s="196"/>
    </row>
    <row r="6178">
      <c r="A6178" s="198"/>
      <c r="B6178" s="219"/>
      <c r="C6178" s="103"/>
      <c r="D6178" s="103"/>
      <c r="E6178" s="5" t="str">
        <f t="array" ref="E6178">IF(D6178="","",XLOOKUP(D6178,DATOS!$D$6:D14000,DATOS!$C$6:C14000,0,0,1))</f>
        <v/>
      </c>
      <c r="F6178" s="220"/>
      <c r="G6178" s="221"/>
      <c r="H6178" s="194"/>
      <c r="I6178" s="106"/>
      <c r="J6178" s="195"/>
      <c r="K6178" s="195"/>
      <c r="L6178" s="196"/>
    </row>
    <row r="6179">
      <c r="A6179" s="198"/>
      <c r="B6179" s="219"/>
      <c r="C6179" s="103"/>
      <c r="D6179" s="103"/>
      <c r="E6179" s="5" t="str">
        <f t="array" ref="E6179">IF(D6179="","",XLOOKUP(D6179,DATOS!$D$6:D14000,DATOS!$C$6:C14000,0,0,1))</f>
        <v/>
      </c>
      <c r="F6179" s="220"/>
      <c r="G6179" s="221"/>
      <c r="H6179" s="194"/>
      <c r="I6179" s="106"/>
      <c r="J6179" s="195"/>
      <c r="K6179" s="195"/>
      <c r="L6179" s="196"/>
    </row>
    <row r="6180">
      <c r="A6180" s="198"/>
      <c r="B6180" s="219"/>
      <c r="C6180" s="103"/>
      <c r="D6180" s="103"/>
      <c r="E6180" s="5" t="str">
        <f t="array" ref="E6180">IF(D6180="","",XLOOKUP(D6180,DATOS!$D$6:D14000,DATOS!$C$6:C14000,0,0,1))</f>
        <v/>
      </c>
      <c r="F6180" s="220"/>
      <c r="G6180" s="221"/>
      <c r="H6180" s="194"/>
      <c r="I6180" s="106"/>
      <c r="J6180" s="195"/>
      <c r="K6180" s="195"/>
      <c r="L6180" s="196"/>
    </row>
    <row r="6181">
      <c r="A6181" s="198"/>
      <c r="B6181" s="219"/>
      <c r="C6181" s="103"/>
      <c r="D6181" s="103"/>
      <c r="E6181" s="5" t="str">
        <f t="array" ref="E6181">IF(D6181="","",XLOOKUP(D6181,DATOS!$D$6:D14000,DATOS!$C$6:C14000,0,0,1))</f>
        <v/>
      </c>
      <c r="F6181" s="220"/>
      <c r="G6181" s="221"/>
      <c r="H6181" s="194"/>
      <c r="I6181" s="106"/>
      <c r="J6181" s="195"/>
      <c r="K6181" s="195"/>
      <c r="L6181" s="196"/>
    </row>
    <row r="6182">
      <c r="A6182" s="198"/>
      <c r="B6182" s="219"/>
      <c r="C6182" s="103"/>
      <c r="D6182" s="103"/>
      <c r="E6182" s="5" t="str">
        <f t="array" ref="E6182">IF(D6182="","",XLOOKUP(D6182,DATOS!$D$6:D14000,DATOS!$C$6:C14000,0,0,1))</f>
        <v/>
      </c>
      <c r="F6182" s="220"/>
      <c r="G6182" s="221"/>
      <c r="H6182" s="194"/>
      <c r="I6182" s="106"/>
      <c r="J6182" s="195"/>
      <c r="K6182" s="195"/>
      <c r="L6182" s="196"/>
    </row>
    <row r="6183">
      <c r="A6183" s="198"/>
      <c r="B6183" s="219"/>
      <c r="C6183" s="103"/>
      <c r="D6183" s="103"/>
      <c r="E6183" s="5" t="str">
        <f t="array" ref="E6183">IF(D6183="","",XLOOKUP(D6183,DATOS!$D$6:D14000,DATOS!$C$6:C14000,0,0,1))</f>
        <v/>
      </c>
      <c r="F6183" s="220"/>
      <c r="G6183" s="221"/>
      <c r="H6183" s="194"/>
      <c r="I6183" s="106"/>
      <c r="J6183" s="195"/>
      <c r="K6183" s="195"/>
      <c r="L6183" s="196"/>
    </row>
    <row r="6184">
      <c r="A6184" s="198"/>
      <c r="B6184" s="219"/>
      <c r="C6184" s="103"/>
      <c r="D6184" s="103"/>
      <c r="E6184" s="5" t="str">
        <f t="array" ref="E6184">IF(D6184="","",XLOOKUP(D6184,DATOS!$D$6:D14000,DATOS!$C$6:C14000,0,0,1))</f>
        <v/>
      </c>
      <c r="F6184" s="220"/>
      <c r="G6184" s="221"/>
      <c r="H6184" s="194"/>
      <c r="I6184" s="106"/>
      <c r="J6184" s="195"/>
      <c r="K6184" s="195"/>
      <c r="L6184" s="196"/>
    </row>
    <row r="6185">
      <c r="A6185" s="198"/>
      <c r="B6185" s="219"/>
      <c r="C6185" s="103"/>
      <c r="D6185" s="103"/>
      <c r="E6185" s="224" t="str">
        <f t="array" ref="E6185">IF(D6185="","",XLOOKUP(D6185,DATOS!$D$6:D14000,DATOS!$C$6:C14000,0,0,1))</f>
        <v/>
      </c>
      <c r="F6185" s="220"/>
      <c r="G6185" s="221"/>
      <c r="H6185" s="194"/>
      <c r="I6185" s="106"/>
      <c r="J6185" s="195"/>
      <c r="K6185" s="195"/>
      <c r="L6185" s="196"/>
    </row>
    <row r="6186">
      <c r="A6186" s="198"/>
      <c r="B6186" s="219"/>
      <c r="C6186" s="103"/>
      <c r="D6186" s="103"/>
      <c r="E6186" s="5" t="str">
        <f t="array" ref="E6186">IF(D6186="","",XLOOKUP(D6186,DATOS!$D$6:D14000,DATOS!$C$6:C14000,0,0,1))</f>
        <v/>
      </c>
      <c r="F6186" s="220"/>
      <c r="G6186" s="221"/>
      <c r="H6186" s="194"/>
      <c r="I6186" s="106"/>
      <c r="J6186" s="195"/>
      <c r="K6186" s="195"/>
      <c r="L6186" s="196"/>
    </row>
    <row r="6187">
      <c r="A6187" s="198"/>
      <c r="B6187" s="219"/>
      <c r="C6187" s="103"/>
      <c r="D6187" s="103"/>
      <c r="E6187" s="5" t="str">
        <f t="array" ref="E6187">IF(D6187="","",XLOOKUP(D6187,DATOS!$D$6:D14000,DATOS!$C$6:C14000,0,0,1))</f>
        <v/>
      </c>
      <c r="F6187" s="220"/>
      <c r="G6187" s="221"/>
      <c r="H6187" s="194"/>
      <c r="I6187" s="106"/>
      <c r="J6187" s="195"/>
      <c r="K6187" s="195"/>
      <c r="L6187" s="196"/>
    </row>
    <row r="6188">
      <c r="A6188" s="198"/>
      <c r="B6188" s="219"/>
      <c r="C6188" s="103"/>
      <c r="D6188" s="103"/>
      <c r="E6188" s="5" t="str">
        <f t="array" ref="E6188">IF(D6188="","",XLOOKUP(D6188,DATOS!$D$6:D14000,DATOS!$C$6:C14000,0,0,1))</f>
        <v/>
      </c>
      <c r="F6188" s="220"/>
      <c r="G6188" s="221"/>
      <c r="H6188" s="194"/>
      <c r="I6188" s="106"/>
      <c r="J6188" s="195"/>
      <c r="K6188" s="195"/>
      <c r="L6188" s="196"/>
    </row>
    <row r="6189">
      <c r="A6189" s="198"/>
      <c r="B6189" s="219"/>
      <c r="C6189" s="103"/>
      <c r="D6189" s="103"/>
      <c r="E6189" s="5" t="str">
        <f t="array" ref="E6189">IF(D6189="","",XLOOKUP(D6189,DATOS!$D$6:D14000,DATOS!$C$6:C14000,0,0,1))</f>
        <v/>
      </c>
      <c r="F6189" s="220"/>
      <c r="G6189" s="221"/>
      <c r="H6189" s="194"/>
      <c r="I6189" s="106"/>
      <c r="J6189" s="195"/>
      <c r="K6189" s="195"/>
      <c r="L6189" s="196"/>
    </row>
    <row r="6190">
      <c r="A6190" s="198"/>
      <c r="B6190" s="219"/>
      <c r="C6190" s="103"/>
      <c r="D6190" s="103"/>
      <c r="E6190" s="5" t="str">
        <f t="array" ref="E6190">IF(D6190="","",XLOOKUP(D6190,DATOS!$D$6:D14000,DATOS!$C$6:C14000,0,0,1))</f>
        <v/>
      </c>
      <c r="F6190" s="220"/>
      <c r="G6190" s="221"/>
      <c r="H6190" s="194"/>
      <c r="I6190" s="106"/>
      <c r="J6190" s="195"/>
      <c r="K6190" s="195"/>
      <c r="L6190" s="196"/>
    </row>
    <row r="6191">
      <c r="A6191" s="198"/>
      <c r="B6191" s="219"/>
      <c r="C6191" s="103"/>
      <c r="D6191" s="103"/>
      <c r="E6191" s="5" t="str">
        <f t="array" ref="E6191">IF(D6191="","",XLOOKUP(D6191,DATOS!$D$6:D14000,DATOS!$C$6:C14000,0,0,1))</f>
        <v/>
      </c>
      <c r="F6191" s="220"/>
      <c r="G6191" s="221"/>
      <c r="H6191" s="194"/>
      <c r="I6191" s="106"/>
      <c r="J6191" s="195"/>
      <c r="K6191" s="195"/>
      <c r="L6191" s="196"/>
    </row>
    <row r="6192">
      <c r="A6192" s="198"/>
      <c r="B6192" s="219"/>
      <c r="C6192" s="103"/>
      <c r="D6192" s="103"/>
      <c r="E6192" s="5" t="str">
        <f t="array" ref="E6192">IF(D6192="","",XLOOKUP(D6192,DATOS!$D$6:D14000,DATOS!$C$6:C14000,0,0,1))</f>
        <v/>
      </c>
      <c r="F6192" s="220"/>
      <c r="G6192" s="221"/>
      <c r="H6192" s="194"/>
      <c r="I6192" s="106"/>
      <c r="J6192" s="195"/>
      <c r="K6192" s="195"/>
      <c r="L6192" s="196"/>
    </row>
    <row r="6193">
      <c r="A6193" s="198"/>
      <c r="B6193" s="219"/>
      <c r="C6193" s="103"/>
      <c r="D6193" s="103"/>
      <c r="E6193" s="5" t="str">
        <f t="array" ref="E6193">IF(D6193="","",XLOOKUP(D6193,DATOS!$D$6:D14000,DATOS!$C$6:C14000,0,0,1))</f>
        <v/>
      </c>
      <c r="F6193" s="220"/>
      <c r="G6193" s="221"/>
      <c r="H6193" s="194"/>
      <c r="I6193" s="106"/>
      <c r="J6193" s="195"/>
      <c r="K6193" s="195"/>
      <c r="L6193" s="196"/>
    </row>
    <row r="6194">
      <c r="A6194" s="198"/>
      <c r="B6194" s="219"/>
      <c r="C6194" s="103"/>
      <c r="D6194" s="103"/>
      <c r="E6194" s="5" t="str">
        <f t="array" ref="E6194">IF(D6194="","",XLOOKUP(D6194,DATOS!$D$6:D14000,DATOS!$C$6:C14000,0,0,1))</f>
        <v/>
      </c>
      <c r="F6194" s="220"/>
      <c r="G6194" s="221"/>
      <c r="H6194" s="194"/>
      <c r="I6194" s="106"/>
      <c r="J6194" s="195"/>
      <c r="K6194" s="195"/>
      <c r="L6194" s="196"/>
    </row>
    <row r="6195">
      <c r="A6195" s="198"/>
      <c r="B6195" s="219"/>
      <c r="C6195" s="103"/>
      <c r="D6195" s="103"/>
      <c r="E6195" s="5" t="str">
        <f t="array" ref="E6195">IF(D6195="","",XLOOKUP(D6195,DATOS!$D$6:D14000,DATOS!$C$6:C14000,0,0,1))</f>
        <v/>
      </c>
      <c r="F6195" s="220"/>
      <c r="G6195" s="221"/>
      <c r="H6195" s="194"/>
      <c r="I6195" s="106"/>
      <c r="J6195" s="195"/>
      <c r="K6195" s="195"/>
      <c r="L6195" s="196"/>
    </row>
    <row r="6196">
      <c r="A6196" s="198"/>
      <c r="B6196" s="219"/>
      <c r="C6196" s="103"/>
      <c r="D6196" s="103"/>
      <c r="E6196" s="5" t="str">
        <f t="array" ref="E6196">IF(D6196="","",XLOOKUP(D6196,DATOS!$D$6:D14000,DATOS!$C$6:C14000,0,0,1))</f>
        <v/>
      </c>
      <c r="F6196" s="220"/>
      <c r="G6196" s="221"/>
      <c r="H6196" s="194"/>
      <c r="I6196" s="106"/>
      <c r="J6196" s="195"/>
      <c r="K6196" s="195"/>
      <c r="L6196" s="196"/>
    </row>
    <row r="6197">
      <c r="A6197" s="198"/>
      <c r="B6197" s="219"/>
      <c r="C6197" s="103"/>
      <c r="D6197" s="103"/>
      <c r="E6197" s="5" t="str">
        <f t="array" ref="E6197">IF(D6197="","",XLOOKUP(D6197,DATOS!$D$6:D14000,DATOS!$C$6:C14000,0,0,1))</f>
        <v/>
      </c>
      <c r="F6197" s="220"/>
      <c r="G6197" s="221"/>
      <c r="H6197" s="194"/>
      <c r="I6197" s="106"/>
      <c r="J6197" s="195"/>
      <c r="K6197" s="195"/>
      <c r="L6197" s="196"/>
    </row>
    <row r="6198">
      <c r="A6198" s="198"/>
      <c r="B6198" s="219"/>
      <c r="C6198" s="103"/>
      <c r="D6198" s="103"/>
      <c r="E6198" s="5" t="str">
        <f t="array" ref="E6198">IF(D6198="","",XLOOKUP(D6198,DATOS!$D$6:D14000,DATOS!$C$6:C14000,0,0,1))</f>
        <v/>
      </c>
      <c r="F6198" s="220"/>
      <c r="G6198" s="221"/>
      <c r="H6198" s="194"/>
      <c r="I6198" s="106"/>
      <c r="J6198" s="195"/>
      <c r="K6198" s="195"/>
      <c r="L6198" s="196"/>
    </row>
    <row r="6199">
      <c r="A6199" s="198"/>
      <c r="B6199" s="219"/>
      <c r="C6199" s="103"/>
      <c r="D6199" s="103"/>
      <c r="E6199" s="5" t="str">
        <f t="array" ref="E6199">IF(D6199="","",XLOOKUP(D6199,DATOS!$D$6:D14000,DATOS!$C$6:C14000,0,0,1))</f>
        <v/>
      </c>
      <c r="F6199" s="220"/>
      <c r="G6199" s="221"/>
      <c r="H6199" s="194"/>
      <c r="I6199" s="106"/>
      <c r="J6199" s="195"/>
      <c r="K6199" s="195"/>
      <c r="L6199" s="196"/>
    </row>
    <row r="6200">
      <c r="A6200" s="198"/>
      <c r="B6200" s="219"/>
      <c r="C6200" s="103"/>
      <c r="D6200" s="103"/>
      <c r="E6200" s="5" t="str">
        <f t="array" ref="E6200">IF(D6200="","",XLOOKUP(D6200,DATOS!$D$6:D14000,DATOS!$C$6:C14000,0,0,1))</f>
        <v/>
      </c>
      <c r="F6200" s="220"/>
      <c r="G6200" s="221"/>
      <c r="H6200" s="194"/>
      <c r="I6200" s="106"/>
      <c r="J6200" s="195"/>
      <c r="K6200" s="195"/>
      <c r="L6200" s="196"/>
    </row>
    <row r="6201">
      <c r="A6201" s="198"/>
      <c r="B6201" s="219"/>
      <c r="C6201" s="103"/>
      <c r="D6201" s="103"/>
      <c r="E6201" s="5" t="str">
        <f t="array" ref="E6201">IF(D6201="","",XLOOKUP(D6201,DATOS!$D$6:D14000,DATOS!$C$6:C14000,0,0,1))</f>
        <v/>
      </c>
      <c r="F6201" s="220"/>
      <c r="G6201" s="221"/>
      <c r="H6201" s="194"/>
      <c r="I6201" s="106"/>
      <c r="J6201" s="195"/>
      <c r="K6201" s="195"/>
      <c r="L6201" s="196"/>
    </row>
    <row r="6202">
      <c r="A6202" s="198"/>
      <c r="B6202" s="219"/>
      <c r="C6202" s="103"/>
      <c r="D6202" s="103"/>
      <c r="E6202" s="5" t="str">
        <f t="array" ref="E6202">IF(D6202="","",XLOOKUP(D6202,DATOS!$D$6:D14000,DATOS!$C$6:C14000,0,0,1))</f>
        <v/>
      </c>
      <c r="F6202" s="220"/>
      <c r="G6202" s="221"/>
      <c r="H6202" s="194"/>
      <c r="I6202" s="106"/>
      <c r="J6202" s="195"/>
      <c r="K6202" s="195"/>
      <c r="L6202" s="196"/>
    </row>
    <row r="6203">
      <c r="A6203" s="198"/>
      <c r="B6203" s="219"/>
      <c r="C6203" s="103"/>
      <c r="D6203" s="103"/>
      <c r="E6203" s="5" t="str">
        <f t="array" ref="E6203">IF(D6203="","",XLOOKUP(D6203,DATOS!$D$6:D14000,DATOS!$C$6:C14000,0,0,1))</f>
        <v/>
      </c>
      <c r="F6203" s="220"/>
      <c r="G6203" s="221"/>
      <c r="H6203" s="194"/>
      <c r="I6203" s="106"/>
      <c r="J6203" s="195"/>
      <c r="K6203" s="195"/>
      <c r="L6203" s="196"/>
    </row>
    <row r="6204">
      <c r="A6204" s="198"/>
      <c r="B6204" s="219"/>
      <c r="C6204" s="103"/>
      <c r="D6204" s="103"/>
      <c r="E6204" s="5" t="str">
        <f t="array" ref="E6204">IF(D6204="","",XLOOKUP(D6204,DATOS!$D$6:D14000,DATOS!$C$6:C14000,0,0,1))</f>
        <v/>
      </c>
      <c r="F6204" s="220"/>
      <c r="G6204" s="221"/>
      <c r="H6204" s="194"/>
      <c r="I6204" s="106"/>
      <c r="J6204" s="195"/>
      <c r="K6204" s="195"/>
      <c r="L6204" s="196"/>
    </row>
    <row r="6205">
      <c r="A6205" s="198"/>
      <c r="B6205" s="219"/>
      <c r="C6205" s="103"/>
      <c r="D6205" s="103"/>
      <c r="E6205" s="5" t="str">
        <f t="array" ref="E6205">IF(D6205="","",XLOOKUP(D6205,DATOS!$D$6:D14000,DATOS!$C$6:C14000,0,0,1))</f>
        <v/>
      </c>
      <c r="F6205" s="220"/>
      <c r="G6205" s="221"/>
      <c r="H6205" s="194"/>
      <c r="I6205" s="106"/>
      <c r="J6205" s="195"/>
      <c r="K6205" s="195"/>
      <c r="L6205" s="196"/>
    </row>
    <row r="6206">
      <c r="A6206" s="198"/>
      <c r="B6206" s="219"/>
      <c r="C6206" s="103"/>
      <c r="D6206" s="103"/>
      <c r="E6206" s="224" t="str">
        <f t="array" ref="E6206">IF(D6206="","",XLOOKUP(D6206,DATOS!$D$6:D14000,DATOS!$C$6:C14000,0,0,1))</f>
        <v/>
      </c>
      <c r="F6206" s="220"/>
      <c r="G6206" s="221"/>
      <c r="H6206" s="194"/>
      <c r="I6206" s="106"/>
      <c r="J6206" s="195"/>
      <c r="K6206" s="195"/>
      <c r="L6206" s="196"/>
    </row>
    <row r="6207">
      <c r="A6207" s="198"/>
      <c r="B6207" s="219"/>
      <c r="C6207" s="103"/>
      <c r="D6207" s="103"/>
      <c r="E6207" s="5" t="str">
        <f t="array" ref="E6207">IF(D6207="","",XLOOKUP(D6207,DATOS!$D$6:D14000,DATOS!$C$6:C14000,0,0,1))</f>
        <v/>
      </c>
      <c r="F6207" s="220"/>
      <c r="G6207" s="221"/>
      <c r="H6207" s="194"/>
      <c r="I6207" s="106"/>
      <c r="J6207" s="195"/>
      <c r="K6207" s="195"/>
      <c r="L6207" s="196"/>
    </row>
    <row r="6208">
      <c r="A6208" s="198"/>
      <c r="B6208" s="219"/>
      <c r="C6208" s="103"/>
      <c r="D6208" s="103"/>
      <c r="E6208" s="5" t="str">
        <f t="array" ref="E6208">IF(D6208="","",XLOOKUP(D6208,DATOS!$D$6:D14000,DATOS!$C$6:C14000,0,0,1))</f>
        <v/>
      </c>
      <c r="F6208" s="220"/>
      <c r="G6208" s="221"/>
      <c r="H6208" s="194"/>
      <c r="I6208" s="106"/>
      <c r="J6208" s="195"/>
      <c r="K6208" s="195"/>
      <c r="L6208" s="196"/>
    </row>
    <row r="6209">
      <c r="A6209" s="198"/>
      <c r="B6209" s="219"/>
      <c r="C6209" s="103"/>
      <c r="D6209" s="103"/>
      <c r="E6209" s="5" t="str">
        <f t="array" ref="E6209">IF(D6209="","",XLOOKUP(D6209,DATOS!$D$6:D14000,DATOS!$C$6:C14000,0,0,1))</f>
        <v/>
      </c>
      <c r="F6209" s="220"/>
      <c r="G6209" s="221"/>
      <c r="H6209" s="194"/>
      <c r="I6209" s="106"/>
      <c r="J6209" s="195"/>
      <c r="K6209" s="195"/>
      <c r="L6209" s="196"/>
    </row>
    <row r="6210">
      <c r="A6210" s="198"/>
      <c r="B6210" s="219"/>
      <c r="C6210" s="103"/>
      <c r="D6210" s="103"/>
      <c r="E6210" s="5" t="str">
        <f t="array" ref="E6210">IF(D6210="","",XLOOKUP(D6210,DATOS!$D$6:D14000,DATOS!$C$6:C14000,0,0,1))</f>
        <v/>
      </c>
      <c r="F6210" s="220"/>
      <c r="G6210" s="221"/>
      <c r="H6210" s="194"/>
      <c r="I6210" s="106"/>
      <c r="J6210" s="195"/>
      <c r="K6210" s="195"/>
      <c r="L6210" s="196"/>
    </row>
    <row r="6211">
      <c r="A6211" s="198"/>
      <c r="B6211" s="219"/>
      <c r="C6211" s="103"/>
      <c r="D6211" s="103"/>
      <c r="E6211" s="5" t="str">
        <f t="array" ref="E6211">IF(D6211="","",XLOOKUP(D6211,DATOS!$D$6:D14000,DATOS!$C$6:C14000,0,0,1))</f>
        <v/>
      </c>
      <c r="F6211" s="220"/>
      <c r="G6211" s="221"/>
      <c r="H6211" s="194"/>
      <c r="I6211" s="106"/>
      <c r="J6211" s="195"/>
      <c r="K6211" s="195"/>
      <c r="L6211" s="196"/>
    </row>
    <row r="6212">
      <c r="A6212" s="198"/>
      <c r="B6212" s="219"/>
      <c r="C6212" s="103"/>
      <c r="D6212" s="103"/>
      <c r="E6212" s="5" t="str">
        <f t="array" ref="E6212">IF(D6212="","",XLOOKUP(D6212,DATOS!$D$6:D14000,DATOS!$C$6:C14000,0,0,1))</f>
        <v/>
      </c>
      <c r="F6212" s="220"/>
      <c r="G6212" s="221"/>
      <c r="H6212" s="194"/>
      <c r="I6212" s="106"/>
      <c r="J6212" s="195"/>
      <c r="K6212" s="195"/>
      <c r="L6212" s="196"/>
    </row>
    <row r="6213">
      <c r="A6213" s="198"/>
      <c r="B6213" s="219"/>
      <c r="C6213" s="103"/>
      <c r="D6213" s="103"/>
      <c r="E6213" s="5" t="str">
        <f t="array" ref="E6213">IF(D6213="","",XLOOKUP(D6213,DATOS!$D$6:D14000,DATOS!$C$6:C14000,0,0,1))</f>
        <v/>
      </c>
      <c r="F6213" s="220"/>
      <c r="G6213" s="221"/>
      <c r="H6213" s="194"/>
      <c r="I6213" s="106"/>
      <c r="J6213" s="195"/>
      <c r="K6213" s="195"/>
      <c r="L6213" s="196"/>
    </row>
    <row r="6214">
      <c r="A6214" s="198"/>
      <c r="B6214" s="219"/>
      <c r="C6214" s="103"/>
      <c r="D6214" s="103"/>
      <c r="E6214" s="5" t="str">
        <f t="array" ref="E6214">IF(D6214="","",XLOOKUP(D6214,DATOS!$D$6:D14000,DATOS!$C$6:C14000,0,0,1))</f>
        <v/>
      </c>
      <c r="F6214" s="220"/>
      <c r="G6214" s="221"/>
      <c r="H6214" s="194"/>
      <c r="I6214" s="106"/>
      <c r="J6214" s="195"/>
      <c r="K6214" s="195"/>
      <c r="L6214" s="196"/>
    </row>
    <row r="6215">
      <c r="A6215" s="198"/>
      <c r="B6215" s="219"/>
      <c r="C6215" s="103"/>
      <c r="D6215" s="103"/>
      <c r="E6215" s="5" t="str">
        <f t="array" ref="E6215">IF(D6215="","",XLOOKUP(D6215,DATOS!$D$6:D14000,DATOS!$C$6:C14000,0,0,1))</f>
        <v/>
      </c>
      <c r="F6215" s="220"/>
      <c r="G6215" s="221"/>
      <c r="H6215" s="194"/>
      <c r="I6215" s="106"/>
      <c r="J6215" s="195"/>
      <c r="K6215" s="195"/>
      <c r="L6215" s="196"/>
    </row>
    <row r="6216">
      <c r="A6216" s="198"/>
      <c r="B6216" s="219"/>
      <c r="C6216" s="103"/>
      <c r="D6216" s="103"/>
      <c r="E6216" s="5" t="str">
        <f t="array" ref="E6216">IF(D6216="","",XLOOKUP(D6216,DATOS!$D$6:D14000,DATOS!$C$6:C14000,0,0,1))</f>
        <v/>
      </c>
      <c r="F6216" s="220"/>
      <c r="G6216" s="221"/>
      <c r="H6216" s="194"/>
      <c r="I6216" s="106"/>
      <c r="J6216" s="195"/>
      <c r="K6216" s="195"/>
      <c r="L6216" s="196"/>
    </row>
    <row r="6217">
      <c r="A6217" s="198"/>
      <c r="B6217" s="219"/>
      <c r="C6217" s="103"/>
      <c r="D6217" s="103"/>
      <c r="E6217" s="5" t="str">
        <f t="array" ref="E6217">IF(D6217="","",XLOOKUP(D6217,DATOS!$D$6:D14000,DATOS!$C$6:C14000,0,0,1))</f>
        <v/>
      </c>
      <c r="F6217" s="220"/>
      <c r="G6217" s="221"/>
      <c r="H6217" s="194"/>
      <c r="I6217" s="106"/>
      <c r="J6217" s="195"/>
      <c r="K6217" s="195"/>
      <c r="L6217" s="196"/>
    </row>
    <row r="6218">
      <c r="A6218" s="198"/>
      <c r="B6218" s="219"/>
      <c r="C6218" s="103"/>
      <c r="D6218" s="103"/>
      <c r="E6218" s="5" t="str">
        <f t="array" ref="E6218">IF(D6218="","",XLOOKUP(D6218,DATOS!$D$6:D14000,DATOS!$C$6:C14000,0,0,1))</f>
        <v/>
      </c>
      <c r="F6218" s="220"/>
      <c r="G6218" s="221"/>
      <c r="H6218" s="194"/>
      <c r="I6218" s="106"/>
      <c r="J6218" s="195"/>
      <c r="K6218" s="195"/>
      <c r="L6218" s="196"/>
    </row>
    <row r="6219">
      <c r="A6219" s="198"/>
      <c r="B6219" s="219"/>
      <c r="C6219" s="103"/>
      <c r="D6219" s="103"/>
      <c r="E6219" s="5" t="str">
        <f t="array" ref="E6219">IF(D6219="","",XLOOKUP(D6219,DATOS!$D$6:D14000,DATOS!$C$6:C14000,0,0,1))</f>
        <v/>
      </c>
      <c r="F6219" s="220"/>
      <c r="G6219" s="221"/>
      <c r="H6219" s="194"/>
      <c r="I6219" s="106"/>
      <c r="J6219" s="195"/>
      <c r="K6219" s="195"/>
      <c r="L6219" s="196"/>
    </row>
    <row r="6220">
      <c r="A6220" s="198"/>
      <c r="B6220" s="219"/>
      <c r="C6220" s="103"/>
      <c r="D6220" s="103"/>
      <c r="E6220" s="5" t="str">
        <f t="array" ref="E6220">IF(D6220="","",XLOOKUP(D6220,DATOS!$D$6:D14000,DATOS!$C$6:C14000,0,0,1))</f>
        <v/>
      </c>
      <c r="F6220" s="220"/>
      <c r="G6220" s="221"/>
      <c r="H6220" s="194"/>
      <c r="I6220" s="106"/>
      <c r="J6220" s="195"/>
      <c r="K6220" s="195"/>
      <c r="L6220" s="196"/>
    </row>
    <row r="6221">
      <c r="A6221" s="198"/>
      <c r="B6221" s="219"/>
      <c r="C6221" s="103"/>
      <c r="D6221" s="103"/>
      <c r="E6221" s="5" t="str">
        <f t="array" ref="E6221">IF(D6221="","",XLOOKUP(D6221,DATOS!$D$6:D14000,DATOS!$C$6:C14000,0,0,1))</f>
        <v/>
      </c>
      <c r="F6221" s="220"/>
      <c r="G6221" s="221"/>
      <c r="H6221" s="194"/>
      <c r="I6221" s="106"/>
      <c r="J6221" s="195"/>
      <c r="K6221" s="195"/>
      <c r="L6221" s="196"/>
    </row>
    <row r="6222">
      <c r="A6222" s="198"/>
      <c r="B6222" s="219"/>
      <c r="C6222" s="103"/>
      <c r="D6222" s="103"/>
      <c r="E6222" s="5" t="str">
        <f t="array" ref="E6222">IF(D6222="","",XLOOKUP(D6222,DATOS!$D$6:D14000,DATOS!$C$6:C14000,0,0,1))</f>
        <v/>
      </c>
      <c r="F6222" s="220"/>
      <c r="G6222" s="221"/>
      <c r="H6222" s="194"/>
      <c r="I6222" s="106"/>
      <c r="J6222" s="195"/>
      <c r="K6222" s="195"/>
      <c r="L6222" s="196"/>
    </row>
    <row r="6223">
      <c r="A6223" s="198"/>
      <c r="B6223" s="219"/>
      <c r="C6223" s="103"/>
      <c r="D6223" s="103"/>
      <c r="E6223" s="5" t="str">
        <f t="array" ref="E6223">IF(D6223="","",XLOOKUP(D6223,DATOS!$D$6:D14000,DATOS!$C$6:C14000,0,0,1))</f>
        <v/>
      </c>
      <c r="F6223" s="220"/>
      <c r="G6223" s="221"/>
      <c r="H6223" s="194"/>
      <c r="I6223" s="106"/>
      <c r="J6223" s="195"/>
      <c r="K6223" s="195"/>
      <c r="L6223" s="196"/>
    </row>
    <row r="6224">
      <c r="A6224" s="198"/>
      <c r="B6224" s="219"/>
      <c r="C6224" s="103"/>
      <c r="D6224" s="103"/>
      <c r="E6224" s="5" t="str">
        <f t="array" ref="E6224">IF(D6224="","",XLOOKUP(D6224,DATOS!$D$6:D14000,DATOS!$C$6:C14000,0,0,1))</f>
        <v/>
      </c>
      <c r="F6224" s="220"/>
      <c r="G6224" s="221"/>
      <c r="H6224" s="194"/>
      <c r="I6224" s="106"/>
      <c r="J6224" s="195"/>
      <c r="K6224" s="195"/>
      <c r="L6224" s="196"/>
    </row>
    <row r="6225">
      <c r="A6225" s="198"/>
      <c r="B6225" s="219"/>
      <c r="C6225" s="103"/>
      <c r="D6225" s="103"/>
      <c r="E6225" s="5" t="str">
        <f t="array" ref="E6225">IF(D6225="","",XLOOKUP(D6225,DATOS!$D$6:D14000,DATOS!$C$6:C14000,0,0,1))</f>
        <v/>
      </c>
      <c r="F6225" s="220"/>
      <c r="G6225" s="221"/>
      <c r="H6225" s="194"/>
      <c r="I6225" s="106"/>
      <c r="J6225" s="195"/>
      <c r="K6225" s="195"/>
      <c r="L6225" s="196"/>
    </row>
    <row r="6226">
      <c r="A6226" s="198"/>
      <c r="B6226" s="219"/>
      <c r="C6226" s="103"/>
      <c r="D6226" s="103"/>
      <c r="E6226" s="5" t="str">
        <f t="array" ref="E6226">IF(D6226="","",XLOOKUP(D6226,DATOS!$D$6:D14000,DATOS!$C$6:C14000,0,0,1))</f>
        <v/>
      </c>
      <c r="F6226" s="220"/>
      <c r="G6226" s="221"/>
      <c r="H6226" s="194"/>
      <c r="I6226" s="106"/>
      <c r="J6226" s="195"/>
      <c r="K6226" s="195"/>
      <c r="L6226" s="196"/>
    </row>
    <row r="6227">
      <c r="A6227" s="198"/>
      <c r="B6227" s="219"/>
      <c r="C6227" s="103"/>
      <c r="D6227" s="103"/>
      <c r="E6227" s="5" t="str">
        <f t="array" ref="E6227">IF(D6227="","",XLOOKUP(D6227,DATOS!$D$6:D14000,DATOS!$C$6:C14000,0,0,1))</f>
        <v/>
      </c>
      <c r="F6227" s="220"/>
      <c r="G6227" s="221"/>
      <c r="H6227" s="194"/>
      <c r="I6227" s="106"/>
      <c r="J6227" s="195"/>
      <c r="K6227" s="195"/>
      <c r="L6227" s="196"/>
    </row>
    <row r="6228">
      <c r="A6228" s="198"/>
      <c r="B6228" s="219"/>
      <c r="C6228" s="103"/>
      <c r="D6228" s="103"/>
      <c r="E6228" s="5" t="str">
        <f t="array" ref="E6228">IF(D6228="","",XLOOKUP(D6228,DATOS!$D$6:D14000,DATOS!$C$6:C14000,0,0,1))</f>
        <v/>
      </c>
      <c r="F6228" s="220"/>
      <c r="G6228" s="221"/>
      <c r="H6228" s="194"/>
      <c r="I6228" s="106"/>
      <c r="J6228" s="195"/>
      <c r="K6228" s="195"/>
      <c r="L6228" s="196"/>
    </row>
    <row r="6229">
      <c r="A6229" s="198"/>
      <c r="B6229" s="219"/>
      <c r="C6229" s="103"/>
      <c r="D6229" s="103"/>
      <c r="E6229" s="5" t="str">
        <f t="array" ref="E6229">IF(D6229="","",XLOOKUP(D6229,DATOS!$D$6:D14000,DATOS!$C$6:C14000,0,0,1))</f>
        <v/>
      </c>
      <c r="F6229" s="220"/>
      <c r="G6229" s="221"/>
      <c r="H6229" s="194"/>
      <c r="I6229" s="106"/>
      <c r="J6229" s="195"/>
      <c r="K6229" s="195"/>
      <c r="L6229" s="196"/>
    </row>
    <row r="6230">
      <c r="A6230" s="198"/>
      <c r="B6230" s="219"/>
      <c r="C6230" s="103"/>
      <c r="D6230" s="103"/>
      <c r="E6230" s="5" t="str">
        <f t="array" ref="E6230">IF(D6230="","",XLOOKUP(D6230,DATOS!$D$6:D14000,DATOS!$C$6:C14000,0,0,1))</f>
        <v/>
      </c>
      <c r="F6230" s="220"/>
      <c r="G6230" s="221"/>
      <c r="H6230" s="194"/>
      <c r="I6230" s="106"/>
      <c r="J6230" s="195"/>
      <c r="K6230" s="195"/>
      <c r="L6230" s="196"/>
    </row>
    <row r="6231">
      <c r="A6231" s="198"/>
      <c r="B6231" s="219"/>
      <c r="C6231" s="103"/>
      <c r="D6231" s="103"/>
      <c r="E6231" s="5" t="str">
        <f t="array" ref="E6231">IF(D6231="","",XLOOKUP(D6231,DATOS!$D$6:D14000,DATOS!$C$6:C14000,0,0,1))</f>
        <v/>
      </c>
      <c r="F6231" s="220"/>
      <c r="G6231" s="221"/>
      <c r="H6231" s="194"/>
      <c r="I6231" s="106"/>
      <c r="J6231" s="195"/>
      <c r="K6231" s="195"/>
      <c r="L6231" s="196"/>
    </row>
    <row r="6232">
      <c r="A6232" s="198"/>
      <c r="B6232" s="219"/>
      <c r="C6232" s="103"/>
      <c r="D6232" s="103"/>
      <c r="E6232" s="5" t="str">
        <f t="array" ref="E6232">IF(D6232="","",XLOOKUP(D6232,DATOS!$D$6:D14000,DATOS!$C$6:C14000,0,0,1))</f>
        <v/>
      </c>
      <c r="F6232" s="220"/>
      <c r="G6232" s="221"/>
      <c r="H6232" s="194"/>
      <c r="I6232" s="106"/>
      <c r="J6232" s="195"/>
      <c r="K6232" s="195"/>
      <c r="L6232" s="196"/>
    </row>
    <row r="6233">
      <c r="A6233" s="198"/>
      <c r="B6233" s="219"/>
      <c r="C6233" s="103"/>
      <c r="D6233" s="103"/>
      <c r="E6233" s="5" t="str">
        <f t="array" ref="E6233">IF(D6233="","",XLOOKUP(D6233,DATOS!$D$6:D14000,DATOS!$C$6:C14000,0,0,1))</f>
        <v/>
      </c>
      <c r="F6233" s="220"/>
      <c r="G6233" s="221"/>
      <c r="H6233" s="194"/>
      <c r="I6233" s="106"/>
      <c r="J6233" s="195"/>
      <c r="K6233" s="195"/>
      <c r="L6233" s="196"/>
    </row>
    <row r="6234">
      <c r="A6234" s="198"/>
      <c r="B6234" s="219"/>
      <c r="C6234" s="103"/>
      <c r="D6234" s="103"/>
      <c r="E6234" s="5" t="str">
        <f t="array" ref="E6234">IF(D6234="","",XLOOKUP(D6234,DATOS!$D$6:D14000,DATOS!$C$6:C14000,0,0,1))</f>
        <v/>
      </c>
      <c r="F6234" s="220"/>
      <c r="G6234" s="221"/>
      <c r="H6234" s="194"/>
      <c r="I6234" s="106"/>
      <c r="J6234" s="195"/>
      <c r="K6234" s="195"/>
      <c r="L6234" s="196"/>
    </row>
    <row r="6235">
      <c r="A6235" s="198"/>
      <c r="B6235" s="219"/>
      <c r="C6235" s="103"/>
      <c r="D6235" s="103"/>
      <c r="E6235" s="5" t="str">
        <f t="array" ref="E6235">IF(D6235="","",XLOOKUP(D6235,DATOS!$D$6:D14000,DATOS!$C$6:C14000,0,0,1))</f>
        <v/>
      </c>
      <c r="F6235" s="220"/>
      <c r="G6235" s="221"/>
      <c r="H6235" s="194"/>
      <c r="I6235" s="106"/>
      <c r="J6235" s="195"/>
      <c r="K6235" s="195"/>
      <c r="L6235" s="196"/>
    </row>
    <row r="6236">
      <c r="A6236" s="198"/>
      <c r="B6236" s="219"/>
      <c r="C6236" s="103"/>
      <c r="D6236" s="103"/>
      <c r="E6236" s="5" t="str">
        <f t="array" ref="E6236">IF(D6236="","",XLOOKUP(D6236,DATOS!$D$6:D14000,DATOS!$C$6:C14000,0,0,1))</f>
        <v/>
      </c>
      <c r="F6236" s="220"/>
      <c r="G6236" s="221"/>
      <c r="H6236" s="194"/>
      <c r="I6236" s="106"/>
      <c r="J6236" s="195"/>
      <c r="K6236" s="195"/>
      <c r="L6236" s="196"/>
    </row>
    <row r="6237">
      <c r="A6237" s="198"/>
      <c r="B6237" s="219"/>
      <c r="C6237" s="103"/>
      <c r="D6237" s="103"/>
      <c r="E6237" s="5" t="str">
        <f t="array" ref="E6237">IF(D6237="","",XLOOKUP(D6237,DATOS!$D$6:D14000,DATOS!$C$6:C14000,0,0,1))</f>
        <v/>
      </c>
      <c r="F6237" s="220"/>
      <c r="G6237" s="221"/>
      <c r="H6237" s="194"/>
      <c r="I6237" s="106"/>
      <c r="J6237" s="195"/>
      <c r="K6237" s="195"/>
      <c r="L6237" s="196"/>
    </row>
    <row r="6238">
      <c r="A6238" s="198"/>
      <c r="B6238" s="219"/>
      <c r="C6238" s="103"/>
      <c r="D6238" s="103"/>
      <c r="E6238" s="5" t="str">
        <f t="array" ref="E6238">IF(D6238="","",XLOOKUP(D6238,DATOS!$D$6:D14000,DATOS!$C$6:C14000,0,0,1))</f>
        <v/>
      </c>
      <c r="F6238" s="220"/>
      <c r="G6238" s="221"/>
      <c r="H6238" s="194"/>
      <c r="I6238" s="106"/>
      <c r="J6238" s="195"/>
      <c r="K6238" s="195"/>
      <c r="L6238" s="196"/>
    </row>
    <row r="6239">
      <c r="A6239" s="198"/>
      <c r="B6239" s="219"/>
      <c r="C6239" s="103"/>
      <c r="D6239" s="103"/>
      <c r="E6239" s="5" t="str">
        <f t="array" ref="E6239">IF(D6239="","",XLOOKUP(D6239,DATOS!$D$6:D14000,DATOS!$C$6:C14000,0,0,1))</f>
        <v/>
      </c>
      <c r="F6239" s="220"/>
      <c r="G6239" s="221"/>
      <c r="H6239" s="194"/>
      <c r="I6239" s="106"/>
      <c r="J6239" s="195"/>
      <c r="K6239" s="195"/>
      <c r="L6239" s="196"/>
    </row>
    <row r="6240">
      <c r="A6240" s="198"/>
      <c r="B6240" s="219"/>
      <c r="C6240" s="103"/>
      <c r="D6240" s="103"/>
      <c r="E6240" s="5" t="str">
        <f t="array" ref="E6240">IF(D6240="","",XLOOKUP(D6240,DATOS!$D$6:D14000,DATOS!$C$6:C14000,0,0,1))</f>
        <v/>
      </c>
      <c r="F6240" s="220"/>
      <c r="G6240" s="221"/>
      <c r="H6240" s="194"/>
      <c r="I6240" s="106"/>
      <c r="J6240" s="195"/>
      <c r="K6240" s="195"/>
      <c r="L6240" s="196"/>
    </row>
    <row r="6241">
      <c r="A6241" s="198"/>
      <c r="B6241" s="219"/>
      <c r="C6241" s="103"/>
      <c r="D6241" s="103"/>
      <c r="E6241" s="5" t="str">
        <f t="array" ref="E6241">IF(D6241="","",XLOOKUP(D6241,DATOS!$D$6:D14000,DATOS!$C$6:C14000,0,0,1))</f>
        <v/>
      </c>
      <c r="F6241" s="220"/>
      <c r="G6241" s="221"/>
      <c r="H6241" s="194"/>
      <c r="I6241" s="106"/>
      <c r="J6241" s="195"/>
      <c r="K6241" s="195"/>
      <c r="L6241" s="196"/>
    </row>
    <row r="6242">
      <c r="A6242" s="198"/>
      <c r="B6242" s="219"/>
      <c r="C6242" s="103"/>
      <c r="D6242" s="103"/>
      <c r="E6242" s="5" t="str">
        <f t="array" ref="E6242">IF(D6242="","",XLOOKUP(D6242,DATOS!$D$6:D14000,DATOS!$C$6:C14000,0,0,1))</f>
        <v/>
      </c>
      <c r="F6242" s="220"/>
      <c r="G6242" s="221"/>
      <c r="H6242" s="194"/>
      <c r="I6242" s="106"/>
      <c r="J6242" s="195"/>
      <c r="K6242" s="195"/>
      <c r="L6242" s="196"/>
    </row>
    <row r="6243">
      <c r="A6243" s="198"/>
      <c r="B6243" s="219"/>
      <c r="C6243" s="103"/>
      <c r="D6243" s="103"/>
      <c r="E6243" s="5" t="str">
        <f t="array" ref="E6243">IF(D6243="","",XLOOKUP(D6243,DATOS!$D$6:D14000,DATOS!$C$6:C14000,0,0,1))</f>
        <v/>
      </c>
      <c r="F6243" s="220"/>
      <c r="G6243" s="221"/>
      <c r="H6243" s="194"/>
      <c r="I6243" s="106"/>
      <c r="J6243" s="195"/>
      <c r="K6243" s="195"/>
      <c r="L6243" s="196"/>
    </row>
    <row r="6244">
      <c r="A6244" s="198"/>
      <c r="B6244" s="219"/>
      <c r="C6244" s="103"/>
      <c r="D6244" s="103"/>
      <c r="E6244" s="5" t="str">
        <f t="array" ref="E6244">IF(D6244="","",XLOOKUP(D6244,DATOS!$D$6:D14000,DATOS!$C$6:C14000,0,0,1))</f>
        <v/>
      </c>
      <c r="F6244" s="220"/>
      <c r="G6244" s="221"/>
      <c r="H6244" s="194"/>
      <c r="I6244" s="106"/>
      <c r="J6244" s="195"/>
      <c r="K6244" s="195"/>
      <c r="L6244" s="196"/>
    </row>
    <row r="6245">
      <c r="A6245" s="198"/>
      <c r="B6245" s="219"/>
      <c r="C6245" s="103"/>
      <c r="D6245" s="103"/>
      <c r="E6245" s="5" t="str">
        <f t="array" ref="E6245">IF(D6245="","",XLOOKUP(D6245,DATOS!$D$6:D14000,DATOS!$C$6:C14000,0,0,1))</f>
        <v/>
      </c>
      <c r="F6245" s="220"/>
      <c r="G6245" s="221"/>
      <c r="H6245" s="194"/>
      <c r="I6245" s="106"/>
      <c r="J6245" s="195"/>
      <c r="K6245" s="195"/>
      <c r="L6245" s="196"/>
    </row>
    <row r="6246">
      <c r="A6246" s="198"/>
      <c r="B6246" s="219"/>
      <c r="C6246" s="103"/>
      <c r="D6246" s="103"/>
      <c r="E6246" s="5" t="str">
        <f t="array" ref="E6246">IF(D6246="","",XLOOKUP(D6246,DATOS!$D$6:D14000,DATOS!$C$6:C14000,0,0,1))</f>
        <v/>
      </c>
      <c r="F6246" s="220"/>
      <c r="G6246" s="221"/>
      <c r="H6246" s="194"/>
      <c r="I6246" s="106"/>
      <c r="J6246" s="195"/>
      <c r="K6246" s="195"/>
      <c r="L6246" s="196"/>
    </row>
    <row r="6247">
      <c r="A6247" s="198"/>
      <c r="B6247" s="219"/>
      <c r="C6247" s="103"/>
      <c r="D6247" s="103"/>
      <c r="E6247" s="5" t="str">
        <f t="array" ref="E6247">IF(D6247="","",XLOOKUP(D6247,DATOS!$D$6:D14000,DATOS!$C$6:C14000,0,0,1))</f>
        <v/>
      </c>
      <c r="F6247" s="220"/>
      <c r="G6247" s="221"/>
      <c r="H6247" s="194"/>
      <c r="I6247" s="106"/>
      <c r="J6247" s="195"/>
      <c r="K6247" s="195"/>
      <c r="L6247" s="196"/>
    </row>
    <row r="6248">
      <c r="A6248" s="198"/>
      <c r="B6248" s="219"/>
      <c r="C6248" s="103"/>
      <c r="D6248" s="103"/>
      <c r="E6248" s="5" t="str">
        <f t="array" ref="E6248">IF(D6248="","",XLOOKUP(D6248,DATOS!$D$6:D14000,DATOS!$C$6:C14000,0,0,1))</f>
        <v/>
      </c>
      <c r="F6248" s="220"/>
      <c r="G6248" s="221"/>
      <c r="H6248" s="194"/>
      <c r="I6248" s="106"/>
      <c r="J6248" s="195"/>
      <c r="K6248" s="195"/>
      <c r="L6248" s="196"/>
    </row>
    <row r="6249">
      <c r="A6249" s="198"/>
      <c r="B6249" s="219"/>
      <c r="C6249" s="103"/>
      <c r="D6249" s="103"/>
      <c r="E6249" s="5" t="str">
        <f t="array" ref="E6249">IF(D6249="","",XLOOKUP(D6249,DATOS!$D$6:D14000,DATOS!$C$6:C14000,0,0,1))</f>
        <v/>
      </c>
      <c r="F6249" s="220"/>
      <c r="G6249" s="221"/>
      <c r="H6249" s="194"/>
      <c r="I6249" s="106"/>
      <c r="J6249" s="195"/>
      <c r="K6249" s="195"/>
      <c r="L6249" s="196"/>
    </row>
    <row r="6250">
      <c r="A6250" s="198"/>
      <c r="B6250" s="219"/>
      <c r="C6250" s="103"/>
      <c r="D6250" s="103"/>
      <c r="E6250" s="5" t="str">
        <f t="array" ref="E6250">IF(D6250="","",XLOOKUP(D6250,DATOS!$D$6:D14000,DATOS!$C$6:C14000,0,0,1))</f>
        <v/>
      </c>
      <c r="F6250" s="220"/>
      <c r="G6250" s="221"/>
      <c r="H6250" s="194"/>
      <c r="I6250" s="106"/>
      <c r="J6250" s="195"/>
      <c r="K6250" s="195"/>
      <c r="L6250" s="196"/>
    </row>
    <row r="6251">
      <c r="A6251" s="198"/>
      <c r="B6251" s="219"/>
      <c r="C6251" s="103"/>
      <c r="D6251" s="103"/>
      <c r="E6251" s="5" t="str">
        <f t="array" ref="E6251">IF(D6251="","",XLOOKUP(D6251,DATOS!$D$6:D14000,DATOS!$C$6:C14000,0,0,1))</f>
        <v/>
      </c>
      <c r="F6251" s="220"/>
      <c r="G6251" s="221"/>
      <c r="H6251" s="194"/>
      <c r="I6251" s="106"/>
      <c r="J6251" s="195"/>
      <c r="K6251" s="195"/>
      <c r="L6251" s="196"/>
    </row>
    <row r="6252">
      <c r="A6252" s="198"/>
      <c r="B6252" s="219"/>
      <c r="C6252" s="103"/>
      <c r="D6252" s="103"/>
      <c r="E6252" s="5" t="str">
        <f t="array" ref="E6252">IF(D6252="","",XLOOKUP(D6252,DATOS!$D$6:D14000,DATOS!$C$6:C14000,0,0,1))</f>
        <v/>
      </c>
      <c r="F6252" s="220"/>
      <c r="G6252" s="221"/>
      <c r="H6252" s="194"/>
      <c r="I6252" s="106"/>
      <c r="J6252" s="195"/>
      <c r="K6252" s="195"/>
      <c r="L6252" s="196"/>
    </row>
    <row r="6253">
      <c r="A6253" s="198"/>
      <c r="B6253" s="219"/>
      <c r="C6253" s="103"/>
      <c r="D6253" s="103"/>
      <c r="E6253" s="5" t="str">
        <f t="array" ref="E6253">IF(D6253="","",XLOOKUP(D6253,DATOS!$D$6:D14000,DATOS!$C$6:C14000,0,0,1))</f>
        <v/>
      </c>
      <c r="F6253" s="220"/>
      <c r="G6253" s="221"/>
      <c r="H6253" s="194"/>
      <c r="I6253" s="106"/>
      <c r="J6253" s="195"/>
      <c r="K6253" s="195"/>
      <c r="L6253" s="196"/>
    </row>
    <row r="6254">
      <c r="A6254" s="198"/>
      <c r="B6254" s="219"/>
      <c r="C6254" s="103"/>
      <c r="D6254" s="103"/>
      <c r="E6254" s="5" t="str">
        <f t="array" ref="E6254">IF(D6254="","",XLOOKUP(D6254,DATOS!$D$6:D14000,DATOS!$C$6:C14000,0,0,1))</f>
        <v/>
      </c>
      <c r="F6254" s="220"/>
      <c r="G6254" s="221"/>
      <c r="H6254" s="194"/>
      <c r="I6254" s="106"/>
      <c r="J6254" s="195"/>
      <c r="K6254" s="195"/>
      <c r="L6254" s="196"/>
    </row>
    <row r="6255">
      <c r="A6255" s="198"/>
      <c r="B6255" s="219"/>
      <c r="C6255" s="103"/>
      <c r="D6255" s="103"/>
      <c r="E6255" s="5" t="str">
        <f t="array" ref="E6255">IF(D6255="","",XLOOKUP(D6255,DATOS!$D$6:D14000,DATOS!$C$6:C14000,0,0,1))</f>
        <v/>
      </c>
      <c r="F6255" s="220"/>
      <c r="G6255" s="221"/>
      <c r="H6255" s="194"/>
      <c r="I6255" s="106"/>
      <c r="J6255" s="195"/>
      <c r="K6255" s="195"/>
      <c r="L6255" s="196"/>
    </row>
    <row r="6256">
      <c r="A6256" s="198"/>
      <c r="B6256" s="219"/>
      <c r="C6256" s="103"/>
      <c r="D6256" s="103"/>
      <c r="E6256" s="5" t="str">
        <f t="array" ref="E6256">IF(D6256="","",XLOOKUP(D6256,DATOS!$D$6:D14000,DATOS!$C$6:C14000,0,0,1))</f>
        <v/>
      </c>
      <c r="F6256" s="220"/>
      <c r="G6256" s="221"/>
      <c r="H6256" s="194"/>
      <c r="I6256" s="106"/>
      <c r="J6256" s="195"/>
      <c r="K6256" s="195"/>
      <c r="L6256" s="196"/>
    </row>
    <row r="6257">
      <c r="A6257" s="198"/>
      <c r="B6257" s="219"/>
      <c r="C6257" s="103"/>
      <c r="D6257" s="103"/>
      <c r="E6257" s="5" t="str">
        <f t="array" ref="E6257">IF(D6257="","",XLOOKUP(D6257,DATOS!$D$6:D14000,DATOS!$C$6:C14000,0,0,1))</f>
        <v/>
      </c>
      <c r="F6257" s="220"/>
      <c r="G6257" s="221"/>
      <c r="H6257" s="194"/>
      <c r="I6257" s="106"/>
      <c r="J6257" s="195"/>
      <c r="K6257" s="195"/>
      <c r="L6257" s="196"/>
    </row>
    <row r="6258">
      <c r="A6258" s="198"/>
      <c r="B6258" s="219"/>
      <c r="C6258" s="103"/>
      <c r="D6258" s="103"/>
      <c r="E6258" s="5" t="str">
        <f t="array" ref="E6258">IF(D6258="","",XLOOKUP(D6258,DATOS!$D$6:D14000,DATOS!$C$6:C14000,0,0,1))</f>
        <v/>
      </c>
      <c r="F6258" s="220"/>
      <c r="G6258" s="221"/>
      <c r="H6258" s="194"/>
      <c r="I6258" s="106"/>
      <c r="J6258" s="195"/>
      <c r="K6258" s="195"/>
      <c r="L6258" s="196"/>
    </row>
    <row r="6259">
      <c r="A6259" s="198"/>
      <c r="B6259" s="219"/>
      <c r="C6259" s="103"/>
      <c r="D6259" s="103"/>
      <c r="E6259" s="5" t="str">
        <f t="array" ref="E6259">IF(D6259="","",XLOOKUP(D6259,DATOS!$D$6:D14000,DATOS!$C$6:C14000,0,0,1))</f>
        <v/>
      </c>
      <c r="F6259" s="220"/>
      <c r="G6259" s="221"/>
      <c r="H6259" s="194"/>
      <c r="I6259" s="106"/>
      <c r="J6259" s="195"/>
      <c r="K6259" s="195"/>
      <c r="L6259" s="196"/>
    </row>
    <row r="6260">
      <c r="A6260" s="198"/>
      <c r="B6260" s="219"/>
      <c r="C6260" s="103"/>
      <c r="D6260" s="103"/>
      <c r="E6260" s="5" t="str">
        <f t="array" ref="E6260">IF(D6260="","",XLOOKUP(D6260,DATOS!$D$6:D14000,DATOS!$C$6:C14000,0,0,1))</f>
        <v/>
      </c>
      <c r="F6260" s="220"/>
      <c r="G6260" s="221"/>
      <c r="H6260" s="194"/>
      <c r="I6260" s="106"/>
      <c r="J6260" s="195"/>
      <c r="K6260" s="195"/>
      <c r="L6260" s="196"/>
    </row>
    <row r="6261">
      <c r="A6261" s="198"/>
      <c r="B6261" s="219"/>
      <c r="C6261" s="103"/>
      <c r="D6261" s="103"/>
      <c r="E6261" s="5" t="str">
        <f t="array" ref="E6261">IF(D6261="","",XLOOKUP(D6261,DATOS!$D$6:D14000,DATOS!$C$6:C14000,0,0,1))</f>
        <v/>
      </c>
      <c r="F6261" s="220"/>
      <c r="G6261" s="221"/>
      <c r="H6261" s="194"/>
      <c r="I6261" s="106"/>
      <c r="J6261" s="195"/>
      <c r="K6261" s="195"/>
      <c r="L6261" s="196"/>
    </row>
    <row r="6262">
      <c r="A6262" s="198"/>
      <c r="B6262" s="219"/>
      <c r="C6262" s="103"/>
      <c r="D6262" s="103"/>
      <c r="E6262" s="5" t="str">
        <f t="array" ref="E6262">IF(D6262="","",XLOOKUP(D6262,DATOS!$D$6:D14000,DATOS!$C$6:C14000,0,0,1))</f>
        <v/>
      </c>
      <c r="F6262" s="220"/>
      <c r="G6262" s="221"/>
      <c r="H6262" s="194"/>
      <c r="I6262" s="106"/>
      <c r="J6262" s="195"/>
      <c r="K6262" s="195"/>
      <c r="L6262" s="196"/>
    </row>
    <row r="6263">
      <c r="A6263" s="198"/>
      <c r="B6263" s="219"/>
      <c r="C6263" s="103"/>
      <c r="D6263" s="103"/>
      <c r="E6263" s="5" t="str">
        <f t="array" ref="E6263">IF(D6263="","",XLOOKUP(D6263,DATOS!$D$6:D14000,DATOS!$C$6:C14000,0,0,1))</f>
        <v/>
      </c>
      <c r="F6263" s="220"/>
      <c r="G6263" s="221"/>
      <c r="H6263" s="194"/>
      <c r="I6263" s="106"/>
      <c r="J6263" s="195"/>
      <c r="K6263" s="195"/>
      <c r="L6263" s="196"/>
    </row>
    <row r="6264">
      <c r="A6264" s="198"/>
      <c r="B6264" s="219"/>
      <c r="C6264" s="103"/>
      <c r="D6264" s="103"/>
      <c r="E6264" s="5" t="str">
        <f t="array" ref="E6264">IF(D6264="","",XLOOKUP(D6264,DATOS!$D$6:D14000,DATOS!$C$6:C14000,0,0,1))</f>
        <v/>
      </c>
      <c r="F6264" s="220"/>
      <c r="G6264" s="221"/>
      <c r="H6264" s="194"/>
      <c r="I6264" s="106"/>
      <c r="J6264" s="195"/>
      <c r="K6264" s="195"/>
      <c r="L6264" s="196"/>
    </row>
    <row r="6265">
      <c r="A6265" s="198"/>
      <c r="B6265" s="219"/>
      <c r="C6265" s="103"/>
      <c r="D6265" s="103"/>
      <c r="E6265" s="5" t="str">
        <f t="array" ref="E6265">IF(D6265="","",XLOOKUP(D6265,DATOS!$D$6:D14000,DATOS!$C$6:C14000,0,0,1))</f>
        <v/>
      </c>
      <c r="F6265" s="220"/>
      <c r="G6265" s="221"/>
      <c r="H6265" s="194"/>
      <c r="I6265" s="106"/>
      <c r="J6265" s="195"/>
      <c r="K6265" s="195"/>
      <c r="L6265" s="196"/>
    </row>
    <row r="6266">
      <c r="A6266" s="198"/>
      <c r="B6266" s="219"/>
      <c r="C6266" s="103"/>
      <c r="D6266" s="103"/>
      <c r="E6266" s="5" t="str">
        <f t="array" ref="E6266">IF(D6266="","",XLOOKUP(D6266,DATOS!$D$6:D14000,DATOS!$C$6:C14000,0,0,1))</f>
        <v/>
      </c>
      <c r="F6266" s="220"/>
      <c r="G6266" s="221"/>
      <c r="H6266" s="194"/>
      <c r="I6266" s="106"/>
      <c r="J6266" s="195"/>
      <c r="K6266" s="195"/>
      <c r="L6266" s="196"/>
    </row>
    <row r="6267">
      <c r="A6267" s="198"/>
      <c r="B6267" s="219"/>
      <c r="C6267" s="103"/>
      <c r="D6267" s="103"/>
      <c r="E6267" s="5" t="str">
        <f t="array" ref="E6267">IF(D6267="","",XLOOKUP(D6267,DATOS!$D$6:D14000,DATOS!$C$6:C14000,0,0,1))</f>
        <v/>
      </c>
      <c r="F6267" s="220"/>
      <c r="G6267" s="221"/>
      <c r="H6267" s="194"/>
      <c r="I6267" s="106"/>
      <c r="J6267" s="195"/>
      <c r="K6267" s="195"/>
      <c r="L6267" s="196"/>
    </row>
    <row r="6268">
      <c r="A6268" s="198"/>
      <c r="B6268" s="219"/>
      <c r="C6268" s="103"/>
      <c r="D6268" s="103"/>
      <c r="E6268" s="5" t="str">
        <f t="array" ref="E6268">IF(D6268="","",XLOOKUP(D6268,DATOS!$D$6:D14000,DATOS!$C$6:C14000,0,0,1))</f>
        <v/>
      </c>
      <c r="F6268" s="220"/>
      <c r="G6268" s="221"/>
      <c r="H6268" s="194"/>
      <c r="I6268" s="106"/>
      <c r="J6268" s="195"/>
      <c r="K6268" s="195"/>
      <c r="L6268" s="196"/>
    </row>
    <row r="6269">
      <c r="A6269" s="198"/>
      <c r="B6269" s="219"/>
      <c r="C6269" s="103"/>
      <c r="D6269" s="103"/>
      <c r="E6269" s="5" t="str">
        <f t="array" ref="E6269">IF(D6269="","",XLOOKUP(D6269,DATOS!$D$6:D14000,DATOS!$C$6:C14000,0,0,1))</f>
        <v/>
      </c>
      <c r="F6269" s="220"/>
      <c r="G6269" s="221"/>
      <c r="H6269" s="194"/>
      <c r="I6269" s="106"/>
      <c r="J6269" s="195"/>
      <c r="K6269" s="195"/>
      <c r="L6269" s="196"/>
    </row>
    <row r="6270">
      <c r="A6270" s="198"/>
      <c r="B6270" s="219"/>
      <c r="C6270" s="103"/>
      <c r="D6270" s="103"/>
      <c r="E6270" s="5" t="str">
        <f t="array" ref="E6270">IF(D6270="","",XLOOKUP(D6270,DATOS!$D$6:D14000,DATOS!$C$6:C14000,0,0,1))</f>
        <v/>
      </c>
      <c r="F6270" s="220"/>
      <c r="G6270" s="221"/>
      <c r="H6270" s="194"/>
      <c r="I6270" s="106"/>
      <c r="J6270" s="195"/>
      <c r="K6270" s="195"/>
      <c r="L6270" s="196"/>
    </row>
    <row r="6271">
      <c r="A6271" s="198"/>
      <c r="B6271" s="219"/>
      <c r="C6271" s="103"/>
      <c r="D6271" s="103"/>
      <c r="E6271" s="5" t="str">
        <f t="array" ref="E6271">IF(D6271="","",XLOOKUP(D6271,DATOS!$D$6:D14000,DATOS!$C$6:C14000,0,0,1))</f>
        <v/>
      </c>
      <c r="F6271" s="220"/>
      <c r="G6271" s="221"/>
      <c r="H6271" s="194"/>
      <c r="I6271" s="106"/>
      <c r="J6271" s="195"/>
      <c r="K6271" s="195"/>
      <c r="L6271" s="196"/>
    </row>
    <row r="6272">
      <c r="A6272" s="198"/>
      <c r="B6272" s="219"/>
      <c r="C6272" s="103"/>
      <c r="D6272" s="103"/>
      <c r="E6272" s="5" t="str">
        <f t="array" ref="E6272">IF(D6272="","",XLOOKUP(D6272,DATOS!$D$6:D14000,DATOS!$C$6:C14000,0,0,1))</f>
        <v/>
      </c>
      <c r="F6272" s="220"/>
      <c r="G6272" s="221"/>
      <c r="H6272" s="194"/>
      <c r="I6272" s="106"/>
      <c r="J6272" s="195"/>
      <c r="K6272" s="195"/>
      <c r="L6272" s="196"/>
    </row>
    <row r="6273">
      <c r="A6273" s="198"/>
      <c r="B6273" s="219"/>
      <c r="C6273" s="103"/>
      <c r="D6273" s="103"/>
      <c r="E6273" s="5" t="str">
        <f t="array" ref="E6273">IF(D6273="","",XLOOKUP(D6273,DATOS!$D$6:D14000,DATOS!$C$6:C14000,0,0,1))</f>
        <v/>
      </c>
      <c r="F6273" s="220"/>
      <c r="G6273" s="221"/>
      <c r="H6273" s="194"/>
      <c r="I6273" s="106"/>
      <c r="J6273" s="195"/>
      <c r="K6273" s="195"/>
      <c r="L6273" s="196"/>
    </row>
    <row r="6274">
      <c r="A6274" s="198"/>
      <c r="B6274" s="219"/>
      <c r="C6274" s="103"/>
      <c r="D6274" s="103"/>
      <c r="E6274" s="5" t="str">
        <f t="array" ref="E6274">IF(D6274="","",XLOOKUP(D6274,DATOS!$D$6:D14000,DATOS!$C$6:C14000,0,0,1))</f>
        <v/>
      </c>
      <c r="F6274" s="220"/>
      <c r="G6274" s="221"/>
      <c r="H6274" s="194"/>
      <c r="I6274" s="106"/>
      <c r="J6274" s="195"/>
      <c r="K6274" s="195"/>
      <c r="L6274" s="196"/>
    </row>
    <row r="6275">
      <c r="A6275" s="198"/>
      <c r="B6275" s="219"/>
      <c r="C6275" s="103"/>
      <c r="D6275" s="103"/>
      <c r="E6275" s="5" t="str">
        <f t="array" ref="E6275">IF(D6275="","",XLOOKUP(D6275,DATOS!$D$6:D14000,DATOS!$C$6:C14000,0,0,1))</f>
        <v/>
      </c>
      <c r="F6275" s="220"/>
      <c r="G6275" s="221"/>
      <c r="H6275" s="194"/>
      <c r="I6275" s="106"/>
      <c r="J6275" s="195"/>
      <c r="K6275" s="195"/>
      <c r="L6275" s="196"/>
    </row>
    <row r="6276">
      <c r="A6276" s="198"/>
      <c r="B6276" s="219"/>
      <c r="C6276" s="103"/>
      <c r="D6276" s="103"/>
      <c r="E6276" s="5" t="str">
        <f t="array" ref="E6276">IF(D6276="","",XLOOKUP(D6276,DATOS!$D$6:D14000,DATOS!$C$6:C14000,0,0,1))</f>
        <v/>
      </c>
      <c r="F6276" s="220"/>
      <c r="G6276" s="221"/>
      <c r="H6276" s="194"/>
      <c r="I6276" s="106"/>
      <c r="J6276" s="195"/>
      <c r="K6276" s="195"/>
      <c r="L6276" s="196"/>
    </row>
    <row r="6277">
      <c r="A6277" s="198"/>
      <c r="B6277" s="219"/>
      <c r="C6277" s="103"/>
      <c r="D6277" s="103"/>
      <c r="E6277" s="5" t="str">
        <f t="array" ref="E6277">IF(D6277="","",XLOOKUP(D6277,DATOS!$D$6:D14000,DATOS!$C$6:C14000,0,0,1))</f>
        <v/>
      </c>
      <c r="F6277" s="220"/>
      <c r="G6277" s="221"/>
      <c r="H6277" s="194"/>
      <c r="I6277" s="106"/>
      <c r="J6277" s="195"/>
      <c r="K6277" s="195"/>
      <c r="L6277" s="196"/>
    </row>
    <row r="6278">
      <c r="A6278" s="198"/>
      <c r="B6278" s="219"/>
      <c r="C6278" s="103"/>
      <c r="D6278" s="103"/>
      <c r="E6278" s="5" t="str">
        <f t="array" ref="E6278">IF(D6278="","",XLOOKUP(D6278,DATOS!$D$6:D14000,DATOS!$C$6:C14000,0,0,1))</f>
        <v/>
      </c>
      <c r="F6278" s="220"/>
      <c r="G6278" s="221"/>
      <c r="H6278" s="194"/>
      <c r="I6278" s="106"/>
      <c r="J6278" s="195"/>
      <c r="K6278" s="195"/>
      <c r="L6278" s="196"/>
    </row>
    <row r="6279">
      <c r="A6279" s="198"/>
      <c r="B6279" s="219"/>
      <c r="C6279" s="103"/>
      <c r="D6279" s="103"/>
      <c r="E6279" s="5" t="str">
        <f t="array" ref="E6279">IF(D6279="","",XLOOKUP(D6279,DATOS!$D$6:D14000,DATOS!$C$6:C14000,0,0,1))</f>
        <v/>
      </c>
      <c r="F6279" s="220"/>
      <c r="G6279" s="221"/>
      <c r="H6279" s="194"/>
      <c r="I6279" s="106"/>
      <c r="J6279" s="195"/>
      <c r="K6279" s="195"/>
      <c r="L6279" s="196"/>
    </row>
    <row r="6280">
      <c r="A6280" s="198"/>
      <c r="B6280" s="219"/>
      <c r="C6280" s="103"/>
      <c r="D6280" s="103"/>
      <c r="E6280" s="5" t="str">
        <f t="array" ref="E6280">IF(D6280="","",XLOOKUP(D6280,DATOS!$D$6:D14000,DATOS!$C$6:C14000,0,0,1))</f>
        <v/>
      </c>
      <c r="F6280" s="220"/>
      <c r="G6280" s="221"/>
      <c r="H6280" s="194"/>
      <c r="I6280" s="106"/>
      <c r="J6280" s="195"/>
      <c r="K6280" s="195"/>
      <c r="L6280" s="196"/>
    </row>
    <row r="6281">
      <c r="A6281" s="198"/>
      <c r="B6281" s="219"/>
      <c r="C6281" s="103"/>
      <c r="D6281" s="103"/>
      <c r="E6281" s="5" t="str">
        <f t="array" ref="E6281">IF(D6281="","",XLOOKUP(D6281,DATOS!$D$6:D14000,DATOS!$C$6:C14000,0,0,1))</f>
        <v/>
      </c>
      <c r="F6281" s="220"/>
      <c r="G6281" s="221"/>
      <c r="H6281" s="194"/>
      <c r="I6281" s="106"/>
      <c r="J6281" s="195"/>
      <c r="K6281" s="195"/>
      <c r="L6281" s="196"/>
    </row>
    <row r="6282">
      <c r="A6282" s="198"/>
      <c r="B6282" s="219"/>
      <c r="C6282" s="103"/>
      <c r="D6282" s="103"/>
      <c r="E6282" s="5" t="str">
        <f t="array" ref="E6282">IF(D6282="","",XLOOKUP(D6282,DATOS!$D$6:D14000,DATOS!$C$6:C14000,0,0,1))</f>
        <v/>
      </c>
      <c r="F6282" s="220"/>
      <c r="G6282" s="221"/>
      <c r="H6282" s="194"/>
      <c r="I6282" s="106"/>
      <c r="J6282" s="195"/>
      <c r="K6282" s="195"/>
      <c r="L6282" s="196"/>
    </row>
    <row r="6283">
      <c r="A6283" s="198"/>
      <c r="B6283" s="219"/>
      <c r="C6283" s="103"/>
      <c r="D6283" s="103"/>
      <c r="E6283" s="5" t="str">
        <f t="array" ref="E6283">IF(D6283="","",XLOOKUP(D6283,DATOS!$D$6:D14000,DATOS!$C$6:C14000,0,0,1))</f>
        <v/>
      </c>
      <c r="F6283" s="220"/>
      <c r="G6283" s="221"/>
      <c r="H6283" s="194"/>
      <c r="I6283" s="106"/>
      <c r="J6283" s="195"/>
      <c r="K6283" s="195"/>
      <c r="L6283" s="196"/>
    </row>
    <row r="6284">
      <c r="A6284" s="198"/>
      <c r="B6284" s="219"/>
      <c r="C6284" s="103"/>
      <c r="D6284" s="103"/>
      <c r="E6284" s="5" t="str">
        <f t="array" ref="E6284">IF(D6284="","",XLOOKUP(D6284,DATOS!$D$6:D14000,DATOS!$C$6:C14000,0,0,1))</f>
        <v/>
      </c>
      <c r="F6284" s="220"/>
      <c r="G6284" s="221"/>
      <c r="H6284" s="194"/>
      <c r="I6284" s="106"/>
      <c r="J6284" s="195"/>
      <c r="K6284" s="195"/>
      <c r="L6284" s="196"/>
    </row>
    <row r="6285">
      <c r="A6285" s="198"/>
      <c r="B6285" s="219"/>
      <c r="C6285" s="103"/>
      <c r="D6285" s="103"/>
      <c r="E6285" s="5" t="str">
        <f t="array" ref="E6285">IF(D6285="","",XLOOKUP(D6285,DATOS!$D$6:D14000,DATOS!$C$6:C14000,0,0,1))</f>
        <v/>
      </c>
      <c r="F6285" s="220"/>
      <c r="G6285" s="221"/>
      <c r="H6285" s="194"/>
      <c r="I6285" s="106"/>
      <c r="J6285" s="195"/>
      <c r="K6285" s="195"/>
      <c r="L6285" s="196"/>
    </row>
    <row r="6286">
      <c r="A6286" s="198"/>
      <c r="B6286" s="219"/>
      <c r="C6286" s="103"/>
      <c r="D6286" s="103"/>
      <c r="E6286" s="5" t="str">
        <f t="array" ref="E6286">IF(D6286="","",XLOOKUP(D6286,DATOS!$D$6:D14000,DATOS!$C$6:C14000,0,0,1))</f>
        <v/>
      </c>
      <c r="F6286" s="220"/>
      <c r="G6286" s="221"/>
      <c r="H6286" s="194"/>
      <c r="I6286" s="106"/>
      <c r="J6286" s="195"/>
      <c r="K6286" s="195"/>
      <c r="L6286" s="196"/>
    </row>
    <row r="6287">
      <c r="A6287" s="198"/>
      <c r="B6287" s="219"/>
      <c r="C6287" s="103"/>
      <c r="D6287" s="103"/>
      <c r="E6287" s="5" t="str">
        <f t="array" ref="E6287">IF(D6287="","",XLOOKUP(D6287,DATOS!$D$6:D14000,DATOS!$C$6:C14000,0,0,1))</f>
        <v/>
      </c>
      <c r="F6287" s="220"/>
      <c r="G6287" s="221"/>
      <c r="H6287" s="194"/>
      <c r="I6287" s="106"/>
      <c r="J6287" s="195"/>
      <c r="K6287" s="195"/>
      <c r="L6287" s="196"/>
    </row>
    <row r="6288">
      <c r="A6288" s="198"/>
      <c r="B6288" s="219"/>
      <c r="C6288" s="103"/>
      <c r="D6288" s="103"/>
      <c r="E6288" s="5" t="str">
        <f t="array" ref="E6288">IF(D6288="","",XLOOKUP(D6288,DATOS!$D$6:D14000,DATOS!$C$6:C14000,0,0,1))</f>
        <v/>
      </c>
      <c r="F6288" s="220"/>
      <c r="G6288" s="221"/>
      <c r="H6288" s="194"/>
      <c r="I6288" s="106"/>
      <c r="J6288" s="195"/>
      <c r="K6288" s="195"/>
      <c r="L6288" s="196"/>
    </row>
    <row r="6289">
      <c r="A6289" s="198"/>
      <c r="B6289" s="219"/>
      <c r="C6289" s="103"/>
      <c r="D6289" s="103"/>
      <c r="E6289" s="5" t="str">
        <f t="array" ref="E6289">IF(D6289="","",XLOOKUP(D6289,DATOS!$D$6:D14000,DATOS!$C$6:C14000,0,0,1))</f>
        <v/>
      </c>
      <c r="F6289" s="220"/>
      <c r="G6289" s="221"/>
      <c r="H6289" s="194"/>
      <c r="I6289" s="106"/>
      <c r="J6289" s="195"/>
      <c r="K6289" s="195"/>
      <c r="L6289" s="196"/>
    </row>
    <row r="6290">
      <c r="A6290" s="198"/>
      <c r="B6290" s="219"/>
      <c r="C6290" s="103"/>
      <c r="D6290" s="103"/>
      <c r="E6290" s="224" t="str">
        <f t="array" ref="E6290">IF(D6290="","",XLOOKUP(D6290,DATOS!$D$6:D14000,DATOS!$C$6:C14000,0,0,1))</f>
        <v/>
      </c>
      <c r="F6290" s="220"/>
      <c r="G6290" s="221"/>
      <c r="H6290" s="194"/>
      <c r="I6290" s="106"/>
      <c r="J6290" s="195"/>
      <c r="K6290" s="195"/>
      <c r="L6290" s="196"/>
    </row>
    <row r="6291">
      <c r="A6291" s="198"/>
      <c r="B6291" s="219"/>
      <c r="C6291" s="103"/>
      <c r="D6291" s="103"/>
      <c r="E6291" s="5" t="str">
        <f t="array" ref="E6291">IF(D6291="","",XLOOKUP(D6291,DATOS!$D$6:D14000,DATOS!$C$6:C14000,0,0,1))</f>
        <v/>
      </c>
      <c r="F6291" s="220"/>
      <c r="G6291" s="221"/>
      <c r="H6291" s="194"/>
      <c r="I6291" s="106"/>
      <c r="J6291" s="195"/>
      <c r="K6291" s="195"/>
      <c r="L6291" s="196"/>
    </row>
    <row r="6292">
      <c r="A6292" s="198"/>
      <c r="B6292" s="219"/>
      <c r="C6292" s="103"/>
      <c r="D6292" s="103"/>
      <c r="E6292" s="5" t="str">
        <f t="array" ref="E6292">IF(D6292="","",XLOOKUP(D6292,DATOS!$D$6:D14000,DATOS!$C$6:C14000,0,0,1))</f>
        <v/>
      </c>
      <c r="F6292" s="220"/>
      <c r="G6292" s="221"/>
      <c r="H6292" s="194"/>
      <c r="I6292" s="106"/>
      <c r="J6292" s="195"/>
      <c r="K6292" s="195"/>
      <c r="L6292" s="196"/>
    </row>
    <row r="6293">
      <c r="A6293" s="198"/>
      <c r="B6293" s="219"/>
      <c r="C6293" s="103"/>
      <c r="D6293" s="103"/>
      <c r="E6293" s="5" t="str">
        <f t="array" ref="E6293">IF(D6293="","",XLOOKUP(D6293,DATOS!$D$6:D14000,DATOS!$C$6:C14000,0,0,1))</f>
        <v/>
      </c>
      <c r="F6293" s="220"/>
      <c r="G6293" s="221"/>
      <c r="H6293" s="194"/>
      <c r="I6293" s="106"/>
      <c r="J6293" s="195"/>
      <c r="K6293" s="195"/>
      <c r="L6293" s="196"/>
    </row>
    <row r="6294">
      <c r="A6294" s="198"/>
      <c r="B6294" s="219"/>
      <c r="C6294" s="103"/>
      <c r="D6294" s="103"/>
      <c r="E6294" s="5" t="str">
        <f t="array" ref="E6294">IF(D6294="","",XLOOKUP(D6294,DATOS!$D$6:D14000,DATOS!$C$6:C14000,0,0,1))</f>
        <v/>
      </c>
      <c r="F6294" s="220"/>
      <c r="G6294" s="221"/>
      <c r="H6294" s="194"/>
      <c r="I6294" s="106"/>
      <c r="J6294" s="195"/>
      <c r="K6294" s="195"/>
      <c r="L6294" s="196"/>
    </row>
    <row r="6295">
      <c r="A6295" s="198"/>
      <c r="B6295" s="219"/>
      <c r="C6295" s="103"/>
      <c r="D6295" s="103"/>
      <c r="E6295" s="5" t="str">
        <f t="array" ref="E6295">IF(D6295="","",XLOOKUP(D6295,DATOS!$D$6:D14000,DATOS!$C$6:C14000,0,0,1))</f>
        <v/>
      </c>
      <c r="F6295" s="220"/>
      <c r="G6295" s="221"/>
      <c r="H6295" s="194"/>
      <c r="I6295" s="106"/>
      <c r="J6295" s="195"/>
      <c r="K6295" s="195"/>
      <c r="L6295" s="196"/>
    </row>
    <row r="6296">
      <c r="A6296" s="198"/>
      <c r="B6296" s="219"/>
      <c r="C6296" s="103"/>
      <c r="D6296" s="103"/>
      <c r="E6296" s="5" t="str">
        <f t="array" ref="E6296">IF(D6296="","",XLOOKUP(D6296,DATOS!$D$6:D14000,DATOS!$C$6:C14000,0,0,1))</f>
        <v/>
      </c>
      <c r="F6296" s="220"/>
      <c r="G6296" s="221"/>
      <c r="H6296" s="194"/>
      <c r="I6296" s="106"/>
      <c r="J6296" s="195"/>
      <c r="K6296" s="195"/>
      <c r="L6296" s="196"/>
    </row>
    <row r="6297">
      <c r="A6297" s="198"/>
      <c r="B6297" s="219"/>
      <c r="C6297" s="103"/>
      <c r="D6297" s="103"/>
      <c r="E6297" s="5" t="str">
        <f t="array" ref="E6297">IF(D6297="","",XLOOKUP(D6297,DATOS!$D$6:D14000,DATOS!$C$6:C14000,0,0,1))</f>
        <v/>
      </c>
      <c r="F6297" s="220"/>
      <c r="G6297" s="221"/>
      <c r="H6297" s="194"/>
      <c r="I6297" s="106"/>
      <c r="J6297" s="195"/>
      <c r="K6297" s="195"/>
      <c r="L6297" s="196"/>
    </row>
    <row r="6298">
      <c r="A6298" s="198"/>
      <c r="B6298" s="219"/>
      <c r="C6298" s="103"/>
      <c r="D6298" s="103"/>
      <c r="E6298" s="5" t="str">
        <f t="array" ref="E6298">IF(D6298="","",XLOOKUP(D6298,DATOS!$D$6:D14000,DATOS!$C$6:C14000,0,0,1))</f>
        <v/>
      </c>
      <c r="F6298" s="220"/>
      <c r="G6298" s="221"/>
      <c r="H6298" s="194"/>
      <c r="I6298" s="106"/>
      <c r="J6298" s="195"/>
      <c r="K6298" s="195"/>
      <c r="L6298" s="196"/>
    </row>
    <row r="6299">
      <c r="A6299" s="198"/>
      <c r="B6299" s="219"/>
      <c r="C6299" s="103"/>
      <c r="D6299" s="103"/>
      <c r="E6299" s="5" t="str">
        <f t="array" ref="E6299">IF(D6299="","",XLOOKUP(D6299,DATOS!$D$6:D14000,DATOS!$C$6:C14000,0,0,1))</f>
        <v/>
      </c>
      <c r="F6299" s="220"/>
      <c r="G6299" s="221"/>
      <c r="H6299" s="194"/>
      <c r="I6299" s="106"/>
      <c r="J6299" s="195"/>
      <c r="K6299" s="195"/>
      <c r="L6299" s="196"/>
    </row>
    <row r="6300">
      <c r="A6300" s="198"/>
      <c r="B6300" s="219"/>
      <c r="C6300" s="103"/>
      <c r="D6300" s="103"/>
      <c r="E6300" s="5" t="str">
        <f t="array" ref="E6300">IF(D6300="","",XLOOKUP(D6300,DATOS!$D$6:D14000,DATOS!$C$6:C14000,0,0,1))</f>
        <v/>
      </c>
      <c r="F6300" s="220"/>
      <c r="G6300" s="221"/>
      <c r="H6300" s="194"/>
      <c r="I6300" s="106"/>
      <c r="J6300" s="195"/>
      <c r="K6300" s="195"/>
      <c r="L6300" s="196"/>
    </row>
    <row r="6301">
      <c r="A6301" s="198"/>
      <c r="B6301" s="219"/>
      <c r="C6301" s="103"/>
      <c r="D6301" s="103"/>
      <c r="E6301" s="5" t="str">
        <f t="array" ref="E6301">IF(D6301="","",XLOOKUP(D6301,DATOS!$D$6:D14000,DATOS!$C$6:C14000,0,0,1))</f>
        <v/>
      </c>
      <c r="F6301" s="220"/>
      <c r="G6301" s="221"/>
      <c r="H6301" s="194"/>
      <c r="I6301" s="106"/>
      <c r="J6301" s="195"/>
      <c r="K6301" s="195"/>
      <c r="L6301" s="196"/>
    </row>
    <row r="6302">
      <c r="A6302" s="198"/>
      <c r="B6302" s="219"/>
      <c r="C6302" s="103"/>
      <c r="D6302" s="103"/>
      <c r="E6302" s="5" t="str">
        <f t="array" ref="E6302">IF(D6302="","",XLOOKUP(D6302,DATOS!$D$6:D14000,DATOS!$C$6:C14000,0,0,1))</f>
        <v/>
      </c>
      <c r="F6302" s="220"/>
      <c r="G6302" s="221"/>
      <c r="H6302" s="194"/>
      <c r="I6302" s="106"/>
      <c r="J6302" s="195"/>
      <c r="K6302" s="195"/>
      <c r="L6302" s="196"/>
    </row>
    <row r="6303">
      <c r="A6303" s="198"/>
      <c r="B6303" s="219"/>
      <c r="C6303" s="103"/>
      <c r="D6303" s="103"/>
      <c r="E6303" s="5" t="str">
        <f t="array" ref="E6303">IF(D6303="","",XLOOKUP(D6303,DATOS!$D$6:D14000,DATOS!$C$6:C14000,0,0,1))</f>
        <v/>
      </c>
      <c r="F6303" s="220"/>
      <c r="G6303" s="221"/>
      <c r="H6303" s="194"/>
      <c r="I6303" s="106"/>
      <c r="J6303" s="195"/>
      <c r="K6303" s="195"/>
      <c r="L6303" s="196"/>
    </row>
    <row r="6304">
      <c r="A6304" s="198"/>
      <c r="B6304" s="219"/>
      <c r="C6304" s="103"/>
      <c r="D6304" s="103"/>
      <c r="E6304" s="5" t="str">
        <f t="array" ref="E6304">IF(D6304="","",XLOOKUP(D6304,DATOS!$D$6:D14000,DATOS!$C$6:C14000,0,0,1))</f>
        <v/>
      </c>
      <c r="F6304" s="220"/>
      <c r="G6304" s="221"/>
      <c r="H6304" s="194"/>
      <c r="I6304" s="106"/>
      <c r="J6304" s="195"/>
      <c r="K6304" s="195"/>
      <c r="L6304" s="196"/>
    </row>
    <row r="6305">
      <c r="A6305" s="198"/>
      <c r="B6305" s="219"/>
      <c r="C6305" s="103"/>
      <c r="D6305" s="103"/>
      <c r="E6305" s="5" t="str">
        <f t="array" ref="E6305">IF(D6305="","",XLOOKUP(D6305,DATOS!$D$6:D14000,DATOS!$C$6:C14000,0,0,1))</f>
        <v/>
      </c>
      <c r="F6305" s="220"/>
      <c r="G6305" s="221"/>
      <c r="H6305" s="194"/>
      <c r="I6305" s="106"/>
      <c r="J6305" s="195"/>
      <c r="K6305" s="195"/>
      <c r="L6305" s="196"/>
    </row>
    <row r="6306">
      <c r="A6306" s="198"/>
      <c r="B6306" s="219"/>
      <c r="C6306" s="103"/>
      <c r="D6306" s="103"/>
      <c r="E6306" s="5" t="str">
        <f t="array" ref="E6306">IF(D6306="","",XLOOKUP(D6306,DATOS!$D$6:D14000,DATOS!$C$6:C14000,0,0,1))</f>
        <v/>
      </c>
      <c r="F6306" s="220"/>
      <c r="G6306" s="221"/>
      <c r="H6306" s="194"/>
      <c r="I6306" s="106"/>
      <c r="J6306" s="195"/>
      <c r="K6306" s="195"/>
      <c r="L6306" s="196"/>
    </row>
    <row r="6307">
      <c r="A6307" s="198"/>
      <c r="B6307" s="219"/>
      <c r="C6307" s="103"/>
      <c r="D6307" s="103"/>
      <c r="E6307" s="5" t="str">
        <f t="array" ref="E6307">IF(D6307="","",XLOOKUP(D6307,DATOS!$D$6:D14000,DATOS!$C$6:C14000,0,0,1))</f>
        <v/>
      </c>
      <c r="F6307" s="220"/>
      <c r="G6307" s="221"/>
      <c r="H6307" s="194"/>
      <c r="I6307" s="106"/>
      <c r="J6307" s="195"/>
      <c r="K6307" s="195"/>
      <c r="L6307" s="196"/>
    </row>
    <row r="6308">
      <c r="A6308" s="198"/>
      <c r="B6308" s="219"/>
      <c r="C6308" s="103"/>
      <c r="D6308" s="103"/>
      <c r="E6308" s="5" t="str">
        <f t="array" ref="E6308">IF(D6308="","",XLOOKUP(D6308,DATOS!$D$6:D14000,DATOS!$C$6:C14000,0,0,1))</f>
        <v/>
      </c>
      <c r="F6308" s="220"/>
      <c r="G6308" s="221"/>
      <c r="H6308" s="194"/>
      <c r="I6308" s="106"/>
      <c r="J6308" s="195"/>
      <c r="K6308" s="195"/>
      <c r="L6308" s="196"/>
    </row>
    <row r="6309">
      <c r="A6309" s="198"/>
      <c r="B6309" s="219"/>
      <c r="C6309" s="103"/>
      <c r="D6309" s="103"/>
      <c r="E6309" s="5" t="str">
        <f t="array" ref="E6309">IF(D6309="","",XLOOKUP(D6309,DATOS!$D$6:D14000,DATOS!$C$6:C14000,0,0,1))</f>
        <v/>
      </c>
      <c r="F6309" s="220"/>
      <c r="G6309" s="221"/>
      <c r="H6309" s="194"/>
      <c r="I6309" s="106"/>
      <c r="J6309" s="195"/>
      <c r="K6309" s="195"/>
      <c r="L6309" s="196"/>
    </row>
    <row r="6310">
      <c r="A6310" s="198"/>
      <c r="B6310" s="219"/>
      <c r="C6310" s="103"/>
      <c r="D6310" s="103"/>
      <c r="E6310" s="5" t="str">
        <f t="array" ref="E6310">IF(D6310="","",XLOOKUP(D6310,DATOS!$D$6:D14000,DATOS!$C$6:C14000,0,0,1))</f>
        <v/>
      </c>
      <c r="F6310" s="220"/>
      <c r="G6310" s="221"/>
      <c r="H6310" s="194"/>
      <c r="I6310" s="106"/>
      <c r="J6310" s="195"/>
      <c r="K6310" s="195"/>
      <c r="L6310" s="196"/>
    </row>
    <row r="6311">
      <c r="A6311" s="198"/>
      <c r="B6311" s="219"/>
      <c r="C6311" s="103"/>
      <c r="D6311" s="103"/>
      <c r="E6311" s="5" t="str">
        <f t="array" ref="E6311">IF(D6311="","",XLOOKUP(D6311,DATOS!$D$6:D14000,DATOS!$C$6:C14000,0,0,1))</f>
        <v/>
      </c>
      <c r="F6311" s="220"/>
      <c r="G6311" s="221"/>
      <c r="H6311" s="194"/>
      <c r="I6311" s="106"/>
      <c r="J6311" s="195"/>
      <c r="K6311" s="195"/>
      <c r="L6311" s="196"/>
    </row>
    <row r="6312">
      <c r="A6312" s="198"/>
      <c r="B6312" s="219"/>
      <c r="C6312" s="103"/>
      <c r="D6312" s="103"/>
      <c r="E6312" s="5" t="str">
        <f t="array" ref="E6312">IF(D6312="","",XLOOKUP(D6312,DATOS!$D$6:D14000,DATOS!$C$6:C14000,0,0,1))</f>
        <v/>
      </c>
      <c r="F6312" s="220"/>
      <c r="G6312" s="221"/>
      <c r="H6312" s="194"/>
      <c r="I6312" s="106"/>
      <c r="J6312" s="195"/>
      <c r="K6312" s="195"/>
      <c r="L6312" s="196"/>
    </row>
    <row r="6313">
      <c r="A6313" s="198"/>
      <c r="B6313" s="219"/>
      <c r="C6313" s="103"/>
      <c r="D6313" s="103"/>
      <c r="E6313" s="5" t="str">
        <f t="array" ref="E6313">IF(D6313="","",XLOOKUP(D6313,DATOS!$D$6:D14000,DATOS!$C$6:C14000,0,0,1))</f>
        <v/>
      </c>
      <c r="F6313" s="220"/>
      <c r="G6313" s="221"/>
      <c r="H6313" s="194"/>
      <c r="I6313" s="106"/>
      <c r="J6313" s="195"/>
      <c r="K6313" s="195"/>
      <c r="L6313" s="196"/>
    </row>
    <row r="6314">
      <c r="A6314" s="198"/>
      <c r="B6314" s="219"/>
      <c r="C6314" s="103"/>
      <c r="D6314" s="103"/>
      <c r="E6314" s="5" t="str">
        <f t="array" ref="E6314">IF(D6314="","",XLOOKUP(D6314,DATOS!$D$6:D14000,DATOS!$C$6:C14000,0,0,1))</f>
        <v/>
      </c>
      <c r="F6314" s="220"/>
      <c r="G6314" s="221"/>
      <c r="H6314" s="194"/>
      <c r="I6314" s="106"/>
      <c r="J6314" s="195"/>
      <c r="K6314" s="195"/>
      <c r="L6314" s="196"/>
    </row>
    <row r="6315">
      <c r="A6315" s="198"/>
      <c r="B6315" s="219"/>
      <c r="C6315" s="103"/>
      <c r="D6315" s="103"/>
      <c r="E6315" s="5" t="str">
        <f t="array" ref="E6315">IF(D6315="","",XLOOKUP(D6315,DATOS!$D$6:D14000,DATOS!$C$6:C14000,0,0,1))</f>
        <v/>
      </c>
      <c r="F6315" s="220"/>
      <c r="G6315" s="221"/>
      <c r="H6315" s="194"/>
      <c r="I6315" s="106"/>
      <c r="J6315" s="195"/>
      <c r="K6315" s="195"/>
      <c r="L6315" s="196"/>
    </row>
    <row r="6316">
      <c r="A6316" s="198"/>
      <c r="B6316" s="219"/>
      <c r="C6316" s="103"/>
      <c r="D6316" s="103"/>
      <c r="E6316" s="5" t="str">
        <f t="array" ref="E6316">IF(D6316="","",XLOOKUP(D6316,DATOS!$D$6:D14000,DATOS!$C$6:C14000,0,0,1))</f>
        <v/>
      </c>
      <c r="F6316" s="220"/>
      <c r="G6316" s="221"/>
      <c r="H6316" s="194"/>
      <c r="I6316" s="106"/>
      <c r="J6316" s="195"/>
      <c r="K6316" s="195"/>
      <c r="L6316" s="196"/>
    </row>
    <row r="6317">
      <c r="A6317" s="198"/>
      <c r="B6317" s="219"/>
      <c r="C6317" s="103"/>
      <c r="D6317" s="103"/>
      <c r="E6317" s="5" t="str">
        <f t="array" ref="E6317">IF(D6317="","",XLOOKUP(D6317,DATOS!$D$6:D14000,DATOS!$C$6:C14000,0,0,1))</f>
        <v/>
      </c>
      <c r="F6317" s="220"/>
      <c r="G6317" s="221"/>
      <c r="H6317" s="194"/>
      <c r="I6317" s="106"/>
      <c r="J6317" s="195"/>
      <c r="K6317" s="195"/>
      <c r="L6317" s="196"/>
    </row>
    <row r="6318">
      <c r="A6318" s="198"/>
      <c r="B6318" s="219"/>
      <c r="C6318" s="103"/>
      <c r="D6318" s="103"/>
      <c r="E6318" s="5" t="str">
        <f t="array" ref="E6318">IF(D6318="","",XLOOKUP(D6318,DATOS!$D$6:D14000,DATOS!$C$6:C14000,0,0,1))</f>
        <v/>
      </c>
      <c r="F6318" s="220"/>
      <c r="G6318" s="221"/>
      <c r="H6318" s="194"/>
      <c r="I6318" s="106"/>
      <c r="J6318" s="195"/>
      <c r="K6318" s="195"/>
      <c r="L6318" s="196"/>
    </row>
    <row r="6319">
      <c r="A6319" s="198"/>
      <c r="B6319" s="219"/>
      <c r="C6319" s="103"/>
      <c r="D6319" s="103"/>
      <c r="E6319" s="5" t="str">
        <f t="array" ref="E6319">IF(D6319="","",XLOOKUP(D6319,DATOS!$D$6:D14000,DATOS!$C$6:C14000,0,0,1))</f>
        <v/>
      </c>
      <c r="F6319" s="220"/>
      <c r="G6319" s="221"/>
      <c r="H6319" s="194"/>
      <c r="I6319" s="106"/>
      <c r="J6319" s="195"/>
      <c r="K6319" s="195"/>
      <c r="L6319" s="196"/>
    </row>
    <row r="6320">
      <c r="A6320" s="198"/>
      <c r="B6320" s="219"/>
      <c r="C6320" s="103"/>
      <c r="D6320" s="103"/>
      <c r="E6320" s="5" t="str">
        <f t="array" ref="E6320">IF(D6320="","",XLOOKUP(D6320,DATOS!$D$6:D14000,DATOS!$C$6:C14000,0,0,1))</f>
        <v/>
      </c>
      <c r="F6320" s="220"/>
      <c r="G6320" s="221"/>
      <c r="H6320" s="194"/>
      <c r="I6320" s="106"/>
      <c r="J6320" s="195"/>
      <c r="K6320" s="195"/>
      <c r="L6320" s="196"/>
    </row>
    <row r="6321">
      <c r="A6321" s="198"/>
      <c r="B6321" s="219"/>
      <c r="C6321" s="103"/>
      <c r="D6321" s="103"/>
      <c r="E6321" s="5" t="str">
        <f t="array" ref="E6321">IF(D6321="","",XLOOKUP(D6321,DATOS!$D$6:D14000,DATOS!$C$6:C14000,0,0,1))</f>
        <v/>
      </c>
      <c r="F6321" s="220"/>
      <c r="G6321" s="221"/>
      <c r="H6321" s="194"/>
      <c r="I6321" s="106"/>
      <c r="J6321" s="195"/>
      <c r="K6321" s="195"/>
      <c r="L6321" s="196"/>
    </row>
    <row r="6322">
      <c r="A6322" s="198"/>
      <c r="B6322" s="219"/>
      <c r="C6322" s="103"/>
      <c r="D6322" s="103"/>
      <c r="E6322" s="5" t="str">
        <f t="array" ref="E6322">IF(D6322="","",XLOOKUP(D6322,DATOS!$D$6:D14000,DATOS!$C$6:C14000,0,0,1))</f>
        <v/>
      </c>
      <c r="F6322" s="220"/>
      <c r="G6322" s="221"/>
      <c r="H6322" s="194"/>
      <c r="I6322" s="106"/>
      <c r="J6322" s="195"/>
      <c r="K6322" s="195"/>
      <c r="L6322" s="196"/>
    </row>
    <row r="6323">
      <c r="A6323" s="198"/>
      <c r="B6323" s="219"/>
      <c r="C6323" s="103"/>
      <c r="D6323" s="103"/>
      <c r="E6323" s="5" t="str">
        <f t="array" ref="E6323">IF(D6323="","",XLOOKUP(D6323,DATOS!$D$6:D14000,DATOS!$C$6:C14000,0,0,1))</f>
        <v/>
      </c>
      <c r="F6323" s="220"/>
      <c r="G6323" s="221"/>
      <c r="H6323" s="194"/>
      <c r="I6323" s="106"/>
      <c r="J6323" s="195"/>
      <c r="K6323" s="195"/>
      <c r="L6323" s="196"/>
    </row>
    <row r="6324">
      <c r="A6324" s="198"/>
      <c r="B6324" s="219"/>
      <c r="C6324" s="103"/>
      <c r="D6324" s="103"/>
      <c r="E6324" s="5" t="str">
        <f t="array" ref="E6324">IF(D6324="","",XLOOKUP(D6324,DATOS!$D$6:D14000,DATOS!$C$6:C14000,0,0,1))</f>
        <v/>
      </c>
      <c r="F6324" s="220"/>
      <c r="G6324" s="221"/>
      <c r="H6324" s="194"/>
      <c r="I6324" s="106"/>
      <c r="J6324" s="195"/>
      <c r="K6324" s="195"/>
      <c r="L6324" s="196"/>
    </row>
    <row r="6325">
      <c r="A6325" s="198"/>
      <c r="B6325" s="219"/>
      <c r="C6325" s="103"/>
      <c r="D6325" s="103"/>
      <c r="E6325" s="5" t="str">
        <f t="array" ref="E6325">IF(D6325="","",XLOOKUP(D6325,DATOS!$D$6:D14000,DATOS!$C$6:C14000,0,0,1))</f>
        <v/>
      </c>
      <c r="F6325" s="220"/>
      <c r="G6325" s="221"/>
      <c r="H6325" s="194"/>
      <c r="I6325" s="106"/>
      <c r="J6325" s="195"/>
      <c r="K6325" s="195"/>
      <c r="L6325" s="196"/>
    </row>
    <row r="6326">
      <c r="A6326" s="198"/>
      <c r="B6326" s="219"/>
      <c r="C6326" s="103"/>
      <c r="D6326" s="103"/>
      <c r="E6326" s="5" t="str">
        <f t="array" ref="E6326">IF(D6326="","",XLOOKUP(D6326,DATOS!$D$6:D14000,DATOS!$C$6:C14000,0,0,1))</f>
        <v/>
      </c>
      <c r="F6326" s="220"/>
      <c r="G6326" s="221"/>
      <c r="H6326" s="194"/>
      <c r="I6326" s="106"/>
      <c r="J6326" s="195"/>
      <c r="K6326" s="195"/>
      <c r="L6326" s="196"/>
    </row>
    <row r="6327">
      <c r="A6327" s="198"/>
      <c r="B6327" s="219"/>
      <c r="C6327" s="103"/>
      <c r="D6327" s="103"/>
      <c r="E6327" s="5" t="str">
        <f t="array" ref="E6327">IF(D6327="","",XLOOKUP(D6327,DATOS!$D$6:D14000,DATOS!$C$6:C14000,0,0,1))</f>
        <v/>
      </c>
      <c r="F6327" s="220"/>
      <c r="G6327" s="221"/>
      <c r="H6327" s="194"/>
      <c r="I6327" s="106"/>
      <c r="J6327" s="195"/>
      <c r="K6327" s="195"/>
      <c r="L6327" s="196"/>
    </row>
    <row r="6328">
      <c r="A6328" s="198"/>
      <c r="B6328" s="219"/>
      <c r="C6328" s="103"/>
      <c r="D6328" s="103"/>
      <c r="E6328" s="5" t="str">
        <f t="array" ref="E6328">IF(D6328="","",XLOOKUP(D6328,DATOS!$D$6:D14000,DATOS!$C$6:C14000,0,0,1))</f>
        <v/>
      </c>
      <c r="F6328" s="220"/>
      <c r="G6328" s="221"/>
      <c r="H6328" s="194"/>
      <c r="I6328" s="106"/>
      <c r="J6328" s="195"/>
      <c r="K6328" s="195"/>
      <c r="L6328" s="196"/>
    </row>
    <row r="6329">
      <c r="A6329" s="198"/>
      <c r="B6329" s="219"/>
      <c r="C6329" s="103"/>
      <c r="D6329" s="103"/>
      <c r="E6329" s="5" t="str">
        <f t="array" ref="E6329">IF(D6329="","",XLOOKUP(D6329,DATOS!$D$6:D14000,DATOS!$C$6:C14000,0,0,1))</f>
        <v/>
      </c>
      <c r="F6329" s="220"/>
      <c r="G6329" s="221"/>
      <c r="H6329" s="194"/>
      <c r="I6329" s="106"/>
      <c r="J6329" s="195"/>
      <c r="K6329" s="195"/>
      <c r="L6329" s="196"/>
    </row>
    <row r="6330">
      <c r="A6330" s="198"/>
      <c r="B6330" s="219"/>
      <c r="C6330" s="103"/>
      <c r="D6330" s="103"/>
      <c r="E6330" s="5" t="str">
        <f t="array" ref="E6330">IF(D6330="","",XLOOKUP(D6330,DATOS!$D$6:D14000,DATOS!$C$6:C14000,0,0,1))</f>
        <v/>
      </c>
      <c r="F6330" s="220"/>
      <c r="G6330" s="221"/>
      <c r="H6330" s="194"/>
      <c r="I6330" s="106"/>
      <c r="J6330" s="195"/>
      <c r="K6330" s="195"/>
      <c r="L6330" s="196"/>
    </row>
    <row r="6331">
      <c r="A6331" s="198"/>
      <c r="B6331" s="219"/>
      <c r="C6331" s="103"/>
      <c r="D6331" s="103"/>
      <c r="E6331" s="5" t="str">
        <f t="array" ref="E6331">IF(D6331="","",XLOOKUP(D6331,DATOS!$D$6:D14000,DATOS!$C$6:C14000,0,0,1))</f>
        <v/>
      </c>
      <c r="F6331" s="220"/>
      <c r="G6331" s="221"/>
      <c r="H6331" s="194"/>
      <c r="I6331" s="106"/>
      <c r="J6331" s="195"/>
      <c r="K6331" s="195"/>
      <c r="L6331" s="196"/>
    </row>
    <row r="6332">
      <c r="A6332" s="198"/>
      <c r="B6332" s="219"/>
      <c r="C6332" s="103"/>
      <c r="D6332" s="103"/>
      <c r="E6332" s="224" t="str">
        <f t="array" ref="E6332">IF(D6332="","",XLOOKUP(D6332,DATOS!$D$6:D14000,DATOS!$C$6:C14000,0,0,1))</f>
        <v/>
      </c>
      <c r="F6332" s="220"/>
      <c r="G6332" s="221"/>
      <c r="H6332" s="194"/>
      <c r="I6332" s="106"/>
      <c r="J6332" s="195"/>
      <c r="K6332" s="195"/>
      <c r="L6332" s="196"/>
    </row>
    <row r="6333">
      <c r="A6333" s="198"/>
      <c r="B6333" s="219"/>
      <c r="C6333" s="103"/>
      <c r="D6333" s="103"/>
      <c r="E6333" s="5" t="str">
        <f t="array" ref="E6333">IF(D6333="","",XLOOKUP(D6333,DATOS!$D$6:D14000,DATOS!$C$6:C14000,0,0,1))</f>
        <v/>
      </c>
      <c r="F6333" s="220"/>
      <c r="G6333" s="221"/>
      <c r="H6333" s="194"/>
      <c r="I6333" s="106"/>
      <c r="J6333" s="195"/>
      <c r="K6333" s="195"/>
      <c r="L6333" s="196"/>
    </row>
    <row r="6334">
      <c r="A6334" s="198"/>
      <c r="B6334" s="219"/>
      <c r="C6334" s="103"/>
      <c r="D6334" s="103"/>
      <c r="E6334" s="5" t="str">
        <f t="array" ref="E6334">IF(D6334="","",XLOOKUP(D6334,DATOS!$D$6:D14000,DATOS!$C$6:C14000,0,0,1))</f>
        <v/>
      </c>
      <c r="F6334" s="220"/>
      <c r="G6334" s="221"/>
      <c r="H6334" s="194"/>
      <c r="I6334" s="106"/>
      <c r="J6334" s="195"/>
      <c r="K6334" s="195"/>
      <c r="L6334" s="196"/>
    </row>
    <row r="6335">
      <c r="A6335" s="198"/>
      <c r="B6335" s="219"/>
      <c r="C6335" s="103"/>
      <c r="D6335" s="103"/>
      <c r="E6335" s="5" t="str">
        <f t="array" ref="E6335">IF(D6335="","",XLOOKUP(D6335,DATOS!$D$6:D14000,DATOS!$C$6:C14000,0,0,1))</f>
        <v/>
      </c>
      <c r="F6335" s="220"/>
      <c r="G6335" s="221"/>
      <c r="H6335" s="194"/>
      <c r="I6335" s="106"/>
      <c r="J6335" s="195"/>
      <c r="K6335" s="195"/>
      <c r="L6335" s="196"/>
    </row>
    <row r="6336">
      <c r="A6336" s="198"/>
      <c r="B6336" s="219"/>
      <c r="C6336" s="103"/>
      <c r="D6336" s="103"/>
      <c r="E6336" s="5" t="str">
        <f t="array" ref="E6336">IF(D6336="","",XLOOKUP(D6336,DATOS!$D$6:D14000,DATOS!$C$6:C14000,0,0,1))</f>
        <v/>
      </c>
      <c r="F6336" s="220"/>
      <c r="G6336" s="221"/>
      <c r="H6336" s="194"/>
      <c r="I6336" s="106"/>
      <c r="J6336" s="195"/>
      <c r="K6336" s="195"/>
      <c r="L6336" s="196"/>
    </row>
    <row r="6337">
      <c r="A6337" s="198"/>
      <c r="B6337" s="219"/>
      <c r="C6337" s="103"/>
      <c r="D6337" s="103"/>
      <c r="E6337" s="5" t="str">
        <f t="array" ref="E6337">IF(D6337="","",XLOOKUP(D6337,DATOS!$D$6:D14000,DATOS!$C$6:C14000,0,0,1))</f>
        <v/>
      </c>
      <c r="F6337" s="220"/>
      <c r="G6337" s="221"/>
      <c r="H6337" s="194"/>
      <c r="I6337" s="106"/>
      <c r="J6337" s="195"/>
      <c r="K6337" s="195"/>
      <c r="L6337" s="196"/>
    </row>
    <row r="6338">
      <c r="A6338" s="198"/>
      <c r="B6338" s="219"/>
      <c r="C6338" s="103"/>
      <c r="D6338" s="103"/>
      <c r="E6338" s="5" t="str">
        <f t="array" ref="E6338">IF(D6338="","",XLOOKUP(D6338,DATOS!$D$6:D14000,DATOS!$C$6:C14000,0,0,1))</f>
        <v/>
      </c>
      <c r="F6338" s="220"/>
      <c r="G6338" s="221"/>
      <c r="H6338" s="194"/>
      <c r="I6338" s="106"/>
      <c r="J6338" s="195"/>
      <c r="K6338" s="195"/>
      <c r="L6338" s="196"/>
    </row>
    <row r="6339">
      <c r="A6339" s="198"/>
      <c r="B6339" s="219"/>
      <c r="C6339" s="103"/>
      <c r="D6339" s="103"/>
      <c r="E6339" s="5" t="str">
        <f t="array" ref="E6339">IF(D6339="","",XLOOKUP(D6339,DATOS!$D$6:D14000,DATOS!$C$6:C14000,0,0,1))</f>
        <v/>
      </c>
      <c r="F6339" s="220"/>
      <c r="G6339" s="221"/>
      <c r="H6339" s="194"/>
      <c r="I6339" s="106"/>
      <c r="J6339" s="195"/>
      <c r="K6339" s="195"/>
      <c r="L6339" s="196"/>
    </row>
    <row r="6340">
      <c r="A6340" s="198"/>
      <c r="B6340" s="219"/>
      <c r="C6340" s="103"/>
      <c r="D6340" s="103"/>
      <c r="E6340" s="5" t="str">
        <f t="array" ref="E6340">IF(D6340="","",XLOOKUP(D6340,DATOS!$D$6:D14000,DATOS!$C$6:C14000,0,0,1))</f>
        <v/>
      </c>
      <c r="F6340" s="220"/>
      <c r="G6340" s="221"/>
      <c r="H6340" s="194"/>
      <c r="I6340" s="106"/>
      <c r="J6340" s="195"/>
      <c r="K6340" s="195"/>
      <c r="L6340" s="196"/>
    </row>
    <row r="6341">
      <c r="A6341" s="198"/>
      <c r="B6341" s="219"/>
      <c r="C6341" s="103"/>
      <c r="D6341" s="103"/>
      <c r="E6341" s="5" t="str">
        <f t="array" ref="E6341">IF(D6341="","",XLOOKUP(D6341,DATOS!$D$6:D14000,DATOS!$C$6:C14000,0,0,1))</f>
        <v/>
      </c>
      <c r="F6341" s="220"/>
      <c r="G6341" s="221"/>
      <c r="H6341" s="194"/>
      <c r="I6341" s="106"/>
      <c r="J6341" s="195"/>
      <c r="K6341" s="195"/>
      <c r="L6341" s="196"/>
    </row>
    <row r="6342">
      <c r="A6342" s="198"/>
      <c r="B6342" s="219"/>
      <c r="C6342" s="103"/>
      <c r="D6342" s="103"/>
      <c r="E6342" s="5" t="str">
        <f t="array" ref="E6342">IF(D6342="","",XLOOKUP(D6342,DATOS!$D$6:D14000,DATOS!$C$6:C14000,0,0,1))</f>
        <v/>
      </c>
      <c r="F6342" s="220"/>
      <c r="G6342" s="221"/>
      <c r="H6342" s="194"/>
      <c r="I6342" s="106"/>
      <c r="J6342" s="195"/>
      <c r="K6342" s="195"/>
      <c r="L6342" s="196"/>
    </row>
    <row r="6343">
      <c r="A6343" s="198"/>
      <c r="B6343" s="219"/>
      <c r="C6343" s="103"/>
      <c r="D6343" s="103"/>
      <c r="E6343" s="5" t="str">
        <f t="array" ref="E6343">IF(D6343="","",XLOOKUP(D6343,DATOS!$D$6:D14000,DATOS!$C$6:C14000,0,0,1))</f>
        <v/>
      </c>
      <c r="F6343" s="220"/>
      <c r="G6343" s="221"/>
      <c r="H6343" s="194"/>
      <c r="I6343" s="106"/>
      <c r="J6343" s="195"/>
      <c r="K6343" s="195"/>
      <c r="L6343" s="196"/>
    </row>
    <row r="6344">
      <c r="A6344" s="198"/>
      <c r="B6344" s="219"/>
      <c r="C6344" s="103"/>
      <c r="D6344" s="103"/>
      <c r="E6344" s="5" t="str">
        <f t="array" ref="E6344">IF(D6344="","",XLOOKUP(D6344,DATOS!$D$6:D14000,DATOS!$C$6:C14000,0,0,1))</f>
        <v/>
      </c>
      <c r="F6344" s="220"/>
      <c r="G6344" s="221"/>
      <c r="H6344" s="194"/>
      <c r="I6344" s="106"/>
      <c r="J6344" s="195"/>
      <c r="K6344" s="195"/>
      <c r="L6344" s="196"/>
    </row>
    <row r="6345">
      <c r="A6345" s="198"/>
      <c r="B6345" s="219"/>
      <c r="C6345" s="103"/>
      <c r="D6345" s="103"/>
      <c r="E6345" s="5" t="str">
        <f t="array" ref="E6345">IF(D6345="","",XLOOKUP(D6345,DATOS!$D$6:D14000,DATOS!$C$6:C14000,0,0,1))</f>
        <v/>
      </c>
      <c r="F6345" s="220"/>
      <c r="G6345" s="221"/>
      <c r="H6345" s="194"/>
      <c r="I6345" s="106"/>
      <c r="J6345" s="195"/>
      <c r="K6345" s="195"/>
      <c r="L6345" s="196"/>
    </row>
    <row r="6346">
      <c r="A6346" s="198"/>
      <c r="B6346" s="219"/>
      <c r="C6346" s="103"/>
      <c r="D6346" s="103"/>
      <c r="E6346" s="5" t="str">
        <f t="array" ref="E6346">IF(D6346="","",XLOOKUP(D6346,DATOS!$D$6:D14000,DATOS!$C$6:C14000,0,0,1))</f>
        <v/>
      </c>
      <c r="F6346" s="220"/>
      <c r="G6346" s="221"/>
      <c r="H6346" s="194"/>
      <c r="I6346" s="106"/>
      <c r="J6346" s="195"/>
      <c r="K6346" s="195"/>
      <c r="L6346" s="196"/>
    </row>
    <row r="6347">
      <c r="A6347" s="198"/>
      <c r="B6347" s="219"/>
      <c r="C6347" s="103"/>
      <c r="D6347" s="103"/>
      <c r="E6347" s="5" t="str">
        <f t="array" ref="E6347">IF(D6347="","",XLOOKUP(D6347,DATOS!$D$6:D14000,DATOS!$C$6:C14000,0,0,1))</f>
        <v/>
      </c>
      <c r="F6347" s="220"/>
      <c r="G6347" s="221"/>
      <c r="H6347" s="194"/>
      <c r="I6347" s="106"/>
      <c r="J6347" s="195"/>
      <c r="K6347" s="195"/>
      <c r="L6347" s="196"/>
    </row>
    <row r="6348">
      <c r="A6348" s="198"/>
      <c r="B6348" s="219"/>
      <c r="C6348" s="103"/>
      <c r="D6348" s="103"/>
      <c r="E6348" s="5" t="str">
        <f t="array" ref="E6348">IF(D6348="","",XLOOKUP(D6348,DATOS!$D$6:D14000,DATOS!$C$6:C14000,0,0,1))</f>
        <v/>
      </c>
      <c r="F6348" s="220"/>
      <c r="G6348" s="221"/>
      <c r="H6348" s="194"/>
      <c r="I6348" s="106"/>
      <c r="J6348" s="195"/>
      <c r="K6348" s="195"/>
      <c r="L6348" s="196"/>
    </row>
    <row r="6349">
      <c r="A6349" s="198"/>
      <c r="B6349" s="219"/>
      <c r="C6349" s="103"/>
      <c r="D6349" s="103"/>
      <c r="E6349" s="5" t="str">
        <f t="array" ref="E6349">IF(D6349="","",XLOOKUP(D6349,DATOS!$D$6:D14000,DATOS!$C$6:C14000,0,0,1))</f>
        <v/>
      </c>
      <c r="F6349" s="220"/>
      <c r="G6349" s="221"/>
      <c r="H6349" s="194"/>
      <c r="I6349" s="106"/>
      <c r="J6349" s="195"/>
      <c r="K6349" s="195"/>
      <c r="L6349" s="196"/>
    </row>
    <row r="6350">
      <c r="A6350" s="198"/>
      <c r="B6350" s="219"/>
      <c r="C6350" s="103"/>
      <c r="D6350" s="103"/>
      <c r="E6350" s="5" t="str">
        <f t="array" ref="E6350">IF(D6350="","",XLOOKUP(D6350,DATOS!$D$6:D14000,DATOS!$C$6:C14000,0,0,1))</f>
        <v/>
      </c>
      <c r="F6350" s="220"/>
      <c r="G6350" s="221"/>
      <c r="H6350" s="194"/>
      <c r="I6350" s="106"/>
      <c r="J6350" s="195"/>
      <c r="K6350" s="195"/>
      <c r="L6350" s="196"/>
    </row>
    <row r="6351">
      <c r="A6351" s="198"/>
      <c r="B6351" s="219"/>
      <c r="C6351" s="103"/>
      <c r="D6351" s="103"/>
      <c r="E6351" s="5" t="str">
        <f t="array" ref="E6351">IF(D6351="","",XLOOKUP(D6351,DATOS!$D$6:D14000,DATOS!$C$6:C14000,0,0,1))</f>
        <v/>
      </c>
      <c r="F6351" s="220"/>
      <c r="G6351" s="221"/>
      <c r="H6351" s="194"/>
      <c r="I6351" s="106"/>
      <c r="J6351" s="195"/>
      <c r="K6351" s="195"/>
      <c r="L6351" s="196"/>
    </row>
    <row r="6352">
      <c r="A6352" s="198"/>
      <c r="B6352" s="219"/>
      <c r="C6352" s="103"/>
      <c r="D6352" s="103"/>
      <c r="E6352" s="5" t="str">
        <f t="array" ref="E6352">IF(D6352="","",XLOOKUP(D6352,DATOS!$D$6:D14000,DATOS!$C$6:C14000,0,0,1))</f>
        <v/>
      </c>
      <c r="F6352" s="220"/>
      <c r="G6352" s="221"/>
      <c r="H6352" s="194"/>
      <c r="I6352" s="106"/>
      <c r="J6352" s="195"/>
      <c r="K6352" s="195"/>
      <c r="L6352" s="196"/>
    </row>
    <row r="6353">
      <c r="A6353" s="198"/>
      <c r="B6353" s="219"/>
      <c r="C6353" s="103"/>
      <c r="D6353" s="103"/>
      <c r="E6353" s="5" t="str">
        <f t="array" ref="E6353">IF(D6353="","",XLOOKUP(D6353,DATOS!$D$6:D14000,DATOS!$C$6:C14000,0,0,1))</f>
        <v/>
      </c>
      <c r="F6353" s="220"/>
      <c r="G6353" s="221"/>
      <c r="H6353" s="194"/>
      <c r="I6353" s="106"/>
      <c r="J6353" s="195"/>
      <c r="K6353" s="195"/>
      <c r="L6353" s="196"/>
    </row>
    <row r="6354">
      <c r="A6354" s="198"/>
      <c r="B6354" s="219"/>
      <c r="C6354" s="103"/>
      <c r="D6354" s="103"/>
      <c r="E6354" s="5" t="str">
        <f t="array" ref="E6354">IF(D6354="","",XLOOKUP(D6354,DATOS!$D$6:D14000,DATOS!$C$6:C14000,0,0,1))</f>
        <v/>
      </c>
      <c r="F6354" s="220"/>
      <c r="G6354" s="221"/>
      <c r="H6354" s="194"/>
      <c r="I6354" s="106"/>
      <c r="J6354" s="195"/>
      <c r="K6354" s="195"/>
      <c r="L6354" s="196"/>
    </row>
    <row r="6355">
      <c r="A6355" s="198"/>
      <c r="B6355" s="219"/>
      <c r="C6355" s="103"/>
      <c r="D6355" s="103"/>
      <c r="E6355" s="5" t="str">
        <f t="array" ref="E6355">IF(D6355="","",XLOOKUP(D6355,DATOS!$D$6:D14000,DATOS!$C$6:C14000,0,0,1))</f>
        <v/>
      </c>
      <c r="F6355" s="220"/>
      <c r="G6355" s="221"/>
      <c r="H6355" s="194"/>
      <c r="I6355" s="106"/>
      <c r="J6355" s="195"/>
      <c r="K6355" s="195"/>
      <c r="L6355" s="196"/>
    </row>
    <row r="6356">
      <c r="A6356" s="198"/>
      <c r="B6356" s="219"/>
      <c r="C6356" s="103"/>
      <c r="D6356" s="103"/>
      <c r="E6356" s="5" t="str">
        <f t="array" ref="E6356">IF(D6356="","",XLOOKUP(D6356,DATOS!$D$6:D14000,DATOS!$C$6:C14000,0,0,1))</f>
        <v/>
      </c>
      <c r="F6356" s="220"/>
      <c r="G6356" s="221"/>
      <c r="H6356" s="194"/>
      <c r="I6356" s="106"/>
      <c r="J6356" s="195"/>
      <c r="K6356" s="195"/>
      <c r="L6356" s="196"/>
    </row>
    <row r="6357">
      <c r="A6357" s="198"/>
      <c r="B6357" s="219"/>
      <c r="C6357" s="103"/>
      <c r="D6357" s="103"/>
      <c r="E6357" s="5" t="str">
        <f t="array" ref="E6357">IF(D6357="","",XLOOKUP(D6357,DATOS!$D$6:D14000,DATOS!$C$6:C14000,0,0,1))</f>
        <v/>
      </c>
      <c r="F6357" s="220"/>
      <c r="G6357" s="221"/>
      <c r="H6357" s="194"/>
      <c r="I6357" s="106"/>
      <c r="J6357" s="195"/>
      <c r="K6357" s="195"/>
      <c r="L6357" s="196"/>
    </row>
    <row r="6358">
      <c r="A6358" s="198"/>
      <c r="B6358" s="219"/>
      <c r="C6358" s="103"/>
      <c r="D6358" s="103"/>
      <c r="E6358" s="5" t="str">
        <f t="array" ref="E6358">IF(D6358="","",XLOOKUP(D6358,DATOS!$D$6:D14000,DATOS!$C$6:C14000,0,0,1))</f>
        <v/>
      </c>
      <c r="F6358" s="220"/>
      <c r="G6358" s="221"/>
      <c r="H6358" s="194"/>
      <c r="I6358" s="106"/>
      <c r="J6358" s="195"/>
      <c r="K6358" s="195"/>
      <c r="L6358" s="196"/>
    </row>
    <row r="6359">
      <c r="A6359" s="198"/>
      <c r="B6359" s="219"/>
      <c r="C6359" s="103"/>
      <c r="D6359" s="103"/>
      <c r="E6359" s="5" t="str">
        <f t="array" ref="E6359">IF(D6359="","",XLOOKUP(D6359,DATOS!$D$6:D14000,DATOS!$C$6:C14000,0,0,1))</f>
        <v/>
      </c>
      <c r="F6359" s="220"/>
      <c r="G6359" s="221"/>
      <c r="H6359" s="194"/>
      <c r="I6359" s="106"/>
      <c r="J6359" s="195"/>
      <c r="K6359" s="195"/>
      <c r="L6359" s="196"/>
    </row>
    <row r="6360">
      <c r="A6360" s="198"/>
      <c r="B6360" s="219"/>
      <c r="C6360" s="103"/>
      <c r="D6360" s="103"/>
      <c r="E6360" s="5" t="str">
        <f t="array" ref="E6360">IF(D6360="","",XLOOKUP(D6360,DATOS!$D$6:D14000,DATOS!$C$6:C14000,0,0,1))</f>
        <v/>
      </c>
      <c r="F6360" s="220"/>
      <c r="G6360" s="221"/>
      <c r="H6360" s="194"/>
      <c r="I6360" s="106"/>
      <c r="J6360" s="195"/>
      <c r="K6360" s="195"/>
      <c r="L6360" s="196"/>
    </row>
    <row r="6361">
      <c r="A6361" s="198"/>
      <c r="B6361" s="219"/>
      <c r="C6361" s="103"/>
      <c r="D6361" s="103"/>
      <c r="E6361" s="5" t="str">
        <f t="array" ref="E6361">IF(D6361="","",XLOOKUP(D6361,DATOS!$D$6:D14000,DATOS!$C$6:C14000,0,0,1))</f>
        <v/>
      </c>
      <c r="F6361" s="220"/>
      <c r="G6361" s="221"/>
      <c r="H6361" s="194"/>
      <c r="I6361" s="106"/>
      <c r="J6361" s="195"/>
      <c r="K6361" s="195"/>
      <c r="L6361" s="196"/>
    </row>
    <row r="6362">
      <c r="A6362" s="198"/>
      <c r="B6362" s="219"/>
      <c r="C6362" s="103"/>
      <c r="D6362" s="103"/>
      <c r="E6362" s="5" t="str">
        <f t="array" ref="E6362">IF(D6362="","",XLOOKUP(D6362,DATOS!$D$6:D14000,DATOS!$C$6:C14000,0,0,1))</f>
        <v/>
      </c>
      <c r="F6362" s="220"/>
      <c r="G6362" s="221"/>
      <c r="H6362" s="194"/>
      <c r="I6362" s="106"/>
      <c r="J6362" s="195"/>
      <c r="K6362" s="195"/>
      <c r="L6362" s="196"/>
    </row>
    <row r="6363">
      <c r="A6363" s="198"/>
      <c r="B6363" s="219"/>
      <c r="C6363" s="103"/>
      <c r="D6363" s="103"/>
      <c r="E6363" s="5" t="str">
        <f t="array" ref="E6363">IF(D6363="","",XLOOKUP(D6363,DATOS!$D$6:D14000,DATOS!$C$6:C14000,0,0,1))</f>
        <v/>
      </c>
      <c r="F6363" s="220"/>
      <c r="G6363" s="221"/>
      <c r="H6363" s="194"/>
      <c r="I6363" s="106"/>
      <c r="J6363" s="195"/>
      <c r="K6363" s="195"/>
      <c r="L6363" s="196"/>
    </row>
    <row r="6364">
      <c r="A6364" s="198"/>
      <c r="B6364" s="219"/>
      <c r="C6364" s="103"/>
      <c r="D6364" s="103"/>
      <c r="E6364" s="5" t="str">
        <f t="array" ref="E6364">IF(D6364="","",XLOOKUP(D6364,DATOS!$D$6:D14000,DATOS!$C$6:C14000,0,0,1))</f>
        <v/>
      </c>
      <c r="F6364" s="220"/>
      <c r="G6364" s="221"/>
      <c r="H6364" s="194"/>
      <c r="I6364" s="106"/>
      <c r="J6364" s="195"/>
      <c r="K6364" s="195"/>
      <c r="L6364" s="196"/>
    </row>
    <row r="6365">
      <c r="A6365" s="198"/>
      <c r="B6365" s="219"/>
      <c r="C6365" s="103"/>
      <c r="D6365" s="103"/>
      <c r="E6365" s="5" t="str">
        <f t="array" ref="E6365">IF(D6365="","",XLOOKUP(D6365,DATOS!$D$6:D14000,DATOS!$C$6:C14000,0,0,1))</f>
        <v/>
      </c>
      <c r="F6365" s="220"/>
      <c r="G6365" s="221"/>
      <c r="H6365" s="194"/>
      <c r="I6365" s="106"/>
      <c r="J6365" s="195"/>
      <c r="K6365" s="195"/>
      <c r="L6365" s="196"/>
    </row>
    <row r="6366">
      <c r="A6366" s="198"/>
      <c r="B6366" s="219"/>
      <c r="C6366" s="103"/>
      <c r="D6366" s="103"/>
      <c r="E6366" s="5" t="str">
        <f t="array" ref="E6366">IF(D6366="","",XLOOKUP(D6366,DATOS!$D$6:D14000,DATOS!$C$6:C14000,0,0,1))</f>
        <v/>
      </c>
      <c r="F6366" s="220"/>
      <c r="G6366" s="221"/>
      <c r="H6366" s="194"/>
      <c r="I6366" s="106"/>
      <c r="J6366" s="195"/>
      <c r="K6366" s="195"/>
      <c r="L6366" s="196"/>
    </row>
    <row r="6367">
      <c r="A6367" s="198"/>
      <c r="B6367" s="219"/>
      <c r="C6367" s="103"/>
      <c r="D6367" s="103"/>
      <c r="E6367" s="5" t="str">
        <f t="array" ref="E6367">IF(D6367="","",XLOOKUP(D6367,DATOS!$D$6:D14000,DATOS!$C$6:C14000,0,0,1))</f>
        <v/>
      </c>
      <c r="F6367" s="220"/>
      <c r="G6367" s="221"/>
      <c r="H6367" s="194"/>
      <c r="I6367" s="106"/>
      <c r="J6367" s="195"/>
      <c r="K6367" s="195"/>
      <c r="L6367" s="196"/>
    </row>
    <row r="6368">
      <c r="A6368" s="198"/>
      <c r="B6368" s="219"/>
      <c r="C6368" s="103"/>
      <c r="D6368" s="103"/>
      <c r="E6368" s="5" t="str">
        <f t="array" ref="E6368">IF(D6368="","",XLOOKUP(D6368,DATOS!$D$6:D14000,DATOS!$C$6:C14000,0,0,1))</f>
        <v/>
      </c>
      <c r="F6368" s="220"/>
      <c r="G6368" s="221"/>
      <c r="H6368" s="194"/>
      <c r="I6368" s="106"/>
      <c r="J6368" s="195"/>
      <c r="K6368" s="195"/>
      <c r="L6368" s="196"/>
    </row>
    <row r="6369">
      <c r="A6369" s="198"/>
      <c r="B6369" s="219"/>
      <c r="C6369" s="103"/>
      <c r="D6369" s="103"/>
      <c r="E6369" s="5" t="str">
        <f t="array" ref="E6369">IF(D6369="","",XLOOKUP(D6369,DATOS!$D$6:D14000,DATOS!$C$6:C14000,0,0,1))</f>
        <v/>
      </c>
      <c r="F6369" s="220"/>
      <c r="G6369" s="221"/>
      <c r="H6369" s="194"/>
      <c r="I6369" s="106"/>
      <c r="J6369" s="195"/>
      <c r="K6369" s="195"/>
      <c r="L6369" s="196"/>
    </row>
    <row r="6370">
      <c r="A6370" s="198"/>
      <c r="B6370" s="219"/>
      <c r="C6370" s="103"/>
      <c r="D6370" s="103"/>
      <c r="E6370" s="5" t="str">
        <f t="array" ref="E6370">IF(D6370="","",XLOOKUP(D6370,DATOS!$D$6:D14000,DATOS!$C$6:C14000,0,0,1))</f>
        <v/>
      </c>
      <c r="F6370" s="220"/>
      <c r="G6370" s="221"/>
      <c r="H6370" s="194"/>
      <c r="I6370" s="106"/>
      <c r="J6370" s="195"/>
      <c r="K6370" s="195"/>
      <c r="L6370" s="196"/>
    </row>
    <row r="6371">
      <c r="A6371" s="198"/>
      <c r="B6371" s="219"/>
      <c r="C6371" s="103"/>
      <c r="D6371" s="103"/>
      <c r="E6371" s="5" t="str">
        <f t="array" ref="E6371">IF(D6371="","",XLOOKUP(D6371,DATOS!$D$6:D14000,DATOS!$C$6:C14000,0,0,1))</f>
        <v/>
      </c>
      <c r="F6371" s="220"/>
      <c r="G6371" s="221"/>
      <c r="H6371" s="194"/>
      <c r="I6371" s="106"/>
      <c r="J6371" s="195"/>
      <c r="K6371" s="195"/>
      <c r="L6371" s="196"/>
    </row>
    <row r="6372">
      <c r="A6372" s="198"/>
      <c r="B6372" s="219"/>
      <c r="C6372" s="103"/>
      <c r="D6372" s="103"/>
      <c r="E6372" s="5" t="str">
        <f t="array" ref="E6372">IF(D6372="","",XLOOKUP(D6372,DATOS!$D$6:D14000,DATOS!$C$6:C14000,0,0,1))</f>
        <v/>
      </c>
      <c r="F6372" s="220"/>
      <c r="G6372" s="221"/>
      <c r="H6372" s="194"/>
      <c r="I6372" s="106"/>
      <c r="J6372" s="195"/>
      <c r="K6372" s="195"/>
      <c r="L6372" s="196"/>
    </row>
    <row r="6373">
      <c r="A6373" s="198"/>
      <c r="B6373" s="219"/>
      <c r="C6373" s="103"/>
      <c r="D6373" s="103"/>
      <c r="E6373" s="5" t="str">
        <f t="array" ref="E6373">IF(D6373="","",XLOOKUP(D6373,DATOS!$D$6:D14000,DATOS!$C$6:C14000,0,0,1))</f>
        <v/>
      </c>
      <c r="F6373" s="220"/>
      <c r="G6373" s="221"/>
      <c r="H6373" s="194"/>
      <c r="I6373" s="106"/>
      <c r="J6373" s="195"/>
      <c r="K6373" s="195"/>
      <c r="L6373" s="196"/>
    </row>
    <row r="6374">
      <c r="A6374" s="198"/>
      <c r="B6374" s="219"/>
      <c r="C6374" s="103"/>
      <c r="D6374" s="103"/>
      <c r="E6374" s="5" t="str">
        <f t="array" ref="E6374">IF(D6374="","",XLOOKUP(D6374,DATOS!$D$6:D14000,DATOS!$C$6:C14000,0,0,1))</f>
        <v/>
      </c>
      <c r="F6374" s="220"/>
      <c r="G6374" s="221"/>
      <c r="H6374" s="194"/>
      <c r="I6374" s="106"/>
      <c r="J6374" s="195"/>
      <c r="K6374" s="195"/>
      <c r="L6374" s="196"/>
    </row>
    <row r="6375">
      <c r="A6375" s="198"/>
      <c r="B6375" s="219"/>
      <c r="C6375" s="103"/>
      <c r="D6375" s="103"/>
      <c r="E6375" s="5" t="str">
        <f t="array" ref="E6375">IF(D6375="","",XLOOKUP(D6375,DATOS!$D$6:D14000,DATOS!$C$6:C14000,0,0,1))</f>
        <v/>
      </c>
      <c r="F6375" s="220"/>
      <c r="G6375" s="221"/>
      <c r="H6375" s="194"/>
      <c r="I6375" s="106"/>
      <c r="J6375" s="195"/>
      <c r="K6375" s="195"/>
      <c r="L6375" s="196"/>
    </row>
    <row r="6376">
      <c r="A6376" s="198"/>
      <c r="B6376" s="219"/>
      <c r="C6376" s="103"/>
      <c r="D6376" s="103"/>
      <c r="E6376" s="5" t="str">
        <f t="array" ref="E6376">IF(D6376="","",XLOOKUP(D6376,DATOS!$D$6:D14000,DATOS!$C$6:C14000,0,0,1))</f>
        <v/>
      </c>
      <c r="F6376" s="220"/>
      <c r="G6376" s="221"/>
      <c r="H6376" s="194"/>
      <c r="I6376" s="106"/>
      <c r="J6376" s="195"/>
      <c r="K6376" s="195"/>
      <c r="L6376" s="196"/>
    </row>
    <row r="6377">
      <c r="A6377" s="198"/>
      <c r="B6377" s="219"/>
      <c r="C6377" s="103"/>
      <c r="D6377" s="103"/>
      <c r="E6377" s="5" t="str">
        <f t="array" ref="E6377">IF(D6377="","",XLOOKUP(D6377,DATOS!$D$6:D14000,DATOS!$C$6:C14000,0,0,1))</f>
        <v/>
      </c>
      <c r="F6377" s="220"/>
      <c r="G6377" s="221"/>
      <c r="H6377" s="194"/>
      <c r="I6377" s="106"/>
      <c r="J6377" s="195"/>
      <c r="K6377" s="195"/>
      <c r="L6377" s="196"/>
    </row>
    <row r="6378">
      <c r="A6378" s="198"/>
      <c r="B6378" s="219"/>
      <c r="C6378" s="103"/>
      <c r="D6378" s="103"/>
      <c r="E6378" s="5" t="str">
        <f t="array" ref="E6378">IF(D6378="","",XLOOKUP(D6378,DATOS!$D$6:D14000,DATOS!$C$6:C14000,0,0,1))</f>
        <v/>
      </c>
      <c r="F6378" s="220"/>
      <c r="G6378" s="221"/>
      <c r="H6378" s="194"/>
      <c r="I6378" s="106"/>
      <c r="J6378" s="195"/>
      <c r="K6378" s="195"/>
      <c r="L6378" s="196"/>
    </row>
    <row r="6379">
      <c r="A6379" s="198"/>
      <c r="B6379" s="219"/>
      <c r="C6379" s="103"/>
      <c r="D6379" s="103"/>
      <c r="E6379" s="5" t="str">
        <f t="array" ref="E6379">IF(D6379="","",XLOOKUP(D6379,DATOS!$D$6:D14000,DATOS!$C$6:C14000,0,0,1))</f>
        <v/>
      </c>
      <c r="F6379" s="220"/>
      <c r="G6379" s="221"/>
      <c r="H6379" s="194"/>
      <c r="I6379" s="106"/>
      <c r="J6379" s="195"/>
      <c r="K6379" s="195"/>
      <c r="L6379" s="196"/>
    </row>
    <row r="6380">
      <c r="A6380" s="198"/>
      <c r="B6380" s="219"/>
      <c r="C6380" s="103"/>
      <c r="D6380" s="103"/>
      <c r="E6380" s="5" t="str">
        <f t="array" ref="E6380">IF(D6380="","",XLOOKUP(D6380,DATOS!$D$6:D14000,DATOS!$C$6:C14000,0,0,1))</f>
        <v/>
      </c>
      <c r="F6380" s="220"/>
      <c r="G6380" s="221"/>
      <c r="H6380" s="194"/>
      <c r="I6380" s="106"/>
      <c r="J6380" s="195"/>
      <c r="K6380" s="195"/>
      <c r="L6380" s="196"/>
    </row>
    <row r="6381">
      <c r="A6381" s="198"/>
      <c r="B6381" s="219"/>
      <c r="C6381" s="103"/>
      <c r="D6381" s="103"/>
      <c r="E6381" s="5" t="str">
        <f t="array" ref="E6381">IF(D6381="","",XLOOKUP(D6381,DATOS!$D$6:D14000,DATOS!$C$6:C14000,0,0,1))</f>
        <v/>
      </c>
      <c r="F6381" s="220"/>
      <c r="G6381" s="221"/>
      <c r="H6381" s="194"/>
      <c r="I6381" s="106"/>
      <c r="J6381" s="195"/>
      <c r="K6381" s="195"/>
      <c r="L6381" s="196"/>
    </row>
    <row r="6382">
      <c r="A6382" s="198"/>
      <c r="B6382" s="219"/>
      <c r="C6382" s="103"/>
      <c r="D6382" s="103"/>
      <c r="E6382" s="5" t="str">
        <f t="array" ref="E6382">IF(D6382="","",XLOOKUP(D6382,DATOS!$D$6:D14000,DATOS!$C$6:C14000,0,0,1))</f>
        <v/>
      </c>
      <c r="F6382" s="220"/>
      <c r="G6382" s="221"/>
      <c r="H6382" s="194"/>
      <c r="I6382" s="106"/>
      <c r="J6382" s="195"/>
      <c r="K6382" s="195"/>
      <c r="L6382" s="196"/>
    </row>
    <row r="6383">
      <c r="A6383" s="198"/>
      <c r="B6383" s="219"/>
      <c r="C6383" s="103"/>
      <c r="D6383" s="103"/>
      <c r="E6383" s="5" t="str">
        <f t="array" ref="E6383">IF(D6383="","",XLOOKUP(D6383,DATOS!$D$6:D14000,DATOS!$C$6:C14000,0,0,1))</f>
        <v/>
      </c>
      <c r="F6383" s="220"/>
      <c r="G6383" s="221"/>
      <c r="H6383" s="194"/>
      <c r="I6383" s="106"/>
      <c r="J6383" s="195"/>
      <c r="K6383" s="195"/>
      <c r="L6383" s="196"/>
    </row>
    <row r="6384">
      <c r="A6384" s="198"/>
      <c r="B6384" s="219"/>
      <c r="C6384" s="103"/>
      <c r="D6384" s="103"/>
      <c r="E6384" s="5" t="str">
        <f t="array" ref="E6384">IF(D6384="","",XLOOKUP(D6384,DATOS!$D$6:D14000,DATOS!$C$6:C14000,0,0,1))</f>
        <v/>
      </c>
      <c r="F6384" s="220"/>
      <c r="G6384" s="221"/>
      <c r="H6384" s="194"/>
      <c r="I6384" s="106"/>
      <c r="J6384" s="195"/>
      <c r="K6384" s="195"/>
      <c r="L6384" s="196"/>
    </row>
    <row r="6385">
      <c r="A6385" s="198"/>
      <c r="B6385" s="219"/>
      <c r="C6385" s="103"/>
      <c r="D6385" s="103"/>
      <c r="E6385" s="5" t="str">
        <f t="array" ref="E6385">IF(D6385="","",XLOOKUP(D6385,DATOS!$D$6:D14000,DATOS!$C$6:C14000,0,0,1))</f>
        <v/>
      </c>
      <c r="F6385" s="220"/>
      <c r="G6385" s="221"/>
      <c r="H6385" s="194"/>
      <c r="I6385" s="106"/>
      <c r="J6385" s="195"/>
      <c r="K6385" s="195"/>
      <c r="L6385" s="196"/>
    </row>
    <row r="6386">
      <c r="A6386" s="198"/>
      <c r="B6386" s="219"/>
      <c r="C6386" s="103"/>
      <c r="D6386" s="103"/>
      <c r="E6386" s="5" t="str">
        <f t="array" ref="E6386">IF(D6386="","",XLOOKUP(D6386,DATOS!$D$6:D14000,DATOS!$C$6:C14000,0,0,1))</f>
        <v/>
      </c>
      <c r="F6386" s="220"/>
      <c r="G6386" s="221"/>
      <c r="H6386" s="194"/>
      <c r="I6386" s="106"/>
      <c r="J6386" s="195"/>
      <c r="K6386" s="195"/>
      <c r="L6386" s="196"/>
    </row>
    <row r="6387">
      <c r="A6387" s="198"/>
      <c r="B6387" s="219"/>
      <c r="C6387" s="103"/>
      <c r="D6387" s="103"/>
      <c r="E6387" s="5" t="str">
        <f t="array" ref="E6387">IF(D6387="","",XLOOKUP(D6387,DATOS!$D$6:D14000,DATOS!$C$6:C14000,0,0,1))</f>
        <v/>
      </c>
      <c r="F6387" s="220"/>
      <c r="G6387" s="221"/>
      <c r="H6387" s="194"/>
      <c r="I6387" s="106"/>
      <c r="J6387" s="195"/>
      <c r="K6387" s="195"/>
      <c r="L6387" s="196"/>
    </row>
    <row r="6388">
      <c r="A6388" s="198"/>
      <c r="B6388" s="219"/>
      <c r="C6388" s="103"/>
      <c r="D6388" s="103"/>
      <c r="E6388" s="5" t="str">
        <f t="array" ref="E6388">IF(D6388="","",XLOOKUP(D6388,DATOS!$D$6:D14000,DATOS!$C$6:C14000,0,0,1))</f>
        <v/>
      </c>
      <c r="F6388" s="220"/>
      <c r="G6388" s="221"/>
      <c r="H6388" s="194"/>
      <c r="I6388" s="106"/>
      <c r="J6388" s="195"/>
      <c r="K6388" s="195"/>
      <c r="L6388" s="196"/>
    </row>
    <row r="6389">
      <c r="A6389" s="198"/>
      <c r="B6389" s="219"/>
      <c r="C6389" s="103"/>
      <c r="D6389" s="103"/>
      <c r="E6389" s="5" t="str">
        <f t="array" ref="E6389">IF(D6389="","",XLOOKUP(D6389,DATOS!$D$6:D14000,DATOS!$C$6:C14000,0,0,1))</f>
        <v/>
      </c>
      <c r="F6389" s="220"/>
      <c r="G6389" s="221"/>
      <c r="H6389" s="194"/>
      <c r="I6389" s="106"/>
      <c r="J6389" s="195"/>
      <c r="K6389" s="195"/>
      <c r="L6389" s="196"/>
    </row>
    <row r="6390">
      <c r="A6390" s="198"/>
      <c r="B6390" s="219"/>
      <c r="C6390" s="103"/>
      <c r="D6390" s="103"/>
      <c r="E6390" s="5" t="str">
        <f t="array" ref="E6390">IF(D6390="","",XLOOKUP(D6390,DATOS!$D$6:D14000,DATOS!$C$6:C14000,0,0,1))</f>
        <v/>
      </c>
      <c r="F6390" s="220"/>
      <c r="G6390" s="221"/>
      <c r="H6390" s="194"/>
      <c r="I6390" s="106"/>
      <c r="J6390" s="195"/>
      <c r="K6390" s="195"/>
      <c r="L6390" s="196"/>
    </row>
    <row r="6391">
      <c r="A6391" s="198"/>
      <c r="B6391" s="219"/>
      <c r="C6391" s="103"/>
      <c r="D6391" s="103"/>
      <c r="E6391" s="5" t="str">
        <f t="array" ref="E6391">IF(D6391="","",XLOOKUP(D6391,DATOS!$D$6:D14000,DATOS!$C$6:C14000,0,0,1))</f>
        <v/>
      </c>
      <c r="F6391" s="220"/>
      <c r="G6391" s="221"/>
      <c r="H6391" s="194"/>
      <c r="I6391" s="106"/>
      <c r="J6391" s="195"/>
      <c r="K6391" s="195"/>
      <c r="L6391" s="196"/>
    </row>
    <row r="6392">
      <c r="A6392" s="198"/>
      <c r="B6392" s="219"/>
      <c r="C6392" s="103"/>
      <c r="D6392" s="103"/>
      <c r="E6392" s="5" t="str">
        <f t="array" ref="E6392">IF(D6392="","",XLOOKUP(D6392,DATOS!$D$6:D14000,DATOS!$C$6:C14000,0,0,1))</f>
        <v/>
      </c>
      <c r="F6392" s="220"/>
      <c r="G6392" s="221"/>
      <c r="H6392" s="194"/>
      <c r="I6392" s="106"/>
      <c r="J6392" s="195"/>
      <c r="K6392" s="195"/>
      <c r="L6392" s="196"/>
    </row>
    <row r="6393">
      <c r="A6393" s="198"/>
      <c r="B6393" s="219"/>
      <c r="C6393" s="103"/>
      <c r="D6393" s="103"/>
      <c r="E6393" s="5" t="str">
        <f t="array" ref="E6393">IF(D6393="","",XLOOKUP(D6393,DATOS!$D$6:D14000,DATOS!$C$6:C14000,0,0,1))</f>
        <v/>
      </c>
      <c r="F6393" s="220"/>
      <c r="G6393" s="221"/>
      <c r="H6393" s="194"/>
      <c r="I6393" s="106"/>
      <c r="J6393" s="195"/>
      <c r="K6393" s="195"/>
      <c r="L6393" s="196"/>
    </row>
    <row r="6394">
      <c r="A6394" s="198"/>
      <c r="B6394" s="219"/>
      <c r="C6394" s="103"/>
      <c r="D6394" s="103"/>
      <c r="E6394" s="5" t="str">
        <f t="array" ref="E6394">IF(D6394="","",XLOOKUP(D6394,DATOS!$D$6:D14000,DATOS!$C$6:C14000,0,0,1))</f>
        <v/>
      </c>
      <c r="F6394" s="220"/>
      <c r="G6394" s="221"/>
      <c r="H6394" s="194"/>
      <c r="I6394" s="106"/>
      <c r="J6394" s="195"/>
      <c r="K6394" s="195"/>
      <c r="L6394" s="196"/>
    </row>
    <row r="6395">
      <c r="A6395" s="198"/>
      <c r="B6395" s="219"/>
      <c r="C6395" s="103"/>
      <c r="D6395" s="103"/>
      <c r="E6395" s="5" t="str">
        <f t="array" ref="E6395">IF(D6395="","",XLOOKUP(D6395,DATOS!$D$6:D14000,DATOS!$C$6:C14000,0,0,1))</f>
        <v/>
      </c>
      <c r="F6395" s="220"/>
      <c r="G6395" s="221"/>
      <c r="H6395" s="194"/>
      <c r="I6395" s="106"/>
      <c r="J6395" s="195"/>
      <c r="K6395" s="195"/>
      <c r="L6395" s="196"/>
    </row>
    <row r="6396">
      <c r="A6396" s="198"/>
      <c r="B6396" s="219"/>
      <c r="C6396" s="103"/>
      <c r="D6396" s="103"/>
      <c r="E6396" s="5" t="str">
        <f t="array" ref="E6396">IF(D6396="","",XLOOKUP(D6396,DATOS!$D$6:D14000,DATOS!$C$6:C14000,0,0,1))</f>
        <v/>
      </c>
      <c r="F6396" s="220"/>
      <c r="G6396" s="221"/>
      <c r="H6396" s="194"/>
      <c r="I6396" s="106"/>
      <c r="J6396" s="195"/>
      <c r="K6396" s="195"/>
      <c r="L6396" s="196"/>
    </row>
    <row r="6397">
      <c r="A6397" s="198"/>
      <c r="B6397" s="219"/>
      <c r="C6397" s="103"/>
      <c r="D6397" s="103"/>
      <c r="E6397" s="5" t="str">
        <f t="array" ref="E6397">IF(D6397="","",XLOOKUP(D6397,DATOS!$D$6:D14000,DATOS!$C$6:C14000,0,0,1))</f>
        <v/>
      </c>
      <c r="F6397" s="220"/>
      <c r="G6397" s="221"/>
      <c r="H6397" s="194"/>
      <c r="I6397" s="106"/>
      <c r="J6397" s="195"/>
      <c r="K6397" s="195"/>
      <c r="L6397" s="196"/>
    </row>
    <row r="6398">
      <c r="A6398" s="198"/>
      <c r="B6398" s="219"/>
      <c r="C6398" s="103"/>
      <c r="D6398" s="103"/>
      <c r="E6398" s="5" t="str">
        <f t="array" ref="E6398">IF(D6398="","",XLOOKUP(D6398,DATOS!$D$6:D14000,DATOS!$C$6:C14000,0,0,1))</f>
        <v/>
      </c>
      <c r="F6398" s="220"/>
      <c r="G6398" s="221"/>
      <c r="H6398" s="194"/>
      <c r="I6398" s="106"/>
      <c r="J6398" s="195"/>
      <c r="K6398" s="195"/>
      <c r="L6398" s="196"/>
    </row>
    <row r="6399">
      <c r="A6399" s="198"/>
      <c r="B6399" s="219"/>
      <c r="C6399" s="103"/>
      <c r="D6399" s="103"/>
      <c r="E6399" s="5" t="str">
        <f t="array" ref="E6399">IF(D6399="","",XLOOKUP(D6399,DATOS!$D$6:D14000,DATOS!$C$6:C14000,0,0,1))</f>
        <v/>
      </c>
      <c r="F6399" s="220"/>
      <c r="G6399" s="221"/>
      <c r="H6399" s="194"/>
      <c r="I6399" s="106"/>
      <c r="J6399" s="195"/>
      <c r="K6399" s="195"/>
      <c r="L6399" s="196"/>
    </row>
    <row r="6400">
      <c r="A6400" s="198"/>
      <c r="B6400" s="219"/>
      <c r="C6400" s="103"/>
      <c r="D6400" s="103"/>
      <c r="E6400" s="5" t="str">
        <f t="array" ref="E6400">IF(D6400="","",XLOOKUP(D6400,DATOS!$D$6:D14000,DATOS!$C$6:C14000,0,0,1))</f>
        <v/>
      </c>
      <c r="F6400" s="220"/>
      <c r="G6400" s="221"/>
      <c r="H6400" s="194"/>
      <c r="I6400" s="106"/>
      <c r="J6400" s="195"/>
      <c r="K6400" s="195"/>
      <c r="L6400" s="196"/>
    </row>
    <row r="6401">
      <c r="A6401" s="198"/>
      <c r="B6401" s="219"/>
      <c r="C6401" s="103"/>
      <c r="D6401" s="103"/>
      <c r="E6401" s="5" t="str">
        <f t="array" ref="E6401">IF(D6401="","",XLOOKUP(D6401,DATOS!$D$6:D14000,DATOS!$C$6:C14000,0,0,1))</f>
        <v/>
      </c>
      <c r="F6401" s="220"/>
      <c r="G6401" s="221"/>
      <c r="H6401" s="194"/>
      <c r="I6401" s="106"/>
      <c r="J6401" s="195"/>
      <c r="K6401" s="195"/>
      <c r="L6401" s="196"/>
    </row>
    <row r="6402">
      <c r="A6402" s="198"/>
      <c r="B6402" s="219"/>
      <c r="C6402" s="103"/>
      <c r="D6402" s="103"/>
      <c r="E6402" s="5" t="str">
        <f t="array" ref="E6402">IF(D6402="","",XLOOKUP(D6402,DATOS!$D$6:D14000,DATOS!$C$6:C14000,0,0,1))</f>
        <v/>
      </c>
      <c r="F6402" s="220"/>
      <c r="G6402" s="221"/>
      <c r="H6402" s="194"/>
      <c r="I6402" s="106"/>
      <c r="J6402" s="195"/>
      <c r="K6402" s="195"/>
      <c r="L6402" s="196"/>
    </row>
    <row r="6403">
      <c r="A6403" s="198"/>
      <c r="B6403" s="219"/>
      <c r="C6403" s="103"/>
      <c r="D6403" s="103"/>
      <c r="E6403" s="5" t="str">
        <f t="array" ref="E6403">IF(D6403="","",XLOOKUP(D6403,DATOS!$D$6:D14000,DATOS!$C$6:C14000,0,0,1))</f>
        <v/>
      </c>
      <c r="F6403" s="220"/>
      <c r="G6403" s="221"/>
      <c r="H6403" s="194"/>
      <c r="I6403" s="106"/>
      <c r="J6403" s="195"/>
      <c r="K6403" s="195"/>
      <c r="L6403" s="196"/>
    </row>
    <row r="6404">
      <c r="A6404" s="198"/>
      <c r="B6404" s="219"/>
      <c r="C6404" s="103"/>
      <c r="D6404" s="103"/>
      <c r="E6404" s="5" t="str">
        <f t="array" ref="E6404">IF(D6404="","",XLOOKUP(D6404,DATOS!$D$6:D14000,DATOS!$C$6:C14000,0,0,1))</f>
        <v/>
      </c>
      <c r="F6404" s="220"/>
      <c r="G6404" s="221"/>
      <c r="H6404" s="194"/>
      <c r="I6404" s="106"/>
      <c r="J6404" s="195"/>
      <c r="K6404" s="195"/>
      <c r="L6404" s="196"/>
    </row>
    <row r="6405">
      <c r="A6405" s="198"/>
      <c r="B6405" s="219"/>
      <c r="C6405" s="103"/>
      <c r="D6405" s="103"/>
      <c r="E6405" s="5" t="str">
        <f t="array" ref="E6405">IF(D6405="","",XLOOKUP(D6405,DATOS!$D$6:D14000,DATOS!$C$6:C14000,0,0,1))</f>
        <v/>
      </c>
      <c r="F6405" s="220"/>
      <c r="G6405" s="221"/>
      <c r="H6405" s="194"/>
      <c r="I6405" s="106"/>
      <c r="J6405" s="195"/>
      <c r="K6405" s="195"/>
      <c r="L6405" s="196"/>
    </row>
    <row r="6406">
      <c r="A6406" s="198"/>
      <c r="B6406" s="219"/>
      <c r="C6406" s="103"/>
      <c r="D6406" s="103"/>
      <c r="E6406" s="5" t="str">
        <f t="array" ref="E6406">IF(D6406="","",XLOOKUP(D6406,DATOS!$D$6:D14000,DATOS!$C$6:C14000,0,0,1))</f>
        <v/>
      </c>
      <c r="F6406" s="220"/>
      <c r="G6406" s="221"/>
      <c r="H6406" s="194"/>
      <c r="I6406" s="106"/>
      <c r="J6406" s="195"/>
      <c r="K6406" s="195"/>
      <c r="L6406" s="196"/>
    </row>
    <row r="6407">
      <c r="A6407" s="198"/>
      <c r="B6407" s="219"/>
      <c r="C6407" s="103"/>
      <c r="D6407" s="103"/>
      <c r="E6407" s="5" t="str">
        <f t="array" ref="E6407">IF(D6407="","",XLOOKUP(D6407,DATOS!$D$6:D14000,DATOS!$C$6:C14000,0,0,1))</f>
        <v/>
      </c>
      <c r="F6407" s="220"/>
      <c r="G6407" s="221"/>
      <c r="H6407" s="194"/>
      <c r="I6407" s="106"/>
      <c r="J6407" s="195"/>
      <c r="K6407" s="195"/>
      <c r="L6407" s="196"/>
    </row>
    <row r="6408">
      <c r="A6408" s="198"/>
      <c r="B6408" s="219"/>
      <c r="C6408" s="103"/>
      <c r="D6408" s="103"/>
      <c r="E6408" s="5" t="str">
        <f t="array" ref="E6408">IF(D6408="","",XLOOKUP(D6408,DATOS!$D$6:D14000,DATOS!$C$6:C14000,0,0,1))</f>
        <v/>
      </c>
      <c r="F6408" s="220"/>
      <c r="G6408" s="221"/>
      <c r="H6408" s="194"/>
      <c r="I6408" s="106"/>
      <c r="J6408" s="195"/>
      <c r="K6408" s="195"/>
      <c r="L6408" s="196"/>
    </row>
    <row r="6409">
      <c r="A6409" s="198"/>
      <c r="B6409" s="219"/>
      <c r="C6409" s="103"/>
      <c r="D6409" s="103"/>
      <c r="E6409" s="5" t="str">
        <f t="array" ref="E6409">IF(D6409="","",XLOOKUP(D6409,DATOS!$D$6:D14000,DATOS!$C$6:C14000,0,0,1))</f>
        <v/>
      </c>
      <c r="F6409" s="220"/>
      <c r="G6409" s="221"/>
      <c r="H6409" s="194"/>
      <c r="I6409" s="106"/>
      <c r="J6409" s="195"/>
      <c r="K6409" s="195"/>
      <c r="L6409" s="196"/>
    </row>
    <row r="6410">
      <c r="A6410" s="198"/>
      <c r="B6410" s="219"/>
      <c r="C6410" s="103"/>
      <c r="D6410" s="103"/>
      <c r="E6410" s="5" t="str">
        <f t="array" ref="E6410">IF(D6410="","",XLOOKUP(D6410,DATOS!$D$6:D14000,DATOS!$C$6:C14000,0,0,1))</f>
        <v/>
      </c>
      <c r="F6410" s="220"/>
      <c r="G6410" s="221"/>
      <c r="H6410" s="194"/>
      <c r="I6410" s="106"/>
      <c r="J6410" s="195"/>
      <c r="K6410" s="195"/>
      <c r="L6410" s="196"/>
    </row>
    <row r="6411">
      <c r="A6411" s="198"/>
      <c r="B6411" s="219"/>
      <c r="C6411" s="103"/>
      <c r="D6411" s="103"/>
      <c r="E6411" s="5" t="str">
        <f t="array" ref="E6411">IF(D6411="","",XLOOKUP(D6411,DATOS!$D$6:D14000,DATOS!$C$6:C14000,0,0,1))</f>
        <v/>
      </c>
      <c r="F6411" s="220"/>
      <c r="G6411" s="221"/>
      <c r="H6411" s="194"/>
      <c r="I6411" s="106"/>
      <c r="J6411" s="195"/>
      <c r="K6411" s="195"/>
      <c r="L6411" s="196"/>
    </row>
    <row r="6412">
      <c r="A6412" s="198"/>
      <c r="B6412" s="219"/>
      <c r="C6412" s="103"/>
      <c r="D6412" s="103"/>
      <c r="E6412" s="5" t="str">
        <f t="array" ref="E6412">IF(D6412="","",XLOOKUP(D6412,DATOS!$D$6:D14000,DATOS!$C$6:C14000,0,0,1))</f>
        <v/>
      </c>
      <c r="F6412" s="220"/>
      <c r="G6412" s="221"/>
      <c r="H6412" s="194"/>
      <c r="I6412" s="106"/>
      <c r="J6412" s="195"/>
      <c r="K6412" s="195"/>
      <c r="L6412" s="196"/>
    </row>
    <row r="6413">
      <c r="A6413" s="198"/>
      <c r="B6413" s="219"/>
      <c r="C6413" s="103"/>
      <c r="D6413" s="103"/>
      <c r="E6413" s="5" t="str">
        <f t="array" ref="E6413">IF(D6413="","",XLOOKUP(D6413,DATOS!$D$6:D14000,DATOS!$C$6:C14000,0,0,1))</f>
        <v/>
      </c>
      <c r="F6413" s="220"/>
      <c r="G6413" s="221"/>
      <c r="H6413" s="194"/>
      <c r="I6413" s="106"/>
      <c r="J6413" s="195"/>
      <c r="K6413" s="195"/>
      <c r="L6413" s="196"/>
    </row>
    <row r="6414">
      <c r="A6414" s="198"/>
      <c r="B6414" s="219"/>
      <c r="C6414" s="103"/>
      <c r="D6414" s="103"/>
      <c r="E6414" s="5" t="str">
        <f t="array" ref="E6414">IF(D6414="","",XLOOKUP(D6414,DATOS!$D$6:D14000,DATOS!$C$6:C14000,0,0,1))</f>
        <v/>
      </c>
      <c r="F6414" s="220"/>
      <c r="G6414" s="221"/>
      <c r="H6414" s="194"/>
      <c r="I6414" s="106"/>
      <c r="J6414" s="195"/>
      <c r="K6414" s="195"/>
      <c r="L6414" s="196"/>
    </row>
    <row r="6415">
      <c r="A6415" s="198"/>
      <c r="B6415" s="219"/>
      <c r="C6415" s="103"/>
      <c r="D6415" s="103"/>
      <c r="E6415" s="5" t="str">
        <f t="array" ref="E6415">IF(D6415="","",XLOOKUP(D6415,DATOS!$D$6:D14000,DATOS!$C$6:C14000,0,0,1))</f>
        <v/>
      </c>
      <c r="F6415" s="220"/>
      <c r="G6415" s="221"/>
      <c r="H6415" s="194"/>
      <c r="I6415" s="106"/>
      <c r="J6415" s="195"/>
      <c r="K6415" s="195"/>
      <c r="L6415" s="196"/>
    </row>
    <row r="6416">
      <c r="A6416" s="198"/>
      <c r="B6416" s="219"/>
      <c r="C6416" s="103"/>
      <c r="D6416" s="103"/>
      <c r="E6416" s="5" t="str">
        <f t="array" ref="E6416">IF(D6416="","",XLOOKUP(D6416,DATOS!$D$6:D14000,DATOS!$C$6:C14000,0,0,1))</f>
        <v/>
      </c>
      <c r="F6416" s="220"/>
      <c r="G6416" s="221"/>
      <c r="H6416" s="194"/>
      <c r="I6416" s="106"/>
      <c r="J6416" s="195"/>
      <c r="K6416" s="195"/>
      <c r="L6416" s="196"/>
    </row>
    <row r="6417">
      <c r="A6417" s="198"/>
      <c r="B6417" s="219"/>
      <c r="C6417" s="103"/>
      <c r="D6417" s="103"/>
      <c r="E6417" s="5" t="str">
        <f t="array" ref="E6417">IF(D6417="","",XLOOKUP(D6417,DATOS!$D$6:D14000,DATOS!$C$6:C14000,0,0,1))</f>
        <v/>
      </c>
      <c r="F6417" s="220"/>
      <c r="G6417" s="221"/>
      <c r="H6417" s="194"/>
      <c r="I6417" s="106"/>
      <c r="J6417" s="195"/>
      <c r="K6417" s="195"/>
      <c r="L6417" s="196"/>
    </row>
    <row r="6418">
      <c r="A6418" s="198"/>
      <c r="B6418" s="219"/>
      <c r="C6418" s="103"/>
      <c r="D6418" s="103"/>
      <c r="E6418" s="5" t="str">
        <f t="array" ref="E6418">IF(D6418="","",XLOOKUP(D6418,DATOS!$D$6:D14000,DATOS!$C$6:C14000,0,0,1))</f>
        <v/>
      </c>
      <c r="F6418" s="220"/>
      <c r="G6418" s="221"/>
      <c r="H6418" s="194"/>
      <c r="I6418" s="106"/>
      <c r="J6418" s="195"/>
      <c r="K6418" s="195"/>
      <c r="L6418" s="196"/>
    </row>
    <row r="6419">
      <c r="A6419" s="198"/>
      <c r="B6419" s="219"/>
      <c r="C6419" s="103"/>
      <c r="D6419" s="103"/>
      <c r="E6419" s="5" t="str">
        <f t="array" ref="E6419">IF(D6419="","",XLOOKUP(D6419,DATOS!$D$6:D14000,DATOS!$C$6:C14000,0,0,1))</f>
        <v/>
      </c>
      <c r="F6419" s="220"/>
      <c r="G6419" s="221"/>
      <c r="H6419" s="194"/>
      <c r="I6419" s="106"/>
      <c r="J6419" s="195"/>
      <c r="K6419" s="195"/>
      <c r="L6419" s="196"/>
    </row>
    <row r="6420">
      <c r="A6420" s="198"/>
      <c r="B6420" s="219"/>
      <c r="C6420" s="103"/>
      <c r="D6420" s="103"/>
      <c r="E6420" s="5" t="str">
        <f t="array" ref="E6420">IF(D6420="","",XLOOKUP(D6420,DATOS!$D$6:D14000,DATOS!$C$6:C14000,0,0,1))</f>
        <v/>
      </c>
      <c r="F6420" s="220"/>
      <c r="G6420" s="221"/>
      <c r="H6420" s="194"/>
      <c r="I6420" s="106"/>
      <c r="J6420" s="195"/>
      <c r="K6420" s="195"/>
      <c r="L6420" s="196"/>
    </row>
    <row r="6421">
      <c r="A6421" s="198"/>
      <c r="B6421" s="219"/>
      <c r="C6421" s="103"/>
      <c r="D6421" s="103"/>
      <c r="E6421" s="5" t="str">
        <f t="array" ref="E6421">IF(D6421="","",XLOOKUP(D6421,DATOS!$D$6:D14000,DATOS!$C$6:C14000,0,0,1))</f>
        <v/>
      </c>
      <c r="F6421" s="220"/>
      <c r="G6421" s="221"/>
      <c r="H6421" s="194"/>
      <c r="I6421" s="106"/>
      <c r="J6421" s="195"/>
      <c r="K6421" s="195"/>
      <c r="L6421" s="196"/>
    </row>
    <row r="6422">
      <c r="A6422" s="198"/>
      <c r="B6422" s="219"/>
      <c r="C6422" s="103"/>
      <c r="D6422" s="103"/>
      <c r="E6422" s="5" t="str">
        <f t="array" ref="E6422">IF(D6422="","",XLOOKUP(D6422,DATOS!$D$6:D14000,DATOS!$C$6:C14000,0,0,1))</f>
        <v/>
      </c>
      <c r="F6422" s="220"/>
      <c r="G6422" s="221"/>
      <c r="H6422" s="194"/>
      <c r="I6422" s="106"/>
      <c r="J6422" s="195"/>
      <c r="K6422" s="195"/>
      <c r="L6422" s="196"/>
    </row>
    <row r="6423">
      <c r="A6423" s="198"/>
      <c r="B6423" s="219"/>
      <c r="C6423" s="103"/>
      <c r="D6423" s="103"/>
      <c r="E6423" s="5" t="str">
        <f t="array" ref="E6423">IF(D6423="","",XLOOKUP(D6423,DATOS!$D$6:D14000,DATOS!$C$6:C14000,0,0,1))</f>
        <v/>
      </c>
      <c r="F6423" s="220"/>
      <c r="G6423" s="221"/>
      <c r="H6423" s="194"/>
      <c r="I6423" s="106"/>
      <c r="J6423" s="195"/>
      <c r="K6423" s="195"/>
      <c r="L6423" s="196"/>
    </row>
    <row r="6424">
      <c r="A6424" s="198"/>
      <c r="B6424" s="219"/>
      <c r="C6424" s="103"/>
      <c r="D6424" s="103"/>
      <c r="E6424" s="5" t="str">
        <f t="array" ref="E6424">IF(D6424="","",XLOOKUP(D6424,DATOS!$D$6:D14000,DATOS!$C$6:C14000,0,0,1))</f>
        <v/>
      </c>
      <c r="F6424" s="220"/>
      <c r="G6424" s="221"/>
      <c r="H6424" s="194"/>
      <c r="I6424" s="106"/>
      <c r="J6424" s="195"/>
      <c r="K6424" s="195"/>
      <c r="L6424" s="196"/>
    </row>
    <row r="6425">
      <c r="A6425" s="198"/>
      <c r="B6425" s="219"/>
      <c r="C6425" s="103"/>
      <c r="D6425" s="103"/>
      <c r="E6425" s="5" t="str">
        <f t="array" ref="E6425">IF(D6425="","",XLOOKUP(D6425,DATOS!$D$6:D14000,DATOS!$C$6:C14000,0,0,1))</f>
        <v/>
      </c>
      <c r="F6425" s="220"/>
      <c r="G6425" s="221"/>
      <c r="H6425" s="194"/>
      <c r="I6425" s="106"/>
      <c r="J6425" s="195"/>
      <c r="K6425" s="195"/>
      <c r="L6425" s="196"/>
    </row>
    <row r="6426">
      <c r="A6426" s="198"/>
      <c r="B6426" s="219"/>
      <c r="C6426" s="103"/>
      <c r="D6426" s="103"/>
      <c r="E6426" s="5" t="str">
        <f t="array" ref="E6426">IF(D6426="","",XLOOKUP(D6426,DATOS!$D$6:D14000,DATOS!$C$6:C14000,0,0,1))</f>
        <v/>
      </c>
      <c r="F6426" s="220"/>
      <c r="G6426" s="221"/>
      <c r="H6426" s="194"/>
      <c r="I6426" s="106"/>
      <c r="J6426" s="195"/>
      <c r="K6426" s="195"/>
      <c r="L6426" s="196"/>
    </row>
    <row r="6427">
      <c r="A6427" s="198"/>
      <c r="B6427" s="219"/>
      <c r="C6427" s="103"/>
      <c r="D6427" s="103"/>
      <c r="E6427" s="5" t="str">
        <f t="array" ref="E6427">IF(D6427="","",XLOOKUP(D6427,DATOS!$D$6:D14000,DATOS!$C$6:C14000,0,0,1))</f>
        <v/>
      </c>
      <c r="F6427" s="220"/>
      <c r="G6427" s="221"/>
      <c r="H6427" s="194"/>
      <c r="I6427" s="106"/>
      <c r="J6427" s="195"/>
      <c r="K6427" s="195"/>
      <c r="L6427" s="196"/>
    </row>
    <row r="6428">
      <c r="A6428" s="198"/>
      <c r="B6428" s="219"/>
      <c r="C6428" s="103"/>
      <c r="D6428" s="103"/>
      <c r="E6428" s="5" t="str">
        <f t="array" ref="E6428">IF(D6428="","",XLOOKUP(D6428,DATOS!$D$6:D14000,DATOS!$C$6:C14000,0,0,1))</f>
        <v/>
      </c>
      <c r="F6428" s="220"/>
      <c r="G6428" s="221"/>
      <c r="H6428" s="194"/>
      <c r="I6428" s="106"/>
      <c r="J6428" s="195"/>
      <c r="K6428" s="195"/>
      <c r="L6428" s="196"/>
    </row>
    <row r="6429">
      <c r="A6429" s="198"/>
      <c r="B6429" s="219"/>
      <c r="C6429" s="103"/>
      <c r="D6429" s="103"/>
      <c r="E6429" s="5" t="str">
        <f t="array" ref="E6429">IF(D6429="","",XLOOKUP(D6429,DATOS!$D$6:D14000,DATOS!$C$6:C14000,0,0,1))</f>
        <v/>
      </c>
      <c r="F6429" s="220"/>
      <c r="G6429" s="221"/>
      <c r="H6429" s="194"/>
      <c r="I6429" s="106"/>
      <c r="J6429" s="195"/>
      <c r="K6429" s="195"/>
      <c r="L6429" s="196"/>
    </row>
    <row r="6430">
      <c r="A6430" s="198"/>
      <c r="B6430" s="219"/>
      <c r="C6430" s="103"/>
      <c r="D6430" s="103"/>
      <c r="E6430" s="5" t="str">
        <f t="array" ref="E6430">IF(D6430="","",XLOOKUP(D6430,DATOS!$D$6:D14000,DATOS!$C$6:C14000,0,0,1))</f>
        <v/>
      </c>
      <c r="F6430" s="220"/>
      <c r="G6430" s="221"/>
      <c r="H6430" s="194"/>
      <c r="I6430" s="106"/>
      <c r="J6430" s="195"/>
      <c r="K6430" s="195"/>
      <c r="L6430" s="196"/>
    </row>
    <row r="6431">
      <c r="A6431" s="198"/>
      <c r="B6431" s="219"/>
      <c r="C6431" s="103"/>
      <c r="D6431" s="103"/>
      <c r="E6431" s="5" t="str">
        <f t="array" ref="E6431">IF(D6431="","",XLOOKUP(D6431,DATOS!$D$6:D14000,DATOS!$C$6:C14000,0,0,1))</f>
        <v/>
      </c>
      <c r="F6431" s="220"/>
      <c r="G6431" s="221"/>
      <c r="H6431" s="194"/>
      <c r="I6431" s="106"/>
      <c r="J6431" s="195"/>
      <c r="K6431" s="195"/>
      <c r="L6431" s="196"/>
    </row>
    <row r="6432">
      <c r="A6432" s="198"/>
      <c r="B6432" s="219"/>
      <c r="C6432" s="103"/>
      <c r="D6432" s="103"/>
      <c r="E6432" s="5" t="str">
        <f t="array" ref="E6432">IF(D6432="","",XLOOKUP(D6432,DATOS!$D$6:D14000,DATOS!$C$6:C14000,0,0,1))</f>
        <v/>
      </c>
      <c r="F6432" s="220"/>
      <c r="G6432" s="221"/>
      <c r="H6432" s="194"/>
      <c r="I6432" s="106"/>
      <c r="J6432" s="195"/>
      <c r="K6432" s="195"/>
      <c r="L6432" s="196"/>
    </row>
    <row r="6433">
      <c r="A6433" s="198"/>
      <c r="B6433" s="219"/>
      <c r="C6433" s="103"/>
      <c r="D6433" s="103"/>
      <c r="E6433" s="5" t="str">
        <f t="array" ref="E6433">IF(D6433="","",XLOOKUP(D6433,DATOS!$D$6:D14000,DATOS!$C$6:C14000,0,0,1))</f>
        <v/>
      </c>
      <c r="F6433" s="220"/>
      <c r="G6433" s="221"/>
      <c r="H6433" s="194"/>
      <c r="I6433" s="106"/>
      <c r="J6433" s="195"/>
      <c r="K6433" s="195"/>
      <c r="L6433" s="196"/>
    </row>
    <row r="6434">
      <c r="A6434" s="198"/>
      <c r="B6434" s="219"/>
      <c r="C6434" s="103"/>
      <c r="D6434" s="103"/>
      <c r="E6434" s="5" t="str">
        <f t="array" ref="E6434">IF(D6434="","",XLOOKUP(D6434,DATOS!$D$6:D14000,DATOS!$C$6:C14000,0,0,1))</f>
        <v/>
      </c>
      <c r="F6434" s="220"/>
      <c r="G6434" s="221"/>
      <c r="H6434" s="194"/>
      <c r="I6434" s="106"/>
      <c r="J6434" s="195"/>
      <c r="K6434" s="195"/>
      <c r="L6434" s="196"/>
    </row>
    <row r="6435">
      <c r="A6435" s="198"/>
      <c r="B6435" s="219"/>
      <c r="C6435" s="103"/>
      <c r="D6435" s="103"/>
      <c r="E6435" s="5" t="str">
        <f t="array" ref="E6435">IF(D6435="","",XLOOKUP(D6435,DATOS!$D$6:D14000,DATOS!$C$6:C14000,0,0,1))</f>
        <v/>
      </c>
      <c r="F6435" s="220"/>
      <c r="G6435" s="221"/>
      <c r="H6435" s="194"/>
      <c r="I6435" s="106"/>
      <c r="J6435" s="195"/>
      <c r="K6435" s="195"/>
      <c r="L6435" s="196"/>
    </row>
    <row r="6436">
      <c r="A6436" s="198"/>
      <c r="B6436" s="219"/>
      <c r="C6436" s="103"/>
      <c r="D6436" s="103"/>
      <c r="E6436" s="5" t="str">
        <f t="array" ref="E6436">IF(D6436="","",XLOOKUP(D6436,DATOS!$D$6:D14000,DATOS!$C$6:C14000,0,0,1))</f>
        <v/>
      </c>
      <c r="F6436" s="220"/>
      <c r="G6436" s="221"/>
      <c r="H6436" s="194"/>
      <c r="I6436" s="106"/>
      <c r="J6436" s="195"/>
      <c r="K6436" s="195"/>
      <c r="L6436" s="196"/>
    </row>
    <row r="6437">
      <c r="A6437" s="198"/>
      <c r="B6437" s="219"/>
      <c r="C6437" s="103"/>
      <c r="D6437" s="103"/>
      <c r="E6437" s="5" t="str">
        <f t="array" ref="E6437">IF(D6437="","",XLOOKUP(D6437,DATOS!$D$6:D14000,DATOS!$C$6:C14000,0,0,1))</f>
        <v/>
      </c>
      <c r="F6437" s="220"/>
      <c r="G6437" s="221"/>
      <c r="H6437" s="194"/>
      <c r="I6437" s="106"/>
      <c r="J6437" s="195"/>
      <c r="K6437" s="195"/>
      <c r="L6437" s="196"/>
    </row>
    <row r="6438">
      <c r="A6438" s="198"/>
      <c r="B6438" s="219"/>
      <c r="C6438" s="103"/>
      <c r="D6438" s="103"/>
      <c r="E6438" s="5" t="str">
        <f t="array" ref="E6438">IF(D6438="","",XLOOKUP(D6438,DATOS!$D$6:D14000,DATOS!$C$6:C14000,0,0,1))</f>
        <v/>
      </c>
      <c r="F6438" s="220"/>
      <c r="G6438" s="221"/>
      <c r="H6438" s="194"/>
      <c r="I6438" s="106"/>
      <c r="J6438" s="195"/>
      <c r="K6438" s="195"/>
      <c r="L6438" s="196"/>
    </row>
    <row r="6439">
      <c r="A6439" s="198"/>
      <c r="B6439" s="219"/>
      <c r="C6439" s="103"/>
      <c r="D6439" s="103"/>
      <c r="E6439" s="5" t="str">
        <f t="array" ref="E6439">IF(D6439="","",XLOOKUP(D6439,DATOS!$D$6:D14000,DATOS!$C$6:C14000,0,0,1))</f>
        <v/>
      </c>
      <c r="F6439" s="220"/>
      <c r="G6439" s="221"/>
      <c r="H6439" s="194"/>
      <c r="I6439" s="106"/>
      <c r="J6439" s="195"/>
      <c r="K6439" s="195"/>
      <c r="L6439" s="196"/>
    </row>
    <row r="6440">
      <c r="A6440" s="198"/>
      <c r="B6440" s="219"/>
      <c r="C6440" s="103"/>
      <c r="D6440" s="103"/>
      <c r="E6440" s="5" t="str">
        <f t="array" ref="E6440">IF(D6440="","",XLOOKUP(D6440,DATOS!$D$6:D14000,DATOS!$C$6:C14000,0,0,1))</f>
        <v/>
      </c>
      <c r="F6440" s="220"/>
      <c r="G6440" s="221"/>
      <c r="H6440" s="194"/>
      <c r="I6440" s="106"/>
      <c r="J6440" s="195"/>
      <c r="K6440" s="195"/>
      <c r="L6440" s="196"/>
    </row>
    <row r="6441">
      <c r="A6441" s="198"/>
      <c r="B6441" s="219"/>
      <c r="C6441" s="103"/>
      <c r="D6441" s="103"/>
      <c r="E6441" s="5" t="str">
        <f t="array" ref="E6441">IF(D6441="","",XLOOKUP(D6441,DATOS!$D$6:D14000,DATOS!$C$6:C14000,0,0,1))</f>
        <v/>
      </c>
      <c r="F6441" s="220"/>
      <c r="G6441" s="221"/>
      <c r="H6441" s="194"/>
      <c r="I6441" s="106"/>
      <c r="J6441" s="195"/>
      <c r="K6441" s="195"/>
      <c r="L6441" s="196"/>
    </row>
    <row r="6442">
      <c r="A6442" s="198"/>
      <c r="B6442" s="219"/>
      <c r="C6442" s="103"/>
      <c r="D6442" s="103"/>
      <c r="E6442" s="5" t="str">
        <f t="array" ref="E6442">IF(D6442="","",XLOOKUP(D6442,DATOS!$D$6:D14000,DATOS!$C$6:C14000,0,0,1))</f>
        <v/>
      </c>
      <c r="F6442" s="220"/>
      <c r="G6442" s="221"/>
      <c r="H6442" s="194"/>
      <c r="I6442" s="106"/>
      <c r="J6442" s="195"/>
      <c r="K6442" s="195"/>
      <c r="L6442" s="196"/>
    </row>
    <row r="6443">
      <c r="A6443" s="198"/>
      <c r="B6443" s="219"/>
      <c r="C6443" s="103"/>
      <c r="D6443" s="103"/>
      <c r="E6443" s="5" t="str">
        <f t="array" ref="E6443">IF(D6443="","",XLOOKUP(D6443,DATOS!$D$6:D14000,DATOS!$C$6:C14000,0,0,1))</f>
        <v/>
      </c>
      <c r="F6443" s="220"/>
      <c r="G6443" s="221"/>
      <c r="H6443" s="194"/>
      <c r="I6443" s="106"/>
      <c r="J6443" s="195"/>
      <c r="K6443" s="195"/>
      <c r="L6443" s="196"/>
    </row>
    <row r="6444">
      <c r="A6444" s="198"/>
      <c r="B6444" s="219"/>
      <c r="C6444" s="103"/>
      <c r="D6444" s="103"/>
      <c r="E6444" s="5" t="str">
        <f t="array" ref="E6444">IF(D6444="","",XLOOKUP(D6444,DATOS!$D$6:D14000,DATOS!$C$6:C14000,0,0,1))</f>
        <v/>
      </c>
      <c r="F6444" s="220"/>
      <c r="G6444" s="221"/>
      <c r="H6444" s="194"/>
      <c r="I6444" s="106"/>
      <c r="J6444" s="195"/>
      <c r="K6444" s="195"/>
      <c r="L6444" s="196"/>
    </row>
    <row r="6445">
      <c r="A6445" s="198"/>
      <c r="B6445" s="219"/>
      <c r="C6445" s="103"/>
      <c r="D6445" s="103"/>
      <c r="E6445" s="5" t="str">
        <f t="array" ref="E6445">IF(D6445="","",XLOOKUP(D6445,DATOS!$D$6:D14000,DATOS!$C$6:C14000,0,0,1))</f>
        <v/>
      </c>
      <c r="F6445" s="220"/>
      <c r="G6445" s="221"/>
      <c r="H6445" s="194"/>
      <c r="I6445" s="106"/>
      <c r="J6445" s="195"/>
      <c r="K6445" s="195"/>
      <c r="L6445" s="196"/>
    </row>
    <row r="6446">
      <c r="A6446" s="198"/>
      <c r="B6446" s="219"/>
      <c r="C6446" s="103"/>
      <c r="D6446" s="103"/>
      <c r="E6446" s="5" t="str">
        <f t="array" ref="E6446">IF(D6446="","",XLOOKUP(D6446,DATOS!$D$6:D14000,DATOS!$C$6:C14000,0,0,1))</f>
        <v/>
      </c>
      <c r="F6446" s="220"/>
      <c r="G6446" s="221"/>
      <c r="H6446" s="194"/>
      <c r="I6446" s="106"/>
      <c r="J6446" s="195"/>
      <c r="K6446" s="195"/>
      <c r="L6446" s="196"/>
    </row>
    <row r="6447">
      <c r="A6447" s="198"/>
      <c r="B6447" s="219"/>
      <c r="C6447" s="103"/>
      <c r="D6447" s="103"/>
      <c r="E6447" s="5" t="str">
        <f t="array" ref="E6447">IF(D6447="","",XLOOKUP(D6447,DATOS!$D$6:D14000,DATOS!$C$6:C14000,0,0,1))</f>
        <v/>
      </c>
      <c r="F6447" s="220"/>
      <c r="G6447" s="221"/>
      <c r="H6447" s="194"/>
      <c r="I6447" s="106"/>
      <c r="J6447" s="195"/>
      <c r="K6447" s="195"/>
      <c r="L6447" s="196"/>
    </row>
    <row r="6448">
      <c r="A6448" s="198"/>
      <c r="B6448" s="219"/>
      <c r="C6448" s="103"/>
      <c r="D6448" s="103"/>
      <c r="E6448" s="5" t="str">
        <f t="array" ref="E6448">IF(D6448="","",XLOOKUP(D6448,DATOS!$D$6:D14000,DATOS!$C$6:C14000,0,0,1))</f>
        <v/>
      </c>
      <c r="F6448" s="220"/>
      <c r="G6448" s="221"/>
      <c r="H6448" s="194"/>
      <c r="I6448" s="106"/>
      <c r="J6448" s="195"/>
      <c r="K6448" s="195"/>
      <c r="L6448" s="196"/>
    </row>
    <row r="6449">
      <c r="A6449" s="198"/>
      <c r="B6449" s="219"/>
      <c r="C6449" s="103"/>
      <c r="D6449" s="103"/>
      <c r="E6449" s="5" t="str">
        <f t="array" ref="E6449">IF(D6449="","",XLOOKUP(D6449,DATOS!$D$6:D14000,DATOS!$C$6:C14000,0,0,1))</f>
        <v/>
      </c>
      <c r="F6449" s="220"/>
      <c r="G6449" s="221"/>
      <c r="H6449" s="194"/>
      <c r="I6449" s="106"/>
      <c r="J6449" s="195"/>
      <c r="K6449" s="195"/>
      <c r="L6449" s="196"/>
    </row>
    <row r="6450">
      <c r="A6450" s="198"/>
      <c r="B6450" s="219"/>
      <c r="C6450" s="103"/>
      <c r="D6450" s="103"/>
      <c r="E6450" s="5" t="str">
        <f t="array" ref="E6450">IF(D6450="","",XLOOKUP(D6450,DATOS!$D$6:D14000,DATOS!$C$6:C14000,0,0,1))</f>
        <v/>
      </c>
      <c r="F6450" s="220"/>
      <c r="G6450" s="221"/>
      <c r="H6450" s="194"/>
      <c r="I6450" s="106"/>
      <c r="J6450" s="195"/>
      <c r="K6450" s="195"/>
      <c r="L6450" s="196"/>
    </row>
    <row r="6451">
      <c r="A6451" s="198"/>
      <c r="B6451" s="219"/>
      <c r="C6451" s="103"/>
      <c r="D6451" s="103"/>
      <c r="E6451" s="5" t="str">
        <f t="array" ref="E6451">IF(D6451="","",XLOOKUP(D6451,DATOS!$D$6:D14000,DATOS!$C$6:C14000,0,0,1))</f>
        <v/>
      </c>
      <c r="F6451" s="220"/>
      <c r="G6451" s="221"/>
      <c r="H6451" s="194"/>
      <c r="I6451" s="106"/>
      <c r="J6451" s="195"/>
      <c r="K6451" s="195"/>
      <c r="L6451" s="196"/>
    </row>
    <row r="6452">
      <c r="A6452" s="198"/>
      <c r="B6452" s="219"/>
      <c r="C6452" s="103"/>
      <c r="D6452" s="103"/>
      <c r="E6452" s="5" t="str">
        <f t="array" ref="E6452">IF(D6452="","",XLOOKUP(D6452,DATOS!$D$6:D14000,DATOS!$C$6:C14000,0,0,1))</f>
        <v/>
      </c>
      <c r="F6452" s="220"/>
      <c r="G6452" s="221"/>
      <c r="H6452" s="194"/>
      <c r="I6452" s="106"/>
      <c r="J6452" s="195"/>
      <c r="K6452" s="195"/>
      <c r="L6452" s="196"/>
    </row>
    <row r="6453">
      <c r="A6453" s="198"/>
      <c r="B6453" s="219"/>
      <c r="C6453" s="103"/>
      <c r="D6453" s="103"/>
      <c r="E6453" s="5" t="str">
        <f t="array" ref="E6453">IF(D6453="","",XLOOKUP(D6453,DATOS!$D$6:D14000,DATOS!$C$6:C14000,0,0,1))</f>
        <v/>
      </c>
      <c r="F6453" s="220"/>
      <c r="G6453" s="221"/>
      <c r="H6453" s="194"/>
      <c r="I6453" s="106"/>
      <c r="J6453" s="195"/>
      <c r="K6453" s="195"/>
      <c r="L6453" s="196"/>
    </row>
    <row r="6454">
      <c r="A6454" s="198"/>
      <c r="B6454" s="219"/>
      <c r="C6454" s="103"/>
      <c r="D6454" s="103"/>
      <c r="E6454" s="5" t="str">
        <f t="array" ref="E6454">IF(D6454="","",XLOOKUP(D6454,DATOS!$D$6:D14000,DATOS!$C$6:C14000,0,0,1))</f>
        <v/>
      </c>
      <c r="F6454" s="220"/>
      <c r="G6454" s="221"/>
      <c r="H6454" s="194"/>
      <c r="I6454" s="106"/>
      <c r="J6454" s="195"/>
      <c r="K6454" s="195"/>
      <c r="L6454" s="196"/>
    </row>
    <row r="6455">
      <c r="A6455" s="198"/>
      <c r="B6455" s="219"/>
      <c r="C6455" s="103"/>
      <c r="D6455" s="103"/>
      <c r="E6455" s="5" t="str">
        <f t="array" ref="E6455">IF(D6455="","",XLOOKUP(D6455,DATOS!$D$6:D14000,DATOS!$C$6:C14000,0,0,1))</f>
        <v/>
      </c>
      <c r="F6455" s="220"/>
      <c r="G6455" s="221"/>
      <c r="H6455" s="194"/>
      <c r="I6455" s="106"/>
      <c r="J6455" s="195"/>
      <c r="K6455" s="195"/>
      <c r="L6455" s="196"/>
    </row>
    <row r="6456">
      <c r="A6456" s="198"/>
      <c r="B6456" s="219"/>
      <c r="C6456" s="103"/>
      <c r="D6456" s="103"/>
      <c r="E6456" s="5" t="str">
        <f t="array" ref="E6456">IF(D6456="","",XLOOKUP(D6456,DATOS!$D$6:D14000,DATOS!$C$6:C14000,0,0,1))</f>
        <v/>
      </c>
      <c r="F6456" s="220"/>
      <c r="G6456" s="221"/>
      <c r="H6456" s="194"/>
      <c r="I6456" s="106"/>
      <c r="J6456" s="195"/>
      <c r="K6456" s="195"/>
      <c r="L6456" s="196"/>
    </row>
    <row r="6457">
      <c r="A6457" s="198"/>
      <c r="B6457" s="219"/>
      <c r="C6457" s="103"/>
      <c r="D6457" s="103"/>
      <c r="E6457" s="5" t="str">
        <f t="array" ref="E6457">IF(D6457="","",XLOOKUP(D6457,DATOS!$D$6:D14000,DATOS!$C$6:C14000,0,0,1))</f>
        <v/>
      </c>
      <c r="F6457" s="220"/>
      <c r="G6457" s="221"/>
      <c r="H6457" s="194"/>
      <c r="I6457" s="106"/>
      <c r="J6457" s="195"/>
      <c r="K6457" s="195"/>
      <c r="L6457" s="196"/>
    </row>
    <row r="6458">
      <c r="A6458" s="198"/>
      <c r="B6458" s="219"/>
      <c r="C6458" s="103"/>
      <c r="D6458" s="103"/>
      <c r="E6458" s="5" t="str">
        <f t="array" ref="E6458">IF(D6458="","",XLOOKUP(D6458,DATOS!$D$6:D14000,DATOS!$C$6:C14000,0,0,1))</f>
        <v/>
      </c>
      <c r="F6458" s="220"/>
      <c r="G6458" s="221"/>
      <c r="H6458" s="194"/>
      <c r="I6458" s="106"/>
      <c r="J6458" s="195"/>
      <c r="K6458" s="195"/>
      <c r="L6458" s="196"/>
    </row>
    <row r="6459">
      <c r="A6459" s="198"/>
      <c r="B6459" s="219"/>
      <c r="C6459" s="103"/>
      <c r="D6459" s="103"/>
      <c r="E6459" s="5" t="str">
        <f t="array" ref="E6459">IF(D6459="","",XLOOKUP(D6459,DATOS!$D$6:D14000,DATOS!$C$6:C14000,0,0,1))</f>
        <v/>
      </c>
      <c r="F6459" s="220"/>
      <c r="G6459" s="221"/>
      <c r="H6459" s="194"/>
      <c r="I6459" s="106"/>
      <c r="J6459" s="195"/>
      <c r="K6459" s="195"/>
      <c r="L6459" s="196"/>
    </row>
    <row r="6460">
      <c r="A6460" s="198"/>
      <c r="B6460" s="219"/>
      <c r="C6460" s="103"/>
      <c r="D6460" s="103"/>
      <c r="E6460" s="5" t="str">
        <f t="array" ref="E6460">IF(D6460="","",XLOOKUP(D6460,DATOS!$D$6:D14000,DATOS!$C$6:C14000,0,0,1))</f>
        <v/>
      </c>
      <c r="F6460" s="220"/>
      <c r="G6460" s="221"/>
      <c r="H6460" s="194"/>
      <c r="I6460" s="106"/>
      <c r="J6460" s="195"/>
      <c r="K6460" s="195"/>
      <c r="L6460" s="196"/>
    </row>
    <row r="6461">
      <c r="A6461" s="198"/>
      <c r="B6461" s="219"/>
      <c r="C6461" s="103"/>
      <c r="D6461" s="103"/>
      <c r="E6461" s="5" t="str">
        <f t="array" ref="E6461">IF(D6461="","",XLOOKUP(D6461,DATOS!$D$6:D14000,DATOS!$C$6:C14000,0,0,1))</f>
        <v/>
      </c>
      <c r="F6461" s="220"/>
      <c r="G6461" s="221"/>
      <c r="H6461" s="194"/>
      <c r="I6461" s="106"/>
      <c r="J6461" s="195"/>
      <c r="K6461" s="195"/>
      <c r="L6461" s="196"/>
    </row>
    <row r="6462">
      <c r="A6462" s="198"/>
      <c r="B6462" s="219"/>
      <c r="C6462" s="103"/>
      <c r="D6462" s="103"/>
      <c r="E6462" s="224" t="str">
        <f t="array" ref="E6462">IF(D6462="","",XLOOKUP(D6462,DATOS!$D$6:D14000,DATOS!$C$6:C14000,0,0,1))</f>
        <v/>
      </c>
      <c r="F6462" s="220"/>
      <c r="G6462" s="221"/>
      <c r="H6462" s="194"/>
      <c r="I6462" s="106"/>
      <c r="J6462" s="195"/>
      <c r="K6462" s="195"/>
      <c r="L6462" s="196"/>
    </row>
    <row r="6463">
      <c r="A6463" s="198"/>
      <c r="B6463" s="219"/>
      <c r="C6463" s="103"/>
      <c r="D6463" s="103"/>
      <c r="E6463" s="5" t="str">
        <f t="array" ref="E6463">IF(D6463="","",XLOOKUP(D6463,DATOS!$D$6:D14000,DATOS!$C$6:C14000,0,0,1))</f>
        <v/>
      </c>
      <c r="F6463" s="220"/>
      <c r="G6463" s="221"/>
      <c r="H6463" s="194"/>
      <c r="I6463" s="106"/>
      <c r="J6463" s="195"/>
      <c r="K6463" s="195"/>
      <c r="L6463" s="196"/>
    </row>
    <row r="6464">
      <c r="A6464" s="198"/>
      <c r="B6464" s="219"/>
      <c r="C6464" s="103"/>
      <c r="D6464" s="103"/>
      <c r="E6464" s="5" t="str">
        <f t="array" ref="E6464">IF(D6464="","",XLOOKUP(D6464,DATOS!$D$6:D14000,DATOS!$C$6:C14000,0,0,1))</f>
        <v/>
      </c>
      <c r="F6464" s="220"/>
      <c r="G6464" s="221"/>
      <c r="H6464" s="194"/>
      <c r="I6464" s="106"/>
      <c r="J6464" s="195"/>
      <c r="K6464" s="195"/>
      <c r="L6464" s="196"/>
    </row>
    <row r="6465">
      <c r="A6465" s="198"/>
      <c r="B6465" s="219"/>
      <c r="C6465" s="103"/>
      <c r="D6465" s="103"/>
      <c r="E6465" s="5" t="str">
        <f t="array" ref="E6465">IF(D6465="","",XLOOKUP(D6465,DATOS!$D$6:D14000,DATOS!$C$6:C14000,0,0,1))</f>
        <v/>
      </c>
      <c r="F6465" s="220"/>
      <c r="G6465" s="221"/>
      <c r="H6465" s="194"/>
      <c r="I6465" s="106"/>
      <c r="J6465" s="195"/>
      <c r="K6465" s="195"/>
      <c r="L6465" s="196"/>
    </row>
    <row r="6466">
      <c r="A6466" s="198"/>
      <c r="B6466" s="219"/>
      <c r="C6466" s="103"/>
      <c r="D6466" s="103"/>
      <c r="E6466" s="5" t="str">
        <f t="array" ref="E6466">IF(D6466="","",XLOOKUP(D6466,DATOS!$D$6:D14000,DATOS!$C$6:C14000,0,0,1))</f>
        <v/>
      </c>
      <c r="F6466" s="220"/>
      <c r="G6466" s="221"/>
      <c r="H6466" s="194"/>
      <c r="I6466" s="106"/>
      <c r="J6466" s="195"/>
      <c r="K6466" s="195"/>
      <c r="L6466" s="196"/>
    </row>
    <row r="6467">
      <c r="A6467" s="198"/>
      <c r="B6467" s="219"/>
      <c r="C6467" s="103"/>
      <c r="D6467" s="103"/>
      <c r="E6467" s="5" t="str">
        <f t="array" ref="E6467">IF(D6467="","",XLOOKUP(D6467,DATOS!$D$6:D14000,DATOS!$C$6:C14000,0,0,1))</f>
        <v/>
      </c>
      <c r="F6467" s="220"/>
      <c r="G6467" s="221"/>
      <c r="H6467" s="194"/>
      <c r="I6467" s="106"/>
      <c r="J6467" s="195"/>
      <c r="K6467" s="195"/>
      <c r="L6467" s="196"/>
    </row>
    <row r="6468">
      <c r="A6468" s="198"/>
      <c r="B6468" s="219"/>
      <c r="C6468" s="103"/>
      <c r="D6468" s="103"/>
      <c r="E6468" s="5" t="str">
        <f t="array" ref="E6468">IF(D6468="","",XLOOKUP(D6468,DATOS!$D$6:D14000,DATOS!$C$6:C14000,0,0,1))</f>
        <v/>
      </c>
      <c r="F6468" s="220"/>
      <c r="G6468" s="221"/>
      <c r="H6468" s="194"/>
      <c r="I6468" s="106"/>
      <c r="J6468" s="195"/>
      <c r="K6468" s="195"/>
      <c r="L6468" s="196"/>
    </row>
    <row r="6469">
      <c r="A6469" s="198"/>
      <c r="B6469" s="219"/>
      <c r="C6469" s="103"/>
      <c r="D6469" s="103"/>
      <c r="E6469" s="5" t="str">
        <f t="array" ref="E6469">IF(D6469="","",XLOOKUP(D6469,DATOS!$D$6:D14000,DATOS!$C$6:C14000,0,0,1))</f>
        <v/>
      </c>
      <c r="F6469" s="220"/>
      <c r="G6469" s="221"/>
      <c r="H6469" s="194"/>
      <c r="I6469" s="106"/>
      <c r="J6469" s="195"/>
      <c r="K6469" s="195"/>
      <c r="L6469" s="196"/>
    </row>
    <row r="6470">
      <c r="A6470" s="198"/>
      <c r="B6470" s="219"/>
      <c r="C6470" s="103"/>
      <c r="D6470" s="103"/>
      <c r="E6470" s="5" t="str">
        <f t="array" ref="E6470">IF(D6470="","",XLOOKUP(D6470,DATOS!$D$6:D14000,DATOS!$C$6:C14000,0,0,1))</f>
        <v/>
      </c>
      <c r="F6470" s="220"/>
      <c r="G6470" s="221"/>
      <c r="H6470" s="194"/>
      <c r="I6470" s="106"/>
      <c r="J6470" s="195"/>
      <c r="K6470" s="195"/>
      <c r="L6470" s="196"/>
    </row>
    <row r="6471">
      <c r="A6471" s="198"/>
      <c r="B6471" s="219"/>
      <c r="C6471" s="103"/>
      <c r="D6471" s="103"/>
      <c r="E6471" s="5" t="str">
        <f t="array" ref="E6471">IF(D6471="","",XLOOKUP(D6471,DATOS!$D$6:D14000,DATOS!$C$6:C14000,0,0,1))</f>
        <v/>
      </c>
      <c r="F6471" s="220"/>
      <c r="G6471" s="221"/>
      <c r="H6471" s="194"/>
      <c r="I6471" s="106"/>
      <c r="J6471" s="195"/>
      <c r="K6471" s="195"/>
      <c r="L6471" s="196"/>
    </row>
    <row r="6472">
      <c r="A6472" s="198"/>
      <c r="B6472" s="219"/>
      <c r="C6472" s="103"/>
      <c r="D6472" s="103"/>
      <c r="E6472" s="5" t="str">
        <f t="array" ref="E6472">IF(D6472="","",XLOOKUP(D6472,DATOS!$D$6:D14000,DATOS!$C$6:C14000,0,0,1))</f>
        <v/>
      </c>
      <c r="F6472" s="220"/>
      <c r="G6472" s="221"/>
      <c r="H6472" s="194"/>
      <c r="I6472" s="106"/>
      <c r="J6472" s="195"/>
      <c r="K6472" s="195"/>
      <c r="L6472" s="196"/>
    </row>
    <row r="6473">
      <c r="A6473" s="198"/>
      <c r="B6473" s="219"/>
      <c r="C6473" s="103"/>
      <c r="D6473" s="103"/>
      <c r="E6473" s="5" t="str">
        <f t="array" ref="E6473">IF(D6473="","",XLOOKUP(D6473,DATOS!$D$6:D14000,DATOS!$C$6:C14000,0,0,1))</f>
        <v/>
      </c>
      <c r="F6473" s="220"/>
      <c r="G6473" s="221"/>
      <c r="H6473" s="194"/>
      <c r="I6473" s="106"/>
      <c r="J6473" s="195"/>
      <c r="K6473" s="195"/>
      <c r="L6473" s="196"/>
    </row>
    <row r="6474">
      <c r="A6474" s="198"/>
      <c r="B6474" s="219"/>
      <c r="C6474" s="103"/>
      <c r="D6474" s="103"/>
      <c r="E6474" s="5" t="str">
        <f t="array" ref="E6474">IF(D6474="","",XLOOKUP(D6474,DATOS!$D$6:D14000,DATOS!$C$6:C14000,0,0,1))</f>
        <v/>
      </c>
      <c r="F6474" s="220"/>
      <c r="G6474" s="221"/>
      <c r="H6474" s="194"/>
      <c r="I6474" s="106"/>
      <c r="J6474" s="195"/>
      <c r="K6474" s="195"/>
      <c r="L6474" s="196"/>
    </row>
    <row r="6475">
      <c r="A6475" s="198"/>
      <c r="B6475" s="219"/>
      <c r="C6475" s="103"/>
      <c r="D6475" s="103"/>
      <c r="E6475" s="5" t="str">
        <f t="array" ref="E6475">IF(D6475="","",XLOOKUP(D6475,DATOS!$D$6:D14000,DATOS!$C$6:C14000,0,0,1))</f>
        <v/>
      </c>
      <c r="F6475" s="220"/>
      <c r="G6475" s="221"/>
      <c r="H6475" s="194"/>
      <c r="I6475" s="106"/>
      <c r="J6475" s="195"/>
      <c r="K6475" s="195"/>
      <c r="L6475" s="196"/>
    </row>
    <row r="6476">
      <c r="A6476" s="198"/>
      <c r="B6476" s="219"/>
      <c r="C6476" s="103"/>
      <c r="D6476" s="103"/>
      <c r="E6476" s="5" t="str">
        <f t="array" ref="E6476">IF(D6476="","",XLOOKUP(D6476,DATOS!$D$6:D14000,DATOS!$C$6:C14000,0,0,1))</f>
        <v/>
      </c>
      <c r="F6476" s="220"/>
      <c r="G6476" s="221"/>
      <c r="H6476" s="194"/>
      <c r="I6476" s="106"/>
      <c r="J6476" s="195"/>
      <c r="K6476" s="195"/>
      <c r="L6476" s="196"/>
    </row>
    <row r="6477">
      <c r="A6477" s="198"/>
      <c r="B6477" s="219"/>
      <c r="C6477" s="103"/>
      <c r="D6477" s="103"/>
      <c r="E6477" s="5" t="str">
        <f t="array" ref="E6477">IF(D6477="","",XLOOKUP(D6477,DATOS!$D$6:D14000,DATOS!$C$6:C14000,0,0,1))</f>
        <v/>
      </c>
      <c r="F6477" s="220"/>
      <c r="G6477" s="221"/>
      <c r="H6477" s="194"/>
      <c r="I6477" s="106"/>
      <c r="J6477" s="195"/>
      <c r="K6477" s="195"/>
      <c r="L6477" s="196"/>
    </row>
    <row r="6478">
      <c r="A6478" s="198"/>
      <c r="B6478" s="219"/>
      <c r="C6478" s="103"/>
      <c r="D6478" s="103"/>
      <c r="E6478" s="5" t="str">
        <f t="array" ref="E6478">IF(D6478="","",XLOOKUP(D6478,DATOS!$D$6:D14000,DATOS!$C$6:C14000,0,0,1))</f>
        <v/>
      </c>
      <c r="F6478" s="220"/>
      <c r="G6478" s="221"/>
      <c r="H6478" s="194"/>
      <c r="I6478" s="106"/>
      <c r="J6478" s="195"/>
      <c r="K6478" s="195"/>
      <c r="L6478" s="196"/>
    </row>
    <row r="6479">
      <c r="A6479" s="198"/>
      <c r="B6479" s="219"/>
      <c r="C6479" s="103"/>
      <c r="D6479" s="103"/>
      <c r="E6479" s="5" t="str">
        <f t="array" ref="E6479">IF(D6479="","",XLOOKUP(D6479,DATOS!$D$6:D14000,DATOS!$C$6:C14000,0,0,1))</f>
        <v/>
      </c>
      <c r="F6479" s="220"/>
      <c r="G6479" s="221"/>
      <c r="H6479" s="194"/>
      <c r="I6479" s="106"/>
      <c r="J6479" s="195"/>
      <c r="K6479" s="195"/>
      <c r="L6479" s="196"/>
    </row>
    <row r="6480">
      <c r="A6480" s="198"/>
      <c r="B6480" s="219"/>
      <c r="C6480" s="103"/>
      <c r="D6480" s="103"/>
      <c r="E6480" s="5" t="str">
        <f t="array" ref="E6480">IF(D6480="","",XLOOKUP(D6480,DATOS!$D$6:D14000,DATOS!$C$6:C14000,0,0,1))</f>
        <v/>
      </c>
      <c r="F6480" s="220"/>
      <c r="G6480" s="221"/>
      <c r="H6480" s="194"/>
      <c r="I6480" s="106"/>
      <c r="J6480" s="195"/>
      <c r="K6480" s="195"/>
      <c r="L6480" s="196"/>
    </row>
    <row r="6481">
      <c r="A6481" s="198"/>
      <c r="B6481" s="219"/>
      <c r="C6481" s="103"/>
      <c r="D6481" s="103"/>
      <c r="E6481" s="5" t="str">
        <f t="array" ref="E6481">IF(D6481="","",XLOOKUP(D6481,DATOS!$D$6:D14000,DATOS!$C$6:C14000,0,0,1))</f>
        <v/>
      </c>
      <c r="F6481" s="220"/>
      <c r="G6481" s="221"/>
      <c r="H6481" s="194"/>
      <c r="I6481" s="106"/>
      <c r="J6481" s="195"/>
      <c r="K6481" s="195"/>
      <c r="L6481" s="196"/>
    </row>
    <row r="6482">
      <c r="A6482" s="198"/>
      <c r="B6482" s="219"/>
      <c r="C6482" s="103"/>
      <c r="D6482" s="103"/>
      <c r="E6482" s="5" t="str">
        <f t="array" ref="E6482">IF(D6482="","",XLOOKUP(D6482,DATOS!$D$6:D14000,DATOS!$C$6:C14000,0,0,1))</f>
        <v/>
      </c>
      <c r="F6482" s="220"/>
      <c r="G6482" s="221"/>
      <c r="H6482" s="194"/>
      <c r="I6482" s="106"/>
      <c r="J6482" s="195"/>
      <c r="K6482" s="195"/>
      <c r="L6482" s="196"/>
    </row>
    <row r="6483">
      <c r="A6483" s="198"/>
      <c r="B6483" s="219"/>
      <c r="C6483" s="103"/>
      <c r="D6483" s="103"/>
      <c r="E6483" s="5" t="str">
        <f t="array" ref="E6483">IF(D6483="","",XLOOKUP(D6483,DATOS!$D$6:D14000,DATOS!$C$6:C14000,0,0,1))</f>
        <v/>
      </c>
      <c r="F6483" s="220"/>
      <c r="G6483" s="221"/>
      <c r="H6483" s="194"/>
      <c r="I6483" s="106"/>
      <c r="J6483" s="195"/>
      <c r="K6483" s="195"/>
      <c r="L6483" s="196"/>
    </row>
    <row r="6484">
      <c r="A6484" s="198"/>
      <c r="B6484" s="219"/>
      <c r="C6484" s="103"/>
      <c r="D6484" s="103"/>
      <c r="E6484" s="5" t="str">
        <f t="array" ref="E6484">IF(D6484="","",XLOOKUP(D6484,DATOS!$D$6:D14000,DATOS!$C$6:C14000,0,0,1))</f>
        <v/>
      </c>
      <c r="F6484" s="220"/>
      <c r="G6484" s="221"/>
      <c r="H6484" s="194"/>
      <c r="I6484" s="106"/>
      <c r="J6484" s="195"/>
      <c r="K6484" s="195"/>
      <c r="L6484" s="196"/>
    </row>
    <row r="6485">
      <c r="A6485" s="198"/>
      <c r="B6485" s="219"/>
      <c r="C6485" s="103"/>
      <c r="D6485" s="103"/>
      <c r="E6485" s="5" t="str">
        <f t="array" ref="E6485">IF(D6485="","",XLOOKUP(D6485,DATOS!$D$6:D14000,DATOS!$C$6:C14000,0,0,1))</f>
        <v/>
      </c>
      <c r="F6485" s="220"/>
      <c r="G6485" s="221"/>
      <c r="H6485" s="194"/>
      <c r="I6485" s="106"/>
      <c r="J6485" s="195"/>
      <c r="K6485" s="195"/>
      <c r="L6485" s="196"/>
    </row>
    <row r="6486">
      <c r="A6486" s="198"/>
      <c r="B6486" s="219"/>
      <c r="C6486" s="103"/>
      <c r="D6486" s="103"/>
      <c r="E6486" s="5" t="str">
        <f t="array" ref="E6486">IF(D6486="","",XLOOKUP(D6486,DATOS!$D$6:D14000,DATOS!$C$6:C14000,0,0,1))</f>
        <v/>
      </c>
      <c r="F6486" s="220"/>
      <c r="G6486" s="221"/>
      <c r="H6486" s="194"/>
      <c r="I6486" s="106"/>
      <c r="J6486" s="195"/>
      <c r="K6486" s="195"/>
      <c r="L6486" s="196"/>
    </row>
    <row r="6487">
      <c r="A6487" s="198"/>
      <c r="B6487" s="219"/>
      <c r="C6487" s="103"/>
      <c r="D6487" s="103"/>
      <c r="E6487" s="5" t="str">
        <f t="array" ref="E6487">IF(D6487="","",XLOOKUP(D6487,DATOS!$D$6:D14000,DATOS!$C$6:C14000,0,0,1))</f>
        <v/>
      </c>
      <c r="F6487" s="220"/>
      <c r="G6487" s="221"/>
      <c r="H6487" s="194"/>
      <c r="I6487" s="106"/>
      <c r="J6487" s="195"/>
      <c r="K6487" s="195"/>
      <c r="L6487" s="196"/>
    </row>
    <row r="6488">
      <c r="A6488" s="198"/>
      <c r="B6488" s="219"/>
      <c r="C6488" s="103"/>
      <c r="D6488" s="103"/>
      <c r="E6488" s="5" t="str">
        <f t="array" ref="E6488">IF(D6488="","",XLOOKUP(D6488,DATOS!$D$6:D14000,DATOS!$C$6:C14000,0,0,1))</f>
        <v/>
      </c>
      <c r="F6488" s="220"/>
      <c r="G6488" s="221"/>
      <c r="H6488" s="194"/>
      <c r="I6488" s="106"/>
      <c r="J6488" s="195"/>
      <c r="K6488" s="195"/>
      <c r="L6488" s="196"/>
    </row>
    <row r="6489">
      <c r="A6489" s="198"/>
      <c r="B6489" s="219"/>
      <c r="C6489" s="103"/>
      <c r="D6489" s="103"/>
      <c r="E6489" s="5" t="str">
        <f t="array" ref="E6489">IF(D6489="","",XLOOKUP(D6489,DATOS!$D$6:D14000,DATOS!$C$6:C14000,0,0,1))</f>
        <v/>
      </c>
      <c r="F6489" s="220"/>
      <c r="G6489" s="221"/>
      <c r="H6489" s="194"/>
      <c r="I6489" s="106"/>
      <c r="J6489" s="195"/>
      <c r="K6489" s="195"/>
      <c r="L6489" s="196"/>
    </row>
    <row r="6490">
      <c r="A6490" s="198"/>
      <c r="B6490" s="219"/>
      <c r="C6490" s="103"/>
      <c r="D6490" s="103"/>
      <c r="E6490" s="5" t="str">
        <f t="array" ref="E6490">IF(D6490="","",XLOOKUP(D6490,DATOS!$D$6:D14000,DATOS!$C$6:C14000,0,0,1))</f>
        <v/>
      </c>
      <c r="F6490" s="220"/>
      <c r="G6490" s="221"/>
      <c r="H6490" s="194"/>
      <c r="I6490" s="106"/>
      <c r="J6490" s="195"/>
      <c r="K6490" s="195"/>
      <c r="L6490" s="196"/>
    </row>
    <row r="6491">
      <c r="A6491" s="198"/>
      <c r="B6491" s="219"/>
      <c r="C6491" s="103"/>
      <c r="D6491" s="103"/>
      <c r="E6491" s="5" t="str">
        <f t="array" ref="E6491">IF(D6491="","",XLOOKUP(D6491,DATOS!$D$6:D14000,DATOS!$C$6:C14000,0,0,1))</f>
        <v/>
      </c>
      <c r="F6491" s="220"/>
      <c r="G6491" s="221"/>
      <c r="H6491" s="194"/>
      <c r="I6491" s="106"/>
      <c r="J6491" s="195"/>
      <c r="K6491" s="195"/>
      <c r="L6491" s="196"/>
    </row>
    <row r="6492">
      <c r="A6492" s="198"/>
      <c r="B6492" s="219"/>
      <c r="C6492" s="103"/>
      <c r="D6492" s="103"/>
      <c r="E6492" s="5" t="str">
        <f t="array" ref="E6492">IF(D6492="","",XLOOKUP(D6492,DATOS!$D$6:D14000,DATOS!$C$6:C14000,0,0,1))</f>
        <v/>
      </c>
      <c r="F6492" s="220"/>
      <c r="G6492" s="221"/>
      <c r="H6492" s="194"/>
      <c r="I6492" s="106"/>
      <c r="J6492" s="195"/>
      <c r="K6492" s="195"/>
      <c r="L6492" s="196"/>
    </row>
    <row r="6493">
      <c r="A6493" s="198"/>
      <c r="B6493" s="219"/>
      <c r="C6493" s="103"/>
      <c r="D6493" s="103"/>
      <c r="E6493" s="5" t="str">
        <f t="array" ref="E6493">IF(D6493="","",XLOOKUP(D6493,DATOS!$D$6:D14000,DATOS!$C$6:C14000,0,0,1))</f>
        <v/>
      </c>
      <c r="F6493" s="220"/>
      <c r="G6493" s="221"/>
      <c r="H6493" s="194"/>
      <c r="I6493" s="106"/>
      <c r="J6493" s="195"/>
      <c r="K6493" s="195"/>
      <c r="L6493" s="196"/>
    </row>
    <row r="6494">
      <c r="A6494" s="198"/>
      <c r="B6494" s="219"/>
      <c r="C6494" s="103"/>
      <c r="D6494" s="103"/>
      <c r="E6494" s="5" t="str">
        <f t="array" ref="E6494">IF(D6494="","",XLOOKUP(D6494,DATOS!$D$6:D14000,DATOS!$C$6:C14000,0,0,1))</f>
        <v/>
      </c>
      <c r="F6494" s="220"/>
      <c r="G6494" s="221"/>
      <c r="H6494" s="194"/>
      <c r="I6494" s="106"/>
      <c r="J6494" s="195"/>
      <c r="K6494" s="195"/>
      <c r="L6494" s="196"/>
    </row>
    <row r="6495">
      <c r="A6495" s="198"/>
      <c r="B6495" s="219"/>
      <c r="C6495" s="103"/>
      <c r="D6495" s="103"/>
      <c r="E6495" s="5" t="str">
        <f t="array" ref="E6495">IF(D6495="","",XLOOKUP(D6495,DATOS!$D$6:D14000,DATOS!$C$6:C14000,0,0,1))</f>
        <v/>
      </c>
      <c r="F6495" s="220"/>
      <c r="G6495" s="221"/>
      <c r="H6495" s="194"/>
      <c r="I6495" s="106"/>
      <c r="J6495" s="195"/>
      <c r="K6495" s="195"/>
      <c r="L6495" s="196"/>
    </row>
    <row r="6496">
      <c r="A6496" s="198"/>
      <c r="B6496" s="219"/>
      <c r="C6496" s="103"/>
      <c r="D6496" s="103"/>
      <c r="E6496" s="224" t="str">
        <f t="array" ref="E6496">IF(D6496="","",XLOOKUP(D6496,DATOS!$D$6:D14000,DATOS!$C$6:C14000,0,0,1))</f>
        <v/>
      </c>
      <c r="F6496" s="220"/>
      <c r="G6496" s="221"/>
      <c r="H6496" s="194"/>
      <c r="I6496" s="106"/>
      <c r="J6496" s="195"/>
      <c r="K6496" s="195"/>
      <c r="L6496" s="196"/>
    </row>
    <row r="6497">
      <c r="A6497" s="198"/>
      <c r="B6497" s="219"/>
      <c r="C6497" s="103"/>
      <c r="D6497" s="103"/>
      <c r="E6497" s="5" t="str">
        <f t="array" ref="E6497">IF(D6497="","",XLOOKUP(D6497,DATOS!$D$6:D14000,DATOS!$C$6:C14000,0,0,1))</f>
        <v/>
      </c>
      <c r="F6497" s="220"/>
      <c r="G6497" s="221"/>
      <c r="H6497" s="194"/>
      <c r="I6497" s="106"/>
      <c r="J6497" s="195"/>
      <c r="K6497" s="195"/>
      <c r="L6497" s="196"/>
    </row>
    <row r="6498">
      <c r="A6498" s="198"/>
      <c r="B6498" s="219"/>
      <c r="C6498" s="103"/>
      <c r="D6498" s="103"/>
      <c r="E6498" s="5" t="str">
        <f t="array" ref="E6498">IF(D6498="","",XLOOKUP(D6498,DATOS!$D$6:D14000,DATOS!$C$6:C14000,0,0,1))</f>
        <v/>
      </c>
      <c r="F6498" s="220"/>
      <c r="G6498" s="221"/>
      <c r="H6498" s="194"/>
      <c r="I6498" s="106"/>
      <c r="J6498" s="195"/>
      <c r="K6498" s="195"/>
      <c r="L6498" s="196"/>
    </row>
    <row r="6499">
      <c r="A6499" s="198"/>
      <c r="B6499" s="219"/>
      <c r="C6499" s="103"/>
      <c r="D6499" s="103"/>
      <c r="E6499" s="5" t="str">
        <f t="array" ref="E6499">IF(D6499="","",XLOOKUP(D6499,DATOS!$D$6:D14000,DATOS!$C$6:C14000,0,0,1))</f>
        <v/>
      </c>
      <c r="F6499" s="220"/>
      <c r="G6499" s="221"/>
      <c r="H6499" s="194"/>
      <c r="I6499" s="106"/>
      <c r="J6499" s="195"/>
      <c r="K6499" s="195"/>
      <c r="L6499" s="196"/>
    </row>
    <row r="6500">
      <c r="A6500" s="198"/>
      <c r="B6500" s="219"/>
      <c r="C6500" s="103"/>
      <c r="D6500" s="103"/>
      <c r="E6500" s="5" t="str">
        <f t="array" ref="E6500">IF(D6500="","",XLOOKUP(D6500,DATOS!$D$6:D14000,DATOS!$C$6:C14000,0,0,1))</f>
        <v/>
      </c>
      <c r="F6500" s="220"/>
      <c r="G6500" s="221"/>
      <c r="H6500" s="194"/>
      <c r="I6500" s="106"/>
      <c r="J6500" s="195"/>
      <c r="K6500" s="195"/>
      <c r="L6500" s="196"/>
    </row>
    <row r="6501">
      <c r="A6501" s="198"/>
      <c r="B6501" s="219"/>
      <c r="C6501" s="103"/>
      <c r="D6501" s="103"/>
      <c r="E6501" s="5" t="str">
        <f t="array" ref="E6501">IF(D6501="","",XLOOKUP(D6501,DATOS!$D$6:D14000,DATOS!$C$6:C14000,0,0,1))</f>
        <v/>
      </c>
      <c r="F6501" s="220"/>
      <c r="G6501" s="221"/>
      <c r="H6501" s="194"/>
      <c r="I6501" s="106"/>
      <c r="J6501" s="195"/>
      <c r="K6501" s="195"/>
      <c r="L6501" s="196"/>
    </row>
    <row r="6502">
      <c r="A6502" s="198"/>
      <c r="B6502" s="219"/>
      <c r="C6502" s="103"/>
      <c r="D6502" s="103"/>
      <c r="E6502" s="5" t="str">
        <f t="array" ref="E6502">IF(D6502="","",XLOOKUP(D6502,DATOS!$D$6:D14000,DATOS!$C$6:C14000,0,0,1))</f>
        <v/>
      </c>
      <c r="F6502" s="220"/>
      <c r="G6502" s="221"/>
      <c r="H6502" s="194"/>
      <c r="I6502" s="106"/>
      <c r="J6502" s="195"/>
      <c r="K6502" s="195"/>
      <c r="L6502" s="196"/>
    </row>
    <row r="6503">
      <c r="A6503" s="198"/>
      <c r="B6503" s="219"/>
      <c r="C6503" s="103"/>
      <c r="D6503" s="103"/>
      <c r="E6503" s="5" t="str">
        <f t="array" ref="E6503">IF(D6503="","",XLOOKUP(D6503,DATOS!$D$6:D14000,DATOS!$C$6:C14000,0,0,1))</f>
        <v/>
      </c>
      <c r="F6503" s="220"/>
      <c r="G6503" s="221"/>
      <c r="H6503" s="194"/>
      <c r="I6503" s="106"/>
      <c r="J6503" s="195"/>
      <c r="K6503" s="195"/>
      <c r="L6503" s="196"/>
    </row>
    <row r="6504">
      <c r="A6504" s="198"/>
      <c r="B6504" s="219"/>
      <c r="C6504" s="103"/>
      <c r="D6504" s="103"/>
      <c r="E6504" s="5" t="str">
        <f t="array" ref="E6504">IF(D6504="","",XLOOKUP(D6504,DATOS!$D$6:D14000,DATOS!$C$6:C14000,0,0,1))</f>
        <v/>
      </c>
      <c r="F6504" s="220"/>
      <c r="G6504" s="221"/>
      <c r="H6504" s="194"/>
      <c r="I6504" s="106"/>
      <c r="J6504" s="195"/>
      <c r="K6504" s="195"/>
      <c r="L6504" s="196"/>
    </row>
    <row r="6505">
      <c r="A6505" s="198"/>
      <c r="B6505" s="219"/>
      <c r="C6505" s="103"/>
      <c r="D6505" s="103"/>
      <c r="E6505" s="5" t="str">
        <f t="array" ref="E6505">IF(D6505="","",XLOOKUP(D6505,DATOS!$D$6:D14000,DATOS!$C$6:C14000,0,0,1))</f>
        <v/>
      </c>
      <c r="F6505" s="220"/>
      <c r="G6505" s="221"/>
      <c r="H6505" s="194"/>
      <c r="I6505" s="106"/>
      <c r="J6505" s="195"/>
      <c r="K6505" s="195"/>
      <c r="L6505" s="196"/>
    </row>
    <row r="6506">
      <c r="A6506" s="198"/>
      <c r="B6506" s="219"/>
      <c r="C6506" s="103"/>
      <c r="D6506" s="103"/>
      <c r="E6506" s="5" t="str">
        <f t="array" ref="E6506">IF(D6506="","",XLOOKUP(D6506,DATOS!$D$6:D14000,DATOS!$C$6:C14000,0,0,1))</f>
        <v/>
      </c>
      <c r="F6506" s="220"/>
      <c r="G6506" s="221"/>
      <c r="H6506" s="194"/>
      <c r="I6506" s="106"/>
      <c r="J6506" s="195"/>
      <c r="K6506" s="195"/>
      <c r="L6506" s="196"/>
    </row>
    <row r="6507">
      <c r="A6507" s="198"/>
      <c r="B6507" s="219"/>
      <c r="C6507" s="103"/>
      <c r="D6507" s="103"/>
      <c r="E6507" s="5" t="str">
        <f t="array" ref="E6507">IF(D6507="","",XLOOKUP(D6507,DATOS!$D$6:D14000,DATOS!$C$6:C14000,0,0,1))</f>
        <v/>
      </c>
      <c r="F6507" s="220"/>
      <c r="G6507" s="221"/>
      <c r="H6507" s="194"/>
      <c r="I6507" s="106"/>
      <c r="J6507" s="195"/>
      <c r="K6507" s="195"/>
      <c r="L6507" s="196"/>
    </row>
    <row r="6508">
      <c r="A6508" s="198"/>
      <c r="B6508" s="219"/>
      <c r="C6508" s="103"/>
      <c r="D6508" s="103"/>
      <c r="E6508" s="5" t="str">
        <f t="array" ref="E6508">IF(D6508="","",XLOOKUP(D6508,DATOS!$D$6:D14000,DATOS!$C$6:C14000,0,0,1))</f>
        <v/>
      </c>
      <c r="F6508" s="220"/>
      <c r="G6508" s="221"/>
      <c r="H6508" s="194"/>
      <c r="I6508" s="106"/>
      <c r="J6508" s="195"/>
      <c r="K6508" s="195"/>
      <c r="L6508" s="196"/>
    </row>
    <row r="6509">
      <c r="A6509" s="198"/>
      <c r="B6509" s="219"/>
      <c r="C6509" s="103"/>
      <c r="D6509" s="103"/>
      <c r="E6509" s="5" t="str">
        <f t="array" ref="E6509">IF(D6509="","",XLOOKUP(D6509,DATOS!$D$6:D14000,DATOS!$C$6:C14000,0,0,1))</f>
        <v/>
      </c>
      <c r="F6509" s="220"/>
      <c r="G6509" s="221"/>
      <c r="H6509" s="194"/>
      <c r="I6509" s="106"/>
      <c r="J6509" s="195"/>
      <c r="K6509" s="195"/>
      <c r="L6509" s="196"/>
    </row>
    <row r="6510">
      <c r="A6510" s="198"/>
      <c r="B6510" s="219"/>
      <c r="C6510" s="103"/>
      <c r="D6510" s="103"/>
      <c r="E6510" s="5" t="str">
        <f t="array" ref="E6510">IF(D6510="","",XLOOKUP(D6510,DATOS!$D$6:D14000,DATOS!$C$6:C14000,0,0,1))</f>
        <v/>
      </c>
      <c r="F6510" s="220"/>
      <c r="G6510" s="221"/>
      <c r="H6510" s="194"/>
      <c r="I6510" s="106"/>
      <c r="J6510" s="195"/>
      <c r="K6510" s="195"/>
      <c r="L6510" s="196"/>
    </row>
    <row r="6511">
      <c r="A6511" s="198"/>
      <c r="B6511" s="219"/>
      <c r="C6511" s="103"/>
      <c r="D6511" s="103"/>
      <c r="E6511" s="5" t="str">
        <f t="array" ref="E6511">IF(D6511="","",XLOOKUP(D6511,DATOS!$D$6:D14000,DATOS!$C$6:C14000,0,0,1))</f>
        <v/>
      </c>
      <c r="F6511" s="220"/>
      <c r="G6511" s="221"/>
      <c r="H6511" s="194"/>
      <c r="I6511" s="106"/>
      <c r="J6511" s="195"/>
      <c r="K6511" s="195"/>
      <c r="L6511" s="196"/>
    </row>
    <row r="6512">
      <c r="A6512" s="198"/>
      <c r="B6512" s="219"/>
      <c r="C6512" s="103"/>
      <c r="D6512" s="103"/>
      <c r="E6512" s="5" t="str">
        <f t="array" ref="E6512">IF(D6512="","",XLOOKUP(D6512,DATOS!$D$6:D14000,DATOS!$C$6:C14000,0,0,1))</f>
        <v/>
      </c>
      <c r="F6512" s="220"/>
      <c r="G6512" s="221"/>
      <c r="H6512" s="194"/>
      <c r="I6512" s="106"/>
      <c r="J6512" s="195"/>
      <c r="K6512" s="195"/>
      <c r="L6512" s="196"/>
    </row>
    <row r="6513">
      <c r="A6513" s="198"/>
      <c r="B6513" s="219"/>
      <c r="C6513" s="103"/>
      <c r="D6513" s="103"/>
      <c r="E6513" s="5" t="str">
        <f t="array" ref="E6513">IF(D6513="","",XLOOKUP(D6513,DATOS!$D$6:D14000,DATOS!$C$6:C14000,0,0,1))</f>
        <v/>
      </c>
      <c r="F6513" s="220"/>
      <c r="G6513" s="221"/>
      <c r="H6513" s="194"/>
      <c r="I6513" s="106"/>
      <c r="J6513" s="195"/>
      <c r="K6513" s="195"/>
      <c r="L6513" s="196"/>
    </row>
    <row r="6514">
      <c r="A6514" s="198"/>
      <c r="B6514" s="219"/>
      <c r="C6514" s="103"/>
      <c r="D6514" s="103"/>
      <c r="E6514" s="5" t="str">
        <f t="array" ref="E6514">IF(D6514="","",XLOOKUP(D6514,DATOS!$D$6:D14000,DATOS!$C$6:C14000,0,0,1))</f>
        <v/>
      </c>
      <c r="F6514" s="220"/>
      <c r="G6514" s="221"/>
      <c r="H6514" s="194"/>
      <c r="I6514" s="106"/>
      <c r="J6514" s="195"/>
      <c r="K6514" s="195"/>
      <c r="L6514" s="196"/>
    </row>
    <row r="6515">
      <c r="A6515" s="198"/>
      <c r="B6515" s="219"/>
      <c r="C6515" s="103"/>
      <c r="D6515" s="103"/>
      <c r="E6515" s="5" t="str">
        <f t="array" ref="E6515">IF(D6515="","",XLOOKUP(D6515,DATOS!$D$6:D14000,DATOS!$C$6:C14000,0,0,1))</f>
        <v/>
      </c>
      <c r="F6515" s="220"/>
      <c r="G6515" s="221"/>
      <c r="H6515" s="194"/>
      <c r="I6515" s="106"/>
      <c r="J6515" s="195"/>
      <c r="K6515" s="195"/>
      <c r="L6515" s="196"/>
    </row>
    <row r="6516">
      <c r="A6516" s="198"/>
      <c r="B6516" s="219"/>
      <c r="C6516" s="103"/>
      <c r="D6516" s="103"/>
      <c r="E6516" s="5" t="str">
        <f t="array" ref="E6516">IF(D6516="","",XLOOKUP(D6516,DATOS!$D$6:D14000,DATOS!$C$6:C14000,0,0,1))</f>
        <v/>
      </c>
      <c r="F6516" s="220"/>
      <c r="G6516" s="221"/>
      <c r="H6516" s="194"/>
      <c r="I6516" s="106"/>
      <c r="J6516" s="195"/>
      <c r="K6516" s="195"/>
      <c r="L6516" s="196"/>
    </row>
    <row r="6517">
      <c r="A6517" s="198"/>
      <c r="B6517" s="219"/>
      <c r="C6517" s="103"/>
      <c r="D6517" s="103"/>
      <c r="E6517" s="5" t="str">
        <f t="array" ref="E6517">IF(D6517="","",XLOOKUP(D6517,DATOS!$D$6:D14000,DATOS!$C$6:C14000,0,0,1))</f>
        <v/>
      </c>
      <c r="F6517" s="220"/>
      <c r="G6517" s="221"/>
      <c r="H6517" s="194"/>
      <c r="I6517" s="106"/>
      <c r="J6517" s="195"/>
      <c r="K6517" s="195"/>
      <c r="L6517" s="196"/>
    </row>
    <row r="6518">
      <c r="A6518" s="198"/>
      <c r="B6518" s="219"/>
      <c r="C6518" s="103"/>
      <c r="D6518" s="103"/>
      <c r="E6518" s="5" t="str">
        <f t="array" ref="E6518">IF(D6518="","",XLOOKUP(D6518,DATOS!$D$6:D14000,DATOS!$C$6:C14000,0,0,1))</f>
        <v/>
      </c>
      <c r="F6518" s="220"/>
      <c r="G6518" s="221"/>
      <c r="H6518" s="194"/>
      <c r="I6518" s="106"/>
      <c r="J6518" s="195"/>
      <c r="K6518" s="195"/>
      <c r="L6518" s="196"/>
    </row>
    <row r="6519">
      <c r="A6519" s="198"/>
      <c r="B6519" s="219"/>
      <c r="C6519" s="103"/>
      <c r="D6519" s="103"/>
      <c r="E6519" s="5" t="str">
        <f t="array" ref="E6519">IF(D6519="","",XLOOKUP(D6519,DATOS!$D$6:D14000,DATOS!$C$6:C14000,0,0,1))</f>
        <v/>
      </c>
      <c r="F6519" s="220"/>
      <c r="G6519" s="221"/>
      <c r="H6519" s="194"/>
      <c r="I6519" s="106"/>
      <c r="J6519" s="195"/>
      <c r="K6519" s="195"/>
      <c r="L6519" s="196"/>
    </row>
    <row r="6520">
      <c r="A6520" s="198"/>
      <c r="B6520" s="219"/>
      <c r="C6520" s="103"/>
      <c r="D6520" s="103"/>
      <c r="E6520" s="5" t="str">
        <f t="array" ref="E6520">IF(D6520="","",XLOOKUP(D6520,DATOS!$D$6:D14000,DATOS!$C$6:C14000,0,0,1))</f>
        <v/>
      </c>
      <c r="F6520" s="220"/>
      <c r="G6520" s="221"/>
      <c r="H6520" s="194"/>
      <c r="I6520" s="106"/>
      <c r="J6520" s="195"/>
      <c r="K6520" s="195"/>
      <c r="L6520" s="196"/>
    </row>
    <row r="6521">
      <c r="A6521" s="198"/>
      <c r="B6521" s="219"/>
      <c r="C6521" s="103"/>
      <c r="D6521" s="103"/>
      <c r="E6521" s="5" t="str">
        <f t="array" ref="E6521">IF(D6521="","",XLOOKUP(D6521,DATOS!$D$6:D14000,DATOS!$C$6:C14000,0,0,1))</f>
        <v/>
      </c>
      <c r="F6521" s="220"/>
      <c r="G6521" s="221"/>
      <c r="H6521" s="194"/>
      <c r="I6521" s="106"/>
      <c r="J6521" s="195"/>
      <c r="K6521" s="195"/>
      <c r="L6521" s="196"/>
    </row>
    <row r="6522">
      <c r="A6522" s="198"/>
      <c r="B6522" s="219"/>
      <c r="C6522" s="103"/>
      <c r="D6522" s="103"/>
      <c r="E6522" s="5" t="str">
        <f t="array" ref="E6522">IF(D6522="","",XLOOKUP(D6522,DATOS!$D$6:D14000,DATOS!$C$6:C14000,0,0,1))</f>
        <v/>
      </c>
      <c r="F6522" s="220"/>
      <c r="G6522" s="221"/>
      <c r="H6522" s="194"/>
      <c r="I6522" s="106"/>
      <c r="J6522" s="195"/>
      <c r="K6522" s="195"/>
      <c r="L6522" s="196"/>
    </row>
    <row r="6523">
      <c r="A6523" s="198"/>
      <c r="B6523" s="219"/>
      <c r="C6523" s="103"/>
      <c r="D6523" s="103"/>
      <c r="E6523" s="5" t="str">
        <f t="array" ref="E6523">IF(D6523="","",XLOOKUP(D6523,DATOS!$D$6:D14000,DATOS!$C$6:C14000,0,0,1))</f>
        <v/>
      </c>
      <c r="F6523" s="220"/>
      <c r="G6523" s="221"/>
      <c r="H6523" s="194"/>
      <c r="I6523" s="106"/>
      <c r="J6523" s="195"/>
      <c r="K6523" s="195"/>
      <c r="L6523" s="196"/>
    </row>
    <row r="6524">
      <c r="A6524" s="198"/>
      <c r="B6524" s="219"/>
      <c r="C6524" s="103"/>
      <c r="D6524" s="103"/>
      <c r="E6524" s="5" t="str">
        <f t="array" ref="E6524">IF(D6524="","",XLOOKUP(D6524,DATOS!$D$6:D14000,DATOS!$C$6:C14000,0,0,1))</f>
        <v/>
      </c>
      <c r="F6524" s="220"/>
      <c r="G6524" s="221"/>
      <c r="H6524" s="194"/>
      <c r="I6524" s="106"/>
      <c r="J6524" s="195"/>
      <c r="K6524" s="195"/>
      <c r="L6524" s="196"/>
    </row>
    <row r="6525">
      <c r="A6525" s="198"/>
      <c r="B6525" s="219"/>
      <c r="C6525" s="103"/>
      <c r="D6525" s="103"/>
      <c r="E6525" s="5" t="str">
        <f t="array" ref="E6525">IF(D6525="","",XLOOKUP(D6525,DATOS!$D$6:D14000,DATOS!$C$6:C14000,0,0,1))</f>
        <v/>
      </c>
      <c r="F6525" s="220"/>
      <c r="G6525" s="221"/>
      <c r="H6525" s="194"/>
      <c r="I6525" s="106"/>
      <c r="J6525" s="195"/>
      <c r="K6525" s="195"/>
      <c r="L6525" s="196"/>
    </row>
    <row r="6526">
      <c r="A6526" s="198"/>
      <c r="B6526" s="219"/>
      <c r="C6526" s="103"/>
      <c r="D6526" s="103"/>
      <c r="E6526" s="5" t="str">
        <f t="array" ref="E6526">IF(D6526="","",XLOOKUP(D6526,DATOS!$D$6:D14000,DATOS!$C$6:C14000,0,0,1))</f>
        <v/>
      </c>
      <c r="F6526" s="220"/>
      <c r="G6526" s="221"/>
      <c r="H6526" s="194"/>
      <c r="I6526" s="106"/>
      <c r="J6526" s="195"/>
      <c r="K6526" s="195"/>
      <c r="L6526" s="196"/>
    </row>
    <row r="6527">
      <c r="A6527" s="198"/>
      <c r="B6527" s="219"/>
      <c r="C6527" s="103"/>
      <c r="D6527" s="103"/>
      <c r="E6527" s="5" t="str">
        <f t="array" ref="E6527">IF(D6527="","",XLOOKUP(D6527,DATOS!$D$6:D14000,DATOS!$C$6:C14000,0,0,1))</f>
        <v/>
      </c>
      <c r="F6527" s="220"/>
      <c r="G6527" s="221"/>
      <c r="H6527" s="194"/>
      <c r="I6527" s="106"/>
      <c r="J6527" s="195"/>
      <c r="K6527" s="195"/>
      <c r="L6527" s="196"/>
    </row>
    <row r="6528">
      <c r="A6528" s="198"/>
      <c r="B6528" s="219"/>
      <c r="C6528" s="103"/>
      <c r="D6528" s="103"/>
      <c r="E6528" s="5" t="str">
        <f t="array" ref="E6528">IF(D6528="","",XLOOKUP(D6528,DATOS!$D$6:D14000,DATOS!$C$6:C14000,0,0,1))</f>
        <v/>
      </c>
      <c r="F6528" s="220"/>
      <c r="G6528" s="221"/>
      <c r="H6528" s="194"/>
      <c r="I6528" s="106"/>
      <c r="J6528" s="195"/>
      <c r="K6528" s="195"/>
      <c r="L6528" s="196"/>
    </row>
    <row r="6529">
      <c r="A6529" s="198"/>
      <c r="B6529" s="219"/>
      <c r="C6529" s="103"/>
      <c r="D6529" s="103"/>
      <c r="E6529" s="5" t="str">
        <f t="array" ref="E6529">IF(D6529="","",XLOOKUP(D6529,DATOS!$D$6:D14000,DATOS!$C$6:C14000,0,0,1))</f>
        <v/>
      </c>
      <c r="F6529" s="220"/>
      <c r="G6529" s="221"/>
      <c r="H6529" s="194"/>
      <c r="I6529" s="106"/>
      <c r="J6529" s="195"/>
      <c r="K6529" s="195"/>
      <c r="L6529" s="196"/>
    </row>
    <row r="6530">
      <c r="A6530" s="198"/>
      <c r="B6530" s="219"/>
      <c r="C6530" s="103"/>
      <c r="D6530" s="103"/>
      <c r="E6530" s="5" t="str">
        <f t="array" ref="E6530">IF(D6530="","",XLOOKUP(D6530,DATOS!$D$6:D14000,DATOS!$C$6:C14000,0,0,1))</f>
        <v/>
      </c>
      <c r="F6530" s="220"/>
      <c r="G6530" s="221"/>
      <c r="H6530" s="194"/>
      <c r="I6530" s="106"/>
      <c r="J6530" s="195"/>
      <c r="K6530" s="195"/>
      <c r="L6530" s="196"/>
    </row>
    <row r="6531">
      <c r="A6531" s="198"/>
      <c r="B6531" s="219"/>
      <c r="C6531" s="103"/>
      <c r="D6531" s="103"/>
      <c r="E6531" s="5" t="str">
        <f t="array" ref="E6531">IF(D6531="","",XLOOKUP(D6531,DATOS!$D$6:D14000,DATOS!$C$6:C14000,0,0,1))</f>
        <v/>
      </c>
      <c r="F6531" s="220"/>
      <c r="G6531" s="221"/>
      <c r="H6531" s="194"/>
      <c r="I6531" s="106"/>
      <c r="J6531" s="195"/>
      <c r="K6531" s="195"/>
      <c r="L6531" s="196"/>
    </row>
    <row r="6532">
      <c r="A6532" s="198"/>
      <c r="B6532" s="219"/>
      <c r="C6532" s="103"/>
      <c r="D6532" s="103"/>
      <c r="E6532" s="5" t="str">
        <f t="array" ref="E6532">IF(D6532="","",XLOOKUP(D6532,DATOS!$D$6:D14000,DATOS!$C$6:C14000,0,0,1))</f>
        <v/>
      </c>
      <c r="F6532" s="220"/>
      <c r="G6532" s="221"/>
      <c r="H6532" s="194"/>
      <c r="I6532" s="106"/>
      <c r="J6532" s="195"/>
      <c r="K6532" s="195"/>
      <c r="L6532" s="196"/>
    </row>
    <row r="6533">
      <c r="A6533" s="198"/>
      <c r="B6533" s="219"/>
      <c r="C6533" s="103"/>
      <c r="D6533" s="103"/>
      <c r="E6533" s="5" t="str">
        <f t="array" ref="E6533">IF(D6533="","",XLOOKUP(D6533,DATOS!$D$6:D14000,DATOS!$C$6:C14000,0,0,1))</f>
        <v/>
      </c>
      <c r="F6533" s="220"/>
      <c r="G6533" s="221"/>
      <c r="H6533" s="194"/>
      <c r="I6533" s="106"/>
      <c r="J6533" s="195"/>
      <c r="K6533" s="195"/>
      <c r="L6533" s="196"/>
    </row>
    <row r="6534">
      <c r="A6534" s="198"/>
      <c r="B6534" s="219"/>
      <c r="C6534" s="103"/>
      <c r="D6534" s="103"/>
      <c r="E6534" s="5" t="str">
        <f t="array" ref="E6534">IF(D6534="","",XLOOKUP(D6534,DATOS!$D$6:D14000,DATOS!$C$6:C14000,0,0,1))</f>
        <v/>
      </c>
      <c r="F6534" s="220"/>
      <c r="G6534" s="221"/>
      <c r="H6534" s="194"/>
      <c r="I6534" s="106"/>
      <c r="J6534" s="195"/>
      <c r="K6534" s="195"/>
      <c r="L6534" s="196"/>
    </row>
    <row r="6535">
      <c r="A6535" s="198"/>
      <c r="B6535" s="219"/>
      <c r="C6535" s="103"/>
      <c r="D6535" s="103"/>
      <c r="E6535" s="5" t="str">
        <f t="array" ref="E6535">IF(D6535="","",XLOOKUP(D6535,DATOS!$D$6:D14000,DATOS!$C$6:C14000,0,0,1))</f>
        <v/>
      </c>
      <c r="F6535" s="220"/>
      <c r="G6535" s="221"/>
      <c r="H6535" s="194"/>
      <c r="I6535" s="106"/>
      <c r="J6535" s="195"/>
      <c r="K6535" s="195"/>
      <c r="L6535" s="196"/>
    </row>
    <row r="6536">
      <c r="A6536" s="198"/>
      <c r="B6536" s="219"/>
      <c r="C6536" s="103"/>
      <c r="D6536" s="103"/>
      <c r="E6536" s="5" t="str">
        <f t="array" ref="E6536">IF(D6536="","",XLOOKUP(D6536,DATOS!$D$6:D14000,DATOS!$C$6:C14000,0,0,1))</f>
        <v/>
      </c>
      <c r="F6536" s="220"/>
      <c r="G6536" s="221"/>
      <c r="H6536" s="194"/>
      <c r="I6536" s="106"/>
      <c r="J6536" s="195"/>
      <c r="K6536" s="195"/>
      <c r="L6536" s="196"/>
    </row>
    <row r="6537">
      <c r="A6537" s="198"/>
      <c r="B6537" s="219"/>
      <c r="C6537" s="103"/>
      <c r="D6537" s="103"/>
      <c r="E6537" s="5" t="str">
        <f t="array" ref="E6537">IF(D6537="","",XLOOKUP(D6537,DATOS!$D$6:D14000,DATOS!$C$6:C14000,0,0,1))</f>
        <v/>
      </c>
      <c r="F6537" s="220"/>
      <c r="G6537" s="221"/>
      <c r="H6537" s="194"/>
      <c r="I6537" s="106"/>
      <c r="J6537" s="195"/>
      <c r="K6537" s="195"/>
      <c r="L6537" s="196"/>
    </row>
    <row r="6538">
      <c r="A6538" s="198"/>
      <c r="B6538" s="219"/>
      <c r="C6538" s="103"/>
      <c r="D6538" s="103"/>
      <c r="E6538" s="5" t="str">
        <f t="array" ref="E6538">IF(D6538="","",XLOOKUP(D6538,DATOS!$D$6:D14000,DATOS!$C$6:C14000,0,0,1))</f>
        <v/>
      </c>
      <c r="F6538" s="220"/>
      <c r="G6538" s="221"/>
      <c r="H6538" s="194"/>
      <c r="I6538" s="106"/>
      <c r="J6538" s="195"/>
      <c r="K6538" s="195"/>
      <c r="L6538" s="196"/>
    </row>
    <row r="6539">
      <c r="A6539" s="198"/>
      <c r="B6539" s="219"/>
      <c r="C6539" s="103"/>
      <c r="D6539" s="103"/>
      <c r="E6539" s="5" t="str">
        <f t="array" ref="E6539">IF(D6539="","",XLOOKUP(D6539,DATOS!$D$6:D14000,DATOS!$C$6:C14000,0,0,1))</f>
        <v/>
      </c>
      <c r="F6539" s="220"/>
      <c r="G6539" s="221"/>
      <c r="H6539" s="194"/>
      <c r="I6539" s="106"/>
      <c r="J6539" s="195"/>
      <c r="K6539" s="195"/>
      <c r="L6539" s="196"/>
    </row>
    <row r="6540">
      <c r="A6540" s="198"/>
      <c r="B6540" s="219"/>
      <c r="C6540" s="103"/>
      <c r="D6540" s="103"/>
      <c r="E6540" s="5" t="str">
        <f t="array" ref="E6540">IF(D6540="","",XLOOKUP(D6540,DATOS!$D$6:D14000,DATOS!$C$6:C14000,0,0,1))</f>
        <v/>
      </c>
      <c r="F6540" s="220"/>
      <c r="G6540" s="221"/>
      <c r="H6540" s="194"/>
      <c r="I6540" s="106"/>
      <c r="J6540" s="195"/>
      <c r="K6540" s="195"/>
      <c r="L6540" s="196"/>
    </row>
    <row r="6541">
      <c r="A6541" s="198"/>
      <c r="B6541" s="219"/>
      <c r="C6541" s="103"/>
      <c r="D6541" s="103"/>
      <c r="E6541" s="5" t="str">
        <f t="array" ref="E6541">IF(D6541="","",XLOOKUP(D6541,DATOS!$D$6:D14000,DATOS!$C$6:C14000,0,0,1))</f>
        <v/>
      </c>
      <c r="F6541" s="220"/>
      <c r="G6541" s="221"/>
      <c r="H6541" s="194"/>
      <c r="I6541" s="106"/>
      <c r="J6541" s="195"/>
      <c r="K6541" s="195"/>
      <c r="L6541" s="196"/>
    </row>
    <row r="6542">
      <c r="A6542" s="198"/>
      <c r="B6542" s="219"/>
      <c r="C6542" s="103"/>
      <c r="D6542" s="103"/>
      <c r="E6542" s="5" t="str">
        <f t="array" ref="E6542">IF(D6542="","",XLOOKUP(D6542,DATOS!$D$6:D14000,DATOS!$C$6:C14000,0,0,1))</f>
        <v/>
      </c>
      <c r="F6542" s="220"/>
      <c r="G6542" s="221"/>
      <c r="H6542" s="194"/>
      <c r="I6542" s="106"/>
      <c r="J6542" s="195"/>
      <c r="K6542" s="195"/>
      <c r="L6542" s="196"/>
    </row>
    <row r="6543">
      <c r="A6543" s="198"/>
      <c r="B6543" s="219"/>
      <c r="C6543" s="103"/>
      <c r="D6543" s="103"/>
      <c r="E6543" s="5" t="str">
        <f t="array" ref="E6543">IF(D6543="","",XLOOKUP(D6543,DATOS!$D$6:D14000,DATOS!$C$6:C14000,0,0,1))</f>
        <v/>
      </c>
      <c r="F6543" s="220"/>
      <c r="G6543" s="221"/>
      <c r="H6543" s="194"/>
      <c r="I6543" s="106"/>
      <c r="J6543" s="195"/>
      <c r="K6543" s="195"/>
      <c r="L6543" s="196"/>
    </row>
    <row r="6544">
      <c r="A6544" s="198"/>
      <c r="B6544" s="219"/>
      <c r="C6544" s="103"/>
      <c r="D6544" s="103"/>
      <c r="E6544" s="5" t="str">
        <f t="array" ref="E6544">IF(D6544="","",XLOOKUP(D6544,DATOS!$D$6:D14000,DATOS!$C$6:C14000,0,0,1))</f>
        <v/>
      </c>
      <c r="F6544" s="220"/>
      <c r="G6544" s="221"/>
      <c r="H6544" s="194"/>
      <c r="I6544" s="106"/>
      <c r="J6544" s="195"/>
      <c r="K6544" s="195"/>
      <c r="L6544" s="196"/>
    </row>
    <row r="6545">
      <c r="A6545" s="198"/>
      <c r="B6545" s="219"/>
      <c r="C6545" s="103"/>
      <c r="D6545" s="103"/>
      <c r="E6545" s="5" t="str">
        <f t="array" ref="E6545">IF(D6545="","",XLOOKUP(D6545,DATOS!$D$6:D14000,DATOS!$C$6:C14000,0,0,1))</f>
        <v/>
      </c>
      <c r="F6545" s="220"/>
      <c r="G6545" s="221"/>
      <c r="H6545" s="194"/>
      <c r="I6545" s="106"/>
      <c r="J6545" s="195"/>
      <c r="K6545" s="195"/>
      <c r="L6545" s="196"/>
    </row>
    <row r="6546">
      <c r="A6546" s="198"/>
      <c r="B6546" s="219"/>
      <c r="C6546" s="103"/>
      <c r="D6546" s="103"/>
      <c r="E6546" s="5" t="str">
        <f t="array" ref="E6546">IF(D6546="","",XLOOKUP(D6546,DATOS!$D$6:D14000,DATOS!$C$6:C14000,0,0,1))</f>
        <v/>
      </c>
      <c r="F6546" s="220"/>
      <c r="G6546" s="221"/>
      <c r="H6546" s="194"/>
      <c r="I6546" s="106"/>
      <c r="J6546" s="195"/>
      <c r="K6546" s="195"/>
      <c r="L6546" s="196"/>
    </row>
    <row r="6547">
      <c r="A6547" s="198"/>
      <c r="B6547" s="219"/>
      <c r="C6547" s="103"/>
      <c r="D6547" s="103"/>
      <c r="E6547" s="5" t="str">
        <f t="array" ref="E6547">IF(D6547="","",XLOOKUP(D6547,DATOS!$D$6:D14000,DATOS!$C$6:C14000,0,0,1))</f>
        <v/>
      </c>
      <c r="F6547" s="220"/>
      <c r="G6547" s="221"/>
      <c r="H6547" s="194"/>
      <c r="I6547" s="106"/>
      <c r="J6547" s="195"/>
      <c r="K6547" s="195"/>
      <c r="L6547" s="196"/>
    </row>
    <row r="6548">
      <c r="A6548" s="198"/>
      <c r="B6548" s="219"/>
      <c r="C6548" s="103"/>
      <c r="D6548" s="103"/>
      <c r="E6548" s="5" t="str">
        <f t="array" ref="E6548">IF(D6548="","",XLOOKUP(D6548,DATOS!$D$6:D14000,DATOS!$C$6:C14000,0,0,1))</f>
        <v/>
      </c>
      <c r="F6548" s="220"/>
      <c r="G6548" s="221"/>
      <c r="H6548" s="194"/>
      <c r="I6548" s="106"/>
      <c r="J6548" s="195"/>
      <c r="K6548" s="195"/>
      <c r="L6548" s="196"/>
    </row>
    <row r="6549">
      <c r="A6549" s="198"/>
      <c r="B6549" s="219"/>
      <c r="C6549" s="103"/>
      <c r="D6549" s="103"/>
      <c r="E6549" s="5" t="str">
        <f t="array" ref="E6549">IF(D6549="","",XLOOKUP(D6549,DATOS!$D$6:D14000,DATOS!$C$6:C14000,0,0,1))</f>
        <v/>
      </c>
      <c r="F6549" s="220"/>
      <c r="G6549" s="221"/>
      <c r="H6549" s="194"/>
      <c r="I6549" s="106"/>
      <c r="J6549" s="195"/>
      <c r="K6549" s="195"/>
      <c r="L6549" s="196"/>
    </row>
    <row r="6550">
      <c r="A6550" s="198"/>
      <c r="B6550" s="219"/>
      <c r="C6550" s="103"/>
      <c r="D6550" s="103"/>
      <c r="E6550" s="5" t="str">
        <f t="array" ref="E6550">IF(D6550="","",XLOOKUP(D6550,DATOS!$D$6:D14000,DATOS!$C$6:C14000,0,0,1))</f>
        <v/>
      </c>
      <c r="F6550" s="220"/>
      <c r="G6550" s="221"/>
      <c r="H6550" s="194"/>
      <c r="I6550" s="106"/>
      <c r="J6550" s="195"/>
      <c r="K6550" s="195"/>
      <c r="L6550" s="196"/>
    </row>
    <row r="6551">
      <c r="A6551" s="198"/>
      <c r="B6551" s="219"/>
      <c r="C6551" s="103"/>
      <c r="D6551" s="103"/>
      <c r="E6551" s="5" t="str">
        <f t="array" ref="E6551">IF(D6551="","",XLOOKUP(D6551,DATOS!$D$6:D14000,DATOS!$C$6:C14000,0,0,1))</f>
        <v/>
      </c>
      <c r="F6551" s="220"/>
      <c r="G6551" s="221"/>
      <c r="H6551" s="194"/>
      <c r="I6551" s="106"/>
      <c r="J6551" s="195"/>
      <c r="K6551" s="195"/>
      <c r="L6551" s="196"/>
    </row>
    <row r="6552">
      <c r="A6552" s="198"/>
      <c r="B6552" s="219"/>
      <c r="C6552" s="103"/>
      <c r="D6552" s="103"/>
      <c r="E6552" s="5" t="str">
        <f t="array" ref="E6552">IF(D6552="","",XLOOKUP(D6552,DATOS!$D$6:D14000,DATOS!$C$6:C14000,0,0,1))</f>
        <v/>
      </c>
      <c r="F6552" s="220"/>
      <c r="G6552" s="221"/>
      <c r="H6552" s="194"/>
      <c r="I6552" s="106"/>
      <c r="J6552" s="195"/>
      <c r="K6552" s="195"/>
      <c r="L6552" s="196"/>
    </row>
    <row r="6553">
      <c r="A6553" s="198"/>
      <c r="B6553" s="219"/>
      <c r="C6553" s="103"/>
      <c r="D6553" s="103"/>
      <c r="E6553" s="5" t="str">
        <f t="array" ref="E6553">IF(D6553="","",XLOOKUP(D6553,DATOS!$D$6:D14000,DATOS!$C$6:C14000,0,0,1))</f>
        <v/>
      </c>
      <c r="F6553" s="220"/>
      <c r="G6553" s="221"/>
      <c r="H6553" s="194"/>
      <c r="I6553" s="106"/>
      <c r="J6553" s="195"/>
      <c r="K6553" s="195"/>
      <c r="L6553" s="196"/>
    </row>
    <row r="6554">
      <c r="A6554" s="198"/>
      <c r="B6554" s="219"/>
      <c r="C6554" s="103"/>
      <c r="D6554" s="103"/>
      <c r="E6554" s="5" t="str">
        <f t="array" ref="E6554">IF(D6554="","",XLOOKUP(D6554,DATOS!$D$6:D14000,DATOS!$C$6:C14000,0,0,1))</f>
        <v/>
      </c>
      <c r="F6554" s="220"/>
      <c r="G6554" s="221"/>
      <c r="H6554" s="194"/>
      <c r="I6554" s="106"/>
      <c r="J6554" s="195"/>
      <c r="K6554" s="195"/>
      <c r="L6554" s="196"/>
    </row>
    <row r="6555">
      <c r="A6555" s="198"/>
      <c r="B6555" s="219"/>
      <c r="C6555" s="103"/>
      <c r="D6555" s="103"/>
      <c r="E6555" s="5" t="str">
        <f t="array" ref="E6555">IF(D6555="","",XLOOKUP(D6555,DATOS!$D$6:D14000,DATOS!$C$6:C14000,0,0,1))</f>
        <v/>
      </c>
      <c r="F6555" s="220"/>
      <c r="G6555" s="221"/>
      <c r="H6555" s="194"/>
      <c r="I6555" s="106"/>
      <c r="J6555" s="195"/>
      <c r="K6555" s="195"/>
      <c r="L6555" s="196"/>
    </row>
    <row r="6556">
      <c r="A6556" s="198"/>
      <c r="B6556" s="219"/>
      <c r="C6556" s="103"/>
      <c r="D6556" s="103"/>
      <c r="E6556" s="5" t="str">
        <f t="array" ref="E6556">IF(D6556="","",XLOOKUP(D6556,DATOS!$D$6:D14000,DATOS!$C$6:C14000,0,0,1))</f>
        <v/>
      </c>
      <c r="F6556" s="220"/>
      <c r="G6556" s="221"/>
      <c r="H6556" s="194"/>
      <c r="I6556" s="106"/>
      <c r="J6556" s="195"/>
      <c r="K6556" s="195"/>
      <c r="L6556" s="196"/>
    </row>
    <row r="6557">
      <c r="A6557" s="198"/>
      <c r="B6557" s="219"/>
      <c r="C6557" s="103"/>
      <c r="D6557" s="103"/>
      <c r="E6557" s="5" t="str">
        <f t="array" ref="E6557">IF(D6557="","",XLOOKUP(D6557,DATOS!$D$6:D14000,DATOS!$C$6:C14000,0,0,1))</f>
        <v/>
      </c>
      <c r="F6557" s="220"/>
      <c r="G6557" s="221"/>
      <c r="H6557" s="194"/>
      <c r="I6557" s="106"/>
      <c r="J6557" s="195"/>
      <c r="K6557" s="195"/>
      <c r="L6557" s="196"/>
    </row>
    <row r="6558">
      <c r="A6558" s="198"/>
      <c r="B6558" s="219"/>
      <c r="C6558" s="103"/>
      <c r="D6558" s="103"/>
      <c r="E6558" s="5" t="str">
        <f t="array" ref="E6558">IF(D6558="","",XLOOKUP(D6558,DATOS!$D$6:D14000,DATOS!$C$6:C14000,0,0,1))</f>
        <v/>
      </c>
      <c r="F6558" s="220"/>
      <c r="G6558" s="221"/>
      <c r="H6558" s="194"/>
      <c r="I6558" s="106"/>
      <c r="J6558" s="195"/>
      <c r="K6558" s="195"/>
      <c r="L6558" s="196"/>
    </row>
    <row r="6559">
      <c r="A6559" s="198"/>
      <c r="B6559" s="219"/>
      <c r="C6559" s="103"/>
      <c r="D6559" s="103"/>
      <c r="E6559" s="5" t="str">
        <f t="array" ref="E6559">IF(D6559="","",XLOOKUP(D6559,DATOS!$D$6:D14000,DATOS!$C$6:C14000,0,0,1))</f>
        <v/>
      </c>
      <c r="F6559" s="220"/>
      <c r="G6559" s="221"/>
      <c r="H6559" s="194"/>
      <c r="I6559" s="106"/>
      <c r="J6559" s="195"/>
      <c r="K6559" s="195"/>
      <c r="L6559" s="196"/>
    </row>
    <row r="6560">
      <c r="A6560" s="198"/>
      <c r="B6560" s="219"/>
      <c r="C6560" s="103"/>
      <c r="D6560" s="103"/>
      <c r="E6560" s="5" t="str">
        <f t="array" ref="E6560">IF(D6560="","",XLOOKUP(D6560,DATOS!$D$6:D14000,DATOS!$C$6:C14000,0,0,1))</f>
        <v/>
      </c>
      <c r="F6560" s="220"/>
      <c r="G6560" s="221"/>
      <c r="H6560" s="194"/>
      <c r="I6560" s="106"/>
      <c r="J6560" s="195"/>
      <c r="K6560" s="195"/>
      <c r="L6560" s="196"/>
    </row>
    <row r="6561">
      <c r="A6561" s="198"/>
      <c r="B6561" s="219"/>
      <c r="C6561" s="103"/>
      <c r="D6561" s="103"/>
      <c r="E6561" s="5" t="str">
        <f t="array" ref="E6561">IF(D6561="","",XLOOKUP(D6561,DATOS!$D$6:D14000,DATOS!$C$6:C14000,0,0,1))</f>
        <v/>
      </c>
      <c r="F6561" s="220"/>
      <c r="G6561" s="221"/>
      <c r="H6561" s="194"/>
      <c r="I6561" s="106"/>
      <c r="J6561" s="195"/>
      <c r="K6561" s="195"/>
      <c r="L6561" s="196"/>
    </row>
    <row r="6562">
      <c r="A6562" s="198"/>
      <c r="B6562" s="219"/>
      <c r="C6562" s="103"/>
      <c r="D6562" s="103"/>
      <c r="E6562" s="5" t="str">
        <f t="array" ref="E6562">IF(D6562="","",XLOOKUP(D6562,DATOS!$D$6:D14000,DATOS!$C$6:C14000,0,0,1))</f>
        <v/>
      </c>
      <c r="F6562" s="220"/>
      <c r="G6562" s="221"/>
      <c r="H6562" s="194"/>
      <c r="I6562" s="106"/>
      <c r="J6562" s="195"/>
      <c r="K6562" s="195"/>
      <c r="L6562" s="196"/>
    </row>
    <row r="6563">
      <c r="A6563" s="198"/>
      <c r="B6563" s="219"/>
      <c r="C6563" s="103"/>
      <c r="D6563" s="103"/>
      <c r="E6563" s="5" t="str">
        <f t="array" ref="E6563">IF(D6563="","",XLOOKUP(D6563,DATOS!$D$6:D14000,DATOS!$C$6:C14000,0,0,1))</f>
        <v/>
      </c>
      <c r="F6563" s="220"/>
      <c r="G6563" s="221"/>
      <c r="H6563" s="194"/>
      <c r="I6563" s="106"/>
      <c r="J6563" s="195"/>
      <c r="K6563" s="195"/>
      <c r="L6563" s="196"/>
    </row>
    <row r="6564">
      <c r="A6564" s="198"/>
      <c r="B6564" s="219"/>
      <c r="C6564" s="103"/>
      <c r="D6564" s="103"/>
      <c r="E6564" s="5" t="str">
        <f t="array" ref="E6564">IF(D6564="","",XLOOKUP(D6564,DATOS!$D$6:D14000,DATOS!$C$6:C14000,0,0,1))</f>
        <v/>
      </c>
      <c r="F6564" s="220"/>
      <c r="G6564" s="221"/>
      <c r="H6564" s="194"/>
      <c r="I6564" s="106"/>
      <c r="J6564" s="195"/>
      <c r="K6564" s="195"/>
      <c r="L6564" s="196"/>
    </row>
    <row r="6565">
      <c r="A6565" s="198"/>
      <c r="B6565" s="219"/>
      <c r="C6565" s="103"/>
      <c r="D6565" s="103"/>
      <c r="E6565" s="5" t="str">
        <f t="array" ref="E6565">IF(D6565="","",XLOOKUP(D6565,DATOS!$D$6:D14000,DATOS!$C$6:C14000,0,0,1))</f>
        <v/>
      </c>
      <c r="F6565" s="220"/>
      <c r="G6565" s="221"/>
      <c r="H6565" s="194"/>
      <c r="I6565" s="106"/>
      <c r="J6565" s="195"/>
      <c r="K6565" s="195"/>
      <c r="L6565" s="196"/>
    </row>
    <row r="6566">
      <c r="A6566" s="198"/>
      <c r="B6566" s="219"/>
      <c r="C6566" s="103"/>
      <c r="D6566" s="103"/>
      <c r="E6566" s="5" t="str">
        <f t="array" ref="E6566">IF(D6566="","",XLOOKUP(D6566,DATOS!$D$6:D14000,DATOS!$C$6:C14000,0,0,1))</f>
        <v/>
      </c>
      <c r="F6566" s="220"/>
      <c r="G6566" s="221"/>
      <c r="H6566" s="194"/>
      <c r="I6566" s="106"/>
      <c r="J6566" s="195"/>
      <c r="K6566" s="195"/>
      <c r="L6566" s="196"/>
    </row>
    <row r="6567">
      <c r="A6567" s="198"/>
      <c r="B6567" s="219"/>
      <c r="C6567" s="103"/>
      <c r="D6567" s="103"/>
      <c r="E6567" s="5" t="str">
        <f t="array" ref="E6567">IF(D6567="","",XLOOKUP(D6567,DATOS!$D$6:D14000,DATOS!$C$6:C14000,0,0,1))</f>
        <v/>
      </c>
      <c r="F6567" s="220"/>
      <c r="G6567" s="221"/>
      <c r="H6567" s="194"/>
      <c r="I6567" s="106"/>
      <c r="J6567" s="195"/>
      <c r="K6567" s="195"/>
      <c r="L6567" s="196"/>
    </row>
    <row r="6568">
      <c r="A6568" s="198"/>
      <c r="B6568" s="219"/>
      <c r="C6568" s="103"/>
      <c r="D6568" s="103"/>
      <c r="E6568" s="5" t="str">
        <f t="array" ref="E6568">IF(D6568="","",XLOOKUP(D6568,DATOS!$D$6:D14000,DATOS!$C$6:C14000,0,0,1))</f>
        <v/>
      </c>
      <c r="F6568" s="220"/>
      <c r="G6568" s="221"/>
      <c r="H6568" s="194"/>
      <c r="I6568" s="106"/>
      <c r="J6568" s="195"/>
      <c r="K6568" s="195"/>
      <c r="L6568" s="196"/>
    </row>
    <row r="6569">
      <c r="A6569" s="198"/>
      <c r="B6569" s="219"/>
      <c r="C6569" s="103"/>
      <c r="D6569" s="103"/>
      <c r="E6569" s="5" t="str">
        <f t="array" ref="E6569">IF(D6569="","",XLOOKUP(D6569,DATOS!$D$6:D14000,DATOS!$C$6:C14000,0,0,1))</f>
        <v/>
      </c>
      <c r="F6569" s="220"/>
      <c r="G6569" s="221"/>
      <c r="H6569" s="194"/>
      <c r="I6569" s="106"/>
      <c r="J6569" s="195"/>
      <c r="K6569" s="195"/>
      <c r="L6569" s="196"/>
    </row>
    <row r="6570">
      <c r="A6570" s="198"/>
      <c r="B6570" s="219"/>
      <c r="C6570" s="103"/>
      <c r="D6570" s="103"/>
      <c r="E6570" s="5" t="str">
        <f t="array" ref="E6570">IF(D6570="","",XLOOKUP(D6570,DATOS!$D$6:D14000,DATOS!$C$6:C14000,0,0,1))</f>
        <v/>
      </c>
      <c r="F6570" s="220"/>
      <c r="G6570" s="221"/>
      <c r="H6570" s="194"/>
      <c r="I6570" s="106"/>
      <c r="J6570" s="195"/>
      <c r="K6570" s="195"/>
      <c r="L6570" s="196"/>
    </row>
    <row r="6571">
      <c r="A6571" s="198"/>
      <c r="B6571" s="219"/>
      <c r="C6571" s="103"/>
      <c r="D6571" s="103"/>
      <c r="E6571" s="5" t="str">
        <f t="array" ref="E6571">IF(D6571="","",XLOOKUP(D6571,DATOS!$D$6:D14000,DATOS!$C$6:C14000,0,0,1))</f>
        <v/>
      </c>
      <c r="F6571" s="220"/>
      <c r="G6571" s="221"/>
      <c r="H6571" s="194"/>
      <c r="I6571" s="106"/>
      <c r="J6571" s="195"/>
      <c r="K6571" s="195"/>
      <c r="L6571" s="196"/>
    </row>
    <row r="6572">
      <c r="A6572" s="198"/>
      <c r="B6572" s="219"/>
      <c r="C6572" s="103"/>
      <c r="D6572" s="103"/>
      <c r="E6572" s="5" t="str">
        <f t="array" ref="E6572">IF(D6572="","",XLOOKUP(D6572,DATOS!$D$6:D14000,DATOS!$C$6:C14000,0,0,1))</f>
        <v/>
      </c>
      <c r="F6572" s="220"/>
      <c r="G6572" s="221"/>
      <c r="H6572" s="194"/>
      <c r="I6572" s="106"/>
      <c r="J6572" s="195"/>
      <c r="K6572" s="195"/>
      <c r="L6572" s="196"/>
    </row>
    <row r="6573">
      <c r="A6573" s="198"/>
      <c r="B6573" s="219"/>
      <c r="C6573" s="103"/>
      <c r="D6573" s="103"/>
      <c r="E6573" s="5" t="str">
        <f t="array" ref="E6573">IF(D6573="","",XLOOKUP(D6573,DATOS!$D$6:D14000,DATOS!$C$6:C14000,0,0,1))</f>
        <v/>
      </c>
      <c r="F6573" s="220"/>
      <c r="G6573" s="221"/>
      <c r="H6573" s="194"/>
      <c r="I6573" s="106"/>
      <c r="J6573" s="195"/>
      <c r="K6573" s="195"/>
      <c r="L6573" s="196"/>
    </row>
    <row r="6574">
      <c r="A6574" s="198"/>
      <c r="B6574" s="219"/>
      <c r="C6574" s="103"/>
      <c r="D6574" s="103"/>
      <c r="E6574" s="5" t="str">
        <f t="array" ref="E6574">IF(D6574="","",XLOOKUP(D6574,DATOS!$D$6:D14000,DATOS!$C$6:C14000,0,0,1))</f>
        <v/>
      </c>
      <c r="F6574" s="220"/>
      <c r="G6574" s="221"/>
      <c r="H6574" s="194"/>
      <c r="I6574" s="106"/>
      <c r="J6574" s="195"/>
      <c r="K6574" s="195"/>
      <c r="L6574" s="196"/>
    </row>
    <row r="6575">
      <c r="A6575" s="198"/>
      <c r="B6575" s="219"/>
      <c r="C6575" s="103"/>
      <c r="D6575" s="103"/>
      <c r="E6575" s="5" t="str">
        <f t="array" ref="E6575">IF(D6575="","",XLOOKUP(D6575,DATOS!$D$6:D14000,DATOS!$C$6:C14000,0,0,1))</f>
        <v/>
      </c>
      <c r="F6575" s="220"/>
      <c r="G6575" s="221"/>
      <c r="H6575" s="194"/>
      <c r="I6575" s="106"/>
      <c r="J6575" s="195"/>
      <c r="K6575" s="195"/>
      <c r="L6575" s="196"/>
    </row>
    <row r="6576">
      <c r="A6576" s="198"/>
      <c r="B6576" s="219"/>
      <c r="C6576" s="103"/>
      <c r="D6576" s="103"/>
      <c r="E6576" s="5" t="str">
        <f t="array" ref="E6576">IF(D6576="","",XLOOKUP(D6576,DATOS!$D$6:D14000,DATOS!$C$6:C14000,0,0,1))</f>
        <v/>
      </c>
      <c r="F6576" s="220"/>
      <c r="G6576" s="221"/>
      <c r="H6576" s="194"/>
      <c r="I6576" s="106"/>
      <c r="J6576" s="195"/>
      <c r="K6576" s="195"/>
      <c r="L6576" s="196"/>
    </row>
    <row r="6577">
      <c r="A6577" s="198"/>
      <c r="B6577" s="219"/>
      <c r="C6577" s="103"/>
      <c r="D6577" s="103"/>
      <c r="E6577" s="5" t="str">
        <f t="array" ref="E6577">IF(D6577="","",XLOOKUP(D6577,DATOS!$D$6:D14000,DATOS!$C$6:C14000,0,0,1))</f>
        <v/>
      </c>
      <c r="F6577" s="220"/>
      <c r="G6577" s="221"/>
      <c r="H6577" s="194"/>
      <c r="I6577" s="106"/>
      <c r="J6577" s="195"/>
      <c r="K6577" s="195"/>
      <c r="L6577" s="196"/>
    </row>
    <row r="6578">
      <c r="A6578" s="198"/>
      <c r="B6578" s="219"/>
      <c r="C6578" s="103"/>
      <c r="D6578" s="103"/>
      <c r="E6578" s="5" t="str">
        <f t="array" ref="E6578">IF(D6578="","",XLOOKUP(D6578,DATOS!$D$6:D14000,DATOS!$C$6:C14000,0,0,1))</f>
        <v/>
      </c>
      <c r="F6578" s="220"/>
      <c r="G6578" s="221"/>
      <c r="H6578" s="194"/>
      <c r="I6578" s="106"/>
      <c r="J6578" s="195"/>
      <c r="K6578" s="195"/>
      <c r="L6578" s="196"/>
    </row>
    <row r="6579">
      <c r="A6579" s="198"/>
      <c r="B6579" s="219"/>
      <c r="C6579" s="103"/>
      <c r="D6579" s="103"/>
      <c r="E6579" s="5" t="str">
        <f t="array" ref="E6579">IF(D6579="","",XLOOKUP(D6579,DATOS!$D$6:D14000,DATOS!$C$6:C14000,0,0,1))</f>
        <v/>
      </c>
      <c r="F6579" s="220"/>
      <c r="G6579" s="221"/>
      <c r="H6579" s="194"/>
      <c r="I6579" s="106"/>
      <c r="J6579" s="195"/>
      <c r="K6579" s="195"/>
      <c r="L6579" s="196"/>
    </row>
    <row r="6580">
      <c r="A6580" s="198"/>
      <c r="B6580" s="219"/>
      <c r="C6580" s="103"/>
      <c r="D6580" s="103"/>
      <c r="E6580" s="5" t="str">
        <f t="array" ref="E6580">IF(D6580="","",XLOOKUP(D6580,DATOS!$D$6:D14000,DATOS!$C$6:C14000,0,0,1))</f>
        <v/>
      </c>
      <c r="F6580" s="220"/>
      <c r="G6580" s="221"/>
      <c r="H6580" s="194"/>
      <c r="I6580" s="106"/>
      <c r="J6580" s="195"/>
      <c r="K6580" s="195"/>
      <c r="L6580" s="196"/>
    </row>
    <row r="6581">
      <c r="A6581" s="198"/>
      <c r="B6581" s="219"/>
      <c r="C6581" s="103"/>
      <c r="D6581" s="103"/>
      <c r="E6581" s="5" t="str">
        <f t="array" ref="E6581">IF(D6581="","",XLOOKUP(D6581,DATOS!$D$6:D14000,DATOS!$C$6:C14000,0,0,1))</f>
        <v/>
      </c>
      <c r="F6581" s="220"/>
      <c r="G6581" s="221"/>
      <c r="H6581" s="194"/>
      <c r="I6581" s="106"/>
      <c r="J6581" s="195"/>
      <c r="K6581" s="195"/>
      <c r="L6581" s="196"/>
    </row>
    <row r="6582">
      <c r="A6582" s="198"/>
      <c r="B6582" s="219"/>
      <c r="C6582" s="103"/>
      <c r="D6582" s="103"/>
      <c r="E6582" s="5" t="str">
        <f t="array" ref="E6582">IF(D6582="","",XLOOKUP(D6582,DATOS!$D$6:D14000,DATOS!$C$6:C14000,0,0,1))</f>
        <v/>
      </c>
      <c r="F6582" s="220"/>
      <c r="G6582" s="221"/>
      <c r="H6582" s="194"/>
      <c r="I6582" s="106"/>
      <c r="J6582" s="195"/>
      <c r="K6582" s="195"/>
      <c r="L6582" s="196"/>
    </row>
    <row r="6583">
      <c r="A6583" s="198"/>
      <c r="B6583" s="219"/>
      <c r="C6583" s="103"/>
      <c r="D6583" s="103"/>
      <c r="E6583" s="5" t="str">
        <f t="array" ref="E6583">IF(D6583="","",XLOOKUP(D6583,DATOS!$D$6:D14000,DATOS!$C$6:C14000,0,0,1))</f>
        <v/>
      </c>
      <c r="F6583" s="220"/>
      <c r="G6583" s="221"/>
      <c r="H6583" s="194"/>
      <c r="I6583" s="106"/>
      <c r="J6583" s="195"/>
      <c r="K6583" s="195"/>
      <c r="L6583" s="196"/>
    </row>
    <row r="6584">
      <c r="A6584" s="198"/>
      <c r="B6584" s="219"/>
      <c r="C6584" s="103"/>
      <c r="D6584" s="103"/>
      <c r="E6584" s="5" t="str">
        <f t="array" ref="E6584">IF(D6584="","",XLOOKUP(D6584,DATOS!$D$6:D14000,DATOS!$C$6:C14000,0,0,1))</f>
        <v/>
      </c>
      <c r="F6584" s="220"/>
      <c r="G6584" s="221"/>
      <c r="H6584" s="194"/>
      <c r="I6584" s="106"/>
      <c r="J6584" s="195"/>
      <c r="K6584" s="195"/>
      <c r="L6584" s="196"/>
    </row>
    <row r="6585">
      <c r="A6585" s="198"/>
      <c r="B6585" s="219"/>
      <c r="C6585" s="103"/>
      <c r="D6585" s="103"/>
      <c r="E6585" s="5" t="str">
        <f t="array" ref="E6585">IF(D6585="","",XLOOKUP(D6585,DATOS!$D$6:D14000,DATOS!$C$6:C14000,0,0,1))</f>
        <v/>
      </c>
      <c r="F6585" s="220"/>
      <c r="G6585" s="221"/>
      <c r="H6585" s="194"/>
      <c r="I6585" s="106"/>
      <c r="J6585" s="195"/>
      <c r="K6585" s="195"/>
      <c r="L6585" s="196"/>
    </row>
    <row r="6586">
      <c r="A6586" s="198"/>
      <c r="B6586" s="219"/>
      <c r="C6586" s="103"/>
      <c r="D6586" s="103"/>
      <c r="E6586" s="5" t="str">
        <f t="array" ref="E6586">IF(D6586="","",XLOOKUP(D6586,DATOS!$D$6:D14000,DATOS!$C$6:C14000,0,0,1))</f>
        <v/>
      </c>
      <c r="F6586" s="220"/>
      <c r="G6586" s="221"/>
      <c r="H6586" s="194"/>
      <c r="I6586" s="106"/>
      <c r="J6586" s="195"/>
      <c r="K6586" s="195"/>
      <c r="L6586" s="196"/>
    </row>
    <row r="6587">
      <c r="A6587" s="198"/>
      <c r="B6587" s="219"/>
      <c r="C6587" s="103"/>
      <c r="D6587" s="103"/>
      <c r="E6587" s="5" t="str">
        <f t="array" ref="E6587">IF(D6587="","",XLOOKUP(D6587,DATOS!$D$6:D14000,DATOS!$C$6:C14000,0,0,1))</f>
        <v/>
      </c>
      <c r="F6587" s="220"/>
      <c r="G6587" s="221"/>
      <c r="H6587" s="194"/>
      <c r="I6587" s="106"/>
      <c r="J6587" s="195"/>
      <c r="K6587" s="195"/>
      <c r="L6587" s="196"/>
    </row>
    <row r="6588">
      <c r="A6588" s="198"/>
      <c r="B6588" s="219"/>
      <c r="C6588" s="103"/>
      <c r="D6588" s="103"/>
      <c r="E6588" s="5" t="str">
        <f t="array" ref="E6588">IF(D6588="","",XLOOKUP(D6588,DATOS!$D$6:D14000,DATOS!$C$6:C14000,0,0,1))</f>
        <v/>
      </c>
      <c r="F6588" s="220"/>
      <c r="G6588" s="221"/>
      <c r="H6588" s="194"/>
      <c r="I6588" s="106"/>
      <c r="J6588" s="195"/>
      <c r="K6588" s="195"/>
      <c r="L6588" s="196"/>
    </row>
    <row r="6589">
      <c r="A6589" s="198"/>
      <c r="B6589" s="219"/>
      <c r="C6589" s="103"/>
      <c r="D6589" s="103"/>
      <c r="E6589" s="5" t="str">
        <f t="array" ref="E6589">IF(D6589="","",XLOOKUP(D6589,DATOS!$D$6:D14000,DATOS!$C$6:C14000,0,0,1))</f>
        <v/>
      </c>
      <c r="F6589" s="220"/>
      <c r="G6589" s="221"/>
      <c r="H6589" s="194"/>
      <c r="I6589" s="106"/>
      <c r="J6589" s="195"/>
      <c r="K6589" s="195"/>
      <c r="L6589" s="196"/>
    </row>
    <row r="6590">
      <c r="A6590" s="198"/>
      <c r="B6590" s="219"/>
      <c r="C6590" s="103"/>
      <c r="D6590" s="103"/>
      <c r="E6590" s="5" t="str">
        <f t="array" ref="E6590">IF(D6590="","",XLOOKUP(D6590,DATOS!$D$6:D14000,DATOS!$C$6:C14000,0,0,1))</f>
        <v/>
      </c>
      <c r="F6590" s="220"/>
      <c r="G6590" s="221"/>
      <c r="H6590" s="194"/>
      <c r="I6590" s="106"/>
      <c r="J6590" s="195"/>
      <c r="K6590" s="195"/>
      <c r="L6590" s="196"/>
    </row>
    <row r="6591">
      <c r="A6591" s="198"/>
      <c r="B6591" s="219"/>
      <c r="C6591" s="103"/>
      <c r="D6591" s="103"/>
      <c r="E6591" s="5" t="str">
        <f t="array" ref="E6591">IF(D6591="","",XLOOKUP(D6591,DATOS!$D$6:D14000,DATOS!$C$6:C14000,0,0,1))</f>
        <v/>
      </c>
      <c r="F6591" s="220"/>
      <c r="G6591" s="221"/>
      <c r="H6591" s="194"/>
      <c r="I6591" s="106"/>
      <c r="J6591" s="195"/>
      <c r="K6591" s="195"/>
      <c r="L6591" s="196"/>
    </row>
    <row r="6592">
      <c r="A6592" s="198"/>
      <c r="B6592" s="219"/>
      <c r="C6592" s="103"/>
      <c r="D6592" s="103"/>
      <c r="E6592" s="5" t="str">
        <f t="array" ref="E6592">IF(D6592="","",XLOOKUP(D6592,DATOS!$D$6:D14000,DATOS!$C$6:C14000,0,0,1))</f>
        <v/>
      </c>
      <c r="F6592" s="220"/>
      <c r="G6592" s="221"/>
      <c r="H6592" s="194"/>
      <c r="I6592" s="106"/>
      <c r="J6592" s="195"/>
      <c r="K6592" s="195"/>
      <c r="L6592" s="196"/>
    </row>
    <row r="6593">
      <c r="A6593" s="198"/>
      <c r="B6593" s="219"/>
      <c r="C6593" s="103"/>
      <c r="D6593" s="103"/>
      <c r="E6593" s="5" t="str">
        <f t="array" ref="E6593">IF(D6593="","",XLOOKUP(D6593,DATOS!$D$6:D14000,DATOS!$C$6:C14000,0,0,1))</f>
        <v/>
      </c>
      <c r="F6593" s="220"/>
      <c r="G6593" s="221"/>
      <c r="H6593" s="194"/>
      <c r="I6593" s="106"/>
      <c r="J6593" s="195"/>
      <c r="K6593" s="195"/>
      <c r="L6593" s="196"/>
    </row>
    <row r="6594">
      <c r="A6594" s="198"/>
      <c r="B6594" s="219"/>
      <c r="C6594" s="103"/>
      <c r="D6594" s="103"/>
      <c r="E6594" s="5" t="str">
        <f t="array" ref="E6594">IF(D6594="","",XLOOKUP(D6594,DATOS!$D$6:D14000,DATOS!$C$6:C14000,0,0,1))</f>
        <v/>
      </c>
      <c r="F6594" s="220"/>
      <c r="G6594" s="221"/>
      <c r="H6594" s="194"/>
      <c r="I6594" s="106"/>
      <c r="J6594" s="195"/>
      <c r="K6594" s="195"/>
      <c r="L6594" s="196"/>
    </row>
    <row r="6595">
      <c r="A6595" s="198"/>
      <c r="B6595" s="219"/>
      <c r="C6595" s="103"/>
      <c r="D6595" s="103"/>
      <c r="E6595" s="5" t="str">
        <f t="array" ref="E6595">IF(D6595="","",XLOOKUP(D6595,DATOS!$D$6:D14000,DATOS!$C$6:C14000,0,0,1))</f>
        <v/>
      </c>
      <c r="F6595" s="220"/>
      <c r="G6595" s="221"/>
      <c r="H6595" s="194"/>
      <c r="I6595" s="106"/>
      <c r="J6595" s="195"/>
      <c r="K6595" s="195"/>
      <c r="L6595" s="196"/>
    </row>
    <row r="6596">
      <c r="A6596" s="198"/>
      <c r="B6596" s="219"/>
      <c r="C6596" s="103"/>
      <c r="D6596" s="103"/>
      <c r="E6596" s="5" t="str">
        <f t="array" ref="E6596">IF(D6596="","",XLOOKUP(D6596,DATOS!$D$6:D14000,DATOS!$C$6:C14000,0,0,1))</f>
        <v/>
      </c>
      <c r="F6596" s="220"/>
      <c r="G6596" s="221"/>
      <c r="H6596" s="194"/>
      <c r="I6596" s="106"/>
      <c r="J6596" s="195"/>
      <c r="K6596" s="195"/>
      <c r="L6596" s="196"/>
    </row>
    <row r="6597">
      <c r="A6597" s="198"/>
      <c r="B6597" s="219"/>
      <c r="C6597" s="103"/>
      <c r="D6597" s="103"/>
      <c r="E6597" s="5" t="str">
        <f t="array" ref="E6597">IF(D6597="","",XLOOKUP(D6597,DATOS!$D$6:D14000,DATOS!$C$6:C14000,0,0,1))</f>
        <v/>
      </c>
      <c r="F6597" s="220"/>
      <c r="G6597" s="221"/>
      <c r="H6597" s="194"/>
      <c r="I6597" s="106"/>
      <c r="J6597" s="195"/>
      <c r="K6597" s="195"/>
      <c r="L6597" s="196"/>
    </row>
    <row r="6598">
      <c r="A6598" s="198"/>
      <c r="B6598" s="219"/>
      <c r="C6598" s="103"/>
      <c r="D6598" s="103"/>
      <c r="E6598" s="5" t="str">
        <f t="array" ref="E6598">IF(D6598="","",XLOOKUP(D6598,DATOS!$D$6:D14000,DATOS!$C$6:C14000,0,0,1))</f>
        <v/>
      </c>
      <c r="F6598" s="220"/>
      <c r="G6598" s="221"/>
      <c r="H6598" s="194"/>
      <c r="I6598" s="106"/>
      <c r="J6598" s="195"/>
      <c r="K6598" s="195"/>
      <c r="L6598" s="196"/>
    </row>
    <row r="6599">
      <c r="A6599" s="198"/>
      <c r="B6599" s="219"/>
      <c r="C6599" s="103"/>
      <c r="D6599" s="103"/>
      <c r="E6599" s="5" t="str">
        <f t="array" ref="E6599">IF(D6599="","",XLOOKUP(D6599,DATOS!$D$6:D14000,DATOS!$C$6:C14000,0,0,1))</f>
        <v/>
      </c>
      <c r="F6599" s="220"/>
      <c r="G6599" s="221"/>
      <c r="H6599" s="194"/>
      <c r="I6599" s="106"/>
      <c r="J6599" s="195"/>
      <c r="K6599" s="195"/>
      <c r="L6599" s="196"/>
    </row>
    <row r="6600">
      <c r="A6600" s="198"/>
      <c r="B6600" s="219"/>
      <c r="C6600" s="103"/>
      <c r="D6600" s="103"/>
      <c r="E6600" s="5" t="str">
        <f t="array" ref="E6600">IF(D6600="","",XLOOKUP(D6600,DATOS!$D$6:D14000,DATOS!$C$6:C14000,0,0,1))</f>
        <v/>
      </c>
      <c r="F6600" s="220"/>
      <c r="G6600" s="221"/>
      <c r="H6600" s="194"/>
      <c r="I6600" s="106"/>
      <c r="J6600" s="195"/>
      <c r="K6600" s="195"/>
      <c r="L6600" s="196"/>
    </row>
    <row r="6601">
      <c r="A6601" s="198"/>
      <c r="B6601" s="219"/>
      <c r="C6601" s="103"/>
      <c r="D6601" s="103"/>
      <c r="E6601" s="5" t="str">
        <f t="array" ref="E6601">IF(D6601="","",XLOOKUP(D6601,DATOS!$D$6:D14000,DATOS!$C$6:C14000,0,0,1))</f>
        <v/>
      </c>
      <c r="F6601" s="220"/>
      <c r="G6601" s="221"/>
      <c r="H6601" s="194"/>
      <c r="I6601" s="106"/>
      <c r="J6601" s="195"/>
      <c r="K6601" s="195"/>
      <c r="L6601" s="196"/>
    </row>
    <row r="6602">
      <c r="A6602" s="198"/>
      <c r="B6602" s="219"/>
      <c r="C6602" s="103"/>
      <c r="D6602" s="103"/>
      <c r="E6602" s="5" t="str">
        <f t="array" ref="E6602">IF(D6602="","",XLOOKUP(D6602,DATOS!$D$6:D14000,DATOS!$C$6:C14000,0,0,1))</f>
        <v/>
      </c>
      <c r="F6602" s="220"/>
      <c r="G6602" s="221"/>
      <c r="H6602" s="194"/>
      <c r="I6602" s="106"/>
      <c r="J6602" s="195"/>
      <c r="K6602" s="195"/>
      <c r="L6602" s="196"/>
    </row>
    <row r="6603">
      <c r="A6603" s="198"/>
      <c r="B6603" s="219"/>
      <c r="C6603" s="103"/>
      <c r="D6603" s="103"/>
      <c r="E6603" s="5" t="str">
        <f t="array" ref="E6603">IF(D6603="","",XLOOKUP(D6603,DATOS!$D$6:D14000,DATOS!$C$6:C14000,0,0,1))</f>
        <v/>
      </c>
      <c r="F6603" s="220"/>
      <c r="G6603" s="221"/>
      <c r="H6603" s="194"/>
      <c r="I6603" s="106"/>
      <c r="J6603" s="195"/>
      <c r="K6603" s="195"/>
      <c r="L6603" s="196"/>
    </row>
    <row r="6604">
      <c r="A6604" s="198"/>
      <c r="B6604" s="219"/>
      <c r="C6604" s="103"/>
      <c r="D6604" s="103"/>
      <c r="E6604" s="5" t="str">
        <f t="array" ref="E6604">IF(D6604="","",XLOOKUP(D6604,DATOS!$D$6:D14000,DATOS!$C$6:C14000,0,0,1))</f>
        <v/>
      </c>
      <c r="F6604" s="220"/>
      <c r="G6604" s="221"/>
      <c r="H6604" s="194"/>
      <c r="I6604" s="106"/>
      <c r="J6604" s="195"/>
      <c r="K6604" s="195"/>
      <c r="L6604" s="196"/>
    </row>
    <row r="6605">
      <c r="A6605" s="198"/>
      <c r="B6605" s="219"/>
      <c r="C6605" s="103"/>
      <c r="D6605" s="103"/>
      <c r="E6605" s="5" t="str">
        <f t="array" ref="E6605">IF(D6605="","",XLOOKUP(D6605,DATOS!$D$6:D14000,DATOS!$C$6:C14000,0,0,1))</f>
        <v/>
      </c>
      <c r="F6605" s="220"/>
      <c r="G6605" s="221"/>
      <c r="H6605" s="194"/>
      <c r="I6605" s="106"/>
      <c r="J6605" s="195"/>
      <c r="K6605" s="195"/>
      <c r="L6605" s="196"/>
    </row>
    <row r="6606">
      <c r="A6606" s="198"/>
      <c r="B6606" s="219"/>
      <c r="C6606" s="103"/>
      <c r="D6606" s="103"/>
      <c r="E6606" s="5" t="str">
        <f t="array" ref="E6606">IF(D6606="","",XLOOKUP(D6606,DATOS!$D$6:D14000,DATOS!$C$6:C14000,0,0,1))</f>
        <v/>
      </c>
      <c r="F6606" s="220"/>
      <c r="G6606" s="221"/>
      <c r="H6606" s="194"/>
      <c r="I6606" s="106"/>
      <c r="J6606" s="195"/>
      <c r="K6606" s="195"/>
      <c r="L6606" s="196"/>
    </row>
    <row r="6607">
      <c r="A6607" s="198"/>
      <c r="B6607" s="219"/>
      <c r="C6607" s="103"/>
      <c r="D6607" s="103"/>
      <c r="E6607" s="5" t="str">
        <f t="array" ref="E6607">IF(D6607="","",XLOOKUP(D6607,DATOS!$D$6:D14000,DATOS!$C$6:C14000,0,0,1))</f>
        <v/>
      </c>
      <c r="F6607" s="220"/>
      <c r="G6607" s="221"/>
      <c r="H6607" s="194"/>
      <c r="I6607" s="106"/>
      <c r="J6607" s="195"/>
      <c r="K6607" s="195"/>
      <c r="L6607" s="196"/>
    </row>
    <row r="6608">
      <c r="A6608" s="198"/>
      <c r="B6608" s="219"/>
      <c r="C6608" s="103"/>
      <c r="D6608" s="103"/>
      <c r="E6608" s="5" t="str">
        <f t="array" ref="E6608">IF(D6608="","",XLOOKUP(D6608,DATOS!$D$6:D14000,DATOS!$C$6:C14000,0,0,1))</f>
        <v/>
      </c>
      <c r="F6608" s="220"/>
      <c r="G6608" s="221"/>
      <c r="H6608" s="194"/>
      <c r="I6608" s="106"/>
      <c r="J6608" s="195"/>
      <c r="K6608" s="195"/>
      <c r="L6608" s="196"/>
    </row>
    <row r="6609">
      <c r="A6609" s="198"/>
      <c r="B6609" s="219"/>
      <c r="C6609" s="103"/>
      <c r="D6609" s="103"/>
      <c r="E6609" s="5" t="str">
        <f t="array" ref="E6609">IF(D6609="","",XLOOKUP(D6609,DATOS!$D$6:D14000,DATOS!$C$6:C14000,0,0,1))</f>
        <v/>
      </c>
      <c r="F6609" s="220"/>
      <c r="G6609" s="221"/>
      <c r="H6609" s="194"/>
      <c r="I6609" s="106"/>
      <c r="J6609" s="195"/>
      <c r="K6609" s="195"/>
      <c r="L6609" s="196"/>
    </row>
    <row r="6610">
      <c r="A6610" s="198"/>
      <c r="B6610" s="219"/>
      <c r="C6610" s="103"/>
      <c r="D6610" s="103"/>
      <c r="E6610" s="5" t="str">
        <f t="array" ref="E6610">IF(D6610="","",XLOOKUP(D6610,DATOS!$D$6:D14000,DATOS!$C$6:C14000,0,0,1))</f>
        <v/>
      </c>
      <c r="F6610" s="220"/>
      <c r="G6610" s="221"/>
      <c r="H6610" s="194"/>
      <c r="I6610" s="106"/>
      <c r="J6610" s="195"/>
      <c r="K6610" s="195"/>
      <c r="L6610" s="196"/>
    </row>
    <row r="6611">
      <c r="A6611" s="198"/>
      <c r="B6611" s="219"/>
      <c r="C6611" s="103"/>
      <c r="D6611" s="103"/>
      <c r="E6611" s="5" t="str">
        <f t="array" ref="E6611">IF(D6611="","",XLOOKUP(D6611,DATOS!$D$6:D14000,DATOS!$C$6:C14000,0,0,1))</f>
        <v/>
      </c>
      <c r="F6611" s="220"/>
      <c r="G6611" s="221"/>
      <c r="H6611" s="194"/>
      <c r="I6611" s="106"/>
      <c r="J6611" s="195"/>
      <c r="K6611" s="195"/>
      <c r="L6611" s="196"/>
    </row>
    <row r="6612">
      <c r="A6612" s="198"/>
      <c r="B6612" s="219"/>
      <c r="C6612" s="103"/>
      <c r="D6612" s="103"/>
      <c r="E6612" s="5" t="str">
        <f t="array" ref="E6612">IF(D6612="","",XLOOKUP(D6612,DATOS!$D$6:D14000,DATOS!$C$6:C14000,0,0,1))</f>
        <v/>
      </c>
      <c r="F6612" s="220"/>
      <c r="G6612" s="221"/>
      <c r="H6612" s="194"/>
      <c r="I6612" s="106"/>
      <c r="J6612" s="195"/>
      <c r="K6612" s="195"/>
      <c r="L6612" s="196"/>
    </row>
    <row r="6613">
      <c r="A6613" s="198"/>
      <c r="B6613" s="219"/>
      <c r="C6613" s="103"/>
      <c r="D6613" s="103"/>
      <c r="E6613" s="5" t="str">
        <f t="array" ref="E6613">IF(D6613="","",XLOOKUP(D6613,DATOS!$D$6:D14000,DATOS!$C$6:C14000,0,0,1))</f>
        <v/>
      </c>
      <c r="F6613" s="220"/>
      <c r="G6613" s="221"/>
      <c r="H6613" s="194"/>
      <c r="I6613" s="106"/>
      <c r="J6613" s="195"/>
      <c r="K6613" s="195"/>
      <c r="L6613" s="196"/>
    </row>
    <row r="6614">
      <c r="A6614" s="198"/>
      <c r="B6614" s="219"/>
      <c r="C6614" s="103"/>
      <c r="D6614" s="103"/>
      <c r="E6614" s="5" t="str">
        <f t="array" ref="E6614">IF(D6614="","",XLOOKUP(D6614,DATOS!$D$6:D14000,DATOS!$C$6:C14000,0,0,1))</f>
        <v/>
      </c>
      <c r="F6614" s="220"/>
      <c r="G6614" s="221"/>
      <c r="H6614" s="194"/>
      <c r="I6614" s="106"/>
      <c r="J6614" s="195"/>
      <c r="K6614" s="195"/>
      <c r="L6614" s="196"/>
    </row>
    <row r="6615">
      <c r="A6615" s="198"/>
      <c r="B6615" s="219"/>
      <c r="C6615" s="103"/>
      <c r="D6615" s="103"/>
      <c r="E6615" s="5" t="str">
        <f t="array" ref="E6615">IF(D6615="","",XLOOKUP(D6615,DATOS!$D$6:D14000,DATOS!$C$6:C14000,0,0,1))</f>
        <v/>
      </c>
      <c r="F6615" s="220"/>
      <c r="G6615" s="221"/>
      <c r="H6615" s="194"/>
      <c r="I6615" s="106"/>
      <c r="J6615" s="195"/>
      <c r="K6615" s="195"/>
      <c r="L6615" s="196"/>
    </row>
    <row r="6616">
      <c r="A6616" s="198"/>
      <c r="B6616" s="219"/>
      <c r="C6616" s="103"/>
      <c r="D6616" s="103"/>
      <c r="E6616" s="5" t="str">
        <f t="array" ref="E6616">IF(D6616="","",XLOOKUP(D6616,DATOS!$D$6:D14000,DATOS!$C$6:C14000,0,0,1))</f>
        <v/>
      </c>
      <c r="F6616" s="220"/>
      <c r="G6616" s="221"/>
      <c r="H6616" s="194"/>
      <c r="I6616" s="106"/>
      <c r="J6616" s="195"/>
      <c r="K6616" s="195"/>
      <c r="L6616" s="196"/>
    </row>
    <row r="6617">
      <c r="A6617" s="198"/>
      <c r="B6617" s="219"/>
      <c r="C6617" s="103"/>
      <c r="D6617" s="103"/>
      <c r="E6617" s="5" t="str">
        <f t="array" ref="E6617">IF(D6617="","",XLOOKUP(D6617,DATOS!$D$6:D14000,DATOS!$C$6:C14000,0,0,1))</f>
        <v/>
      </c>
      <c r="F6617" s="220"/>
      <c r="G6617" s="221"/>
      <c r="H6617" s="194"/>
      <c r="I6617" s="106"/>
      <c r="J6617" s="195"/>
      <c r="K6617" s="195"/>
      <c r="L6617" s="196"/>
    </row>
    <row r="6618">
      <c r="A6618" s="198"/>
      <c r="B6618" s="219"/>
      <c r="C6618" s="103"/>
      <c r="D6618" s="103"/>
      <c r="E6618" s="5" t="str">
        <f t="array" ref="E6618">IF(D6618="","",XLOOKUP(D6618,DATOS!$D$6:D14000,DATOS!$C$6:C14000,0,0,1))</f>
        <v/>
      </c>
      <c r="F6618" s="220"/>
      <c r="G6618" s="221"/>
      <c r="H6618" s="194"/>
      <c r="I6618" s="106"/>
      <c r="J6618" s="195"/>
      <c r="K6618" s="195"/>
      <c r="L6618" s="196"/>
    </row>
    <row r="6619">
      <c r="A6619" s="198"/>
      <c r="B6619" s="219"/>
      <c r="C6619" s="103"/>
      <c r="D6619" s="103"/>
      <c r="E6619" s="5" t="str">
        <f t="array" ref="E6619">IF(D6619="","",XLOOKUP(D6619,DATOS!$D$6:D14000,DATOS!$C$6:C14000,0,0,1))</f>
        <v/>
      </c>
      <c r="F6619" s="220"/>
      <c r="G6619" s="221"/>
      <c r="H6619" s="194"/>
      <c r="I6619" s="106"/>
      <c r="J6619" s="195"/>
      <c r="K6619" s="195"/>
      <c r="L6619" s="196"/>
    </row>
    <row r="6620">
      <c r="A6620" s="198"/>
      <c r="B6620" s="219"/>
      <c r="C6620" s="103"/>
      <c r="D6620" s="103"/>
      <c r="E6620" s="5" t="str">
        <f t="array" ref="E6620">IF(D6620="","",XLOOKUP(D6620,DATOS!$D$6:D14000,DATOS!$C$6:C14000,0,0,1))</f>
        <v/>
      </c>
      <c r="F6620" s="220"/>
      <c r="G6620" s="221"/>
      <c r="H6620" s="194"/>
      <c r="I6620" s="106"/>
      <c r="J6620" s="195"/>
      <c r="K6620" s="195"/>
      <c r="L6620" s="196"/>
    </row>
    <row r="6621">
      <c r="A6621" s="198"/>
      <c r="B6621" s="219"/>
      <c r="C6621" s="103"/>
      <c r="D6621" s="103"/>
      <c r="E6621" s="5" t="str">
        <f t="array" ref="E6621">IF(D6621="","",XLOOKUP(D6621,DATOS!$D$6:D14000,DATOS!$C$6:C14000,0,0,1))</f>
        <v/>
      </c>
      <c r="F6621" s="220"/>
      <c r="G6621" s="221"/>
      <c r="H6621" s="194"/>
      <c r="I6621" s="106"/>
      <c r="J6621" s="195"/>
      <c r="K6621" s="195"/>
      <c r="L6621" s="196"/>
    </row>
    <row r="6622">
      <c r="A6622" s="198"/>
      <c r="B6622" s="219"/>
      <c r="C6622" s="103"/>
      <c r="D6622" s="103"/>
      <c r="E6622" s="5" t="str">
        <f t="array" ref="E6622">IF(D6622="","",XLOOKUP(D6622,DATOS!$D$6:D14000,DATOS!$C$6:C14000,0,0,1))</f>
        <v/>
      </c>
      <c r="F6622" s="220"/>
      <c r="G6622" s="221"/>
      <c r="H6622" s="194"/>
      <c r="I6622" s="106"/>
      <c r="J6622" s="195"/>
      <c r="K6622" s="195"/>
      <c r="L6622" s="196"/>
    </row>
    <row r="6623">
      <c r="A6623" s="198"/>
      <c r="B6623" s="219"/>
      <c r="C6623" s="103"/>
      <c r="D6623" s="103"/>
      <c r="E6623" s="5" t="str">
        <f t="array" ref="E6623">IF(D6623="","",XLOOKUP(D6623,DATOS!$D$6:D14000,DATOS!$C$6:C14000,0,0,1))</f>
        <v/>
      </c>
      <c r="F6623" s="220"/>
      <c r="G6623" s="221"/>
      <c r="H6623" s="194"/>
      <c r="I6623" s="106"/>
      <c r="J6623" s="195"/>
      <c r="K6623" s="195"/>
      <c r="L6623" s="196"/>
    </row>
    <row r="6624">
      <c r="A6624" s="198"/>
      <c r="B6624" s="219"/>
      <c r="C6624" s="103"/>
      <c r="D6624" s="103"/>
      <c r="E6624" s="5" t="str">
        <f t="array" ref="E6624">IF(D6624="","",XLOOKUP(D6624,DATOS!$D$6:D14000,DATOS!$C$6:C14000,0,0,1))</f>
        <v/>
      </c>
      <c r="F6624" s="220"/>
      <c r="G6624" s="221"/>
      <c r="H6624" s="194"/>
      <c r="I6624" s="106"/>
      <c r="J6624" s="195"/>
      <c r="K6624" s="195"/>
      <c r="L6624" s="196"/>
    </row>
    <row r="6625">
      <c r="A6625" s="198"/>
      <c r="B6625" s="219"/>
      <c r="C6625" s="103"/>
      <c r="D6625" s="103"/>
      <c r="E6625" s="5" t="str">
        <f t="array" ref="E6625">IF(D6625="","",XLOOKUP(D6625,DATOS!$D$6:D14000,DATOS!$C$6:C14000,0,0,1))</f>
        <v/>
      </c>
      <c r="F6625" s="220"/>
      <c r="G6625" s="221"/>
      <c r="H6625" s="194"/>
      <c r="I6625" s="106"/>
      <c r="J6625" s="195"/>
      <c r="K6625" s="195"/>
      <c r="L6625" s="196"/>
    </row>
    <row r="6626">
      <c r="A6626" s="198"/>
      <c r="B6626" s="219"/>
      <c r="C6626" s="103"/>
      <c r="D6626" s="103"/>
      <c r="E6626" s="5" t="str">
        <f t="array" ref="E6626">IF(D6626="","",XLOOKUP(D6626,DATOS!$D$6:D14000,DATOS!$C$6:C14000,0,0,1))</f>
        <v/>
      </c>
      <c r="F6626" s="220"/>
      <c r="G6626" s="221"/>
      <c r="H6626" s="194"/>
      <c r="I6626" s="106"/>
      <c r="J6626" s="195"/>
      <c r="K6626" s="195"/>
      <c r="L6626" s="196"/>
    </row>
    <row r="6627">
      <c r="A6627" s="198"/>
      <c r="B6627" s="219"/>
      <c r="C6627" s="103"/>
      <c r="D6627" s="103"/>
      <c r="E6627" s="5" t="str">
        <f t="array" ref="E6627">IF(D6627="","",XLOOKUP(D6627,DATOS!$D$6:D14000,DATOS!$C$6:C14000,0,0,1))</f>
        <v/>
      </c>
      <c r="F6627" s="220"/>
      <c r="G6627" s="221"/>
      <c r="H6627" s="194"/>
      <c r="I6627" s="106"/>
      <c r="J6627" s="195"/>
      <c r="K6627" s="195"/>
      <c r="L6627" s="196"/>
    </row>
    <row r="6628">
      <c r="A6628" s="198"/>
      <c r="B6628" s="219"/>
      <c r="C6628" s="103"/>
      <c r="D6628" s="103"/>
      <c r="E6628" s="5" t="str">
        <f t="array" ref="E6628">IF(D6628="","",XLOOKUP(D6628,DATOS!$D$6:D14000,DATOS!$C$6:C14000,0,0,1))</f>
        <v/>
      </c>
      <c r="F6628" s="220"/>
      <c r="G6628" s="221"/>
      <c r="H6628" s="194"/>
      <c r="I6628" s="106"/>
      <c r="J6628" s="195"/>
      <c r="K6628" s="195"/>
      <c r="L6628" s="196"/>
    </row>
    <row r="6629">
      <c r="A6629" s="198"/>
      <c r="B6629" s="219"/>
      <c r="C6629" s="103"/>
      <c r="D6629" s="103"/>
      <c r="E6629" s="5" t="str">
        <f t="array" ref="E6629">IF(D6629="","",XLOOKUP(D6629,DATOS!$D$6:D14000,DATOS!$C$6:C14000,0,0,1))</f>
        <v/>
      </c>
      <c r="F6629" s="220"/>
      <c r="G6629" s="221"/>
      <c r="H6629" s="194"/>
      <c r="I6629" s="106"/>
      <c r="J6629" s="195"/>
      <c r="K6629" s="195"/>
      <c r="L6629" s="196"/>
    </row>
    <row r="6630">
      <c r="A6630" s="198"/>
      <c r="B6630" s="219"/>
      <c r="C6630" s="103"/>
      <c r="D6630" s="103"/>
      <c r="E6630" s="5" t="str">
        <f t="array" ref="E6630">IF(D6630="","",XLOOKUP(D6630,DATOS!$D$6:D14000,DATOS!$C$6:C14000,0,0,1))</f>
        <v/>
      </c>
      <c r="F6630" s="220"/>
      <c r="G6630" s="221"/>
      <c r="H6630" s="194"/>
      <c r="I6630" s="106"/>
      <c r="J6630" s="195"/>
      <c r="K6630" s="195"/>
      <c r="L6630" s="196"/>
    </row>
    <row r="6631">
      <c r="A6631" s="198"/>
      <c r="B6631" s="219"/>
      <c r="C6631" s="103"/>
      <c r="D6631" s="103"/>
      <c r="E6631" s="5" t="str">
        <f t="array" ref="E6631">IF(D6631="","",XLOOKUP(D6631,DATOS!$D$6:D14000,DATOS!$C$6:C14000,0,0,1))</f>
        <v/>
      </c>
      <c r="F6631" s="220"/>
      <c r="G6631" s="221"/>
      <c r="H6631" s="194"/>
      <c r="I6631" s="106"/>
      <c r="J6631" s="195"/>
      <c r="K6631" s="195"/>
      <c r="L6631" s="196"/>
    </row>
    <row r="6632">
      <c r="A6632" s="198"/>
      <c r="B6632" s="219"/>
      <c r="C6632" s="103"/>
      <c r="D6632" s="103"/>
      <c r="E6632" s="5" t="str">
        <f t="array" ref="E6632">IF(D6632="","",XLOOKUP(D6632,DATOS!$D$6:D14000,DATOS!$C$6:C14000,0,0,1))</f>
        <v/>
      </c>
      <c r="F6632" s="220"/>
      <c r="G6632" s="221"/>
      <c r="H6632" s="194"/>
      <c r="I6632" s="106"/>
      <c r="J6632" s="195"/>
      <c r="K6632" s="195"/>
      <c r="L6632" s="196"/>
    </row>
    <row r="6633">
      <c r="A6633" s="198"/>
      <c r="B6633" s="219"/>
      <c r="C6633" s="103"/>
      <c r="D6633" s="103"/>
      <c r="E6633" s="5" t="str">
        <f t="array" ref="E6633">IF(D6633="","",XLOOKUP(D6633,DATOS!$D$6:D14000,DATOS!$C$6:C14000,0,0,1))</f>
        <v/>
      </c>
      <c r="F6633" s="220"/>
      <c r="G6633" s="221"/>
      <c r="H6633" s="194"/>
      <c r="I6633" s="106"/>
      <c r="J6633" s="195"/>
      <c r="K6633" s="195"/>
      <c r="L6633" s="196"/>
    </row>
    <row r="6634">
      <c r="A6634" s="198"/>
      <c r="B6634" s="219"/>
      <c r="C6634" s="103"/>
      <c r="D6634" s="103"/>
      <c r="E6634" s="5" t="str">
        <f t="array" ref="E6634">IF(D6634="","",XLOOKUP(D6634,DATOS!$D$6:D14000,DATOS!$C$6:C14000,0,0,1))</f>
        <v/>
      </c>
      <c r="F6634" s="220"/>
      <c r="G6634" s="221"/>
      <c r="H6634" s="194"/>
      <c r="I6634" s="106"/>
      <c r="J6634" s="195"/>
      <c r="K6634" s="195"/>
      <c r="L6634" s="196"/>
    </row>
    <row r="6635">
      <c r="A6635" s="198"/>
      <c r="B6635" s="219"/>
      <c r="C6635" s="103"/>
      <c r="D6635" s="103"/>
      <c r="E6635" s="5" t="str">
        <f t="array" ref="E6635">IF(D6635="","",XLOOKUP(D6635,DATOS!$D$6:D14000,DATOS!$C$6:C14000,0,0,1))</f>
        <v/>
      </c>
      <c r="F6635" s="220"/>
      <c r="G6635" s="221"/>
      <c r="H6635" s="194"/>
      <c r="I6635" s="106"/>
      <c r="J6635" s="195"/>
      <c r="K6635" s="195"/>
      <c r="L6635" s="196"/>
    </row>
    <row r="6636">
      <c r="A6636" s="198"/>
      <c r="B6636" s="219"/>
      <c r="C6636" s="103"/>
      <c r="D6636" s="103"/>
      <c r="E6636" s="5" t="str">
        <f t="array" ref="E6636">IF(D6636="","",XLOOKUP(D6636,DATOS!$D$6:D14000,DATOS!$C$6:C14000,0,0,1))</f>
        <v/>
      </c>
      <c r="F6636" s="220"/>
      <c r="G6636" s="221"/>
      <c r="H6636" s="194"/>
      <c r="I6636" s="106"/>
      <c r="J6636" s="195"/>
      <c r="K6636" s="195"/>
      <c r="L6636" s="196"/>
    </row>
    <row r="6637">
      <c r="A6637" s="198"/>
      <c r="B6637" s="219"/>
      <c r="C6637" s="103"/>
      <c r="D6637" s="103"/>
      <c r="E6637" s="5" t="str">
        <f t="array" ref="E6637">IF(D6637="","",XLOOKUP(D6637,DATOS!$D$6:D14000,DATOS!$C$6:C14000,0,0,1))</f>
        <v/>
      </c>
      <c r="F6637" s="220"/>
      <c r="G6637" s="221"/>
      <c r="H6637" s="194"/>
      <c r="I6637" s="106"/>
      <c r="J6637" s="195"/>
      <c r="K6637" s="195"/>
      <c r="L6637" s="196"/>
    </row>
    <row r="6638">
      <c r="A6638" s="198"/>
      <c r="B6638" s="219"/>
      <c r="C6638" s="103"/>
      <c r="D6638" s="103"/>
      <c r="E6638" s="5" t="str">
        <f t="array" ref="E6638">IF(D6638="","",XLOOKUP(D6638,DATOS!$D$6:D14000,DATOS!$C$6:C14000,0,0,1))</f>
        <v/>
      </c>
      <c r="F6638" s="220"/>
      <c r="G6638" s="221"/>
      <c r="H6638" s="194"/>
      <c r="I6638" s="106"/>
      <c r="J6638" s="195"/>
      <c r="K6638" s="195"/>
      <c r="L6638" s="196"/>
    </row>
    <row r="6639">
      <c r="A6639" s="198"/>
      <c r="B6639" s="219"/>
      <c r="C6639" s="103"/>
      <c r="D6639" s="103"/>
      <c r="E6639" s="5" t="str">
        <f t="array" ref="E6639">IF(D6639="","",XLOOKUP(D6639,DATOS!$D$6:D14000,DATOS!$C$6:C14000,0,0,1))</f>
        <v/>
      </c>
      <c r="F6639" s="220"/>
      <c r="G6639" s="221"/>
      <c r="H6639" s="194"/>
      <c r="I6639" s="106"/>
      <c r="J6639" s="195"/>
      <c r="K6639" s="195"/>
      <c r="L6639" s="196"/>
    </row>
    <row r="6640">
      <c r="A6640" s="198"/>
      <c r="B6640" s="219"/>
      <c r="C6640" s="103"/>
      <c r="D6640" s="103"/>
      <c r="E6640" s="5" t="str">
        <f t="array" ref="E6640">IF(D6640="","",XLOOKUP(D6640,DATOS!$D$6:D14000,DATOS!$C$6:C14000,0,0,1))</f>
        <v/>
      </c>
      <c r="F6640" s="220"/>
      <c r="G6640" s="221"/>
      <c r="H6640" s="194"/>
      <c r="I6640" s="106"/>
      <c r="J6640" s="195"/>
      <c r="K6640" s="195"/>
      <c r="L6640" s="196"/>
    </row>
    <row r="6641">
      <c r="A6641" s="198"/>
      <c r="B6641" s="219"/>
      <c r="C6641" s="103"/>
      <c r="D6641" s="103"/>
      <c r="E6641" s="5" t="str">
        <f t="array" ref="E6641">IF(D6641="","",XLOOKUP(D6641,DATOS!$D$6:D14000,DATOS!$C$6:C14000,0,0,1))</f>
        <v/>
      </c>
      <c r="F6641" s="220"/>
      <c r="G6641" s="221"/>
      <c r="H6641" s="194"/>
      <c r="I6641" s="106"/>
      <c r="J6641" s="195"/>
      <c r="K6641" s="195"/>
      <c r="L6641" s="196"/>
    </row>
    <row r="6642">
      <c r="A6642" s="198"/>
      <c r="B6642" s="219"/>
      <c r="C6642" s="103"/>
      <c r="D6642" s="103"/>
      <c r="E6642" s="5" t="str">
        <f t="array" ref="E6642">IF(D6642="","",XLOOKUP(D6642,DATOS!$D$6:D14000,DATOS!$C$6:C14000,0,0,1))</f>
        <v/>
      </c>
      <c r="F6642" s="220"/>
      <c r="G6642" s="221"/>
      <c r="H6642" s="194"/>
      <c r="I6642" s="106"/>
      <c r="J6642" s="195"/>
      <c r="K6642" s="195"/>
      <c r="L6642" s="196"/>
    </row>
    <row r="6643">
      <c r="A6643" s="198"/>
      <c r="B6643" s="219"/>
      <c r="C6643" s="103"/>
      <c r="D6643" s="103"/>
      <c r="E6643" s="5" t="str">
        <f t="array" ref="E6643">IF(D6643="","",XLOOKUP(D6643,DATOS!$D$6:D14000,DATOS!$C$6:C14000,0,0,1))</f>
        <v/>
      </c>
      <c r="F6643" s="220"/>
      <c r="G6643" s="221"/>
      <c r="H6643" s="194"/>
      <c r="I6643" s="106"/>
      <c r="J6643" s="195"/>
      <c r="K6643" s="195"/>
      <c r="L6643" s="196"/>
    </row>
    <row r="6644">
      <c r="A6644" s="198"/>
      <c r="B6644" s="219"/>
      <c r="C6644" s="103"/>
      <c r="D6644" s="103"/>
      <c r="E6644" s="5" t="str">
        <f t="array" ref="E6644">IF(D6644="","",XLOOKUP(D6644,DATOS!$D$6:D14000,DATOS!$C$6:C14000,0,0,1))</f>
        <v/>
      </c>
      <c r="F6644" s="220"/>
      <c r="G6644" s="221"/>
      <c r="H6644" s="194"/>
      <c r="I6644" s="106"/>
      <c r="J6644" s="195"/>
      <c r="K6644" s="195"/>
      <c r="L6644" s="196"/>
    </row>
    <row r="6645">
      <c r="A6645" s="198"/>
      <c r="B6645" s="219"/>
      <c r="C6645" s="103"/>
      <c r="D6645" s="103"/>
      <c r="E6645" s="5" t="str">
        <f t="array" ref="E6645">IF(D6645="","",XLOOKUP(D6645,DATOS!$D$6:D14000,DATOS!$C$6:C14000,0,0,1))</f>
        <v/>
      </c>
      <c r="F6645" s="220"/>
      <c r="G6645" s="221"/>
      <c r="H6645" s="194"/>
      <c r="I6645" s="106"/>
      <c r="J6645" s="195"/>
      <c r="K6645" s="195"/>
      <c r="L6645" s="196"/>
    </row>
    <row r="6646">
      <c r="A6646" s="198"/>
      <c r="B6646" s="219"/>
      <c r="C6646" s="103"/>
      <c r="D6646" s="103"/>
      <c r="E6646" s="5" t="str">
        <f t="array" ref="E6646">IF(D6646="","",XLOOKUP(D6646,DATOS!$D$6:D14000,DATOS!$C$6:C14000,0,0,1))</f>
        <v/>
      </c>
      <c r="F6646" s="220"/>
      <c r="G6646" s="221"/>
      <c r="H6646" s="194"/>
      <c r="I6646" s="106"/>
      <c r="J6646" s="195"/>
      <c r="K6646" s="195"/>
      <c r="L6646" s="196"/>
    </row>
    <row r="6647">
      <c r="A6647" s="198"/>
      <c r="B6647" s="219"/>
      <c r="C6647" s="103"/>
      <c r="D6647" s="103"/>
      <c r="E6647" s="5" t="str">
        <f t="array" ref="E6647">IF(D6647="","",XLOOKUP(D6647,DATOS!$D$6:D14000,DATOS!$C$6:C14000,0,0,1))</f>
        <v/>
      </c>
      <c r="F6647" s="220"/>
      <c r="G6647" s="221"/>
      <c r="H6647" s="194"/>
      <c r="I6647" s="106"/>
      <c r="J6647" s="195"/>
      <c r="K6647" s="195"/>
      <c r="L6647" s="196"/>
    </row>
    <row r="6648">
      <c r="A6648" s="198"/>
      <c r="B6648" s="219"/>
      <c r="C6648" s="103"/>
      <c r="D6648" s="103"/>
      <c r="E6648" s="5" t="str">
        <f t="array" ref="E6648">IF(D6648="","",XLOOKUP(D6648,DATOS!$D$6:D14000,DATOS!$C$6:C14000,0,0,1))</f>
        <v/>
      </c>
      <c r="F6648" s="220"/>
      <c r="G6648" s="221"/>
      <c r="H6648" s="194"/>
      <c r="I6648" s="106"/>
      <c r="J6648" s="195"/>
      <c r="K6648" s="195"/>
      <c r="L6648" s="196"/>
    </row>
    <row r="6649">
      <c r="A6649" s="198"/>
      <c r="B6649" s="219"/>
      <c r="C6649" s="103"/>
      <c r="D6649" s="103"/>
      <c r="E6649" s="5" t="str">
        <f t="array" ref="E6649">IF(D6649="","",XLOOKUP(D6649,DATOS!$D$6:D14000,DATOS!$C$6:C14000,0,0,1))</f>
        <v/>
      </c>
      <c r="F6649" s="220"/>
      <c r="G6649" s="221"/>
      <c r="H6649" s="194"/>
      <c r="I6649" s="106"/>
      <c r="J6649" s="195"/>
      <c r="K6649" s="195"/>
      <c r="L6649" s="196"/>
    </row>
    <row r="6650">
      <c r="A6650" s="198"/>
      <c r="B6650" s="219"/>
      <c r="C6650" s="103"/>
      <c r="D6650" s="103"/>
      <c r="E6650" s="5" t="str">
        <f t="array" ref="E6650">IF(D6650="","",XLOOKUP(D6650,DATOS!$D$6:D14000,DATOS!$C$6:C14000,0,0,1))</f>
        <v/>
      </c>
      <c r="F6650" s="220"/>
      <c r="G6650" s="221"/>
      <c r="H6650" s="194"/>
      <c r="I6650" s="106"/>
      <c r="J6650" s="195"/>
      <c r="K6650" s="195"/>
      <c r="L6650" s="196"/>
    </row>
    <row r="6651">
      <c r="A6651" s="198"/>
      <c r="B6651" s="219"/>
      <c r="C6651" s="103"/>
      <c r="D6651" s="103"/>
      <c r="E6651" s="5" t="str">
        <f t="array" ref="E6651">IF(D6651="","",XLOOKUP(D6651,DATOS!$D$6:D14000,DATOS!$C$6:C14000,0,0,1))</f>
        <v/>
      </c>
      <c r="F6651" s="220"/>
      <c r="G6651" s="221"/>
      <c r="H6651" s="194"/>
      <c r="I6651" s="106"/>
      <c r="J6651" s="195"/>
      <c r="K6651" s="195"/>
      <c r="L6651" s="196"/>
    </row>
    <row r="6652">
      <c r="A6652" s="198"/>
      <c r="B6652" s="219"/>
      <c r="C6652" s="103"/>
      <c r="D6652" s="103"/>
      <c r="E6652" s="5" t="str">
        <f t="array" ref="E6652">IF(D6652="","",XLOOKUP(D6652,DATOS!$D$6:D14000,DATOS!$C$6:C14000,0,0,1))</f>
        <v/>
      </c>
      <c r="F6652" s="220"/>
      <c r="G6652" s="221"/>
      <c r="H6652" s="194"/>
      <c r="I6652" s="106"/>
      <c r="J6652" s="195"/>
      <c r="K6652" s="195"/>
      <c r="L6652" s="196"/>
    </row>
    <row r="6653">
      <c r="A6653" s="198"/>
      <c r="B6653" s="219"/>
      <c r="C6653" s="103"/>
      <c r="D6653" s="103"/>
      <c r="E6653" s="5" t="str">
        <f t="array" ref="E6653">IF(D6653="","",XLOOKUP(D6653,DATOS!$D$6:D14000,DATOS!$C$6:C14000,0,0,1))</f>
        <v/>
      </c>
      <c r="F6653" s="220"/>
      <c r="G6653" s="221"/>
      <c r="H6653" s="194"/>
      <c r="I6653" s="106"/>
      <c r="J6653" s="195"/>
      <c r="K6653" s="195"/>
      <c r="L6653" s="196"/>
    </row>
    <row r="6654">
      <c r="A6654" s="198"/>
      <c r="B6654" s="219"/>
      <c r="C6654" s="103"/>
      <c r="D6654" s="103"/>
      <c r="E6654" s="5" t="str">
        <f t="array" ref="E6654">IF(D6654="","",XLOOKUP(D6654,DATOS!$D$6:D14000,DATOS!$C$6:C14000,0,0,1))</f>
        <v/>
      </c>
      <c r="F6654" s="220"/>
      <c r="G6654" s="221"/>
      <c r="H6654" s="194"/>
      <c r="I6654" s="106"/>
      <c r="J6654" s="195"/>
      <c r="K6654" s="195"/>
      <c r="L6654" s="196"/>
    </row>
    <row r="6655">
      <c r="A6655" s="198"/>
      <c r="B6655" s="219"/>
      <c r="C6655" s="103"/>
      <c r="D6655" s="103"/>
      <c r="E6655" s="5" t="str">
        <f t="array" ref="E6655">IF(D6655="","",XLOOKUP(D6655,DATOS!$D$6:D14000,DATOS!$C$6:C14000,0,0,1))</f>
        <v/>
      </c>
      <c r="F6655" s="220"/>
      <c r="G6655" s="221"/>
      <c r="H6655" s="194"/>
      <c r="I6655" s="106"/>
      <c r="J6655" s="195"/>
      <c r="K6655" s="195"/>
      <c r="L6655" s="196"/>
    </row>
    <row r="6656">
      <c r="A6656" s="198"/>
      <c r="B6656" s="219"/>
      <c r="C6656" s="103"/>
      <c r="D6656" s="103"/>
      <c r="E6656" s="5" t="str">
        <f t="array" ref="E6656">IF(D6656="","",XLOOKUP(D6656,DATOS!$D$6:D14000,DATOS!$C$6:C14000,0,0,1))</f>
        <v/>
      </c>
      <c r="F6656" s="220"/>
      <c r="G6656" s="221"/>
      <c r="H6656" s="194"/>
      <c r="I6656" s="106"/>
      <c r="J6656" s="195"/>
      <c r="K6656" s="195"/>
      <c r="L6656" s="196"/>
    </row>
    <row r="6657">
      <c r="A6657" s="198"/>
      <c r="B6657" s="219"/>
      <c r="C6657" s="103"/>
      <c r="D6657" s="103"/>
      <c r="E6657" s="5" t="str">
        <f t="array" ref="E6657">IF(D6657="","",XLOOKUP(D6657,DATOS!$D$6:D14000,DATOS!$C$6:C14000,0,0,1))</f>
        <v/>
      </c>
      <c r="F6657" s="220"/>
      <c r="G6657" s="221"/>
      <c r="H6657" s="194"/>
      <c r="I6657" s="106"/>
      <c r="J6657" s="195"/>
      <c r="K6657" s="195"/>
      <c r="L6657" s="196"/>
    </row>
    <row r="6658">
      <c r="A6658" s="198"/>
      <c r="B6658" s="219"/>
      <c r="C6658" s="103"/>
      <c r="D6658" s="103"/>
      <c r="E6658" s="5" t="str">
        <f t="array" ref="E6658">IF(D6658="","",XLOOKUP(D6658,DATOS!$D$6:D14000,DATOS!$C$6:C14000,0,0,1))</f>
        <v/>
      </c>
      <c r="F6658" s="220"/>
      <c r="G6658" s="221"/>
      <c r="H6658" s="194"/>
      <c r="I6658" s="106"/>
      <c r="J6658" s="195"/>
      <c r="K6658" s="195"/>
      <c r="L6658" s="196"/>
    </row>
    <row r="6659">
      <c r="A6659" s="198"/>
      <c r="B6659" s="219"/>
      <c r="C6659" s="103"/>
      <c r="D6659" s="103"/>
      <c r="E6659" s="5" t="str">
        <f t="array" ref="E6659">IF(D6659="","",XLOOKUP(D6659,DATOS!$D$6:D14000,DATOS!$C$6:C14000,0,0,1))</f>
        <v/>
      </c>
      <c r="F6659" s="220"/>
      <c r="G6659" s="221"/>
      <c r="H6659" s="194"/>
      <c r="I6659" s="106"/>
      <c r="J6659" s="195"/>
      <c r="K6659" s="195"/>
      <c r="L6659" s="196"/>
    </row>
    <row r="6660">
      <c r="A6660" s="198"/>
      <c r="B6660" s="219"/>
      <c r="C6660" s="103"/>
      <c r="D6660" s="103"/>
      <c r="E6660" s="5" t="str">
        <f t="array" ref="E6660">IF(D6660="","",XLOOKUP(D6660,DATOS!$D$6:D14000,DATOS!$C$6:C14000,0,0,1))</f>
        <v/>
      </c>
      <c r="F6660" s="220"/>
      <c r="G6660" s="221"/>
      <c r="H6660" s="194"/>
      <c r="I6660" s="106"/>
      <c r="J6660" s="195"/>
      <c r="K6660" s="195"/>
      <c r="L6660" s="196"/>
    </row>
    <row r="6661">
      <c r="A6661" s="198"/>
      <c r="B6661" s="219"/>
      <c r="C6661" s="103"/>
      <c r="D6661" s="103"/>
      <c r="E6661" s="5" t="str">
        <f t="array" ref="E6661">IF(D6661="","",XLOOKUP(D6661,DATOS!$D$6:D14000,DATOS!$C$6:C14000,0,0,1))</f>
        <v/>
      </c>
      <c r="F6661" s="220"/>
      <c r="G6661" s="221"/>
      <c r="H6661" s="194"/>
      <c r="I6661" s="106"/>
      <c r="J6661" s="195"/>
      <c r="K6661" s="195"/>
      <c r="L6661" s="196"/>
    </row>
    <row r="6662">
      <c r="A6662" s="198"/>
      <c r="B6662" s="219"/>
      <c r="C6662" s="103"/>
      <c r="D6662" s="103"/>
      <c r="E6662" s="5" t="str">
        <f t="array" ref="E6662">IF(D6662="","",XLOOKUP(D6662,DATOS!$D$6:D14000,DATOS!$C$6:C14000,0,0,1))</f>
        <v/>
      </c>
      <c r="F6662" s="220"/>
      <c r="G6662" s="221"/>
      <c r="H6662" s="194"/>
      <c r="I6662" s="106"/>
      <c r="J6662" s="195"/>
      <c r="K6662" s="195"/>
      <c r="L6662" s="196"/>
    </row>
    <row r="6663">
      <c r="A6663" s="198"/>
      <c r="B6663" s="219"/>
      <c r="C6663" s="103"/>
      <c r="D6663" s="103"/>
      <c r="E6663" s="5" t="str">
        <f t="array" ref="E6663">IF(D6663="","",XLOOKUP(D6663,DATOS!$D$6:D14000,DATOS!$C$6:C14000,0,0,1))</f>
        <v/>
      </c>
      <c r="F6663" s="220"/>
      <c r="G6663" s="221"/>
      <c r="H6663" s="194"/>
      <c r="I6663" s="106"/>
      <c r="J6663" s="195"/>
      <c r="K6663" s="195"/>
      <c r="L6663" s="196"/>
    </row>
    <row r="6664">
      <c r="A6664" s="198"/>
      <c r="B6664" s="219"/>
      <c r="C6664" s="103"/>
      <c r="D6664" s="103"/>
      <c r="E6664" s="5" t="str">
        <f t="array" ref="E6664">IF(D6664="","",XLOOKUP(D6664,DATOS!$D$6:D14000,DATOS!$C$6:C14000,0,0,1))</f>
        <v/>
      </c>
      <c r="F6664" s="220"/>
      <c r="G6664" s="221"/>
      <c r="H6664" s="194"/>
      <c r="I6664" s="106"/>
      <c r="J6664" s="195"/>
      <c r="K6664" s="195"/>
      <c r="L6664" s="196"/>
    </row>
    <row r="6665">
      <c r="A6665" s="198"/>
      <c r="B6665" s="219"/>
      <c r="C6665" s="103"/>
      <c r="D6665" s="103"/>
      <c r="E6665" s="5" t="str">
        <f t="array" ref="E6665">IF(D6665="","",XLOOKUP(D6665,DATOS!$D$6:D14000,DATOS!$C$6:C14000,0,0,1))</f>
        <v/>
      </c>
      <c r="F6665" s="220"/>
      <c r="G6665" s="221"/>
      <c r="H6665" s="194"/>
      <c r="I6665" s="106"/>
      <c r="J6665" s="195"/>
      <c r="K6665" s="195"/>
      <c r="L6665" s="196"/>
    </row>
    <row r="6666">
      <c r="A6666" s="198"/>
      <c r="B6666" s="219"/>
      <c r="C6666" s="103"/>
      <c r="D6666" s="103"/>
      <c r="E6666" s="5" t="str">
        <f t="array" ref="E6666">IF(D6666="","",XLOOKUP(D6666,DATOS!$D$6:D14000,DATOS!$C$6:C14000,0,0,1))</f>
        <v/>
      </c>
      <c r="F6666" s="220"/>
      <c r="G6666" s="221"/>
      <c r="H6666" s="194"/>
      <c r="I6666" s="106"/>
      <c r="J6666" s="195"/>
      <c r="K6666" s="195"/>
      <c r="L6666" s="196"/>
    </row>
    <row r="6667">
      <c r="A6667" s="198"/>
      <c r="B6667" s="219"/>
      <c r="C6667" s="103"/>
      <c r="D6667" s="103"/>
      <c r="E6667" s="5" t="str">
        <f t="array" ref="E6667">IF(D6667="","",XLOOKUP(D6667,DATOS!$D$6:D14000,DATOS!$C$6:C14000,0,0,1))</f>
        <v/>
      </c>
      <c r="F6667" s="220"/>
      <c r="G6667" s="221"/>
      <c r="H6667" s="194"/>
      <c r="I6667" s="106"/>
      <c r="J6667" s="195"/>
      <c r="K6667" s="195"/>
      <c r="L6667" s="196"/>
    </row>
    <row r="6668">
      <c r="A6668" s="198"/>
      <c r="B6668" s="219"/>
      <c r="C6668" s="103"/>
      <c r="D6668" s="103"/>
      <c r="E6668" s="5" t="str">
        <f t="array" ref="E6668">IF(D6668="","",XLOOKUP(D6668,DATOS!$D$6:D14000,DATOS!$C$6:C14000,0,0,1))</f>
        <v/>
      </c>
      <c r="F6668" s="220"/>
      <c r="G6668" s="221"/>
      <c r="H6668" s="194"/>
      <c r="I6668" s="106"/>
      <c r="J6668" s="195"/>
      <c r="K6668" s="195"/>
      <c r="L6668" s="196"/>
    </row>
    <row r="6669">
      <c r="A6669" s="198"/>
      <c r="B6669" s="219"/>
      <c r="C6669" s="103"/>
      <c r="D6669" s="103"/>
      <c r="E6669" s="5" t="str">
        <f t="array" ref="E6669">IF(D6669="","",XLOOKUP(D6669,DATOS!$D$6:D14000,DATOS!$C$6:C14000,0,0,1))</f>
        <v/>
      </c>
      <c r="F6669" s="220"/>
      <c r="G6669" s="221"/>
      <c r="H6669" s="194"/>
      <c r="I6669" s="106"/>
      <c r="J6669" s="195"/>
      <c r="K6669" s="195"/>
      <c r="L6669" s="196"/>
    </row>
    <row r="6670">
      <c r="A6670" s="198"/>
      <c r="B6670" s="219"/>
      <c r="C6670" s="103"/>
      <c r="D6670" s="103"/>
      <c r="E6670" s="5" t="str">
        <f t="array" ref="E6670">IF(D6670="","",XLOOKUP(D6670,DATOS!$D$6:D14000,DATOS!$C$6:C14000,0,0,1))</f>
        <v/>
      </c>
      <c r="F6670" s="220"/>
      <c r="G6670" s="221"/>
      <c r="H6670" s="194"/>
      <c r="I6670" s="106"/>
      <c r="J6670" s="195"/>
      <c r="K6670" s="195"/>
      <c r="L6670" s="196"/>
    </row>
    <row r="6671">
      <c r="A6671" s="198"/>
      <c r="B6671" s="219"/>
      <c r="C6671" s="103"/>
      <c r="D6671" s="103"/>
      <c r="E6671" s="5" t="str">
        <f t="array" ref="E6671">IF(D6671="","",XLOOKUP(D6671,DATOS!$D$6:D14000,DATOS!$C$6:C14000,0,0,1))</f>
        <v/>
      </c>
      <c r="F6671" s="220"/>
      <c r="G6671" s="221"/>
      <c r="H6671" s="194"/>
      <c r="I6671" s="106"/>
      <c r="J6671" s="195"/>
      <c r="K6671" s="195"/>
      <c r="L6671" s="196"/>
    </row>
    <row r="6672">
      <c r="A6672" s="198"/>
      <c r="B6672" s="219"/>
      <c r="C6672" s="103"/>
      <c r="D6672" s="103"/>
      <c r="E6672" s="5" t="str">
        <f t="array" ref="E6672">IF(D6672="","",XLOOKUP(D6672,DATOS!$D$6:D14000,DATOS!$C$6:C14000,0,0,1))</f>
        <v/>
      </c>
      <c r="F6672" s="220"/>
      <c r="G6672" s="221"/>
      <c r="H6672" s="194"/>
      <c r="I6672" s="106"/>
      <c r="J6672" s="195"/>
      <c r="K6672" s="195"/>
      <c r="L6672" s="196"/>
    </row>
    <row r="6673">
      <c r="A6673" s="198"/>
      <c r="B6673" s="219"/>
      <c r="C6673" s="103"/>
      <c r="D6673" s="103"/>
      <c r="E6673" s="5" t="str">
        <f t="array" ref="E6673">IF(D6673="","",XLOOKUP(D6673,DATOS!$D$6:D14000,DATOS!$C$6:C14000,0,0,1))</f>
        <v/>
      </c>
      <c r="F6673" s="220"/>
      <c r="G6673" s="221"/>
      <c r="H6673" s="194"/>
      <c r="I6673" s="106"/>
      <c r="J6673" s="195"/>
      <c r="K6673" s="195"/>
      <c r="L6673" s="196"/>
    </row>
    <row r="6674">
      <c r="A6674" s="198"/>
      <c r="B6674" s="219"/>
      <c r="C6674" s="103"/>
      <c r="D6674" s="103"/>
      <c r="E6674" s="5" t="str">
        <f t="array" ref="E6674">IF(D6674="","",XLOOKUP(D6674,DATOS!$D$6:D14000,DATOS!$C$6:C14000,0,0,1))</f>
        <v/>
      </c>
      <c r="F6674" s="220"/>
      <c r="G6674" s="221"/>
      <c r="H6674" s="194"/>
      <c r="I6674" s="106"/>
      <c r="J6674" s="195"/>
      <c r="K6674" s="195"/>
      <c r="L6674" s="196"/>
    </row>
    <row r="6675">
      <c r="A6675" s="198"/>
      <c r="B6675" s="219"/>
      <c r="C6675" s="103"/>
      <c r="D6675" s="103"/>
      <c r="E6675" s="5" t="str">
        <f t="array" ref="E6675">IF(D6675="","",XLOOKUP(D6675,DATOS!$D$6:D14000,DATOS!$C$6:C14000,0,0,1))</f>
        <v/>
      </c>
      <c r="F6675" s="220"/>
      <c r="G6675" s="221"/>
      <c r="H6675" s="194"/>
      <c r="I6675" s="106"/>
      <c r="J6675" s="195"/>
      <c r="K6675" s="195"/>
      <c r="L6675" s="196"/>
    </row>
    <row r="6676">
      <c r="A6676" s="198"/>
      <c r="B6676" s="219"/>
      <c r="C6676" s="103"/>
      <c r="D6676" s="103"/>
      <c r="E6676" s="5" t="str">
        <f t="array" ref="E6676">IF(D6676="","",XLOOKUP(D6676,DATOS!$D$6:D14000,DATOS!$C$6:C14000,0,0,1))</f>
        <v/>
      </c>
      <c r="F6676" s="220"/>
      <c r="G6676" s="221"/>
      <c r="H6676" s="194"/>
      <c r="I6676" s="106"/>
      <c r="J6676" s="195"/>
      <c r="K6676" s="195"/>
      <c r="L6676" s="196"/>
    </row>
    <row r="6677">
      <c r="A6677" s="198"/>
      <c r="B6677" s="219"/>
      <c r="C6677" s="103"/>
      <c r="D6677" s="103"/>
      <c r="E6677" s="5" t="str">
        <f t="array" ref="E6677">IF(D6677="","",XLOOKUP(D6677,DATOS!$D$6:D14000,DATOS!$C$6:C14000,0,0,1))</f>
        <v/>
      </c>
      <c r="F6677" s="220"/>
      <c r="G6677" s="221"/>
      <c r="H6677" s="194"/>
      <c r="I6677" s="106"/>
      <c r="J6677" s="195"/>
      <c r="K6677" s="195"/>
      <c r="L6677" s="196"/>
    </row>
    <row r="6678">
      <c r="A6678" s="198"/>
      <c r="B6678" s="219"/>
      <c r="C6678" s="103"/>
      <c r="D6678" s="103"/>
      <c r="E6678" s="5" t="str">
        <f t="array" ref="E6678">IF(D6678="","",XLOOKUP(D6678,DATOS!$D$6:D14000,DATOS!$C$6:C14000,0,0,1))</f>
        <v/>
      </c>
      <c r="F6678" s="220"/>
      <c r="G6678" s="221"/>
      <c r="H6678" s="194"/>
      <c r="I6678" s="106"/>
      <c r="J6678" s="195"/>
      <c r="K6678" s="195"/>
      <c r="L6678" s="196"/>
    </row>
    <row r="6679">
      <c r="A6679" s="198"/>
      <c r="B6679" s="219"/>
      <c r="C6679" s="103"/>
      <c r="D6679" s="103"/>
      <c r="E6679" s="5" t="str">
        <f t="array" ref="E6679">IF(D6679="","",XLOOKUP(D6679,DATOS!$D$6:D14000,DATOS!$C$6:C14000,0,0,1))</f>
        <v/>
      </c>
      <c r="F6679" s="220"/>
      <c r="G6679" s="221"/>
      <c r="H6679" s="194"/>
      <c r="I6679" s="106"/>
      <c r="J6679" s="195"/>
      <c r="K6679" s="195"/>
      <c r="L6679" s="196"/>
    </row>
    <row r="6680">
      <c r="A6680" s="198"/>
      <c r="B6680" s="219"/>
      <c r="C6680" s="103"/>
      <c r="D6680" s="103"/>
      <c r="E6680" s="5" t="str">
        <f t="array" ref="E6680">IF(D6680="","",XLOOKUP(D6680,DATOS!$D$6:D14000,DATOS!$C$6:C14000,0,0,1))</f>
        <v/>
      </c>
      <c r="F6680" s="220"/>
      <c r="G6680" s="221"/>
      <c r="H6680" s="194"/>
      <c r="I6680" s="106"/>
      <c r="J6680" s="195"/>
      <c r="K6680" s="195"/>
      <c r="L6680" s="196"/>
    </row>
    <row r="6681">
      <c r="A6681" s="198"/>
      <c r="B6681" s="219"/>
      <c r="C6681" s="103"/>
      <c r="D6681" s="103"/>
      <c r="E6681" s="5" t="str">
        <f t="array" ref="E6681">IF(D6681="","",XLOOKUP(D6681,DATOS!$D$6:D14000,DATOS!$C$6:C14000,0,0,1))</f>
        <v/>
      </c>
      <c r="F6681" s="220"/>
      <c r="G6681" s="221"/>
      <c r="H6681" s="194"/>
      <c r="I6681" s="106"/>
      <c r="J6681" s="195"/>
      <c r="K6681" s="195"/>
      <c r="L6681" s="196"/>
    </row>
    <row r="6682">
      <c r="A6682" s="198"/>
      <c r="B6682" s="219"/>
      <c r="C6682" s="103"/>
      <c r="D6682" s="103"/>
      <c r="E6682" s="5" t="str">
        <f t="array" ref="E6682">IF(D6682="","",XLOOKUP(D6682,DATOS!$D$6:D14000,DATOS!$C$6:C14000,0,0,1))</f>
        <v/>
      </c>
      <c r="F6682" s="220"/>
      <c r="G6682" s="221"/>
      <c r="H6682" s="194"/>
      <c r="I6682" s="106"/>
      <c r="J6682" s="195"/>
      <c r="K6682" s="195"/>
      <c r="L6682" s="196"/>
    </row>
    <row r="6683">
      <c r="A6683" s="198"/>
      <c r="B6683" s="219"/>
      <c r="C6683" s="103"/>
      <c r="D6683" s="103"/>
      <c r="E6683" s="5" t="str">
        <f t="array" ref="E6683">IF(D6683="","",XLOOKUP(D6683,DATOS!$D$6:D14000,DATOS!$C$6:C14000,0,0,1))</f>
        <v/>
      </c>
      <c r="F6683" s="220"/>
      <c r="G6683" s="221"/>
      <c r="H6683" s="194"/>
      <c r="I6683" s="106"/>
      <c r="J6683" s="195"/>
      <c r="K6683" s="195"/>
      <c r="L6683" s="196"/>
    </row>
    <row r="6684">
      <c r="A6684" s="198"/>
      <c r="B6684" s="219"/>
      <c r="C6684" s="103"/>
      <c r="D6684" s="103"/>
      <c r="E6684" s="5" t="str">
        <f t="array" ref="E6684">IF(D6684="","",XLOOKUP(D6684,DATOS!$D$6:D14000,DATOS!$C$6:C14000,0,0,1))</f>
        <v/>
      </c>
      <c r="F6684" s="220"/>
      <c r="G6684" s="221"/>
      <c r="H6684" s="194"/>
      <c r="I6684" s="106"/>
      <c r="J6684" s="195"/>
      <c r="K6684" s="195"/>
      <c r="L6684" s="196"/>
    </row>
    <row r="6685">
      <c r="A6685" s="198"/>
      <c r="B6685" s="219"/>
      <c r="C6685" s="103"/>
      <c r="D6685" s="103"/>
      <c r="E6685" s="5" t="str">
        <f t="array" ref="E6685">IF(D6685="","",XLOOKUP(D6685,DATOS!$D$6:D14000,DATOS!$C$6:C14000,0,0,1))</f>
        <v/>
      </c>
      <c r="F6685" s="220"/>
      <c r="G6685" s="221"/>
      <c r="H6685" s="194"/>
      <c r="I6685" s="106"/>
      <c r="J6685" s="195"/>
      <c r="K6685" s="195"/>
      <c r="L6685" s="196"/>
    </row>
    <row r="6686">
      <c r="A6686" s="198"/>
      <c r="B6686" s="219"/>
      <c r="C6686" s="103"/>
      <c r="D6686" s="103"/>
      <c r="E6686" s="5" t="str">
        <f t="array" ref="E6686">IF(D6686="","",XLOOKUP(D6686,DATOS!$D$6:D14000,DATOS!$C$6:C14000,0,0,1))</f>
        <v/>
      </c>
      <c r="F6686" s="220"/>
      <c r="G6686" s="221"/>
      <c r="H6686" s="194"/>
      <c r="I6686" s="106"/>
      <c r="J6686" s="195"/>
      <c r="K6686" s="195"/>
      <c r="L6686" s="196"/>
    </row>
    <row r="6687">
      <c r="A6687" s="198"/>
      <c r="B6687" s="219"/>
      <c r="C6687" s="103"/>
      <c r="D6687" s="103"/>
      <c r="E6687" s="5" t="str">
        <f t="array" ref="E6687">IF(D6687="","",XLOOKUP(D6687,DATOS!$D$6:D14000,DATOS!$C$6:C14000,0,0,1))</f>
        <v/>
      </c>
      <c r="F6687" s="220"/>
      <c r="G6687" s="221"/>
      <c r="H6687" s="194"/>
      <c r="I6687" s="106"/>
      <c r="J6687" s="195"/>
      <c r="K6687" s="195"/>
      <c r="L6687" s="196"/>
    </row>
    <row r="6688">
      <c r="A6688" s="198"/>
      <c r="B6688" s="219"/>
      <c r="C6688" s="103"/>
      <c r="D6688" s="103"/>
      <c r="E6688" s="5" t="str">
        <f t="array" ref="E6688">IF(D6688="","",XLOOKUP(D6688,DATOS!$D$6:D14000,DATOS!$C$6:C14000,0,0,1))</f>
        <v/>
      </c>
      <c r="F6688" s="220"/>
      <c r="G6688" s="221"/>
      <c r="H6688" s="194"/>
      <c r="I6688" s="106"/>
      <c r="J6688" s="195"/>
      <c r="K6688" s="195"/>
      <c r="L6688" s="196"/>
    </row>
    <row r="6689">
      <c r="A6689" s="198"/>
      <c r="B6689" s="219"/>
      <c r="C6689" s="103"/>
      <c r="D6689" s="103"/>
      <c r="E6689" s="5" t="str">
        <f t="array" ref="E6689">IF(D6689="","",XLOOKUP(D6689,DATOS!$D$6:D14000,DATOS!$C$6:C14000,0,0,1))</f>
        <v/>
      </c>
      <c r="F6689" s="220"/>
      <c r="G6689" s="221"/>
      <c r="H6689" s="194"/>
      <c r="I6689" s="106"/>
      <c r="J6689" s="195"/>
      <c r="K6689" s="195"/>
      <c r="L6689" s="196"/>
    </row>
    <row r="6690">
      <c r="A6690" s="198"/>
      <c r="B6690" s="219"/>
      <c r="C6690" s="103"/>
      <c r="D6690" s="103"/>
      <c r="E6690" s="5" t="str">
        <f t="array" ref="E6690">IF(D6690="","",XLOOKUP(D6690,DATOS!$D$6:D14000,DATOS!$C$6:C14000,0,0,1))</f>
        <v/>
      </c>
      <c r="F6690" s="220"/>
      <c r="G6690" s="221"/>
      <c r="H6690" s="194"/>
      <c r="I6690" s="106"/>
      <c r="J6690" s="195"/>
      <c r="K6690" s="195"/>
      <c r="L6690" s="196"/>
    </row>
    <row r="6691">
      <c r="A6691" s="198"/>
      <c r="B6691" s="219"/>
      <c r="C6691" s="103"/>
      <c r="D6691" s="103"/>
      <c r="E6691" s="5" t="str">
        <f t="array" ref="E6691">IF(D6691="","",XLOOKUP(D6691,DATOS!$D$6:D14000,DATOS!$C$6:C14000,0,0,1))</f>
        <v/>
      </c>
      <c r="F6691" s="220"/>
      <c r="G6691" s="221"/>
      <c r="H6691" s="194"/>
      <c r="I6691" s="106"/>
      <c r="J6691" s="195"/>
      <c r="K6691" s="195"/>
      <c r="L6691" s="196"/>
    </row>
    <row r="6692">
      <c r="A6692" s="198"/>
      <c r="B6692" s="219"/>
      <c r="C6692" s="103"/>
      <c r="D6692" s="103"/>
      <c r="E6692" s="5" t="str">
        <f t="array" ref="E6692">IF(D6692="","",XLOOKUP(D6692,DATOS!$D$6:D14000,DATOS!$C$6:C14000,0,0,1))</f>
        <v/>
      </c>
      <c r="F6692" s="220"/>
      <c r="G6692" s="221"/>
      <c r="H6692" s="194"/>
      <c r="I6692" s="106"/>
      <c r="J6692" s="195"/>
      <c r="K6692" s="195"/>
      <c r="L6692" s="196"/>
    </row>
    <row r="6693">
      <c r="A6693" s="198"/>
      <c r="B6693" s="219"/>
      <c r="C6693" s="103"/>
      <c r="D6693" s="103"/>
      <c r="E6693" s="5" t="str">
        <f t="array" ref="E6693">IF(D6693="","",XLOOKUP(D6693,DATOS!$D$6:D14000,DATOS!$C$6:C14000,0,0,1))</f>
        <v/>
      </c>
      <c r="F6693" s="220"/>
      <c r="G6693" s="221"/>
      <c r="H6693" s="194"/>
      <c r="I6693" s="106"/>
      <c r="J6693" s="195"/>
      <c r="K6693" s="195"/>
      <c r="L6693" s="196"/>
    </row>
    <row r="6694">
      <c r="A6694" s="198"/>
      <c r="B6694" s="219"/>
      <c r="C6694" s="103"/>
      <c r="D6694" s="103"/>
      <c r="E6694" s="5" t="str">
        <f t="array" ref="E6694">IF(D6694="","",XLOOKUP(D6694,DATOS!$D$6:D14000,DATOS!$C$6:C14000,0,0,1))</f>
        <v/>
      </c>
      <c r="F6694" s="220"/>
      <c r="G6694" s="221"/>
      <c r="H6694" s="194"/>
      <c r="I6694" s="106"/>
      <c r="J6694" s="195"/>
      <c r="K6694" s="195"/>
      <c r="L6694" s="196"/>
    </row>
    <row r="6695">
      <c r="A6695" s="198"/>
      <c r="B6695" s="219"/>
      <c r="C6695" s="103"/>
      <c r="D6695" s="103"/>
      <c r="E6695" s="5" t="str">
        <f t="array" ref="E6695">IF(D6695="","",XLOOKUP(D6695,DATOS!$D$6:D14000,DATOS!$C$6:C14000,0,0,1))</f>
        <v/>
      </c>
      <c r="F6695" s="220"/>
      <c r="G6695" s="221"/>
      <c r="H6695" s="194"/>
      <c r="I6695" s="106"/>
      <c r="J6695" s="195"/>
      <c r="K6695" s="195"/>
      <c r="L6695" s="196"/>
    </row>
    <row r="6696">
      <c r="A6696" s="198"/>
      <c r="B6696" s="219"/>
      <c r="C6696" s="103"/>
      <c r="D6696" s="103"/>
      <c r="E6696" s="5" t="str">
        <f t="array" ref="E6696">IF(D6696="","",XLOOKUP(D6696,DATOS!$D$6:D14000,DATOS!$C$6:C14000,0,0,1))</f>
        <v/>
      </c>
      <c r="F6696" s="220"/>
      <c r="G6696" s="221"/>
      <c r="H6696" s="194"/>
      <c r="I6696" s="106"/>
      <c r="J6696" s="195"/>
      <c r="K6696" s="195"/>
      <c r="L6696" s="196"/>
    </row>
    <row r="6697">
      <c r="A6697" s="198"/>
      <c r="B6697" s="219"/>
      <c r="C6697" s="103"/>
      <c r="D6697" s="103"/>
      <c r="E6697" s="5" t="str">
        <f t="array" ref="E6697">IF(D6697="","",XLOOKUP(D6697,DATOS!$D$6:D14000,DATOS!$C$6:C14000,0,0,1))</f>
        <v/>
      </c>
      <c r="F6697" s="220"/>
      <c r="G6697" s="221"/>
      <c r="H6697" s="194"/>
      <c r="I6697" s="106"/>
      <c r="J6697" s="195"/>
      <c r="K6697" s="195"/>
      <c r="L6697" s="196"/>
    </row>
    <row r="6698">
      <c r="A6698" s="198"/>
      <c r="B6698" s="219"/>
      <c r="C6698" s="103"/>
      <c r="D6698" s="103"/>
      <c r="E6698" s="5" t="str">
        <f t="array" ref="E6698">IF(D6698="","",XLOOKUP(D6698,DATOS!$D$6:D14000,DATOS!$C$6:C14000,0,0,1))</f>
        <v/>
      </c>
      <c r="F6698" s="220"/>
      <c r="G6698" s="221"/>
      <c r="H6698" s="194"/>
      <c r="I6698" s="106"/>
      <c r="J6698" s="195"/>
      <c r="K6698" s="195"/>
      <c r="L6698" s="196"/>
    </row>
    <row r="6699">
      <c r="A6699" s="198"/>
      <c r="B6699" s="219"/>
      <c r="C6699" s="103"/>
      <c r="D6699" s="103"/>
      <c r="E6699" s="5" t="str">
        <f t="array" ref="E6699">IF(D6699="","",XLOOKUP(D6699,DATOS!$D$6:D14000,DATOS!$C$6:C14000,0,0,1))</f>
        <v/>
      </c>
      <c r="F6699" s="220"/>
      <c r="G6699" s="221"/>
      <c r="H6699" s="194"/>
      <c r="I6699" s="106"/>
      <c r="J6699" s="195"/>
      <c r="K6699" s="195"/>
      <c r="L6699" s="196"/>
    </row>
    <row r="6700">
      <c r="A6700" s="198"/>
      <c r="B6700" s="219"/>
      <c r="C6700" s="103"/>
      <c r="D6700" s="103"/>
      <c r="E6700" s="5" t="str">
        <f t="array" ref="E6700">IF(D6700="","",XLOOKUP(D6700,DATOS!$D$6:D14000,DATOS!$C$6:C14000,0,0,1))</f>
        <v/>
      </c>
      <c r="F6700" s="220"/>
      <c r="G6700" s="221"/>
      <c r="H6700" s="194"/>
      <c r="I6700" s="106"/>
      <c r="J6700" s="195"/>
      <c r="K6700" s="195"/>
      <c r="L6700" s="196"/>
    </row>
    <row r="6701">
      <c r="A6701" s="198"/>
      <c r="B6701" s="219"/>
      <c r="C6701" s="103"/>
      <c r="D6701" s="103"/>
      <c r="E6701" s="5" t="str">
        <f t="array" ref="E6701">IF(D6701="","",XLOOKUP(D6701,DATOS!$D$6:D14000,DATOS!$C$6:C14000,0,0,1))</f>
        <v/>
      </c>
      <c r="F6701" s="220"/>
      <c r="G6701" s="221"/>
      <c r="H6701" s="194"/>
      <c r="I6701" s="106"/>
      <c r="J6701" s="195"/>
      <c r="K6701" s="195"/>
      <c r="L6701" s="196"/>
    </row>
    <row r="6702">
      <c r="A6702" s="198"/>
      <c r="B6702" s="219"/>
      <c r="C6702" s="103"/>
      <c r="D6702" s="103"/>
      <c r="E6702" s="5" t="str">
        <f t="array" ref="E6702">IF(D6702="","",XLOOKUP(D6702,DATOS!$D$6:D14000,DATOS!$C$6:C14000,0,0,1))</f>
        <v/>
      </c>
      <c r="F6702" s="220"/>
      <c r="G6702" s="221"/>
      <c r="H6702" s="194"/>
      <c r="I6702" s="106"/>
      <c r="J6702" s="195"/>
      <c r="K6702" s="195"/>
      <c r="L6702" s="196"/>
    </row>
    <row r="6703">
      <c r="A6703" s="198"/>
      <c r="B6703" s="219"/>
      <c r="C6703" s="103"/>
      <c r="D6703" s="103"/>
      <c r="E6703" s="5" t="str">
        <f t="array" ref="E6703">IF(D6703="","",XLOOKUP(D6703,DATOS!$D$6:D14000,DATOS!$C$6:C14000,0,0,1))</f>
        <v/>
      </c>
      <c r="F6703" s="220"/>
      <c r="G6703" s="221"/>
      <c r="H6703" s="194"/>
      <c r="I6703" s="106"/>
      <c r="J6703" s="195"/>
      <c r="K6703" s="195"/>
      <c r="L6703" s="196"/>
    </row>
    <row r="6704">
      <c r="A6704" s="198"/>
      <c r="B6704" s="219"/>
      <c r="C6704" s="103"/>
      <c r="D6704" s="103"/>
      <c r="E6704" s="5" t="str">
        <f t="array" ref="E6704">IF(D6704="","",XLOOKUP(D6704,DATOS!$D$6:D14000,DATOS!$C$6:C14000,0,0,1))</f>
        <v/>
      </c>
      <c r="F6704" s="220"/>
      <c r="G6704" s="221"/>
      <c r="H6704" s="194"/>
      <c r="I6704" s="106"/>
      <c r="J6704" s="195"/>
      <c r="K6704" s="195"/>
      <c r="L6704" s="196"/>
    </row>
    <row r="6705">
      <c r="A6705" s="198"/>
      <c r="B6705" s="219"/>
      <c r="C6705" s="103"/>
      <c r="D6705" s="103"/>
      <c r="E6705" s="5" t="str">
        <f t="array" ref="E6705">IF(D6705="","",XLOOKUP(D6705,DATOS!$D$6:D14000,DATOS!$C$6:C14000,0,0,1))</f>
        <v/>
      </c>
      <c r="F6705" s="220"/>
      <c r="G6705" s="221"/>
      <c r="H6705" s="194"/>
      <c r="I6705" s="106"/>
      <c r="J6705" s="195"/>
      <c r="K6705" s="195"/>
      <c r="L6705" s="196"/>
    </row>
    <row r="6706">
      <c r="A6706" s="198"/>
      <c r="B6706" s="219"/>
      <c r="C6706" s="103"/>
      <c r="D6706" s="103"/>
      <c r="E6706" s="5" t="str">
        <f t="array" ref="E6706">IF(D6706="","",XLOOKUP(D6706,DATOS!$D$6:D14000,DATOS!$C$6:C14000,0,0,1))</f>
        <v/>
      </c>
      <c r="F6706" s="220"/>
      <c r="G6706" s="221"/>
      <c r="H6706" s="194"/>
      <c r="I6706" s="106"/>
      <c r="J6706" s="195"/>
      <c r="K6706" s="195"/>
      <c r="L6706" s="196"/>
    </row>
    <row r="6707">
      <c r="A6707" s="198"/>
      <c r="B6707" s="219"/>
      <c r="C6707" s="103"/>
      <c r="D6707" s="103"/>
      <c r="E6707" s="5" t="str">
        <f t="array" ref="E6707">IF(D6707="","",XLOOKUP(D6707,DATOS!$D$6:D14000,DATOS!$C$6:C14000,0,0,1))</f>
        <v/>
      </c>
      <c r="F6707" s="220"/>
      <c r="G6707" s="221"/>
      <c r="H6707" s="194"/>
      <c r="I6707" s="106"/>
      <c r="J6707" s="195"/>
      <c r="K6707" s="195"/>
      <c r="L6707" s="196"/>
    </row>
    <row r="6708">
      <c r="A6708" s="198"/>
      <c r="B6708" s="219"/>
      <c r="C6708" s="103"/>
      <c r="D6708" s="103"/>
      <c r="E6708" s="5" t="str">
        <f t="array" ref="E6708">IF(D6708="","",XLOOKUP(D6708,DATOS!$D$6:D14000,DATOS!$C$6:C14000,0,0,1))</f>
        <v/>
      </c>
      <c r="F6708" s="220"/>
      <c r="G6708" s="221"/>
      <c r="H6708" s="194"/>
      <c r="I6708" s="106"/>
      <c r="J6708" s="195"/>
      <c r="K6708" s="195"/>
      <c r="L6708" s="196"/>
    </row>
    <row r="6709">
      <c r="A6709" s="198"/>
      <c r="B6709" s="219"/>
      <c r="C6709" s="103"/>
      <c r="D6709" s="103"/>
      <c r="E6709" s="5" t="str">
        <f t="array" ref="E6709">IF(D6709="","",XLOOKUP(D6709,DATOS!$D$6:D14000,DATOS!$C$6:C14000,0,0,1))</f>
        <v/>
      </c>
      <c r="F6709" s="220"/>
      <c r="G6709" s="221"/>
      <c r="H6709" s="194"/>
      <c r="I6709" s="106"/>
      <c r="J6709" s="195"/>
      <c r="K6709" s="195"/>
      <c r="L6709" s="196"/>
    </row>
    <row r="6710">
      <c r="A6710" s="198"/>
      <c r="B6710" s="219"/>
      <c r="C6710" s="103"/>
      <c r="D6710" s="103"/>
      <c r="E6710" s="5" t="str">
        <f t="array" ref="E6710">IF(D6710="","",XLOOKUP(D6710,DATOS!$D$6:D14000,DATOS!$C$6:C14000,0,0,1))</f>
        <v/>
      </c>
      <c r="F6710" s="220"/>
      <c r="G6710" s="221"/>
      <c r="H6710" s="194"/>
      <c r="I6710" s="106"/>
      <c r="J6710" s="195"/>
      <c r="K6710" s="195"/>
      <c r="L6710" s="196"/>
    </row>
    <row r="6711">
      <c r="A6711" s="198"/>
      <c r="B6711" s="219"/>
      <c r="C6711" s="103"/>
      <c r="D6711" s="103"/>
      <c r="E6711" s="5" t="str">
        <f t="array" ref="E6711">IF(D6711="","",XLOOKUP(D6711,DATOS!$D$6:D14000,DATOS!$C$6:C14000,0,0,1))</f>
        <v/>
      </c>
      <c r="F6711" s="220"/>
      <c r="G6711" s="221"/>
      <c r="H6711" s="194"/>
      <c r="I6711" s="106"/>
      <c r="J6711" s="195"/>
      <c r="K6711" s="195"/>
      <c r="L6711" s="196"/>
    </row>
    <row r="6712">
      <c r="A6712" s="198"/>
      <c r="B6712" s="219"/>
      <c r="C6712" s="103"/>
      <c r="D6712" s="103"/>
      <c r="E6712" s="5" t="str">
        <f t="array" ref="E6712">IF(D6712="","",XLOOKUP(D6712,DATOS!$D$6:D14000,DATOS!$C$6:C14000,0,0,1))</f>
        <v/>
      </c>
      <c r="F6712" s="220"/>
      <c r="G6712" s="221"/>
      <c r="H6712" s="194"/>
      <c r="I6712" s="106"/>
      <c r="J6712" s="195"/>
      <c r="K6712" s="195"/>
      <c r="L6712" s="196"/>
    </row>
    <row r="6713">
      <c r="A6713" s="198"/>
      <c r="B6713" s="219"/>
      <c r="C6713" s="103"/>
      <c r="D6713" s="103"/>
      <c r="E6713" s="5" t="str">
        <f t="array" ref="E6713">IF(D6713="","",XLOOKUP(D6713,DATOS!$D$6:D14000,DATOS!$C$6:C14000,0,0,1))</f>
        <v/>
      </c>
      <c r="F6713" s="220"/>
      <c r="G6713" s="221"/>
      <c r="H6713" s="194"/>
      <c r="I6713" s="106"/>
      <c r="J6713" s="195"/>
      <c r="K6713" s="195"/>
      <c r="L6713" s="196"/>
    </row>
    <row r="6714">
      <c r="A6714" s="198"/>
      <c r="B6714" s="219"/>
      <c r="C6714" s="103"/>
      <c r="D6714" s="103"/>
      <c r="E6714" s="5" t="str">
        <f t="array" ref="E6714">IF(D6714="","",XLOOKUP(D6714,DATOS!$D$6:D14000,DATOS!$C$6:C14000,0,0,1))</f>
        <v/>
      </c>
      <c r="F6714" s="220"/>
      <c r="G6714" s="221"/>
      <c r="H6714" s="194"/>
      <c r="I6714" s="106"/>
      <c r="J6714" s="195"/>
      <c r="K6714" s="195"/>
      <c r="L6714" s="196"/>
    </row>
    <row r="6715">
      <c r="A6715" s="198"/>
      <c r="B6715" s="219"/>
      <c r="C6715" s="103"/>
      <c r="D6715" s="103"/>
      <c r="E6715" s="5" t="str">
        <f t="array" ref="E6715">IF(D6715="","",XLOOKUP(D6715,DATOS!$D$6:D14000,DATOS!$C$6:C14000,0,0,1))</f>
        <v/>
      </c>
      <c r="F6715" s="220"/>
      <c r="G6715" s="221"/>
      <c r="H6715" s="194"/>
      <c r="I6715" s="106"/>
      <c r="J6715" s="195"/>
      <c r="K6715" s="195"/>
      <c r="L6715" s="196"/>
    </row>
    <row r="6716">
      <c r="A6716" s="198"/>
      <c r="B6716" s="219"/>
      <c r="C6716" s="103"/>
      <c r="D6716" s="103"/>
      <c r="E6716" s="5" t="str">
        <f t="array" ref="E6716">IF(D6716="","",XLOOKUP(D6716,DATOS!$D$6:D14000,DATOS!$C$6:C14000,0,0,1))</f>
        <v/>
      </c>
      <c r="F6716" s="220"/>
      <c r="G6716" s="221"/>
      <c r="H6716" s="194"/>
      <c r="I6716" s="106"/>
      <c r="J6716" s="195"/>
      <c r="K6716" s="195"/>
      <c r="L6716" s="196"/>
    </row>
    <row r="6717">
      <c r="A6717" s="198"/>
      <c r="B6717" s="219"/>
      <c r="C6717" s="103"/>
      <c r="D6717" s="103"/>
      <c r="E6717" s="5" t="str">
        <f t="array" ref="E6717">IF(D6717="","",XLOOKUP(D6717,DATOS!$D$6:D14000,DATOS!$C$6:C14000,0,0,1))</f>
        <v/>
      </c>
      <c r="F6717" s="220"/>
      <c r="G6717" s="221"/>
      <c r="H6717" s="194"/>
      <c r="I6717" s="106"/>
      <c r="J6717" s="195"/>
      <c r="K6717" s="195"/>
      <c r="L6717" s="196"/>
    </row>
    <row r="6718">
      <c r="A6718" s="198"/>
      <c r="B6718" s="219"/>
      <c r="C6718" s="103"/>
      <c r="D6718" s="103"/>
      <c r="E6718" s="5" t="str">
        <f t="array" ref="E6718">IF(D6718="","",XLOOKUP(D6718,DATOS!$D$6:D14000,DATOS!$C$6:C14000,0,0,1))</f>
        <v/>
      </c>
      <c r="F6718" s="220"/>
      <c r="G6718" s="221"/>
      <c r="H6718" s="194"/>
      <c r="I6718" s="106"/>
      <c r="J6718" s="195"/>
      <c r="K6718" s="195"/>
      <c r="L6718" s="196"/>
    </row>
    <row r="6719">
      <c r="A6719" s="198"/>
      <c r="B6719" s="219"/>
      <c r="C6719" s="103"/>
      <c r="D6719" s="103"/>
      <c r="E6719" s="5" t="str">
        <f t="array" ref="E6719">IF(D6719="","",XLOOKUP(D6719,DATOS!$D$6:D14000,DATOS!$C$6:C14000,0,0,1))</f>
        <v/>
      </c>
      <c r="F6719" s="220"/>
      <c r="G6719" s="221"/>
      <c r="H6719" s="194"/>
      <c r="I6719" s="106"/>
      <c r="J6719" s="195"/>
      <c r="K6719" s="195"/>
      <c r="L6719" s="196"/>
    </row>
    <row r="6720">
      <c r="A6720" s="198"/>
      <c r="B6720" s="219"/>
      <c r="C6720" s="103"/>
      <c r="D6720" s="103"/>
      <c r="E6720" s="5" t="str">
        <f t="array" ref="E6720">IF(D6720="","",XLOOKUP(D6720,DATOS!$D$6:D14000,DATOS!$C$6:C14000,0,0,1))</f>
        <v/>
      </c>
      <c r="F6720" s="220"/>
      <c r="G6720" s="221"/>
      <c r="H6720" s="194"/>
      <c r="I6720" s="106"/>
      <c r="J6720" s="195"/>
      <c r="K6720" s="195"/>
      <c r="L6720" s="196"/>
    </row>
    <row r="6721">
      <c r="A6721" s="198"/>
      <c r="B6721" s="219"/>
      <c r="C6721" s="103"/>
      <c r="D6721" s="103"/>
      <c r="E6721" s="5" t="str">
        <f t="array" ref="E6721">IF(D6721="","",XLOOKUP(D6721,DATOS!$D$6:D14000,DATOS!$C$6:C14000,0,0,1))</f>
        <v/>
      </c>
      <c r="F6721" s="220"/>
      <c r="G6721" s="221"/>
      <c r="H6721" s="194"/>
      <c r="I6721" s="106"/>
      <c r="J6721" s="195"/>
      <c r="K6721" s="195"/>
      <c r="L6721" s="196"/>
    </row>
    <row r="6722">
      <c r="A6722" s="198"/>
      <c r="B6722" s="219"/>
      <c r="C6722" s="103"/>
      <c r="D6722" s="103"/>
      <c r="E6722" s="5" t="str">
        <f t="array" ref="E6722">IF(D6722="","",XLOOKUP(D6722,DATOS!$D$6:D14000,DATOS!$C$6:C14000,0,0,1))</f>
        <v/>
      </c>
      <c r="F6722" s="220"/>
      <c r="G6722" s="221"/>
      <c r="H6722" s="194"/>
      <c r="I6722" s="106"/>
      <c r="J6722" s="195"/>
      <c r="K6722" s="195"/>
      <c r="L6722" s="196"/>
    </row>
    <row r="6723">
      <c r="A6723" s="198"/>
      <c r="B6723" s="219"/>
      <c r="C6723" s="103"/>
      <c r="D6723" s="103"/>
      <c r="E6723" s="5" t="str">
        <f t="array" ref="E6723">IF(D6723="","",XLOOKUP(D6723,DATOS!$D$6:D14000,DATOS!$C$6:C14000,0,0,1))</f>
        <v/>
      </c>
      <c r="F6723" s="220"/>
      <c r="G6723" s="221"/>
      <c r="H6723" s="194"/>
      <c r="I6723" s="106"/>
      <c r="J6723" s="195"/>
      <c r="K6723" s="195"/>
      <c r="L6723" s="196"/>
    </row>
    <row r="6724">
      <c r="A6724" s="198"/>
      <c r="B6724" s="219"/>
      <c r="C6724" s="103"/>
      <c r="D6724" s="103"/>
      <c r="E6724" s="5" t="str">
        <f t="array" ref="E6724">IF(D6724="","",XLOOKUP(D6724,DATOS!$D$6:D14000,DATOS!$C$6:C14000,0,0,1))</f>
        <v/>
      </c>
      <c r="F6724" s="220"/>
      <c r="G6724" s="221"/>
      <c r="H6724" s="194"/>
      <c r="I6724" s="106"/>
      <c r="J6724" s="195"/>
      <c r="K6724" s="195"/>
      <c r="L6724" s="196"/>
    </row>
    <row r="6725">
      <c r="A6725" s="198"/>
      <c r="B6725" s="219"/>
      <c r="C6725" s="103"/>
      <c r="D6725" s="103"/>
      <c r="E6725" s="5" t="str">
        <f t="array" ref="E6725">IF(D6725="","",XLOOKUP(D6725,DATOS!$D$6:D14000,DATOS!$C$6:C14000,0,0,1))</f>
        <v/>
      </c>
      <c r="F6725" s="220"/>
      <c r="G6725" s="221"/>
      <c r="H6725" s="194"/>
      <c r="I6725" s="106"/>
      <c r="J6725" s="195"/>
      <c r="K6725" s="195"/>
      <c r="L6725" s="196"/>
    </row>
    <row r="6726">
      <c r="A6726" s="198"/>
      <c r="B6726" s="219"/>
      <c r="C6726" s="103"/>
      <c r="D6726" s="103"/>
      <c r="E6726" s="5" t="str">
        <f t="array" ref="E6726">IF(D6726="","",XLOOKUP(D6726,DATOS!$D$6:D14000,DATOS!$C$6:C14000,0,0,1))</f>
        <v/>
      </c>
      <c r="F6726" s="220"/>
      <c r="G6726" s="221"/>
      <c r="H6726" s="194"/>
      <c r="I6726" s="106"/>
      <c r="J6726" s="195"/>
      <c r="K6726" s="195"/>
      <c r="L6726" s="196"/>
    </row>
    <row r="6727">
      <c r="A6727" s="198"/>
      <c r="B6727" s="219"/>
      <c r="C6727" s="103"/>
      <c r="D6727" s="103"/>
      <c r="E6727" s="5" t="str">
        <f t="array" ref="E6727">IF(D6727="","",XLOOKUP(D6727,DATOS!$D$6:D14000,DATOS!$C$6:C14000,0,0,1))</f>
        <v/>
      </c>
      <c r="F6727" s="220"/>
      <c r="G6727" s="221"/>
      <c r="H6727" s="194"/>
      <c r="I6727" s="106"/>
      <c r="J6727" s="195"/>
      <c r="K6727" s="195"/>
      <c r="L6727" s="196"/>
    </row>
    <row r="6728">
      <c r="A6728" s="198"/>
      <c r="B6728" s="219"/>
      <c r="C6728" s="103"/>
      <c r="D6728" s="103"/>
      <c r="E6728" s="5" t="str">
        <f t="array" ref="E6728">IF(D6728="","",XLOOKUP(D6728,DATOS!$D$6:D14000,DATOS!$C$6:C14000,0,0,1))</f>
        <v/>
      </c>
      <c r="F6728" s="220"/>
      <c r="G6728" s="221"/>
      <c r="H6728" s="194"/>
      <c r="I6728" s="106"/>
      <c r="J6728" s="195"/>
      <c r="K6728" s="195"/>
      <c r="L6728" s="196"/>
    </row>
    <row r="6729">
      <c r="A6729" s="198"/>
      <c r="B6729" s="219"/>
      <c r="C6729" s="103"/>
      <c r="D6729" s="103"/>
      <c r="E6729" s="5" t="str">
        <f t="array" ref="E6729">IF(D6729="","",XLOOKUP(D6729,DATOS!$D$6:D14000,DATOS!$C$6:C14000,0,0,1))</f>
        <v/>
      </c>
      <c r="F6729" s="220"/>
      <c r="G6729" s="221"/>
      <c r="H6729" s="194"/>
      <c r="I6729" s="106"/>
      <c r="J6729" s="195"/>
      <c r="K6729" s="195"/>
      <c r="L6729" s="196"/>
    </row>
    <row r="6730">
      <c r="A6730" s="198"/>
      <c r="B6730" s="219"/>
      <c r="C6730" s="103"/>
      <c r="D6730" s="103"/>
      <c r="E6730" s="5" t="str">
        <f t="array" ref="E6730">IF(D6730="","",XLOOKUP(D6730,DATOS!$D$6:D14000,DATOS!$C$6:C14000,0,0,1))</f>
        <v/>
      </c>
      <c r="F6730" s="220"/>
      <c r="G6730" s="221"/>
      <c r="H6730" s="194"/>
      <c r="I6730" s="106"/>
      <c r="J6730" s="195"/>
      <c r="K6730" s="195"/>
      <c r="L6730" s="196"/>
    </row>
    <row r="6731">
      <c r="A6731" s="198"/>
      <c r="B6731" s="219"/>
      <c r="C6731" s="103"/>
      <c r="D6731" s="103"/>
      <c r="E6731" s="5" t="str">
        <f t="array" ref="E6731">IF(D6731="","",XLOOKUP(D6731,DATOS!$D$6:D14000,DATOS!$C$6:C14000,0,0,1))</f>
        <v/>
      </c>
      <c r="F6731" s="220"/>
      <c r="G6731" s="221"/>
      <c r="H6731" s="194"/>
      <c r="I6731" s="106"/>
      <c r="J6731" s="195"/>
      <c r="K6731" s="195"/>
      <c r="L6731" s="196"/>
    </row>
    <row r="6732">
      <c r="A6732" s="198"/>
      <c r="B6732" s="219"/>
      <c r="C6732" s="103"/>
      <c r="D6732" s="103"/>
      <c r="E6732" s="5" t="str">
        <f t="array" ref="E6732">IF(D6732="","",XLOOKUP(D6732,DATOS!$D$6:D14000,DATOS!$C$6:C14000,0,0,1))</f>
        <v/>
      </c>
      <c r="F6732" s="220"/>
      <c r="G6732" s="221"/>
      <c r="H6732" s="194"/>
      <c r="I6732" s="106"/>
      <c r="J6732" s="195"/>
      <c r="K6732" s="195"/>
      <c r="L6732" s="196"/>
    </row>
    <row r="6733">
      <c r="A6733" s="198"/>
      <c r="B6733" s="219"/>
      <c r="C6733" s="103"/>
      <c r="D6733" s="103"/>
      <c r="E6733" s="5" t="str">
        <f t="array" ref="E6733">IF(D6733="","",XLOOKUP(D6733,DATOS!$D$6:D14000,DATOS!$C$6:C14000,0,0,1))</f>
        <v/>
      </c>
      <c r="F6733" s="220"/>
      <c r="G6733" s="221"/>
      <c r="H6733" s="194"/>
      <c r="I6733" s="106"/>
      <c r="J6733" s="195"/>
      <c r="K6733" s="195"/>
      <c r="L6733" s="196"/>
    </row>
    <row r="6734">
      <c r="A6734" s="198"/>
      <c r="B6734" s="219"/>
      <c r="C6734" s="103"/>
      <c r="D6734" s="103"/>
      <c r="E6734" s="5" t="str">
        <f t="array" ref="E6734">IF(D6734="","",XLOOKUP(D6734,DATOS!$D$6:D14000,DATOS!$C$6:C14000,0,0,1))</f>
        <v/>
      </c>
      <c r="F6734" s="220"/>
      <c r="G6734" s="221"/>
      <c r="H6734" s="194"/>
      <c r="I6734" s="106"/>
      <c r="J6734" s="195"/>
      <c r="K6734" s="195"/>
      <c r="L6734" s="196"/>
    </row>
    <row r="6735">
      <c r="A6735" s="198"/>
      <c r="B6735" s="219"/>
      <c r="C6735" s="103"/>
      <c r="D6735" s="103"/>
      <c r="E6735" s="5" t="str">
        <f t="array" ref="E6735">IF(D6735="","",XLOOKUP(D6735,DATOS!$D$6:D14000,DATOS!$C$6:C14000,0,0,1))</f>
        <v/>
      </c>
      <c r="F6735" s="220"/>
      <c r="G6735" s="221"/>
      <c r="H6735" s="194"/>
      <c r="I6735" s="106"/>
      <c r="J6735" s="195"/>
      <c r="K6735" s="195"/>
      <c r="L6735" s="196"/>
    </row>
    <row r="6736">
      <c r="A6736" s="198"/>
      <c r="B6736" s="219"/>
      <c r="C6736" s="103"/>
      <c r="D6736" s="103"/>
      <c r="E6736" s="5" t="str">
        <f t="array" ref="E6736">IF(D6736="","",XLOOKUP(D6736,DATOS!$D$6:D14000,DATOS!$C$6:C14000,0,0,1))</f>
        <v/>
      </c>
      <c r="F6736" s="220"/>
      <c r="G6736" s="221"/>
      <c r="H6736" s="194"/>
      <c r="I6736" s="106"/>
      <c r="J6736" s="195"/>
      <c r="K6736" s="195"/>
      <c r="L6736" s="196"/>
    </row>
    <row r="6737">
      <c r="A6737" s="198"/>
      <c r="B6737" s="219"/>
      <c r="C6737" s="103"/>
      <c r="D6737" s="103"/>
      <c r="E6737" s="5" t="str">
        <f t="array" ref="E6737">IF(D6737="","",XLOOKUP(D6737,DATOS!$D$6:D14000,DATOS!$C$6:C14000,0,0,1))</f>
        <v/>
      </c>
      <c r="F6737" s="220"/>
      <c r="G6737" s="221"/>
      <c r="H6737" s="194"/>
      <c r="I6737" s="106"/>
      <c r="J6737" s="195"/>
      <c r="K6737" s="195"/>
      <c r="L6737" s="196"/>
    </row>
    <row r="6738">
      <c r="A6738" s="198"/>
      <c r="B6738" s="219"/>
      <c r="C6738" s="103"/>
      <c r="D6738" s="103"/>
      <c r="E6738" s="5" t="str">
        <f t="array" ref="E6738">IF(D6738="","",XLOOKUP(D6738,DATOS!$D$6:D14000,DATOS!$C$6:C14000,0,0,1))</f>
        <v/>
      </c>
      <c r="F6738" s="220"/>
      <c r="G6738" s="221"/>
      <c r="H6738" s="194"/>
      <c r="I6738" s="106"/>
      <c r="J6738" s="195"/>
      <c r="K6738" s="195"/>
      <c r="L6738" s="196"/>
    </row>
    <row r="6739">
      <c r="A6739" s="198"/>
      <c r="B6739" s="219"/>
      <c r="C6739" s="103"/>
      <c r="D6739" s="103"/>
      <c r="E6739" s="5" t="str">
        <f t="array" ref="E6739">IF(D6739="","",XLOOKUP(D6739,DATOS!$D$6:D14000,DATOS!$C$6:C14000,0,0,1))</f>
        <v/>
      </c>
      <c r="F6739" s="220"/>
      <c r="G6739" s="221"/>
      <c r="H6739" s="194"/>
      <c r="I6739" s="106"/>
      <c r="J6739" s="195"/>
      <c r="K6739" s="195"/>
      <c r="L6739" s="196"/>
    </row>
    <row r="6740">
      <c r="A6740" s="198"/>
      <c r="B6740" s="219"/>
      <c r="C6740" s="103"/>
      <c r="D6740" s="103"/>
      <c r="E6740" s="5" t="str">
        <f t="array" ref="E6740">IF(D6740="","",XLOOKUP(D6740,DATOS!$D$6:D14000,DATOS!$C$6:C14000,0,0,1))</f>
        <v/>
      </c>
      <c r="F6740" s="220"/>
      <c r="G6740" s="221"/>
      <c r="H6740" s="194"/>
      <c r="I6740" s="106"/>
      <c r="J6740" s="195"/>
      <c r="K6740" s="195"/>
      <c r="L6740" s="196"/>
    </row>
    <row r="6741">
      <c r="A6741" s="198"/>
      <c r="B6741" s="219"/>
      <c r="C6741" s="103"/>
      <c r="D6741" s="103"/>
      <c r="E6741" s="5" t="str">
        <f t="array" ref="E6741">IF(D6741="","",XLOOKUP(D6741,DATOS!$D$6:D14000,DATOS!$C$6:C14000,0,0,1))</f>
        <v/>
      </c>
      <c r="F6741" s="220"/>
      <c r="G6741" s="221"/>
      <c r="H6741" s="194"/>
      <c r="I6741" s="106"/>
      <c r="J6741" s="195"/>
      <c r="K6741" s="195"/>
      <c r="L6741" s="196"/>
    </row>
    <row r="6742">
      <c r="A6742" s="198"/>
      <c r="B6742" s="219"/>
      <c r="C6742" s="103"/>
      <c r="D6742" s="103"/>
      <c r="E6742" s="5" t="str">
        <f t="array" ref="E6742">IF(D6742="","",XLOOKUP(D6742,DATOS!$D$6:D14000,DATOS!$C$6:C14000,0,0,1))</f>
        <v/>
      </c>
      <c r="F6742" s="220"/>
      <c r="G6742" s="221"/>
      <c r="H6742" s="194"/>
      <c r="I6742" s="106"/>
      <c r="J6742" s="195"/>
      <c r="K6742" s="195"/>
      <c r="L6742" s="196"/>
    </row>
    <row r="6743">
      <c r="A6743" s="198"/>
      <c r="B6743" s="219"/>
      <c r="C6743" s="103"/>
      <c r="D6743" s="103"/>
      <c r="E6743" s="5" t="str">
        <f t="array" ref="E6743">IF(D6743="","",XLOOKUP(D6743,DATOS!$D$6:D14000,DATOS!$C$6:C14000,0,0,1))</f>
        <v/>
      </c>
      <c r="F6743" s="220"/>
      <c r="G6743" s="221"/>
      <c r="H6743" s="194"/>
      <c r="I6743" s="106"/>
      <c r="J6743" s="195"/>
      <c r="K6743" s="195"/>
      <c r="L6743" s="196"/>
    </row>
    <row r="6744">
      <c r="A6744" s="198"/>
      <c r="B6744" s="219"/>
      <c r="C6744" s="103"/>
      <c r="D6744" s="103"/>
      <c r="E6744" s="5" t="str">
        <f t="array" ref="E6744">IF(D6744="","",XLOOKUP(D6744,DATOS!$D$6:D14000,DATOS!$C$6:C14000,0,0,1))</f>
        <v/>
      </c>
      <c r="F6744" s="220"/>
      <c r="G6744" s="221"/>
      <c r="H6744" s="194"/>
      <c r="I6744" s="106"/>
      <c r="J6744" s="195"/>
      <c r="K6744" s="195"/>
      <c r="L6744" s="196"/>
    </row>
    <row r="6745">
      <c r="A6745" s="198"/>
      <c r="B6745" s="219"/>
      <c r="C6745" s="103"/>
      <c r="D6745" s="103"/>
      <c r="E6745" s="5" t="str">
        <f t="array" ref="E6745">IF(D6745="","",XLOOKUP(D6745,DATOS!$D$6:D14000,DATOS!$C$6:C14000,0,0,1))</f>
        <v/>
      </c>
      <c r="F6745" s="220"/>
      <c r="G6745" s="221"/>
      <c r="H6745" s="194"/>
      <c r="I6745" s="106"/>
      <c r="J6745" s="195"/>
      <c r="K6745" s="195"/>
      <c r="L6745" s="196"/>
    </row>
    <row r="6746">
      <c r="A6746" s="198"/>
      <c r="B6746" s="219"/>
      <c r="C6746" s="103"/>
      <c r="D6746" s="103"/>
      <c r="E6746" s="5" t="str">
        <f t="array" ref="E6746">IF(D6746="","",XLOOKUP(D6746,DATOS!$D$6:D14000,DATOS!$C$6:C14000,0,0,1))</f>
        <v/>
      </c>
      <c r="F6746" s="220"/>
      <c r="G6746" s="221"/>
      <c r="H6746" s="194"/>
      <c r="I6746" s="106"/>
      <c r="J6746" s="195"/>
      <c r="K6746" s="195"/>
      <c r="L6746" s="196"/>
    </row>
    <row r="6747">
      <c r="A6747" s="198"/>
      <c r="B6747" s="219"/>
      <c r="C6747" s="103"/>
      <c r="D6747" s="103"/>
      <c r="E6747" s="5" t="str">
        <f t="array" ref="E6747">IF(D6747="","",XLOOKUP(D6747,DATOS!$D$6:D14000,DATOS!$C$6:C14000,0,0,1))</f>
        <v/>
      </c>
      <c r="F6747" s="220"/>
      <c r="G6747" s="221"/>
      <c r="H6747" s="194"/>
      <c r="I6747" s="106"/>
      <c r="J6747" s="195"/>
      <c r="K6747" s="195"/>
      <c r="L6747" s="196"/>
    </row>
    <row r="6748">
      <c r="A6748" s="198"/>
      <c r="B6748" s="219"/>
      <c r="C6748" s="103"/>
      <c r="D6748" s="103"/>
      <c r="E6748" s="5" t="str">
        <f t="array" ref="E6748">IF(D6748="","",XLOOKUP(D6748,DATOS!$D$6:D14000,DATOS!$C$6:C14000,0,0,1))</f>
        <v/>
      </c>
      <c r="F6748" s="220"/>
      <c r="G6748" s="221"/>
      <c r="H6748" s="194"/>
      <c r="I6748" s="106"/>
      <c r="J6748" s="195"/>
      <c r="K6748" s="195"/>
      <c r="L6748" s="196"/>
    </row>
    <row r="6749">
      <c r="A6749" s="198"/>
      <c r="B6749" s="219"/>
      <c r="C6749" s="103"/>
      <c r="D6749" s="103"/>
      <c r="E6749" s="5" t="str">
        <f t="array" ref="E6749">IF(D6749="","",XLOOKUP(D6749,DATOS!$D$6:D14000,DATOS!$C$6:C14000,0,0,1))</f>
        <v/>
      </c>
      <c r="F6749" s="220"/>
      <c r="G6749" s="221"/>
      <c r="H6749" s="194"/>
      <c r="I6749" s="106"/>
      <c r="J6749" s="195"/>
      <c r="K6749" s="195"/>
      <c r="L6749" s="196"/>
    </row>
    <row r="6750">
      <c r="A6750" s="198"/>
      <c r="B6750" s="219"/>
      <c r="C6750" s="103"/>
      <c r="D6750" s="103"/>
      <c r="E6750" s="5" t="str">
        <f t="array" ref="E6750">IF(D6750="","",XLOOKUP(D6750,DATOS!$D$6:D14000,DATOS!$C$6:C14000,0,0,1))</f>
        <v/>
      </c>
      <c r="F6750" s="220"/>
      <c r="G6750" s="221"/>
      <c r="H6750" s="194"/>
      <c r="I6750" s="106"/>
      <c r="J6750" s="195"/>
      <c r="K6750" s="195"/>
      <c r="L6750" s="196"/>
    </row>
    <row r="6751">
      <c r="A6751" s="198"/>
      <c r="B6751" s="219"/>
      <c r="C6751" s="103"/>
      <c r="D6751" s="103"/>
      <c r="E6751" s="5" t="str">
        <f t="array" ref="E6751">IF(D6751="","",XLOOKUP(D6751,DATOS!$D$6:D14000,DATOS!$C$6:C14000,0,0,1))</f>
        <v/>
      </c>
      <c r="F6751" s="220"/>
      <c r="G6751" s="221"/>
      <c r="H6751" s="194"/>
      <c r="I6751" s="106"/>
      <c r="J6751" s="195"/>
      <c r="K6751" s="195"/>
      <c r="L6751" s="196"/>
    </row>
    <row r="6752">
      <c r="A6752" s="198"/>
      <c r="B6752" s="219"/>
      <c r="C6752" s="103"/>
      <c r="D6752" s="103"/>
      <c r="E6752" s="5" t="str">
        <f t="array" ref="E6752">IF(D6752="","",XLOOKUP(D6752,DATOS!$D$6:D14000,DATOS!$C$6:C14000,0,0,1))</f>
        <v/>
      </c>
      <c r="F6752" s="220"/>
      <c r="G6752" s="221"/>
      <c r="H6752" s="194"/>
      <c r="I6752" s="106"/>
      <c r="J6752" s="195"/>
      <c r="K6752" s="195"/>
      <c r="L6752" s="196"/>
    </row>
    <row r="6753">
      <c r="A6753" s="198"/>
      <c r="B6753" s="219"/>
      <c r="C6753" s="103"/>
      <c r="D6753" s="103"/>
      <c r="E6753" s="5" t="str">
        <f t="array" ref="E6753">IF(D6753="","",XLOOKUP(D6753,DATOS!$D$6:D14000,DATOS!$C$6:C14000,0,0,1))</f>
        <v/>
      </c>
      <c r="F6753" s="220"/>
      <c r="G6753" s="221"/>
      <c r="H6753" s="194"/>
      <c r="I6753" s="106"/>
      <c r="J6753" s="195"/>
      <c r="K6753" s="195"/>
      <c r="L6753" s="196"/>
    </row>
    <row r="6754">
      <c r="A6754" s="198"/>
      <c r="B6754" s="219"/>
      <c r="C6754" s="103"/>
      <c r="D6754" s="103"/>
      <c r="E6754" s="5" t="str">
        <f t="array" ref="E6754">IF(D6754="","",XLOOKUP(D6754,DATOS!$D$6:D14000,DATOS!$C$6:C14000,0,0,1))</f>
        <v/>
      </c>
      <c r="F6754" s="220"/>
      <c r="G6754" s="221"/>
      <c r="H6754" s="194"/>
      <c r="I6754" s="106"/>
      <c r="J6754" s="195"/>
      <c r="K6754" s="195"/>
      <c r="L6754" s="196"/>
    </row>
    <row r="6755">
      <c r="A6755" s="198"/>
      <c r="B6755" s="219"/>
      <c r="C6755" s="103"/>
      <c r="D6755" s="103"/>
      <c r="E6755" s="5" t="str">
        <f t="array" ref="E6755">IF(D6755="","",XLOOKUP(D6755,DATOS!$D$6:D14000,DATOS!$C$6:C14000,0,0,1))</f>
        <v/>
      </c>
      <c r="F6755" s="220"/>
      <c r="G6755" s="221"/>
      <c r="H6755" s="194"/>
      <c r="I6755" s="106"/>
      <c r="J6755" s="195"/>
      <c r="K6755" s="195"/>
      <c r="L6755" s="196"/>
    </row>
    <row r="6756">
      <c r="A6756" s="198"/>
      <c r="B6756" s="219"/>
      <c r="C6756" s="103"/>
      <c r="D6756" s="103"/>
      <c r="E6756" s="5" t="str">
        <f t="array" ref="E6756">IF(D6756="","",XLOOKUP(D6756,DATOS!$D$6:D14000,DATOS!$C$6:C14000,0,0,1))</f>
        <v/>
      </c>
      <c r="F6756" s="220"/>
      <c r="G6756" s="221"/>
      <c r="H6756" s="194"/>
      <c r="I6756" s="106"/>
      <c r="J6756" s="195"/>
      <c r="K6756" s="195"/>
      <c r="L6756" s="196"/>
    </row>
    <row r="6757">
      <c r="A6757" s="198"/>
      <c r="B6757" s="219"/>
      <c r="C6757" s="103"/>
      <c r="D6757" s="103"/>
      <c r="E6757" s="5" t="str">
        <f t="array" ref="E6757">IF(D6757="","",XLOOKUP(D6757,DATOS!$D$6:D14000,DATOS!$C$6:C14000,0,0,1))</f>
        <v/>
      </c>
      <c r="F6757" s="220"/>
      <c r="G6757" s="221"/>
      <c r="H6757" s="194"/>
      <c r="I6757" s="106"/>
      <c r="J6757" s="195"/>
      <c r="K6757" s="195"/>
      <c r="L6757" s="196"/>
    </row>
    <row r="6758">
      <c r="A6758" s="198"/>
      <c r="B6758" s="219"/>
      <c r="C6758" s="103"/>
      <c r="D6758" s="103"/>
      <c r="E6758" s="5" t="str">
        <f t="array" ref="E6758">IF(D6758="","",XLOOKUP(D6758,DATOS!$D$6:D14000,DATOS!$C$6:C14000,0,0,1))</f>
        <v/>
      </c>
      <c r="F6758" s="220"/>
      <c r="G6758" s="221"/>
      <c r="H6758" s="194"/>
      <c r="I6758" s="106"/>
      <c r="J6758" s="195"/>
      <c r="K6758" s="195"/>
      <c r="L6758" s="196"/>
    </row>
    <row r="6759">
      <c r="A6759" s="198"/>
      <c r="B6759" s="219"/>
      <c r="C6759" s="103"/>
      <c r="D6759" s="103"/>
      <c r="E6759" s="5" t="str">
        <f t="array" ref="E6759">IF(D6759="","",XLOOKUP(D6759,DATOS!$D$6:D14000,DATOS!$C$6:C14000,0,0,1))</f>
        <v/>
      </c>
      <c r="F6759" s="220"/>
      <c r="G6759" s="221"/>
      <c r="H6759" s="194"/>
      <c r="I6759" s="106"/>
      <c r="J6759" s="195"/>
      <c r="K6759" s="195"/>
      <c r="L6759" s="196"/>
    </row>
    <row r="6760">
      <c r="A6760" s="198"/>
      <c r="B6760" s="219"/>
      <c r="C6760" s="103"/>
      <c r="D6760" s="103"/>
      <c r="E6760" s="5" t="str">
        <f t="array" ref="E6760">IF(D6760="","",XLOOKUP(D6760,DATOS!$D$6:D14000,DATOS!$C$6:C14000,0,0,1))</f>
        <v/>
      </c>
      <c r="F6760" s="220"/>
      <c r="G6760" s="221"/>
      <c r="H6760" s="194"/>
      <c r="I6760" s="106"/>
      <c r="J6760" s="195"/>
      <c r="K6760" s="195"/>
      <c r="L6760" s="196"/>
    </row>
    <row r="6761">
      <c r="A6761" s="198"/>
      <c r="B6761" s="219"/>
      <c r="C6761" s="103"/>
      <c r="D6761" s="103"/>
      <c r="E6761" s="5" t="str">
        <f t="array" ref="E6761">IF(D6761="","",XLOOKUP(D6761,DATOS!$D$6:D14000,DATOS!$C$6:C14000,0,0,1))</f>
        <v/>
      </c>
      <c r="F6761" s="220"/>
      <c r="G6761" s="221"/>
      <c r="H6761" s="194"/>
      <c r="I6761" s="106"/>
      <c r="J6761" s="195"/>
      <c r="K6761" s="195"/>
      <c r="L6761" s="196"/>
    </row>
    <row r="6762">
      <c r="A6762" s="198"/>
      <c r="B6762" s="219"/>
      <c r="C6762" s="103"/>
      <c r="D6762" s="103"/>
      <c r="E6762" s="5" t="str">
        <f t="array" ref="E6762">IF(D6762="","",XLOOKUP(D6762,DATOS!$D$6:D14000,DATOS!$C$6:C14000,0,0,1))</f>
        <v/>
      </c>
      <c r="F6762" s="220"/>
      <c r="G6762" s="221"/>
      <c r="H6762" s="194"/>
      <c r="I6762" s="106"/>
      <c r="J6762" s="195"/>
      <c r="K6762" s="195"/>
      <c r="L6762" s="196"/>
    </row>
    <row r="6763">
      <c r="A6763" s="198"/>
      <c r="B6763" s="219"/>
      <c r="C6763" s="103"/>
      <c r="D6763" s="103"/>
      <c r="E6763" s="5" t="str">
        <f t="array" ref="E6763">IF(D6763="","",XLOOKUP(D6763,DATOS!$D$6:D14000,DATOS!$C$6:C14000,0,0,1))</f>
        <v/>
      </c>
      <c r="F6763" s="220"/>
      <c r="G6763" s="221"/>
      <c r="H6763" s="194"/>
      <c r="I6763" s="106"/>
      <c r="J6763" s="195"/>
      <c r="K6763" s="195"/>
      <c r="L6763" s="196"/>
    </row>
    <row r="6764">
      <c r="A6764" s="198"/>
      <c r="B6764" s="219"/>
      <c r="C6764" s="103"/>
      <c r="D6764" s="103"/>
      <c r="E6764" s="5" t="str">
        <f t="array" ref="E6764">IF(D6764="","",XLOOKUP(D6764,DATOS!$D$6:D14000,DATOS!$C$6:C14000,0,0,1))</f>
        <v/>
      </c>
      <c r="F6764" s="220"/>
      <c r="G6764" s="221"/>
      <c r="H6764" s="194"/>
      <c r="I6764" s="106"/>
      <c r="J6764" s="195"/>
      <c r="K6764" s="195"/>
      <c r="L6764" s="196"/>
    </row>
    <row r="6765">
      <c r="A6765" s="198"/>
      <c r="B6765" s="219"/>
      <c r="C6765" s="103"/>
      <c r="D6765" s="103"/>
      <c r="E6765" s="5" t="str">
        <f t="array" ref="E6765">IF(D6765="","",XLOOKUP(D6765,DATOS!$D$6:D14000,DATOS!$C$6:C14000,0,0,1))</f>
        <v/>
      </c>
      <c r="F6765" s="220"/>
      <c r="G6765" s="221"/>
      <c r="H6765" s="194"/>
      <c r="I6765" s="106"/>
      <c r="J6765" s="195"/>
      <c r="K6765" s="195"/>
      <c r="L6765" s="196"/>
    </row>
    <row r="6766">
      <c r="A6766" s="198"/>
      <c r="B6766" s="219"/>
      <c r="C6766" s="103"/>
      <c r="D6766" s="103"/>
      <c r="E6766" s="5" t="str">
        <f t="array" ref="E6766">IF(D6766="","",XLOOKUP(D6766,DATOS!$D$6:D14000,DATOS!$C$6:C14000,0,0,1))</f>
        <v/>
      </c>
      <c r="F6766" s="220"/>
      <c r="G6766" s="221"/>
      <c r="H6766" s="194"/>
      <c r="I6766" s="106"/>
      <c r="J6766" s="195"/>
      <c r="K6766" s="195"/>
      <c r="L6766" s="196"/>
    </row>
    <row r="6767">
      <c r="A6767" s="198"/>
      <c r="B6767" s="219"/>
      <c r="C6767" s="103"/>
      <c r="D6767" s="103"/>
      <c r="E6767" s="5" t="str">
        <f t="array" ref="E6767">IF(D6767="","",XLOOKUP(D6767,DATOS!$D$6:D14000,DATOS!$C$6:C14000,0,0,1))</f>
        <v/>
      </c>
      <c r="F6767" s="220"/>
      <c r="G6767" s="221"/>
      <c r="H6767" s="194"/>
      <c r="I6767" s="106"/>
      <c r="J6767" s="195"/>
      <c r="K6767" s="195"/>
      <c r="L6767" s="196"/>
    </row>
    <row r="6768">
      <c r="A6768" s="198"/>
      <c r="B6768" s="219"/>
      <c r="C6768" s="103"/>
      <c r="D6768" s="103"/>
      <c r="E6768" s="5" t="str">
        <f t="array" ref="E6768">IF(D6768="","",XLOOKUP(D6768,DATOS!$D$6:D14000,DATOS!$C$6:C14000,0,0,1))</f>
        <v/>
      </c>
      <c r="F6768" s="220"/>
      <c r="G6768" s="221"/>
      <c r="H6768" s="194"/>
      <c r="I6768" s="106"/>
      <c r="J6768" s="195"/>
      <c r="K6768" s="195"/>
      <c r="L6768" s="196"/>
    </row>
    <row r="6769">
      <c r="A6769" s="198"/>
      <c r="B6769" s="219"/>
      <c r="C6769" s="103"/>
      <c r="D6769" s="103"/>
      <c r="E6769" s="5" t="str">
        <f t="array" ref="E6769">IF(D6769="","",XLOOKUP(D6769,DATOS!$D$6:D14000,DATOS!$C$6:C14000,0,0,1))</f>
        <v/>
      </c>
      <c r="F6769" s="220"/>
      <c r="G6769" s="221"/>
      <c r="H6769" s="194"/>
      <c r="I6769" s="106"/>
      <c r="J6769" s="195"/>
      <c r="K6769" s="195"/>
      <c r="L6769" s="196"/>
    </row>
    <row r="6770">
      <c r="A6770" s="198"/>
      <c r="B6770" s="219"/>
      <c r="C6770" s="103"/>
      <c r="D6770" s="103"/>
      <c r="E6770" s="5" t="str">
        <f t="array" ref="E6770">IF(D6770="","",XLOOKUP(D6770,DATOS!$D$6:D14000,DATOS!$C$6:C14000,0,0,1))</f>
        <v/>
      </c>
      <c r="F6770" s="220"/>
      <c r="G6770" s="221"/>
      <c r="H6770" s="194"/>
      <c r="I6770" s="106"/>
      <c r="J6770" s="195"/>
      <c r="K6770" s="195"/>
      <c r="L6770" s="196"/>
    </row>
    <row r="6771">
      <c r="A6771" s="198"/>
      <c r="B6771" s="219"/>
      <c r="C6771" s="103"/>
      <c r="D6771" s="103"/>
      <c r="E6771" s="5" t="str">
        <f t="array" ref="E6771">IF(D6771="","",XLOOKUP(D6771,DATOS!$D$6:D14000,DATOS!$C$6:C14000,0,0,1))</f>
        <v/>
      </c>
      <c r="F6771" s="220"/>
      <c r="G6771" s="221"/>
      <c r="H6771" s="194"/>
      <c r="I6771" s="106"/>
      <c r="J6771" s="195"/>
      <c r="K6771" s="195"/>
      <c r="L6771" s="196"/>
    </row>
    <row r="6772">
      <c r="A6772" s="198"/>
      <c r="B6772" s="219"/>
      <c r="C6772" s="103"/>
      <c r="D6772" s="103"/>
      <c r="E6772" s="5" t="str">
        <f t="array" ref="E6772">IF(D6772="","",XLOOKUP(D6772,DATOS!$D$6:D14000,DATOS!$C$6:C14000,0,0,1))</f>
        <v/>
      </c>
      <c r="F6772" s="220"/>
      <c r="G6772" s="221"/>
      <c r="H6772" s="194"/>
      <c r="I6772" s="106"/>
      <c r="J6772" s="195"/>
      <c r="K6772" s="195"/>
      <c r="L6772" s="196"/>
    </row>
    <row r="6773">
      <c r="A6773" s="198"/>
      <c r="B6773" s="219"/>
      <c r="C6773" s="103"/>
      <c r="D6773" s="103"/>
      <c r="E6773" s="5" t="str">
        <f t="array" ref="E6773">IF(D6773="","",XLOOKUP(D6773,DATOS!$D$6:D14000,DATOS!$C$6:C14000,0,0,1))</f>
        <v/>
      </c>
      <c r="F6773" s="220"/>
      <c r="G6773" s="221"/>
      <c r="H6773" s="194"/>
      <c r="I6773" s="106"/>
      <c r="J6773" s="195"/>
      <c r="K6773" s="195"/>
      <c r="L6773" s="196"/>
    </row>
    <row r="6774">
      <c r="A6774" s="198"/>
      <c r="B6774" s="219"/>
      <c r="C6774" s="103"/>
      <c r="D6774" s="103"/>
      <c r="E6774" s="5" t="str">
        <f t="array" ref="E6774">IF(D6774="","",XLOOKUP(D6774,DATOS!$D$6:D14000,DATOS!$C$6:C14000,0,0,1))</f>
        <v/>
      </c>
      <c r="F6774" s="220"/>
      <c r="G6774" s="221"/>
      <c r="H6774" s="194"/>
      <c r="I6774" s="106"/>
      <c r="J6774" s="195"/>
      <c r="K6774" s="195"/>
      <c r="L6774" s="196"/>
    </row>
    <row r="6775">
      <c r="A6775" s="198"/>
      <c r="B6775" s="219"/>
      <c r="C6775" s="103"/>
      <c r="D6775" s="103"/>
      <c r="E6775" s="5" t="str">
        <f t="array" ref="E6775">IF(D6775="","",XLOOKUP(D6775,DATOS!$D$6:D14000,DATOS!$C$6:C14000,0,0,1))</f>
        <v/>
      </c>
      <c r="F6775" s="220"/>
      <c r="G6775" s="221"/>
      <c r="H6775" s="194"/>
      <c r="I6775" s="106"/>
      <c r="J6775" s="195"/>
      <c r="K6775" s="195"/>
      <c r="L6775" s="196"/>
    </row>
    <row r="6776">
      <c r="A6776" s="198"/>
      <c r="B6776" s="219"/>
      <c r="C6776" s="103"/>
      <c r="D6776" s="103"/>
      <c r="E6776" s="5" t="str">
        <f t="array" ref="E6776">IF(D6776="","",XLOOKUP(D6776,DATOS!$D$6:D14000,DATOS!$C$6:C14000,0,0,1))</f>
        <v/>
      </c>
      <c r="F6776" s="220"/>
      <c r="G6776" s="221"/>
      <c r="H6776" s="194"/>
      <c r="I6776" s="106"/>
      <c r="J6776" s="195"/>
      <c r="K6776" s="195"/>
      <c r="L6776" s="196"/>
    </row>
    <row r="6777">
      <c r="A6777" s="198"/>
      <c r="B6777" s="219"/>
      <c r="C6777" s="103"/>
      <c r="D6777" s="103"/>
      <c r="E6777" s="5" t="str">
        <f t="array" ref="E6777">IF(D6777="","",XLOOKUP(D6777,DATOS!$D$6:D14000,DATOS!$C$6:C14000,0,0,1))</f>
        <v/>
      </c>
      <c r="F6777" s="220"/>
      <c r="G6777" s="221"/>
      <c r="H6777" s="194"/>
      <c r="I6777" s="106"/>
      <c r="J6777" s="195"/>
      <c r="K6777" s="195"/>
      <c r="L6777" s="196"/>
    </row>
    <row r="6778">
      <c r="A6778" s="198"/>
      <c r="B6778" s="219"/>
      <c r="C6778" s="103"/>
      <c r="D6778" s="103"/>
      <c r="E6778" s="5" t="str">
        <f t="array" ref="E6778">IF(D6778="","",XLOOKUP(D6778,DATOS!$D$6:D14000,DATOS!$C$6:C14000,0,0,1))</f>
        <v/>
      </c>
      <c r="F6778" s="220"/>
      <c r="G6778" s="221"/>
      <c r="H6778" s="194"/>
      <c r="I6778" s="106"/>
      <c r="J6778" s="195"/>
      <c r="K6778" s="195"/>
      <c r="L6778" s="196"/>
    </row>
    <row r="6779">
      <c r="A6779" s="198"/>
      <c r="B6779" s="219"/>
      <c r="C6779" s="103"/>
      <c r="D6779" s="103"/>
      <c r="E6779" s="5" t="str">
        <f t="array" ref="E6779">IF(D6779="","",XLOOKUP(D6779,DATOS!$D$6:D14000,DATOS!$C$6:C14000,0,0,1))</f>
        <v/>
      </c>
      <c r="F6779" s="220"/>
      <c r="G6779" s="221"/>
      <c r="H6779" s="194"/>
      <c r="I6779" s="106"/>
      <c r="J6779" s="195"/>
      <c r="K6779" s="195"/>
      <c r="L6779" s="196"/>
    </row>
    <row r="6780">
      <c r="A6780" s="198"/>
      <c r="B6780" s="219"/>
      <c r="C6780" s="103"/>
      <c r="D6780" s="103"/>
      <c r="E6780" s="5" t="str">
        <f t="array" ref="E6780">IF(D6780="","",XLOOKUP(D6780,DATOS!$D$6:D14000,DATOS!$C$6:C14000,0,0,1))</f>
        <v/>
      </c>
      <c r="F6780" s="220"/>
      <c r="G6780" s="221"/>
      <c r="H6780" s="194"/>
      <c r="I6780" s="106"/>
      <c r="J6780" s="195"/>
      <c r="K6780" s="195"/>
      <c r="L6780" s="196"/>
    </row>
    <row r="6781">
      <c r="A6781" s="198"/>
      <c r="B6781" s="219"/>
      <c r="C6781" s="103"/>
      <c r="D6781" s="103"/>
      <c r="E6781" s="5" t="str">
        <f t="array" ref="E6781">IF(D6781="","",XLOOKUP(D6781,DATOS!$D$6:D14000,DATOS!$C$6:C14000,0,0,1))</f>
        <v/>
      </c>
      <c r="F6781" s="220"/>
      <c r="G6781" s="221"/>
      <c r="H6781" s="194"/>
      <c r="I6781" s="106"/>
      <c r="J6781" s="195"/>
      <c r="K6781" s="195"/>
      <c r="L6781" s="196"/>
    </row>
    <row r="6782">
      <c r="A6782" s="198"/>
      <c r="B6782" s="219"/>
      <c r="C6782" s="103"/>
      <c r="D6782" s="103"/>
      <c r="E6782" s="5" t="str">
        <f t="array" ref="E6782">IF(D6782="","",XLOOKUP(D6782,DATOS!$D$6:D14000,DATOS!$C$6:C14000,0,0,1))</f>
        <v/>
      </c>
      <c r="F6782" s="220"/>
      <c r="G6782" s="221"/>
      <c r="H6782" s="194"/>
      <c r="I6782" s="106"/>
      <c r="J6782" s="195"/>
      <c r="K6782" s="195"/>
      <c r="L6782" s="196"/>
    </row>
    <row r="6783">
      <c r="A6783" s="198"/>
      <c r="B6783" s="219"/>
      <c r="C6783" s="103"/>
      <c r="D6783" s="103"/>
      <c r="E6783" s="5" t="str">
        <f t="array" ref="E6783">IF(D6783="","",XLOOKUP(D6783,DATOS!$D$6:D14000,DATOS!$C$6:C14000,0,0,1))</f>
        <v/>
      </c>
      <c r="F6783" s="220"/>
      <c r="G6783" s="221"/>
      <c r="H6783" s="194"/>
      <c r="I6783" s="106"/>
      <c r="J6783" s="195"/>
      <c r="K6783" s="195"/>
      <c r="L6783" s="196"/>
    </row>
    <row r="6784">
      <c r="A6784" s="198"/>
      <c r="B6784" s="219"/>
      <c r="C6784" s="103"/>
      <c r="D6784" s="103"/>
      <c r="E6784" s="5" t="str">
        <f t="array" ref="E6784">IF(D6784="","",XLOOKUP(D6784,DATOS!$D$6:D14000,DATOS!$C$6:C14000,0,0,1))</f>
        <v/>
      </c>
      <c r="F6784" s="220"/>
      <c r="G6784" s="221"/>
      <c r="H6784" s="194"/>
      <c r="I6784" s="106"/>
      <c r="J6784" s="195"/>
      <c r="K6784" s="195"/>
      <c r="L6784" s="196"/>
    </row>
    <row r="6785">
      <c r="A6785" s="198"/>
      <c r="B6785" s="219"/>
      <c r="C6785" s="103"/>
      <c r="D6785" s="103"/>
      <c r="E6785" s="5" t="str">
        <f t="array" ref="E6785">IF(D6785="","",XLOOKUP(D6785,DATOS!$D$6:D14000,DATOS!$C$6:C14000,0,0,1))</f>
        <v/>
      </c>
      <c r="F6785" s="220"/>
      <c r="G6785" s="221"/>
      <c r="H6785" s="194"/>
      <c r="I6785" s="106"/>
      <c r="J6785" s="195"/>
      <c r="K6785" s="195"/>
      <c r="L6785" s="196"/>
    </row>
    <row r="6786">
      <c r="A6786" s="198"/>
      <c r="B6786" s="219"/>
      <c r="C6786" s="103"/>
      <c r="D6786" s="103"/>
      <c r="E6786" s="5" t="str">
        <f t="array" ref="E6786">IF(D6786="","",XLOOKUP(D6786,DATOS!$D$6:D14000,DATOS!$C$6:C14000,0,0,1))</f>
        <v/>
      </c>
      <c r="F6786" s="220"/>
      <c r="G6786" s="221"/>
      <c r="H6786" s="194"/>
      <c r="I6786" s="106"/>
      <c r="J6786" s="195"/>
      <c r="K6786" s="195"/>
      <c r="L6786" s="196"/>
    </row>
    <row r="6787">
      <c r="A6787" s="198"/>
      <c r="B6787" s="219"/>
      <c r="C6787" s="103"/>
      <c r="D6787" s="103"/>
      <c r="E6787" s="5" t="str">
        <f t="array" ref="E6787">IF(D6787="","",XLOOKUP(D6787,DATOS!$D$6:D14000,DATOS!$C$6:C14000,0,0,1))</f>
        <v/>
      </c>
      <c r="F6787" s="220"/>
      <c r="G6787" s="221"/>
      <c r="H6787" s="194"/>
      <c r="I6787" s="106"/>
      <c r="J6787" s="195"/>
      <c r="K6787" s="195"/>
      <c r="L6787" s="196"/>
    </row>
    <row r="6788">
      <c r="A6788" s="198"/>
      <c r="B6788" s="219"/>
      <c r="C6788" s="103"/>
      <c r="D6788" s="103"/>
      <c r="E6788" s="5" t="str">
        <f t="array" ref="E6788">IF(D6788="","",XLOOKUP(D6788,DATOS!$D$6:D14000,DATOS!$C$6:C14000,0,0,1))</f>
        <v/>
      </c>
      <c r="F6788" s="220"/>
      <c r="G6788" s="221"/>
      <c r="H6788" s="194"/>
      <c r="I6788" s="106"/>
      <c r="J6788" s="195"/>
      <c r="K6788" s="195"/>
      <c r="L6788" s="196"/>
    </row>
    <row r="6789">
      <c r="A6789" s="198"/>
      <c r="B6789" s="219"/>
      <c r="C6789" s="103"/>
      <c r="D6789" s="103"/>
      <c r="E6789" s="5" t="str">
        <f t="array" ref="E6789">IF(D6789="","",XLOOKUP(D6789,DATOS!$D$6:D14000,DATOS!$C$6:C14000,0,0,1))</f>
        <v/>
      </c>
      <c r="F6789" s="220"/>
      <c r="G6789" s="221"/>
      <c r="H6789" s="194"/>
      <c r="I6789" s="106"/>
      <c r="J6789" s="195"/>
      <c r="K6789" s="195"/>
      <c r="L6789" s="196"/>
    </row>
    <row r="6790">
      <c r="A6790" s="198"/>
      <c r="B6790" s="219"/>
      <c r="C6790" s="103"/>
      <c r="D6790" s="103"/>
      <c r="E6790" s="5" t="str">
        <f t="array" ref="E6790">IF(D6790="","",XLOOKUP(D6790,DATOS!$D$6:D14000,DATOS!$C$6:C14000,0,0,1))</f>
        <v/>
      </c>
      <c r="F6790" s="220"/>
      <c r="G6790" s="221"/>
      <c r="H6790" s="194"/>
      <c r="I6790" s="106"/>
      <c r="J6790" s="195"/>
      <c r="K6790" s="195"/>
      <c r="L6790" s="196"/>
    </row>
    <row r="6791">
      <c r="A6791" s="198"/>
      <c r="B6791" s="219"/>
      <c r="C6791" s="103"/>
      <c r="D6791" s="103"/>
      <c r="E6791" s="5" t="str">
        <f t="array" ref="E6791">IF(D6791="","",XLOOKUP(D6791,DATOS!$D$6:D14000,DATOS!$C$6:C14000,0,0,1))</f>
        <v/>
      </c>
      <c r="F6791" s="220"/>
      <c r="G6791" s="221"/>
      <c r="H6791" s="194"/>
      <c r="I6791" s="106"/>
      <c r="J6791" s="195"/>
      <c r="K6791" s="195"/>
      <c r="L6791" s="196"/>
    </row>
    <row r="6792">
      <c r="A6792" s="198"/>
      <c r="B6792" s="219"/>
      <c r="C6792" s="103"/>
      <c r="D6792" s="103"/>
      <c r="E6792" s="5" t="str">
        <f t="array" ref="E6792">IF(D6792="","",XLOOKUP(D6792,DATOS!$D$6:D14000,DATOS!$C$6:C14000,0,0,1))</f>
        <v/>
      </c>
      <c r="F6792" s="220"/>
      <c r="G6792" s="221"/>
      <c r="H6792" s="194"/>
      <c r="I6792" s="106"/>
      <c r="J6792" s="195"/>
      <c r="K6792" s="195"/>
      <c r="L6792" s="196"/>
    </row>
    <row r="6793">
      <c r="A6793" s="198"/>
      <c r="B6793" s="219"/>
      <c r="C6793" s="103"/>
      <c r="D6793" s="103"/>
      <c r="E6793" s="5" t="str">
        <f t="array" ref="E6793">IF(D6793="","",XLOOKUP(D6793,DATOS!$D$6:D14000,DATOS!$C$6:C14000,0,0,1))</f>
        <v/>
      </c>
      <c r="F6793" s="220"/>
      <c r="G6793" s="221"/>
      <c r="H6793" s="194"/>
      <c r="I6793" s="106"/>
      <c r="J6793" s="195"/>
      <c r="K6793" s="195"/>
      <c r="L6793" s="196"/>
    </row>
    <row r="6794">
      <c r="A6794" s="198"/>
      <c r="B6794" s="219"/>
      <c r="C6794" s="103"/>
      <c r="D6794" s="103"/>
      <c r="E6794" s="5" t="str">
        <f t="array" ref="E6794">IF(D6794="","",XLOOKUP(D6794,DATOS!$D$6:D14000,DATOS!$C$6:C14000,0,0,1))</f>
        <v/>
      </c>
      <c r="F6794" s="220"/>
      <c r="G6794" s="221"/>
      <c r="H6794" s="194"/>
      <c r="I6794" s="106"/>
      <c r="J6794" s="195"/>
      <c r="K6794" s="195"/>
      <c r="L6794" s="196"/>
    </row>
    <row r="6795">
      <c r="A6795" s="198"/>
      <c r="B6795" s="219"/>
      <c r="C6795" s="103"/>
      <c r="D6795" s="103"/>
      <c r="E6795" s="5" t="str">
        <f t="array" ref="E6795">IF(D6795="","",XLOOKUP(D6795,DATOS!$D$6:D14000,DATOS!$C$6:C14000,0,0,1))</f>
        <v/>
      </c>
      <c r="F6795" s="220"/>
      <c r="G6795" s="221"/>
      <c r="H6795" s="194"/>
      <c r="I6795" s="106"/>
      <c r="J6795" s="195"/>
      <c r="K6795" s="195"/>
      <c r="L6795" s="196"/>
    </row>
    <row r="6796">
      <c r="A6796" s="198"/>
      <c r="B6796" s="219"/>
      <c r="C6796" s="103"/>
      <c r="D6796" s="103"/>
      <c r="E6796" s="5" t="str">
        <f t="array" ref="E6796">IF(D6796="","",XLOOKUP(D6796,DATOS!$D$6:D14000,DATOS!$C$6:C14000,0,0,1))</f>
        <v/>
      </c>
      <c r="F6796" s="220"/>
      <c r="G6796" s="221"/>
      <c r="H6796" s="194"/>
      <c r="I6796" s="106"/>
      <c r="J6796" s="195"/>
      <c r="K6796" s="195"/>
      <c r="L6796" s="196"/>
    </row>
    <row r="6797">
      <c r="A6797" s="198"/>
      <c r="B6797" s="219"/>
      <c r="C6797" s="103"/>
      <c r="D6797" s="103"/>
      <c r="E6797" s="5" t="str">
        <f t="array" ref="E6797">IF(D6797="","",XLOOKUP(D6797,DATOS!$D$6:D14000,DATOS!$C$6:C14000,0,0,1))</f>
        <v/>
      </c>
      <c r="F6797" s="220"/>
      <c r="G6797" s="221"/>
      <c r="H6797" s="194"/>
      <c r="I6797" s="106"/>
      <c r="J6797" s="195"/>
      <c r="K6797" s="195"/>
      <c r="L6797" s="196"/>
    </row>
    <row r="6798">
      <c r="A6798" s="198"/>
      <c r="B6798" s="219"/>
      <c r="C6798" s="103"/>
      <c r="D6798" s="103"/>
      <c r="E6798" s="5" t="str">
        <f t="array" ref="E6798">IF(D6798="","",XLOOKUP(D6798,DATOS!$D$6:D14000,DATOS!$C$6:C14000,0,0,1))</f>
        <v/>
      </c>
      <c r="F6798" s="220"/>
      <c r="G6798" s="221"/>
      <c r="H6798" s="194"/>
      <c r="I6798" s="106"/>
      <c r="J6798" s="195"/>
      <c r="K6798" s="195"/>
      <c r="L6798" s="196"/>
    </row>
    <row r="6799">
      <c r="A6799" s="198"/>
      <c r="B6799" s="219"/>
      <c r="C6799" s="103"/>
      <c r="D6799" s="103"/>
      <c r="E6799" s="5" t="str">
        <f t="array" ref="E6799">IF(D6799="","",XLOOKUP(D6799,DATOS!$D$6:D14000,DATOS!$C$6:C14000,0,0,1))</f>
        <v/>
      </c>
      <c r="F6799" s="220"/>
      <c r="G6799" s="221"/>
      <c r="H6799" s="194"/>
      <c r="I6799" s="106"/>
      <c r="J6799" s="195"/>
      <c r="K6799" s="195"/>
      <c r="L6799" s="196"/>
    </row>
    <row r="6800">
      <c r="A6800" s="198"/>
      <c r="B6800" s="219"/>
      <c r="C6800" s="103"/>
      <c r="D6800" s="103"/>
      <c r="E6800" s="5" t="str">
        <f t="array" ref="E6800">IF(D6800="","",XLOOKUP(D6800,DATOS!$D$6:D14000,DATOS!$C$6:C14000,0,0,1))</f>
        <v/>
      </c>
      <c r="F6800" s="220"/>
      <c r="G6800" s="221"/>
      <c r="H6800" s="194"/>
      <c r="I6800" s="106"/>
      <c r="J6800" s="195"/>
      <c r="K6800" s="195"/>
      <c r="L6800" s="196"/>
    </row>
    <row r="6801">
      <c r="A6801" s="198"/>
      <c r="B6801" s="219"/>
      <c r="C6801" s="103"/>
      <c r="D6801" s="103"/>
      <c r="E6801" s="5" t="str">
        <f t="array" ref="E6801">IF(D6801="","",XLOOKUP(D6801,DATOS!$D$6:D14000,DATOS!$C$6:C14000,0,0,1))</f>
        <v/>
      </c>
      <c r="F6801" s="220"/>
      <c r="G6801" s="221"/>
      <c r="H6801" s="194"/>
      <c r="I6801" s="106"/>
      <c r="J6801" s="195"/>
      <c r="K6801" s="195"/>
      <c r="L6801" s="196"/>
    </row>
    <row r="6802">
      <c r="A6802" s="198"/>
      <c r="B6802" s="219"/>
      <c r="C6802" s="103"/>
      <c r="D6802" s="103"/>
      <c r="E6802" s="5" t="str">
        <f t="array" ref="E6802">IF(D6802="","",XLOOKUP(D6802,DATOS!$D$6:D14000,DATOS!$C$6:C14000,0,0,1))</f>
        <v/>
      </c>
      <c r="F6802" s="220"/>
      <c r="G6802" s="221"/>
      <c r="H6802" s="194"/>
      <c r="I6802" s="106"/>
      <c r="J6802" s="195"/>
      <c r="K6802" s="195"/>
      <c r="L6802" s="196"/>
    </row>
    <row r="6803">
      <c r="A6803" s="198"/>
      <c r="B6803" s="219"/>
      <c r="C6803" s="103"/>
      <c r="D6803" s="103"/>
      <c r="E6803" s="5" t="str">
        <f t="array" ref="E6803">IF(D6803="","",XLOOKUP(D6803,DATOS!$D$6:D14000,DATOS!$C$6:C14000,0,0,1))</f>
        <v/>
      </c>
      <c r="F6803" s="220"/>
      <c r="G6803" s="221"/>
      <c r="H6803" s="194"/>
      <c r="I6803" s="106"/>
      <c r="J6803" s="195"/>
      <c r="K6803" s="195"/>
      <c r="L6803" s="196"/>
    </row>
    <row r="6804">
      <c r="A6804" s="198"/>
      <c r="B6804" s="219"/>
      <c r="C6804" s="103"/>
      <c r="D6804" s="103"/>
      <c r="E6804" s="5" t="str">
        <f t="array" ref="E6804">IF(D6804="","",XLOOKUP(D6804,DATOS!$D$6:D14000,DATOS!$C$6:C14000,0,0,1))</f>
        <v/>
      </c>
      <c r="F6804" s="220"/>
      <c r="G6804" s="221"/>
      <c r="H6804" s="194"/>
      <c r="I6804" s="106"/>
      <c r="J6804" s="195"/>
      <c r="K6804" s="195"/>
      <c r="L6804" s="196"/>
    </row>
    <row r="6805">
      <c r="A6805" s="198"/>
      <c r="B6805" s="219"/>
      <c r="C6805" s="103"/>
      <c r="D6805" s="103"/>
      <c r="E6805" s="5" t="str">
        <f t="array" ref="E6805">IF(D6805="","",XLOOKUP(D6805,DATOS!$D$6:D14000,DATOS!$C$6:C14000,0,0,1))</f>
        <v/>
      </c>
      <c r="F6805" s="220"/>
      <c r="G6805" s="221"/>
      <c r="H6805" s="194"/>
      <c r="I6805" s="106"/>
      <c r="J6805" s="195"/>
      <c r="K6805" s="195"/>
      <c r="L6805" s="196"/>
    </row>
    <row r="6806">
      <c r="A6806" s="198"/>
      <c r="B6806" s="219"/>
      <c r="C6806" s="103"/>
      <c r="D6806" s="103"/>
      <c r="E6806" s="5" t="str">
        <f t="array" ref="E6806">IF(D6806="","",XLOOKUP(D6806,DATOS!$D$6:D14000,DATOS!$C$6:C14000,0,0,1))</f>
        <v/>
      </c>
      <c r="F6806" s="220"/>
      <c r="G6806" s="221"/>
      <c r="H6806" s="194"/>
      <c r="I6806" s="106"/>
      <c r="J6806" s="195"/>
      <c r="K6806" s="195"/>
      <c r="L6806" s="196"/>
    </row>
    <row r="6807">
      <c r="A6807" s="198"/>
      <c r="B6807" s="219"/>
      <c r="C6807" s="103"/>
      <c r="D6807" s="103"/>
      <c r="E6807" s="5" t="str">
        <f t="array" ref="E6807">IF(D6807="","",XLOOKUP(D6807,DATOS!$D$6:D14000,DATOS!$C$6:C14000,0,0,1))</f>
        <v/>
      </c>
      <c r="F6807" s="220"/>
      <c r="G6807" s="221"/>
      <c r="H6807" s="194"/>
      <c r="I6807" s="106"/>
      <c r="J6807" s="195"/>
      <c r="K6807" s="195"/>
      <c r="L6807" s="196"/>
    </row>
    <row r="6808">
      <c r="A6808" s="198"/>
      <c r="B6808" s="219"/>
      <c r="C6808" s="103"/>
      <c r="D6808" s="103"/>
      <c r="E6808" s="5" t="str">
        <f t="array" ref="E6808">IF(D6808="","",XLOOKUP(D6808,DATOS!$D$6:D14000,DATOS!$C$6:C14000,0,0,1))</f>
        <v/>
      </c>
      <c r="F6808" s="220"/>
      <c r="G6808" s="221"/>
      <c r="H6808" s="194"/>
      <c r="I6808" s="106"/>
      <c r="J6808" s="195"/>
      <c r="K6808" s="195"/>
      <c r="L6808" s="196"/>
    </row>
    <row r="6809">
      <c r="A6809" s="198"/>
      <c r="B6809" s="219"/>
      <c r="C6809" s="103"/>
      <c r="D6809" s="103"/>
      <c r="E6809" s="5" t="str">
        <f t="array" ref="E6809">IF(D6809="","",XLOOKUP(D6809,DATOS!$D$6:D14000,DATOS!$C$6:C14000,0,0,1))</f>
        <v/>
      </c>
      <c r="F6809" s="220"/>
      <c r="G6809" s="221"/>
      <c r="H6809" s="194"/>
      <c r="I6809" s="106"/>
      <c r="J6809" s="195"/>
      <c r="K6809" s="195"/>
      <c r="L6809" s="196"/>
    </row>
    <row r="6810">
      <c r="A6810" s="198"/>
      <c r="B6810" s="219"/>
      <c r="C6810" s="103"/>
      <c r="D6810" s="103"/>
      <c r="E6810" s="5" t="str">
        <f t="array" ref="E6810">IF(D6810="","",XLOOKUP(D6810,DATOS!$D$6:D14000,DATOS!$C$6:C14000,0,0,1))</f>
        <v/>
      </c>
      <c r="F6810" s="220"/>
      <c r="G6810" s="221"/>
      <c r="H6810" s="194"/>
      <c r="I6810" s="106"/>
      <c r="J6810" s="195"/>
      <c r="K6810" s="195"/>
      <c r="L6810" s="196"/>
    </row>
    <row r="6811">
      <c r="A6811" s="198"/>
      <c r="B6811" s="219"/>
      <c r="C6811" s="103"/>
      <c r="D6811" s="103"/>
      <c r="E6811" s="5" t="str">
        <f t="array" ref="E6811">IF(D6811="","",XLOOKUP(D6811,DATOS!$D$6:D14000,DATOS!$C$6:C14000,0,0,1))</f>
        <v/>
      </c>
      <c r="F6811" s="220"/>
      <c r="G6811" s="221"/>
      <c r="H6811" s="194"/>
      <c r="I6811" s="106"/>
      <c r="J6811" s="195"/>
      <c r="K6811" s="195"/>
      <c r="L6811" s="196"/>
    </row>
    <row r="6812">
      <c r="A6812" s="198"/>
      <c r="B6812" s="219"/>
      <c r="C6812" s="103"/>
      <c r="D6812" s="103"/>
      <c r="E6812" s="5" t="str">
        <f t="array" ref="E6812">IF(D6812="","",XLOOKUP(D6812,DATOS!$D$6:D14000,DATOS!$C$6:C14000,0,0,1))</f>
        <v/>
      </c>
      <c r="F6812" s="220"/>
      <c r="G6812" s="221"/>
      <c r="H6812" s="194"/>
      <c r="I6812" s="106"/>
      <c r="J6812" s="195"/>
      <c r="K6812" s="195"/>
      <c r="L6812" s="196"/>
    </row>
    <row r="6813">
      <c r="A6813" s="198"/>
      <c r="B6813" s="219"/>
      <c r="C6813" s="103"/>
      <c r="D6813" s="103"/>
      <c r="E6813" s="5" t="str">
        <f t="array" ref="E6813">IF(D6813="","",XLOOKUP(D6813,DATOS!$D$6:D14000,DATOS!$C$6:C14000,0,0,1))</f>
        <v/>
      </c>
      <c r="F6813" s="220"/>
      <c r="G6813" s="221"/>
      <c r="H6813" s="194"/>
      <c r="I6813" s="106"/>
      <c r="J6813" s="195"/>
      <c r="K6813" s="195"/>
      <c r="L6813" s="196"/>
    </row>
    <row r="6814">
      <c r="A6814" s="198"/>
      <c r="B6814" s="219"/>
      <c r="C6814" s="103"/>
      <c r="D6814" s="103"/>
      <c r="E6814" s="5" t="str">
        <f t="array" ref="E6814">IF(D6814="","",XLOOKUP(D6814,DATOS!$D$6:D14000,DATOS!$C$6:C14000,0,0,1))</f>
        <v/>
      </c>
      <c r="F6814" s="220"/>
      <c r="G6814" s="221"/>
      <c r="H6814" s="194"/>
      <c r="I6814" s="106"/>
      <c r="J6814" s="195"/>
      <c r="K6814" s="195"/>
      <c r="L6814" s="196"/>
    </row>
    <row r="6815">
      <c r="A6815" s="198"/>
      <c r="B6815" s="219"/>
      <c r="C6815" s="103"/>
      <c r="D6815" s="103"/>
      <c r="E6815" s="5" t="str">
        <f t="array" ref="E6815">IF(D6815="","",XLOOKUP(D6815,DATOS!$D$6:D14000,DATOS!$C$6:C14000,0,0,1))</f>
        <v/>
      </c>
      <c r="F6815" s="220"/>
      <c r="G6815" s="221"/>
      <c r="H6815" s="194"/>
      <c r="I6815" s="106"/>
      <c r="J6815" s="195"/>
      <c r="K6815" s="195"/>
      <c r="L6815" s="196"/>
    </row>
    <row r="6816">
      <c r="A6816" s="198"/>
      <c r="B6816" s="219"/>
      <c r="C6816" s="103"/>
      <c r="D6816" s="103"/>
      <c r="E6816" s="5" t="str">
        <f t="array" ref="E6816">IF(D6816="","",XLOOKUP(D6816,DATOS!$D$6:D14000,DATOS!$C$6:C14000,0,0,1))</f>
        <v/>
      </c>
      <c r="F6816" s="220"/>
      <c r="G6816" s="221"/>
      <c r="H6816" s="194"/>
      <c r="I6816" s="106"/>
      <c r="J6816" s="195"/>
      <c r="K6816" s="195"/>
      <c r="L6816" s="196"/>
    </row>
    <row r="6817">
      <c r="A6817" s="198"/>
      <c r="B6817" s="219"/>
      <c r="C6817" s="103"/>
      <c r="D6817" s="103"/>
      <c r="E6817" s="5" t="str">
        <f t="array" ref="E6817">IF(D6817="","",XLOOKUP(D6817,DATOS!$D$6:D14000,DATOS!$C$6:C14000,0,0,1))</f>
        <v/>
      </c>
      <c r="F6817" s="220"/>
      <c r="G6817" s="221"/>
      <c r="H6817" s="194"/>
      <c r="I6817" s="106"/>
      <c r="J6817" s="195"/>
      <c r="K6817" s="195"/>
      <c r="L6817" s="196"/>
    </row>
    <row r="6818">
      <c r="A6818" s="198"/>
      <c r="B6818" s="219"/>
      <c r="C6818" s="103"/>
      <c r="D6818" s="103"/>
      <c r="E6818" s="5" t="str">
        <f t="array" ref="E6818">IF(D6818="","",XLOOKUP(D6818,DATOS!$D$6:D14000,DATOS!$C$6:C14000,0,0,1))</f>
        <v/>
      </c>
      <c r="F6818" s="220"/>
      <c r="G6818" s="221"/>
      <c r="H6818" s="194"/>
      <c r="I6818" s="106"/>
      <c r="J6818" s="195"/>
      <c r="K6818" s="195"/>
      <c r="L6818" s="196"/>
    </row>
    <row r="6819">
      <c r="A6819" s="198"/>
      <c r="B6819" s="219"/>
      <c r="C6819" s="103"/>
      <c r="D6819" s="103"/>
      <c r="E6819" s="5" t="str">
        <f t="array" ref="E6819">IF(D6819="","",XLOOKUP(D6819,DATOS!$D$6:D14000,DATOS!$C$6:C14000,0,0,1))</f>
        <v/>
      </c>
      <c r="F6819" s="220"/>
      <c r="G6819" s="221"/>
      <c r="H6819" s="194"/>
      <c r="I6819" s="106"/>
      <c r="J6819" s="195"/>
      <c r="K6819" s="195"/>
      <c r="L6819" s="196"/>
    </row>
    <row r="6820">
      <c r="A6820" s="198"/>
      <c r="B6820" s="219"/>
      <c r="C6820" s="103"/>
      <c r="D6820" s="103"/>
      <c r="E6820" s="5" t="str">
        <f t="array" ref="E6820">IF(D6820="","",XLOOKUP(D6820,DATOS!$D$6:D14000,DATOS!$C$6:C14000,0,0,1))</f>
        <v/>
      </c>
      <c r="F6820" s="220"/>
      <c r="G6820" s="221"/>
      <c r="H6820" s="194"/>
      <c r="I6820" s="106"/>
      <c r="J6820" s="195"/>
      <c r="K6820" s="195"/>
      <c r="L6820" s="196"/>
    </row>
    <row r="6821">
      <c r="A6821" s="198"/>
      <c r="B6821" s="219"/>
      <c r="C6821" s="103"/>
      <c r="D6821" s="103"/>
      <c r="E6821" s="5" t="str">
        <f t="array" ref="E6821">IF(D6821="","",XLOOKUP(D6821,DATOS!$D$6:D14000,DATOS!$C$6:C14000,0,0,1))</f>
        <v/>
      </c>
      <c r="F6821" s="220"/>
      <c r="G6821" s="221"/>
      <c r="H6821" s="194"/>
      <c r="I6821" s="106"/>
      <c r="J6821" s="195"/>
      <c r="K6821" s="195"/>
      <c r="L6821" s="196"/>
    </row>
    <row r="6822">
      <c r="A6822" s="198"/>
      <c r="B6822" s="219"/>
      <c r="C6822" s="103"/>
      <c r="D6822" s="103"/>
      <c r="E6822" s="5" t="str">
        <f t="array" ref="E6822">IF(D6822="","",XLOOKUP(D6822,DATOS!$D$6:D14000,DATOS!$C$6:C14000,0,0,1))</f>
        <v/>
      </c>
      <c r="F6822" s="220"/>
      <c r="G6822" s="221"/>
      <c r="H6822" s="194"/>
      <c r="I6822" s="106"/>
      <c r="J6822" s="195"/>
      <c r="K6822" s="195"/>
      <c r="L6822" s="196"/>
    </row>
    <row r="6823">
      <c r="A6823" s="198"/>
      <c r="B6823" s="219"/>
      <c r="C6823" s="103"/>
      <c r="D6823" s="103"/>
      <c r="E6823" s="5" t="str">
        <f t="array" ref="E6823">IF(D6823="","",XLOOKUP(D6823,DATOS!$D$6:D14000,DATOS!$C$6:C14000,0,0,1))</f>
        <v/>
      </c>
      <c r="F6823" s="220"/>
      <c r="G6823" s="221"/>
      <c r="H6823" s="194"/>
      <c r="I6823" s="106"/>
      <c r="J6823" s="195"/>
      <c r="K6823" s="195"/>
      <c r="L6823" s="196"/>
    </row>
    <row r="6824">
      <c r="A6824" s="198"/>
      <c r="B6824" s="219"/>
      <c r="C6824" s="103"/>
      <c r="D6824" s="103"/>
      <c r="E6824" s="5" t="str">
        <f t="array" ref="E6824">IF(D6824="","",XLOOKUP(D6824,DATOS!$D$6:D14000,DATOS!$C$6:C14000,0,0,1))</f>
        <v/>
      </c>
      <c r="F6824" s="220"/>
      <c r="G6824" s="221"/>
      <c r="H6824" s="194"/>
      <c r="I6824" s="106"/>
      <c r="J6824" s="195"/>
      <c r="K6824" s="195"/>
      <c r="L6824" s="196"/>
    </row>
    <row r="6825">
      <c r="A6825" s="198"/>
      <c r="B6825" s="219"/>
      <c r="C6825" s="103"/>
      <c r="D6825" s="103"/>
      <c r="E6825" s="5" t="str">
        <f t="array" ref="E6825">IF(D6825="","",XLOOKUP(D6825,DATOS!$D$6:D14000,DATOS!$C$6:C14000,0,0,1))</f>
        <v/>
      </c>
      <c r="F6825" s="220"/>
      <c r="G6825" s="221"/>
      <c r="H6825" s="194"/>
      <c r="I6825" s="106"/>
      <c r="J6825" s="195"/>
      <c r="K6825" s="195"/>
      <c r="L6825" s="196"/>
    </row>
    <row r="6826">
      <c r="A6826" s="198"/>
      <c r="B6826" s="219"/>
      <c r="C6826" s="103"/>
      <c r="D6826" s="103"/>
      <c r="E6826" s="5" t="str">
        <f t="array" ref="E6826">IF(D6826="","",XLOOKUP(D6826,DATOS!$D$6:D14000,DATOS!$C$6:C14000,0,0,1))</f>
        <v/>
      </c>
      <c r="F6826" s="220"/>
      <c r="G6826" s="221"/>
      <c r="H6826" s="194"/>
      <c r="I6826" s="106"/>
      <c r="J6826" s="195"/>
      <c r="K6826" s="195"/>
      <c r="L6826" s="196"/>
    </row>
    <row r="6827">
      <c r="A6827" s="198"/>
      <c r="B6827" s="219"/>
      <c r="C6827" s="103"/>
      <c r="D6827" s="103"/>
      <c r="E6827" s="5" t="str">
        <f t="array" ref="E6827">IF(D6827="","",XLOOKUP(D6827,DATOS!$D$6:D14000,DATOS!$C$6:C14000,0,0,1))</f>
        <v/>
      </c>
      <c r="F6827" s="220"/>
      <c r="G6827" s="221"/>
      <c r="H6827" s="194"/>
      <c r="I6827" s="106"/>
      <c r="J6827" s="195"/>
      <c r="K6827" s="195"/>
      <c r="L6827" s="196"/>
    </row>
    <row r="6828">
      <c r="A6828" s="198"/>
      <c r="B6828" s="219"/>
      <c r="C6828" s="103"/>
      <c r="D6828" s="103"/>
      <c r="E6828" s="5" t="str">
        <f t="array" ref="E6828">IF(D6828="","",XLOOKUP(D6828,DATOS!$D$6:D14000,DATOS!$C$6:C14000,0,0,1))</f>
        <v/>
      </c>
      <c r="F6828" s="220"/>
      <c r="G6828" s="221"/>
      <c r="H6828" s="194"/>
      <c r="I6828" s="106"/>
      <c r="J6828" s="195"/>
      <c r="K6828" s="195"/>
      <c r="L6828" s="196"/>
    </row>
    <row r="6829">
      <c r="A6829" s="198"/>
      <c r="B6829" s="219"/>
      <c r="C6829" s="103"/>
      <c r="D6829" s="103"/>
      <c r="E6829" s="5" t="str">
        <f t="array" ref="E6829">IF(D6829="","",XLOOKUP(D6829,DATOS!$D$6:D14000,DATOS!$C$6:C14000,0,0,1))</f>
        <v/>
      </c>
      <c r="F6829" s="220"/>
      <c r="G6829" s="221"/>
      <c r="H6829" s="194"/>
      <c r="I6829" s="106"/>
      <c r="J6829" s="195"/>
      <c r="K6829" s="195"/>
      <c r="L6829" s="196"/>
    </row>
    <row r="6830">
      <c r="A6830" s="198"/>
      <c r="B6830" s="219"/>
      <c r="C6830" s="103"/>
      <c r="D6830" s="103"/>
      <c r="E6830" s="5" t="str">
        <f t="array" ref="E6830">IF(D6830="","",XLOOKUP(D6830,DATOS!$D$6:D14000,DATOS!$C$6:C14000,0,0,1))</f>
        <v/>
      </c>
      <c r="F6830" s="220"/>
      <c r="G6830" s="221"/>
      <c r="H6830" s="194"/>
      <c r="I6830" s="106"/>
      <c r="J6830" s="195"/>
      <c r="K6830" s="195"/>
      <c r="L6830" s="196"/>
    </row>
    <row r="6831">
      <c r="A6831" s="198"/>
      <c r="B6831" s="219"/>
      <c r="C6831" s="103"/>
      <c r="D6831" s="103"/>
      <c r="E6831" s="5" t="str">
        <f t="array" ref="E6831">IF(D6831="","",XLOOKUP(D6831,DATOS!$D$6:D14000,DATOS!$C$6:C14000,0,0,1))</f>
        <v/>
      </c>
      <c r="F6831" s="220"/>
      <c r="G6831" s="221"/>
      <c r="H6831" s="194"/>
      <c r="I6831" s="106"/>
      <c r="J6831" s="195"/>
      <c r="K6831" s="195"/>
      <c r="L6831" s="196"/>
    </row>
    <row r="6832">
      <c r="A6832" s="198"/>
      <c r="B6832" s="219"/>
      <c r="C6832" s="103"/>
      <c r="D6832" s="103"/>
      <c r="E6832" s="5" t="str">
        <f t="array" ref="E6832">IF(D6832="","",XLOOKUP(D6832,DATOS!$D$6:D14000,DATOS!$C$6:C14000,0,0,1))</f>
        <v/>
      </c>
      <c r="F6832" s="220"/>
      <c r="G6832" s="221"/>
      <c r="H6832" s="194"/>
      <c r="I6832" s="106"/>
      <c r="J6832" s="195"/>
      <c r="K6832" s="195"/>
      <c r="L6832" s="196"/>
    </row>
    <row r="6833">
      <c r="A6833" s="198"/>
      <c r="B6833" s="219"/>
      <c r="C6833" s="103"/>
      <c r="D6833" s="103"/>
      <c r="E6833" s="5" t="str">
        <f t="array" ref="E6833">IF(D6833="","",XLOOKUP(D6833,DATOS!$D$6:D14000,DATOS!$C$6:C14000,0,0,1))</f>
        <v/>
      </c>
      <c r="F6833" s="220"/>
      <c r="G6833" s="221"/>
      <c r="H6833" s="194"/>
      <c r="I6833" s="106"/>
      <c r="J6833" s="195"/>
      <c r="K6833" s="195"/>
      <c r="L6833" s="196"/>
    </row>
    <row r="6834">
      <c r="A6834" s="198"/>
      <c r="B6834" s="219"/>
      <c r="C6834" s="103"/>
      <c r="D6834" s="103"/>
      <c r="E6834" s="5" t="str">
        <f t="array" ref="E6834">IF(D6834="","",XLOOKUP(D6834,DATOS!$D$6:D14000,DATOS!$C$6:C14000,0,0,1))</f>
        <v/>
      </c>
      <c r="F6834" s="220"/>
      <c r="G6834" s="221"/>
      <c r="H6834" s="194"/>
      <c r="I6834" s="106"/>
      <c r="J6834" s="195"/>
      <c r="K6834" s="195"/>
      <c r="L6834" s="196"/>
    </row>
    <row r="6835">
      <c r="A6835" s="198"/>
      <c r="B6835" s="219"/>
      <c r="C6835" s="103"/>
      <c r="D6835" s="103"/>
      <c r="E6835" s="5" t="str">
        <f t="array" ref="E6835">IF(D6835="","",XLOOKUP(D6835,DATOS!$D$6:D14000,DATOS!$C$6:C14000,0,0,1))</f>
        <v/>
      </c>
      <c r="F6835" s="220"/>
      <c r="G6835" s="221"/>
      <c r="H6835" s="194"/>
      <c r="I6835" s="106"/>
      <c r="J6835" s="195"/>
      <c r="K6835" s="195"/>
      <c r="L6835" s="196"/>
    </row>
    <row r="6836">
      <c r="A6836" s="198"/>
      <c r="B6836" s="219"/>
      <c r="C6836" s="103"/>
      <c r="D6836" s="103"/>
      <c r="E6836" s="5" t="str">
        <f t="array" ref="E6836">IF(D6836="","",XLOOKUP(D6836,DATOS!$D$6:D14000,DATOS!$C$6:C14000,0,0,1))</f>
        <v/>
      </c>
      <c r="F6836" s="220"/>
      <c r="G6836" s="221"/>
      <c r="H6836" s="194"/>
      <c r="I6836" s="106"/>
      <c r="J6836" s="195"/>
      <c r="K6836" s="195"/>
      <c r="L6836" s="196"/>
    </row>
    <row r="6837">
      <c r="A6837" s="198"/>
      <c r="B6837" s="219"/>
      <c r="C6837" s="103"/>
      <c r="D6837" s="103"/>
      <c r="E6837" s="5" t="str">
        <f t="array" ref="E6837">IF(D6837="","",XLOOKUP(D6837,DATOS!$D$6:D14000,DATOS!$C$6:C14000,0,0,1))</f>
        <v/>
      </c>
      <c r="F6837" s="220"/>
      <c r="G6837" s="221"/>
      <c r="H6837" s="194"/>
      <c r="I6837" s="106"/>
      <c r="J6837" s="195"/>
      <c r="K6837" s="195"/>
      <c r="L6837" s="196"/>
    </row>
    <row r="6838">
      <c r="A6838" s="198"/>
      <c r="B6838" s="219"/>
      <c r="C6838" s="103"/>
      <c r="D6838" s="103"/>
      <c r="E6838" s="5" t="str">
        <f t="array" ref="E6838">IF(D6838="","",XLOOKUP(D6838,DATOS!$D$6:D14000,DATOS!$C$6:C14000,0,0,1))</f>
        <v/>
      </c>
      <c r="F6838" s="220"/>
      <c r="G6838" s="221"/>
      <c r="H6838" s="194"/>
      <c r="I6838" s="106"/>
      <c r="J6838" s="195"/>
      <c r="K6838" s="195"/>
      <c r="L6838" s="196"/>
    </row>
    <row r="6839">
      <c r="A6839" s="198"/>
      <c r="B6839" s="219"/>
      <c r="C6839" s="103"/>
      <c r="D6839" s="103"/>
      <c r="E6839" s="5" t="str">
        <f t="array" ref="E6839">IF(D6839="","",XLOOKUP(D6839,DATOS!$D$6:D14000,DATOS!$C$6:C14000,0,0,1))</f>
        <v/>
      </c>
      <c r="F6839" s="220"/>
      <c r="G6839" s="221"/>
      <c r="H6839" s="194"/>
      <c r="I6839" s="106"/>
      <c r="J6839" s="195"/>
      <c r="K6839" s="195"/>
      <c r="L6839" s="196"/>
    </row>
    <row r="6840">
      <c r="A6840" s="198"/>
      <c r="B6840" s="219"/>
      <c r="C6840" s="103"/>
      <c r="D6840" s="103"/>
      <c r="E6840" s="5" t="str">
        <f t="array" ref="E6840">IF(D6840="","",XLOOKUP(D6840,DATOS!$D$6:D14000,DATOS!$C$6:C14000,0,0,1))</f>
        <v/>
      </c>
      <c r="F6840" s="220"/>
      <c r="G6840" s="221"/>
      <c r="H6840" s="194"/>
      <c r="I6840" s="106"/>
      <c r="J6840" s="195"/>
      <c r="K6840" s="195"/>
      <c r="L6840" s="196"/>
    </row>
    <row r="6841">
      <c r="A6841" s="198"/>
      <c r="B6841" s="219"/>
      <c r="C6841" s="103"/>
      <c r="D6841" s="103"/>
      <c r="E6841" s="5" t="str">
        <f t="array" ref="E6841">IF(D6841="","",XLOOKUP(D6841,DATOS!$D$6:D14000,DATOS!$C$6:C14000,0,0,1))</f>
        <v/>
      </c>
      <c r="F6841" s="220"/>
      <c r="G6841" s="221"/>
      <c r="H6841" s="194"/>
      <c r="I6841" s="106"/>
      <c r="J6841" s="195"/>
      <c r="K6841" s="195"/>
      <c r="L6841" s="196"/>
    </row>
    <row r="6842">
      <c r="A6842" s="198"/>
      <c r="B6842" s="219"/>
      <c r="C6842" s="103"/>
      <c r="D6842" s="103"/>
      <c r="E6842" s="5" t="str">
        <f t="array" ref="E6842">IF(D6842="","",XLOOKUP(D6842,DATOS!$D$6:D14000,DATOS!$C$6:C14000,0,0,1))</f>
        <v/>
      </c>
      <c r="F6842" s="220"/>
      <c r="G6842" s="221"/>
      <c r="H6842" s="194"/>
      <c r="I6842" s="106"/>
      <c r="J6842" s="195"/>
      <c r="K6842" s="195"/>
      <c r="L6842" s="196"/>
    </row>
    <row r="6843">
      <c r="A6843" s="198"/>
      <c r="B6843" s="219"/>
      <c r="C6843" s="103"/>
      <c r="D6843" s="103"/>
      <c r="E6843" s="5" t="str">
        <f t="array" ref="E6843">IF(D6843="","",XLOOKUP(D6843,DATOS!$D$6:D14000,DATOS!$C$6:C14000,0,0,1))</f>
        <v/>
      </c>
      <c r="F6843" s="220"/>
      <c r="G6843" s="221"/>
      <c r="H6843" s="194"/>
      <c r="I6843" s="106"/>
      <c r="J6843" s="195"/>
      <c r="K6843" s="195"/>
      <c r="L6843" s="196"/>
    </row>
    <row r="6844">
      <c r="A6844" s="198"/>
      <c r="B6844" s="219"/>
      <c r="C6844" s="103"/>
      <c r="D6844" s="103"/>
      <c r="E6844" s="5" t="str">
        <f t="array" ref="E6844">IF(D6844="","",XLOOKUP(D6844,DATOS!$D$6:D14000,DATOS!$C$6:C14000,0,0,1))</f>
        <v/>
      </c>
      <c r="F6844" s="220"/>
      <c r="G6844" s="221"/>
      <c r="H6844" s="194"/>
      <c r="I6844" s="106"/>
      <c r="J6844" s="195"/>
      <c r="K6844" s="195"/>
      <c r="L6844" s="196"/>
    </row>
    <row r="6845">
      <c r="A6845" s="198"/>
      <c r="B6845" s="219"/>
      <c r="C6845" s="103"/>
      <c r="D6845" s="103"/>
      <c r="E6845" s="5" t="str">
        <f t="array" ref="E6845">IF(D6845="","",XLOOKUP(D6845,DATOS!$D$6:D14000,DATOS!$C$6:C14000,0,0,1))</f>
        <v/>
      </c>
      <c r="F6845" s="220"/>
      <c r="G6845" s="221"/>
      <c r="H6845" s="194"/>
      <c r="I6845" s="106"/>
      <c r="J6845" s="195"/>
      <c r="K6845" s="195"/>
      <c r="L6845" s="196"/>
    </row>
    <row r="6846">
      <c r="A6846" s="198"/>
      <c r="B6846" s="219"/>
      <c r="C6846" s="103"/>
      <c r="D6846" s="103"/>
      <c r="E6846" s="5" t="str">
        <f t="array" ref="E6846">IF(D6846="","",XLOOKUP(D6846,DATOS!$D$6:D14000,DATOS!$C$6:C14000,0,0,1))</f>
        <v/>
      </c>
      <c r="F6846" s="220"/>
      <c r="G6846" s="221"/>
      <c r="H6846" s="194"/>
      <c r="I6846" s="106"/>
      <c r="J6846" s="195"/>
      <c r="K6846" s="195"/>
      <c r="L6846" s="196"/>
    </row>
    <row r="6847">
      <c r="A6847" s="198"/>
      <c r="B6847" s="219"/>
      <c r="C6847" s="103"/>
      <c r="D6847" s="103"/>
      <c r="E6847" s="5" t="str">
        <f t="array" ref="E6847">IF(D6847="","",XLOOKUP(D6847,DATOS!$D$6:D14000,DATOS!$C$6:C14000,0,0,1))</f>
        <v/>
      </c>
      <c r="F6847" s="220"/>
      <c r="G6847" s="221"/>
      <c r="H6847" s="194"/>
      <c r="I6847" s="106"/>
      <c r="J6847" s="195"/>
      <c r="K6847" s="195"/>
      <c r="L6847" s="196"/>
    </row>
    <row r="6848">
      <c r="A6848" s="198"/>
      <c r="B6848" s="219"/>
      <c r="C6848" s="103"/>
      <c r="D6848" s="103"/>
      <c r="E6848" s="5" t="str">
        <f t="array" ref="E6848">IF(D6848="","",XLOOKUP(D6848,DATOS!$D$6:D14000,DATOS!$C$6:C14000,0,0,1))</f>
        <v/>
      </c>
      <c r="F6848" s="220"/>
      <c r="G6848" s="221"/>
      <c r="H6848" s="194"/>
      <c r="I6848" s="106"/>
      <c r="J6848" s="195"/>
      <c r="K6848" s="195"/>
      <c r="L6848" s="196"/>
    </row>
    <row r="6849">
      <c r="A6849" s="198"/>
      <c r="B6849" s="219"/>
      <c r="C6849" s="103"/>
      <c r="D6849" s="103"/>
      <c r="E6849" s="5" t="str">
        <f t="array" ref="E6849">IF(D6849="","",XLOOKUP(D6849,DATOS!$D$6:D14000,DATOS!$C$6:C14000,0,0,1))</f>
        <v/>
      </c>
      <c r="F6849" s="220"/>
      <c r="G6849" s="221"/>
      <c r="H6849" s="194"/>
      <c r="I6849" s="106"/>
      <c r="J6849" s="195"/>
      <c r="K6849" s="195"/>
      <c r="L6849" s="196"/>
    </row>
    <row r="6850">
      <c r="A6850" s="198"/>
      <c r="B6850" s="219"/>
      <c r="C6850" s="103"/>
      <c r="D6850" s="103"/>
      <c r="E6850" s="5" t="str">
        <f t="array" ref="E6850">IF(D6850="","",XLOOKUP(D6850,DATOS!$D$6:D14000,DATOS!$C$6:C14000,0,0,1))</f>
        <v/>
      </c>
      <c r="F6850" s="220"/>
      <c r="G6850" s="221"/>
      <c r="H6850" s="194"/>
      <c r="I6850" s="106"/>
      <c r="J6850" s="195"/>
      <c r="K6850" s="195"/>
      <c r="L6850" s="196"/>
    </row>
    <row r="6851">
      <c r="A6851" s="198"/>
      <c r="B6851" s="219"/>
      <c r="C6851" s="103"/>
      <c r="D6851" s="103"/>
      <c r="E6851" s="5" t="str">
        <f t="array" ref="E6851">IF(D6851="","",XLOOKUP(D6851,DATOS!$D$6:D14000,DATOS!$C$6:C14000,0,0,1))</f>
        <v/>
      </c>
      <c r="F6851" s="220"/>
      <c r="G6851" s="221"/>
      <c r="H6851" s="194"/>
      <c r="I6851" s="106"/>
      <c r="J6851" s="195"/>
      <c r="K6851" s="195"/>
      <c r="L6851" s="196"/>
    </row>
    <row r="6852">
      <c r="A6852" s="198"/>
      <c r="B6852" s="219"/>
      <c r="C6852" s="103"/>
      <c r="D6852" s="103"/>
      <c r="E6852" s="5" t="str">
        <f t="array" ref="E6852">IF(D6852="","",XLOOKUP(D6852,DATOS!$D$6:D14000,DATOS!$C$6:C14000,0,0,1))</f>
        <v/>
      </c>
      <c r="F6852" s="220"/>
      <c r="G6852" s="221"/>
      <c r="H6852" s="194"/>
      <c r="I6852" s="106"/>
      <c r="J6852" s="195"/>
      <c r="K6852" s="195"/>
      <c r="L6852" s="196"/>
    </row>
    <row r="6853">
      <c r="A6853" s="198"/>
      <c r="B6853" s="219"/>
      <c r="C6853" s="103"/>
      <c r="D6853" s="103"/>
      <c r="E6853" s="5" t="str">
        <f t="array" ref="E6853">IF(D6853="","",XLOOKUP(D6853,DATOS!$D$6:D14000,DATOS!$C$6:C14000,0,0,1))</f>
        <v/>
      </c>
      <c r="F6853" s="220"/>
      <c r="G6853" s="221"/>
      <c r="H6853" s="194"/>
      <c r="I6853" s="106"/>
      <c r="J6853" s="195"/>
      <c r="K6853" s="195"/>
      <c r="L6853" s="196"/>
    </row>
    <row r="6854">
      <c r="A6854" s="198"/>
      <c r="B6854" s="219"/>
      <c r="C6854" s="103"/>
      <c r="D6854" s="103"/>
      <c r="E6854" s="5" t="str">
        <f t="array" ref="E6854">IF(D6854="","",XLOOKUP(D6854,DATOS!$D$6:D14000,DATOS!$C$6:C14000,0,0,1))</f>
        <v/>
      </c>
      <c r="F6854" s="220"/>
      <c r="G6854" s="221"/>
      <c r="H6854" s="194"/>
      <c r="I6854" s="106"/>
      <c r="J6854" s="195"/>
      <c r="K6854" s="195"/>
      <c r="L6854" s="196"/>
    </row>
    <row r="6855">
      <c r="A6855" s="198"/>
      <c r="B6855" s="219"/>
      <c r="C6855" s="103"/>
      <c r="D6855" s="103"/>
      <c r="E6855" s="5" t="str">
        <f t="array" ref="E6855">IF(D6855="","",XLOOKUP(D6855,DATOS!$D$6:D14000,DATOS!$C$6:C14000,0,0,1))</f>
        <v/>
      </c>
      <c r="F6855" s="220"/>
      <c r="G6855" s="221"/>
      <c r="H6855" s="194"/>
      <c r="I6855" s="106"/>
      <c r="J6855" s="195"/>
      <c r="K6855" s="195"/>
      <c r="L6855" s="196"/>
    </row>
    <row r="6856">
      <c r="A6856" s="198"/>
      <c r="B6856" s="219"/>
      <c r="C6856" s="103"/>
      <c r="D6856" s="103"/>
      <c r="E6856" s="5" t="str">
        <f t="array" ref="E6856">IF(D6856="","",XLOOKUP(D6856,DATOS!$D$6:D14000,DATOS!$C$6:C14000,0,0,1))</f>
        <v/>
      </c>
      <c r="F6856" s="220"/>
      <c r="G6856" s="221"/>
      <c r="H6856" s="194"/>
      <c r="I6856" s="106"/>
      <c r="J6856" s="195"/>
      <c r="K6856" s="195"/>
      <c r="L6856" s="196"/>
    </row>
    <row r="6857">
      <c r="A6857" s="198"/>
      <c r="B6857" s="219"/>
      <c r="C6857" s="103"/>
      <c r="D6857" s="103"/>
      <c r="E6857" s="5" t="str">
        <f t="array" ref="E6857">IF(D6857="","",XLOOKUP(D6857,DATOS!$D$6:D14000,DATOS!$C$6:C14000,0,0,1))</f>
        <v/>
      </c>
      <c r="F6857" s="220"/>
      <c r="G6857" s="221"/>
      <c r="H6857" s="194"/>
      <c r="I6857" s="106"/>
      <c r="J6857" s="195"/>
      <c r="K6857" s="195"/>
      <c r="L6857" s="196"/>
    </row>
    <row r="6858">
      <c r="A6858" s="198"/>
      <c r="B6858" s="219"/>
      <c r="C6858" s="103"/>
      <c r="D6858" s="103"/>
      <c r="E6858" s="5" t="str">
        <f t="array" ref="E6858">IF(D6858="","",XLOOKUP(D6858,DATOS!$D$6:D14000,DATOS!$C$6:C14000,0,0,1))</f>
        <v/>
      </c>
      <c r="F6858" s="220"/>
      <c r="G6858" s="221"/>
      <c r="H6858" s="194"/>
      <c r="I6858" s="106"/>
      <c r="J6858" s="195"/>
      <c r="K6858" s="195"/>
      <c r="L6858" s="196"/>
    </row>
    <row r="6859">
      <c r="A6859" s="198"/>
      <c r="B6859" s="219"/>
      <c r="C6859" s="103"/>
      <c r="D6859" s="103"/>
      <c r="E6859" s="5" t="str">
        <f t="array" ref="E6859">IF(D6859="","",XLOOKUP(D6859,DATOS!$D$6:D14000,DATOS!$C$6:C14000,0,0,1))</f>
        <v/>
      </c>
      <c r="F6859" s="220"/>
      <c r="G6859" s="221"/>
      <c r="H6859" s="194"/>
      <c r="I6859" s="106"/>
      <c r="J6859" s="195"/>
      <c r="K6859" s="195"/>
      <c r="L6859" s="196"/>
    </row>
    <row r="6860">
      <c r="A6860" s="198"/>
      <c r="B6860" s="219"/>
      <c r="C6860" s="103"/>
      <c r="D6860" s="103"/>
      <c r="E6860" s="5" t="str">
        <f t="array" ref="E6860">IF(D6860="","",XLOOKUP(D6860,DATOS!$D$6:D14000,DATOS!$C$6:C14000,0,0,1))</f>
        <v/>
      </c>
      <c r="F6860" s="220"/>
      <c r="G6860" s="221"/>
      <c r="H6860" s="194"/>
      <c r="I6860" s="106"/>
      <c r="J6860" s="195"/>
      <c r="K6860" s="195"/>
      <c r="L6860" s="196"/>
    </row>
    <row r="6861">
      <c r="A6861" s="198"/>
      <c r="B6861" s="219"/>
      <c r="C6861" s="103"/>
      <c r="D6861" s="103"/>
      <c r="E6861" s="5" t="str">
        <f t="array" ref="E6861">IF(D6861="","",XLOOKUP(D6861,DATOS!$D$6:D14000,DATOS!$C$6:C14000,0,0,1))</f>
        <v/>
      </c>
      <c r="F6861" s="220"/>
      <c r="G6861" s="221"/>
      <c r="H6861" s="194"/>
      <c r="I6861" s="106"/>
      <c r="J6861" s="195"/>
      <c r="K6861" s="195"/>
      <c r="L6861" s="196"/>
    </row>
    <row r="6862">
      <c r="A6862" s="198"/>
      <c r="B6862" s="219"/>
      <c r="C6862" s="103"/>
      <c r="D6862" s="103"/>
      <c r="E6862" s="5" t="str">
        <f t="array" ref="E6862">IF(D6862="","",XLOOKUP(D6862,DATOS!$D$6:D14000,DATOS!$C$6:C14000,0,0,1))</f>
        <v/>
      </c>
      <c r="F6862" s="220"/>
      <c r="G6862" s="221"/>
      <c r="H6862" s="194"/>
      <c r="I6862" s="106"/>
      <c r="J6862" s="195"/>
      <c r="K6862" s="195"/>
      <c r="L6862" s="196"/>
    </row>
    <row r="6863">
      <c r="A6863" s="198"/>
      <c r="B6863" s="219"/>
      <c r="C6863" s="103"/>
      <c r="D6863" s="103"/>
      <c r="E6863" s="5" t="str">
        <f t="array" ref="E6863">IF(D6863="","",XLOOKUP(D6863,DATOS!$D$6:D14000,DATOS!$C$6:C14000,0,0,1))</f>
        <v/>
      </c>
      <c r="F6863" s="220"/>
      <c r="G6863" s="221"/>
      <c r="H6863" s="194"/>
      <c r="I6863" s="106"/>
      <c r="J6863" s="195"/>
      <c r="K6863" s="195"/>
      <c r="L6863" s="196"/>
    </row>
    <row r="6864">
      <c r="A6864" s="198"/>
      <c r="B6864" s="219"/>
      <c r="C6864" s="103"/>
      <c r="D6864" s="103"/>
      <c r="E6864" s="5" t="str">
        <f t="array" ref="E6864">IF(D6864="","",XLOOKUP(D6864,DATOS!$D$6:D14000,DATOS!$C$6:C14000,0,0,1))</f>
        <v/>
      </c>
      <c r="F6864" s="220"/>
      <c r="G6864" s="221"/>
      <c r="H6864" s="194"/>
      <c r="I6864" s="106"/>
      <c r="J6864" s="195"/>
      <c r="K6864" s="195"/>
      <c r="L6864" s="196"/>
    </row>
    <row r="6865">
      <c r="A6865" s="198"/>
      <c r="B6865" s="219"/>
      <c r="C6865" s="103"/>
      <c r="D6865" s="103"/>
      <c r="E6865" s="5" t="str">
        <f t="array" ref="E6865">IF(D6865="","",XLOOKUP(D6865,DATOS!$D$6:D14000,DATOS!$C$6:C14000,0,0,1))</f>
        <v/>
      </c>
      <c r="F6865" s="220"/>
      <c r="G6865" s="221"/>
      <c r="H6865" s="194"/>
      <c r="I6865" s="106"/>
      <c r="J6865" s="195"/>
      <c r="K6865" s="195"/>
      <c r="L6865" s="196"/>
    </row>
    <row r="6866">
      <c r="A6866" s="198"/>
      <c r="B6866" s="219"/>
      <c r="C6866" s="103"/>
      <c r="D6866" s="103"/>
      <c r="E6866" s="5" t="str">
        <f t="array" ref="E6866">IF(D6866="","",XLOOKUP(D6866,DATOS!$D$6:D14000,DATOS!$C$6:C14000,0,0,1))</f>
        <v/>
      </c>
      <c r="F6866" s="220"/>
      <c r="G6866" s="221"/>
      <c r="H6866" s="194"/>
      <c r="I6866" s="106"/>
      <c r="J6866" s="195"/>
      <c r="K6866" s="195"/>
      <c r="L6866" s="196"/>
    </row>
    <row r="6867">
      <c r="A6867" s="198"/>
      <c r="B6867" s="219"/>
      <c r="C6867" s="103"/>
      <c r="D6867" s="103"/>
      <c r="E6867" s="5" t="str">
        <f t="array" ref="E6867">IF(D6867="","",XLOOKUP(D6867,DATOS!$D$6:D14000,DATOS!$C$6:C14000,0,0,1))</f>
        <v/>
      </c>
      <c r="F6867" s="220"/>
      <c r="G6867" s="221"/>
      <c r="H6867" s="194"/>
      <c r="I6867" s="106"/>
      <c r="J6867" s="195"/>
      <c r="K6867" s="195"/>
      <c r="L6867" s="196"/>
    </row>
    <row r="6868">
      <c r="A6868" s="198"/>
      <c r="B6868" s="219"/>
      <c r="C6868" s="103"/>
      <c r="D6868" s="103"/>
      <c r="E6868" s="5" t="str">
        <f t="array" ref="E6868">IF(D6868="","",XLOOKUP(D6868,DATOS!$D$6:D14000,DATOS!$C$6:C14000,0,0,1))</f>
        <v/>
      </c>
      <c r="F6868" s="220"/>
      <c r="G6868" s="221"/>
      <c r="H6868" s="194"/>
      <c r="I6868" s="106"/>
      <c r="J6868" s="195"/>
      <c r="K6868" s="195"/>
      <c r="L6868" s="196"/>
    </row>
    <row r="6869">
      <c r="A6869" s="198"/>
      <c r="B6869" s="219"/>
      <c r="C6869" s="103"/>
      <c r="D6869" s="103"/>
      <c r="E6869" s="5" t="str">
        <f t="array" ref="E6869">IF(D6869="","",XLOOKUP(D6869,DATOS!$D$6:D14000,DATOS!$C$6:C14000,0,0,1))</f>
        <v/>
      </c>
      <c r="F6869" s="220"/>
      <c r="G6869" s="221"/>
      <c r="H6869" s="194"/>
      <c r="I6869" s="106"/>
      <c r="J6869" s="195"/>
      <c r="K6869" s="195"/>
      <c r="L6869" s="196"/>
    </row>
    <row r="6870">
      <c r="A6870" s="198"/>
      <c r="B6870" s="219"/>
      <c r="C6870" s="103"/>
      <c r="D6870" s="103"/>
      <c r="E6870" s="5" t="str">
        <f t="array" ref="E6870">IF(D6870="","",XLOOKUP(D6870,DATOS!$D$6:D14000,DATOS!$C$6:C14000,0,0,1))</f>
        <v/>
      </c>
      <c r="F6870" s="220"/>
      <c r="G6870" s="221"/>
      <c r="H6870" s="194"/>
      <c r="I6870" s="106"/>
      <c r="J6870" s="195"/>
      <c r="K6870" s="195"/>
      <c r="L6870" s="196"/>
    </row>
    <row r="6871">
      <c r="A6871" s="198"/>
      <c r="B6871" s="219"/>
      <c r="C6871" s="103"/>
      <c r="D6871" s="103"/>
      <c r="E6871" s="5" t="str">
        <f t="array" ref="E6871">IF(D6871="","",XLOOKUP(D6871,DATOS!$D$6:D14000,DATOS!$C$6:C14000,0,0,1))</f>
        <v/>
      </c>
      <c r="F6871" s="220"/>
      <c r="G6871" s="221"/>
      <c r="H6871" s="194"/>
      <c r="I6871" s="106"/>
      <c r="J6871" s="195"/>
      <c r="K6871" s="195"/>
      <c r="L6871" s="196"/>
    </row>
    <row r="6872">
      <c r="A6872" s="198"/>
      <c r="B6872" s="219"/>
      <c r="C6872" s="103"/>
      <c r="D6872" s="103"/>
      <c r="E6872" s="5" t="str">
        <f t="array" ref="E6872">IF(D6872="","",XLOOKUP(D6872,DATOS!$D$6:D14000,DATOS!$C$6:C14000,0,0,1))</f>
        <v/>
      </c>
      <c r="F6872" s="220"/>
      <c r="G6872" s="221"/>
      <c r="H6872" s="194"/>
      <c r="I6872" s="106"/>
      <c r="J6872" s="195"/>
      <c r="K6872" s="195"/>
      <c r="L6872" s="196"/>
    </row>
    <row r="6873">
      <c r="A6873" s="198"/>
      <c r="B6873" s="219"/>
      <c r="C6873" s="103"/>
      <c r="D6873" s="103"/>
      <c r="E6873" s="5" t="str">
        <f t="array" ref="E6873">IF(D6873="","",XLOOKUP(D6873,DATOS!$D$6:D14000,DATOS!$C$6:C14000,0,0,1))</f>
        <v/>
      </c>
      <c r="F6873" s="220"/>
      <c r="G6873" s="221"/>
      <c r="H6873" s="194"/>
      <c r="I6873" s="106"/>
      <c r="J6873" s="195"/>
      <c r="K6873" s="195"/>
      <c r="L6873" s="196"/>
    </row>
    <row r="6874">
      <c r="A6874" s="198"/>
      <c r="B6874" s="219"/>
      <c r="C6874" s="103"/>
      <c r="D6874" s="103"/>
      <c r="E6874" s="5" t="str">
        <f t="array" ref="E6874">IF(D6874="","",XLOOKUP(D6874,DATOS!$D$6:D14000,DATOS!$C$6:C14000,0,0,1))</f>
        <v/>
      </c>
      <c r="F6874" s="220"/>
      <c r="G6874" s="221"/>
      <c r="H6874" s="194"/>
      <c r="I6874" s="106"/>
      <c r="J6874" s="195"/>
      <c r="K6874" s="195"/>
      <c r="L6874" s="196"/>
    </row>
    <row r="6875">
      <c r="A6875" s="198"/>
      <c r="B6875" s="219"/>
      <c r="C6875" s="103"/>
      <c r="D6875" s="103"/>
      <c r="E6875" s="5" t="str">
        <f t="array" ref="E6875">IF(D6875="","",XLOOKUP(D6875,DATOS!$D$6:D14000,DATOS!$C$6:C14000,0,0,1))</f>
        <v/>
      </c>
      <c r="F6875" s="220"/>
      <c r="G6875" s="221"/>
      <c r="H6875" s="194"/>
      <c r="I6875" s="106"/>
      <c r="J6875" s="195"/>
      <c r="K6875" s="195"/>
      <c r="L6875" s="196"/>
    </row>
    <row r="6876">
      <c r="A6876" s="198"/>
      <c r="B6876" s="219"/>
      <c r="C6876" s="103"/>
      <c r="D6876" s="103"/>
      <c r="E6876" s="5" t="str">
        <f t="array" ref="E6876">IF(D6876="","",XLOOKUP(D6876,DATOS!$D$6:D14000,DATOS!$C$6:C14000,0,0,1))</f>
        <v/>
      </c>
      <c r="F6876" s="220"/>
      <c r="G6876" s="221"/>
      <c r="H6876" s="194"/>
      <c r="I6876" s="106"/>
      <c r="J6876" s="195"/>
      <c r="K6876" s="195"/>
      <c r="L6876" s="196"/>
    </row>
    <row r="6877">
      <c r="A6877" s="198"/>
      <c r="B6877" s="219"/>
      <c r="C6877" s="103"/>
      <c r="D6877" s="103"/>
      <c r="E6877" s="5" t="str">
        <f t="array" ref="E6877">IF(D6877="","",XLOOKUP(D6877,DATOS!$D$6:D14000,DATOS!$C$6:C14000,0,0,1))</f>
        <v/>
      </c>
      <c r="F6877" s="220"/>
      <c r="G6877" s="221"/>
      <c r="H6877" s="194"/>
      <c r="I6877" s="106"/>
      <c r="J6877" s="195"/>
      <c r="K6877" s="195"/>
      <c r="L6877" s="196"/>
    </row>
    <row r="6878">
      <c r="A6878" s="198"/>
      <c r="B6878" s="219"/>
      <c r="C6878" s="103"/>
      <c r="D6878" s="103"/>
      <c r="E6878" s="5" t="str">
        <f t="array" ref="E6878">IF(D6878="","",XLOOKUP(D6878,DATOS!$D$6:D14000,DATOS!$C$6:C14000,0,0,1))</f>
        <v/>
      </c>
      <c r="F6878" s="220"/>
      <c r="G6878" s="221"/>
      <c r="H6878" s="194"/>
      <c r="I6878" s="106"/>
      <c r="J6878" s="195"/>
      <c r="K6878" s="195"/>
      <c r="L6878" s="196"/>
    </row>
    <row r="6879">
      <c r="A6879" s="198"/>
      <c r="B6879" s="219"/>
      <c r="C6879" s="103"/>
      <c r="D6879" s="103"/>
      <c r="E6879" s="5" t="str">
        <f t="array" ref="E6879">IF(D6879="","",XLOOKUP(D6879,DATOS!$D$6:D14000,DATOS!$C$6:C14000,0,0,1))</f>
        <v/>
      </c>
      <c r="F6879" s="220"/>
      <c r="G6879" s="221"/>
      <c r="H6879" s="194"/>
      <c r="I6879" s="106"/>
      <c r="J6879" s="195"/>
      <c r="K6879" s="195"/>
      <c r="L6879" s="196"/>
    </row>
    <row r="6880">
      <c r="A6880" s="198"/>
      <c r="B6880" s="219"/>
      <c r="C6880" s="103"/>
      <c r="D6880" s="103"/>
      <c r="E6880" s="5" t="str">
        <f t="array" ref="E6880">IF(D6880="","",XLOOKUP(D6880,DATOS!$D$6:D14000,DATOS!$C$6:C14000,0,0,1))</f>
        <v/>
      </c>
      <c r="F6880" s="220"/>
      <c r="G6880" s="221"/>
      <c r="H6880" s="194"/>
      <c r="I6880" s="106"/>
      <c r="J6880" s="195"/>
      <c r="K6880" s="195"/>
      <c r="L6880" s="196"/>
    </row>
    <row r="6881">
      <c r="A6881" s="198"/>
      <c r="B6881" s="219"/>
      <c r="C6881" s="103"/>
      <c r="D6881" s="103"/>
      <c r="E6881" s="5" t="str">
        <f t="array" ref="E6881">IF(D6881="","",XLOOKUP(D6881,DATOS!$D$6:D14000,DATOS!$C$6:C14000,0,0,1))</f>
        <v/>
      </c>
      <c r="F6881" s="220"/>
      <c r="G6881" s="221"/>
      <c r="H6881" s="194"/>
      <c r="I6881" s="106"/>
      <c r="J6881" s="195"/>
      <c r="K6881" s="195"/>
      <c r="L6881" s="196"/>
    </row>
    <row r="6882">
      <c r="A6882" s="198"/>
      <c r="B6882" s="219"/>
      <c r="C6882" s="103"/>
      <c r="D6882" s="103"/>
      <c r="E6882" s="5" t="str">
        <f t="array" ref="E6882">IF(D6882="","",XLOOKUP(D6882,DATOS!$D$6:D14000,DATOS!$C$6:C14000,0,0,1))</f>
        <v/>
      </c>
      <c r="F6882" s="220"/>
      <c r="G6882" s="221"/>
      <c r="H6882" s="194"/>
      <c r="I6882" s="106"/>
      <c r="J6882" s="195"/>
      <c r="K6882" s="195"/>
      <c r="L6882" s="196"/>
    </row>
    <row r="6883">
      <c r="A6883" s="198"/>
      <c r="B6883" s="219"/>
      <c r="C6883" s="103"/>
      <c r="D6883" s="103"/>
      <c r="E6883" s="5" t="str">
        <f t="array" ref="E6883">IF(D6883="","",XLOOKUP(D6883,DATOS!$D$6:D14000,DATOS!$C$6:C14000,0,0,1))</f>
        <v/>
      </c>
      <c r="F6883" s="220"/>
      <c r="G6883" s="221"/>
      <c r="H6883" s="194"/>
      <c r="I6883" s="106"/>
      <c r="J6883" s="195"/>
      <c r="K6883" s="195"/>
      <c r="L6883" s="196"/>
    </row>
    <row r="6884">
      <c r="A6884" s="198"/>
      <c r="B6884" s="219"/>
      <c r="C6884" s="103"/>
      <c r="D6884" s="103"/>
      <c r="E6884" s="5" t="str">
        <f t="array" ref="E6884">IF(D6884="","",XLOOKUP(D6884,DATOS!$D$6:D14000,DATOS!$C$6:C14000,0,0,1))</f>
        <v/>
      </c>
      <c r="F6884" s="220"/>
      <c r="G6884" s="221"/>
      <c r="H6884" s="194"/>
      <c r="I6884" s="106"/>
      <c r="J6884" s="195"/>
      <c r="K6884" s="195"/>
      <c r="L6884" s="196"/>
    </row>
    <row r="6885">
      <c r="A6885" s="198"/>
      <c r="B6885" s="219"/>
      <c r="C6885" s="103"/>
      <c r="D6885" s="103"/>
      <c r="E6885" s="5" t="str">
        <f t="array" ref="E6885">IF(D6885="","",XLOOKUP(D6885,DATOS!$D$6:D14000,DATOS!$C$6:C14000,0,0,1))</f>
        <v/>
      </c>
      <c r="F6885" s="220"/>
      <c r="G6885" s="221"/>
      <c r="H6885" s="194"/>
      <c r="I6885" s="106"/>
      <c r="J6885" s="195"/>
      <c r="K6885" s="195"/>
      <c r="L6885" s="196"/>
    </row>
    <row r="6886">
      <c r="A6886" s="198"/>
      <c r="B6886" s="219"/>
      <c r="C6886" s="103"/>
      <c r="D6886" s="103"/>
      <c r="E6886" s="5" t="str">
        <f t="array" ref="E6886">IF(D6886="","",XLOOKUP(D6886,DATOS!$D$6:D14000,DATOS!$C$6:C14000,0,0,1))</f>
        <v/>
      </c>
      <c r="F6886" s="220"/>
      <c r="G6886" s="221"/>
      <c r="H6886" s="194"/>
      <c r="I6886" s="106"/>
      <c r="J6886" s="195"/>
      <c r="K6886" s="195"/>
      <c r="L6886" s="196"/>
    </row>
    <row r="6887">
      <c r="A6887" s="198"/>
      <c r="B6887" s="219"/>
      <c r="C6887" s="103"/>
      <c r="D6887" s="103"/>
      <c r="E6887" s="5" t="str">
        <f t="array" ref="E6887">IF(D6887="","",XLOOKUP(D6887,DATOS!$D$6:D14000,DATOS!$C$6:C14000,0,0,1))</f>
        <v/>
      </c>
      <c r="F6887" s="220"/>
      <c r="G6887" s="221"/>
      <c r="H6887" s="194"/>
      <c r="I6887" s="106"/>
      <c r="J6887" s="195"/>
      <c r="K6887" s="195"/>
      <c r="L6887" s="196"/>
    </row>
    <row r="6888">
      <c r="A6888" s="198"/>
      <c r="B6888" s="219"/>
      <c r="C6888" s="103"/>
      <c r="D6888" s="103"/>
      <c r="E6888" s="5" t="str">
        <f t="array" ref="E6888">IF(D6888="","",XLOOKUP(D6888,DATOS!$D$6:D14000,DATOS!$C$6:C14000,0,0,1))</f>
        <v/>
      </c>
      <c r="F6888" s="220"/>
      <c r="G6888" s="221"/>
      <c r="H6888" s="194"/>
      <c r="I6888" s="106"/>
      <c r="J6888" s="195"/>
      <c r="K6888" s="195"/>
      <c r="L6888" s="196"/>
    </row>
    <row r="6889">
      <c r="A6889" s="198"/>
      <c r="B6889" s="219"/>
      <c r="C6889" s="103"/>
      <c r="D6889" s="103"/>
      <c r="E6889" s="224" t="str">
        <f t="array" ref="E6889">IF(D6889="","",XLOOKUP(D6889,DATOS!$D$6:D14000,DATOS!$C$6:C14000,0,0,1))</f>
        <v/>
      </c>
      <c r="F6889" s="220"/>
      <c r="G6889" s="221"/>
      <c r="H6889" s="194"/>
      <c r="I6889" s="106"/>
      <c r="J6889" s="195"/>
      <c r="K6889" s="195"/>
      <c r="L6889" s="196"/>
    </row>
    <row r="6890">
      <c r="A6890" s="198"/>
      <c r="B6890" s="219"/>
      <c r="C6890" s="103"/>
      <c r="D6890" s="103"/>
      <c r="E6890" s="5" t="str">
        <f t="array" ref="E6890">IF(D6890="","",XLOOKUP(D6890,DATOS!$D$6:D14000,DATOS!$C$6:C14000,0,0,1))</f>
        <v/>
      </c>
      <c r="F6890" s="220"/>
      <c r="G6890" s="221"/>
      <c r="H6890" s="194"/>
      <c r="I6890" s="106"/>
      <c r="J6890" s="195"/>
      <c r="K6890" s="195"/>
      <c r="L6890" s="196"/>
    </row>
    <row r="6891">
      <c r="A6891" s="198"/>
      <c r="B6891" s="219"/>
      <c r="C6891" s="103"/>
      <c r="D6891" s="103"/>
      <c r="E6891" s="5" t="str">
        <f t="array" ref="E6891">IF(D6891="","",XLOOKUP(D6891,DATOS!$D$6:D14000,DATOS!$C$6:C14000,0,0,1))</f>
        <v/>
      </c>
      <c r="F6891" s="220"/>
      <c r="G6891" s="221"/>
      <c r="H6891" s="194"/>
      <c r="I6891" s="106"/>
      <c r="J6891" s="195"/>
      <c r="K6891" s="195"/>
      <c r="L6891" s="196"/>
    </row>
    <row r="6892">
      <c r="A6892" s="198"/>
      <c r="B6892" s="219"/>
      <c r="C6892" s="103"/>
      <c r="D6892" s="103"/>
      <c r="E6892" s="5" t="str">
        <f t="array" ref="E6892">IF(D6892="","",XLOOKUP(D6892,DATOS!$D$6:D14000,DATOS!$C$6:C14000,0,0,1))</f>
        <v/>
      </c>
      <c r="F6892" s="220"/>
      <c r="G6892" s="221"/>
      <c r="H6892" s="194"/>
      <c r="I6892" s="106"/>
      <c r="J6892" s="195"/>
      <c r="K6892" s="195"/>
      <c r="L6892" s="196"/>
    </row>
    <row r="6893">
      <c r="A6893" s="198"/>
      <c r="B6893" s="219"/>
      <c r="C6893" s="103"/>
      <c r="D6893" s="103"/>
      <c r="E6893" s="5" t="str">
        <f t="array" ref="E6893">IF(D6893="","",XLOOKUP(D6893,DATOS!$D$6:D14000,DATOS!$C$6:C14000,0,0,1))</f>
        <v/>
      </c>
      <c r="F6893" s="220"/>
      <c r="G6893" s="221"/>
      <c r="H6893" s="194"/>
      <c r="I6893" s="106"/>
      <c r="J6893" s="195"/>
      <c r="K6893" s="195"/>
      <c r="L6893" s="196"/>
    </row>
    <row r="6894">
      <c r="A6894" s="198"/>
      <c r="B6894" s="219"/>
      <c r="C6894" s="103"/>
      <c r="D6894" s="103"/>
      <c r="E6894" s="5" t="str">
        <f t="array" ref="E6894">IF(D6894="","",XLOOKUP(D6894,DATOS!$D$6:D14000,DATOS!$C$6:C14000,0,0,1))</f>
        <v/>
      </c>
      <c r="F6894" s="220"/>
      <c r="G6894" s="221"/>
      <c r="H6894" s="194"/>
      <c r="I6894" s="106"/>
      <c r="J6894" s="195"/>
      <c r="K6894" s="195"/>
      <c r="L6894" s="196"/>
    </row>
    <row r="6895">
      <c r="A6895" s="198"/>
      <c r="B6895" s="219"/>
      <c r="C6895" s="103"/>
      <c r="D6895" s="103"/>
      <c r="E6895" s="5" t="str">
        <f t="array" ref="E6895">IF(D6895="","",XLOOKUP(D6895,DATOS!$D$6:D14000,DATOS!$C$6:C14000,0,0,1))</f>
        <v/>
      </c>
      <c r="F6895" s="220"/>
      <c r="G6895" s="221"/>
      <c r="H6895" s="194"/>
      <c r="I6895" s="106"/>
      <c r="J6895" s="195"/>
      <c r="K6895" s="195"/>
      <c r="L6895" s="196"/>
    </row>
    <row r="6896">
      <c r="A6896" s="198"/>
      <c r="B6896" s="219"/>
      <c r="C6896" s="103"/>
      <c r="D6896" s="103"/>
      <c r="E6896" s="5" t="str">
        <f t="array" ref="E6896">IF(D6896="","",XLOOKUP(D6896,DATOS!$D$6:D14000,DATOS!$C$6:C14000,0,0,1))</f>
        <v/>
      </c>
      <c r="F6896" s="220"/>
      <c r="G6896" s="221"/>
      <c r="H6896" s="194"/>
      <c r="I6896" s="106"/>
      <c r="J6896" s="195"/>
      <c r="K6896" s="195"/>
      <c r="L6896" s="196"/>
    </row>
    <row r="6897">
      <c r="A6897" s="198"/>
      <c r="B6897" s="219"/>
      <c r="C6897" s="103"/>
      <c r="D6897" s="103"/>
      <c r="E6897" s="5" t="str">
        <f t="array" ref="E6897">IF(D6897="","",XLOOKUP(D6897,DATOS!$D$6:D14000,DATOS!$C$6:C14000,0,0,1))</f>
        <v/>
      </c>
      <c r="F6897" s="220"/>
      <c r="G6897" s="221"/>
      <c r="H6897" s="194"/>
      <c r="I6897" s="106"/>
      <c r="J6897" s="195"/>
      <c r="K6897" s="195"/>
      <c r="L6897" s="196"/>
    </row>
    <row r="6898">
      <c r="A6898" s="198"/>
      <c r="B6898" s="219"/>
      <c r="C6898" s="103"/>
      <c r="D6898" s="103"/>
      <c r="E6898" s="5" t="str">
        <f t="array" ref="E6898">IF(D6898="","",XLOOKUP(D6898,DATOS!$D$6:D14000,DATOS!$C$6:C14000,0,0,1))</f>
        <v/>
      </c>
      <c r="F6898" s="220"/>
      <c r="G6898" s="221"/>
      <c r="H6898" s="194"/>
      <c r="I6898" s="106"/>
      <c r="J6898" s="195"/>
      <c r="K6898" s="195"/>
      <c r="L6898" s="196"/>
    </row>
    <row r="6899">
      <c r="A6899" s="198"/>
      <c r="B6899" s="219"/>
      <c r="C6899" s="103"/>
      <c r="D6899" s="103"/>
      <c r="E6899" s="5" t="str">
        <f t="array" ref="E6899">IF(D6899="","",XLOOKUP(D6899,DATOS!$D$6:D14000,DATOS!$C$6:C14000,0,0,1))</f>
        <v/>
      </c>
      <c r="F6899" s="220"/>
      <c r="G6899" s="221"/>
      <c r="H6899" s="194"/>
      <c r="I6899" s="106"/>
      <c r="J6899" s="195"/>
      <c r="K6899" s="195"/>
      <c r="L6899" s="196"/>
    </row>
    <row r="6900">
      <c r="A6900" s="198"/>
      <c r="B6900" s="219"/>
      <c r="C6900" s="103"/>
      <c r="D6900" s="103"/>
      <c r="E6900" s="5" t="str">
        <f t="array" ref="E6900">IF(D6900="","",XLOOKUP(D6900,DATOS!$D$6:D14000,DATOS!$C$6:C14000,0,0,1))</f>
        <v/>
      </c>
      <c r="F6900" s="220"/>
      <c r="G6900" s="221"/>
      <c r="H6900" s="194"/>
      <c r="I6900" s="106"/>
      <c r="J6900" s="195"/>
      <c r="K6900" s="195"/>
      <c r="L6900" s="196"/>
    </row>
    <row r="6901">
      <c r="A6901" s="198"/>
      <c r="B6901" s="219"/>
      <c r="C6901" s="103"/>
      <c r="D6901" s="103"/>
      <c r="E6901" s="5" t="str">
        <f t="array" ref="E6901">IF(D6901="","",XLOOKUP(D6901,DATOS!$D$6:D14000,DATOS!$C$6:C14000,0,0,1))</f>
        <v/>
      </c>
      <c r="F6901" s="220"/>
      <c r="G6901" s="221"/>
      <c r="H6901" s="194"/>
      <c r="I6901" s="106"/>
      <c r="J6901" s="195"/>
      <c r="K6901" s="195"/>
      <c r="L6901" s="196"/>
    </row>
    <row r="6902">
      <c r="A6902" s="198"/>
      <c r="B6902" s="219"/>
      <c r="C6902" s="103"/>
      <c r="D6902" s="103"/>
      <c r="E6902" s="5" t="str">
        <f t="array" ref="E6902">IF(D6902="","",XLOOKUP(D6902,DATOS!$D$6:D14000,DATOS!$C$6:C14000,0,0,1))</f>
        <v/>
      </c>
      <c r="F6902" s="220"/>
      <c r="G6902" s="221"/>
      <c r="H6902" s="194"/>
      <c r="I6902" s="106"/>
      <c r="J6902" s="195"/>
      <c r="K6902" s="195"/>
      <c r="L6902" s="196"/>
    </row>
    <row r="6903">
      <c r="A6903" s="198"/>
      <c r="B6903" s="219"/>
      <c r="C6903" s="103"/>
      <c r="D6903" s="103"/>
      <c r="E6903" s="5" t="str">
        <f t="array" ref="E6903">IF(D6903="","",XLOOKUP(D6903,DATOS!$D$6:D14000,DATOS!$C$6:C14000,0,0,1))</f>
        <v/>
      </c>
      <c r="F6903" s="220"/>
      <c r="G6903" s="221"/>
      <c r="H6903" s="194"/>
      <c r="I6903" s="106"/>
      <c r="J6903" s="195"/>
      <c r="K6903" s="195"/>
      <c r="L6903" s="196"/>
    </row>
    <row r="6904">
      <c r="A6904" s="198"/>
      <c r="B6904" s="219"/>
      <c r="C6904" s="103"/>
      <c r="D6904" s="103"/>
      <c r="E6904" s="5" t="str">
        <f t="array" ref="E6904">IF(D6904="","",XLOOKUP(D6904,DATOS!$D$6:D14000,DATOS!$C$6:C14000,0,0,1))</f>
        <v/>
      </c>
      <c r="F6904" s="220"/>
      <c r="G6904" s="221"/>
      <c r="H6904" s="194"/>
      <c r="I6904" s="106"/>
      <c r="J6904" s="195"/>
      <c r="K6904" s="195"/>
      <c r="L6904" s="196"/>
    </row>
    <row r="6905">
      <c r="A6905" s="198"/>
      <c r="B6905" s="219"/>
      <c r="C6905" s="103"/>
      <c r="D6905" s="103"/>
      <c r="E6905" s="5" t="str">
        <f t="array" ref="E6905">IF(D6905="","",XLOOKUP(D6905,DATOS!$D$6:D14000,DATOS!$C$6:C14000,0,0,1))</f>
        <v/>
      </c>
      <c r="F6905" s="220"/>
      <c r="G6905" s="221"/>
      <c r="H6905" s="194"/>
      <c r="I6905" s="106"/>
      <c r="J6905" s="195"/>
      <c r="K6905" s="195"/>
      <c r="L6905" s="196"/>
    </row>
    <row r="6906">
      <c r="A6906" s="198"/>
      <c r="B6906" s="219"/>
      <c r="C6906" s="103"/>
      <c r="D6906" s="103"/>
      <c r="E6906" s="5" t="str">
        <f t="array" ref="E6906">IF(D6906="","",XLOOKUP(D6906,DATOS!$D$6:D14000,DATOS!$C$6:C14000,0,0,1))</f>
        <v/>
      </c>
      <c r="F6906" s="220"/>
      <c r="G6906" s="221"/>
      <c r="H6906" s="194"/>
      <c r="I6906" s="106"/>
      <c r="J6906" s="195"/>
      <c r="K6906" s="195"/>
      <c r="L6906" s="196"/>
    </row>
    <row r="6907">
      <c r="A6907" s="198"/>
      <c r="B6907" s="219"/>
      <c r="C6907" s="103"/>
      <c r="D6907" s="103"/>
      <c r="E6907" s="5" t="str">
        <f t="array" ref="E6907">IF(D6907="","",XLOOKUP(D6907,DATOS!$D$6:D14000,DATOS!$C$6:C14000,0,0,1))</f>
        <v/>
      </c>
      <c r="F6907" s="220"/>
      <c r="G6907" s="221"/>
      <c r="H6907" s="194"/>
      <c r="I6907" s="106"/>
      <c r="J6907" s="195"/>
      <c r="K6907" s="195"/>
      <c r="L6907" s="196"/>
    </row>
    <row r="6908">
      <c r="A6908" s="198"/>
      <c r="B6908" s="219"/>
      <c r="C6908" s="103"/>
      <c r="D6908" s="103"/>
      <c r="E6908" s="5" t="str">
        <f t="array" ref="E6908">IF(D6908="","",XLOOKUP(D6908,DATOS!$D$6:D14000,DATOS!$C$6:C14000,0,0,1))</f>
        <v/>
      </c>
      <c r="F6908" s="220"/>
      <c r="G6908" s="221"/>
      <c r="H6908" s="194"/>
      <c r="I6908" s="106"/>
      <c r="J6908" s="195"/>
      <c r="K6908" s="195"/>
      <c r="L6908" s="196"/>
    </row>
    <row r="6909">
      <c r="A6909" s="198"/>
      <c r="B6909" s="219"/>
      <c r="C6909" s="103"/>
      <c r="D6909" s="103"/>
      <c r="E6909" s="5" t="str">
        <f t="array" ref="E6909">IF(D6909="","",XLOOKUP(D6909,DATOS!$D$6:D14000,DATOS!$C$6:C14000,0,0,1))</f>
        <v/>
      </c>
      <c r="F6909" s="220"/>
      <c r="G6909" s="221"/>
      <c r="H6909" s="194"/>
      <c r="I6909" s="106"/>
      <c r="J6909" s="195"/>
      <c r="K6909" s="195"/>
      <c r="L6909" s="196"/>
    </row>
    <row r="6910">
      <c r="A6910" s="198"/>
      <c r="B6910" s="219"/>
      <c r="C6910" s="103"/>
      <c r="D6910" s="103"/>
      <c r="E6910" s="5" t="str">
        <f t="array" ref="E6910">IF(D6910="","",XLOOKUP(D6910,DATOS!$D$6:D14000,DATOS!$C$6:C14000,0,0,1))</f>
        <v/>
      </c>
      <c r="F6910" s="220"/>
      <c r="G6910" s="221"/>
      <c r="H6910" s="194"/>
      <c r="I6910" s="106"/>
      <c r="J6910" s="195"/>
      <c r="K6910" s="195"/>
      <c r="L6910" s="196"/>
    </row>
    <row r="6911">
      <c r="A6911" s="198"/>
      <c r="B6911" s="219"/>
      <c r="C6911" s="103"/>
      <c r="D6911" s="103"/>
      <c r="E6911" s="5" t="str">
        <f t="array" ref="E6911">IF(D6911="","",XLOOKUP(D6911,DATOS!$D$6:D14000,DATOS!$C$6:C14000,0,0,1))</f>
        <v/>
      </c>
      <c r="F6911" s="220"/>
      <c r="G6911" s="221"/>
      <c r="H6911" s="194"/>
      <c r="I6911" s="106"/>
      <c r="J6911" s="195"/>
      <c r="K6911" s="195"/>
      <c r="L6911" s="196"/>
    </row>
    <row r="6912">
      <c r="A6912" s="198"/>
      <c r="B6912" s="219"/>
      <c r="C6912" s="103"/>
      <c r="D6912" s="103"/>
      <c r="E6912" s="5" t="str">
        <f t="array" ref="E6912">IF(D6912="","",XLOOKUP(D6912,DATOS!$D$6:D14000,DATOS!$C$6:C14000,0,0,1))</f>
        <v/>
      </c>
      <c r="F6912" s="220"/>
      <c r="G6912" s="221"/>
      <c r="H6912" s="194"/>
      <c r="I6912" s="106"/>
      <c r="J6912" s="195"/>
      <c r="K6912" s="195"/>
      <c r="L6912" s="196"/>
    </row>
    <row r="6913">
      <c r="A6913" s="198"/>
      <c r="B6913" s="219"/>
      <c r="C6913" s="103"/>
      <c r="D6913" s="103"/>
      <c r="E6913" s="5" t="str">
        <f t="array" ref="E6913">IF(D6913="","",XLOOKUP(D6913,DATOS!$D$6:D14000,DATOS!$C$6:C14000,0,0,1))</f>
        <v/>
      </c>
      <c r="F6913" s="220"/>
      <c r="G6913" s="221"/>
      <c r="H6913" s="194"/>
      <c r="I6913" s="106"/>
      <c r="J6913" s="195"/>
      <c r="K6913" s="195"/>
      <c r="L6913" s="196"/>
    </row>
    <row r="6914">
      <c r="A6914" s="198"/>
      <c r="B6914" s="219"/>
      <c r="C6914" s="103"/>
      <c r="D6914" s="103"/>
      <c r="E6914" s="5" t="str">
        <f t="array" ref="E6914">IF(D6914="","",XLOOKUP(D6914,DATOS!$D$6:D14000,DATOS!$C$6:C14000,0,0,1))</f>
        <v/>
      </c>
      <c r="F6914" s="220"/>
      <c r="G6914" s="221"/>
      <c r="H6914" s="194"/>
      <c r="I6914" s="106"/>
      <c r="J6914" s="195"/>
      <c r="K6914" s="195"/>
      <c r="L6914" s="196"/>
    </row>
    <row r="6915">
      <c r="A6915" s="198"/>
      <c r="B6915" s="219"/>
      <c r="C6915" s="103"/>
      <c r="D6915" s="103"/>
      <c r="E6915" s="5" t="str">
        <f t="array" ref="E6915">IF(D6915="","",XLOOKUP(D6915,DATOS!$D$6:D14000,DATOS!$C$6:C14000,0,0,1))</f>
        <v/>
      </c>
      <c r="F6915" s="220"/>
      <c r="G6915" s="221"/>
      <c r="H6915" s="194"/>
      <c r="I6915" s="106"/>
      <c r="J6915" s="195"/>
      <c r="K6915" s="195"/>
      <c r="L6915" s="196"/>
    </row>
    <row r="6916">
      <c r="A6916" s="198"/>
      <c r="B6916" s="219"/>
      <c r="C6916" s="103"/>
      <c r="D6916" s="103"/>
      <c r="E6916" s="5" t="str">
        <f t="array" ref="E6916">IF(D6916="","",XLOOKUP(D6916,DATOS!$D$6:D14000,DATOS!$C$6:C14000,0,0,1))</f>
        <v/>
      </c>
      <c r="F6916" s="220"/>
      <c r="G6916" s="221"/>
      <c r="H6916" s="194"/>
      <c r="I6916" s="106"/>
      <c r="J6916" s="195"/>
      <c r="K6916" s="195"/>
      <c r="L6916" s="196"/>
    </row>
    <row r="6917">
      <c r="A6917" s="198"/>
      <c r="B6917" s="219"/>
      <c r="C6917" s="103"/>
      <c r="D6917" s="103"/>
      <c r="E6917" s="5" t="str">
        <f t="array" ref="E6917">IF(D6917="","",XLOOKUP(D6917,DATOS!$D$6:D14000,DATOS!$C$6:C14000,0,0,1))</f>
        <v/>
      </c>
      <c r="F6917" s="220"/>
      <c r="G6917" s="221"/>
      <c r="H6917" s="194"/>
      <c r="I6917" s="106"/>
      <c r="J6917" s="195"/>
      <c r="K6917" s="195"/>
      <c r="L6917" s="196"/>
    </row>
    <row r="6918">
      <c r="A6918" s="198"/>
      <c r="B6918" s="219"/>
      <c r="C6918" s="103"/>
      <c r="D6918" s="103"/>
      <c r="E6918" s="5" t="str">
        <f t="array" ref="E6918">IF(D6918="","",XLOOKUP(D6918,DATOS!$D$6:D14000,DATOS!$C$6:C14000,0,0,1))</f>
        <v/>
      </c>
      <c r="F6918" s="220"/>
      <c r="G6918" s="221"/>
      <c r="H6918" s="194"/>
      <c r="I6918" s="106"/>
      <c r="J6918" s="195"/>
      <c r="K6918" s="195"/>
      <c r="L6918" s="196"/>
    </row>
    <row r="6919">
      <c r="A6919" s="198"/>
      <c r="B6919" s="219"/>
      <c r="C6919" s="103"/>
      <c r="D6919" s="103"/>
      <c r="E6919" s="5" t="str">
        <f t="array" ref="E6919">IF(D6919="","",XLOOKUP(D6919,DATOS!$D$6:D14000,DATOS!$C$6:C14000,0,0,1))</f>
        <v/>
      </c>
      <c r="F6919" s="220"/>
      <c r="G6919" s="221"/>
      <c r="H6919" s="194"/>
      <c r="I6919" s="106"/>
      <c r="J6919" s="195"/>
      <c r="K6919" s="195"/>
      <c r="L6919" s="196"/>
    </row>
    <row r="6920">
      <c r="A6920" s="198"/>
      <c r="B6920" s="219"/>
      <c r="C6920" s="103"/>
      <c r="D6920" s="103"/>
      <c r="E6920" s="5" t="str">
        <f t="array" ref="E6920">IF(D6920="","",XLOOKUP(D6920,DATOS!$D$6:D14000,DATOS!$C$6:C14000,0,0,1))</f>
        <v/>
      </c>
      <c r="F6920" s="220"/>
      <c r="G6920" s="221"/>
      <c r="H6920" s="194"/>
      <c r="I6920" s="106"/>
      <c r="J6920" s="195"/>
      <c r="K6920" s="195"/>
      <c r="L6920" s="196"/>
    </row>
    <row r="6921">
      <c r="A6921" s="198"/>
      <c r="B6921" s="219"/>
      <c r="C6921" s="103"/>
      <c r="D6921" s="103"/>
      <c r="E6921" s="5" t="str">
        <f t="array" ref="E6921">IF(D6921="","",XLOOKUP(D6921,DATOS!$D$6:D14000,DATOS!$C$6:C14000,0,0,1))</f>
        <v/>
      </c>
      <c r="F6921" s="220"/>
      <c r="G6921" s="221"/>
      <c r="H6921" s="194"/>
      <c r="I6921" s="106"/>
      <c r="J6921" s="195"/>
      <c r="K6921" s="195"/>
      <c r="L6921" s="196"/>
    </row>
    <row r="6922">
      <c r="A6922" s="198"/>
      <c r="B6922" s="219"/>
      <c r="C6922" s="103"/>
      <c r="D6922" s="103"/>
      <c r="E6922" s="5" t="str">
        <f t="array" ref="E6922">IF(D6922="","",XLOOKUP(D6922,DATOS!$D$6:D14000,DATOS!$C$6:C14000,0,0,1))</f>
        <v/>
      </c>
      <c r="F6922" s="220"/>
      <c r="G6922" s="221"/>
      <c r="H6922" s="194"/>
      <c r="I6922" s="106"/>
      <c r="J6922" s="195"/>
      <c r="K6922" s="195"/>
      <c r="L6922" s="196"/>
    </row>
    <row r="6923">
      <c r="A6923" s="198"/>
      <c r="B6923" s="219"/>
      <c r="C6923" s="103"/>
      <c r="D6923" s="103"/>
      <c r="E6923" s="5" t="str">
        <f t="array" ref="E6923">IF(D6923="","",XLOOKUP(D6923,DATOS!$D$6:D14000,DATOS!$C$6:C14000,0,0,1))</f>
        <v/>
      </c>
      <c r="F6923" s="220"/>
      <c r="G6923" s="221"/>
      <c r="H6923" s="194"/>
      <c r="I6923" s="106"/>
      <c r="J6923" s="195"/>
      <c r="K6923" s="195"/>
      <c r="L6923" s="196"/>
    </row>
    <row r="6924">
      <c r="A6924" s="198"/>
      <c r="B6924" s="219"/>
      <c r="C6924" s="103"/>
      <c r="D6924" s="103"/>
      <c r="E6924" s="5" t="str">
        <f t="array" ref="E6924">IF(D6924="","",XLOOKUP(D6924,DATOS!$D$6:D14000,DATOS!$C$6:C14000,0,0,1))</f>
        <v/>
      </c>
      <c r="F6924" s="220"/>
      <c r="G6924" s="221"/>
      <c r="H6924" s="194"/>
      <c r="I6924" s="106"/>
      <c r="J6924" s="195"/>
      <c r="K6924" s="195"/>
      <c r="L6924" s="196"/>
    </row>
    <row r="6925">
      <c r="A6925" s="198"/>
      <c r="B6925" s="219"/>
      <c r="C6925" s="103"/>
      <c r="D6925" s="103"/>
      <c r="E6925" s="5" t="str">
        <f t="array" ref="E6925">IF(D6925="","",XLOOKUP(D6925,DATOS!$D$6:D14000,DATOS!$C$6:C14000,0,0,1))</f>
        <v/>
      </c>
      <c r="F6925" s="220"/>
      <c r="G6925" s="221"/>
      <c r="H6925" s="194"/>
      <c r="I6925" s="106"/>
      <c r="J6925" s="195"/>
      <c r="K6925" s="195"/>
      <c r="L6925" s="196"/>
    </row>
    <row r="6926">
      <c r="A6926" s="198"/>
      <c r="B6926" s="219"/>
      <c r="C6926" s="103"/>
      <c r="D6926" s="103"/>
      <c r="E6926" s="5" t="str">
        <f t="array" ref="E6926">IF(D6926="","",XLOOKUP(D6926,DATOS!$D$6:D14000,DATOS!$C$6:C14000,0,0,1))</f>
        <v/>
      </c>
      <c r="F6926" s="220"/>
      <c r="G6926" s="221"/>
      <c r="H6926" s="194"/>
      <c r="I6926" s="106"/>
      <c r="J6926" s="195"/>
      <c r="K6926" s="195"/>
      <c r="L6926" s="196"/>
    </row>
    <row r="6927">
      <c r="A6927" s="198"/>
      <c r="B6927" s="219"/>
      <c r="C6927" s="103"/>
      <c r="D6927" s="103"/>
      <c r="E6927" s="224" t="str">
        <f t="array" ref="E6927">IF(D6927="","",XLOOKUP(D6927,DATOS!$D$6:D14000,DATOS!$C$6:C14000,0,0,1))</f>
        <v/>
      </c>
      <c r="F6927" s="220"/>
      <c r="G6927" s="221"/>
      <c r="H6927" s="194"/>
      <c r="I6927" s="106"/>
      <c r="J6927" s="195"/>
      <c r="K6927" s="195"/>
      <c r="L6927" s="196"/>
    </row>
    <row r="6928">
      <c r="A6928" s="198"/>
      <c r="B6928" s="219"/>
      <c r="C6928" s="103"/>
      <c r="D6928" s="103"/>
      <c r="E6928" s="5" t="str">
        <f t="array" ref="E6928">IF(D6928="","",XLOOKUP(D6928,DATOS!$D$6:D14000,DATOS!$C$6:C14000,0,0,1))</f>
        <v/>
      </c>
      <c r="F6928" s="220"/>
      <c r="G6928" s="221"/>
      <c r="H6928" s="194"/>
      <c r="I6928" s="106"/>
      <c r="J6928" s="195"/>
      <c r="K6928" s="195"/>
      <c r="L6928" s="196"/>
    </row>
    <row r="6929">
      <c r="A6929" s="198"/>
      <c r="B6929" s="219"/>
      <c r="C6929" s="103"/>
      <c r="D6929" s="103"/>
      <c r="E6929" s="5" t="str">
        <f t="array" ref="E6929">IF(D6929="","",XLOOKUP(D6929,DATOS!$D$6:D14000,DATOS!$C$6:C14000,0,0,1))</f>
        <v/>
      </c>
      <c r="F6929" s="220"/>
      <c r="G6929" s="221"/>
      <c r="H6929" s="194"/>
      <c r="I6929" s="106"/>
      <c r="J6929" s="195"/>
      <c r="K6929" s="195"/>
      <c r="L6929" s="196"/>
    </row>
    <row r="6930">
      <c r="A6930" s="198"/>
      <c r="B6930" s="219"/>
      <c r="C6930" s="103"/>
      <c r="D6930" s="103"/>
      <c r="E6930" s="5" t="str">
        <f t="array" ref="E6930">IF(D6930="","",XLOOKUP(D6930,DATOS!$D$6:D14000,DATOS!$C$6:C14000,0,0,1))</f>
        <v/>
      </c>
      <c r="F6930" s="220"/>
      <c r="G6930" s="221"/>
      <c r="H6930" s="194"/>
      <c r="I6930" s="106"/>
      <c r="J6930" s="195"/>
      <c r="K6930" s="195"/>
      <c r="L6930" s="196"/>
    </row>
    <row r="6931">
      <c r="A6931" s="198"/>
      <c r="B6931" s="219"/>
      <c r="C6931" s="103"/>
      <c r="D6931" s="103"/>
      <c r="E6931" s="5" t="str">
        <f t="array" ref="E6931">IF(D6931="","",XLOOKUP(D6931,DATOS!$D$6:D14000,DATOS!$C$6:C14000,0,0,1))</f>
        <v/>
      </c>
      <c r="F6931" s="220"/>
      <c r="G6931" s="221"/>
      <c r="H6931" s="194"/>
      <c r="I6931" s="106"/>
      <c r="J6931" s="195"/>
      <c r="K6931" s="195"/>
      <c r="L6931" s="196"/>
    </row>
    <row r="6932">
      <c r="A6932" s="198"/>
      <c r="B6932" s="219"/>
      <c r="C6932" s="103"/>
      <c r="D6932" s="103"/>
      <c r="E6932" s="5" t="str">
        <f t="array" ref="E6932">IF(D6932="","",XLOOKUP(D6932,DATOS!$D$6:D14000,DATOS!$C$6:C14000,0,0,1))</f>
        <v/>
      </c>
      <c r="F6932" s="220"/>
      <c r="G6932" s="221"/>
      <c r="H6932" s="194"/>
      <c r="I6932" s="106"/>
      <c r="J6932" s="195"/>
      <c r="K6932" s="195"/>
      <c r="L6932" s="196"/>
    </row>
    <row r="6933">
      <c r="A6933" s="198"/>
      <c r="B6933" s="219"/>
      <c r="C6933" s="103"/>
      <c r="D6933" s="103"/>
      <c r="E6933" s="5" t="str">
        <f t="array" ref="E6933">IF(D6933="","",XLOOKUP(D6933,DATOS!$D$6:D14000,DATOS!$C$6:C14000,0,0,1))</f>
        <v/>
      </c>
      <c r="F6933" s="220"/>
      <c r="G6933" s="221"/>
      <c r="H6933" s="194"/>
      <c r="I6933" s="106"/>
      <c r="J6933" s="195"/>
      <c r="K6933" s="195"/>
      <c r="L6933" s="196"/>
    </row>
    <row r="6934">
      <c r="A6934" s="198"/>
      <c r="B6934" s="219"/>
      <c r="C6934" s="103"/>
      <c r="D6934" s="103"/>
      <c r="E6934" s="5" t="str">
        <f t="array" ref="E6934">IF(D6934="","",XLOOKUP(D6934,DATOS!$D$6:D14000,DATOS!$C$6:C14000,0,0,1))</f>
        <v/>
      </c>
      <c r="F6934" s="220"/>
      <c r="G6934" s="221"/>
      <c r="H6934" s="194"/>
      <c r="I6934" s="106"/>
      <c r="J6934" s="195"/>
      <c r="K6934" s="195"/>
      <c r="L6934" s="196"/>
    </row>
    <row r="6935">
      <c r="A6935" s="198"/>
      <c r="B6935" s="219"/>
      <c r="C6935" s="103"/>
      <c r="D6935" s="103"/>
      <c r="E6935" s="5" t="str">
        <f t="array" ref="E6935">IF(D6935="","",XLOOKUP(D6935,DATOS!$D$6:D14000,DATOS!$C$6:C14000,0,0,1))</f>
        <v/>
      </c>
      <c r="F6935" s="220"/>
      <c r="G6935" s="221"/>
      <c r="H6935" s="194"/>
      <c r="I6935" s="106"/>
      <c r="J6935" s="195"/>
      <c r="K6935" s="195"/>
      <c r="L6935" s="196"/>
    </row>
    <row r="6936">
      <c r="A6936" s="198"/>
      <c r="B6936" s="219"/>
      <c r="C6936" s="103"/>
      <c r="D6936" s="103"/>
      <c r="E6936" s="5" t="str">
        <f t="array" ref="E6936">IF(D6936="","",XLOOKUP(D6936,DATOS!$D$6:D14000,DATOS!$C$6:C14000,0,0,1))</f>
        <v/>
      </c>
      <c r="F6936" s="220"/>
      <c r="G6936" s="221"/>
      <c r="H6936" s="194"/>
      <c r="I6936" s="106"/>
      <c r="J6936" s="195"/>
      <c r="K6936" s="195"/>
      <c r="L6936" s="196"/>
    </row>
    <row r="6937">
      <c r="A6937" s="198"/>
      <c r="B6937" s="219"/>
      <c r="C6937" s="103"/>
      <c r="D6937" s="103"/>
      <c r="E6937" s="5" t="str">
        <f t="array" ref="E6937">IF(D6937="","",XLOOKUP(D6937,DATOS!$D$6:D14000,DATOS!$C$6:C14000,0,0,1))</f>
        <v/>
      </c>
      <c r="F6937" s="220"/>
      <c r="G6937" s="221"/>
      <c r="H6937" s="194"/>
      <c r="I6937" s="106"/>
      <c r="J6937" s="195"/>
      <c r="K6937" s="195"/>
      <c r="L6937" s="196"/>
    </row>
    <row r="6938">
      <c r="A6938" s="198"/>
      <c r="B6938" s="219"/>
      <c r="C6938" s="103"/>
      <c r="D6938" s="103"/>
      <c r="E6938" s="5" t="str">
        <f t="array" ref="E6938">IF(D6938="","",XLOOKUP(D6938,DATOS!$D$6:D14000,DATOS!$C$6:C14000,0,0,1))</f>
        <v/>
      </c>
      <c r="F6938" s="220"/>
      <c r="G6938" s="221"/>
      <c r="H6938" s="194"/>
      <c r="I6938" s="106"/>
      <c r="J6938" s="195"/>
      <c r="K6938" s="195"/>
      <c r="L6938" s="196"/>
    </row>
    <row r="6939">
      <c r="A6939" s="198"/>
      <c r="B6939" s="219"/>
      <c r="C6939" s="103"/>
      <c r="D6939" s="103"/>
      <c r="E6939" s="5" t="str">
        <f t="array" ref="E6939">IF(D6939="","",XLOOKUP(D6939,DATOS!$D$6:D14000,DATOS!$C$6:C14000,0,0,1))</f>
        <v/>
      </c>
      <c r="F6939" s="220"/>
      <c r="G6939" s="221"/>
      <c r="H6939" s="194"/>
      <c r="I6939" s="106"/>
      <c r="J6939" s="195"/>
      <c r="K6939" s="195"/>
      <c r="L6939" s="196"/>
    </row>
    <row r="6940">
      <c r="A6940" s="198"/>
      <c r="B6940" s="219"/>
      <c r="C6940" s="103"/>
      <c r="D6940" s="103"/>
      <c r="E6940" s="5" t="str">
        <f t="array" ref="E6940">IF(D6940="","",XLOOKUP(D6940,DATOS!$D$6:D14000,DATOS!$C$6:C14000,0,0,1))</f>
        <v/>
      </c>
      <c r="F6940" s="220"/>
      <c r="G6940" s="221"/>
      <c r="H6940" s="194"/>
      <c r="I6940" s="106"/>
      <c r="J6940" s="195"/>
      <c r="K6940" s="195"/>
      <c r="L6940" s="196"/>
    </row>
    <row r="6941">
      <c r="A6941" s="198"/>
      <c r="B6941" s="219"/>
      <c r="C6941" s="103"/>
      <c r="D6941" s="103"/>
      <c r="E6941" s="5" t="str">
        <f t="array" ref="E6941">IF(D6941="","",XLOOKUP(D6941,DATOS!$D$6:D14000,DATOS!$C$6:C14000,0,0,1))</f>
        <v/>
      </c>
      <c r="F6941" s="220"/>
      <c r="G6941" s="221"/>
      <c r="H6941" s="194"/>
      <c r="I6941" s="106"/>
      <c r="J6941" s="195"/>
      <c r="K6941" s="195"/>
      <c r="L6941" s="196"/>
    </row>
    <row r="6942">
      <c r="A6942" s="198"/>
      <c r="B6942" s="219"/>
      <c r="C6942" s="103"/>
      <c r="D6942" s="103"/>
      <c r="E6942" s="5" t="str">
        <f t="array" ref="E6942">IF(D6942="","",XLOOKUP(D6942,DATOS!$D$6:D14000,DATOS!$C$6:C14000,0,0,1))</f>
        <v/>
      </c>
      <c r="F6942" s="220"/>
      <c r="G6942" s="221"/>
      <c r="H6942" s="194"/>
      <c r="I6942" s="106"/>
      <c r="J6942" s="195"/>
      <c r="K6942" s="195"/>
      <c r="L6942" s="196"/>
    </row>
    <row r="6943">
      <c r="A6943" s="198"/>
      <c r="B6943" s="219"/>
      <c r="C6943" s="103"/>
      <c r="D6943" s="103"/>
      <c r="E6943" s="5" t="str">
        <f t="array" ref="E6943">IF(D6943="","",XLOOKUP(D6943,DATOS!$D$6:D14000,DATOS!$C$6:C14000,0,0,1))</f>
        <v/>
      </c>
      <c r="F6943" s="220"/>
      <c r="G6943" s="221"/>
      <c r="H6943" s="194"/>
      <c r="I6943" s="106"/>
      <c r="J6943" s="195"/>
      <c r="K6943" s="195"/>
      <c r="L6943" s="196"/>
    </row>
    <row r="6944">
      <c r="A6944" s="198"/>
      <c r="B6944" s="219"/>
      <c r="C6944" s="103"/>
      <c r="D6944" s="103"/>
      <c r="E6944" s="224" t="str">
        <f t="array" ref="E6944">IF(D6944="","",XLOOKUP(D6944,DATOS!$D$6:D14000,DATOS!$C$6:C14000,0,0,1))</f>
        <v/>
      </c>
      <c r="F6944" s="220"/>
      <c r="G6944" s="221"/>
      <c r="H6944" s="194"/>
      <c r="I6944" s="106"/>
      <c r="J6944" s="195"/>
      <c r="K6944" s="195"/>
      <c r="L6944" s="196"/>
    </row>
    <row r="6945">
      <c r="A6945" s="198"/>
      <c r="B6945" s="219"/>
      <c r="C6945" s="103"/>
      <c r="D6945" s="103"/>
      <c r="E6945" s="5" t="str">
        <f t="array" ref="E6945">IF(D6945="","",XLOOKUP(D6945,DATOS!$D$6:D14000,DATOS!$C$6:C14000,0,0,1))</f>
        <v/>
      </c>
      <c r="F6945" s="220"/>
      <c r="G6945" s="221"/>
      <c r="H6945" s="194"/>
      <c r="I6945" s="106"/>
      <c r="J6945" s="195"/>
      <c r="K6945" s="195"/>
      <c r="L6945" s="196"/>
    </row>
    <row r="6946">
      <c r="A6946" s="198"/>
      <c r="B6946" s="219"/>
      <c r="C6946" s="103"/>
      <c r="D6946" s="103"/>
      <c r="E6946" s="5" t="str">
        <f t="array" ref="E6946">IF(D6946="","",XLOOKUP(D6946,DATOS!$D$6:D14000,DATOS!$C$6:C14000,0,0,1))</f>
        <v/>
      </c>
      <c r="F6946" s="220"/>
      <c r="G6946" s="221"/>
      <c r="H6946" s="194"/>
      <c r="I6946" s="106"/>
      <c r="J6946" s="195"/>
      <c r="K6946" s="195"/>
      <c r="L6946" s="196"/>
    </row>
    <row r="6947">
      <c r="A6947" s="198"/>
      <c r="B6947" s="219"/>
      <c r="C6947" s="103"/>
      <c r="D6947" s="103"/>
      <c r="E6947" s="5" t="str">
        <f t="array" ref="E6947">IF(D6947="","",XLOOKUP(D6947,DATOS!$D$6:D14000,DATOS!$C$6:C14000,0,0,1))</f>
        <v/>
      </c>
      <c r="F6947" s="220"/>
      <c r="G6947" s="221"/>
      <c r="H6947" s="194"/>
      <c r="I6947" s="106"/>
      <c r="J6947" s="195"/>
      <c r="K6947" s="195"/>
      <c r="L6947" s="196"/>
    </row>
    <row r="6948">
      <c r="A6948" s="198"/>
      <c r="B6948" s="219"/>
      <c r="C6948" s="103"/>
      <c r="D6948" s="103"/>
      <c r="E6948" s="5" t="str">
        <f t="array" ref="E6948">IF(D6948="","",XLOOKUP(D6948,DATOS!$D$6:D14000,DATOS!$C$6:C14000,0,0,1))</f>
        <v/>
      </c>
      <c r="F6948" s="220"/>
      <c r="G6948" s="221"/>
      <c r="H6948" s="194"/>
      <c r="I6948" s="106"/>
      <c r="J6948" s="195"/>
      <c r="K6948" s="195"/>
      <c r="L6948" s="196"/>
    </row>
    <row r="6949">
      <c r="A6949" s="198"/>
      <c r="B6949" s="219"/>
      <c r="C6949" s="103"/>
      <c r="D6949" s="103"/>
      <c r="E6949" s="5" t="str">
        <f t="array" ref="E6949">IF(D6949="","",XLOOKUP(D6949,DATOS!$D$6:D14000,DATOS!$C$6:C14000,0,0,1))</f>
        <v/>
      </c>
      <c r="F6949" s="220"/>
      <c r="G6949" s="221"/>
      <c r="H6949" s="194"/>
      <c r="I6949" s="106"/>
      <c r="J6949" s="195"/>
      <c r="K6949" s="195"/>
      <c r="L6949" s="196"/>
    </row>
    <row r="6950">
      <c r="A6950" s="198"/>
      <c r="B6950" s="219"/>
      <c r="C6950" s="103"/>
      <c r="D6950" s="103"/>
      <c r="E6950" s="224" t="str">
        <f t="array" ref="E6950">IF(D6950="","",XLOOKUP(D6950,DATOS!$D$6:D14000,DATOS!$C$6:C14000,0,0,1))</f>
        <v/>
      </c>
      <c r="F6950" s="220"/>
      <c r="G6950" s="221"/>
      <c r="H6950" s="194"/>
      <c r="I6950" s="106"/>
      <c r="J6950" s="195"/>
      <c r="K6950" s="195"/>
      <c r="L6950" s="196"/>
    </row>
    <row r="6951">
      <c r="A6951" s="198"/>
      <c r="B6951" s="219"/>
      <c r="C6951" s="103"/>
      <c r="D6951" s="103"/>
      <c r="E6951" s="5" t="str">
        <f t="array" ref="E6951">IF(D6951="","",XLOOKUP(D6951,DATOS!$D$6:D14000,DATOS!$C$6:C14000,0,0,1))</f>
        <v/>
      </c>
      <c r="F6951" s="220"/>
      <c r="G6951" s="221"/>
      <c r="H6951" s="194"/>
      <c r="I6951" s="106"/>
      <c r="J6951" s="195"/>
      <c r="K6951" s="195"/>
      <c r="L6951" s="196"/>
    </row>
    <row r="6952">
      <c r="A6952" s="198"/>
      <c r="B6952" s="219"/>
      <c r="C6952" s="103"/>
      <c r="D6952" s="103"/>
      <c r="E6952" s="5" t="str">
        <f t="array" ref="E6952">IF(D6952="","",XLOOKUP(D6952,DATOS!$D$6:D14000,DATOS!$C$6:C14000,0,0,1))</f>
        <v/>
      </c>
      <c r="F6952" s="220"/>
      <c r="G6952" s="221"/>
      <c r="H6952" s="194"/>
      <c r="I6952" s="106"/>
      <c r="J6952" s="195"/>
      <c r="K6952" s="195"/>
      <c r="L6952" s="196"/>
    </row>
    <row r="6953">
      <c r="A6953" s="198"/>
      <c r="B6953" s="219"/>
      <c r="C6953" s="103"/>
      <c r="D6953" s="103"/>
      <c r="E6953" s="5" t="str">
        <f t="array" ref="E6953">IF(D6953="","",XLOOKUP(D6953,DATOS!$D$6:D14000,DATOS!$C$6:C14000,0,0,1))</f>
        <v/>
      </c>
      <c r="F6953" s="220"/>
      <c r="G6953" s="221"/>
      <c r="H6953" s="194"/>
      <c r="I6953" s="106"/>
      <c r="J6953" s="195"/>
      <c r="K6953" s="195"/>
      <c r="L6953" s="196"/>
    </row>
    <row r="6954">
      <c r="A6954" s="198"/>
      <c r="B6954" s="219"/>
      <c r="C6954" s="103"/>
      <c r="D6954" s="103"/>
      <c r="E6954" s="5" t="str">
        <f t="array" ref="E6954">IF(D6954="","",XLOOKUP(D6954,DATOS!$D$6:D14000,DATOS!$C$6:C14000,0,0,1))</f>
        <v/>
      </c>
      <c r="F6954" s="220"/>
      <c r="G6954" s="221"/>
      <c r="H6954" s="194"/>
      <c r="I6954" s="106"/>
      <c r="J6954" s="195"/>
      <c r="K6954" s="195"/>
      <c r="L6954" s="196"/>
    </row>
    <row r="6955">
      <c r="A6955" s="198"/>
      <c r="B6955" s="219"/>
      <c r="C6955" s="103"/>
      <c r="D6955" s="103"/>
      <c r="E6955" s="5" t="str">
        <f t="array" ref="E6955">IF(D6955="","",XLOOKUP(D6955,DATOS!$D$6:D14000,DATOS!$C$6:C14000,0,0,1))</f>
        <v/>
      </c>
      <c r="F6955" s="220"/>
      <c r="G6955" s="221"/>
      <c r="H6955" s="194"/>
      <c r="I6955" s="106"/>
      <c r="J6955" s="195"/>
      <c r="K6955" s="195"/>
      <c r="L6955" s="196"/>
    </row>
    <row r="6956">
      <c r="A6956" s="198"/>
      <c r="B6956" s="219"/>
      <c r="C6956" s="103"/>
      <c r="D6956" s="103"/>
      <c r="E6956" s="5" t="str">
        <f t="array" ref="E6956">IF(D6956="","",XLOOKUP(D6956,DATOS!$D$6:D14000,DATOS!$C$6:C14000,0,0,1))</f>
        <v/>
      </c>
      <c r="F6956" s="220"/>
      <c r="G6956" s="221"/>
      <c r="H6956" s="194"/>
      <c r="I6956" s="106"/>
      <c r="J6956" s="195"/>
      <c r="K6956" s="195"/>
      <c r="L6956" s="196"/>
    </row>
    <row r="6957">
      <c r="A6957" s="198"/>
      <c r="B6957" s="219"/>
      <c r="C6957" s="103"/>
      <c r="D6957" s="103"/>
      <c r="E6957" s="5" t="str">
        <f t="array" ref="E6957">IF(D6957="","",XLOOKUP(D6957,DATOS!$D$6:D14000,DATOS!$C$6:C14000,0,0,1))</f>
        <v/>
      </c>
      <c r="F6957" s="220"/>
      <c r="G6957" s="221"/>
      <c r="H6957" s="194"/>
      <c r="I6957" s="106"/>
      <c r="J6957" s="195"/>
      <c r="K6957" s="195"/>
      <c r="L6957" s="196"/>
    </row>
    <row r="6958">
      <c r="A6958" s="198"/>
      <c r="B6958" s="219"/>
      <c r="C6958" s="103"/>
      <c r="D6958" s="103"/>
      <c r="E6958" s="5" t="str">
        <f t="array" ref="E6958">IF(D6958="","",XLOOKUP(D6958,DATOS!$D$6:D14000,DATOS!$C$6:C14000,0,0,1))</f>
        <v/>
      </c>
      <c r="F6958" s="220"/>
      <c r="G6958" s="221"/>
      <c r="H6958" s="194"/>
      <c r="I6958" s="106"/>
      <c r="J6958" s="195"/>
      <c r="K6958" s="195"/>
      <c r="L6958" s="196"/>
    </row>
    <row r="6959">
      <c r="A6959" s="198"/>
      <c r="B6959" s="219"/>
      <c r="C6959" s="103"/>
      <c r="D6959" s="103"/>
      <c r="E6959" s="5" t="str">
        <f t="array" ref="E6959">IF(D6959="","",XLOOKUP(D6959,DATOS!$D$6:D14000,DATOS!$C$6:C14000,0,0,1))</f>
        <v/>
      </c>
      <c r="F6959" s="220"/>
      <c r="G6959" s="221"/>
      <c r="H6959" s="194"/>
      <c r="I6959" s="106"/>
      <c r="J6959" s="195"/>
      <c r="K6959" s="195"/>
      <c r="L6959" s="196"/>
    </row>
    <row r="6960">
      <c r="A6960" s="198"/>
      <c r="B6960" s="219"/>
      <c r="C6960" s="103"/>
      <c r="D6960" s="103"/>
      <c r="E6960" s="5" t="str">
        <f t="array" ref="E6960">IF(D6960="","",XLOOKUP(D6960,DATOS!$D$6:D14000,DATOS!$C$6:C14000,0,0,1))</f>
        <v/>
      </c>
      <c r="F6960" s="220"/>
      <c r="G6960" s="221"/>
      <c r="H6960" s="194"/>
      <c r="I6960" s="106"/>
      <c r="J6960" s="195"/>
      <c r="K6960" s="195"/>
      <c r="L6960" s="196"/>
    </row>
    <row r="6961">
      <c r="A6961" s="198"/>
      <c r="B6961" s="219"/>
      <c r="C6961" s="103"/>
      <c r="D6961" s="103"/>
      <c r="E6961" s="5" t="str">
        <f t="array" ref="E6961">IF(D6961="","",XLOOKUP(D6961,DATOS!$D$6:D14000,DATOS!$C$6:C14000,0,0,1))</f>
        <v/>
      </c>
      <c r="F6961" s="220"/>
      <c r="G6961" s="221"/>
      <c r="H6961" s="194"/>
      <c r="I6961" s="106"/>
      <c r="J6961" s="195"/>
      <c r="K6961" s="195"/>
      <c r="L6961" s="196"/>
    </row>
    <row r="6962">
      <c r="A6962" s="198"/>
      <c r="B6962" s="219"/>
      <c r="C6962" s="103"/>
      <c r="D6962" s="103"/>
      <c r="E6962" s="5" t="str">
        <f t="array" ref="E6962">IF(D6962="","",XLOOKUP(D6962,DATOS!$D$6:D14000,DATOS!$C$6:C14000,0,0,1))</f>
        <v/>
      </c>
      <c r="F6962" s="220"/>
      <c r="G6962" s="221"/>
      <c r="H6962" s="194"/>
      <c r="I6962" s="106"/>
      <c r="J6962" s="195"/>
      <c r="K6962" s="195"/>
      <c r="L6962" s="196"/>
    </row>
    <row r="6963">
      <c r="A6963" s="198"/>
      <c r="B6963" s="219"/>
      <c r="C6963" s="103"/>
      <c r="D6963" s="103"/>
      <c r="E6963" s="5" t="str">
        <f t="array" ref="E6963">IF(D6963="","",XLOOKUP(D6963,DATOS!$D$6:D14000,DATOS!$C$6:C14000,0,0,1))</f>
        <v/>
      </c>
      <c r="F6963" s="220"/>
      <c r="G6963" s="221"/>
      <c r="H6963" s="194"/>
      <c r="I6963" s="106"/>
      <c r="J6963" s="195"/>
      <c r="K6963" s="195"/>
      <c r="L6963" s="196"/>
    </row>
    <row r="6964">
      <c r="A6964" s="198"/>
      <c r="B6964" s="219"/>
      <c r="C6964" s="103"/>
      <c r="D6964" s="103"/>
      <c r="E6964" s="5" t="str">
        <f t="array" ref="E6964">IF(D6964="","",XLOOKUP(D6964,DATOS!$D$6:D14000,DATOS!$C$6:C14000,0,0,1))</f>
        <v/>
      </c>
      <c r="F6964" s="220"/>
      <c r="G6964" s="221"/>
      <c r="H6964" s="194"/>
      <c r="I6964" s="106"/>
      <c r="J6964" s="195"/>
      <c r="K6964" s="195"/>
      <c r="L6964" s="196"/>
    </row>
    <row r="6965">
      <c r="A6965" s="198"/>
      <c r="B6965" s="219"/>
      <c r="C6965" s="103"/>
      <c r="D6965" s="103"/>
      <c r="E6965" s="5" t="str">
        <f t="array" ref="E6965">IF(D6965="","",XLOOKUP(D6965,DATOS!$D$6:D14000,DATOS!$C$6:C14000,0,0,1))</f>
        <v/>
      </c>
      <c r="F6965" s="220"/>
      <c r="G6965" s="221"/>
      <c r="H6965" s="194"/>
      <c r="I6965" s="106"/>
      <c r="J6965" s="195"/>
      <c r="K6965" s="195"/>
      <c r="L6965" s="196"/>
    </row>
    <row r="6966">
      <c r="A6966" s="198"/>
      <c r="B6966" s="219"/>
      <c r="C6966" s="103"/>
      <c r="D6966" s="103"/>
      <c r="E6966" s="5" t="str">
        <f t="array" ref="E6966">IF(D6966="","",XLOOKUP(D6966,DATOS!$D$6:D14000,DATOS!$C$6:C14000,0,0,1))</f>
        <v/>
      </c>
      <c r="F6966" s="220"/>
      <c r="G6966" s="221"/>
      <c r="H6966" s="194"/>
      <c r="I6966" s="106"/>
      <c r="J6966" s="195"/>
      <c r="K6966" s="195"/>
      <c r="L6966" s="196"/>
    </row>
    <row r="6967">
      <c r="A6967" s="198"/>
      <c r="B6967" s="219"/>
      <c r="C6967" s="103"/>
      <c r="D6967" s="103"/>
      <c r="E6967" s="224" t="str">
        <f t="array" ref="E6967">IF(D6967="","",XLOOKUP(D6967,DATOS!$D$6:D14000,DATOS!$C$6:C14000,0,0,1))</f>
        <v/>
      </c>
      <c r="F6967" s="220"/>
      <c r="G6967" s="221"/>
      <c r="H6967" s="194"/>
      <c r="I6967" s="106"/>
      <c r="J6967" s="195"/>
      <c r="K6967" s="195"/>
      <c r="L6967" s="196"/>
    </row>
    <row r="6968">
      <c r="A6968" s="198"/>
      <c r="B6968" s="219"/>
      <c r="C6968" s="103"/>
      <c r="D6968" s="103"/>
      <c r="E6968" s="5" t="str">
        <f t="array" ref="E6968">IF(D6968="","",XLOOKUP(D6968,DATOS!$D$6:D14000,DATOS!$C$6:C14000,0,0,1))</f>
        <v/>
      </c>
      <c r="F6968" s="220"/>
      <c r="G6968" s="221"/>
      <c r="H6968" s="194"/>
      <c r="I6968" s="106"/>
      <c r="J6968" s="195"/>
      <c r="K6968" s="195"/>
      <c r="L6968" s="196"/>
    </row>
    <row r="6969">
      <c r="A6969" s="198"/>
      <c r="B6969" s="219"/>
      <c r="C6969" s="103"/>
      <c r="D6969" s="103"/>
      <c r="E6969" s="5" t="str">
        <f t="array" ref="E6969">IF(D6969="","",XLOOKUP(D6969,DATOS!$D$6:D14000,DATOS!$C$6:C14000,0,0,1))</f>
        <v/>
      </c>
      <c r="F6969" s="220"/>
      <c r="G6969" s="221"/>
      <c r="H6969" s="194"/>
      <c r="I6969" s="106"/>
      <c r="J6969" s="195"/>
      <c r="K6969" s="195"/>
      <c r="L6969" s="196"/>
    </row>
    <row r="6970">
      <c r="A6970" s="198"/>
      <c r="B6970" s="219"/>
      <c r="C6970" s="103"/>
      <c r="D6970" s="103"/>
      <c r="E6970" s="5" t="str">
        <f t="array" ref="E6970">IF(D6970="","",XLOOKUP(D6970,DATOS!$D$6:D14000,DATOS!$C$6:C14000,0,0,1))</f>
        <v/>
      </c>
      <c r="F6970" s="220"/>
      <c r="G6970" s="221"/>
      <c r="H6970" s="194"/>
      <c r="I6970" s="106"/>
      <c r="J6970" s="195"/>
      <c r="K6970" s="195"/>
      <c r="L6970" s="196"/>
    </row>
    <row r="6971">
      <c r="A6971" s="198"/>
      <c r="B6971" s="219"/>
      <c r="C6971" s="103"/>
      <c r="D6971" s="103"/>
      <c r="E6971" s="5" t="str">
        <f t="array" ref="E6971">IF(D6971="","",XLOOKUP(D6971,DATOS!$D$6:D14000,DATOS!$C$6:C14000,0,0,1))</f>
        <v/>
      </c>
      <c r="F6971" s="220"/>
      <c r="G6971" s="221"/>
      <c r="H6971" s="194"/>
      <c r="I6971" s="106"/>
      <c r="J6971" s="195"/>
      <c r="K6971" s="195"/>
      <c r="L6971" s="196"/>
    </row>
    <row r="6972">
      <c r="A6972" s="198"/>
      <c r="B6972" s="219"/>
      <c r="C6972" s="103"/>
      <c r="D6972" s="103"/>
      <c r="E6972" s="5" t="str">
        <f t="array" ref="E6972">IF(D6972="","",XLOOKUP(D6972,DATOS!$D$6:D14000,DATOS!$C$6:C14000,0,0,1))</f>
        <v/>
      </c>
      <c r="F6972" s="220"/>
      <c r="G6972" s="221"/>
      <c r="H6972" s="194"/>
      <c r="I6972" s="106"/>
      <c r="J6972" s="195"/>
      <c r="K6972" s="195"/>
      <c r="L6972" s="196"/>
    </row>
    <row r="6973">
      <c r="A6973" s="198"/>
      <c r="B6973" s="219"/>
      <c r="C6973" s="103"/>
      <c r="D6973" s="103"/>
      <c r="E6973" s="5" t="str">
        <f t="array" ref="E6973">IF(D6973="","",XLOOKUP(D6973,DATOS!$D$6:D14000,DATOS!$C$6:C14000,0,0,1))</f>
        <v/>
      </c>
      <c r="F6973" s="220"/>
      <c r="G6973" s="221"/>
      <c r="H6973" s="194"/>
      <c r="I6973" s="106"/>
      <c r="J6973" s="195"/>
      <c r="K6973" s="195"/>
      <c r="L6973" s="196"/>
    </row>
    <row r="6974">
      <c r="A6974" s="198"/>
      <c r="B6974" s="219"/>
      <c r="C6974" s="103"/>
      <c r="D6974" s="103"/>
      <c r="E6974" s="5" t="str">
        <f t="array" ref="E6974">IF(D6974="","",XLOOKUP(D6974,DATOS!$D$6:D14000,DATOS!$C$6:C14000,0,0,1))</f>
        <v/>
      </c>
      <c r="F6974" s="220"/>
      <c r="G6974" s="221"/>
      <c r="H6974" s="194"/>
      <c r="I6974" s="106"/>
      <c r="J6974" s="195"/>
      <c r="K6974" s="195"/>
      <c r="L6974" s="196"/>
    </row>
    <row r="6975">
      <c r="A6975" s="198"/>
      <c r="B6975" s="219"/>
      <c r="C6975" s="103"/>
      <c r="D6975" s="103"/>
      <c r="E6975" s="5" t="str">
        <f t="array" ref="E6975">IF(D6975="","",XLOOKUP(D6975,DATOS!$D$6:D14000,DATOS!$C$6:C14000,0,0,1))</f>
        <v/>
      </c>
      <c r="F6975" s="220"/>
      <c r="G6975" s="221"/>
      <c r="H6975" s="194"/>
      <c r="I6975" s="106"/>
      <c r="J6975" s="195"/>
      <c r="K6975" s="195"/>
      <c r="L6975" s="196"/>
    </row>
    <row r="6976">
      <c r="A6976" s="198"/>
      <c r="B6976" s="219"/>
      <c r="C6976" s="103"/>
      <c r="D6976" s="103"/>
      <c r="E6976" s="5" t="str">
        <f t="array" ref="E6976">IF(D6976="","",XLOOKUP(D6976,DATOS!$D$6:D14000,DATOS!$C$6:C14000,0,0,1))</f>
        <v/>
      </c>
      <c r="F6976" s="220"/>
      <c r="G6976" s="221"/>
      <c r="H6976" s="194"/>
      <c r="I6976" s="106"/>
      <c r="J6976" s="195"/>
      <c r="K6976" s="195"/>
      <c r="L6976" s="196"/>
    </row>
    <row r="6977">
      <c r="A6977" s="198"/>
      <c r="B6977" s="219"/>
      <c r="C6977" s="103"/>
      <c r="D6977" s="103"/>
      <c r="E6977" s="5" t="str">
        <f t="array" ref="E6977">IF(D6977="","",XLOOKUP(D6977,DATOS!$D$6:D14000,DATOS!$C$6:C14000,0,0,1))</f>
        <v/>
      </c>
      <c r="F6977" s="220"/>
      <c r="G6977" s="221"/>
      <c r="H6977" s="194"/>
      <c r="I6977" s="106"/>
      <c r="J6977" s="195"/>
      <c r="K6977" s="195"/>
      <c r="L6977" s="196"/>
    </row>
    <row r="6978">
      <c r="A6978" s="198"/>
      <c r="B6978" s="219"/>
      <c r="C6978" s="103"/>
      <c r="D6978" s="103"/>
      <c r="E6978" s="5" t="str">
        <f t="array" ref="E6978">IF(D6978="","",XLOOKUP(D6978,DATOS!$D$6:D14000,DATOS!$C$6:C14000,0,0,1))</f>
        <v/>
      </c>
      <c r="F6978" s="220"/>
      <c r="G6978" s="221"/>
      <c r="H6978" s="194"/>
      <c r="I6978" s="106"/>
      <c r="J6978" s="195"/>
      <c r="K6978" s="195"/>
      <c r="L6978" s="196"/>
    </row>
    <row r="6979">
      <c r="A6979" s="198"/>
      <c r="B6979" s="219"/>
      <c r="C6979" s="103"/>
      <c r="D6979" s="103"/>
      <c r="E6979" s="5" t="str">
        <f t="array" ref="E6979">IF(D6979="","",XLOOKUP(D6979,DATOS!$D$6:D14000,DATOS!$C$6:C14000,0,0,1))</f>
        <v/>
      </c>
      <c r="F6979" s="220"/>
      <c r="G6979" s="221"/>
      <c r="H6979" s="194"/>
      <c r="I6979" s="106"/>
      <c r="J6979" s="195"/>
      <c r="K6979" s="195"/>
      <c r="L6979" s="196"/>
    </row>
    <row r="6980">
      <c r="A6980" s="198"/>
      <c r="B6980" s="219"/>
      <c r="C6980" s="103"/>
      <c r="D6980" s="103"/>
      <c r="E6980" s="5" t="str">
        <f t="array" ref="E6980">IF(D6980="","",XLOOKUP(D6980,DATOS!$D$6:D14000,DATOS!$C$6:C14000,0,0,1))</f>
        <v/>
      </c>
      <c r="F6980" s="220"/>
      <c r="G6980" s="221"/>
      <c r="H6980" s="194"/>
      <c r="I6980" s="106"/>
      <c r="J6980" s="195"/>
      <c r="K6980" s="195"/>
      <c r="L6980" s="196"/>
    </row>
    <row r="6981">
      <c r="A6981" s="198"/>
      <c r="B6981" s="219"/>
      <c r="C6981" s="103"/>
      <c r="D6981" s="103"/>
      <c r="E6981" s="5" t="str">
        <f t="array" ref="E6981">IF(D6981="","",XLOOKUP(D6981,DATOS!$D$6:D14000,DATOS!$C$6:C14000,0,0,1))</f>
        <v/>
      </c>
      <c r="F6981" s="220"/>
      <c r="G6981" s="221"/>
      <c r="H6981" s="194"/>
      <c r="I6981" s="106"/>
      <c r="J6981" s="195"/>
      <c r="K6981" s="195"/>
      <c r="L6981" s="196"/>
    </row>
    <row r="6982">
      <c r="A6982" s="198"/>
      <c r="B6982" s="219"/>
      <c r="C6982" s="103"/>
      <c r="D6982" s="103"/>
      <c r="E6982" s="5" t="str">
        <f t="array" ref="E6982">IF(D6982="","",XLOOKUP(D6982,DATOS!$D$6:D14000,DATOS!$C$6:C14000,0,0,1))</f>
        <v/>
      </c>
      <c r="F6982" s="220"/>
      <c r="G6982" s="221"/>
      <c r="H6982" s="194"/>
      <c r="I6982" s="106"/>
      <c r="J6982" s="195"/>
      <c r="K6982" s="195"/>
      <c r="L6982" s="196"/>
    </row>
    <row r="6983">
      <c r="A6983" s="198"/>
      <c r="B6983" s="219"/>
      <c r="C6983" s="103"/>
      <c r="D6983" s="103"/>
      <c r="E6983" s="5" t="str">
        <f t="array" ref="E6983">IF(D6983="","",XLOOKUP(D6983,DATOS!$D$6:D14000,DATOS!$C$6:C14000,0,0,1))</f>
        <v/>
      </c>
      <c r="F6983" s="220"/>
      <c r="G6983" s="221"/>
      <c r="H6983" s="194"/>
      <c r="I6983" s="106"/>
      <c r="J6983" s="195"/>
      <c r="K6983" s="195"/>
      <c r="L6983" s="196"/>
    </row>
    <row r="6984">
      <c r="A6984" s="198"/>
      <c r="B6984" s="219"/>
      <c r="C6984" s="103"/>
      <c r="D6984" s="103"/>
      <c r="E6984" s="5" t="str">
        <f t="array" ref="E6984">IF(D6984="","",XLOOKUP(D6984,DATOS!$D$6:D14000,DATOS!$C$6:C14000,0,0,1))</f>
        <v/>
      </c>
      <c r="F6984" s="220"/>
      <c r="G6984" s="221"/>
      <c r="H6984" s="194"/>
      <c r="I6984" s="106"/>
      <c r="J6984" s="195"/>
      <c r="K6984" s="195"/>
      <c r="L6984" s="196"/>
    </row>
    <row r="6985">
      <c r="A6985" s="198"/>
      <c r="B6985" s="219"/>
      <c r="C6985" s="103"/>
      <c r="D6985" s="103"/>
      <c r="E6985" s="5" t="str">
        <f t="array" ref="E6985">IF(D6985="","",XLOOKUP(D6985,DATOS!$D$6:D14000,DATOS!$C$6:C14000,0,0,1))</f>
        <v/>
      </c>
      <c r="F6985" s="220"/>
      <c r="G6985" s="221"/>
      <c r="H6985" s="194"/>
      <c r="I6985" s="106"/>
      <c r="J6985" s="195"/>
      <c r="K6985" s="195"/>
      <c r="L6985" s="196"/>
    </row>
    <row r="6986">
      <c r="A6986" s="198"/>
      <c r="B6986" s="219"/>
      <c r="C6986" s="103"/>
      <c r="D6986" s="103"/>
      <c r="E6986" s="5" t="str">
        <f t="array" ref="E6986">IF(D6986="","",XLOOKUP(D6986,DATOS!$D$6:D14000,DATOS!$C$6:C14000,0,0,1))</f>
        <v/>
      </c>
      <c r="F6986" s="220"/>
      <c r="G6986" s="221"/>
      <c r="H6986" s="194"/>
      <c r="I6986" s="106"/>
      <c r="J6986" s="195"/>
      <c r="K6986" s="195"/>
      <c r="L6986" s="196"/>
    </row>
    <row r="6987">
      <c r="A6987" s="198"/>
      <c r="B6987" s="219"/>
      <c r="C6987" s="103"/>
      <c r="D6987" s="103"/>
      <c r="E6987" s="5" t="str">
        <f t="array" ref="E6987">IF(D6987="","",XLOOKUP(D6987,DATOS!$D$6:D14000,DATOS!$C$6:C14000,0,0,1))</f>
        <v/>
      </c>
      <c r="F6987" s="220"/>
      <c r="G6987" s="221"/>
      <c r="H6987" s="194"/>
      <c r="I6987" s="106"/>
      <c r="J6987" s="195"/>
      <c r="K6987" s="195"/>
      <c r="L6987" s="196"/>
    </row>
    <row r="6988">
      <c r="A6988" s="198"/>
      <c r="B6988" s="219"/>
      <c r="C6988" s="103"/>
      <c r="D6988" s="103"/>
      <c r="E6988" s="5" t="str">
        <f t="array" ref="E6988">IF(D6988="","",XLOOKUP(D6988,DATOS!$D$6:D14000,DATOS!$C$6:C14000,0,0,1))</f>
        <v/>
      </c>
      <c r="F6988" s="220"/>
      <c r="G6988" s="221"/>
      <c r="H6988" s="194"/>
      <c r="I6988" s="106"/>
      <c r="J6988" s="195"/>
      <c r="K6988" s="195"/>
      <c r="L6988" s="196"/>
    </row>
    <row r="6989">
      <c r="A6989" s="198"/>
      <c r="B6989" s="219"/>
      <c r="C6989" s="103"/>
      <c r="D6989" s="103"/>
      <c r="E6989" s="5" t="str">
        <f t="array" ref="E6989">IF(D6989="","",XLOOKUP(D6989,DATOS!$D$6:D14000,DATOS!$C$6:C14000,0,0,1))</f>
        <v/>
      </c>
      <c r="F6989" s="220"/>
      <c r="G6989" s="221"/>
      <c r="H6989" s="194"/>
      <c r="I6989" s="106"/>
      <c r="J6989" s="195"/>
      <c r="K6989" s="195"/>
      <c r="L6989" s="196"/>
    </row>
    <row r="6990">
      <c r="A6990" s="198"/>
      <c r="B6990" s="219"/>
      <c r="C6990" s="103"/>
      <c r="D6990" s="103"/>
      <c r="E6990" s="5" t="str">
        <f t="array" ref="E6990">IF(D6990="","",XLOOKUP(D6990,DATOS!$D$6:D14000,DATOS!$C$6:C14000,0,0,1))</f>
        <v/>
      </c>
      <c r="F6990" s="220"/>
      <c r="G6990" s="221"/>
      <c r="H6990" s="194"/>
      <c r="I6990" s="106"/>
      <c r="J6990" s="195"/>
      <c r="K6990" s="195"/>
      <c r="L6990" s="196"/>
    </row>
    <row r="6991">
      <c r="A6991" s="198"/>
      <c r="B6991" s="219"/>
      <c r="C6991" s="103"/>
      <c r="D6991" s="103"/>
      <c r="E6991" s="5" t="str">
        <f t="array" ref="E6991">IF(D6991="","",XLOOKUP(D6991,DATOS!$D$6:D14000,DATOS!$C$6:C14000,0,0,1))</f>
        <v/>
      </c>
      <c r="F6991" s="220"/>
      <c r="G6991" s="221"/>
      <c r="H6991" s="194"/>
      <c r="I6991" s="106"/>
      <c r="J6991" s="195"/>
      <c r="K6991" s="195"/>
      <c r="L6991" s="196"/>
    </row>
    <row r="6992">
      <c r="A6992" s="198"/>
      <c r="B6992" s="219"/>
      <c r="C6992" s="103"/>
      <c r="D6992" s="103"/>
      <c r="E6992" s="5" t="str">
        <f t="array" ref="E6992">IF(D6992="","",XLOOKUP(D6992,DATOS!$D$6:D14000,DATOS!$C$6:C14000,0,0,1))</f>
        <v/>
      </c>
      <c r="F6992" s="220"/>
      <c r="G6992" s="221"/>
      <c r="H6992" s="194"/>
      <c r="I6992" s="106"/>
      <c r="J6992" s="195"/>
      <c r="K6992" s="195"/>
      <c r="L6992" s="196"/>
    </row>
    <row r="6993">
      <c r="A6993" s="198"/>
      <c r="B6993" s="219"/>
      <c r="C6993" s="103"/>
      <c r="D6993" s="103"/>
      <c r="E6993" s="5" t="str">
        <f t="array" ref="E6993">IF(D6993="","",XLOOKUP(D6993,DATOS!$D$6:D14000,DATOS!$C$6:C14000,0,0,1))</f>
        <v/>
      </c>
      <c r="F6993" s="220"/>
      <c r="G6993" s="221"/>
      <c r="H6993" s="194"/>
      <c r="I6993" s="106"/>
      <c r="J6993" s="195"/>
      <c r="K6993" s="195"/>
      <c r="L6993" s="196"/>
    </row>
    <row r="6994">
      <c r="A6994" s="198"/>
      <c r="B6994" s="219"/>
      <c r="C6994" s="103"/>
      <c r="D6994" s="103"/>
      <c r="E6994" s="5" t="str">
        <f t="array" ref="E6994">IF(D6994="","",XLOOKUP(D6994,DATOS!$D$6:D14000,DATOS!$C$6:C14000,0,0,1))</f>
        <v/>
      </c>
      <c r="F6994" s="220"/>
      <c r="G6994" s="221"/>
      <c r="H6994" s="194"/>
      <c r="I6994" s="106"/>
      <c r="J6994" s="195"/>
      <c r="K6994" s="195"/>
      <c r="L6994" s="196"/>
    </row>
    <row r="6995">
      <c r="A6995" s="198"/>
      <c r="B6995" s="219"/>
      <c r="C6995" s="103"/>
      <c r="D6995" s="103"/>
      <c r="E6995" s="5" t="str">
        <f t="array" ref="E6995">IF(D6995="","",XLOOKUP(D6995,DATOS!$D$6:D14000,DATOS!$C$6:C14000,0,0,1))</f>
        <v/>
      </c>
      <c r="F6995" s="220"/>
      <c r="G6995" s="221"/>
      <c r="H6995" s="194"/>
      <c r="I6995" s="106"/>
      <c r="J6995" s="195"/>
      <c r="K6995" s="195"/>
      <c r="L6995" s="196"/>
    </row>
    <row r="6996">
      <c r="A6996" s="198"/>
      <c r="B6996" s="219"/>
      <c r="C6996" s="103"/>
      <c r="D6996" s="103"/>
      <c r="E6996" s="5" t="str">
        <f t="array" ref="E6996">IF(D6996="","",XLOOKUP(D6996,DATOS!$D$6:D14000,DATOS!$C$6:C14000,0,0,1))</f>
        <v/>
      </c>
      <c r="F6996" s="220"/>
      <c r="G6996" s="221"/>
      <c r="H6996" s="194"/>
      <c r="I6996" s="106"/>
      <c r="J6996" s="195"/>
      <c r="K6996" s="195"/>
      <c r="L6996" s="196"/>
    </row>
    <row r="6997">
      <c r="A6997" s="198"/>
      <c r="B6997" s="219"/>
      <c r="C6997" s="103"/>
      <c r="D6997" s="103"/>
      <c r="E6997" s="5" t="str">
        <f t="array" ref="E6997">IF(D6997="","",XLOOKUP(D6997,DATOS!$D$6:D14000,DATOS!$C$6:C14000,0,0,1))</f>
        <v/>
      </c>
      <c r="F6997" s="220"/>
      <c r="G6997" s="221"/>
      <c r="H6997" s="194"/>
      <c r="I6997" s="106"/>
      <c r="J6997" s="195"/>
      <c r="K6997" s="195"/>
      <c r="L6997" s="196"/>
    </row>
    <row r="6998">
      <c r="A6998" s="198"/>
      <c r="B6998" s="219"/>
      <c r="C6998" s="103"/>
      <c r="D6998" s="103"/>
      <c r="E6998" s="5" t="str">
        <f t="array" ref="E6998">IF(D6998="","",XLOOKUP(D6998,DATOS!$D$6:D14000,DATOS!$C$6:C14000,0,0,1))</f>
        <v/>
      </c>
      <c r="F6998" s="220"/>
      <c r="G6998" s="221"/>
      <c r="H6998" s="194"/>
      <c r="I6998" s="106"/>
      <c r="J6998" s="195"/>
      <c r="K6998" s="195"/>
      <c r="L6998" s="196"/>
    </row>
    <row r="6999">
      <c r="A6999" s="198"/>
      <c r="B6999" s="219"/>
      <c r="C6999" s="103"/>
      <c r="D6999" s="103"/>
      <c r="E6999" s="5" t="str">
        <f t="array" ref="E6999">IF(D6999="","",XLOOKUP(D6999,DATOS!$D$6:D14000,DATOS!$C$6:C14000,0,0,1))</f>
        <v/>
      </c>
      <c r="F6999" s="220"/>
      <c r="G6999" s="221"/>
      <c r="H6999" s="194"/>
      <c r="I6999" s="106"/>
      <c r="J6999" s="195"/>
      <c r="K6999" s="195"/>
      <c r="L6999" s="196"/>
    </row>
    <row r="7000">
      <c r="A7000" s="198"/>
      <c r="B7000" s="219"/>
      <c r="C7000" s="103"/>
      <c r="D7000" s="103"/>
      <c r="E7000" s="5" t="str">
        <f t="array" ref="E7000">IF(D7000="","",XLOOKUP(D7000,DATOS!$D$6:D14000,DATOS!$C$6:C14000,0,0,1))</f>
        <v/>
      </c>
      <c r="F7000" s="220"/>
      <c r="G7000" s="221"/>
      <c r="H7000" s="194"/>
      <c r="I7000" s="106"/>
      <c r="J7000" s="195"/>
      <c r="K7000" s="195"/>
      <c r="L7000" s="196"/>
    </row>
    <row r="7001">
      <c r="A7001" s="198"/>
      <c r="B7001" s="219"/>
      <c r="C7001" s="103"/>
      <c r="D7001" s="103"/>
      <c r="E7001" s="5" t="str">
        <f t="array" ref="E7001">IF(D7001="","",XLOOKUP(D7001,DATOS!$D$6:D14000,DATOS!$C$6:C14000,0,0,1))</f>
        <v/>
      </c>
      <c r="F7001" s="220"/>
      <c r="G7001" s="221"/>
      <c r="H7001" s="194"/>
      <c r="I7001" s="106"/>
      <c r="J7001" s="195"/>
      <c r="K7001" s="195"/>
      <c r="L7001" s="196"/>
    </row>
    <row r="7002">
      <c r="A7002" s="198"/>
      <c r="B7002" s="219"/>
      <c r="C7002" s="103"/>
      <c r="D7002" s="103"/>
      <c r="E7002" s="5" t="str">
        <f t="array" ref="E7002">IF(D7002="","",XLOOKUP(D7002,DATOS!$D$6:D14000,DATOS!$C$6:C14000,0,0,1))</f>
        <v/>
      </c>
      <c r="F7002" s="220"/>
      <c r="G7002" s="221"/>
      <c r="H7002" s="194"/>
      <c r="I7002" s="106"/>
      <c r="J7002" s="195"/>
      <c r="K7002" s="195"/>
      <c r="L7002" s="196"/>
    </row>
    <row r="7003">
      <c r="A7003" s="198"/>
      <c r="B7003" s="219"/>
      <c r="C7003" s="103"/>
      <c r="D7003" s="103"/>
      <c r="E7003" s="5" t="str">
        <f t="array" ref="E7003">IF(D7003="","",XLOOKUP(D7003,DATOS!$D$6:D14000,DATOS!$C$6:C14000,0,0,1))</f>
        <v/>
      </c>
      <c r="F7003" s="220"/>
      <c r="G7003" s="221"/>
      <c r="H7003" s="194"/>
      <c r="I7003" s="106"/>
      <c r="J7003" s="195"/>
      <c r="K7003" s="195"/>
      <c r="L7003" s="196"/>
    </row>
    <row r="7004">
      <c r="A7004" s="198"/>
      <c r="B7004" s="219"/>
      <c r="C7004" s="103"/>
      <c r="D7004" s="103"/>
      <c r="E7004" s="5" t="str">
        <f t="array" ref="E7004">IF(D7004="","",XLOOKUP(D7004,DATOS!$D$6:D14000,DATOS!$C$6:C14000,0,0,1))</f>
        <v/>
      </c>
      <c r="F7004" s="220"/>
      <c r="G7004" s="221"/>
      <c r="H7004" s="194"/>
      <c r="I7004" s="106"/>
      <c r="J7004" s="195"/>
      <c r="K7004" s="195"/>
      <c r="L7004" s="196"/>
    </row>
    <row r="7005">
      <c r="A7005" s="198"/>
      <c r="B7005" s="219"/>
      <c r="C7005" s="103"/>
      <c r="D7005" s="103"/>
      <c r="E7005" s="5" t="str">
        <f t="array" ref="E7005">IF(D7005="","",XLOOKUP(D7005,DATOS!$D$6:D14000,DATOS!$C$6:C14000,0,0,1))</f>
        <v/>
      </c>
      <c r="F7005" s="220"/>
      <c r="G7005" s="221"/>
      <c r="H7005" s="194"/>
      <c r="I7005" s="106"/>
      <c r="J7005" s="195"/>
      <c r="K7005" s="195"/>
      <c r="L7005" s="196"/>
    </row>
    <row r="7006">
      <c r="A7006" s="198"/>
      <c r="B7006" s="219"/>
      <c r="C7006" s="103"/>
      <c r="D7006" s="103"/>
      <c r="E7006" s="5" t="str">
        <f t="array" ref="E7006">IF(D7006="","",XLOOKUP(D7006,DATOS!$D$6:D14000,DATOS!$C$6:C14000,0,0,1))</f>
        <v/>
      </c>
      <c r="F7006" s="220"/>
      <c r="G7006" s="221"/>
      <c r="H7006" s="194"/>
      <c r="I7006" s="106"/>
      <c r="J7006" s="195"/>
      <c r="K7006" s="195"/>
      <c r="L7006" s="196"/>
    </row>
    <row r="7007">
      <c r="A7007" s="198"/>
      <c r="B7007" s="219"/>
      <c r="C7007" s="103"/>
      <c r="D7007" s="103"/>
      <c r="E7007" s="5" t="str">
        <f t="array" ref="E7007">IF(D7007="","",XLOOKUP(D7007,DATOS!$D$6:D14000,DATOS!$C$6:C14000,0,0,1))</f>
        <v/>
      </c>
      <c r="F7007" s="220"/>
      <c r="G7007" s="221"/>
      <c r="H7007" s="194"/>
      <c r="I7007" s="106"/>
      <c r="J7007" s="195"/>
      <c r="K7007" s="195"/>
      <c r="L7007" s="196"/>
    </row>
    <row r="7008">
      <c r="A7008" s="198"/>
      <c r="B7008" s="219"/>
      <c r="C7008" s="103"/>
      <c r="D7008" s="103"/>
      <c r="E7008" s="5" t="str">
        <f t="array" ref="E7008">IF(D7008="","",XLOOKUP(D7008,DATOS!$D$6:D14000,DATOS!$C$6:C14000,0,0,1))</f>
        <v/>
      </c>
      <c r="F7008" s="220"/>
      <c r="G7008" s="221"/>
      <c r="H7008" s="194"/>
      <c r="I7008" s="106"/>
      <c r="J7008" s="195"/>
      <c r="K7008" s="195"/>
      <c r="L7008" s="196"/>
    </row>
    <row r="7009">
      <c r="A7009" s="198"/>
      <c r="B7009" s="219"/>
      <c r="C7009" s="103"/>
      <c r="D7009" s="103"/>
      <c r="E7009" s="5" t="str">
        <f t="array" ref="E7009">IF(D7009="","",XLOOKUP(D7009,DATOS!$D$6:D14000,DATOS!$C$6:C14000,0,0,1))</f>
        <v/>
      </c>
      <c r="F7009" s="220"/>
      <c r="G7009" s="221"/>
      <c r="H7009" s="194"/>
      <c r="I7009" s="106"/>
      <c r="J7009" s="195"/>
      <c r="K7009" s="195"/>
      <c r="L7009" s="196"/>
    </row>
    <row r="7010">
      <c r="A7010" s="198"/>
      <c r="B7010" s="219"/>
      <c r="C7010" s="103"/>
      <c r="D7010" s="103"/>
      <c r="E7010" s="5" t="str">
        <f t="array" ref="E7010">IF(D7010="","",XLOOKUP(D7010,DATOS!$D$6:D14000,DATOS!$C$6:C14000,0,0,1))</f>
        <v/>
      </c>
      <c r="F7010" s="220"/>
      <c r="G7010" s="221"/>
      <c r="H7010" s="194"/>
      <c r="I7010" s="106"/>
      <c r="J7010" s="195"/>
      <c r="K7010" s="195"/>
      <c r="L7010" s="196"/>
    </row>
    <row r="7011">
      <c r="A7011" s="198"/>
      <c r="B7011" s="219"/>
      <c r="C7011" s="103"/>
      <c r="D7011" s="103"/>
      <c r="E7011" s="5" t="str">
        <f t="array" ref="E7011">IF(D7011="","",XLOOKUP(D7011,DATOS!$D$6:D14000,DATOS!$C$6:C14000,0,0,1))</f>
        <v/>
      </c>
      <c r="F7011" s="220"/>
      <c r="G7011" s="221"/>
      <c r="H7011" s="194"/>
      <c r="I7011" s="106"/>
      <c r="J7011" s="195"/>
      <c r="K7011" s="195"/>
      <c r="L7011" s="196"/>
    </row>
    <row r="7012">
      <c r="A7012" s="198"/>
      <c r="B7012" s="219"/>
      <c r="C7012" s="103"/>
      <c r="D7012" s="103"/>
      <c r="E7012" s="5" t="str">
        <f t="array" ref="E7012">IF(D7012="","",XLOOKUP(D7012,DATOS!$D$6:D14000,DATOS!$C$6:C14000,0,0,1))</f>
        <v/>
      </c>
      <c r="F7012" s="220"/>
      <c r="G7012" s="221"/>
      <c r="H7012" s="194"/>
      <c r="I7012" s="106"/>
      <c r="J7012" s="195"/>
      <c r="K7012" s="195"/>
      <c r="L7012" s="196"/>
    </row>
    <row r="7013">
      <c r="A7013" s="198"/>
      <c r="B7013" s="219"/>
      <c r="C7013" s="103"/>
      <c r="D7013" s="103"/>
      <c r="E7013" s="5" t="str">
        <f t="array" ref="E7013">IF(D7013="","",XLOOKUP(D7013,DATOS!$D$6:D14000,DATOS!$C$6:C14000,0,0,1))</f>
        <v/>
      </c>
      <c r="F7013" s="220"/>
      <c r="G7013" s="221"/>
      <c r="H7013" s="194"/>
      <c r="I7013" s="106"/>
      <c r="J7013" s="195"/>
      <c r="K7013" s="195"/>
      <c r="L7013" s="196"/>
    </row>
    <row r="7014">
      <c r="A7014" s="198"/>
      <c r="B7014" s="219"/>
      <c r="C7014" s="103"/>
      <c r="D7014" s="103"/>
      <c r="E7014" s="5" t="str">
        <f t="array" ref="E7014">IF(D7014="","",XLOOKUP(D7014,DATOS!$D$6:D14000,DATOS!$C$6:C14000,0,0,1))</f>
        <v/>
      </c>
      <c r="F7014" s="220"/>
      <c r="G7014" s="221"/>
      <c r="H7014" s="194"/>
      <c r="I7014" s="106"/>
      <c r="J7014" s="195"/>
      <c r="K7014" s="195"/>
      <c r="L7014" s="196"/>
    </row>
    <row r="7015">
      <c r="A7015" s="198"/>
      <c r="B7015" s="219"/>
      <c r="C7015" s="103"/>
      <c r="D7015" s="103"/>
      <c r="E7015" s="5" t="str">
        <f t="array" ref="E7015">IF(D7015="","",XLOOKUP(D7015,DATOS!$D$6:D14000,DATOS!$C$6:C14000,0,0,1))</f>
        <v/>
      </c>
      <c r="F7015" s="220"/>
      <c r="G7015" s="221"/>
      <c r="H7015" s="194"/>
      <c r="I7015" s="106"/>
      <c r="J7015" s="195"/>
      <c r="K7015" s="195"/>
      <c r="L7015" s="196"/>
    </row>
    <row r="7016">
      <c r="A7016" s="198"/>
      <c r="B7016" s="219"/>
      <c r="C7016" s="103"/>
      <c r="D7016" s="103"/>
      <c r="E7016" s="5" t="str">
        <f t="array" ref="E7016">IF(D7016="","",XLOOKUP(D7016,DATOS!$D$6:D14000,DATOS!$C$6:C14000,0,0,1))</f>
        <v/>
      </c>
      <c r="F7016" s="220"/>
      <c r="G7016" s="221"/>
      <c r="H7016" s="194"/>
      <c r="I7016" s="106"/>
      <c r="J7016" s="195"/>
      <c r="K7016" s="195"/>
      <c r="L7016" s="196"/>
    </row>
    <row r="7017">
      <c r="A7017" s="198"/>
      <c r="B7017" s="219"/>
      <c r="C7017" s="103"/>
      <c r="D7017" s="103"/>
      <c r="E7017" s="5" t="str">
        <f t="array" ref="E7017">IF(D7017="","",XLOOKUP(D7017,DATOS!$D$6:D14000,DATOS!$C$6:C14000,0,0,1))</f>
        <v/>
      </c>
      <c r="F7017" s="220"/>
      <c r="G7017" s="221"/>
      <c r="H7017" s="194"/>
      <c r="I7017" s="106"/>
      <c r="J7017" s="195"/>
      <c r="K7017" s="195"/>
      <c r="L7017" s="196"/>
    </row>
    <row r="7018">
      <c r="A7018" s="198"/>
      <c r="B7018" s="219"/>
      <c r="C7018" s="103"/>
      <c r="D7018" s="103"/>
      <c r="E7018" s="5" t="str">
        <f t="array" ref="E7018">IF(D7018="","",XLOOKUP(D7018,DATOS!$D$6:D14000,DATOS!$C$6:C14000,0,0,1))</f>
        <v/>
      </c>
      <c r="F7018" s="220"/>
      <c r="G7018" s="221"/>
      <c r="H7018" s="194"/>
      <c r="I7018" s="106"/>
      <c r="J7018" s="195"/>
      <c r="K7018" s="195"/>
      <c r="L7018" s="196"/>
    </row>
    <row r="7019">
      <c r="A7019" s="198"/>
      <c r="B7019" s="219"/>
      <c r="C7019" s="103"/>
      <c r="D7019" s="103"/>
      <c r="E7019" s="5" t="str">
        <f t="array" ref="E7019">IF(D7019="","",XLOOKUP(D7019,DATOS!$D$6:D14000,DATOS!$C$6:C14000,0,0,1))</f>
        <v/>
      </c>
      <c r="F7019" s="220"/>
      <c r="G7019" s="221"/>
      <c r="H7019" s="194"/>
      <c r="I7019" s="106"/>
      <c r="J7019" s="195"/>
      <c r="K7019" s="195"/>
      <c r="L7019" s="196"/>
    </row>
    <row r="7020">
      <c r="A7020" s="198"/>
      <c r="B7020" s="219"/>
      <c r="C7020" s="103"/>
      <c r="D7020" s="103"/>
      <c r="E7020" s="5" t="str">
        <f t="array" ref="E7020">IF(D7020="","",XLOOKUP(D7020,DATOS!$D$6:D14000,DATOS!$C$6:C14000,0,0,1))</f>
        <v/>
      </c>
      <c r="F7020" s="220"/>
      <c r="G7020" s="221"/>
      <c r="H7020" s="194"/>
      <c r="I7020" s="106"/>
      <c r="J7020" s="195"/>
      <c r="K7020" s="195"/>
      <c r="L7020" s="196"/>
    </row>
    <row r="7021">
      <c r="A7021" s="198"/>
      <c r="B7021" s="219"/>
      <c r="C7021" s="103"/>
      <c r="D7021" s="103"/>
      <c r="E7021" s="5" t="str">
        <f t="array" ref="E7021">IF(D7021="","",XLOOKUP(D7021,DATOS!$D$6:D14000,DATOS!$C$6:C14000,0,0,1))</f>
        <v/>
      </c>
      <c r="F7021" s="220"/>
      <c r="G7021" s="221"/>
      <c r="H7021" s="194"/>
      <c r="I7021" s="106"/>
      <c r="J7021" s="195"/>
      <c r="K7021" s="195"/>
      <c r="L7021" s="196"/>
    </row>
    <row r="7022">
      <c r="A7022" s="198"/>
      <c r="B7022" s="219"/>
      <c r="C7022" s="103"/>
      <c r="D7022" s="103"/>
      <c r="E7022" s="5" t="str">
        <f t="array" ref="E7022">IF(D7022="","",XLOOKUP(D7022,DATOS!$D$6:D14000,DATOS!$C$6:C14000,0,0,1))</f>
        <v/>
      </c>
      <c r="F7022" s="220"/>
      <c r="G7022" s="221"/>
      <c r="H7022" s="194"/>
      <c r="I7022" s="106"/>
      <c r="J7022" s="195"/>
      <c r="K7022" s="195"/>
      <c r="L7022" s="196"/>
    </row>
    <row r="7023">
      <c r="A7023" s="198"/>
      <c r="B7023" s="219"/>
      <c r="C7023" s="103"/>
      <c r="D7023" s="103"/>
      <c r="E7023" s="5" t="str">
        <f t="array" ref="E7023">IF(D7023="","",XLOOKUP(D7023,DATOS!$D$6:D14000,DATOS!$C$6:C14000,0,0,1))</f>
        <v/>
      </c>
      <c r="F7023" s="220"/>
      <c r="G7023" s="221"/>
      <c r="H7023" s="194"/>
      <c r="I7023" s="106"/>
      <c r="J7023" s="195"/>
      <c r="K7023" s="195"/>
      <c r="L7023" s="196"/>
    </row>
    <row r="7024">
      <c r="A7024" s="198"/>
      <c r="B7024" s="219"/>
      <c r="C7024" s="103"/>
      <c r="D7024" s="103"/>
      <c r="E7024" s="5" t="str">
        <f t="array" ref="E7024">IF(D7024="","",XLOOKUP(D7024,DATOS!$D$6:D14000,DATOS!$C$6:C14000,0,0,1))</f>
        <v/>
      </c>
      <c r="F7024" s="220"/>
      <c r="G7024" s="221"/>
      <c r="H7024" s="194"/>
      <c r="I7024" s="106"/>
      <c r="J7024" s="195"/>
      <c r="K7024" s="195"/>
      <c r="L7024" s="196"/>
    </row>
    <row r="7025">
      <c r="A7025" s="198"/>
      <c r="B7025" s="219"/>
      <c r="C7025" s="103"/>
      <c r="D7025" s="103"/>
      <c r="E7025" s="224" t="str">
        <f t="array" ref="E7025">IF(D7025="","",XLOOKUP(D7025,DATOS!$D$6:D14000,DATOS!$C$6:C14000,0,0,1))</f>
        <v/>
      </c>
      <c r="F7025" s="220"/>
      <c r="G7025" s="221"/>
      <c r="H7025" s="194"/>
      <c r="I7025" s="106"/>
      <c r="J7025" s="195"/>
      <c r="K7025" s="195"/>
      <c r="L7025" s="196"/>
    </row>
    <row r="7026">
      <c r="A7026" s="198"/>
      <c r="B7026" s="219"/>
      <c r="C7026" s="103"/>
      <c r="D7026" s="103"/>
      <c r="E7026" s="5" t="str">
        <f t="array" ref="E7026">IF(D7026="","",XLOOKUP(D7026,DATOS!$D$6:D14000,DATOS!$C$6:C14000,0,0,1))</f>
        <v/>
      </c>
      <c r="F7026" s="220"/>
      <c r="G7026" s="221"/>
      <c r="H7026" s="194"/>
      <c r="I7026" s="106"/>
      <c r="J7026" s="195"/>
      <c r="K7026" s="195"/>
      <c r="L7026" s="196"/>
    </row>
    <row r="7027">
      <c r="A7027" s="198"/>
      <c r="B7027" s="219"/>
      <c r="C7027" s="103"/>
      <c r="D7027" s="103"/>
      <c r="E7027" s="5" t="str">
        <f t="array" ref="E7027">IF(D7027="","",XLOOKUP(D7027,DATOS!$D$6:D14000,DATOS!$C$6:C14000,0,0,1))</f>
        <v/>
      </c>
      <c r="F7027" s="220"/>
      <c r="G7027" s="221"/>
      <c r="H7027" s="194"/>
      <c r="I7027" s="106"/>
      <c r="J7027" s="195"/>
      <c r="K7027" s="195"/>
      <c r="L7027" s="196"/>
    </row>
    <row r="7028">
      <c r="A7028" s="198"/>
      <c r="B7028" s="219"/>
      <c r="C7028" s="103"/>
      <c r="D7028" s="103"/>
      <c r="E7028" s="5" t="str">
        <f t="array" ref="E7028">IF(D7028="","",XLOOKUP(D7028,DATOS!$D$6:D14000,DATOS!$C$6:C14000,0,0,1))</f>
        <v/>
      </c>
      <c r="F7028" s="220"/>
      <c r="G7028" s="221"/>
      <c r="H7028" s="194"/>
      <c r="I7028" s="106"/>
      <c r="J7028" s="195"/>
      <c r="K7028" s="195"/>
      <c r="L7028" s="196"/>
    </row>
    <row r="7029">
      <c r="A7029" s="198"/>
      <c r="B7029" s="219"/>
      <c r="C7029" s="103"/>
      <c r="D7029" s="103"/>
      <c r="E7029" s="5" t="str">
        <f t="array" ref="E7029">IF(D7029="","",XLOOKUP(D7029,DATOS!$D$6:D14000,DATOS!$C$6:C14000,0,0,1))</f>
        <v/>
      </c>
      <c r="F7029" s="220"/>
      <c r="G7029" s="221"/>
      <c r="H7029" s="194"/>
      <c r="I7029" s="106"/>
      <c r="J7029" s="195"/>
      <c r="K7029" s="195"/>
      <c r="L7029" s="196"/>
    </row>
    <row r="7030">
      <c r="A7030" s="198"/>
      <c r="B7030" s="219"/>
      <c r="C7030" s="103"/>
      <c r="D7030" s="103"/>
      <c r="E7030" s="5" t="str">
        <f t="array" ref="E7030">IF(D7030="","",XLOOKUP(D7030,DATOS!$D$6:D14000,DATOS!$C$6:C14000,0,0,1))</f>
        <v/>
      </c>
      <c r="F7030" s="220"/>
      <c r="G7030" s="221"/>
      <c r="H7030" s="194"/>
      <c r="I7030" s="106"/>
      <c r="J7030" s="195"/>
      <c r="K7030" s="195"/>
      <c r="L7030" s="196"/>
    </row>
    <row r="7031">
      <c r="A7031" s="198"/>
      <c r="B7031" s="219"/>
      <c r="C7031" s="103"/>
      <c r="D7031" s="103"/>
      <c r="E7031" s="5" t="str">
        <f t="array" ref="E7031">IF(D7031="","",XLOOKUP(D7031,DATOS!$D$6:D14000,DATOS!$C$6:C14000,0,0,1))</f>
        <v/>
      </c>
      <c r="F7031" s="220"/>
      <c r="G7031" s="221"/>
      <c r="H7031" s="194"/>
      <c r="I7031" s="106"/>
      <c r="J7031" s="195"/>
      <c r="K7031" s="195"/>
      <c r="L7031" s="196"/>
    </row>
    <row r="7032">
      <c r="A7032" s="198"/>
      <c r="B7032" s="219"/>
      <c r="C7032" s="103"/>
      <c r="D7032" s="103"/>
      <c r="E7032" s="5" t="str">
        <f t="array" ref="E7032">IF(D7032="","",XLOOKUP(D7032,DATOS!$D$6:D14000,DATOS!$C$6:C14000,0,0,1))</f>
        <v/>
      </c>
      <c r="F7032" s="220"/>
      <c r="G7032" s="221"/>
      <c r="H7032" s="194"/>
      <c r="I7032" s="106"/>
      <c r="J7032" s="195"/>
      <c r="K7032" s="195"/>
      <c r="L7032" s="196"/>
    </row>
    <row r="7033">
      <c r="A7033" s="198"/>
      <c r="B7033" s="219"/>
      <c r="C7033" s="103"/>
      <c r="D7033" s="103"/>
      <c r="E7033" s="5" t="str">
        <f t="array" ref="E7033">IF(D7033="","",XLOOKUP(D7033,DATOS!$D$6:D14000,DATOS!$C$6:C14000,0,0,1))</f>
        <v/>
      </c>
      <c r="F7033" s="220"/>
      <c r="G7033" s="221"/>
      <c r="H7033" s="194"/>
      <c r="I7033" s="106"/>
      <c r="J7033" s="195"/>
      <c r="K7033" s="195"/>
      <c r="L7033" s="196"/>
    </row>
    <row r="7034">
      <c r="A7034" s="198"/>
      <c r="B7034" s="219"/>
      <c r="C7034" s="103"/>
      <c r="D7034" s="103"/>
      <c r="E7034" s="5" t="str">
        <f t="array" ref="E7034">IF(D7034="","",XLOOKUP(D7034,DATOS!$D$6:D14000,DATOS!$C$6:C14000,0,0,1))</f>
        <v/>
      </c>
      <c r="F7034" s="220"/>
      <c r="G7034" s="221"/>
      <c r="H7034" s="194"/>
      <c r="I7034" s="106"/>
      <c r="J7034" s="195"/>
      <c r="K7034" s="195"/>
      <c r="L7034" s="196"/>
    </row>
    <row r="7035">
      <c r="A7035" s="198"/>
      <c r="B7035" s="219"/>
      <c r="C7035" s="103"/>
      <c r="D7035" s="103"/>
      <c r="E7035" s="5" t="str">
        <f t="array" ref="E7035">IF(D7035="","",XLOOKUP(D7035,DATOS!$D$6:D14000,DATOS!$C$6:C14000,0,0,1))</f>
        <v/>
      </c>
      <c r="F7035" s="220"/>
      <c r="G7035" s="221"/>
      <c r="H7035" s="194"/>
      <c r="I7035" s="106"/>
      <c r="J7035" s="195"/>
      <c r="K7035" s="195"/>
      <c r="L7035" s="196"/>
    </row>
    <row r="7036">
      <c r="A7036" s="198"/>
      <c r="B7036" s="219"/>
      <c r="C7036" s="103"/>
      <c r="D7036" s="103"/>
      <c r="E7036" s="5" t="str">
        <f t="array" ref="E7036">IF(D7036="","",XLOOKUP(D7036,DATOS!$D$6:D14000,DATOS!$C$6:C14000,0,0,1))</f>
        <v/>
      </c>
      <c r="F7036" s="220"/>
      <c r="G7036" s="221"/>
      <c r="H7036" s="194"/>
      <c r="I7036" s="106"/>
      <c r="J7036" s="195"/>
      <c r="K7036" s="195"/>
      <c r="L7036" s="196"/>
    </row>
    <row r="7037">
      <c r="A7037" s="198"/>
      <c r="B7037" s="219"/>
      <c r="C7037" s="103"/>
      <c r="D7037" s="103"/>
      <c r="E7037" s="5" t="str">
        <f t="array" ref="E7037">IF(D7037="","",XLOOKUP(D7037,DATOS!$D$6:D14000,DATOS!$C$6:C14000,0,0,1))</f>
        <v/>
      </c>
      <c r="F7037" s="220"/>
      <c r="G7037" s="221"/>
      <c r="H7037" s="194"/>
      <c r="I7037" s="106"/>
      <c r="J7037" s="195"/>
      <c r="K7037" s="195"/>
      <c r="L7037" s="196"/>
    </row>
    <row r="7038">
      <c r="A7038" s="198"/>
      <c r="B7038" s="219"/>
      <c r="C7038" s="103"/>
      <c r="D7038" s="103"/>
      <c r="E7038" s="5" t="str">
        <f t="array" ref="E7038">IF(D7038="","",XLOOKUP(D7038,DATOS!$D$6:D14000,DATOS!$C$6:C14000,0,0,1))</f>
        <v/>
      </c>
      <c r="F7038" s="220"/>
      <c r="G7038" s="221"/>
      <c r="H7038" s="194"/>
      <c r="I7038" s="106"/>
      <c r="J7038" s="195"/>
      <c r="K7038" s="195"/>
      <c r="L7038" s="196"/>
    </row>
    <row r="7039">
      <c r="A7039" s="198"/>
      <c r="B7039" s="219"/>
      <c r="C7039" s="103"/>
      <c r="D7039" s="103"/>
      <c r="E7039" s="5" t="str">
        <f t="array" ref="E7039">IF(D7039="","",XLOOKUP(D7039,DATOS!$D$6:D14000,DATOS!$C$6:C14000,0,0,1))</f>
        <v/>
      </c>
      <c r="F7039" s="220"/>
      <c r="G7039" s="221"/>
      <c r="H7039" s="194"/>
      <c r="I7039" s="106"/>
      <c r="J7039" s="195"/>
      <c r="K7039" s="195"/>
      <c r="L7039" s="196"/>
    </row>
    <row r="7040">
      <c r="A7040" s="198"/>
      <c r="B7040" s="219"/>
      <c r="C7040" s="103"/>
      <c r="D7040" s="103"/>
      <c r="E7040" s="5" t="str">
        <f t="array" ref="E7040">IF(D7040="","",XLOOKUP(D7040,DATOS!$D$6:D14000,DATOS!$C$6:C14000,0,0,1))</f>
        <v/>
      </c>
      <c r="F7040" s="220"/>
      <c r="G7040" s="221"/>
      <c r="H7040" s="194"/>
      <c r="I7040" s="106"/>
      <c r="J7040" s="195"/>
      <c r="K7040" s="195"/>
      <c r="L7040" s="196"/>
    </row>
    <row r="7041">
      <c r="A7041" s="198"/>
      <c r="B7041" s="219"/>
      <c r="C7041" s="103"/>
      <c r="D7041" s="103"/>
      <c r="E7041" s="5" t="str">
        <f t="array" ref="E7041">IF(D7041="","",XLOOKUP(D7041,DATOS!$D$6:D14000,DATOS!$C$6:C14000,0,0,1))</f>
        <v/>
      </c>
      <c r="F7041" s="220"/>
      <c r="G7041" s="221"/>
      <c r="H7041" s="194"/>
      <c r="I7041" s="106"/>
      <c r="J7041" s="195"/>
      <c r="K7041" s="195"/>
      <c r="L7041" s="196"/>
    </row>
    <row r="7042">
      <c r="A7042" s="198"/>
      <c r="B7042" s="219"/>
      <c r="C7042" s="103"/>
      <c r="D7042" s="103"/>
      <c r="E7042" s="5" t="str">
        <f t="array" ref="E7042">IF(D7042="","",XLOOKUP(D7042,DATOS!$D$6:D14000,DATOS!$C$6:C14000,0,0,1))</f>
        <v/>
      </c>
      <c r="F7042" s="220"/>
      <c r="G7042" s="221"/>
      <c r="H7042" s="194"/>
      <c r="I7042" s="106"/>
      <c r="J7042" s="195"/>
      <c r="K7042" s="195"/>
      <c r="L7042" s="196"/>
    </row>
    <row r="7043">
      <c r="A7043" s="198"/>
      <c r="B7043" s="219"/>
      <c r="C7043" s="103"/>
      <c r="D7043" s="103"/>
      <c r="E7043" s="5" t="str">
        <f t="array" ref="E7043">IF(D7043="","",XLOOKUP(D7043,DATOS!$D$6:D14000,DATOS!$C$6:C14000,0,0,1))</f>
        <v/>
      </c>
      <c r="F7043" s="220"/>
      <c r="G7043" s="221"/>
      <c r="H7043" s="194"/>
      <c r="I7043" s="106"/>
      <c r="J7043" s="195"/>
      <c r="K7043" s="195"/>
      <c r="L7043" s="196"/>
    </row>
    <row r="7044">
      <c r="A7044" s="198"/>
      <c r="B7044" s="219"/>
      <c r="C7044" s="103"/>
      <c r="D7044" s="103"/>
      <c r="E7044" s="5" t="str">
        <f t="array" ref="E7044">IF(D7044="","",XLOOKUP(D7044,DATOS!$D$6:D14000,DATOS!$C$6:C14000,0,0,1))</f>
        <v/>
      </c>
      <c r="F7044" s="220"/>
      <c r="G7044" s="221"/>
      <c r="H7044" s="194"/>
      <c r="I7044" s="106"/>
      <c r="J7044" s="195"/>
      <c r="K7044" s="195"/>
      <c r="L7044" s="196"/>
    </row>
    <row r="7045">
      <c r="A7045" s="198"/>
      <c r="B7045" s="219"/>
      <c r="C7045" s="103"/>
      <c r="D7045" s="103"/>
      <c r="E7045" s="5" t="str">
        <f t="array" ref="E7045">IF(D7045="","",XLOOKUP(D7045,DATOS!$D$6:D14000,DATOS!$C$6:C14000,0,0,1))</f>
        <v/>
      </c>
      <c r="F7045" s="220"/>
      <c r="G7045" s="221"/>
      <c r="H7045" s="194"/>
      <c r="I7045" s="106"/>
      <c r="J7045" s="195"/>
      <c r="K7045" s="195"/>
      <c r="L7045" s="196"/>
    </row>
    <row r="7046">
      <c r="A7046" s="198"/>
      <c r="B7046" s="219"/>
      <c r="C7046" s="103"/>
      <c r="D7046" s="103"/>
      <c r="E7046" s="5" t="str">
        <f t="array" ref="E7046">IF(D7046="","",XLOOKUP(D7046,DATOS!$D$6:D14000,DATOS!$C$6:C14000,0,0,1))</f>
        <v/>
      </c>
      <c r="F7046" s="220"/>
      <c r="G7046" s="221"/>
      <c r="H7046" s="194"/>
      <c r="I7046" s="106"/>
      <c r="J7046" s="195"/>
      <c r="K7046" s="195"/>
      <c r="L7046" s="196"/>
    </row>
    <row r="7047">
      <c r="A7047" s="198"/>
      <c r="B7047" s="219"/>
      <c r="C7047" s="103"/>
      <c r="D7047" s="103"/>
      <c r="E7047" s="5" t="str">
        <f t="array" ref="E7047">IF(D7047="","",XLOOKUP(D7047,DATOS!$D$6:D14000,DATOS!$C$6:C14000,0,0,1))</f>
        <v/>
      </c>
      <c r="F7047" s="220"/>
      <c r="G7047" s="221"/>
      <c r="H7047" s="194"/>
      <c r="I7047" s="106"/>
      <c r="J7047" s="195"/>
      <c r="K7047" s="195"/>
      <c r="L7047" s="196"/>
    </row>
    <row r="7048">
      <c r="A7048" s="198"/>
      <c r="B7048" s="219"/>
      <c r="C7048" s="103"/>
      <c r="D7048" s="103"/>
      <c r="E7048" s="5" t="str">
        <f t="array" ref="E7048">IF(D7048="","",XLOOKUP(D7048,DATOS!$D$6:D14000,DATOS!$C$6:C14000,0,0,1))</f>
        <v/>
      </c>
      <c r="F7048" s="220"/>
      <c r="G7048" s="221"/>
      <c r="H7048" s="194"/>
      <c r="I7048" s="106"/>
      <c r="J7048" s="195"/>
      <c r="K7048" s="195"/>
      <c r="L7048" s="196"/>
    </row>
    <row r="7049">
      <c r="A7049" s="198"/>
      <c r="B7049" s="219"/>
      <c r="C7049" s="103"/>
      <c r="D7049" s="103"/>
      <c r="E7049" s="5" t="str">
        <f t="array" ref="E7049">IF(D7049="","",XLOOKUP(D7049,DATOS!$D$6:D14000,DATOS!$C$6:C14000,0,0,1))</f>
        <v/>
      </c>
      <c r="F7049" s="220"/>
      <c r="G7049" s="221"/>
      <c r="H7049" s="194"/>
      <c r="I7049" s="106"/>
      <c r="J7049" s="195"/>
      <c r="K7049" s="195"/>
      <c r="L7049" s="196"/>
    </row>
    <row r="7050">
      <c r="A7050" s="198"/>
      <c r="B7050" s="219"/>
      <c r="C7050" s="103"/>
      <c r="D7050" s="103"/>
      <c r="E7050" s="5" t="str">
        <f t="array" ref="E7050">IF(D7050="","",XLOOKUP(D7050,DATOS!$D$6:D14000,DATOS!$C$6:C14000,0,0,1))</f>
        <v/>
      </c>
      <c r="F7050" s="220"/>
      <c r="G7050" s="221"/>
      <c r="H7050" s="194"/>
      <c r="I7050" s="106"/>
      <c r="J7050" s="195"/>
      <c r="K7050" s="195"/>
      <c r="L7050" s="196"/>
    </row>
    <row r="7051">
      <c r="A7051" s="198"/>
      <c r="B7051" s="219"/>
      <c r="C7051" s="103"/>
      <c r="D7051" s="103"/>
      <c r="E7051" s="5" t="str">
        <f t="array" ref="E7051">IF(D7051="","",XLOOKUP(D7051,DATOS!$D$6:D14000,DATOS!$C$6:C14000,0,0,1))</f>
        <v/>
      </c>
      <c r="F7051" s="220"/>
      <c r="G7051" s="221"/>
      <c r="H7051" s="194"/>
      <c r="I7051" s="106"/>
      <c r="J7051" s="195"/>
      <c r="K7051" s="195"/>
      <c r="L7051" s="196"/>
    </row>
    <row r="7052">
      <c r="A7052" s="198"/>
      <c r="B7052" s="219"/>
      <c r="C7052" s="103"/>
      <c r="D7052" s="103"/>
      <c r="E7052" s="224" t="str">
        <f t="array" ref="E7052">IF(D7052="","",XLOOKUP(D7052,DATOS!$D$6:D14000,DATOS!$C$6:C14000,0,0,1))</f>
        <v/>
      </c>
      <c r="F7052" s="220"/>
      <c r="G7052" s="221"/>
      <c r="H7052" s="194"/>
      <c r="I7052" s="106"/>
      <c r="J7052" s="195"/>
      <c r="K7052" s="195"/>
      <c r="L7052" s="196"/>
    </row>
    <row r="7053">
      <c r="A7053" s="198"/>
      <c r="B7053" s="219"/>
      <c r="C7053" s="103"/>
      <c r="D7053" s="103"/>
      <c r="E7053" s="5" t="str">
        <f t="array" ref="E7053">IF(D7053="","",XLOOKUP(D7053,DATOS!$D$6:D14000,DATOS!$C$6:C14000,0,0,1))</f>
        <v/>
      </c>
      <c r="F7053" s="220"/>
      <c r="G7053" s="221"/>
      <c r="H7053" s="194"/>
      <c r="I7053" s="106"/>
      <c r="J7053" s="195"/>
      <c r="K7053" s="195"/>
      <c r="L7053" s="196"/>
    </row>
    <row r="7054">
      <c r="A7054" s="198"/>
      <c r="B7054" s="219"/>
      <c r="C7054" s="103"/>
      <c r="D7054" s="103"/>
      <c r="E7054" s="5" t="str">
        <f t="array" ref="E7054">IF(D7054="","",XLOOKUP(D7054,DATOS!$D$6:D14000,DATOS!$C$6:C14000,0,0,1))</f>
        <v/>
      </c>
      <c r="F7054" s="220"/>
      <c r="G7054" s="221"/>
      <c r="H7054" s="194"/>
      <c r="I7054" s="106"/>
      <c r="J7054" s="195"/>
      <c r="K7054" s="195"/>
      <c r="L7054" s="196"/>
    </row>
    <row r="7055">
      <c r="A7055" s="198"/>
      <c r="B7055" s="219"/>
      <c r="C7055" s="103"/>
      <c r="D7055" s="103"/>
      <c r="E7055" s="5" t="str">
        <f t="array" ref="E7055">IF(D7055="","",XLOOKUP(D7055,DATOS!$D$6:D14000,DATOS!$C$6:C14000,0,0,1))</f>
        <v/>
      </c>
      <c r="F7055" s="220"/>
      <c r="G7055" s="221"/>
      <c r="H7055" s="194"/>
      <c r="I7055" s="106"/>
      <c r="J7055" s="195"/>
      <c r="K7055" s="195"/>
      <c r="L7055" s="196"/>
    </row>
    <row r="7056">
      <c r="A7056" s="198"/>
      <c r="B7056" s="219"/>
      <c r="C7056" s="103"/>
      <c r="D7056" s="103"/>
      <c r="E7056" s="5" t="str">
        <f t="array" ref="E7056">IF(D7056="","",XLOOKUP(D7056,DATOS!$D$6:D14000,DATOS!$C$6:C14000,0,0,1))</f>
        <v/>
      </c>
      <c r="F7056" s="220"/>
      <c r="G7056" s="221"/>
      <c r="H7056" s="194"/>
      <c r="I7056" s="106"/>
      <c r="J7056" s="195"/>
      <c r="K7056" s="195"/>
      <c r="L7056" s="196"/>
    </row>
    <row r="7057">
      <c r="A7057" s="198"/>
      <c r="B7057" s="219"/>
      <c r="C7057" s="103"/>
      <c r="D7057" s="103"/>
      <c r="E7057" s="5" t="str">
        <f t="array" ref="E7057">IF(D7057="","",XLOOKUP(D7057,DATOS!$D$6:D14000,DATOS!$C$6:C14000,0,0,1))</f>
        <v/>
      </c>
      <c r="F7057" s="220"/>
      <c r="G7057" s="221"/>
      <c r="H7057" s="194"/>
      <c r="I7057" s="106"/>
      <c r="J7057" s="195"/>
      <c r="K7057" s="195"/>
      <c r="L7057" s="196"/>
    </row>
    <row r="7058">
      <c r="A7058" s="198"/>
      <c r="B7058" s="219"/>
      <c r="C7058" s="103"/>
      <c r="D7058" s="103"/>
      <c r="E7058" s="5" t="str">
        <f t="array" ref="E7058">IF(D7058="","",XLOOKUP(D7058,DATOS!$D$6:D14000,DATOS!$C$6:C14000,0,0,1))</f>
        <v/>
      </c>
      <c r="F7058" s="220"/>
      <c r="G7058" s="221"/>
      <c r="H7058" s="194"/>
      <c r="I7058" s="106"/>
      <c r="J7058" s="195"/>
      <c r="K7058" s="195"/>
      <c r="L7058" s="196"/>
    </row>
    <row r="7059">
      <c r="A7059" s="198"/>
      <c r="B7059" s="219"/>
      <c r="C7059" s="103"/>
      <c r="D7059" s="103"/>
      <c r="E7059" s="5" t="str">
        <f t="array" ref="E7059">IF(D7059="","",XLOOKUP(D7059,DATOS!$D$6:D14000,DATOS!$C$6:C14000,0,0,1))</f>
        <v/>
      </c>
      <c r="F7059" s="220"/>
      <c r="G7059" s="221"/>
      <c r="H7059" s="194"/>
      <c r="I7059" s="106"/>
      <c r="J7059" s="195"/>
      <c r="K7059" s="195"/>
      <c r="L7059" s="196"/>
    </row>
    <row r="7060">
      <c r="A7060" s="198"/>
      <c r="B7060" s="219"/>
      <c r="C7060" s="103"/>
      <c r="D7060" s="103"/>
      <c r="E7060" s="5" t="str">
        <f t="array" ref="E7060">IF(D7060="","",XLOOKUP(D7060,DATOS!$D$6:D14000,DATOS!$C$6:C14000,0,0,1))</f>
        <v/>
      </c>
      <c r="F7060" s="220"/>
      <c r="G7060" s="221"/>
      <c r="H7060" s="194"/>
      <c r="I7060" s="106"/>
      <c r="J7060" s="195"/>
      <c r="K7060" s="195"/>
      <c r="L7060" s="196"/>
    </row>
    <row r="7061">
      <c r="A7061" s="198"/>
      <c r="B7061" s="219"/>
      <c r="C7061" s="103"/>
      <c r="D7061" s="103"/>
      <c r="E7061" s="5" t="str">
        <f t="array" ref="E7061">IF(D7061="","",XLOOKUP(D7061,DATOS!$D$6:D14000,DATOS!$C$6:C14000,0,0,1))</f>
        <v/>
      </c>
      <c r="F7061" s="220"/>
      <c r="G7061" s="221"/>
      <c r="H7061" s="194"/>
      <c r="I7061" s="106"/>
      <c r="J7061" s="195"/>
      <c r="K7061" s="195"/>
      <c r="L7061" s="196"/>
    </row>
    <row r="7062">
      <c r="A7062" s="198"/>
      <c r="B7062" s="219"/>
      <c r="C7062" s="103"/>
      <c r="D7062" s="103"/>
      <c r="E7062" s="5" t="str">
        <f t="array" ref="E7062">IF(D7062="","",XLOOKUP(D7062,DATOS!$D$6:D14000,DATOS!$C$6:C14000,0,0,1))</f>
        <v/>
      </c>
      <c r="F7062" s="220"/>
      <c r="G7062" s="221"/>
      <c r="H7062" s="194"/>
      <c r="I7062" s="106"/>
      <c r="J7062" s="195"/>
      <c r="K7062" s="195"/>
      <c r="L7062" s="196"/>
    </row>
    <row r="7063">
      <c r="A7063" s="198"/>
      <c r="B7063" s="219"/>
      <c r="C7063" s="103"/>
      <c r="D7063" s="103"/>
      <c r="E7063" s="5" t="str">
        <f t="array" ref="E7063">IF(D7063="","",XLOOKUP(D7063,DATOS!$D$6:D14000,DATOS!$C$6:C14000,0,0,1))</f>
        <v/>
      </c>
      <c r="F7063" s="220"/>
      <c r="G7063" s="221"/>
      <c r="H7063" s="194"/>
      <c r="I7063" s="106"/>
      <c r="J7063" s="195"/>
      <c r="K7063" s="195"/>
      <c r="L7063" s="196"/>
    </row>
    <row r="7064">
      <c r="A7064" s="198"/>
      <c r="B7064" s="219"/>
      <c r="C7064" s="103"/>
      <c r="D7064" s="103"/>
      <c r="E7064" s="5" t="str">
        <f t="array" ref="E7064">IF(D7064="","",XLOOKUP(D7064,DATOS!$D$6:D14000,DATOS!$C$6:C14000,0,0,1))</f>
        <v/>
      </c>
      <c r="F7064" s="220"/>
      <c r="G7064" s="221"/>
      <c r="H7064" s="194"/>
      <c r="I7064" s="106"/>
      <c r="J7064" s="195"/>
      <c r="K7064" s="195"/>
      <c r="L7064" s="196"/>
    </row>
    <row r="7065">
      <c r="A7065" s="198"/>
      <c r="B7065" s="219"/>
      <c r="C7065" s="103"/>
      <c r="D7065" s="103"/>
      <c r="E7065" s="5" t="str">
        <f t="array" ref="E7065">IF(D7065="","",XLOOKUP(D7065,DATOS!$D$6:D14000,DATOS!$C$6:C14000,0,0,1))</f>
        <v/>
      </c>
      <c r="F7065" s="220"/>
      <c r="G7065" s="221"/>
      <c r="H7065" s="194"/>
      <c r="I7065" s="106"/>
      <c r="J7065" s="195"/>
      <c r="K7065" s="195"/>
      <c r="L7065" s="196"/>
    </row>
    <row r="7066">
      <c r="A7066" s="198"/>
      <c r="B7066" s="219"/>
      <c r="C7066" s="103"/>
      <c r="D7066" s="103"/>
      <c r="E7066" s="5" t="str">
        <f t="array" ref="E7066">IF(D7066="","",XLOOKUP(D7066,DATOS!$D$6:D14000,DATOS!$C$6:C14000,0,0,1))</f>
        <v/>
      </c>
      <c r="F7066" s="220"/>
      <c r="G7066" s="221"/>
      <c r="H7066" s="194"/>
      <c r="I7066" s="106"/>
      <c r="J7066" s="195"/>
      <c r="K7066" s="195"/>
      <c r="L7066" s="196"/>
    </row>
    <row r="7067">
      <c r="A7067" s="198"/>
      <c r="B7067" s="219"/>
      <c r="C7067" s="103"/>
      <c r="D7067" s="103"/>
      <c r="E7067" s="5" t="str">
        <f t="array" ref="E7067">IF(D7067="","",XLOOKUP(D7067,DATOS!$D$6:D14000,DATOS!$C$6:C14000,0,0,1))</f>
        <v/>
      </c>
      <c r="F7067" s="220"/>
      <c r="G7067" s="221"/>
      <c r="H7067" s="194"/>
      <c r="I7067" s="106"/>
      <c r="J7067" s="195"/>
      <c r="K7067" s="195"/>
      <c r="L7067" s="196"/>
    </row>
    <row r="7068">
      <c r="A7068" s="198"/>
      <c r="B7068" s="219"/>
      <c r="C7068" s="103"/>
      <c r="D7068" s="103"/>
      <c r="E7068" s="5" t="str">
        <f t="array" ref="E7068">IF(D7068="","",XLOOKUP(D7068,DATOS!$D$6:D14000,DATOS!$C$6:C14000,0,0,1))</f>
        <v/>
      </c>
      <c r="F7068" s="220"/>
      <c r="G7068" s="221"/>
      <c r="H7068" s="194"/>
      <c r="I7068" s="106"/>
      <c r="J7068" s="195"/>
      <c r="K7068" s="195"/>
      <c r="L7068" s="196"/>
    </row>
    <row r="7069">
      <c r="A7069" s="198"/>
      <c r="B7069" s="219"/>
      <c r="C7069" s="103"/>
      <c r="D7069" s="103"/>
      <c r="E7069" s="5" t="str">
        <f t="array" ref="E7069">IF(D7069="","",XLOOKUP(D7069,DATOS!$D$6:D14000,DATOS!$C$6:C14000,0,0,1))</f>
        <v/>
      </c>
      <c r="F7069" s="220"/>
      <c r="G7069" s="221"/>
      <c r="H7069" s="194"/>
      <c r="I7069" s="106"/>
      <c r="J7069" s="195"/>
      <c r="K7069" s="195"/>
      <c r="L7069" s="196"/>
    </row>
    <row r="7070">
      <c r="A7070" s="198"/>
      <c r="B7070" s="219"/>
      <c r="C7070" s="103"/>
      <c r="D7070" s="103"/>
      <c r="E7070" s="5" t="str">
        <f t="array" ref="E7070">IF(D7070="","",XLOOKUP(D7070,DATOS!$D$6:D14000,DATOS!$C$6:C14000,0,0,1))</f>
        <v/>
      </c>
      <c r="F7070" s="220"/>
      <c r="G7070" s="221"/>
      <c r="H7070" s="194"/>
      <c r="I7070" s="106"/>
      <c r="J7070" s="195"/>
      <c r="K7070" s="195"/>
      <c r="L7070" s="196"/>
    </row>
    <row r="7071">
      <c r="A7071" s="198"/>
      <c r="B7071" s="219"/>
      <c r="C7071" s="103"/>
      <c r="D7071" s="103"/>
      <c r="E7071" s="5" t="str">
        <f t="array" ref="E7071">IF(D7071="","",XLOOKUP(D7071,DATOS!$D$6:D14000,DATOS!$C$6:C14000,0,0,1))</f>
        <v/>
      </c>
      <c r="F7071" s="220"/>
      <c r="G7071" s="221"/>
      <c r="H7071" s="194"/>
      <c r="I7071" s="106"/>
      <c r="J7071" s="195"/>
      <c r="K7071" s="195"/>
      <c r="L7071" s="196"/>
    </row>
    <row r="7072">
      <c r="A7072" s="198"/>
      <c r="B7072" s="219"/>
      <c r="C7072" s="103"/>
      <c r="D7072" s="103"/>
      <c r="E7072" s="5" t="str">
        <f t="array" ref="E7072">IF(D7072="","",XLOOKUP(D7072,DATOS!$D$6:D14000,DATOS!$C$6:C14000,0,0,1))</f>
        <v/>
      </c>
      <c r="F7072" s="220"/>
      <c r="G7072" s="221"/>
      <c r="H7072" s="194"/>
      <c r="I7072" s="106"/>
      <c r="J7072" s="195"/>
      <c r="K7072" s="195"/>
      <c r="L7072" s="196"/>
    </row>
    <row r="7073">
      <c r="A7073" s="198"/>
      <c r="B7073" s="219"/>
      <c r="C7073" s="103"/>
      <c r="D7073" s="103"/>
      <c r="E7073" s="5" t="str">
        <f t="array" ref="E7073">IF(D7073="","",XLOOKUP(D7073,DATOS!$D$6:D14000,DATOS!$C$6:C14000,0,0,1))</f>
        <v/>
      </c>
      <c r="F7073" s="220"/>
      <c r="G7073" s="221"/>
      <c r="H7073" s="194"/>
      <c r="I7073" s="106"/>
      <c r="J7073" s="195"/>
      <c r="K7073" s="195"/>
      <c r="L7073" s="196"/>
    </row>
    <row r="7074">
      <c r="A7074" s="198"/>
      <c r="B7074" s="219"/>
      <c r="C7074" s="103"/>
      <c r="D7074" s="103"/>
      <c r="E7074" s="5" t="str">
        <f t="array" ref="E7074">IF(D7074="","",XLOOKUP(D7074,DATOS!$D$6:D14000,DATOS!$C$6:C14000,0,0,1))</f>
        <v/>
      </c>
      <c r="F7074" s="220"/>
      <c r="G7074" s="221"/>
      <c r="H7074" s="194"/>
      <c r="I7074" s="106"/>
      <c r="J7074" s="195"/>
      <c r="K7074" s="195"/>
      <c r="L7074" s="196"/>
    </row>
    <row r="7075">
      <c r="A7075" s="198"/>
      <c r="B7075" s="219"/>
      <c r="C7075" s="103"/>
      <c r="D7075" s="103"/>
      <c r="E7075" s="5" t="str">
        <f t="array" ref="E7075">IF(D7075="","",XLOOKUP(D7075,DATOS!$D$6:D14000,DATOS!$C$6:C14000,0,0,1))</f>
        <v/>
      </c>
      <c r="F7075" s="220"/>
      <c r="G7075" s="221"/>
      <c r="H7075" s="194"/>
      <c r="I7075" s="106"/>
      <c r="J7075" s="195"/>
      <c r="K7075" s="195"/>
      <c r="L7075" s="196"/>
    </row>
    <row r="7076">
      <c r="A7076" s="198"/>
      <c r="B7076" s="219"/>
      <c r="C7076" s="103"/>
      <c r="D7076" s="103"/>
      <c r="E7076" s="5" t="str">
        <f t="array" ref="E7076">IF(D7076="","",XLOOKUP(D7076,DATOS!$D$6:D14000,DATOS!$C$6:C14000,0,0,1))</f>
        <v/>
      </c>
      <c r="F7076" s="220"/>
      <c r="G7076" s="221"/>
      <c r="H7076" s="194"/>
      <c r="I7076" s="106"/>
      <c r="J7076" s="195"/>
      <c r="K7076" s="195"/>
      <c r="L7076" s="196"/>
    </row>
    <row r="7077">
      <c r="A7077" s="198"/>
      <c r="B7077" s="219"/>
      <c r="C7077" s="103"/>
      <c r="D7077" s="103"/>
      <c r="E7077" s="5" t="str">
        <f t="array" ref="E7077">IF(D7077="","",XLOOKUP(D7077,DATOS!$D$6:D14000,DATOS!$C$6:C14000,0,0,1))</f>
        <v/>
      </c>
      <c r="F7077" s="220"/>
      <c r="G7077" s="221"/>
      <c r="H7077" s="194"/>
      <c r="I7077" s="106"/>
      <c r="J7077" s="195"/>
      <c r="K7077" s="195"/>
      <c r="L7077" s="196"/>
    </row>
    <row r="7078">
      <c r="A7078" s="198"/>
      <c r="B7078" s="219"/>
      <c r="C7078" s="103"/>
      <c r="D7078" s="103"/>
      <c r="E7078" s="5" t="str">
        <f t="array" ref="E7078">IF(D7078="","",XLOOKUP(D7078,DATOS!$D$6:D14000,DATOS!$C$6:C14000,0,0,1))</f>
        <v/>
      </c>
      <c r="F7078" s="220"/>
      <c r="G7078" s="221"/>
      <c r="H7078" s="194"/>
      <c r="I7078" s="106"/>
      <c r="J7078" s="195"/>
      <c r="K7078" s="195"/>
      <c r="L7078" s="196"/>
    </row>
    <row r="7079">
      <c r="A7079" s="198"/>
      <c r="B7079" s="219"/>
      <c r="C7079" s="103"/>
      <c r="D7079" s="103"/>
      <c r="E7079" s="5" t="str">
        <f t="array" ref="E7079">IF(D7079="","",XLOOKUP(D7079,DATOS!$D$6:D14000,DATOS!$C$6:C14000,0,0,1))</f>
        <v/>
      </c>
      <c r="F7079" s="220"/>
      <c r="G7079" s="221"/>
      <c r="H7079" s="194"/>
      <c r="I7079" s="106"/>
      <c r="J7079" s="195"/>
      <c r="K7079" s="195"/>
      <c r="L7079" s="196"/>
    </row>
    <row r="7080">
      <c r="A7080" s="198"/>
      <c r="B7080" s="219"/>
      <c r="C7080" s="103"/>
      <c r="D7080" s="103"/>
      <c r="E7080" s="5" t="str">
        <f t="array" ref="E7080">IF(D7080="","",XLOOKUP(D7080,DATOS!$D$6:D14000,DATOS!$C$6:C14000,0,0,1))</f>
        <v/>
      </c>
      <c r="F7080" s="220"/>
      <c r="G7080" s="221"/>
      <c r="H7080" s="194"/>
      <c r="I7080" s="106"/>
      <c r="J7080" s="195"/>
      <c r="K7080" s="195"/>
      <c r="L7080" s="196"/>
    </row>
    <row r="7081">
      <c r="A7081" s="198"/>
      <c r="B7081" s="219"/>
      <c r="C7081" s="103"/>
      <c r="D7081" s="103"/>
      <c r="E7081" s="5" t="str">
        <f t="array" ref="E7081">IF(D7081="","",XLOOKUP(D7081,DATOS!$D$6:D14000,DATOS!$C$6:C14000,0,0,1))</f>
        <v/>
      </c>
      <c r="F7081" s="220"/>
      <c r="G7081" s="221"/>
      <c r="H7081" s="194"/>
      <c r="I7081" s="106"/>
      <c r="J7081" s="195"/>
      <c r="K7081" s="195"/>
      <c r="L7081" s="196"/>
    </row>
    <row r="7082">
      <c r="A7082" s="198"/>
      <c r="B7082" s="219"/>
      <c r="C7082" s="103"/>
      <c r="D7082" s="103"/>
      <c r="E7082" s="5" t="str">
        <f t="array" ref="E7082">IF(D7082="","",XLOOKUP(D7082,DATOS!$D$6:D14000,DATOS!$C$6:C14000,0,0,1))</f>
        <v/>
      </c>
      <c r="F7082" s="220"/>
      <c r="G7082" s="221"/>
      <c r="H7082" s="194"/>
      <c r="I7082" s="106"/>
      <c r="J7082" s="195"/>
      <c r="K7082" s="195"/>
      <c r="L7082" s="196"/>
    </row>
    <row r="7083">
      <c r="A7083" s="198"/>
      <c r="B7083" s="219"/>
      <c r="C7083" s="103"/>
      <c r="D7083" s="103"/>
      <c r="E7083" s="5" t="str">
        <f t="array" ref="E7083">IF(D7083="","",XLOOKUP(D7083,DATOS!$D$6:D14000,DATOS!$C$6:C14000,0,0,1))</f>
        <v/>
      </c>
      <c r="F7083" s="220"/>
      <c r="G7083" s="221"/>
      <c r="H7083" s="194"/>
      <c r="I7083" s="106"/>
      <c r="J7083" s="195"/>
      <c r="K7083" s="195"/>
      <c r="L7083" s="196"/>
    </row>
    <row r="7084">
      <c r="A7084" s="198"/>
      <c r="B7084" s="219"/>
      <c r="C7084" s="103"/>
      <c r="D7084" s="103"/>
      <c r="E7084" s="5" t="str">
        <f t="array" ref="E7084">IF(D7084="","",XLOOKUP(D7084,DATOS!$D$6:D14000,DATOS!$C$6:C14000,0,0,1))</f>
        <v/>
      </c>
      <c r="F7084" s="220"/>
      <c r="G7084" s="221"/>
      <c r="H7084" s="194"/>
      <c r="I7084" s="106"/>
      <c r="J7084" s="195"/>
      <c r="K7084" s="195"/>
      <c r="L7084" s="196"/>
    </row>
    <row r="7085">
      <c r="A7085" s="198"/>
      <c r="B7085" s="219"/>
      <c r="C7085" s="103"/>
      <c r="D7085" s="103"/>
      <c r="E7085" s="5" t="str">
        <f t="array" ref="E7085">IF(D7085="","",XLOOKUP(D7085,DATOS!$D$6:D14000,DATOS!$C$6:C14000,0,0,1))</f>
        <v/>
      </c>
      <c r="F7085" s="220"/>
      <c r="G7085" s="221"/>
      <c r="H7085" s="194"/>
      <c r="I7085" s="106"/>
      <c r="J7085" s="195"/>
      <c r="K7085" s="195"/>
      <c r="L7085" s="196"/>
    </row>
    <row r="7086">
      <c r="A7086" s="198"/>
      <c r="B7086" s="219"/>
      <c r="C7086" s="103"/>
      <c r="D7086" s="103"/>
      <c r="E7086" s="5" t="str">
        <f t="array" ref="E7086">IF(D7086="","",XLOOKUP(D7086,DATOS!$D$6:D14000,DATOS!$C$6:C14000,0,0,1))</f>
        <v/>
      </c>
      <c r="F7086" s="220"/>
      <c r="G7086" s="221"/>
      <c r="H7086" s="194"/>
      <c r="I7086" s="106"/>
      <c r="J7086" s="195"/>
      <c r="K7086" s="195"/>
      <c r="L7086" s="196"/>
    </row>
    <row r="7087">
      <c r="A7087" s="198"/>
      <c r="B7087" s="219"/>
      <c r="C7087" s="103"/>
      <c r="D7087" s="103"/>
      <c r="E7087" s="5" t="str">
        <f t="array" ref="E7087">IF(D7087="","",XLOOKUP(D7087,DATOS!$D$6:D14000,DATOS!$C$6:C14000,0,0,1))</f>
        <v/>
      </c>
      <c r="F7087" s="220"/>
      <c r="G7087" s="221"/>
      <c r="H7087" s="194"/>
      <c r="I7087" s="106"/>
      <c r="J7087" s="195"/>
      <c r="K7087" s="195"/>
      <c r="L7087" s="196"/>
    </row>
    <row r="7088">
      <c r="A7088" s="198"/>
      <c r="B7088" s="219"/>
      <c r="C7088" s="103"/>
      <c r="D7088" s="103"/>
      <c r="E7088" s="5" t="str">
        <f t="array" ref="E7088">IF(D7088="","",XLOOKUP(D7088,DATOS!$D$6:D14000,DATOS!$C$6:C14000,0,0,1))</f>
        <v/>
      </c>
      <c r="F7088" s="220"/>
      <c r="G7088" s="221"/>
      <c r="H7088" s="194"/>
      <c r="I7088" s="106"/>
      <c r="J7088" s="195"/>
      <c r="K7088" s="195"/>
      <c r="L7088" s="196"/>
    </row>
    <row r="7089">
      <c r="A7089" s="198"/>
      <c r="B7089" s="219"/>
      <c r="C7089" s="103"/>
      <c r="D7089" s="103"/>
      <c r="E7089" s="5" t="str">
        <f t="array" ref="E7089">IF(D7089="","",XLOOKUP(D7089,DATOS!$D$6:D14000,DATOS!$C$6:C14000,0,0,1))</f>
        <v/>
      </c>
      <c r="F7089" s="220"/>
      <c r="G7089" s="221"/>
      <c r="H7089" s="194"/>
      <c r="I7089" s="106"/>
      <c r="J7089" s="195"/>
      <c r="K7089" s="195"/>
      <c r="L7089" s="196"/>
    </row>
    <row r="7090">
      <c r="A7090" s="198"/>
      <c r="B7090" s="219"/>
      <c r="C7090" s="103"/>
      <c r="D7090" s="103"/>
      <c r="E7090" s="5" t="str">
        <f t="array" ref="E7090">IF(D7090="","",XLOOKUP(D7090,DATOS!$D$6:D14000,DATOS!$C$6:C14000,0,0,1))</f>
        <v/>
      </c>
      <c r="F7090" s="220"/>
      <c r="G7090" s="221"/>
      <c r="H7090" s="194"/>
      <c r="I7090" s="106"/>
      <c r="J7090" s="195"/>
      <c r="K7090" s="195"/>
      <c r="L7090" s="196"/>
    </row>
    <row r="7091">
      <c r="A7091" s="198"/>
      <c r="B7091" s="219"/>
      <c r="C7091" s="103"/>
      <c r="D7091" s="103"/>
      <c r="E7091" s="5" t="str">
        <f t="array" ref="E7091">IF(D7091="","",XLOOKUP(D7091,DATOS!$D$6:D14000,DATOS!$C$6:C14000,0,0,1))</f>
        <v/>
      </c>
      <c r="F7091" s="220"/>
      <c r="G7091" s="221"/>
      <c r="H7091" s="194"/>
      <c r="I7091" s="106"/>
      <c r="J7091" s="195"/>
      <c r="K7091" s="195"/>
      <c r="L7091" s="196"/>
    </row>
    <row r="7092">
      <c r="A7092" s="198"/>
      <c r="B7092" s="219"/>
      <c r="C7092" s="103"/>
      <c r="D7092" s="103"/>
      <c r="E7092" s="5" t="str">
        <f t="array" ref="E7092">IF(D7092="","",XLOOKUP(D7092,DATOS!$D$6:D14000,DATOS!$C$6:C14000,0,0,1))</f>
        <v/>
      </c>
      <c r="F7092" s="220"/>
      <c r="G7092" s="221"/>
      <c r="H7092" s="194"/>
      <c r="I7092" s="106"/>
      <c r="J7092" s="195"/>
      <c r="K7092" s="195"/>
      <c r="L7092" s="196"/>
    </row>
    <row r="7093">
      <c r="A7093" s="198"/>
      <c r="B7093" s="219"/>
      <c r="C7093" s="103"/>
      <c r="D7093" s="103"/>
      <c r="E7093" s="5" t="str">
        <f t="array" ref="E7093">IF(D7093="","",XLOOKUP(D7093,DATOS!$D$6:D14000,DATOS!$C$6:C14000,0,0,1))</f>
        <v/>
      </c>
      <c r="F7093" s="220"/>
      <c r="G7093" s="221"/>
      <c r="H7093" s="194"/>
      <c r="I7093" s="106"/>
      <c r="J7093" s="195"/>
      <c r="K7093" s="195"/>
      <c r="L7093" s="196"/>
    </row>
    <row r="7094">
      <c r="A7094" s="198"/>
      <c r="B7094" s="219"/>
      <c r="C7094" s="103"/>
      <c r="D7094" s="103"/>
      <c r="E7094" s="5" t="str">
        <f t="array" ref="E7094">IF(D7094="","",XLOOKUP(D7094,DATOS!$D$6:D14000,DATOS!$C$6:C14000,0,0,1))</f>
        <v/>
      </c>
      <c r="F7094" s="220"/>
      <c r="G7094" s="221"/>
      <c r="H7094" s="194"/>
      <c r="I7094" s="106"/>
      <c r="J7094" s="195"/>
      <c r="K7094" s="195"/>
      <c r="L7094" s="196"/>
    </row>
    <row r="7095">
      <c r="A7095" s="198"/>
      <c r="B7095" s="219"/>
      <c r="C7095" s="103"/>
      <c r="D7095" s="103"/>
      <c r="E7095" s="5" t="str">
        <f t="array" ref="E7095">IF(D7095="","",XLOOKUP(D7095,DATOS!$D$6:D14000,DATOS!$C$6:C14000,0,0,1))</f>
        <v/>
      </c>
      <c r="F7095" s="220"/>
      <c r="G7095" s="221"/>
      <c r="H7095" s="194"/>
      <c r="I7095" s="106"/>
      <c r="J7095" s="195"/>
      <c r="K7095" s="195"/>
      <c r="L7095" s="196"/>
    </row>
    <row r="7096">
      <c r="A7096" s="198"/>
      <c r="B7096" s="219"/>
      <c r="C7096" s="103"/>
      <c r="D7096" s="103"/>
      <c r="E7096" s="5" t="str">
        <f t="array" ref="E7096">IF(D7096="","",XLOOKUP(D7096,DATOS!$D$6:D14000,DATOS!$C$6:C14000,0,0,1))</f>
        <v/>
      </c>
      <c r="F7096" s="220"/>
      <c r="G7096" s="221"/>
      <c r="H7096" s="194"/>
      <c r="I7096" s="106"/>
      <c r="J7096" s="195"/>
      <c r="K7096" s="195"/>
      <c r="L7096" s="196"/>
    </row>
    <row r="7097">
      <c r="A7097" s="198"/>
      <c r="B7097" s="219"/>
      <c r="C7097" s="103"/>
      <c r="D7097" s="103"/>
      <c r="E7097" s="5" t="str">
        <f t="array" ref="E7097">IF(D7097="","",XLOOKUP(D7097,DATOS!$D$6:D14000,DATOS!$C$6:C14000,0,0,1))</f>
        <v/>
      </c>
      <c r="F7097" s="220"/>
      <c r="G7097" s="221"/>
      <c r="H7097" s="194"/>
      <c r="I7097" s="106"/>
      <c r="J7097" s="195"/>
      <c r="K7097" s="195"/>
      <c r="L7097" s="196"/>
    </row>
    <row r="7098">
      <c r="A7098" s="198"/>
      <c r="B7098" s="219"/>
      <c r="C7098" s="103"/>
      <c r="D7098" s="103"/>
      <c r="E7098" s="5" t="str">
        <f t="array" ref="E7098">IF(D7098="","",XLOOKUP(D7098,DATOS!$D$6:D14000,DATOS!$C$6:C14000,0,0,1))</f>
        <v/>
      </c>
      <c r="F7098" s="220"/>
      <c r="G7098" s="221"/>
      <c r="H7098" s="194"/>
      <c r="I7098" s="106"/>
      <c r="J7098" s="195"/>
      <c r="K7098" s="195"/>
      <c r="L7098" s="196"/>
    </row>
    <row r="7099">
      <c r="A7099" s="198"/>
      <c r="B7099" s="219"/>
      <c r="C7099" s="103"/>
      <c r="D7099" s="103"/>
      <c r="E7099" s="5" t="str">
        <f t="array" ref="E7099">IF(D7099="","",XLOOKUP(D7099,DATOS!$D$6:D14000,DATOS!$C$6:C14000,0,0,1))</f>
        <v/>
      </c>
      <c r="F7099" s="220"/>
      <c r="G7099" s="221"/>
      <c r="H7099" s="194"/>
      <c r="I7099" s="106"/>
      <c r="J7099" s="195"/>
      <c r="K7099" s="195"/>
      <c r="L7099" s="196"/>
    </row>
    <row r="7100">
      <c r="A7100" s="198"/>
      <c r="B7100" s="219"/>
      <c r="C7100" s="103"/>
      <c r="D7100" s="103"/>
      <c r="E7100" s="5" t="str">
        <f t="array" ref="E7100">IF(D7100="","",XLOOKUP(D7100,DATOS!$D$6:D14000,DATOS!$C$6:C14000,0,0,1))</f>
        <v/>
      </c>
      <c r="F7100" s="220"/>
      <c r="G7100" s="221"/>
      <c r="H7100" s="194"/>
      <c r="I7100" s="106"/>
      <c r="J7100" s="195"/>
      <c r="K7100" s="195"/>
      <c r="L7100" s="196"/>
    </row>
    <row r="7101">
      <c r="A7101" s="198"/>
      <c r="B7101" s="219"/>
      <c r="C7101" s="103"/>
      <c r="D7101" s="103"/>
      <c r="E7101" s="5" t="str">
        <f t="array" ref="E7101">IF(D7101="","",XLOOKUP(D7101,DATOS!$D$6:D14000,DATOS!$C$6:C14000,0,0,1))</f>
        <v/>
      </c>
      <c r="F7101" s="220"/>
      <c r="G7101" s="221"/>
      <c r="H7101" s="194"/>
      <c r="I7101" s="106"/>
      <c r="J7101" s="195"/>
      <c r="K7101" s="195"/>
      <c r="L7101" s="196"/>
    </row>
    <row r="7102">
      <c r="A7102" s="198"/>
      <c r="B7102" s="219"/>
      <c r="C7102" s="103"/>
      <c r="D7102" s="103"/>
      <c r="E7102" s="5" t="str">
        <f t="array" ref="E7102">IF(D7102="","",XLOOKUP(D7102,DATOS!$D$6:D14000,DATOS!$C$6:C14000,0,0,1))</f>
        <v/>
      </c>
      <c r="F7102" s="220"/>
      <c r="G7102" s="221"/>
      <c r="H7102" s="194"/>
      <c r="I7102" s="106"/>
      <c r="J7102" s="195"/>
      <c r="K7102" s="195"/>
      <c r="L7102" s="196"/>
    </row>
    <row r="7103">
      <c r="A7103" s="198"/>
      <c r="B7103" s="219"/>
      <c r="C7103" s="103"/>
      <c r="D7103" s="103"/>
      <c r="E7103" s="224" t="str">
        <f t="array" ref="E7103">IF(D7103="","",XLOOKUP(D7103,DATOS!$D$6:D14000,DATOS!$C$6:C14000,0,0,1))</f>
        <v/>
      </c>
      <c r="F7103" s="220"/>
      <c r="G7103" s="221"/>
      <c r="H7103" s="194"/>
      <c r="I7103" s="106"/>
      <c r="J7103" s="195"/>
      <c r="K7103" s="195"/>
      <c r="L7103" s="196"/>
    </row>
    <row r="7104">
      <c r="A7104" s="198"/>
      <c r="B7104" s="219"/>
      <c r="C7104" s="103"/>
      <c r="D7104" s="103"/>
      <c r="E7104" s="5" t="str">
        <f t="array" ref="E7104">IF(D7104="","",XLOOKUP(D7104,DATOS!$D$6:D14000,DATOS!$C$6:C14000,0,0,1))</f>
        <v/>
      </c>
      <c r="F7104" s="220"/>
      <c r="G7104" s="221"/>
      <c r="H7104" s="194"/>
      <c r="I7104" s="106"/>
      <c r="J7104" s="195"/>
      <c r="K7104" s="195"/>
      <c r="L7104" s="196"/>
    </row>
    <row r="7105">
      <c r="A7105" s="198"/>
      <c r="B7105" s="219"/>
      <c r="C7105" s="103"/>
      <c r="D7105" s="103"/>
      <c r="E7105" s="5" t="str">
        <f t="array" ref="E7105">IF(D7105="","",XLOOKUP(D7105,DATOS!$D$6:D14000,DATOS!$C$6:C14000,0,0,1))</f>
        <v/>
      </c>
      <c r="F7105" s="220"/>
      <c r="G7105" s="221"/>
      <c r="H7105" s="194"/>
      <c r="I7105" s="106"/>
      <c r="J7105" s="195"/>
      <c r="K7105" s="195"/>
      <c r="L7105" s="196"/>
    </row>
    <row r="7106">
      <c r="A7106" s="198"/>
      <c r="B7106" s="219"/>
      <c r="C7106" s="103"/>
      <c r="D7106" s="103"/>
      <c r="E7106" s="5" t="str">
        <f t="array" ref="E7106">IF(D7106="","",XLOOKUP(D7106,DATOS!$D$6:D14000,DATOS!$C$6:C14000,0,0,1))</f>
        <v/>
      </c>
      <c r="F7106" s="220"/>
      <c r="G7106" s="221"/>
      <c r="H7106" s="194"/>
      <c r="I7106" s="106"/>
      <c r="J7106" s="195"/>
      <c r="K7106" s="195"/>
      <c r="L7106" s="196"/>
    </row>
    <row r="7107">
      <c r="A7107" s="198"/>
      <c r="B7107" s="219"/>
      <c r="C7107" s="103"/>
      <c r="D7107" s="103"/>
      <c r="E7107" s="5" t="str">
        <f t="array" ref="E7107">IF(D7107="","",XLOOKUP(D7107,DATOS!$D$6:D14000,DATOS!$C$6:C14000,0,0,1))</f>
        <v/>
      </c>
      <c r="F7107" s="220"/>
      <c r="G7107" s="221"/>
      <c r="H7107" s="194"/>
      <c r="I7107" s="106"/>
      <c r="J7107" s="195"/>
      <c r="K7107" s="195"/>
      <c r="L7107" s="196"/>
    </row>
    <row r="7108">
      <c r="A7108" s="198"/>
      <c r="B7108" s="219"/>
      <c r="C7108" s="103"/>
      <c r="D7108" s="103"/>
      <c r="E7108" s="5" t="str">
        <f t="array" ref="E7108">IF(D7108="","",XLOOKUP(D7108,DATOS!$D$6:D14000,DATOS!$C$6:C14000,0,0,1))</f>
        <v/>
      </c>
      <c r="F7108" s="220"/>
      <c r="G7108" s="221"/>
      <c r="H7108" s="194"/>
      <c r="I7108" s="106"/>
      <c r="J7108" s="195"/>
      <c r="K7108" s="195"/>
      <c r="L7108" s="196"/>
    </row>
    <row r="7109">
      <c r="A7109" s="198"/>
      <c r="B7109" s="219"/>
      <c r="C7109" s="103"/>
      <c r="D7109" s="103"/>
      <c r="E7109" s="5" t="str">
        <f t="array" ref="E7109">IF(D7109="","",XLOOKUP(D7109,DATOS!$D$6:D14000,DATOS!$C$6:C14000,0,0,1))</f>
        <v/>
      </c>
      <c r="F7109" s="220"/>
      <c r="G7109" s="221"/>
      <c r="H7109" s="194"/>
      <c r="I7109" s="106"/>
      <c r="J7109" s="195"/>
      <c r="K7109" s="195"/>
      <c r="L7109" s="196"/>
    </row>
    <row r="7110">
      <c r="A7110" s="198"/>
      <c r="B7110" s="219"/>
      <c r="C7110" s="103"/>
      <c r="D7110" s="103"/>
      <c r="E7110" s="5" t="str">
        <f t="array" ref="E7110">IF(D7110="","",XLOOKUP(D7110,DATOS!$D$6:D14000,DATOS!$C$6:C14000,0,0,1))</f>
        <v/>
      </c>
      <c r="F7110" s="220"/>
      <c r="G7110" s="221"/>
      <c r="H7110" s="194"/>
      <c r="I7110" s="106"/>
      <c r="J7110" s="195"/>
      <c r="K7110" s="195"/>
      <c r="L7110" s="196"/>
    </row>
    <row r="7111">
      <c r="A7111" s="198"/>
      <c r="B7111" s="219"/>
      <c r="C7111" s="103"/>
      <c r="D7111" s="103"/>
      <c r="E7111" s="5" t="str">
        <f t="array" ref="E7111">IF(D7111="","",XLOOKUP(D7111,DATOS!$D$6:D14000,DATOS!$C$6:C14000,0,0,1))</f>
        <v/>
      </c>
      <c r="F7111" s="220"/>
      <c r="G7111" s="221"/>
      <c r="H7111" s="194"/>
      <c r="I7111" s="106"/>
      <c r="J7111" s="195"/>
      <c r="K7111" s="195"/>
      <c r="L7111" s="196"/>
    </row>
    <row r="7112">
      <c r="A7112" s="198"/>
      <c r="B7112" s="219"/>
      <c r="C7112" s="103"/>
      <c r="D7112" s="103"/>
      <c r="E7112" s="5" t="str">
        <f t="array" ref="E7112">IF(D7112="","",XLOOKUP(D7112,DATOS!$D$6:D14000,DATOS!$C$6:C14000,0,0,1))</f>
        <v/>
      </c>
      <c r="F7112" s="220"/>
      <c r="G7112" s="221"/>
      <c r="H7112" s="194"/>
      <c r="I7112" s="106"/>
      <c r="J7112" s="195"/>
      <c r="K7112" s="195"/>
      <c r="L7112" s="196"/>
    </row>
    <row r="7113">
      <c r="A7113" s="198"/>
      <c r="B7113" s="219"/>
      <c r="C7113" s="103"/>
      <c r="D7113" s="103"/>
      <c r="E7113" s="5" t="str">
        <f t="array" ref="E7113">IF(D7113="","",XLOOKUP(D7113,DATOS!$D$6:D14000,DATOS!$C$6:C14000,0,0,1))</f>
        <v/>
      </c>
      <c r="F7113" s="220"/>
      <c r="G7113" s="221"/>
      <c r="H7113" s="194"/>
      <c r="I7113" s="106"/>
      <c r="J7113" s="195"/>
      <c r="K7113" s="195"/>
      <c r="L7113" s="196"/>
    </row>
    <row r="7114">
      <c r="A7114" s="198"/>
      <c r="B7114" s="219"/>
      <c r="C7114" s="103"/>
      <c r="D7114" s="103"/>
      <c r="E7114" s="5" t="str">
        <f t="array" ref="E7114">IF(D7114="","",XLOOKUP(D7114,DATOS!$D$6:D14000,DATOS!$C$6:C14000,0,0,1))</f>
        <v/>
      </c>
      <c r="F7114" s="220"/>
      <c r="G7114" s="221"/>
      <c r="H7114" s="194"/>
      <c r="I7114" s="106"/>
      <c r="J7114" s="195"/>
      <c r="K7114" s="195"/>
      <c r="L7114" s="196"/>
    </row>
    <row r="7115">
      <c r="A7115" s="198"/>
      <c r="B7115" s="219"/>
      <c r="C7115" s="103"/>
      <c r="D7115" s="103"/>
      <c r="E7115" s="5" t="str">
        <f t="array" ref="E7115">IF(D7115="","",XLOOKUP(D7115,DATOS!$D$6:D14000,DATOS!$C$6:C14000,0,0,1))</f>
        <v/>
      </c>
      <c r="F7115" s="220"/>
      <c r="G7115" s="221"/>
      <c r="H7115" s="194"/>
      <c r="I7115" s="106"/>
      <c r="J7115" s="195"/>
      <c r="K7115" s="195"/>
      <c r="L7115" s="196"/>
    </row>
    <row r="7116">
      <c r="A7116" s="198"/>
      <c r="B7116" s="219"/>
      <c r="C7116" s="103"/>
      <c r="D7116" s="103"/>
      <c r="E7116" s="5" t="str">
        <f t="array" ref="E7116">IF(D7116="","",XLOOKUP(D7116,DATOS!$D$6:D14000,DATOS!$C$6:C14000,0,0,1))</f>
        <v/>
      </c>
      <c r="F7116" s="220"/>
      <c r="G7116" s="221"/>
      <c r="H7116" s="194"/>
      <c r="I7116" s="106"/>
      <c r="J7116" s="195"/>
      <c r="K7116" s="195"/>
      <c r="L7116" s="196"/>
    </row>
    <row r="7117">
      <c r="A7117" s="198"/>
      <c r="B7117" s="219"/>
      <c r="C7117" s="103"/>
      <c r="D7117" s="103"/>
      <c r="E7117" s="5" t="str">
        <f t="array" ref="E7117">IF(D7117="","",XLOOKUP(D7117,DATOS!$D$6:D14000,DATOS!$C$6:C14000,0,0,1))</f>
        <v/>
      </c>
      <c r="F7117" s="220"/>
      <c r="G7117" s="221"/>
      <c r="H7117" s="194"/>
      <c r="I7117" s="106"/>
      <c r="J7117" s="195"/>
      <c r="K7117" s="195"/>
      <c r="L7117" s="196"/>
    </row>
    <row r="7118">
      <c r="A7118" s="198"/>
      <c r="B7118" s="219"/>
      <c r="C7118" s="103"/>
      <c r="D7118" s="103"/>
      <c r="E7118" s="5" t="str">
        <f t="array" ref="E7118">IF(D7118="","",XLOOKUP(D7118,DATOS!$D$6:D14000,DATOS!$C$6:C14000,0,0,1))</f>
        <v/>
      </c>
      <c r="F7118" s="220"/>
      <c r="G7118" s="221"/>
      <c r="H7118" s="194"/>
      <c r="I7118" s="106"/>
      <c r="J7118" s="195"/>
      <c r="K7118" s="195"/>
      <c r="L7118" s="196"/>
    </row>
    <row r="7119">
      <c r="A7119" s="198"/>
      <c r="B7119" s="219"/>
      <c r="C7119" s="103"/>
      <c r="D7119" s="103"/>
      <c r="E7119" s="5" t="str">
        <f t="array" ref="E7119">IF(D7119="","",XLOOKUP(D7119,DATOS!$D$6:D14000,DATOS!$C$6:C14000,0,0,1))</f>
        <v/>
      </c>
      <c r="F7119" s="220"/>
      <c r="G7119" s="221"/>
      <c r="H7119" s="194"/>
      <c r="I7119" s="106"/>
      <c r="J7119" s="195"/>
      <c r="K7119" s="195"/>
      <c r="L7119" s="196"/>
    </row>
    <row r="7120">
      <c r="A7120" s="198"/>
      <c r="B7120" s="219"/>
      <c r="C7120" s="103"/>
      <c r="D7120" s="103"/>
      <c r="E7120" s="5" t="str">
        <f t="array" ref="E7120">IF(D7120="","",XLOOKUP(D7120,DATOS!$D$6:D14000,DATOS!$C$6:C14000,0,0,1))</f>
        <v/>
      </c>
      <c r="F7120" s="220"/>
      <c r="G7120" s="221"/>
      <c r="H7120" s="194"/>
      <c r="I7120" s="106"/>
      <c r="J7120" s="195"/>
      <c r="K7120" s="195"/>
      <c r="L7120" s="196"/>
    </row>
    <row r="7121">
      <c r="A7121" s="198"/>
      <c r="B7121" s="219"/>
      <c r="C7121" s="103"/>
      <c r="D7121" s="103"/>
      <c r="E7121" s="5" t="str">
        <f t="array" ref="E7121">IF(D7121="","",XLOOKUP(D7121,DATOS!$D$6:D14000,DATOS!$C$6:C14000,0,0,1))</f>
        <v/>
      </c>
      <c r="F7121" s="220"/>
      <c r="G7121" s="221"/>
      <c r="H7121" s="194"/>
      <c r="I7121" s="106"/>
      <c r="J7121" s="195"/>
      <c r="K7121" s="195"/>
      <c r="L7121" s="196"/>
    </row>
    <row r="7122">
      <c r="A7122" s="198"/>
      <c r="B7122" s="219"/>
      <c r="C7122" s="103"/>
      <c r="D7122" s="103"/>
      <c r="E7122" s="5" t="str">
        <f t="array" ref="E7122">IF(D7122="","",XLOOKUP(D7122,DATOS!$D$6:D14000,DATOS!$C$6:C14000,0,0,1))</f>
        <v/>
      </c>
      <c r="F7122" s="220"/>
      <c r="G7122" s="221"/>
      <c r="H7122" s="194"/>
      <c r="I7122" s="106"/>
      <c r="J7122" s="195"/>
      <c r="K7122" s="195"/>
      <c r="L7122" s="196"/>
    </row>
    <row r="7123">
      <c r="A7123" s="198"/>
      <c r="B7123" s="219"/>
      <c r="C7123" s="103"/>
      <c r="D7123" s="103"/>
      <c r="E7123" s="5" t="str">
        <f t="array" ref="E7123">IF(D7123="","",XLOOKUP(D7123,DATOS!$D$6:D14000,DATOS!$C$6:C14000,0,0,1))</f>
        <v/>
      </c>
      <c r="F7123" s="220"/>
      <c r="G7123" s="221"/>
      <c r="H7123" s="194"/>
      <c r="I7123" s="106"/>
      <c r="J7123" s="195"/>
      <c r="K7123" s="195"/>
      <c r="L7123" s="196"/>
    </row>
    <row r="7124">
      <c r="A7124" s="198"/>
      <c r="B7124" s="219"/>
      <c r="C7124" s="103"/>
      <c r="D7124" s="103"/>
      <c r="E7124" s="5" t="str">
        <f t="array" ref="E7124">IF(D7124="","",XLOOKUP(D7124,DATOS!$D$6:D14000,DATOS!$C$6:C14000,0,0,1))</f>
        <v/>
      </c>
      <c r="F7124" s="220"/>
      <c r="G7124" s="221"/>
      <c r="H7124" s="194"/>
      <c r="I7124" s="106"/>
      <c r="J7124" s="195"/>
      <c r="K7124" s="195"/>
      <c r="L7124" s="196"/>
    </row>
    <row r="7125">
      <c r="A7125" s="198"/>
      <c r="B7125" s="219"/>
      <c r="C7125" s="103"/>
      <c r="D7125" s="103"/>
      <c r="E7125" s="5" t="str">
        <f t="array" ref="E7125">IF(D7125="","",XLOOKUP(D7125,DATOS!$D$6:D14000,DATOS!$C$6:C14000,0,0,1))</f>
        <v/>
      </c>
      <c r="F7125" s="220"/>
      <c r="G7125" s="221"/>
      <c r="H7125" s="194"/>
      <c r="I7125" s="106"/>
      <c r="J7125" s="195"/>
      <c r="K7125" s="195"/>
      <c r="L7125" s="196"/>
    </row>
    <row r="7126">
      <c r="A7126" s="198"/>
      <c r="B7126" s="219"/>
      <c r="C7126" s="103"/>
      <c r="D7126" s="103"/>
      <c r="E7126" s="5" t="str">
        <f t="array" ref="E7126">IF(D7126="","",XLOOKUP(D7126,DATOS!$D$6:D14000,DATOS!$C$6:C14000,0,0,1))</f>
        <v/>
      </c>
      <c r="F7126" s="220"/>
      <c r="G7126" s="221"/>
      <c r="H7126" s="194"/>
      <c r="I7126" s="106"/>
      <c r="J7126" s="195"/>
      <c r="K7126" s="195"/>
      <c r="L7126" s="196"/>
    </row>
    <row r="7127">
      <c r="A7127" s="198"/>
      <c r="B7127" s="219"/>
      <c r="C7127" s="103"/>
      <c r="D7127" s="103"/>
      <c r="E7127" s="5" t="str">
        <f t="array" ref="E7127">IF(D7127="","",XLOOKUP(D7127,DATOS!$D$6:D14000,DATOS!$C$6:C14000,0,0,1))</f>
        <v/>
      </c>
      <c r="F7127" s="220"/>
      <c r="G7127" s="221"/>
      <c r="H7127" s="194"/>
      <c r="I7127" s="106"/>
      <c r="J7127" s="195"/>
      <c r="K7127" s="195"/>
      <c r="L7127" s="196"/>
    </row>
    <row r="7128">
      <c r="A7128" s="198"/>
      <c r="B7128" s="219"/>
      <c r="C7128" s="103"/>
      <c r="D7128" s="103"/>
      <c r="E7128" s="5" t="str">
        <f t="array" ref="E7128">IF(D7128="","",XLOOKUP(D7128,DATOS!$D$6:D14000,DATOS!$C$6:C14000,0,0,1))</f>
        <v/>
      </c>
      <c r="F7128" s="220"/>
      <c r="G7128" s="221"/>
      <c r="H7128" s="194"/>
      <c r="I7128" s="106"/>
      <c r="J7128" s="195"/>
      <c r="K7128" s="195"/>
      <c r="L7128" s="196"/>
    </row>
    <row r="7129">
      <c r="A7129" s="198"/>
      <c r="B7129" s="219"/>
      <c r="C7129" s="103"/>
      <c r="D7129" s="103"/>
      <c r="E7129" s="5" t="str">
        <f t="array" ref="E7129">IF(D7129="","",XLOOKUP(D7129,DATOS!$D$6:D14000,DATOS!$C$6:C14000,0,0,1))</f>
        <v/>
      </c>
      <c r="F7129" s="220"/>
      <c r="G7129" s="221"/>
      <c r="H7129" s="194"/>
      <c r="I7129" s="106"/>
      <c r="J7129" s="195"/>
      <c r="K7129" s="195"/>
      <c r="L7129" s="196"/>
    </row>
    <row r="7130">
      <c r="A7130" s="198"/>
      <c r="B7130" s="219"/>
      <c r="C7130" s="103"/>
      <c r="D7130" s="103"/>
      <c r="E7130" s="5" t="str">
        <f t="array" ref="E7130">IF(D7130="","",XLOOKUP(D7130,DATOS!$D$6:D14000,DATOS!$C$6:C14000,0,0,1))</f>
        <v/>
      </c>
      <c r="F7130" s="220"/>
      <c r="G7130" s="221"/>
      <c r="H7130" s="194"/>
      <c r="I7130" s="106"/>
      <c r="J7130" s="195"/>
      <c r="K7130" s="195"/>
      <c r="L7130" s="196"/>
    </row>
    <row r="7131">
      <c r="A7131" s="198"/>
      <c r="B7131" s="219"/>
      <c r="C7131" s="103"/>
      <c r="D7131" s="103"/>
      <c r="E7131" s="5" t="str">
        <f t="array" ref="E7131">IF(D7131="","",XLOOKUP(D7131,DATOS!$D$6:D14000,DATOS!$C$6:C14000,0,0,1))</f>
        <v/>
      </c>
      <c r="F7131" s="220"/>
      <c r="G7131" s="221"/>
      <c r="H7131" s="194"/>
      <c r="I7131" s="106"/>
      <c r="J7131" s="195"/>
      <c r="K7131" s="195"/>
      <c r="L7131" s="196"/>
    </row>
    <row r="7132">
      <c r="A7132" s="198"/>
      <c r="B7132" s="219"/>
      <c r="C7132" s="103"/>
      <c r="D7132" s="103"/>
      <c r="E7132" s="5" t="str">
        <f t="array" ref="E7132">IF(D7132="","",XLOOKUP(D7132,DATOS!$D$6:D14000,DATOS!$C$6:C14000,0,0,1))</f>
        <v/>
      </c>
      <c r="F7132" s="220"/>
      <c r="G7132" s="221"/>
      <c r="H7132" s="194"/>
      <c r="I7132" s="106"/>
      <c r="J7132" s="195"/>
      <c r="K7132" s="195"/>
      <c r="L7132" s="196"/>
    </row>
    <row r="7133">
      <c r="A7133" s="198"/>
      <c r="B7133" s="219"/>
      <c r="C7133" s="103"/>
      <c r="D7133" s="103"/>
      <c r="E7133" s="5" t="str">
        <f t="array" ref="E7133">IF(D7133="","",XLOOKUP(D7133,DATOS!$D$6:D14000,DATOS!$C$6:C14000,0,0,1))</f>
        <v/>
      </c>
      <c r="F7133" s="220"/>
      <c r="G7133" s="221"/>
      <c r="H7133" s="194"/>
      <c r="I7133" s="106"/>
      <c r="J7133" s="195"/>
      <c r="K7133" s="195"/>
      <c r="L7133" s="196"/>
    </row>
    <row r="7134">
      <c r="A7134" s="198"/>
      <c r="B7134" s="219"/>
      <c r="C7134" s="103"/>
      <c r="D7134" s="103"/>
      <c r="E7134" s="5" t="str">
        <f t="array" ref="E7134">IF(D7134="","",XLOOKUP(D7134,DATOS!$D$6:D14000,DATOS!$C$6:C14000,0,0,1))</f>
        <v/>
      </c>
      <c r="F7134" s="220"/>
      <c r="G7134" s="221"/>
      <c r="H7134" s="194"/>
      <c r="I7134" s="106"/>
      <c r="J7134" s="195"/>
      <c r="K7134" s="195"/>
      <c r="L7134" s="196"/>
    </row>
    <row r="7135">
      <c r="A7135" s="198"/>
      <c r="B7135" s="219"/>
      <c r="C7135" s="103"/>
      <c r="D7135" s="103"/>
      <c r="E7135" s="5" t="str">
        <f t="array" ref="E7135">IF(D7135="","",XLOOKUP(D7135,DATOS!$D$6:D14000,DATOS!$C$6:C14000,0,0,1))</f>
        <v/>
      </c>
      <c r="F7135" s="220"/>
      <c r="G7135" s="221"/>
      <c r="H7135" s="194"/>
      <c r="I7135" s="106"/>
      <c r="J7135" s="195"/>
      <c r="K7135" s="195"/>
      <c r="L7135" s="196"/>
    </row>
    <row r="7136">
      <c r="A7136" s="198"/>
      <c r="B7136" s="219"/>
      <c r="C7136" s="103"/>
      <c r="D7136" s="103"/>
      <c r="E7136" s="5" t="str">
        <f t="array" ref="E7136">IF(D7136="","",XLOOKUP(D7136,DATOS!$D$6:D14000,DATOS!$C$6:C14000,0,0,1))</f>
        <v/>
      </c>
      <c r="F7136" s="220"/>
      <c r="G7136" s="221"/>
      <c r="H7136" s="194"/>
      <c r="I7136" s="106"/>
      <c r="J7136" s="195"/>
      <c r="K7136" s="195"/>
      <c r="L7136" s="196"/>
    </row>
    <row r="7137">
      <c r="A7137" s="198"/>
      <c r="B7137" s="219"/>
      <c r="C7137" s="103"/>
      <c r="D7137" s="103"/>
      <c r="E7137" s="5" t="str">
        <f t="array" ref="E7137">IF(D7137="","",XLOOKUP(D7137,DATOS!$D$6:D14000,DATOS!$C$6:C14000,0,0,1))</f>
        <v/>
      </c>
      <c r="F7137" s="220"/>
      <c r="G7137" s="221"/>
      <c r="H7137" s="194"/>
      <c r="I7137" s="106"/>
      <c r="J7137" s="195"/>
      <c r="K7137" s="195"/>
      <c r="L7137" s="196"/>
    </row>
    <row r="7138">
      <c r="A7138" s="198"/>
      <c r="B7138" s="219"/>
      <c r="C7138" s="103"/>
      <c r="D7138" s="103"/>
      <c r="E7138" s="5" t="str">
        <f t="array" ref="E7138">IF(D7138="","",XLOOKUP(D7138,DATOS!$D$6:D14000,DATOS!$C$6:C14000,0,0,1))</f>
        <v/>
      </c>
      <c r="F7138" s="220"/>
      <c r="G7138" s="221"/>
      <c r="H7138" s="194"/>
      <c r="I7138" s="106"/>
      <c r="J7138" s="195"/>
      <c r="K7138" s="195"/>
      <c r="L7138" s="196"/>
    </row>
    <row r="7139">
      <c r="A7139" s="198"/>
      <c r="B7139" s="219"/>
      <c r="C7139" s="103"/>
      <c r="D7139" s="103"/>
      <c r="E7139" s="5" t="str">
        <f t="array" ref="E7139">IF(D7139="","",XLOOKUP(D7139,DATOS!$D$6:D14000,DATOS!$C$6:C14000,0,0,1))</f>
        <v/>
      </c>
      <c r="F7139" s="220"/>
      <c r="G7139" s="221"/>
      <c r="H7139" s="194"/>
      <c r="I7139" s="106"/>
      <c r="J7139" s="195"/>
      <c r="K7139" s="195"/>
      <c r="L7139" s="196"/>
    </row>
    <row r="7140">
      <c r="A7140" s="198"/>
      <c r="B7140" s="219"/>
      <c r="C7140" s="103"/>
      <c r="D7140" s="103"/>
      <c r="E7140" s="5" t="str">
        <f t="array" ref="E7140">IF(D7140="","",XLOOKUP(D7140,DATOS!$D$6:D14000,DATOS!$C$6:C14000,0,0,1))</f>
        <v/>
      </c>
      <c r="F7140" s="220"/>
      <c r="G7140" s="221"/>
      <c r="H7140" s="194"/>
      <c r="I7140" s="106"/>
      <c r="J7140" s="195"/>
      <c r="K7140" s="195"/>
      <c r="L7140" s="196"/>
    </row>
    <row r="7141">
      <c r="A7141" s="198"/>
      <c r="B7141" s="219"/>
      <c r="C7141" s="103"/>
      <c r="D7141" s="103"/>
      <c r="E7141" s="5" t="str">
        <f t="array" ref="E7141">IF(D7141="","",XLOOKUP(D7141,DATOS!$D$6:D14000,DATOS!$C$6:C14000,0,0,1))</f>
        <v/>
      </c>
      <c r="F7141" s="220"/>
      <c r="G7141" s="221"/>
      <c r="H7141" s="194"/>
      <c r="I7141" s="106"/>
      <c r="J7141" s="195"/>
      <c r="K7141" s="195"/>
      <c r="L7141" s="196"/>
    </row>
    <row r="7142">
      <c r="A7142" s="198"/>
      <c r="B7142" s="219"/>
      <c r="C7142" s="103"/>
      <c r="D7142" s="103"/>
      <c r="E7142" s="5" t="str">
        <f t="array" ref="E7142">IF(D7142="","",XLOOKUP(D7142,DATOS!$D$6:D14000,DATOS!$C$6:C14000,0,0,1))</f>
        <v/>
      </c>
      <c r="F7142" s="220"/>
      <c r="G7142" s="221"/>
      <c r="H7142" s="194"/>
      <c r="I7142" s="106"/>
      <c r="J7142" s="195"/>
      <c r="K7142" s="195"/>
      <c r="L7142" s="196"/>
    </row>
    <row r="7143">
      <c r="A7143" s="198"/>
      <c r="B7143" s="219"/>
      <c r="C7143" s="103"/>
      <c r="D7143" s="103"/>
      <c r="E7143" s="5" t="str">
        <f t="array" ref="E7143">IF(D7143="","",XLOOKUP(D7143,DATOS!$D$6:D14000,DATOS!$C$6:C14000,0,0,1))</f>
        <v/>
      </c>
      <c r="F7143" s="220"/>
      <c r="G7143" s="221"/>
      <c r="H7143" s="194"/>
      <c r="I7143" s="106"/>
      <c r="J7143" s="195"/>
      <c r="K7143" s="195"/>
      <c r="L7143" s="196"/>
    </row>
    <row r="7144">
      <c r="A7144" s="198"/>
      <c r="B7144" s="219"/>
      <c r="C7144" s="103"/>
      <c r="D7144" s="103"/>
      <c r="E7144" s="5" t="str">
        <f t="array" ref="E7144">IF(D7144="","",XLOOKUP(D7144,DATOS!$D$6:D14000,DATOS!$C$6:C14000,0,0,1))</f>
        <v/>
      </c>
      <c r="F7144" s="220"/>
      <c r="G7144" s="221"/>
      <c r="H7144" s="194"/>
      <c r="I7144" s="106"/>
      <c r="J7144" s="195"/>
      <c r="K7144" s="195"/>
      <c r="L7144" s="196"/>
    </row>
    <row r="7145">
      <c r="A7145" s="198"/>
      <c r="B7145" s="219"/>
      <c r="C7145" s="103"/>
      <c r="D7145" s="103"/>
      <c r="E7145" s="5" t="str">
        <f t="array" ref="E7145">IF(D7145="","",XLOOKUP(D7145,DATOS!$D$6:D14000,DATOS!$C$6:C14000,0,0,1))</f>
        <v/>
      </c>
      <c r="F7145" s="220"/>
      <c r="G7145" s="221"/>
      <c r="H7145" s="194"/>
      <c r="I7145" s="106"/>
      <c r="J7145" s="195"/>
      <c r="K7145" s="195"/>
      <c r="L7145" s="196"/>
    </row>
    <row r="7146">
      <c r="A7146" s="198"/>
      <c r="B7146" s="219"/>
      <c r="C7146" s="103"/>
      <c r="D7146" s="103"/>
      <c r="E7146" s="5" t="str">
        <f t="array" ref="E7146">IF(D7146="","",XLOOKUP(D7146,DATOS!$D$6:D14000,DATOS!$C$6:C14000,0,0,1))</f>
        <v/>
      </c>
      <c r="F7146" s="220"/>
      <c r="G7146" s="221"/>
      <c r="H7146" s="194"/>
      <c r="I7146" s="106"/>
      <c r="J7146" s="195"/>
      <c r="K7146" s="195"/>
      <c r="L7146" s="196"/>
    </row>
    <row r="7147">
      <c r="A7147" s="198"/>
      <c r="B7147" s="219"/>
      <c r="C7147" s="103"/>
      <c r="D7147" s="103"/>
      <c r="E7147" s="5" t="str">
        <f t="array" ref="E7147">IF(D7147="","",XLOOKUP(D7147,DATOS!$D$6:D14000,DATOS!$C$6:C14000,0,0,1))</f>
        <v/>
      </c>
      <c r="F7147" s="220"/>
      <c r="G7147" s="221"/>
      <c r="H7147" s="194"/>
      <c r="I7147" s="106"/>
      <c r="J7147" s="195"/>
      <c r="K7147" s="195"/>
      <c r="L7147" s="196"/>
    </row>
    <row r="7148">
      <c r="A7148" s="198"/>
      <c r="B7148" s="219"/>
      <c r="C7148" s="103"/>
      <c r="D7148" s="103"/>
      <c r="E7148" s="5" t="str">
        <f t="array" ref="E7148">IF(D7148="","",XLOOKUP(D7148,DATOS!$D$6:D14000,DATOS!$C$6:C14000,0,0,1))</f>
        <v/>
      </c>
      <c r="F7148" s="220"/>
      <c r="G7148" s="221"/>
      <c r="H7148" s="194"/>
      <c r="I7148" s="106"/>
      <c r="J7148" s="195"/>
      <c r="K7148" s="195"/>
      <c r="L7148" s="196"/>
    </row>
    <row r="7149">
      <c r="A7149" s="198"/>
      <c r="B7149" s="219"/>
      <c r="C7149" s="103"/>
      <c r="D7149" s="103"/>
      <c r="E7149" s="5" t="str">
        <f t="array" ref="E7149">IF(D7149="","",XLOOKUP(D7149,DATOS!$D$6:D14000,DATOS!$C$6:C14000,0,0,1))</f>
        <v/>
      </c>
      <c r="F7149" s="220"/>
      <c r="G7149" s="221"/>
      <c r="H7149" s="194"/>
      <c r="I7149" s="106"/>
      <c r="J7149" s="195"/>
      <c r="K7149" s="195"/>
      <c r="L7149" s="196"/>
    </row>
    <row r="7150">
      <c r="A7150" s="198"/>
      <c r="B7150" s="219"/>
      <c r="C7150" s="103"/>
      <c r="D7150" s="103"/>
      <c r="E7150" s="5" t="str">
        <f t="array" ref="E7150">IF(D7150="","",XLOOKUP(D7150,DATOS!$D$6:D14000,DATOS!$C$6:C14000,0,0,1))</f>
        <v/>
      </c>
      <c r="F7150" s="220"/>
      <c r="G7150" s="221"/>
      <c r="H7150" s="194"/>
      <c r="I7150" s="106"/>
      <c r="J7150" s="195"/>
      <c r="K7150" s="195"/>
      <c r="L7150" s="196"/>
    </row>
    <row r="7151">
      <c r="A7151" s="198"/>
      <c r="B7151" s="219"/>
      <c r="C7151" s="103"/>
      <c r="D7151" s="103"/>
      <c r="E7151" s="5" t="str">
        <f t="array" ref="E7151">IF(D7151="","",XLOOKUP(D7151,DATOS!$D$6:D14000,DATOS!$C$6:C14000,0,0,1))</f>
        <v/>
      </c>
      <c r="F7151" s="220"/>
      <c r="G7151" s="221"/>
      <c r="H7151" s="194"/>
      <c r="I7151" s="106"/>
      <c r="J7151" s="195"/>
      <c r="K7151" s="195"/>
      <c r="L7151" s="196"/>
    </row>
    <row r="7152">
      <c r="A7152" s="198"/>
      <c r="B7152" s="219"/>
      <c r="C7152" s="103"/>
      <c r="D7152" s="103"/>
      <c r="E7152" s="5" t="str">
        <f t="array" ref="E7152">IF(D7152="","",XLOOKUP(D7152,DATOS!$D$6:D14000,DATOS!$C$6:C14000,0,0,1))</f>
        <v/>
      </c>
      <c r="F7152" s="220"/>
      <c r="G7152" s="221"/>
      <c r="H7152" s="194"/>
      <c r="I7152" s="106"/>
      <c r="J7152" s="195"/>
      <c r="K7152" s="195"/>
      <c r="L7152" s="196"/>
    </row>
    <row r="7153">
      <c r="A7153" s="198"/>
      <c r="B7153" s="219"/>
      <c r="C7153" s="103"/>
      <c r="D7153" s="103"/>
      <c r="E7153" s="5" t="str">
        <f t="array" ref="E7153">IF(D7153="","",XLOOKUP(D7153,DATOS!$D$6:D14000,DATOS!$C$6:C14000,0,0,1))</f>
        <v/>
      </c>
      <c r="F7153" s="220"/>
      <c r="G7153" s="221"/>
      <c r="H7153" s="194"/>
      <c r="I7153" s="106"/>
      <c r="J7153" s="195"/>
      <c r="K7153" s="195"/>
      <c r="L7153" s="196"/>
    </row>
    <row r="7154">
      <c r="A7154" s="198"/>
      <c r="B7154" s="219"/>
      <c r="C7154" s="103"/>
      <c r="D7154" s="103"/>
      <c r="E7154" s="5" t="str">
        <f t="array" ref="E7154">IF(D7154="","",XLOOKUP(D7154,DATOS!$D$6:D14000,DATOS!$C$6:C14000,0,0,1))</f>
        <v/>
      </c>
      <c r="F7154" s="220"/>
      <c r="G7154" s="221"/>
      <c r="H7154" s="194"/>
      <c r="I7154" s="106"/>
      <c r="J7154" s="195"/>
      <c r="K7154" s="195"/>
      <c r="L7154" s="196"/>
    </row>
    <row r="7155">
      <c r="A7155" s="198"/>
      <c r="B7155" s="219"/>
      <c r="C7155" s="103"/>
      <c r="D7155" s="103"/>
      <c r="E7155" s="5" t="str">
        <f t="array" ref="E7155">IF(D7155="","",XLOOKUP(D7155,DATOS!$D$6:D14000,DATOS!$C$6:C14000,0,0,1))</f>
        <v/>
      </c>
      <c r="F7155" s="220"/>
      <c r="G7155" s="221"/>
      <c r="H7155" s="194"/>
      <c r="I7155" s="106"/>
      <c r="J7155" s="195"/>
      <c r="K7155" s="195"/>
      <c r="L7155" s="196"/>
    </row>
    <row r="7156">
      <c r="A7156" s="198"/>
      <c r="B7156" s="219"/>
      <c r="C7156" s="103"/>
      <c r="D7156" s="103"/>
      <c r="E7156" s="5" t="str">
        <f t="array" ref="E7156">IF(D7156="","",XLOOKUP(D7156,DATOS!$D$6:D14000,DATOS!$C$6:C14000,0,0,1))</f>
        <v/>
      </c>
      <c r="F7156" s="220"/>
      <c r="G7156" s="221"/>
      <c r="H7156" s="194"/>
      <c r="I7156" s="106"/>
      <c r="J7156" s="195"/>
      <c r="K7156" s="195"/>
      <c r="L7156" s="196"/>
    </row>
    <row r="7157">
      <c r="A7157" s="198"/>
      <c r="B7157" s="219"/>
      <c r="C7157" s="103"/>
      <c r="D7157" s="103"/>
      <c r="E7157" s="5" t="str">
        <f t="array" ref="E7157">IF(D7157="","",XLOOKUP(D7157,DATOS!$D$6:D14000,DATOS!$C$6:C14000,0,0,1))</f>
        <v/>
      </c>
      <c r="F7157" s="220"/>
      <c r="G7157" s="221"/>
      <c r="H7157" s="194"/>
      <c r="I7157" s="106"/>
      <c r="J7157" s="195"/>
      <c r="K7157" s="195"/>
      <c r="L7157" s="196"/>
    </row>
    <row r="7158">
      <c r="A7158" s="198"/>
      <c r="B7158" s="219"/>
      <c r="C7158" s="103"/>
      <c r="D7158" s="103"/>
      <c r="E7158" s="5" t="str">
        <f t="array" ref="E7158">IF(D7158="","",XLOOKUP(D7158,DATOS!$D$6:D14000,DATOS!$C$6:C14000,0,0,1))</f>
        <v/>
      </c>
      <c r="F7158" s="220"/>
      <c r="G7158" s="221"/>
      <c r="H7158" s="194"/>
      <c r="I7158" s="106"/>
      <c r="J7158" s="195"/>
      <c r="K7158" s="195"/>
      <c r="L7158" s="196"/>
    </row>
    <row r="7159">
      <c r="A7159" s="198"/>
      <c r="B7159" s="219"/>
      <c r="C7159" s="103"/>
      <c r="D7159" s="103"/>
      <c r="E7159" s="5" t="str">
        <f t="array" ref="E7159">IF(D7159="","",XLOOKUP(D7159,DATOS!$D$6:D14000,DATOS!$C$6:C14000,0,0,1))</f>
        <v/>
      </c>
      <c r="F7159" s="220"/>
      <c r="G7159" s="221"/>
      <c r="H7159" s="194"/>
      <c r="I7159" s="106"/>
      <c r="J7159" s="195"/>
      <c r="K7159" s="195"/>
      <c r="L7159" s="196"/>
    </row>
    <row r="7160">
      <c r="A7160" s="198"/>
      <c r="B7160" s="219"/>
      <c r="C7160" s="103"/>
      <c r="D7160" s="103"/>
      <c r="E7160" s="5" t="str">
        <f t="array" ref="E7160">IF(D7160="","",XLOOKUP(D7160,DATOS!$D$6:D14000,DATOS!$C$6:C14000,0,0,1))</f>
        <v/>
      </c>
      <c r="F7160" s="220"/>
      <c r="G7160" s="221"/>
      <c r="H7160" s="194"/>
      <c r="I7160" s="106"/>
      <c r="J7160" s="195"/>
      <c r="K7160" s="195"/>
      <c r="L7160" s="196"/>
    </row>
    <row r="7161">
      <c r="A7161" s="198"/>
      <c r="B7161" s="219"/>
      <c r="C7161" s="103"/>
      <c r="D7161" s="103"/>
      <c r="E7161" s="5" t="str">
        <f t="array" ref="E7161">IF(D7161="","",XLOOKUP(D7161,DATOS!$D$6:D14000,DATOS!$C$6:C14000,0,0,1))</f>
        <v/>
      </c>
      <c r="F7161" s="220"/>
      <c r="G7161" s="221"/>
      <c r="H7161" s="194"/>
      <c r="I7161" s="106"/>
      <c r="J7161" s="195"/>
      <c r="K7161" s="195"/>
      <c r="L7161" s="196"/>
    </row>
    <row r="7162">
      <c r="A7162" s="198"/>
      <c r="B7162" s="219"/>
      <c r="C7162" s="103"/>
      <c r="D7162" s="103"/>
      <c r="E7162" s="5" t="str">
        <f t="array" ref="E7162">IF(D7162="","",XLOOKUP(D7162,DATOS!$D$6:D14000,DATOS!$C$6:C14000,0,0,1))</f>
        <v/>
      </c>
      <c r="F7162" s="220"/>
      <c r="G7162" s="221"/>
      <c r="H7162" s="194"/>
      <c r="I7162" s="106"/>
      <c r="J7162" s="195"/>
      <c r="K7162" s="195"/>
      <c r="L7162" s="196"/>
    </row>
    <row r="7163">
      <c r="A7163" s="198"/>
      <c r="B7163" s="219"/>
      <c r="C7163" s="103"/>
      <c r="D7163" s="103"/>
      <c r="E7163" s="5" t="str">
        <f t="array" ref="E7163">IF(D7163="","",XLOOKUP(D7163,DATOS!$D$6:D14000,DATOS!$C$6:C14000,0,0,1))</f>
        <v/>
      </c>
      <c r="F7163" s="220"/>
      <c r="G7163" s="221"/>
      <c r="H7163" s="194"/>
      <c r="I7163" s="106"/>
      <c r="J7163" s="195"/>
      <c r="K7163" s="195"/>
      <c r="L7163" s="196"/>
    </row>
    <row r="7164">
      <c r="A7164" s="198"/>
      <c r="B7164" s="219"/>
      <c r="C7164" s="103"/>
      <c r="D7164" s="103"/>
      <c r="E7164" s="5" t="str">
        <f t="array" ref="E7164">IF(D7164="","",XLOOKUP(D7164,DATOS!$D$6:D14000,DATOS!$C$6:C14000,0,0,1))</f>
        <v/>
      </c>
      <c r="F7164" s="220"/>
      <c r="G7164" s="221"/>
      <c r="H7164" s="194"/>
      <c r="I7164" s="106"/>
      <c r="J7164" s="195"/>
      <c r="K7164" s="195"/>
      <c r="L7164" s="196"/>
    </row>
    <row r="7165">
      <c r="A7165" s="198"/>
      <c r="B7165" s="219"/>
      <c r="C7165" s="103"/>
      <c r="D7165" s="103"/>
      <c r="E7165" s="5" t="str">
        <f t="array" ref="E7165">IF(D7165="","",XLOOKUP(D7165,DATOS!$D$6:D14000,DATOS!$C$6:C14000,0,0,1))</f>
        <v/>
      </c>
      <c r="F7165" s="220"/>
      <c r="G7165" s="221"/>
      <c r="H7165" s="194"/>
      <c r="I7165" s="106"/>
      <c r="J7165" s="195"/>
      <c r="K7165" s="195"/>
      <c r="L7165" s="196"/>
    </row>
    <row r="7166">
      <c r="A7166" s="198"/>
      <c r="B7166" s="219"/>
      <c r="C7166" s="103"/>
      <c r="D7166" s="103"/>
      <c r="E7166" s="5" t="str">
        <f t="array" ref="E7166">IF(D7166="","",XLOOKUP(D7166,DATOS!$D$6:D14000,DATOS!$C$6:C14000,0,0,1))</f>
        <v/>
      </c>
      <c r="F7166" s="220"/>
      <c r="G7166" s="221"/>
      <c r="H7166" s="194"/>
      <c r="I7166" s="106"/>
      <c r="J7166" s="195"/>
      <c r="K7166" s="195"/>
      <c r="L7166" s="196"/>
    </row>
    <row r="7167">
      <c r="A7167" s="198"/>
      <c r="B7167" s="219"/>
      <c r="C7167" s="103"/>
      <c r="D7167" s="103"/>
      <c r="E7167" s="5" t="str">
        <f t="array" ref="E7167">IF(D7167="","",XLOOKUP(D7167,DATOS!$D$6:D14000,DATOS!$C$6:C14000,0,0,1))</f>
        <v/>
      </c>
      <c r="F7167" s="220"/>
      <c r="G7167" s="221"/>
      <c r="H7167" s="194"/>
      <c r="I7167" s="106"/>
      <c r="J7167" s="195"/>
      <c r="K7167" s="195"/>
      <c r="L7167" s="196"/>
    </row>
    <row r="7168">
      <c r="A7168" s="198"/>
      <c r="B7168" s="219"/>
      <c r="C7168" s="103"/>
      <c r="D7168" s="103"/>
      <c r="E7168" s="5" t="str">
        <f t="array" ref="E7168">IF(D7168="","",XLOOKUP(D7168,DATOS!$D$6:D14000,DATOS!$C$6:C14000,0,0,1))</f>
        <v/>
      </c>
      <c r="F7168" s="220"/>
      <c r="G7168" s="221"/>
      <c r="H7168" s="194"/>
      <c r="I7168" s="106"/>
      <c r="J7168" s="195"/>
      <c r="K7168" s="195"/>
      <c r="L7168" s="196"/>
    </row>
    <row r="7169">
      <c r="A7169" s="198"/>
      <c r="B7169" s="219"/>
      <c r="C7169" s="103"/>
      <c r="D7169" s="103"/>
      <c r="E7169" s="5" t="str">
        <f t="array" ref="E7169">IF(D7169="","",XLOOKUP(D7169,DATOS!$D$6:D14000,DATOS!$C$6:C14000,0,0,1))</f>
        <v/>
      </c>
      <c r="F7169" s="220"/>
      <c r="G7169" s="221"/>
      <c r="H7169" s="194"/>
      <c r="I7169" s="106"/>
      <c r="J7169" s="195"/>
      <c r="K7169" s="195"/>
      <c r="L7169" s="196"/>
    </row>
    <row r="7170">
      <c r="A7170" s="198"/>
      <c r="B7170" s="219"/>
      <c r="C7170" s="103"/>
      <c r="D7170" s="103"/>
      <c r="E7170" s="5" t="str">
        <f t="array" ref="E7170">IF(D7170="","",XLOOKUP(D7170,DATOS!$D$6:D14000,DATOS!$C$6:C14000,0,0,1))</f>
        <v/>
      </c>
      <c r="F7170" s="220"/>
      <c r="G7170" s="221"/>
      <c r="H7170" s="194"/>
      <c r="I7170" s="106"/>
      <c r="J7170" s="195"/>
      <c r="K7170" s="195"/>
      <c r="L7170" s="196"/>
    </row>
    <row r="7171">
      <c r="A7171" s="198"/>
      <c r="B7171" s="219"/>
      <c r="C7171" s="103"/>
      <c r="D7171" s="103"/>
      <c r="E7171" s="5" t="str">
        <f t="array" ref="E7171">IF(D7171="","",XLOOKUP(D7171,DATOS!$D$6:D14000,DATOS!$C$6:C14000,0,0,1))</f>
        <v/>
      </c>
      <c r="F7171" s="220"/>
      <c r="G7171" s="221"/>
      <c r="H7171" s="194"/>
      <c r="I7171" s="106"/>
      <c r="J7171" s="195"/>
      <c r="K7171" s="195"/>
      <c r="L7171" s="196"/>
    </row>
    <row r="7172">
      <c r="A7172" s="198"/>
      <c r="B7172" s="219"/>
      <c r="C7172" s="103"/>
      <c r="D7172" s="103"/>
      <c r="E7172" s="5" t="str">
        <f t="array" ref="E7172">IF(D7172="","",XLOOKUP(D7172,DATOS!$D$6:D14000,DATOS!$C$6:C14000,0,0,1))</f>
        <v/>
      </c>
      <c r="F7172" s="220"/>
      <c r="G7172" s="221"/>
      <c r="H7172" s="194"/>
      <c r="I7172" s="106"/>
      <c r="J7172" s="195"/>
      <c r="K7172" s="195"/>
      <c r="L7172" s="196"/>
    </row>
    <row r="7173">
      <c r="A7173" s="198"/>
      <c r="B7173" s="219"/>
      <c r="C7173" s="103"/>
      <c r="D7173" s="103"/>
      <c r="E7173" s="5" t="str">
        <f t="array" ref="E7173">IF(D7173="","",XLOOKUP(D7173,DATOS!$D$6:D14000,DATOS!$C$6:C14000,0,0,1))</f>
        <v/>
      </c>
      <c r="F7173" s="220"/>
      <c r="G7173" s="221"/>
      <c r="H7173" s="194"/>
      <c r="I7173" s="106"/>
      <c r="J7173" s="195"/>
      <c r="K7173" s="195"/>
      <c r="L7173" s="196"/>
    </row>
    <row r="7174">
      <c r="A7174" s="198"/>
      <c r="B7174" s="219"/>
      <c r="C7174" s="103"/>
      <c r="D7174" s="103"/>
      <c r="E7174" s="5" t="str">
        <f t="array" ref="E7174">IF(D7174="","",XLOOKUP(D7174,DATOS!$D$6:D14000,DATOS!$C$6:C14000,0,0,1))</f>
        <v/>
      </c>
      <c r="F7174" s="220"/>
      <c r="G7174" s="221"/>
      <c r="H7174" s="194"/>
      <c r="I7174" s="106"/>
      <c r="J7174" s="195"/>
      <c r="K7174" s="195"/>
      <c r="L7174" s="196"/>
    </row>
    <row r="7175">
      <c r="A7175" s="198"/>
      <c r="B7175" s="219"/>
      <c r="C7175" s="103"/>
      <c r="D7175" s="103"/>
      <c r="E7175" s="5" t="str">
        <f t="array" ref="E7175">IF(D7175="","",XLOOKUP(D7175,DATOS!$D$6:D14000,DATOS!$C$6:C14000,0,0,1))</f>
        <v/>
      </c>
      <c r="F7175" s="220"/>
      <c r="G7175" s="221"/>
      <c r="H7175" s="194"/>
      <c r="I7175" s="106"/>
      <c r="J7175" s="195"/>
      <c r="K7175" s="195"/>
      <c r="L7175" s="196"/>
    </row>
    <row r="7176">
      <c r="A7176" s="198"/>
      <c r="B7176" s="219"/>
      <c r="C7176" s="103"/>
      <c r="D7176" s="103"/>
      <c r="E7176" s="5" t="str">
        <f t="array" ref="E7176">IF(D7176="","",XLOOKUP(D7176,DATOS!$D$6:D14000,DATOS!$C$6:C14000,0,0,1))</f>
        <v/>
      </c>
      <c r="F7176" s="220"/>
      <c r="G7176" s="221"/>
      <c r="H7176" s="194"/>
      <c r="I7176" s="106"/>
      <c r="J7176" s="195"/>
      <c r="K7176" s="195"/>
      <c r="L7176" s="196"/>
    </row>
    <row r="7177">
      <c r="A7177" s="198"/>
      <c r="B7177" s="219"/>
      <c r="C7177" s="103"/>
      <c r="D7177" s="103"/>
      <c r="E7177" s="5" t="str">
        <f t="array" ref="E7177">IF(D7177="","",XLOOKUP(D7177,DATOS!$D$6:D14000,DATOS!$C$6:C14000,0,0,1))</f>
        <v/>
      </c>
      <c r="F7177" s="220"/>
      <c r="G7177" s="221"/>
      <c r="H7177" s="194"/>
      <c r="I7177" s="106"/>
      <c r="J7177" s="195"/>
      <c r="K7177" s="195"/>
      <c r="L7177" s="196"/>
    </row>
    <row r="7178">
      <c r="A7178" s="198"/>
      <c r="B7178" s="219"/>
      <c r="C7178" s="103"/>
      <c r="D7178" s="103"/>
      <c r="E7178" s="224" t="str">
        <f t="array" ref="E7178">IF(D7178="","",XLOOKUP(D7178,DATOS!$D$6:D14000,DATOS!$C$6:C14000,0,0,1))</f>
        <v/>
      </c>
      <c r="F7178" s="220"/>
      <c r="G7178" s="221"/>
      <c r="H7178" s="194"/>
      <c r="I7178" s="106"/>
      <c r="J7178" s="195"/>
      <c r="K7178" s="195"/>
      <c r="L7178" s="196"/>
    </row>
    <row r="7179">
      <c r="A7179" s="198"/>
      <c r="B7179" s="219"/>
      <c r="C7179" s="103"/>
      <c r="D7179" s="103"/>
      <c r="E7179" s="5" t="str">
        <f t="array" ref="E7179">IF(D7179="","",XLOOKUP(D7179,DATOS!$D$6:D14000,DATOS!$C$6:C14000,0,0,1))</f>
        <v/>
      </c>
      <c r="F7179" s="220"/>
      <c r="G7179" s="221"/>
      <c r="H7179" s="194"/>
      <c r="I7179" s="106"/>
      <c r="J7179" s="195"/>
      <c r="K7179" s="195"/>
      <c r="L7179" s="196"/>
    </row>
    <row r="7180">
      <c r="A7180" s="198"/>
      <c r="B7180" s="219"/>
      <c r="C7180" s="103"/>
      <c r="D7180" s="103"/>
      <c r="E7180" s="5" t="str">
        <f t="array" ref="E7180">IF(D7180="","",XLOOKUP(D7180,DATOS!$D$6:D14000,DATOS!$C$6:C14000,0,0,1))</f>
        <v/>
      </c>
      <c r="F7180" s="220"/>
      <c r="G7180" s="221"/>
      <c r="H7180" s="194"/>
      <c r="I7180" s="106"/>
      <c r="J7180" s="195"/>
      <c r="K7180" s="195"/>
      <c r="L7180" s="196"/>
    </row>
    <row r="7181">
      <c r="A7181" s="198"/>
      <c r="B7181" s="219"/>
      <c r="C7181" s="103"/>
      <c r="D7181" s="103"/>
      <c r="E7181" s="5" t="str">
        <f t="array" ref="E7181">IF(D7181="","",XLOOKUP(D7181,DATOS!$D$6:D14000,DATOS!$C$6:C14000,0,0,1))</f>
        <v/>
      </c>
      <c r="F7181" s="220"/>
      <c r="G7181" s="221"/>
      <c r="H7181" s="194"/>
      <c r="I7181" s="106"/>
      <c r="J7181" s="195"/>
      <c r="K7181" s="195"/>
      <c r="L7181" s="196"/>
    </row>
    <row r="7182">
      <c r="A7182" s="198"/>
      <c r="B7182" s="219"/>
      <c r="C7182" s="103"/>
      <c r="D7182" s="103"/>
      <c r="E7182" s="5" t="str">
        <f t="array" ref="E7182">IF(D7182="","",XLOOKUP(D7182,DATOS!$D$6:D14000,DATOS!$C$6:C14000,0,0,1))</f>
        <v/>
      </c>
      <c r="F7182" s="220"/>
      <c r="G7182" s="221"/>
      <c r="H7182" s="194"/>
      <c r="I7182" s="106"/>
      <c r="J7182" s="195"/>
      <c r="K7182" s="195"/>
      <c r="L7182" s="196"/>
    </row>
    <row r="7183">
      <c r="A7183" s="198"/>
      <c r="B7183" s="219"/>
      <c r="C7183" s="103"/>
      <c r="D7183" s="103"/>
      <c r="E7183" s="5" t="str">
        <f t="array" ref="E7183">IF(D7183="","",XLOOKUP(D7183,DATOS!$D$6:D14000,DATOS!$C$6:C14000,0,0,1))</f>
        <v/>
      </c>
      <c r="F7183" s="220"/>
      <c r="G7183" s="221"/>
      <c r="H7183" s="194"/>
      <c r="I7183" s="106"/>
      <c r="J7183" s="195"/>
      <c r="K7183" s="195"/>
      <c r="L7183" s="196"/>
    </row>
    <row r="7184">
      <c r="A7184" s="198"/>
      <c r="B7184" s="219"/>
      <c r="C7184" s="103"/>
      <c r="D7184" s="103"/>
      <c r="E7184" s="224" t="str">
        <f t="array" ref="E7184">IF(D7184="","",XLOOKUP(D7184,DATOS!$D$6:D14000,DATOS!$C$6:C14000,0,0,1))</f>
        <v/>
      </c>
      <c r="F7184" s="220"/>
      <c r="G7184" s="221"/>
      <c r="H7184" s="194"/>
      <c r="I7184" s="106"/>
      <c r="J7184" s="195"/>
      <c r="K7184" s="195"/>
      <c r="L7184" s="196"/>
    </row>
    <row r="7185">
      <c r="A7185" s="198"/>
      <c r="B7185" s="219"/>
      <c r="C7185" s="103"/>
      <c r="D7185" s="103"/>
      <c r="E7185" s="5" t="str">
        <f t="array" ref="E7185">IF(D7185="","",XLOOKUP(D7185,DATOS!$D$6:D14000,DATOS!$C$6:C14000,0,0,1))</f>
        <v/>
      </c>
      <c r="F7185" s="220"/>
      <c r="G7185" s="221"/>
      <c r="H7185" s="194"/>
      <c r="I7185" s="106"/>
      <c r="J7185" s="195"/>
      <c r="K7185" s="195"/>
      <c r="L7185" s="196"/>
    </row>
    <row r="7186">
      <c r="A7186" s="198"/>
      <c r="B7186" s="219"/>
      <c r="C7186" s="103"/>
      <c r="D7186" s="103"/>
      <c r="E7186" s="5" t="str">
        <f t="array" ref="E7186">IF(D7186="","",XLOOKUP(D7186,DATOS!$D$6:D14000,DATOS!$C$6:C14000,0,0,1))</f>
        <v/>
      </c>
      <c r="F7186" s="220"/>
      <c r="G7186" s="221"/>
      <c r="H7186" s="194"/>
      <c r="I7186" s="106"/>
      <c r="J7186" s="195"/>
      <c r="K7186" s="195"/>
      <c r="L7186" s="196"/>
    </row>
    <row r="7187">
      <c r="A7187" s="198"/>
      <c r="B7187" s="219"/>
      <c r="C7187" s="103"/>
      <c r="D7187" s="103"/>
      <c r="E7187" s="5" t="str">
        <f t="array" ref="E7187">IF(D7187="","",XLOOKUP(D7187,DATOS!$D$6:D14000,DATOS!$C$6:C14000,0,0,1))</f>
        <v/>
      </c>
      <c r="F7187" s="220"/>
      <c r="G7187" s="221"/>
      <c r="H7187" s="194"/>
      <c r="I7187" s="106"/>
      <c r="J7187" s="195"/>
      <c r="K7187" s="195"/>
      <c r="L7187" s="196"/>
    </row>
    <row r="7188">
      <c r="A7188" s="198"/>
      <c r="B7188" s="219"/>
      <c r="C7188" s="103"/>
      <c r="D7188" s="103"/>
      <c r="E7188" s="5" t="str">
        <f t="array" ref="E7188">IF(D7188="","",XLOOKUP(D7188,DATOS!$D$6:D14000,DATOS!$C$6:C14000,0,0,1))</f>
        <v/>
      </c>
      <c r="F7188" s="220"/>
      <c r="G7188" s="221"/>
      <c r="H7188" s="194"/>
      <c r="I7188" s="106"/>
      <c r="J7188" s="195"/>
      <c r="K7188" s="195"/>
      <c r="L7188" s="196"/>
    </row>
    <row r="7189">
      <c r="A7189" s="198"/>
      <c r="B7189" s="219"/>
      <c r="C7189" s="103"/>
      <c r="D7189" s="103"/>
      <c r="E7189" s="5" t="str">
        <f t="array" ref="E7189">IF(D7189="","",XLOOKUP(D7189,DATOS!$D$6:D14000,DATOS!$C$6:C14000,0,0,1))</f>
        <v/>
      </c>
      <c r="F7189" s="220"/>
      <c r="G7189" s="221"/>
      <c r="H7189" s="194"/>
      <c r="I7189" s="106"/>
      <c r="J7189" s="195"/>
      <c r="K7189" s="195"/>
      <c r="L7189" s="196"/>
    </row>
    <row r="7190">
      <c r="A7190" s="198"/>
      <c r="B7190" s="219"/>
      <c r="C7190" s="103"/>
      <c r="D7190" s="103"/>
      <c r="E7190" s="5" t="str">
        <f t="array" ref="E7190">IF(D7190="","",XLOOKUP(D7190,DATOS!$D$6:D14000,DATOS!$C$6:C14000,0,0,1))</f>
        <v/>
      </c>
      <c r="F7190" s="220"/>
      <c r="G7190" s="221"/>
      <c r="H7190" s="194"/>
      <c r="I7190" s="106"/>
      <c r="J7190" s="195"/>
      <c r="K7190" s="195"/>
      <c r="L7190" s="196"/>
    </row>
    <row r="7191">
      <c r="A7191" s="198"/>
      <c r="B7191" s="219"/>
      <c r="C7191" s="103"/>
      <c r="D7191" s="103"/>
      <c r="E7191" s="5" t="str">
        <f t="array" ref="E7191">IF(D7191="","",XLOOKUP(D7191,DATOS!$D$6:D14000,DATOS!$C$6:C14000,0,0,1))</f>
        <v/>
      </c>
      <c r="F7191" s="220"/>
      <c r="G7191" s="221"/>
      <c r="H7191" s="194"/>
      <c r="I7191" s="106"/>
      <c r="J7191" s="195"/>
      <c r="K7191" s="195"/>
      <c r="L7191" s="196"/>
    </row>
    <row r="7192">
      <c r="A7192" s="198"/>
      <c r="B7192" s="219"/>
      <c r="C7192" s="103"/>
      <c r="D7192" s="103"/>
      <c r="E7192" s="5" t="str">
        <f t="array" ref="E7192">IF(D7192="","",XLOOKUP(D7192,DATOS!$D$6:D14000,DATOS!$C$6:C14000,0,0,1))</f>
        <v/>
      </c>
      <c r="F7192" s="220"/>
      <c r="G7192" s="221"/>
      <c r="H7192" s="194"/>
      <c r="I7192" s="106"/>
      <c r="J7192" s="195"/>
      <c r="K7192" s="195"/>
      <c r="L7192" s="196"/>
    </row>
    <row r="7193">
      <c r="A7193" s="198"/>
      <c r="B7193" s="219"/>
      <c r="C7193" s="103"/>
      <c r="D7193" s="103"/>
      <c r="E7193" s="5" t="str">
        <f t="array" ref="E7193">IF(D7193="","",XLOOKUP(D7193,DATOS!$D$6:D14000,DATOS!$C$6:C14000,0,0,1))</f>
        <v/>
      </c>
      <c r="F7193" s="220"/>
      <c r="G7193" s="221"/>
      <c r="H7193" s="194"/>
      <c r="I7193" s="106"/>
      <c r="J7193" s="195"/>
      <c r="K7193" s="195"/>
      <c r="L7193" s="196"/>
    </row>
    <row r="7194">
      <c r="A7194" s="198"/>
      <c r="B7194" s="219"/>
      <c r="C7194" s="103"/>
      <c r="D7194" s="103"/>
      <c r="E7194" s="5" t="str">
        <f t="array" ref="E7194">IF(D7194="","",XLOOKUP(D7194,DATOS!$D$6:D14000,DATOS!$C$6:C14000,0,0,1))</f>
        <v/>
      </c>
      <c r="F7194" s="220"/>
      <c r="G7194" s="221"/>
      <c r="H7194" s="194"/>
      <c r="I7194" s="106"/>
      <c r="J7194" s="195"/>
      <c r="K7194" s="195"/>
      <c r="L7194" s="196"/>
    </row>
    <row r="7195">
      <c r="A7195" s="198"/>
      <c r="B7195" s="219"/>
      <c r="C7195" s="103"/>
      <c r="D7195" s="103"/>
      <c r="E7195" s="5" t="str">
        <f t="array" ref="E7195">IF(D7195="","",XLOOKUP(D7195,DATOS!$D$6:D14000,DATOS!$C$6:C14000,0,0,1))</f>
        <v/>
      </c>
      <c r="F7195" s="220"/>
      <c r="G7195" s="221"/>
      <c r="H7195" s="194"/>
      <c r="I7195" s="106"/>
      <c r="J7195" s="195"/>
      <c r="K7195" s="195"/>
      <c r="L7195" s="196"/>
    </row>
    <row r="7196">
      <c r="A7196" s="198"/>
      <c r="B7196" s="219"/>
      <c r="C7196" s="103"/>
      <c r="D7196" s="103"/>
      <c r="E7196" s="5" t="str">
        <f t="array" ref="E7196">IF(D7196="","",XLOOKUP(D7196,DATOS!$D$6:D14000,DATOS!$C$6:C14000,0,0,1))</f>
        <v/>
      </c>
      <c r="F7196" s="220"/>
      <c r="G7196" s="221"/>
      <c r="H7196" s="194"/>
      <c r="I7196" s="106"/>
      <c r="J7196" s="195"/>
      <c r="K7196" s="195"/>
      <c r="L7196" s="196"/>
    </row>
    <row r="7197">
      <c r="A7197" s="198"/>
      <c r="B7197" s="219"/>
      <c r="C7197" s="103"/>
      <c r="D7197" s="103"/>
      <c r="E7197" s="5" t="str">
        <f t="array" ref="E7197">IF(D7197="","",XLOOKUP(D7197,DATOS!$D$6:D14000,DATOS!$C$6:C14000,0,0,1))</f>
        <v/>
      </c>
      <c r="F7197" s="220"/>
      <c r="G7197" s="221"/>
      <c r="H7197" s="194"/>
      <c r="I7197" s="106"/>
      <c r="J7197" s="195"/>
      <c r="K7197" s="195"/>
      <c r="L7197" s="196"/>
    </row>
    <row r="7198">
      <c r="A7198" s="198"/>
      <c r="B7198" s="219"/>
      <c r="C7198" s="103"/>
      <c r="D7198" s="103"/>
      <c r="E7198" s="5" t="str">
        <f t="array" ref="E7198">IF(D7198="","",XLOOKUP(D7198,DATOS!$D$6:D14000,DATOS!$C$6:C14000,0,0,1))</f>
        <v/>
      </c>
      <c r="F7198" s="220"/>
      <c r="G7198" s="221"/>
      <c r="H7198" s="194"/>
      <c r="I7198" s="106"/>
      <c r="J7198" s="195"/>
      <c r="K7198" s="195"/>
      <c r="L7198" s="196"/>
    </row>
    <row r="7199">
      <c r="A7199" s="198"/>
      <c r="B7199" s="219"/>
      <c r="C7199" s="103"/>
      <c r="D7199" s="103"/>
      <c r="E7199" s="5" t="str">
        <f t="array" ref="E7199">IF(D7199="","",XLOOKUP(D7199,DATOS!$D$6:D14000,DATOS!$C$6:C14000,0,0,1))</f>
        <v/>
      </c>
      <c r="F7199" s="220"/>
      <c r="G7199" s="221"/>
      <c r="H7199" s="194"/>
      <c r="I7199" s="106"/>
      <c r="J7199" s="195"/>
      <c r="K7199" s="195"/>
      <c r="L7199" s="196"/>
    </row>
    <row r="7200">
      <c r="A7200" s="198"/>
      <c r="B7200" s="219"/>
      <c r="C7200" s="103"/>
      <c r="D7200" s="103"/>
      <c r="E7200" s="5" t="str">
        <f t="array" ref="E7200">IF(D7200="","",XLOOKUP(D7200,DATOS!$D$6:D14000,DATOS!$C$6:C14000,0,0,1))</f>
        <v/>
      </c>
      <c r="F7200" s="220"/>
      <c r="G7200" s="221"/>
      <c r="H7200" s="194"/>
      <c r="I7200" s="106"/>
      <c r="J7200" s="195"/>
      <c r="K7200" s="195"/>
      <c r="L7200" s="196"/>
    </row>
    <row r="7201">
      <c r="A7201" s="198"/>
      <c r="B7201" s="219"/>
      <c r="C7201" s="103"/>
      <c r="D7201" s="103"/>
      <c r="E7201" s="5" t="str">
        <f t="array" ref="E7201">IF(D7201="","",XLOOKUP(D7201,DATOS!$D$6:D14000,DATOS!$C$6:C14000,0,0,1))</f>
        <v/>
      </c>
      <c r="F7201" s="220"/>
      <c r="G7201" s="221"/>
      <c r="H7201" s="194"/>
      <c r="I7201" s="106"/>
      <c r="J7201" s="195"/>
      <c r="K7201" s="195"/>
      <c r="L7201" s="196"/>
    </row>
    <row r="7202">
      <c r="A7202" s="198"/>
      <c r="B7202" s="219"/>
      <c r="C7202" s="103"/>
      <c r="D7202" s="103"/>
      <c r="E7202" s="5" t="str">
        <f t="array" ref="E7202">IF(D7202="","",XLOOKUP(D7202,DATOS!$D$6:D14000,DATOS!$C$6:C14000,0,0,1))</f>
        <v/>
      </c>
      <c r="F7202" s="220"/>
      <c r="G7202" s="221"/>
      <c r="H7202" s="194"/>
      <c r="I7202" s="106"/>
      <c r="J7202" s="195"/>
      <c r="K7202" s="195"/>
      <c r="L7202" s="196"/>
    </row>
    <row r="7203">
      <c r="A7203" s="198"/>
      <c r="B7203" s="219"/>
      <c r="C7203" s="103"/>
      <c r="D7203" s="103"/>
      <c r="E7203" s="5" t="str">
        <f t="array" ref="E7203">IF(D7203="","",XLOOKUP(D7203,DATOS!$D$6:D14000,DATOS!$C$6:C14000,0,0,1))</f>
        <v/>
      </c>
      <c r="F7203" s="220"/>
      <c r="G7203" s="221"/>
      <c r="H7203" s="194"/>
      <c r="I7203" s="106"/>
      <c r="J7203" s="195"/>
      <c r="K7203" s="195"/>
      <c r="L7203" s="196"/>
    </row>
    <row r="7204">
      <c r="A7204" s="198"/>
      <c r="B7204" s="219"/>
      <c r="C7204" s="103"/>
      <c r="D7204" s="103"/>
      <c r="E7204" s="5" t="str">
        <f t="array" ref="E7204">IF(D7204="","",XLOOKUP(D7204,DATOS!$D$6:D14000,DATOS!$C$6:C14000,0,0,1))</f>
        <v/>
      </c>
      <c r="F7204" s="220"/>
      <c r="G7204" s="221"/>
      <c r="H7204" s="194"/>
      <c r="I7204" s="106"/>
      <c r="J7204" s="195"/>
      <c r="K7204" s="195"/>
      <c r="L7204" s="196"/>
    </row>
    <row r="7205">
      <c r="A7205" s="198"/>
      <c r="B7205" s="219"/>
      <c r="C7205" s="103"/>
      <c r="D7205" s="103"/>
      <c r="E7205" s="5" t="str">
        <f t="array" ref="E7205">IF(D7205="","",XLOOKUP(D7205,DATOS!$D$6:D14000,DATOS!$C$6:C14000,0,0,1))</f>
        <v/>
      </c>
      <c r="F7205" s="220"/>
      <c r="G7205" s="221"/>
      <c r="H7205" s="194"/>
      <c r="I7205" s="106"/>
      <c r="J7205" s="195"/>
      <c r="K7205" s="195"/>
      <c r="L7205" s="196"/>
    </row>
    <row r="7206">
      <c r="A7206" s="198"/>
      <c r="B7206" s="219"/>
      <c r="C7206" s="103"/>
      <c r="D7206" s="103"/>
      <c r="E7206" s="5" t="str">
        <f t="array" ref="E7206">IF(D7206="","",XLOOKUP(D7206,DATOS!$D$6:D14000,DATOS!$C$6:C14000,0,0,1))</f>
        <v/>
      </c>
      <c r="F7206" s="220"/>
      <c r="G7206" s="221"/>
      <c r="H7206" s="194"/>
      <c r="I7206" s="106"/>
      <c r="J7206" s="195"/>
      <c r="K7206" s="195"/>
      <c r="L7206" s="196"/>
    </row>
    <row r="7207">
      <c r="A7207" s="198"/>
      <c r="B7207" s="219"/>
      <c r="C7207" s="103"/>
      <c r="D7207" s="103"/>
      <c r="E7207" s="5" t="str">
        <f t="array" ref="E7207">IF(D7207="","",XLOOKUP(D7207,DATOS!$D$6:D14000,DATOS!$C$6:C14000,0,0,1))</f>
        <v/>
      </c>
      <c r="F7207" s="220"/>
      <c r="G7207" s="221"/>
      <c r="H7207" s="194"/>
      <c r="I7207" s="106"/>
      <c r="J7207" s="195"/>
      <c r="K7207" s="195"/>
      <c r="L7207" s="196"/>
    </row>
    <row r="7208">
      <c r="A7208" s="198"/>
      <c r="B7208" s="219"/>
      <c r="C7208" s="103"/>
      <c r="D7208" s="103"/>
      <c r="E7208" s="5" t="str">
        <f t="array" ref="E7208">IF(D7208="","",XLOOKUP(D7208,DATOS!$D$6:D14000,DATOS!$C$6:C14000,0,0,1))</f>
        <v/>
      </c>
      <c r="F7208" s="220"/>
      <c r="G7208" s="221"/>
      <c r="H7208" s="194"/>
      <c r="I7208" s="106"/>
      <c r="J7208" s="195"/>
      <c r="K7208" s="195"/>
      <c r="L7208" s="196"/>
    </row>
    <row r="7209">
      <c r="A7209" s="198"/>
      <c r="B7209" s="219"/>
      <c r="C7209" s="103"/>
      <c r="D7209" s="103"/>
      <c r="E7209" s="5" t="str">
        <f t="array" ref="E7209">IF(D7209="","",XLOOKUP(D7209,DATOS!$D$6:D14000,DATOS!$C$6:C14000,0,0,1))</f>
        <v/>
      </c>
      <c r="F7209" s="220"/>
      <c r="G7209" s="221"/>
      <c r="H7209" s="194"/>
      <c r="I7209" s="106"/>
      <c r="J7209" s="195"/>
      <c r="K7209" s="195"/>
      <c r="L7209" s="196"/>
    </row>
    <row r="7210">
      <c r="A7210" s="198"/>
      <c r="B7210" s="219"/>
      <c r="C7210" s="103"/>
      <c r="D7210" s="103"/>
      <c r="E7210" s="5" t="str">
        <f t="array" ref="E7210">IF(D7210="","",XLOOKUP(D7210,DATOS!$D$6:D14000,DATOS!$C$6:C14000,0,0,1))</f>
        <v/>
      </c>
      <c r="F7210" s="220"/>
      <c r="G7210" s="221"/>
      <c r="H7210" s="194"/>
      <c r="I7210" s="106"/>
      <c r="J7210" s="195"/>
      <c r="K7210" s="195"/>
      <c r="L7210" s="196"/>
    </row>
    <row r="7211">
      <c r="A7211" s="198"/>
      <c r="B7211" s="219"/>
      <c r="C7211" s="103"/>
      <c r="D7211" s="103"/>
      <c r="E7211" s="5" t="str">
        <f t="array" ref="E7211">IF(D7211="","",XLOOKUP(D7211,DATOS!$D$6:D14000,DATOS!$C$6:C14000,0,0,1))</f>
        <v/>
      </c>
      <c r="F7211" s="220"/>
      <c r="G7211" s="221"/>
      <c r="H7211" s="194"/>
      <c r="I7211" s="106"/>
      <c r="J7211" s="195"/>
      <c r="K7211" s="195"/>
      <c r="L7211" s="196"/>
    </row>
    <row r="7212">
      <c r="A7212" s="198"/>
      <c r="B7212" s="219"/>
      <c r="C7212" s="103"/>
      <c r="D7212" s="103"/>
      <c r="E7212" s="5" t="str">
        <f t="array" ref="E7212">IF(D7212="","",XLOOKUP(D7212,DATOS!$D$6:D14000,DATOS!$C$6:C14000,0,0,1))</f>
        <v/>
      </c>
      <c r="F7212" s="220"/>
      <c r="G7212" s="221"/>
      <c r="H7212" s="194"/>
      <c r="I7212" s="106"/>
      <c r="J7212" s="195"/>
      <c r="K7212" s="195"/>
      <c r="L7212" s="196"/>
    </row>
    <row r="7213">
      <c r="A7213" s="198"/>
      <c r="B7213" s="219"/>
      <c r="C7213" s="103"/>
      <c r="D7213" s="103"/>
      <c r="E7213" s="5" t="str">
        <f t="array" ref="E7213">IF(D7213="","",XLOOKUP(D7213,DATOS!$D$6:D14000,DATOS!$C$6:C14000,0,0,1))</f>
        <v/>
      </c>
      <c r="F7213" s="220"/>
      <c r="G7213" s="221"/>
      <c r="H7213" s="194"/>
      <c r="I7213" s="106"/>
      <c r="J7213" s="195"/>
      <c r="K7213" s="195"/>
      <c r="L7213" s="196"/>
    </row>
    <row r="7214">
      <c r="A7214" s="198"/>
      <c r="B7214" s="219"/>
      <c r="C7214" s="103"/>
      <c r="D7214" s="103"/>
      <c r="E7214" s="5" t="str">
        <f t="array" ref="E7214">IF(D7214="","",XLOOKUP(D7214,DATOS!$D$6:D14000,DATOS!$C$6:C14000,0,0,1))</f>
        <v/>
      </c>
      <c r="F7214" s="220"/>
      <c r="G7214" s="221"/>
      <c r="H7214" s="194"/>
      <c r="I7214" s="106"/>
      <c r="J7214" s="195"/>
      <c r="K7214" s="195"/>
      <c r="L7214" s="196"/>
    </row>
    <row r="7215">
      <c r="A7215" s="198"/>
      <c r="B7215" s="219"/>
      <c r="C7215" s="103"/>
      <c r="D7215" s="103"/>
      <c r="E7215" s="5" t="str">
        <f t="array" ref="E7215">IF(D7215="","",XLOOKUP(D7215,DATOS!$D$6:D14000,DATOS!$C$6:C14000,0,0,1))</f>
        <v/>
      </c>
      <c r="F7215" s="220"/>
      <c r="G7215" s="221"/>
      <c r="H7215" s="194"/>
      <c r="I7215" s="106"/>
      <c r="J7215" s="195"/>
      <c r="K7215" s="195"/>
      <c r="L7215" s="196"/>
    </row>
    <row r="7216">
      <c r="A7216" s="198"/>
      <c r="B7216" s="219"/>
      <c r="C7216" s="103"/>
      <c r="D7216" s="103"/>
      <c r="E7216" s="5" t="str">
        <f t="array" ref="E7216">IF(D7216="","",XLOOKUP(D7216,DATOS!$D$6:D14000,DATOS!$C$6:C14000,0,0,1))</f>
        <v/>
      </c>
      <c r="F7216" s="220"/>
      <c r="G7216" s="221"/>
      <c r="H7216" s="194"/>
      <c r="I7216" s="106"/>
      <c r="J7216" s="195"/>
      <c r="K7216" s="195"/>
      <c r="L7216" s="196"/>
    </row>
    <row r="7217">
      <c r="A7217" s="198"/>
      <c r="B7217" s="219"/>
      <c r="C7217" s="103"/>
      <c r="D7217" s="103"/>
      <c r="E7217" s="5" t="str">
        <f t="array" ref="E7217">IF(D7217="","",XLOOKUP(D7217,DATOS!$D$6:D14000,DATOS!$C$6:C14000,0,0,1))</f>
        <v/>
      </c>
      <c r="F7217" s="220"/>
      <c r="G7217" s="221"/>
      <c r="H7217" s="194"/>
      <c r="I7217" s="106"/>
      <c r="J7217" s="195"/>
      <c r="K7217" s="195"/>
      <c r="L7217" s="196"/>
    </row>
    <row r="7218">
      <c r="A7218" s="198"/>
      <c r="B7218" s="219"/>
      <c r="C7218" s="103"/>
      <c r="D7218" s="103"/>
      <c r="E7218" s="5" t="str">
        <f t="array" ref="E7218">IF(D7218="","",XLOOKUP(D7218,DATOS!$D$6:D14000,DATOS!$C$6:C14000,0,0,1))</f>
        <v/>
      </c>
      <c r="F7218" s="220"/>
      <c r="G7218" s="221"/>
      <c r="H7218" s="194"/>
      <c r="I7218" s="106"/>
      <c r="J7218" s="195"/>
      <c r="K7218" s="195"/>
      <c r="L7218" s="196"/>
    </row>
    <row r="7219">
      <c r="A7219" s="198"/>
      <c r="B7219" s="219"/>
      <c r="C7219" s="103"/>
      <c r="D7219" s="103"/>
      <c r="E7219" s="5" t="str">
        <f t="array" ref="E7219">IF(D7219="","",XLOOKUP(D7219,DATOS!$D$6:D14000,DATOS!$C$6:C14000,0,0,1))</f>
        <v/>
      </c>
      <c r="F7219" s="220"/>
      <c r="G7219" s="221"/>
      <c r="H7219" s="194"/>
      <c r="I7219" s="106"/>
      <c r="J7219" s="195"/>
      <c r="K7219" s="195"/>
      <c r="L7219" s="196"/>
    </row>
    <row r="7220">
      <c r="A7220" s="198"/>
      <c r="B7220" s="219"/>
      <c r="C7220" s="103"/>
      <c r="D7220" s="103"/>
      <c r="E7220" s="5" t="str">
        <f t="array" ref="E7220">IF(D7220="","",XLOOKUP(D7220,DATOS!$D$6:D14000,DATOS!$C$6:C14000,0,0,1))</f>
        <v/>
      </c>
      <c r="F7220" s="220"/>
      <c r="G7220" s="221"/>
      <c r="H7220" s="194"/>
      <c r="I7220" s="106"/>
      <c r="J7220" s="195"/>
      <c r="K7220" s="195"/>
      <c r="L7220" s="196"/>
    </row>
    <row r="7221">
      <c r="A7221" s="198"/>
      <c r="B7221" s="219"/>
      <c r="C7221" s="103"/>
      <c r="D7221" s="103"/>
      <c r="E7221" s="5" t="str">
        <f t="array" ref="E7221">IF(D7221="","",XLOOKUP(D7221,DATOS!$D$6:D14000,DATOS!$C$6:C14000,0,0,1))</f>
        <v/>
      </c>
      <c r="F7221" s="220"/>
      <c r="G7221" s="221"/>
      <c r="H7221" s="194"/>
      <c r="I7221" s="106"/>
      <c r="J7221" s="195"/>
      <c r="K7221" s="195"/>
      <c r="L7221" s="196"/>
    </row>
    <row r="7222">
      <c r="A7222" s="198"/>
      <c r="B7222" s="219"/>
      <c r="C7222" s="103"/>
      <c r="D7222" s="103"/>
      <c r="E7222" s="5" t="str">
        <f t="array" ref="E7222">IF(D7222="","",XLOOKUP(D7222,DATOS!$D$6:D14000,DATOS!$C$6:C14000,0,0,1))</f>
        <v/>
      </c>
      <c r="F7222" s="220"/>
      <c r="G7222" s="221"/>
      <c r="H7222" s="194"/>
      <c r="I7222" s="106"/>
      <c r="J7222" s="195"/>
      <c r="K7222" s="195"/>
      <c r="L7222" s="196"/>
    </row>
    <row r="7223">
      <c r="A7223" s="198"/>
      <c r="B7223" s="219"/>
      <c r="C7223" s="103"/>
      <c r="D7223" s="103"/>
      <c r="E7223" s="5" t="str">
        <f t="array" ref="E7223">IF(D7223="","",XLOOKUP(D7223,DATOS!$D$6:D14000,DATOS!$C$6:C14000,0,0,1))</f>
        <v/>
      </c>
      <c r="F7223" s="220"/>
      <c r="G7223" s="221"/>
      <c r="H7223" s="194"/>
      <c r="I7223" s="106"/>
      <c r="J7223" s="195"/>
      <c r="K7223" s="195"/>
      <c r="L7223" s="196"/>
    </row>
    <row r="7224">
      <c r="A7224" s="198"/>
      <c r="B7224" s="219"/>
      <c r="C7224" s="103"/>
      <c r="D7224" s="103"/>
      <c r="E7224" s="5" t="str">
        <f t="array" ref="E7224">IF(D7224="","",XLOOKUP(D7224,DATOS!$D$6:D14000,DATOS!$C$6:C14000,0,0,1))</f>
        <v/>
      </c>
      <c r="F7224" s="220"/>
      <c r="G7224" s="221"/>
      <c r="H7224" s="194"/>
      <c r="I7224" s="106"/>
      <c r="J7224" s="195"/>
      <c r="K7224" s="195"/>
      <c r="L7224" s="196"/>
    </row>
    <row r="7225">
      <c r="A7225" s="198"/>
      <c r="B7225" s="219"/>
      <c r="C7225" s="103"/>
      <c r="D7225" s="103"/>
      <c r="E7225" s="5" t="str">
        <f t="array" ref="E7225">IF(D7225="","",XLOOKUP(D7225,DATOS!$D$6:D14000,DATOS!$C$6:C14000,0,0,1))</f>
        <v/>
      </c>
      <c r="F7225" s="220"/>
      <c r="G7225" s="221"/>
      <c r="H7225" s="194"/>
      <c r="I7225" s="106"/>
      <c r="J7225" s="195"/>
      <c r="K7225" s="195"/>
      <c r="L7225" s="196"/>
    </row>
    <row r="7226">
      <c r="A7226" s="198"/>
      <c r="B7226" s="219"/>
      <c r="C7226" s="103"/>
      <c r="D7226" s="103"/>
      <c r="E7226" s="5" t="str">
        <f t="array" ref="E7226">IF(D7226="","",XLOOKUP(D7226,DATOS!$D$6:D14000,DATOS!$C$6:C14000,0,0,1))</f>
        <v/>
      </c>
      <c r="F7226" s="220"/>
      <c r="G7226" s="221"/>
      <c r="H7226" s="194"/>
      <c r="I7226" s="106"/>
      <c r="J7226" s="195"/>
      <c r="K7226" s="195"/>
      <c r="L7226" s="196"/>
    </row>
    <row r="7227">
      <c r="A7227" s="198"/>
      <c r="B7227" s="219"/>
      <c r="C7227" s="103"/>
      <c r="D7227" s="103"/>
      <c r="E7227" s="5" t="str">
        <f t="array" ref="E7227">IF(D7227="","",XLOOKUP(D7227,DATOS!$D$6:D14000,DATOS!$C$6:C14000,0,0,1))</f>
        <v/>
      </c>
      <c r="F7227" s="220"/>
      <c r="G7227" s="221"/>
      <c r="H7227" s="194"/>
      <c r="I7227" s="106"/>
      <c r="J7227" s="195"/>
      <c r="K7227" s="195"/>
      <c r="L7227" s="196"/>
    </row>
    <row r="7228">
      <c r="A7228" s="198"/>
      <c r="B7228" s="219"/>
      <c r="C7228" s="103"/>
      <c r="D7228" s="103"/>
      <c r="E7228" s="5" t="str">
        <f t="array" ref="E7228">IF(D7228="","",XLOOKUP(D7228,DATOS!$D$6:D14000,DATOS!$C$6:C14000,0,0,1))</f>
        <v/>
      </c>
      <c r="F7228" s="220"/>
      <c r="G7228" s="221"/>
      <c r="H7228" s="194"/>
      <c r="I7228" s="106"/>
      <c r="J7228" s="195"/>
      <c r="K7228" s="195"/>
      <c r="L7228" s="196"/>
    </row>
    <row r="7229">
      <c r="A7229" s="198"/>
      <c r="B7229" s="219"/>
      <c r="C7229" s="103"/>
      <c r="D7229" s="103"/>
      <c r="E7229" s="224" t="str">
        <f t="array" ref="E7229">IF(D7229="","",XLOOKUP(D7229,DATOS!$D$6:D14000,DATOS!$C$6:C14000,0,0,1))</f>
        <v/>
      </c>
      <c r="F7229" s="220"/>
      <c r="G7229" s="221"/>
      <c r="H7229" s="194"/>
      <c r="I7229" s="106"/>
      <c r="J7229" s="195"/>
      <c r="K7229" s="195"/>
      <c r="L7229" s="196"/>
    </row>
    <row r="7230">
      <c r="A7230" s="198"/>
      <c r="B7230" s="219"/>
      <c r="C7230" s="103"/>
      <c r="D7230" s="103"/>
      <c r="E7230" s="5" t="str">
        <f t="array" ref="E7230">IF(D7230="","",XLOOKUP(D7230,DATOS!$D$6:D14000,DATOS!$C$6:C14000,0,0,1))</f>
        <v/>
      </c>
      <c r="F7230" s="220"/>
      <c r="G7230" s="221"/>
      <c r="H7230" s="194"/>
      <c r="I7230" s="106"/>
      <c r="J7230" s="195"/>
      <c r="K7230" s="195"/>
      <c r="L7230" s="196"/>
    </row>
    <row r="7231">
      <c r="A7231" s="198"/>
      <c r="B7231" s="219"/>
      <c r="C7231" s="103"/>
      <c r="D7231" s="103"/>
      <c r="E7231" s="5" t="str">
        <f t="array" ref="E7231">IF(D7231="","",XLOOKUP(D7231,DATOS!$D$6:D14000,DATOS!$C$6:C14000,0,0,1))</f>
        <v/>
      </c>
      <c r="F7231" s="220"/>
      <c r="G7231" s="221"/>
      <c r="H7231" s="194"/>
      <c r="I7231" s="106"/>
      <c r="J7231" s="195"/>
      <c r="K7231" s="195"/>
      <c r="L7231" s="196"/>
    </row>
    <row r="7232">
      <c r="A7232" s="198"/>
      <c r="B7232" s="219"/>
      <c r="C7232" s="103"/>
      <c r="D7232" s="103"/>
      <c r="E7232" s="5" t="str">
        <f t="array" ref="E7232">IF(D7232="","",XLOOKUP(D7232,DATOS!$D$6:D14000,DATOS!$C$6:C14000,0,0,1))</f>
        <v/>
      </c>
      <c r="F7232" s="220"/>
      <c r="G7232" s="221"/>
      <c r="H7232" s="194"/>
      <c r="I7232" s="106"/>
      <c r="J7232" s="195"/>
      <c r="K7232" s="195"/>
      <c r="L7232" s="196"/>
    </row>
    <row r="7233">
      <c r="A7233" s="198"/>
      <c r="B7233" s="219"/>
      <c r="C7233" s="103"/>
      <c r="D7233" s="103"/>
      <c r="E7233" s="5" t="str">
        <f t="array" ref="E7233">IF(D7233="","",XLOOKUP(D7233,DATOS!$D$6:D14000,DATOS!$C$6:C14000,0,0,1))</f>
        <v/>
      </c>
      <c r="F7233" s="220"/>
      <c r="G7233" s="221"/>
      <c r="H7233" s="194"/>
      <c r="I7233" s="106"/>
      <c r="J7233" s="195"/>
      <c r="K7233" s="195"/>
      <c r="L7233" s="196"/>
    </row>
    <row r="7234">
      <c r="A7234" s="198"/>
      <c r="B7234" s="219"/>
      <c r="C7234" s="103"/>
      <c r="D7234" s="103"/>
      <c r="E7234" s="5" t="str">
        <f t="array" ref="E7234">IF(D7234="","",XLOOKUP(D7234,DATOS!$D$6:D14000,DATOS!$C$6:C14000,0,0,1))</f>
        <v/>
      </c>
      <c r="F7234" s="220"/>
      <c r="G7234" s="221"/>
      <c r="H7234" s="194"/>
      <c r="I7234" s="106"/>
      <c r="J7234" s="195"/>
      <c r="K7234" s="195"/>
      <c r="L7234" s="196"/>
    </row>
    <row r="7235">
      <c r="A7235" s="198"/>
      <c r="B7235" s="219"/>
      <c r="C7235" s="103"/>
      <c r="D7235" s="103"/>
      <c r="E7235" s="5" t="str">
        <f t="array" ref="E7235">IF(D7235="","",XLOOKUP(D7235,DATOS!$D$6:D14000,DATOS!$C$6:C14000,0,0,1))</f>
        <v/>
      </c>
      <c r="F7235" s="220"/>
      <c r="G7235" s="221"/>
      <c r="H7235" s="194"/>
      <c r="I7235" s="106"/>
      <c r="J7235" s="195"/>
      <c r="K7235" s="195"/>
      <c r="L7235" s="196"/>
    </row>
    <row r="7236">
      <c r="A7236" s="198"/>
      <c r="B7236" s="219"/>
      <c r="C7236" s="103"/>
      <c r="D7236" s="103"/>
      <c r="E7236" s="5" t="str">
        <f t="array" ref="E7236">IF(D7236="","",XLOOKUP(D7236,DATOS!$D$6:D14000,DATOS!$C$6:C14000,0,0,1))</f>
        <v/>
      </c>
      <c r="F7236" s="220"/>
      <c r="G7236" s="221"/>
      <c r="H7236" s="194"/>
      <c r="I7236" s="106"/>
      <c r="J7236" s="195"/>
      <c r="K7236" s="195"/>
      <c r="L7236" s="196"/>
    </row>
    <row r="7237">
      <c r="A7237" s="198"/>
      <c r="B7237" s="219"/>
      <c r="C7237" s="103"/>
      <c r="D7237" s="103"/>
      <c r="E7237" s="5" t="str">
        <f t="array" ref="E7237">IF(D7237="","",XLOOKUP(D7237,DATOS!$D$6:D14000,DATOS!$C$6:C14000,0,0,1))</f>
        <v/>
      </c>
      <c r="F7237" s="220"/>
      <c r="G7237" s="221"/>
      <c r="H7237" s="194"/>
      <c r="I7237" s="106"/>
      <c r="J7237" s="195"/>
      <c r="K7237" s="195"/>
      <c r="L7237" s="196"/>
    </row>
    <row r="7238">
      <c r="A7238" s="198"/>
      <c r="B7238" s="219"/>
      <c r="C7238" s="103"/>
      <c r="D7238" s="103"/>
      <c r="E7238" s="5" t="str">
        <f t="array" ref="E7238">IF(D7238="","",XLOOKUP(D7238,DATOS!$D$6:D14000,DATOS!$C$6:C14000,0,0,1))</f>
        <v/>
      </c>
      <c r="F7238" s="220"/>
      <c r="G7238" s="221"/>
      <c r="H7238" s="194"/>
      <c r="I7238" s="106"/>
      <c r="J7238" s="195"/>
      <c r="K7238" s="195"/>
      <c r="L7238" s="196"/>
    </row>
    <row r="7239">
      <c r="A7239" s="198"/>
      <c r="B7239" s="219"/>
      <c r="C7239" s="103"/>
      <c r="D7239" s="103"/>
      <c r="E7239" s="5" t="str">
        <f t="array" ref="E7239">IF(D7239="","",XLOOKUP(D7239,DATOS!$D$6:D14000,DATOS!$C$6:C14000,0,0,1))</f>
        <v/>
      </c>
      <c r="F7239" s="220"/>
      <c r="G7239" s="221"/>
      <c r="H7239" s="194"/>
      <c r="I7239" s="106"/>
      <c r="J7239" s="195"/>
      <c r="K7239" s="195"/>
      <c r="L7239" s="196"/>
    </row>
    <row r="7240">
      <c r="A7240" s="198"/>
      <c r="B7240" s="219"/>
      <c r="C7240" s="103"/>
      <c r="D7240" s="103"/>
      <c r="E7240" s="5" t="str">
        <f t="array" ref="E7240">IF(D7240="","",XLOOKUP(D7240,DATOS!$D$6:D14000,DATOS!$C$6:C14000,0,0,1))</f>
        <v/>
      </c>
      <c r="F7240" s="220"/>
      <c r="G7240" s="221"/>
      <c r="H7240" s="194"/>
      <c r="I7240" s="106"/>
      <c r="J7240" s="195"/>
      <c r="K7240" s="195"/>
      <c r="L7240" s="196"/>
    </row>
    <row r="7241">
      <c r="A7241" s="198"/>
      <c r="B7241" s="219"/>
      <c r="C7241" s="103"/>
      <c r="D7241" s="103"/>
      <c r="E7241" s="5" t="str">
        <f t="array" ref="E7241">IF(D7241="","",XLOOKUP(D7241,DATOS!$D$6:D14000,DATOS!$C$6:C14000,0,0,1))</f>
        <v/>
      </c>
      <c r="F7241" s="220"/>
      <c r="G7241" s="221"/>
      <c r="H7241" s="194"/>
      <c r="I7241" s="106"/>
      <c r="J7241" s="195"/>
      <c r="K7241" s="195"/>
      <c r="L7241" s="196"/>
    </row>
    <row r="7242">
      <c r="A7242" s="198"/>
      <c r="B7242" s="219"/>
      <c r="C7242" s="103"/>
      <c r="D7242" s="103"/>
      <c r="E7242" s="5" t="str">
        <f t="array" ref="E7242">IF(D7242="","",XLOOKUP(D7242,DATOS!$D$6:D14000,DATOS!$C$6:C14000,0,0,1))</f>
        <v/>
      </c>
      <c r="F7242" s="220"/>
      <c r="G7242" s="221"/>
      <c r="H7242" s="194"/>
      <c r="I7242" s="106"/>
      <c r="J7242" s="195"/>
      <c r="K7242" s="195"/>
      <c r="L7242" s="196"/>
    </row>
    <row r="7243">
      <c r="A7243" s="198"/>
      <c r="B7243" s="219"/>
      <c r="C7243" s="103"/>
      <c r="D7243" s="103"/>
      <c r="E7243" s="5" t="str">
        <f t="array" ref="E7243">IF(D7243="","",XLOOKUP(D7243,DATOS!$D$6:D14000,DATOS!$C$6:C14000,0,0,1))</f>
        <v/>
      </c>
      <c r="F7243" s="220"/>
      <c r="G7243" s="221"/>
      <c r="H7243" s="194"/>
      <c r="I7243" s="106"/>
      <c r="J7243" s="195"/>
      <c r="K7243" s="195"/>
      <c r="L7243" s="196"/>
    </row>
    <row r="7244">
      <c r="A7244" s="198"/>
      <c r="B7244" s="219"/>
      <c r="C7244" s="103"/>
      <c r="D7244" s="103"/>
      <c r="E7244" s="5" t="str">
        <f t="array" ref="E7244">IF(D7244="","",XLOOKUP(D7244,DATOS!$D$6:D14000,DATOS!$C$6:C14000,0,0,1))</f>
        <v/>
      </c>
      <c r="F7244" s="220"/>
      <c r="G7244" s="221"/>
      <c r="H7244" s="194"/>
      <c r="I7244" s="106"/>
      <c r="J7244" s="195"/>
      <c r="K7244" s="195"/>
      <c r="L7244" s="196"/>
    </row>
    <row r="7245">
      <c r="A7245" s="198"/>
      <c r="B7245" s="219"/>
      <c r="C7245" s="103"/>
      <c r="D7245" s="103"/>
      <c r="E7245" s="5" t="str">
        <f t="array" ref="E7245">IF(D7245="","",XLOOKUP(D7245,DATOS!$D$6:D14000,DATOS!$C$6:C14000,0,0,1))</f>
        <v/>
      </c>
      <c r="F7245" s="220"/>
      <c r="G7245" s="221"/>
      <c r="H7245" s="194"/>
      <c r="I7245" s="106"/>
      <c r="J7245" s="195"/>
      <c r="K7245" s="195"/>
      <c r="L7245" s="196"/>
    </row>
    <row r="7246">
      <c r="A7246" s="198"/>
      <c r="B7246" s="219"/>
      <c r="C7246" s="103"/>
      <c r="D7246" s="103"/>
      <c r="E7246" s="5" t="str">
        <f t="array" ref="E7246">IF(D7246="","",XLOOKUP(D7246,DATOS!$D$6:D14000,DATOS!$C$6:C14000,0,0,1))</f>
        <v/>
      </c>
      <c r="F7246" s="220"/>
      <c r="G7246" s="221"/>
      <c r="H7246" s="194"/>
      <c r="I7246" s="106"/>
      <c r="J7246" s="195"/>
      <c r="K7246" s="195"/>
      <c r="L7246" s="196"/>
    </row>
    <row r="7247">
      <c r="A7247" s="198"/>
      <c r="B7247" s="219"/>
      <c r="C7247" s="103"/>
      <c r="D7247" s="103"/>
      <c r="E7247" s="5" t="str">
        <f t="array" ref="E7247">IF(D7247="","",XLOOKUP(D7247,DATOS!$D$6:D14000,DATOS!$C$6:C14000,0,0,1))</f>
        <v/>
      </c>
      <c r="F7247" s="220"/>
      <c r="G7247" s="221"/>
      <c r="H7247" s="194"/>
      <c r="I7247" s="106"/>
      <c r="J7247" s="195"/>
      <c r="K7247" s="195"/>
      <c r="L7247" s="196"/>
    </row>
    <row r="7248">
      <c r="A7248" s="198"/>
      <c r="B7248" s="219"/>
      <c r="C7248" s="103"/>
      <c r="D7248" s="103"/>
      <c r="E7248" s="5" t="str">
        <f t="array" ref="E7248">IF(D7248="","",XLOOKUP(D7248,DATOS!$D$6:D14000,DATOS!$C$6:C14000,0,0,1))</f>
        <v/>
      </c>
      <c r="F7248" s="220"/>
      <c r="G7248" s="221"/>
      <c r="H7248" s="194"/>
      <c r="I7248" s="106"/>
      <c r="J7248" s="195"/>
      <c r="K7248" s="195"/>
      <c r="L7248" s="196"/>
    </row>
    <row r="7249">
      <c r="A7249" s="198"/>
      <c r="B7249" s="219"/>
      <c r="C7249" s="103"/>
      <c r="D7249" s="103"/>
      <c r="E7249" s="5" t="str">
        <f t="array" ref="E7249">IF(D7249="","",XLOOKUP(D7249,DATOS!$D$6:D14000,DATOS!$C$6:C14000,0,0,1))</f>
        <v/>
      </c>
      <c r="F7249" s="220"/>
      <c r="G7249" s="221"/>
      <c r="H7249" s="194"/>
      <c r="I7249" s="106"/>
      <c r="J7249" s="195"/>
      <c r="K7249" s="195"/>
      <c r="L7249" s="196"/>
    </row>
    <row r="7250">
      <c r="A7250" s="198"/>
      <c r="B7250" s="219"/>
      <c r="C7250" s="103"/>
      <c r="D7250" s="103"/>
      <c r="E7250" s="5" t="str">
        <f t="array" ref="E7250">IF(D7250="","",XLOOKUP(D7250,DATOS!$D$6:D14000,DATOS!$C$6:C14000,0,0,1))</f>
        <v/>
      </c>
      <c r="F7250" s="220"/>
      <c r="G7250" s="221"/>
      <c r="H7250" s="194"/>
      <c r="I7250" s="106"/>
      <c r="J7250" s="195"/>
      <c r="K7250" s="195"/>
      <c r="L7250" s="196"/>
    </row>
    <row r="7251">
      <c r="A7251" s="198"/>
      <c r="B7251" s="219"/>
      <c r="C7251" s="103"/>
      <c r="D7251" s="103"/>
      <c r="E7251" s="5" t="str">
        <f t="array" ref="E7251">IF(D7251="","",XLOOKUP(D7251,DATOS!$D$6:D14000,DATOS!$C$6:C14000,0,0,1))</f>
        <v/>
      </c>
      <c r="F7251" s="220"/>
      <c r="G7251" s="221"/>
      <c r="H7251" s="194"/>
      <c r="I7251" s="106"/>
      <c r="J7251" s="195"/>
      <c r="K7251" s="195"/>
      <c r="L7251" s="196"/>
    </row>
    <row r="7252">
      <c r="A7252" s="198"/>
      <c r="B7252" s="219"/>
      <c r="C7252" s="103"/>
      <c r="D7252" s="103"/>
      <c r="E7252" s="5" t="str">
        <f t="array" ref="E7252">IF(D7252="","",XLOOKUP(D7252,DATOS!$D$6:D14000,DATOS!$C$6:C14000,0,0,1))</f>
        <v/>
      </c>
      <c r="F7252" s="220"/>
      <c r="G7252" s="221"/>
      <c r="H7252" s="194"/>
      <c r="I7252" s="106"/>
      <c r="J7252" s="195"/>
      <c r="K7252" s="195"/>
      <c r="L7252" s="196"/>
    </row>
    <row r="7253">
      <c r="A7253" s="198"/>
      <c r="B7253" s="219"/>
      <c r="C7253" s="103"/>
      <c r="D7253" s="103"/>
      <c r="E7253" s="5" t="str">
        <f t="array" ref="E7253">IF(D7253="","",XLOOKUP(D7253,DATOS!$D$6:D14000,DATOS!$C$6:C14000,0,0,1))</f>
        <v/>
      </c>
      <c r="F7253" s="220"/>
      <c r="G7253" s="221"/>
      <c r="H7253" s="194"/>
      <c r="I7253" s="106"/>
      <c r="J7253" s="195"/>
      <c r="K7253" s="195"/>
      <c r="L7253" s="196"/>
    </row>
    <row r="7254">
      <c r="A7254" s="198"/>
      <c r="B7254" s="219"/>
      <c r="C7254" s="103"/>
      <c r="D7254" s="103"/>
      <c r="E7254" s="5" t="str">
        <f t="array" ref="E7254">IF(D7254="","",XLOOKUP(D7254,DATOS!$D$6:D14000,DATOS!$C$6:C14000,0,0,1))</f>
        <v/>
      </c>
      <c r="F7254" s="220"/>
      <c r="G7254" s="221"/>
      <c r="H7254" s="194"/>
      <c r="I7254" s="106"/>
      <c r="J7254" s="195"/>
      <c r="K7254" s="195"/>
      <c r="L7254" s="196"/>
    </row>
    <row r="7255">
      <c r="A7255" s="198"/>
      <c r="B7255" s="219"/>
      <c r="C7255" s="103"/>
      <c r="D7255" s="103"/>
      <c r="E7255" s="5" t="str">
        <f t="array" ref="E7255">IF(D7255="","",XLOOKUP(D7255,DATOS!$D$6:D14000,DATOS!$C$6:C14000,0,0,1))</f>
        <v/>
      </c>
      <c r="F7255" s="220"/>
      <c r="G7255" s="221"/>
      <c r="H7255" s="194"/>
      <c r="I7255" s="106"/>
      <c r="J7255" s="195"/>
      <c r="K7255" s="195"/>
      <c r="L7255" s="196"/>
    </row>
    <row r="7256">
      <c r="A7256" s="198"/>
      <c r="B7256" s="219"/>
      <c r="C7256" s="103"/>
      <c r="D7256" s="103"/>
      <c r="E7256" s="5" t="str">
        <f t="array" ref="E7256">IF(D7256="","",XLOOKUP(D7256,DATOS!$D$6:D14000,DATOS!$C$6:C14000,0,0,1))</f>
        <v/>
      </c>
      <c r="F7256" s="220"/>
      <c r="G7256" s="221"/>
      <c r="H7256" s="194"/>
      <c r="I7256" s="106"/>
      <c r="J7256" s="195"/>
      <c r="K7256" s="195"/>
      <c r="L7256" s="196"/>
    </row>
    <row r="7257">
      <c r="A7257" s="198"/>
      <c r="B7257" s="219"/>
      <c r="C7257" s="103"/>
      <c r="D7257" s="103"/>
      <c r="E7257" s="5" t="str">
        <f t="array" ref="E7257">IF(D7257="","",XLOOKUP(D7257,DATOS!$D$6:D14000,DATOS!$C$6:C14000,0,0,1))</f>
        <v/>
      </c>
      <c r="F7257" s="220"/>
      <c r="G7257" s="221"/>
      <c r="H7257" s="194"/>
      <c r="I7257" s="106"/>
      <c r="J7257" s="195"/>
      <c r="K7257" s="195"/>
      <c r="L7257" s="196"/>
    </row>
    <row r="7258">
      <c r="A7258" s="198"/>
      <c r="B7258" s="219"/>
      <c r="C7258" s="103"/>
      <c r="D7258" s="103"/>
      <c r="E7258" s="5" t="str">
        <f t="array" ref="E7258">IF(D7258="","",XLOOKUP(D7258,DATOS!$D$6:D14000,DATOS!$C$6:C14000,0,0,1))</f>
        <v/>
      </c>
      <c r="F7258" s="220"/>
      <c r="G7258" s="221"/>
      <c r="H7258" s="194"/>
      <c r="I7258" s="106"/>
      <c r="J7258" s="195"/>
      <c r="K7258" s="195"/>
      <c r="L7258" s="196"/>
    </row>
    <row r="7259">
      <c r="A7259" s="198"/>
      <c r="B7259" s="219"/>
      <c r="C7259" s="103"/>
      <c r="D7259" s="103"/>
      <c r="E7259" s="5" t="str">
        <f t="array" ref="E7259">IF(D7259="","",XLOOKUP(D7259,DATOS!$D$6:D14000,DATOS!$C$6:C14000,0,0,1))</f>
        <v/>
      </c>
      <c r="F7259" s="220"/>
      <c r="G7259" s="221"/>
      <c r="H7259" s="194"/>
      <c r="I7259" s="106"/>
      <c r="J7259" s="195"/>
      <c r="K7259" s="195"/>
      <c r="L7259" s="196"/>
    </row>
    <row r="7260">
      <c r="A7260" s="198"/>
      <c r="B7260" s="219"/>
      <c r="C7260" s="103"/>
      <c r="D7260" s="103"/>
      <c r="E7260" s="5" t="str">
        <f t="array" ref="E7260">IF(D7260="","",XLOOKUP(D7260,DATOS!$D$6:D14000,DATOS!$C$6:C14000,0,0,1))</f>
        <v/>
      </c>
      <c r="F7260" s="220"/>
      <c r="G7260" s="221"/>
      <c r="H7260" s="194"/>
      <c r="I7260" s="106"/>
      <c r="J7260" s="195"/>
      <c r="K7260" s="195"/>
      <c r="L7260" s="196"/>
    </row>
    <row r="7261">
      <c r="A7261" s="198"/>
      <c r="B7261" s="219"/>
      <c r="C7261" s="103"/>
      <c r="D7261" s="103"/>
      <c r="E7261" s="5" t="str">
        <f t="array" ref="E7261">IF(D7261="","",XLOOKUP(D7261,DATOS!$D$6:D14000,DATOS!$C$6:C14000,0,0,1))</f>
        <v/>
      </c>
      <c r="F7261" s="220"/>
      <c r="G7261" s="221"/>
      <c r="H7261" s="194"/>
      <c r="I7261" s="106"/>
      <c r="J7261" s="195"/>
      <c r="K7261" s="195"/>
      <c r="L7261" s="196"/>
    </row>
    <row r="7262">
      <c r="A7262" s="198"/>
      <c r="B7262" s="219"/>
      <c r="C7262" s="103"/>
      <c r="D7262" s="103"/>
      <c r="E7262" s="5" t="str">
        <f t="array" ref="E7262">IF(D7262="","",XLOOKUP(D7262,DATOS!$D$6:D14000,DATOS!$C$6:C14000,0,0,1))</f>
        <v/>
      </c>
      <c r="F7262" s="220"/>
      <c r="G7262" s="221"/>
      <c r="H7262" s="194"/>
      <c r="I7262" s="106"/>
      <c r="J7262" s="195"/>
      <c r="K7262" s="195"/>
      <c r="L7262" s="196"/>
    </row>
    <row r="7263">
      <c r="A7263" s="198"/>
      <c r="B7263" s="219"/>
      <c r="C7263" s="103"/>
      <c r="D7263" s="103"/>
      <c r="E7263" s="5" t="str">
        <f t="array" ref="E7263">IF(D7263="","",XLOOKUP(D7263,DATOS!$D$6:D14000,DATOS!$C$6:C14000,0,0,1))</f>
        <v/>
      </c>
      <c r="F7263" s="220"/>
      <c r="G7263" s="221"/>
      <c r="H7263" s="194"/>
      <c r="I7263" s="106"/>
      <c r="J7263" s="195"/>
      <c r="K7263" s="195"/>
      <c r="L7263" s="196"/>
    </row>
    <row r="7264">
      <c r="A7264" s="198"/>
      <c r="B7264" s="219"/>
      <c r="C7264" s="103"/>
      <c r="D7264" s="103"/>
      <c r="E7264" s="5" t="str">
        <f t="array" ref="E7264">IF(D7264="","",XLOOKUP(D7264,DATOS!$D$6:D14000,DATOS!$C$6:C14000,0,0,1))</f>
        <v/>
      </c>
      <c r="F7264" s="220"/>
      <c r="G7264" s="221"/>
      <c r="H7264" s="194"/>
      <c r="I7264" s="106"/>
      <c r="J7264" s="195"/>
      <c r="K7264" s="195"/>
      <c r="L7264" s="196"/>
    </row>
    <row r="7265">
      <c r="A7265" s="198"/>
      <c r="B7265" s="219"/>
      <c r="C7265" s="103"/>
      <c r="D7265" s="103"/>
      <c r="E7265" s="5" t="str">
        <f t="array" ref="E7265">IF(D7265="","",XLOOKUP(D7265,DATOS!$D$6:D14000,DATOS!$C$6:C14000,0,0,1))</f>
        <v/>
      </c>
      <c r="F7265" s="220"/>
      <c r="G7265" s="221"/>
      <c r="H7265" s="194"/>
      <c r="I7265" s="106"/>
      <c r="J7265" s="195"/>
      <c r="K7265" s="195"/>
      <c r="L7265" s="196"/>
    </row>
    <row r="7266">
      <c r="A7266" s="198"/>
      <c r="B7266" s="219"/>
      <c r="C7266" s="103"/>
      <c r="D7266" s="103"/>
      <c r="E7266" s="224" t="str">
        <f t="array" ref="E7266">IF(D7266="","",XLOOKUP(D7266,DATOS!$D$6:D14000,DATOS!$C$6:C14000,0,0,1))</f>
        <v/>
      </c>
      <c r="F7266" s="220"/>
      <c r="G7266" s="221"/>
      <c r="H7266" s="194"/>
      <c r="I7266" s="106"/>
      <c r="J7266" s="195"/>
      <c r="K7266" s="195"/>
      <c r="L7266" s="196"/>
    </row>
    <row r="7267">
      <c r="A7267" s="198"/>
      <c r="B7267" s="219"/>
      <c r="C7267" s="103"/>
      <c r="D7267" s="103"/>
      <c r="E7267" s="5" t="str">
        <f t="array" ref="E7267">IF(D7267="","",XLOOKUP(D7267,DATOS!$D$6:D14000,DATOS!$C$6:C14000,0,0,1))</f>
        <v/>
      </c>
      <c r="F7267" s="220"/>
      <c r="G7267" s="221"/>
      <c r="H7267" s="194"/>
      <c r="I7267" s="106"/>
      <c r="J7267" s="195"/>
      <c r="K7267" s="195"/>
      <c r="L7267" s="196"/>
    </row>
    <row r="7268">
      <c r="A7268" s="198"/>
      <c r="B7268" s="219"/>
      <c r="C7268" s="103"/>
      <c r="D7268" s="103"/>
      <c r="E7268" s="5" t="str">
        <f t="array" ref="E7268">IF(D7268="","",XLOOKUP(D7268,DATOS!$D$6:D14000,DATOS!$C$6:C14000,0,0,1))</f>
        <v/>
      </c>
      <c r="F7268" s="220"/>
      <c r="G7268" s="221"/>
      <c r="H7268" s="194"/>
      <c r="I7268" s="106"/>
      <c r="J7268" s="195"/>
      <c r="K7268" s="195"/>
      <c r="L7268" s="196"/>
    </row>
    <row r="7269">
      <c r="A7269" s="198"/>
      <c r="B7269" s="219"/>
      <c r="C7269" s="103"/>
      <c r="D7269" s="103"/>
      <c r="E7269" s="5" t="str">
        <f t="array" ref="E7269">IF(D7269="","",XLOOKUP(D7269,DATOS!$D$6:D14000,DATOS!$C$6:C14000,0,0,1))</f>
        <v/>
      </c>
      <c r="F7269" s="220"/>
      <c r="G7269" s="221"/>
      <c r="H7269" s="194"/>
      <c r="I7269" s="106"/>
      <c r="J7269" s="195"/>
      <c r="K7269" s="195"/>
      <c r="L7269" s="196"/>
    </row>
    <row r="7270">
      <c r="A7270" s="198"/>
      <c r="B7270" s="219"/>
      <c r="C7270" s="103"/>
      <c r="D7270" s="103"/>
      <c r="E7270" s="5" t="str">
        <f t="array" ref="E7270">IF(D7270="","",XLOOKUP(D7270,DATOS!$D$6:D14000,DATOS!$C$6:C14000,0,0,1))</f>
        <v/>
      </c>
      <c r="F7270" s="220"/>
      <c r="G7270" s="221"/>
      <c r="H7270" s="194"/>
      <c r="I7270" s="106"/>
      <c r="J7270" s="195"/>
      <c r="K7270" s="195"/>
      <c r="L7270" s="196"/>
    </row>
    <row r="7271">
      <c r="A7271" s="198"/>
      <c r="B7271" s="219"/>
      <c r="C7271" s="103"/>
      <c r="D7271" s="103"/>
      <c r="E7271" s="5" t="str">
        <f t="array" ref="E7271">IF(D7271="","",XLOOKUP(D7271,DATOS!$D$6:D14000,DATOS!$C$6:C14000,0,0,1))</f>
        <v/>
      </c>
      <c r="F7271" s="220"/>
      <c r="G7271" s="221"/>
      <c r="H7271" s="194"/>
      <c r="I7271" s="106"/>
      <c r="J7271" s="195"/>
      <c r="K7271" s="195"/>
      <c r="L7271" s="196"/>
    </row>
    <row r="7272">
      <c r="A7272" s="198"/>
      <c r="B7272" s="219"/>
      <c r="C7272" s="103"/>
      <c r="D7272" s="103"/>
      <c r="E7272" s="5" t="str">
        <f t="array" ref="E7272">IF(D7272="","",XLOOKUP(D7272,DATOS!$D$6:D14000,DATOS!$C$6:C14000,0,0,1))</f>
        <v/>
      </c>
      <c r="F7272" s="220"/>
      <c r="G7272" s="221"/>
      <c r="H7272" s="194"/>
      <c r="I7272" s="106"/>
      <c r="J7272" s="195"/>
      <c r="K7272" s="195"/>
      <c r="L7272" s="196"/>
    </row>
    <row r="7273">
      <c r="A7273" s="198"/>
      <c r="B7273" s="219"/>
      <c r="C7273" s="103"/>
      <c r="D7273" s="103"/>
      <c r="E7273" s="5" t="str">
        <f t="array" ref="E7273">IF(D7273="","",XLOOKUP(D7273,DATOS!$D$6:D14000,DATOS!$C$6:C14000,0,0,1))</f>
        <v/>
      </c>
      <c r="F7273" s="220"/>
      <c r="G7273" s="221"/>
      <c r="H7273" s="194"/>
      <c r="I7273" s="106"/>
      <c r="J7273" s="195"/>
      <c r="K7273" s="195"/>
      <c r="L7273" s="196"/>
    </row>
    <row r="7274">
      <c r="A7274" s="198"/>
      <c r="B7274" s="219"/>
      <c r="C7274" s="103"/>
      <c r="D7274" s="103"/>
      <c r="E7274" s="5" t="str">
        <f t="array" ref="E7274">IF(D7274="","",XLOOKUP(D7274,DATOS!$D$6:D14000,DATOS!$C$6:C14000,0,0,1))</f>
        <v/>
      </c>
      <c r="F7274" s="220"/>
      <c r="G7274" s="221"/>
      <c r="H7274" s="194"/>
      <c r="I7274" s="106"/>
      <c r="J7274" s="195"/>
      <c r="K7274" s="195"/>
      <c r="L7274" s="196"/>
    </row>
    <row r="7275">
      <c r="A7275" s="198"/>
      <c r="B7275" s="219"/>
      <c r="C7275" s="103"/>
      <c r="D7275" s="103"/>
      <c r="E7275" s="5" t="str">
        <f t="array" ref="E7275">IF(D7275="","",XLOOKUP(D7275,DATOS!$D$6:D14000,DATOS!$C$6:C14000,0,0,1))</f>
        <v/>
      </c>
      <c r="F7275" s="220"/>
      <c r="G7275" s="221"/>
      <c r="H7275" s="194"/>
      <c r="I7275" s="106"/>
      <c r="J7275" s="195"/>
      <c r="K7275" s="195"/>
      <c r="L7275" s="196"/>
    </row>
    <row r="7276">
      <c r="A7276" s="198"/>
      <c r="B7276" s="219"/>
      <c r="C7276" s="103"/>
      <c r="D7276" s="103"/>
      <c r="E7276" s="5" t="str">
        <f t="array" ref="E7276">IF(D7276="","",XLOOKUP(D7276,DATOS!$D$6:D14000,DATOS!$C$6:C14000,0,0,1))</f>
        <v/>
      </c>
      <c r="F7276" s="220"/>
      <c r="G7276" s="221"/>
      <c r="H7276" s="194"/>
      <c r="I7276" s="106"/>
      <c r="J7276" s="195"/>
      <c r="K7276" s="195"/>
      <c r="L7276" s="196"/>
    </row>
    <row r="7277">
      <c r="A7277" s="198"/>
      <c r="B7277" s="219"/>
      <c r="C7277" s="103"/>
      <c r="D7277" s="103"/>
      <c r="E7277" s="5" t="str">
        <f t="array" ref="E7277">IF(D7277="","",XLOOKUP(D7277,DATOS!$D$6:D14000,DATOS!$C$6:C14000,0,0,1))</f>
        <v/>
      </c>
      <c r="F7277" s="220"/>
      <c r="G7277" s="221"/>
      <c r="H7277" s="194"/>
      <c r="I7277" s="106"/>
      <c r="J7277" s="195"/>
      <c r="K7277" s="195"/>
      <c r="L7277" s="196"/>
    </row>
    <row r="7278">
      <c r="A7278" s="198"/>
      <c r="B7278" s="219"/>
      <c r="C7278" s="103"/>
      <c r="D7278" s="103"/>
      <c r="E7278" s="5" t="str">
        <f t="array" ref="E7278">IF(D7278="","",XLOOKUP(D7278,DATOS!$D$6:D14000,DATOS!$C$6:C14000,0,0,1))</f>
        <v/>
      </c>
      <c r="F7278" s="220"/>
      <c r="G7278" s="221"/>
      <c r="H7278" s="194"/>
      <c r="I7278" s="106"/>
      <c r="J7278" s="195"/>
      <c r="K7278" s="195"/>
      <c r="L7278" s="196"/>
    </row>
    <row r="7279">
      <c r="A7279" s="198"/>
      <c r="B7279" s="219"/>
      <c r="C7279" s="103"/>
      <c r="D7279" s="103"/>
      <c r="E7279" s="5" t="str">
        <f t="array" ref="E7279">IF(D7279="","",XLOOKUP(D7279,DATOS!$D$6:D14000,DATOS!$C$6:C14000,0,0,1))</f>
        <v/>
      </c>
      <c r="F7279" s="220"/>
      <c r="G7279" s="221"/>
      <c r="H7279" s="194"/>
      <c r="I7279" s="106"/>
      <c r="J7279" s="195"/>
      <c r="K7279" s="195"/>
      <c r="L7279" s="196"/>
    </row>
    <row r="7280">
      <c r="A7280" s="198"/>
      <c r="B7280" s="219"/>
      <c r="C7280" s="103"/>
      <c r="D7280" s="103"/>
      <c r="E7280" s="5" t="str">
        <f t="array" ref="E7280">IF(D7280="","",XLOOKUP(D7280,DATOS!$D$6:D14000,DATOS!$C$6:C14000,0,0,1))</f>
        <v/>
      </c>
      <c r="F7280" s="220"/>
      <c r="G7280" s="221"/>
      <c r="H7280" s="194"/>
      <c r="I7280" s="106"/>
      <c r="J7280" s="195"/>
      <c r="K7280" s="195"/>
      <c r="L7280" s="196"/>
    </row>
    <row r="7281">
      <c r="A7281" s="198"/>
      <c r="B7281" s="219"/>
      <c r="C7281" s="103"/>
      <c r="D7281" s="103"/>
      <c r="E7281" s="5" t="str">
        <f t="array" ref="E7281">IF(D7281="","",XLOOKUP(D7281,DATOS!$D$6:D14000,DATOS!$C$6:C14000,0,0,1))</f>
        <v/>
      </c>
      <c r="F7281" s="220"/>
      <c r="G7281" s="221"/>
      <c r="H7281" s="194"/>
      <c r="I7281" s="106"/>
      <c r="J7281" s="195"/>
      <c r="K7281" s="195"/>
      <c r="L7281" s="196"/>
    </row>
    <row r="7282">
      <c r="A7282" s="198"/>
      <c r="B7282" s="219"/>
      <c r="C7282" s="103"/>
      <c r="D7282" s="103"/>
      <c r="E7282" s="5" t="str">
        <f t="array" ref="E7282">IF(D7282="","",XLOOKUP(D7282,DATOS!$D$6:D14000,DATOS!$C$6:C14000,0,0,1))</f>
        <v/>
      </c>
      <c r="F7282" s="220"/>
      <c r="G7282" s="221"/>
      <c r="H7282" s="194"/>
      <c r="I7282" s="106"/>
      <c r="J7282" s="195"/>
      <c r="K7282" s="195"/>
      <c r="L7282" s="196"/>
    </row>
    <row r="7283">
      <c r="A7283" s="198"/>
      <c r="B7283" s="219"/>
      <c r="C7283" s="103"/>
      <c r="D7283" s="103"/>
      <c r="E7283" s="5" t="str">
        <f t="array" ref="E7283">IF(D7283="","",XLOOKUP(D7283,DATOS!$D$6:D14000,DATOS!$C$6:C14000,0,0,1))</f>
        <v/>
      </c>
      <c r="F7283" s="220"/>
      <c r="G7283" s="221"/>
      <c r="H7283" s="194"/>
      <c r="I7283" s="106"/>
      <c r="J7283" s="195"/>
      <c r="K7283" s="195"/>
      <c r="L7283" s="196"/>
    </row>
    <row r="7284">
      <c r="A7284" s="198"/>
      <c r="B7284" s="219"/>
      <c r="C7284" s="103"/>
      <c r="D7284" s="103"/>
      <c r="E7284" s="5" t="str">
        <f t="array" ref="E7284">IF(D7284="","",XLOOKUP(D7284,DATOS!$D$6:D14000,DATOS!$C$6:C14000,0,0,1))</f>
        <v/>
      </c>
      <c r="F7284" s="220"/>
      <c r="G7284" s="221"/>
      <c r="H7284" s="194"/>
      <c r="I7284" s="106"/>
      <c r="J7284" s="195"/>
      <c r="K7284" s="195"/>
      <c r="L7284" s="196"/>
    </row>
    <row r="7285">
      <c r="A7285" s="198"/>
      <c r="B7285" s="219"/>
      <c r="C7285" s="103"/>
      <c r="D7285" s="103"/>
      <c r="E7285" s="5" t="str">
        <f t="array" ref="E7285">IF(D7285="","",XLOOKUP(D7285,DATOS!$D$6:D14000,DATOS!$C$6:C14000,0,0,1))</f>
        <v/>
      </c>
      <c r="F7285" s="220"/>
      <c r="G7285" s="221"/>
      <c r="H7285" s="194"/>
      <c r="I7285" s="106"/>
      <c r="J7285" s="195"/>
      <c r="K7285" s="195"/>
      <c r="L7285" s="196"/>
    </row>
    <row r="7286">
      <c r="A7286" s="198"/>
      <c r="B7286" s="219"/>
      <c r="C7286" s="103"/>
      <c r="D7286" s="103"/>
      <c r="E7286" s="5" t="str">
        <f t="array" ref="E7286">IF(D7286="","",XLOOKUP(D7286,DATOS!$D$6:D14000,DATOS!$C$6:C14000,0,0,1))</f>
        <v/>
      </c>
      <c r="F7286" s="220"/>
      <c r="G7286" s="221"/>
      <c r="H7286" s="194"/>
      <c r="I7286" s="106"/>
      <c r="J7286" s="195"/>
      <c r="K7286" s="195"/>
      <c r="L7286" s="196"/>
    </row>
    <row r="7287">
      <c r="A7287" s="198"/>
      <c r="B7287" s="219"/>
      <c r="C7287" s="103"/>
      <c r="D7287" s="103"/>
      <c r="E7287" s="5" t="str">
        <f t="array" ref="E7287">IF(D7287="","",XLOOKUP(D7287,DATOS!$D$6:D14000,DATOS!$C$6:C14000,0,0,1))</f>
        <v/>
      </c>
      <c r="F7287" s="220"/>
      <c r="G7287" s="221"/>
      <c r="H7287" s="194"/>
      <c r="I7287" s="106"/>
      <c r="J7287" s="195"/>
      <c r="K7287" s="195"/>
      <c r="L7287" s="196"/>
    </row>
    <row r="7288">
      <c r="A7288" s="198"/>
      <c r="B7288" s="219"/>
      <c r="C7288" s="103"/>
      <c r="D7288" s="103"/>
      <c r="E7288" s="224" t="str">
        <f t="array" ref="E7288">IF(D7288="","",XLOOKUP(D7288,DATOS!$D$6:D14000,DATOS!$C$6:C14000,0,0,1))</f>
        <v/>
      </c>
      <c r="F7288" s="220"/>
      <c r="G7288" s="221"/>
      <c r="H7288" s="194"/>
      <c r="I7288" s="106"/>
      <c r="J7288" s="195"/>
      <c r="K7288" s="195"/>
      <c r="L7288" s="196"/>
    </row>
    <row r="7289">
      <c r="A7289" s="198"/>
      <c r="B7289" s="219"/>
      <c r="C7289" s="103"/>
      <c r="D7289" s="103"/>
      <c r="E7289" s="5" t="str">
        <f t="array" ref="E7289">IF(D7289="","",XLOOKUP(D7289,DATOS!$D$6:D14000,DATOS!$C$6:C14000,0,0,1))</f>
        <v/>
      </c>
      <c r="F7289" s="220"/>
      <c r="G7289" s="221"/>
      <c r="H7289" s="194"/>
      <c r="I7289" s="106"/>
      <c r="J7289" s="195"/>
      <c r="K7289" s="195"/>
      <c r="L7289" s="196"/>
    </row>
    <row r="7290">
      <c r="A7290" s="198"/>
      <c r="B7290" s="219"/>
      <c r="C7290" s="103"/>
      <c r="D7290" s="103"/>
      <c r="E7290" s="5" t="str">
        <f t="array" ref="E7290">IF(D7290="","",XLOOKUP(D7290,DATOS!$D$6:D14000,DATOS!$C$6:C14000,0,0,1))</f>
        <v/>
      </c>
      <c r="F7290" s="220"/>
      <c r="G7290" s="221"/>
      <c r="H7290" s="194"/>
      <c r="I7290" s="106"/>
      <c r="J7290" s="195"/>
      <c r="K7290" s="195"/>
      <c r="L7290" s="196"/>
    </row>
    <row r="7291">
      <c r="A7291" s="198"/>
      <c r="B7291" s="219"/>
      <c r="C7291" s="103"/>
      <c r="D7291" s="103"/>
      <c r="E7291" s="5" t="str">
        <f t="array" ref="E7291">IF(D7291="","",XLOOKUP(D7291,DATOS!$D$6:D14000,DATOS!$C$6:C14000,0,0,1))</f>
        <v/>
      </c>
      <c r="F7291" s="220"/>
      <c r="G7291" s="221"/>
      <c r="H7291" s="194"/>
      <c r="I7291" s="106"/>
      <c r="J7291" s="195"/>
      <c r="K7291" s="195"/>
      <c r="L7291" s="196"/>
    </row>
    <row r="7292">
      <c r="A7292" s="198"/>
      <c r="B7292" s="219"/>
      <c r="C7292" s="103"/>
      <c r="D7292" s="103"/>
      <c r="E7292" s="5" t="str">
        <f t="array" ref="E7292">IF(D7292="","",XLOOKUP(D7292,DATOS!$D$6:D14000,DATOS!$C$6:C14000,0,0,1))</f>
        <v/>
      </c>
      <c r="F7292" s="220"/>
      <c r="G7292" s="221"/>
      <c r="H7292" s="194"/>
      <c r="I7292" s="106"/>
      <c r="J7292" s="195"/>
      <c r="K7292" s="195"/>
      <c r="L7292" s="196"/>
    </row>
    <row r="7293">
      <c r="A7293" s="198"/>
      <c r="B7293" s="219"/>
      <c r="C7293" s="103"/>
      <c r="D7293" s="103"/>
      <c r="E7293" s="5" t="str">
        <f t="array" ref="E7293">IF(D7293="","",XLOOKUP(D7293,DATOS!$D$6:D14000,DATOS!$C$6:C14000,0,0,1))</f>
        <v/>
      </c>
      <c r="F7293" s="220"/>
      <c r="G7293" s="221"/>
      <c r="H7293" s="194"/>
      <c r="I7293" s="106"/>
      <c r="J7293" s="195"/>
      <c r="K7293" s="195"/>
      <c r="L7293" s="196"/>
    </row>
    <row r="7294">
      <c r="A7294" s="198"/>
      <c r="B7294" s="219"/>
      <c r="C7294" s="103"/>
      <c r="D7294" s="103"/>
      <c r="E7294" s="5" t="str">
        <f t="array" ref="E7294">IF(D7294="","",XLOOKUP(D7294,DATOS!$D$6:D14000,DATOS!$C$6:C14000,0,0,1))</f>
        <v/>
      </c>
      <c r="F7294" s="220"/>
      <c r="G7294" s="221"/>
      <c r="H7294" s="194"/>
      <c r="I7294" s="106"/>
      <c r="J7294" s="195"/>
      <c r="K7294" s="195"/>
      <c r="L7294" s="196"/>
    </row>
    <row r="7295">
      <c r="A7295" s="198"/>
      <c r="B7295" s="219"/>
      <c r="C7295" s="103"/>
      <c r="D7295" s="103"/>
      <c r="E7295" s="5" t="str">
        <f t="array" ref="E7295">IF(D7295="","",XLOOKUP(D7295,DATOS!$D$6:D14000,DATOS!$C$6:C14000,0,0,1))</f>
        <v/>
      </c>
      <c r="F7295" s="220"/>
      <c r="G7295" s="221"/>
      <c r="H7295" s="194"/>
      <c r="I7295" s="106"/>
      <c r="J7295" s="195"/>
      <c r="K7295" s="195"/>
      <c r="L7295" s="196"/>
    </row>
    <row r="7296">
      <c r="A7296" s="198"/>
      <c r="B7296" s="219"/>
      <c r="C7296" s="103"/>
      <c r="D7296" s="103"/>
      <c r="E7296" s="5" t="str">
        <f t="array" ref="E7296">IF(D7296="","",XLOOKUP(D7296,DATOS!$D$6:D14000,DATOS!$C$6:C14000,0,0,1))</f>
        <v/>
      </c>
      <c r="F7296" s="220"/>
      <c r="G7296" s="221"/>
      <c r="H7296" s="194"/>
      <c r="I7296" s="106"/>
      <c r="J7296" s="195"/>
      <c r="K7296" s="195"/>
      <c r="L7296" s="196"/>
    </row>
    <row r="7297">
      <c r="A7297" s="198"/>
      <c r="B7297" s="219"/>
      <c r="C7297" s="103"/>
      <c r="D7297" s="103"/>
      <c r="E7297" s="5" t="str">
        <f t="array" ref="E7297">IF(D7297="","",XLOOKUP(D7297,DATOS!$D$6:D14000,DATOS!$C$6:C14000,0,0,1))</f>
        <v/>
      </c>
      <c r="F7297" s="220"/>
      <c r="G7297" s="221"/>
      <c r="H7297" s="194"/>
      <c r="I7297" s="106"/>
      <c r="J7297" s="195"/>
      <c r="K7297" s="195"/>
      <c r="L7297" s="196"/>
    </row>
    <row r="7298">
      <c r="A7298" s="198"/>
      <c r="B7298" s="219"/>
      <c r="C7298" s="103"/>
      <c r="D7298" s="103"/>
      <c r="E7298" s="5" t="str">
        <f t="array" ref="E7298">IF(D7298="","",XLOOKUP(D7298,DATOS!$D$6:D14000,DATOS!$C$6:C14000,0,0,1))</f>
        <v/>
      </c>
      <c r="F7298" s="220"/>
      <c r="G7298" s="221"/>
      <c r="H7298" s="194"/>
      <c r="I7298" s="106"/>
      <c r="J7298" s="195"/>
      <c r="K7298" s="195"/>
      <c r="L7298" s="196"/>
    </row>
    <row r="7299">
      <c r="A7299" s="198"/>
      <c r="B7299" s="219"/>
      <c r="C7299" s="103"/>
      <c r="D7299" s="103"/>
      <c r="E7299" s="5" t="str">
        <f t="array" ref="E7299">IF(D7299="","",XLOOKUP(D7299,DATOS!$D$6:D14000,DATOS!$C$6:C14000,0,0,1))</f>
        <v/>
      </c>
      <c r="F7299" s="220"/>
      <c r="G7299" s="221"/>
      <c r="H7299" s="194"/>
      <c r="I7299" s="106"/>
      <c r="J7299" s="195"/>
      <c r="K7299" s="195"/>
      <c r="L7299" s="196"/>
    </row>
    <row r="7300">
      <c r="A7300" s="198"/>
      <c r="B7300" s="219"/>
      <c r="C7300" s="103"/>
      <c r="D7300" s="103"/>
      <c r="E7300" s="5" t="str">
        <f t="array" ref="E7300">IF(D7300="","",XLOOKUP(D7300,DATOS!$D$6:D14000,DATOS!$C$6:C14000,0,0,1))</f>
        <v/>
      </c>
      <c r="F7300" s="220"/>
      <c r="G7300" s="221"/>
      <c r="H7300" s="194"/>
      <c r="I7300" s="106"/>
      <c r="J7300" s="195"/>
      <c r="K7300" s="195"/>
      <c r="L7300" s="196"/>
    </row>
    <row r="7301">
      <c r="A7301" s="198"/>
      <c r="B7301" s="219"/>
      <c r="C7301" s="103"/>
      <c r="D7301" s="103"/>
      <c r="E7301" s="5" t="str">
        <f t="array" ref="E7301">IF(D7301="","",XLOOKUP(D7301,DATOS!$D$6:D14000,DATOS!$C$6:C14000,0,0,1))</f>
        <v/>
      </c>
      <c r="F7301" s="220"/>
      <c r="G7301" s="221"/>
      <c r="H7301" s="194"/>
      <c r="I7301" s="106"/>
      <c r="J7301" s="195"/>
      <c r="K7301" s="195"/>
      <c r="L7301" s="196"/>
    </row>
    <row r="7302">
      <c r="A7302" s="198"/>
      <c r="B7302" s="219"/>
      <c r="C7302" s="103"/>
      <c r="D7302" s="103"/>
      <c r="E7302" s="5" t="str">
        <f t="array" ref="E7302">IF(D7302="","",XLOOKUP(D7302,DATOS!$D$6:D14000,DATOS!$C$6:C14000,0,0,1))</f>
        <v/>
      </c>
      <c r="F7302" s="220"/>
      <c r="G7302" s="221"/>
      <c r="H7302" s="194"/>
      <c r="I7302" s="106"/>
      <c r="J7302" s="195"/>
      <c r="K7302" s="195"/>
      <c r="L7302" s="196"/>
    </row>
    <row r="7303">
      <c r="A7303" s="198"/>
      <c r="B7303" s="219"/>
      <c r="C7303" s="103"/>
      <c r="D7303" s="103"/>
      <c r="E7303" s="5" t="str">
        <f t="array" ref="E7303">IF(D7303="","",XLOOKUP(D7303,DATOS!$D$6:D14000,DATOS!$C$6:C14000,0,0,1))</f>
        <v/>
      </c>
      <c r="F7303" s="220"/>
      <c r="G7303" s="221"/>
      <c r="H7303" s="194"/>
      <c r="I7303" s="106"/>
      <c r="J7303" s="195"/>
      <c r="K7303" s="195"/>
      <c r="L7303" s="196"/>
    </row>
    <row r="7304">
      <c r="A7304" s="198"/>
      <c r="B7304" s="219"/>
      <c r="C7304" s="103"/>
      <c r="D7304" s="103"/>
      <c r="E7304" s="5" t="str">
        <f t="array" ref="E7304">IF(D7304="","",XLOOKUP(D7304,DATOS!$D$6:D14000,DATOS!$C$6:C14000,0,0,1))</f>
        <v/>
      </c>
      <c r="F7304" s="220"/>
      <c r="G7304" s="221"/>
      <c r="H7304" s="194"/>
      <c r="I7304" s="106"/>
      <c r="J7304" s="195"/>
      <c r="K7304" s="195"/>
      <c r="L7304" s="196"/>
    </row>
    <row r="7305">
      <c r="A7305" s="198"/>
      <c r="B7305" s="219"/>
      <c r="C7305" s="103"/>
      <c r="D7305" s="103"/>
      <c r="E7305" s="5" t="str">
        <f t="array" ref="E7305">IF(D7305="","",XLOOKUP(D7305,DATOS!$D$6:D14000,DATOS!$C$6:C14000,0,0,1))</f>
        <v/>
      </c>
      <c r="F7305" s="220"/>
      <c r="G7305" s="221"/>
      <c r="H7305" s="194"/>
      <c r="I7305" s="106"/>
      <c r="J7305" s="195"/>
      <c r="K7305" s="195"/>
      <c r="L7305" s="196"/>
    </row>
    <row r="7306">
      <c r="A7306" s="198"/>
      <c r="B7306" s="219"/>
      <c r="C7306" s="103"/>
      <c r="D7306" s="103"/>
      <c r="E7306" s="5" t="str">
        <f t="array" ref="E7306">IF(D7306="","",XLOOKUP(D7306,DATOS!$D$6:D14000,DATOS!$C$6:C14000,0,0,1))</f>
        <v/>
      </c>
      <c r="F7306" s="220"/>
      <c r="G7306" s="221"/>
      <c r="H7306" s="194"/>
      <c r="I7306" s="106"/>
      <c r="J7306" s="195"/>
      <c r="K7306" s="195"/>
      <c r="L7306" s="196"/>
    </row>
    <row r="7307">
      <c r="A7307" s="198"/>
      <c r="B7307" s="219"/>
      <c r="C7307" s="103"/>
      <c r="D7307" s="103"/>
      <c r="E7307" s="5" t="str">
        <f t="array" ref="E7307">IF(D7307="","",XLOOKUP(D7307,DATOS!$D$6:D14000,DATOS!$C$6:C14000,0,0,1))</f>
        <v/>
      </c>
      <c r="F7307" s="220"/>
      <c r="G7307" s="221"/>
      <c r="H7307" s="194"/>
      <c r="I7307" s="106"/>
      <c r="J7307" s="195"/>
      <c r="K7307" s="195"/>
      <c r="L7307" s="196"/>
    </row>
    <row r="7308">
      <c r="A7308" s="198"/>
      <c r="B7308" s="219"/>
      <c r="C7308" s="103"/>
      <c r="D7308" s="103"/>
      <c r="E7308" s="5" t="str">
        <f t="array" ref="E7308">IF(D7308="","",XLOOKUP(D7308,DATOS!$D$6:D14000,DATOS!$C$6:C14000,0,0,1))</f>
        <v/>
      </c>
      <c r="F7308" s="220"/>
      <c r="G7308" s="221"/>
      <c r="H7308" s="194"/>
      <c r="I7308" s="106"/>
      <c r="J7308" s="195"/>
      <c r="K7308" s="195"/>
      <c r="L7308" s="196"/>
    </row>
    <row r="7309">
      <c r="A7309" s="198"/>
      <c r="B7309" s="219"/>
      <c r="C7309" s="103"/>
      <c r="D7309" s="103"/>
      <c r="E7309" s="5" t="str">
        <f t="array" ref="E7309">IF(D7309="","",XLOOKUP(D7309,DATOS!$D$6:D14000,DATOS!$C$6:C14000,0,0,1))</f>
        <v/>
      </c>
      <c r="F7309" s="220"/>
      <c r="G7309" s="221"/>
      <c r="H7309" s="194"/>
      <c r="I7309" s="106"/>
      <c r="J7309" s="195"/>
      <c r="K7309" s="195"/>
      <c r="L7309" s="196"/>
    </row>
    <row r="7310">
      <c r="A7310" s="198"/>
      <c r="B7310" s="219"/>
      <c r="C7310" s="103"/>
      <c r="D7310" s="103"/>
      <c r="E7310" s="5" t="str">
        <f t="array" ref="E7310">IF(D7310="","",XLOOKUP(D7310,DATOS!$D$6:D14000,DATOS!$C$6:C14000,0,0,1))</f>
        <v/>
      </c>
      <c r="F7310" s="220"/>
      <c r="G7310" s="221"/>
      <c r="H7310" s="194"/>
      <c r="I7310" s="106"/>
      <c r="J7310" s="195"/>
      <c r="K7310" s="195"/>
      <c r="L7310" s="196"/>
    </row>
    <row r="7311">
      <c r="A7311" s="198"/>
      <c r="B7311" s="219"/>
      <c r="C7311" s="103"/>
      <c r="D7311" s="103"/>
      <c r="E7311" s="224" t="str">
        <f t="array" ref="E7311">IF(D7311="","",XLOOKUP(D7311,DATOS!$D$6:D14000,DATOS!$C$6:C14000,0,0,1))</f>
        <v/>
      </c>
      <c r="F7311" s="220"/>
      <c r="G7311" s="221"/>
      <c r="H7311" s="194"/>
      <c r="I7311" s="106"/>
      <c r="J7311" s="195"/>
      <c r="K7311" s="195"/>
      <c r="L7311" s="196"/>
    </row>
    <row r="7312">
      <c r="A7312" s="198"/>
      <c r="B7312" s="219"/>
      <c r="C7312" s="103"/>
      <c r="D7312" s="103"/>
      <c r="E7312" s="5" t="str">
        <f t="array" ref="E7312">IF(D7312="","",XLOOKUP(D7312,DATOS!$D$6:D14000,DATOS!$C$6:C14000,0,0,1))</f>
        <v/>
      </c>
      <c r="F7312" s="220"/>
      <c r="G7312" s="221"/>
      <c r="H7312" s="194"/>
      <c r="I7312" s="106"/>
      <c r="J7312" s="195"/>
      <c r="K7312" s="195"/>
      <c r="L7312" s="196"/>
    </row>
    <row r="7313">
      <c r="A7313" s="198"/>
      <c r="B7313" s="219"/>
      <c r="C7313" s="103"/>
      <c r="D7313" s="103"/>
      <c r="E7313" s="5" t="str">
        <f t="array" ref="E7313">IF(D7313="","",XLOOKUP(D7313,DATOS!$D$6:D14000,DATOS!$C$6:C14000,0,0,1))</f>
        <v/>
      </c>
      <c r="F7313" s="220"/>
      <c r="G7313" s="221"/>
      <c r="H7313" s="194"/>
      <c r="I7313" s="106"/>
      <c r="J7313" s="195"/>
      <c r="K7313" s="195"/>
      <c r="L7313" s="196"/>
    </row>
    <row r="7314">
      <c r="A7314" s="198"/>
      <c r="B7314" s="219"/>
      <c r="C7314" s="103"/>
      <c r="D7314" s="103"/>
      <c r="E7314" s="5" t="str">
        <f t="array" ref="E7314">IF(D7314="","",XLOOKUP(D7314,DATOS!$D$6:D14000,DATOS!$C$6:C14000,0,0,1))</f>
        <v/>
      </c>
      <c r="F7314" s="220"/>
      <c r="G7314" s="221"/>
      <c r="H7314" s="194"/>
      <c r="I7314" s="106"/>
      <c r="J7314" s="195"/>
      <c r="K7314" s="195"/>
      <c r="L7314" s="196"/>
    </row>
    <row r="7315">
      <c r="A7315" s="198"/>
      <c r="B7315" s="219"/>
      <c r="C7315" s="103"/>
      <c r="D7315" s="103"/>
      <c r="E7315" s="5" t="str">
        <f t="array" ref="E7315">IF(D7315="","",XLOOKUP(D7315,DATOS!$D$6:D14000,DATOS!$C$6:C14000,0,0,1))</f>
        <v/>
      </c>
      <c r="F7315" s="220"/>
      <c r="G7315" s="221"/>
      <c r="H7315" s="194"/>
      <c r="I7315" s="106"/>
      <c r="J7315" s="195"/>
      <c r="K7315" s="195"/>
      <c r="L7315" s="196"/>
    </row>
    <row r="7316">
      <c r="A7316" s="198"/>
      <c r="B7316" s="219"/>
      <c r="C7316" s="103"/>
      <c r="D7316" s="103"/>
      <c r="E7316" s="5" t="str">
        <f t="array" ref="E7316">IF(D7316="","",XLOOKUP(D7316,DATOS!$D$6:D14000,DATOS!$C$6:C14000,0,0,1))</f>
        <v/>
      </c>
      <c r="F7316" s="220"/>
      <c r="G7316" s="221"/>
      <c r="H7316" s="194"/>
      <c r="I7316" s="106"/>
      <c r="J7316" s="195"/>
      <c r="K7316" s="195"/>
      <c r="L7316" s="196"/>
    </row>
    <row r="7317">
      <c r="A7317" s="198"/>
      <c r="B7317" s="219"/>
      <c r="C7317" s="103"/>
      <c r="D7317" s="103"/>
      <c r="E7317" s="5" t="str">
        <f t="array" ref="E7317">IF(D7317="","",XLOOKUP(D7317,DATOS!$D$6:D14000,DATOS!$C$6:C14000,0,0,1))</f>
        <v/>
      </c>
      <c r="F7317" s="220"/>
      <c r="G7317" s="221"/>
      <c r="H7317" s="194"/>
      <c r="I7317" s="106"/>
      <c r="J7317" s="195"/>
      <c r="K7317" s="195"/>
      <c r="L7317" s="196"/>
    </row>
    <row r="7318">
      <c r="A7318" s="198"/>
      <c r="B7318" s="219"/>
      <c r="C7318" s="103"/>
      <c r="D7318" s="103"/>
      <c r="E7318" s="5" t="str">
        <f t="array" ref="E7318">IF(D7318="","",XLOOKUP(D7318,DATOS!$D$6:D14000,DATOS!$C$6:C14000,0,0,1))</f>
        <v/>
      </c>
      <c r="F7318" s="220"/>
      <c r="G7318" s="221"/>
      <c r="H7318" s="194"/>
      <c r="I7318" s="106"/>
      <c r="J7318" s="195"/>
      <c r="K7318" s="195"/>
      <c r="L7318" s="196"/>
    </row>
    <row r="7319">
      <c r="A7319" s="198"/>
      <c r="B7319" s="219"/>
      <c r="C7319" s="103"/>
      <c r="D7319" s="103"/>
      <c r="E7319" s="5" t="str">
        <f t="array" ref="E7319">IF(D7319="","",XLOOKUP(D7319,DATOS!$D$6:D14000,DATOS!$C$6:C14000,0,0,1))</f>
        <v/>
      </c>
      <c r="F7319" s="220"/>
      <c r="G7319" s="221"/>
      <c r="H7319" s="194"/>
      <c r="I7319" s="106"/>
      <c r="J7319" s="195"/>
      <c r="K7319" s="195"/>
      <c r="L7319" s="196"/>
    </row>
    <row r="7320">
      <c r="A7320" s="198"/>
      <c r="B7320" s="219"/>
      <c r="C7320" s="103"/>
      <c r="D7320" s="103"/>
      <c r="E7320" s="5" t="str">
        <f t="array" ref="E7320">IF(D7320="","",XLOOKUP(D7320,DATOS!$D$6:D14000,DATOS!$C$6:C14000,0,0,1))</f>
        <v/>
      </c>
      <c r="F7320" s="220"/>
      <c r="G7320" s="221"/>
      <c r="H7320" s="194"/>
      <c r="I7320" s="106"/>
      <c r="J7320" s="195"/>
      <c r="K7320" s="195"/>
      <c r="L7320" s="196"/>
    </row>
    <row r="7321">
      <c r="A7321" s="198"/>
      <c r="B7321" s="219"/>
      <c r="C7321" s="103"/>
      <c r="D7321" s="103"/>
      <c r="E7321" s="5" t="str">
        <f t="array" ref="E7321">IF(D7321="","",XLOOKUP(D7321,DATOS!$D$6:D14000,DATOS!$C$6:C14000,0,0,1))</f>
        <v/>
      </c>
      <c r="F7321" s="220"/>
      <c r="G7321" s="221"/>
      <c r="H7321" s="194"/>
      <c r="I7321" s="106"/>
      <c r="J7321" s="195"/>
      <c r="K7321" s="195"/>
      <c r="L7321" s="196"/>
    </row>
    <row r="7322">
      <c r="A7322" s="198"/>
      <c r="B7322" s="219"/>
      <c r="C7322" s="103"/>
      <c r="D7322" s="103"/>
      <c r="E7322" s="5" t="str">
        <f t="array" ref="E7322">IF(D7322="","",XLOOKUP(D7322,DATOS!$D$6:D14000,DATOS!$C$6:C14000,0,0,1))</f>
        <v/>
      </c>
      <c r="F7322" s="220"/>
      <c r="G7322" s="221"/>
      <c r="H7322" s="194"/>
      <c r="I7322" s="106"/>
      <c r="J7322" s="195"/>
      <c r="K7322" s="195"/>
      <c r="L7322" s="196"/>
    </row>
    <row r="7323">
      <c r="A7323" s="198"/>
      <c r="B7323" s="219"/>
      <c r="C7323" s="103"/>
      <c r="D7323" s="103"/>
      <c r="E7323" s="5" t="str">
        <f t="array" ref="E7323">IF(D7323="","",XLOOKUP(D7323,DATOS!$D$6:D14000,DATOS!$C$6:C14000,0,0,1))</f>
        <v/>
      </c>
      <c r="F7323" s="220"/>
      <c r="G7323" s="221"/>
      <c r="H7323" s="194"/>
      <c r="I7323" s="106"/>
      <c r="J7323" s="195"/>
      <c r="K7323" s="195"/>
      <c r="L7323" s="196"/>
    </row>
    <row r="7324">
      <c r="A7324" s="198"/>
      <c r="B7324" s="219"/>
      <c r="C7324" s="103"/>
      <c r="D7324" s="103"/>
      <c r="E7324" s="5" t="str">
        <f t="array" ref="E7324">IF(D7324="","",XLOOKUP(D7324,DATOS!$D$6:D14000,DATOS!$C$6:C14000,0,0,1))</f>
        <v/>
      </c>
      <c r="F7324" s="220"/>
      <c r="G7324" s="221"/>
      <c r="H7324" s="194"/>
      <c r="I7324" s="106"/>
      <c r="J7324" s="195"/>
      <c r="K7324" s="195"/>
      <c r="L7324" s="196"/>
    </row>
    <row r="7325">
      <c r="A7325" s="198"/>
      <c r="B7325" s="219"/>
      <c r="C7325" s="103"/>
      <c r="D7325" s="103"/>
      <c r="E7325" s="5" t="str">
        <f t="array" ref="E7325">IF(D7325="","",XLOOKUP(D7325,DATOS!$D$6:D14000,DATOS!$C$6:C14000,0,0,1))</f>
        <v/>
      </c>
      <c r="F7325" s="220"/>
      <c r="G7325" s="221"/>
      <c r="H7325" s="194"/>
      <c r="I7325" s="106"/>
      <c r="J7325" s="195"/>
      <c r="K7325" s="195"/>
      <c r="L7325" s="196"/>
    </row>
    <row r="7326">
      <c r="A7326" s="198"/>
      <c r="B7326" s="219"/>
      <c r="C7326" s="103"/>
      <c r="D7326" s="103"/>
      <c r="E7326" s="5" t="str">
        <f t="array" ref="E7326">IF(D7326="","",XLOOKUP(D7326,DATOS!$D$6:D14000,DATOS!$C$6:C14000,0,0,1))</f>
        <v/>
      </c>
      <c r="F7326" s="220"/>
      <c r="G7326" s="221"/>
      <c r="H7326" s="194"/>
      <c r="I7326" s="106"/>
      <c r="J7326" s="195"/>
      <c r="K7326" s="195"/>
      <c r="L7326" s="196"/>
    </row>
    <row r="7327">
      <c r="A7327" s="198"/>
      <c r="B7327" s="219"/>
      <c r="C7327" s="103"/>
      <c r="D7327" s="103"/>
      <c r="E7327" s="5" t="str">
        <f t="array" ref="E7327">IF(D7327="","",XLOOKUP(D7327,DATOS!$D$6:D14000,DATOS!$C$6:C14000,0,0,1))</f>
        <v/>
      </c>
      <c r="F7327" s="220"/>
      <c r="G7327" s="221"/>
      <c r="H7327" s="194"/>
      <c r="I7327" s="106"/>
      <c r="J7327" s="195"/>
      <c r="K7327" s="195"/>
      <c r="L7327" s="196"/>
    </row>
    <row r="7328">
      <c r="A7328" s="198"/>
      <c r="B7328" s="219"/>
      <c r="C7328" s="103"/>
      <c r="D7328" s="103"/>
      <c r="E7328" s="5" t="str">
        <f t="array" ref="E7328">IF(D7328="","",XLOOKUP(D7328,DATOS!$D$6:D14000,DATOS!$C$6:C14000,0,0,1))</f>
        <v/>
      </c>
      <c r="F7328" s="220"/>
      <c r="G7328" s="221"/>
      <c r="H7328" s="194"/>
      <c r="I7328" s="106"/>
      <c r="J7328" s="195"/>
      <c r="K7328" s="195"/>
      <c r="L7328" s="196"/>
    </row>
    <row r="7329">
      <c r="A7329" s="198"/>
      <c r="B7329" s="219"/>
      <c r="C7329" s="103"/>
      <c r="D7329" s="103"/>
      <c r="E7329" s="5" t="str">
        <f t="array" ref="E7329">IF(D7329="","",XLOOKUP(D7329,DATOS!$D$6:D14000,DATOS!$C$6:C14000,0,0,1))</f>
        <v/>
      </c>
      <c r="F7329" s="220"/>
      <c r="G7329" s="221"/>
      <c r="H7329" s="194"/>
      <c r="I7329" s="106"/>
      <c r="J7329" s="195"/>
      <c r="K7329" s="195"/>
      <c r="L7329" s="196"/>
    </row>
    <row r="7330">
      <c r="A7330" s="198"/>
      <c r="B7330" s="219"/>
      <c r="C7330" s="103"/>
      <c r="D7330" s="103"/>
      <c r="E7330" s="5" t="str">
        <f t="array" ref="E7330">IF(D7330="","",XLOOKUP(D7330,DATOS!$D$6:D14000,DATOS!$C$6:C14000,0,0,1))</f>
        <v/>
      </c>
      <c r="F7330" s="220"/>
      <c r="G7330" s="221"/>
      <c r="H7330" s="194"/>
      <c r="I7330" s="106"/>
      <c r="J7330" s="195"/>
      <c r="K7330" s="195"/>
      <c r="L7330" s="196"/>
    </row>
    <row r="7331">
      <c r="A7331" s="198"/>
      <c r="B7331" s="219"/>
      <c r="C7331" s="103"/>
      <c r="D7331" s="103"/>
      <c r="E7331" s="5" t="str">
        <f t="array" ref="E7331">IF(D7331="","",XLOOKUP(D7331,DATOS!$D$6:D14000,DATOS!$C$6:C14000,0,0,1))</f>
        <v/>
      </c>
      <c r="F7331" s="220"/>
      <c r="G7331" s="221"/>
      <c r="H7331" s="194"/>
      <c r="I7331" s="106"/>
      <c r="J7331" s="195"/>
      <c r="K7331" s="195"/>
      <c r="L7331" s="196"/>
    </row>
    <row r="7332">
      <c r="A7332" s="198"/>
      <c r="B7332" s="219"/>
      <c r="C7332" s="103"/>
      <c r="D7332" s="103"/>
      <c r="E7332" s="5" t="str">
        <f t="array" ref="E7332">IF(D7332="","",XLOOKUP(D7332,DATOS!$D$6:D14000,DATOS!$C$6:C14000,0,0,1))</f>
        <v/>
      </c>
      <c r="F7332" s="220"/>
      <c r="G7332" s="221"/>
      <c r="H7332" s="194"/>
      <c r="I7332" s="106"/>
      <c r="J7332" s="195"/>
      <c r="K7332" s="195"/>
      <c r="L7332" s="196"/>
    </row>
    <row r="7333">
      <c r="A7333" s="198"/>
      <c r="B7333" s="219"/>
      <c r="C7333" s="103"/>
      <c r="D7333" s="103"/>
      <c r="E7333" s="5" t="str">
        <f t="array" ref="E7333">IF(D7333="","",XLOOKUP(D7333,DATOS!$D$6:D14000,DATOS!$C$6:C14000,0,0,1))</f>
        <v/>
      </c>
      <c r="F7333" s="220"/>
      <c r="G7333" s="221"/>
      <c r="H7333" s="194"/>
      <c r="I7333" s="106"/>
      <c r="J7333" s="195"/>
      <c r="K7333" s="195"/>
      <c r="L7333" s="196"/>
    </row>
    <row r="7334">
      <c r="A7334" s="198"/>
      <c r="B7334" s="219"/>
      <c r="C7334" s="103"/>
      <c r="D7334" s="103"/>
      <c r="E7334" s="5" t="str">
        <f t="array" ref="E7334">IF(D7334="","",XLOOKUP(D7334,DATOS!$D$6:D14000,DATOS!$C$6:C14000,0,0,1))</f>
        <v/>
      </c>
      <c r="F7334" s="220"/>
      <c r="G7334" s="221"/>
      <c r="H7334" s="194"/>
      <c r="I7334" s="106"/>
      <c r="J7334" s="195"/>
      <c r="K7334" s="195"/>
      <c r="L7334" s="196"/>
    </row>
    <row r="7335">
      <c r="A7335" s="198"/>
      <c r="B7335" s="219"/>
      <c r="C7335" s="103"/>
      <c r="D7335" s="103"/>
      <c r="E7335" s="224" t="str">
        <f t="array" ref="E7335">IF(D7335="","",XLOOKUP(D7335,DATOS!$D$6:D14000,DATOS!$C$6:C14000,0,0,1))</f>
        <v/>
      </c>
      <c r="F7335" s="220"/>
      <c r="G7335" s="221"/>
      <c r="H7335" s="194"/>
      <c r="I7335" s="106"/>
      <c r="J7335" s="195"/>
      <c r="K7335" s="195"/>
      <c r="L7335" s="196"/>
    </row>
    <row r="7336">
      <c r="A7336" s="198"/>
      <c r="B7336" s="219"/>
      <c r="C7336" s="103"/>
      <c r="D7336" s="103"/>
      <c r="E7336" s="5" t="str">
        <f t="array" ref="E7336">IF(D7336="","",XLOOKUP(D7336,DATOS!$D$6:D14000,DATOS!$C$6:C14000,0,0,1))</f>
        <v/>
      </c>
      <c r="F7336" s="220"/>
      <c r="G7336" s="221"/>
      <c r="H7336" s="194"/>
      <c r="I7336" s="106"/>
      <c r="J7336" s="195"/>
      <c r="K7336" s="195"/>
      <c r="L7336" s="196"/>
    </row>
    <row r="7337">
      <c r="A7337" s="198"/>
      <c r="B7337" s="219"/>
      <c r="C7337" s="103"/>
      <c r="D7337" s="103"/>
      <c r="E7337" s="5" t="str">
        <f t="array" ref="E7337">IF(D7337="","",XLOOKUP(D7337,DATOS!$D$6:D14000,DATOS!$C$6:C14000,0,0,1))</f>
        <v/>
      </c>
      <c r="F7337" s="220"/>
      <c r="G7337" s="221"/>
      <c r="H7337" s="194"/>
      <c r="I7337" s="106"/>
      <c r="J7337" s="195"/>
      <c r="K7337" s="195"/>
      <c r="L7337" s="196"/>
    </row>
    <row r="7338">
      <c r="A7338" s="198"/>
      <c r="B7338" s="219"/>
      <c r="C7338" s="103"/>
      <c r="D7338" s="103"/>
      <c r="E7338" s="5" t="str">
        <f t="array" ref="E7338">IF(D7338="","",XLOOKUP(D7338,DATOS!$D$6:D14000,DATOS!$C$6:C14000,0,0,1))</f>
        <v/>
      </c>
      <c r="F7338" s="220"/>
      <c r="G7338" s="221"/>
      <c r="H7338" s="194"/>
      <c r="I7338" s="106"/>
      <c r="J7338" s="195"/>
      <c r="K7338" s="195"/>
      <c r="L7338" s="196"/>
    </row>
    <row r="7339">
      <c r="A7339" s="198"/>
      <c r="B7339" s="219"/>
      <c r="C7339" s="103"/>
      <c r="D7339" s="103"/>
      <c r="E7339" s="5" t="str">
        <f t="array" ref="E7339">IF(D7339="","",XLOOKUP(D7339,DATOS!$D$6:D14000,DATOS!$C$6:C14000,0,0,1))</f>
        <v/>
      </c>
      <c r="F7339" s="220"/>
      <c r="G7339" s="221"/>
      <c r="H7339" s="194"/>
      <c r="I7339" s="106"/>
      <c r="J7339" s="195"/>
      <c r="K7339" s="195"/>
      <c r="L7339" s="196"/>
    </row>
    <row r="7340">
      <c r="A7340" s="198"/>
      <c r="B7340" s="219"/>
      <c r="C7340" s="103"/>
      <c r="D7340" s="103"/>
      <c r="E7340" s="5" t="str">
        <f t="array" ref="E7340">IF(D7340="","",XLOOKUP(D7340,DATOS!$D$6:D14000,DATOS!$C$6:C14000,0,0,1))</f>
        <v/>
      </c>
      <c r="F7340" s="220"/>
      <c r="G7340" s="221"/>
      <c r="H7340" s="194"/>
      <c r="I7340" s="106"/>
      <c r="J7340" s="195"/>
      <c r="K7340" s="195"/>
      <c r="L7340" s="196"/>
    </row>
    <row r="7341">
      <c r="A7341" s="198"/>
      <c r="B7341" s="219"/>
      <c r="C7341" s="103"/>
      <c r="D7341" s="103"/>
      <c r="E7341" s="5" t="str">
        <f t="array" ref="E7341">IF(D7341="","",XLOOKUP(D7341,DATOS!$D$6:D14000,DATOS!$C$6:C14000,0,0,1))</f>
        <v/>
      </c>
      <c r="F7341" s="220"/>
      <c r="G7341" s="221"/>
      <c r="H7341" s="194"/>
      <c r="I7341" s="106"/>
      <c r="J7341" s="195"/>
      <c r="K7341" s="195"/>
      <c r="L7341" s="196"/>
    </row>
    <row r="7342">
      <c r="A7342" s="198"/>
      <c r="B7342" s="219"/>
      <c r="C7342" s="103"/>
      <c r="D7342" s="103"/>
      <c r="E7342" s="5" t="str">
        <f t="array" ref="E7342">IF(D7342="","",XLOOKUP(D7342,DATOS!$D$6:D14000,DATOS!$C$6:C14000,0,0,1))</f>
        <v/>
      </c>
      <c r="F7342" s="220"/>
      <c r="G7342" s="221"/>
      <c r="H7342" s="194"/>
      <c r="I7342" s="106"/>
      <c r="J7342" s="195"/>
      <c r="K7342" s="195"/>
      <c r="L7342" s="196"/>
    </row>
    <row r="7343">
      <c r="A7343" s="198"/>
      <c r="B7343" s="219"/>
      <c r="C7343" s="103"/>
      <c r="D7343" s="103"/>
      <c r="E7343" s="5" t="str">
        <f t="array" ref="E7343">IF(D7343="","",XLOOKUP(D7343,DATOS!$D$6:D14000,DATOS!$C$6:C14000,0,0,1))</f>
        <v/>
      </c>
      <c r="F7343" s="220"/>
      <c r="G7343" s="221"/>
      <c r="H7343" s="194"/>
      <c r="I7343" s="106"/>
      <c r="J7343" s="195"/>
      <c r="K7343" s="195"/>
      <c r="L7343" s="196"/>
    </row>
    <row r="7344">
      <c r="A7344" s="198"/>
      <c r="B7344" s="219"/>
      <c r="C7344" s="103"/>
      <c r="D7344" s="103"/>
      <c r="E7344" s="5" t="str">
        <f t="array" ref="E7344">IF(D7344="","",XLOOKUP(D7344,DATOS!$D$6:D14000,DATOS!$C$6:C14000,0,0,1))</f>
        <v/>
      </c>
      <c r="F7344" s="220"/>
      <c r="G7344" s="221"/>
      <c r="H7344" s="194"/>
      <c r="I7344" s="106"/>
      <c r="J7344" s="195"/>
      <c r="K7344" s="195"/>
      <c r="L7344" s="196"/>
    </row>
    <row r="7345">
      <c r="A7345" s="198"/>
      <c r="B7345" s="219"/>
      <c r="C7345" s="103"/>
      <c r="D7345" s="103"/>
      <c r="E7345" s="5" t="str">
        <f t="array" ref="E7345">IF(D7345="","",XLOOKUP(D7345,DATOS!$D$6:D14000,DATOS!$C$6:C14000,0,0,1))</f>
        <v/>
      </c>
      <c r="F7345" s="220"/>
      <c r="G7345" s="221"/>
      <c r="H7345" s="194"/>
      <c r="I7345" s="106"/>
      <c r="J7345" s="195"/>
      <c r="K7345" s="195"/>
      <c r="L7345" s="196"/>
    </row>
    <row r="7346">
      <c r="A7346" s="198"/>
      <c r="B7346" s="219"/>
      <c r="C7346" s="103"/>
      <c r="D7346" s="103"/>
      <c r="E7346" s="5" t="str">
        <f t="array" ref="E7346">IF(D7346="","",XLOOKUP(D7346,DATOS!$D$6:D14000,DATOS!$C$6:C14000,0,0,1))</f>
        <v/>
      </c>
      <c r="F7346" s="220"/>
      <c r="G7346" s="221"/>
      <c r="H7346" s="194"/>
      <c r="I7346" s="106"/>
      <c r="J7346" s="195"/>
      <c r="K7346" s="195"/>
      <c r="L7346" s="196"/>
    </row>
    <row r="7347">
      <c r="A7347" s="198"/>
      <c r="B7347" s="219"/>
      <c r="C7347" s="103"/>
      <c r="D7347" s="103"/>
      <c r="E7347" s="5" t="str">
        <f t="array" ref="E7347">IF(D7347="","",XLOOKUP(D7347,DATOS!$D$6:D14000,DATOS!$C$6:C14000,0,0,1))</f>
        <v/>
      </c>
      <c r="F7347" s="220"/>
      <c r="G7347" s="221"/>
      <c r="H7347" s="194"/>
      <c r="I7347" s="106"/>
      <c r="J7347" s="195"/>
      <c r="K7347" s="195"/>
      <c r="L7347" s="196"/>
    </row>
    <row r="7348">
      <c r="A7348" s="198"/>
      <c r="B7348" s="219"/>
      <c r="C7348" s="103"/>
      <c r="D7348" s="103"/>
      <c r="E7348" s="5" t="str">
        <f t="array" ref="E7348">IF(D7348="","",XLOOKUP(D7348,DATOS!$D$6:D14000,DATOS!$C$6:C14000,0,0,1))</f>
        <v/>
      </c>
      <c r="F7348" s="220"/>
      <c r="G7348" s="221"/>
      <c r="H7348" s="194"/>
      <c r="I7348" s="106"/>
      <c r="J7348" s="195"/>
      <c r="K7348" s="195"/>
      <c r="L7348" s="196"/>
    </row>
    <row r="7349">
      <c r="A7349" s="198"/>
      <c r="B7349" s="219"/>
      <c r="C7349" s="103"/>
      <c r="D7349" s="103"/>
      <c r="E7349" s="5" t="str">
        <f t="array" ref="E7349">IF(D7349="","",XLOOKUP(D7349,DATOS!$D$6:D14000,DATOS!$C$6:C14000,0,0,1))</f>
        <v/>
      </c>
      <c r="F7349" s="220"/>
      <c r="G7349" s="221"/>
      <c r="H7349" s="194"/>
      <c r="I7349" s="106"/>
      <c r="J7349" s="195"/>
      <c r="K7349" s="195"/>
      <c r="L7349" s="196"/>
    </row>
    <row r="7350">
      <c r="A7350" s="198"/>
      <c r="B7350" s="219"/>
      <c r="C7350" s="103"/>
      <c r="D7350" s="103"/>
      <c r="E7350" s="5" t="str">
        <f t="array" ref="E7350">IF(D7350="","",XLOOKUP(D7350,DATOS!$D$6:D14000,DATOS!$C$6:C14000,0,0,1))</f>
        <v/>
      </c>
      <c r="F7350" s="220"/>
      <c r="G7350" s="221"/>
      <c r="H7350" s="194"/>
      <c r="I7350" s="106"/>
      <c r="J7350" s="195"/>
      <c r="K7350" s="195"/>
      <c r="L7350" s="196"/>
    </row>
    <row r="7351">
      <c r="A7351" s="198"/>
      <c r="B7351" s="219"/>
      <c r="C7351" s="103"/>
      <c r="D7351" s="103"/>
      <c r="E7351" s="5" t="str">
        <f t="array" ref="E7351">IF(D7351="","",XLOOKUP(D7351,DATOS!$D$6:D14000,DATOS!$C$6:C14000,0,0,1))</f>
        <v/>
      </c>
      <c r="F7351" s="220"/>
      <c r="G7351" s="221"/>
      <c r="H7351" s="194"/>
      <c r="I7351" s="106"/>
      <c r="J7351" s="195"/>
      <c r="K7351" s="195"/>
      <c r="L7351" s="196"/>
    </row>
    <row r="7352">
      <c r="A7352" s="198"/>
      <c r="B7352" s="219"/>
      <c r="C7352" s="103"/>
      <c r="D7352" s="103"/>
      <c r="E7352" s="5" t="str">
        <f t="array" ref="E7352">IF(D7352="","",XLOOKUP(D7352,DATOS!$D$6:D14000,DATOS!$C$6:C14000,0,0,1))</f>
        <v/>
      </c>
      <c r="F7352" s="220"/>
      <c r="G7352" s="221"/>
      <c r="H7352" s="194"/>
      <c r="I7352" s="106"/>
      <c r="J7352" s="195"/>
      <c r="K7352" s="195"/>
      <c r="L7352" s="196"/>
    </row>
    <row r="7353">
      <c r="A7353" s="198"/>
      <c r="B7353" s="219"/>
      <c r="C7353" s="103"/>
      <c r="D7353" s="103"/>
      <c r="E7353" s="5" t="str">
        <f t="array" ref="E7353">IF(D7353="","",XLOOKUP(D7353,DATOS!$D$6:D14000,DATOS!$C$6:C14000,0,0,1))</f>
        <v/>
      </c>
      <c r="F7353" s="220"/>
      <c r="G7353" s="221"/>
      <c r="H7353" s="194"/>
      <c r="I7353" s="106"/>
      <c r="J7353" s="195"/>
      <c r="K7353" s="195"/>
      <c r="L7353" s="196"/>
    </row>
    <row r="7354">
      <c r="A7354" s="198"/>
      <c r="B7354" s="219"/>
      <c r="C7354" s="103"/>
      <c r="D7354" s="103"/>
      <c r="E7354" s="5" t="str">
        <f t="array" ref="E7354">IF(D7354="","",XLOOKUP(D7354,DATOS!$D$6:D14000,DATOS!$C$6:C14000,0,0,1))</f>
        <v/>
      </c>
      <c r="F7354" s="220"/>
      <c r="G7354" s="221"/>
      <c r="H7354" s="194"/>
      <c r="I7354" s="106"/>
      <c r="J7354" s="195"/>
      <c r="K7354" s="195"/>
      <c r="L7354" s="196"/>
    </row>
    <row r="7355">
      <c r="A7355" s="198"/>
      <c r="B7355" s="219"/>
      <c r="C7355" s="103"/>
      <c r="D7355" s="103"/>
      <c r="E7355" s="5" t="str">
        <f t="array" ref="E7355">IF(D7355="","",XLOOKUP(D7355,DATOS!$D$6:D14000,DATOS!$C$6:C14000,0,0,1))</f>
        <v/>
      </c>
      <c r="F7355" s="220"/>
      <c r="G7355" s="221"/>
      <c r="H7355" s="194"/>
      <c r="I7355" s="106"/>
      <c r="J7355" s="195"/>
      <c r="K7355" s="195"/>
      <c r="L7355" s="196"/>
    </row>
    <row r="7356">
      <c r="A7356" s="198"/>
      <c r="B7356" s="219"/>
      <c r="C7356" s="103"/>
      <c r="D7356" s="103"/>
      <c r="E7356" s="5" t="str">
        <f t="array" ref="E7356">IF(D7356="","",XLOOKUP(D7356,DATOS!$D$6:D14000,DATOS!$C$6:C14000,0,0,1))</f>
        <v/>
      </c>
      <c r="F7356" s="220"/>
      <c r="G7356" s="221"/>
      <c r="H7356" s="194"/>
      <c r="I7356" s="106"/>
      <c r="J7356" s="195"/>
      <c r="K7356" s="195"/>
      <c r="L7356" s="196"/>
    </row>
    <row r="7357">
      <c r="A7357" s="198"/>
      <c r="B7357" s="219"/>
      <c r="C7357" s="103"/>
      <c r="D7357" s="103"/>
      <c r="E7357" s="5" t="str">
        <f t="array" ref="E7357">IF(D7357="","",XLOOKUP(D7357,DATOS!$D$6:D14000,DATOS!$C$6:C14000,0,0,1))</f>
        <v/>
      </c>
      <c r="F7357" s="220"/>
      <c r="G7357" s="221"/>
      <c r="H7357" s="194"/>
      <c r="I7357" s="106"/>
      <c r="J7357" s="195"/>
      <c r="K7357" s="195"/>
      <c r="L7357" s="196"/>
    </row>
    <row r="7358">
      <c r="A7358" s="198"/>
      <c r="B7358" s="219"/>
      <c r="C7358" s="103"/>
      <c r="D7358" s="103"/>
      <c r="E7358" s="5" t="str">
        <f t="array" ref="E7358">IF(D7358="","",XLOOKUP(D7358,DATOS!$D$6:D14000,DATOS!$C$6:C14000,0,0,1))</f>
        <v/>
      </c>
      <c r="F7358" s="220"/>
      <c r="G7358" s="221"/>
      <c r="H7358" s="194"/>
      <c r="I7358" s="106"/>
      <c r="J7358" s="195"/>
      <c r="K7358" s="195"/>
      <c r="L7358" s="196"/>
    </row>
    <row r="7359">
      <c r="A7359" s="198"/>
      <c r="B7359" s="219"/>
      <c r="C7359" s="103"/>
      <c r="D7359" s="103"/>
      <c r="E7359" s="5" t="str">
        <f t="array" ref="E7359">IF(D7359="","",XLOOKUP(D7359,DATOS!$D$6:D14000,DATOS!$C$6:C14000,0,0,1))</f>
        <v/>
      </c>
      <c r="F7359" s="220"/>
      <c r="G7359" s="221"/>
      <c r="H7359" s="194"/>
      <c r="I7359" s="106"/>
      <c r="J7359" s="195"/>
      <c r="K7359" s="195"/>
      <c r="L7359" s="196"/>
    </row>
    <row r="7360">
      <c r="A7360" s="198"/>
      <c r="B7360" s="219"/>
      <c r="C7360" s="103"/>
      <c r="D7360" s="103"/>
      <c r="E7360" s="5" t="str">
        <f t="array" ref="E7360">IF(D7360="","",XLOOKUP(D7360,DATOS!$D$6:D14000,DATOS!$C$6:C14000,0,0,1))</f>
        <v/>
      </c>
      <c r="F7360" s="220"/>
      <c r="G7360" s="221"/>
      <c r="H7360" s="194"/>
      <c r="I7360" s="106"/>
      <c r="J7360" s="195"/>
      <c r="K7360" s="195"/>
      <c r="L7360" s="196"/>
    </row>
    <row r="7361">
      <c r="A7361" s="198"/>
      <c r="B7361" s="219"/>
      <c r="C7361" s="103"/>
      <c r="D7361" s="103"/>
      <c r="E7361" s="5" t="str">
        <f t="array" ref="E7361">IF(D7361="","",XLOOKUP(D7361,DATOS!$D$6:D14000,DATOS!$C$6:C14000,0,0,1))</f>
        <v/>
      </c>
      <c r="F7361" s="220"/>
      <c r="G7361" s="221"/>
      <c r="H7361" s="194"/>
      <c r="I7361" s="106"/>
      <c r="J7361" s="195"/>
      <c r="K7361" s="195"/>
      <c r="L7361" s="196"/>
    </row>
    <row r="7362">
      <c r="A7362" s="198"/>
      <c r="B7362" s="219"/>
      <c r="C7362" s="103"/>
      <c r="D7362" s="103"/>
      <c r="E7362" s="5" t="str">
        <f t="array" ref="E7362">IF(D7362="","",XLOOKUP(D7362,DATOS!$D$6:D14000,DATOS!$C$6:C14000,0,0,1))</f>
        <v/>
      </c>
      <c r="F7362" s="220"/>
      <c r="G7362" s="221"/>
      <c r="H7362" s="194"/>
      <c r="I7362" s="106"/>
      <c r="J7362" s="195"/>
      <c r="K7362" s="195"/>
      <c r="L7362" s="196"/>
    </row>
    <row r="7363">
      <c r="A7363" s="198"/>
      <c r="B7363" s="219"/>
      <c r="C7363" s="103"/>
      <c r="D7363" s="103"/>
      <c r="E7363" s="5" t="str">
        <f t="array" ref="E7363">IF(D7363="","",XLOOKUP(D7363,DATOS!$D$6:D14000,DATOS!$C$6:C14000,0,0,1))</f>
        <v/>
      </c>
      <c r="F7363" s="220"/>
      <c r="G7363" s="221"/>
      <c r="H7363" s="194"/>
      <c r="I7363" s="106"/>
      <c r="J7363" s="195"/>
      <c r="K7363" s="195"/>
      <c r="L7363" s="196"/>
    </row>
    <row r="7364">
      <c r="A7364" s="198"/>
      <c r="B7364" s="219"/>
      <c r="C7364" s="103"/>
      <c r="D7364" s="103"/>
      <c r="E7364" s="5" t="str">
        <f t="array" ref="E7364">IF(D7364="","",XLOOKUP(D7364,DATOS!$D$6:D14000,DATOS!$C$6:C14000,0,0,1))</f>
        <v/>
      </c>
      <c r="F7364" s="220"/>
      <c r="G7364" s="221"/>
      <c r="H7364" s="194"/>
      <c r="I7364" s="106"/>
      <c r="J7364" s="195"/>
      <c r="K7364" s="195"/>
      <c r="L7364" s="196"/>
    </row>
    <row r="7365">
      <c r="A7365" s="198"/>
      <c r="B7365" s="219"/>
      <c r="C7365" s="103"/>
      <c r="D7365" s="103"/>
      <c r="E7365" s="5" t="str">
        <f t="array" ref="E7365">IF(D7365="","",XLOOKUP(D7365,DATOS!$D$6:D14000,DATOS!$C$6:C14000,0,0,1))</f>
        <v/>
      </c>
      <c r="F7365" s="220"/>
      <c r="G7365" s="221"/>
      <c r="H7365" s="194"/>
      <c r="I7365" s="106"/>
      <c r="J7365" s="195"/>
      <c r="K7365" s="195"/>
      <c r="L7365" s="196"/>
    </row>
    <row r="7366">
      <c r="A7366" s="198"/>
      <c r="B7366" s="219"/>
      <c r="C7366" s="103"/>
      <c r="D7366" s="103"/>
      <c r="E7366" s="5" t="str">
        <f t="array" ref="E7366">IF(D7366="","",XLOOKUP(D7366,DATOS!$D$6:D14000,DATOS!$C$6:C14000,0,0,1))</f>
        <v/>
      </c>
      <c r="F7366" s="220"/>
      <c r="G7366" s="221"/>
      <c r="H7366" s="194"/>
      <c r="I7366" s="106"/>
      <c r="J7366" s="195"/>
      <c r="K7366" s="195"/>
      <c r="L7366" s="196"/>
    </row>
    <row r="7367">
      <c r="A7367" s="198"/>
      <c r="B7367" s="219"/>
      <c r="C7367" s="103"/>
      <c r="D7367" s="103"/>
      <c r="E7367" s="5" t="str">
        <f t="array" ref="E7367">IF(D7367="","",XLOOKUP(D7367,DATOS!$D$6:D14000,DATOS!$C$6:C14000,0,0,1))</f>
        <v/>
      </c>
      <c r="F7367" s="220"/>
      <c r="G7367" s="221"/>
      <c r="H7367" s="194"/>
      <c r="I7367" s="106"/>
      <c r="J7367" s="195"/>
      <c r="K7367" s="195"/>
      <c r="L7367" s="196"/>
    </row>
    <row r="7368">
      <c r="A7368" s="198"/>
      <c r="B7368" s="219"/>
      <c r="C7368" s="103"/>
      <c r="D7368" s="103"/>
      <c r="E7368" s="5" t="str">
        <f t="array" ref="E7368">IF(D7368="","",XLOOKUP(D7368,DATOS!$D$6:D14000,DATOS!$C$6:C14000,0,0,1))</f>
        <v/>
      </c>
      <c r="F7368" s="220"/>
      <c r="G7368" s="221"/>
      <c r="H7368" s="194"/>
      <c r="I7368" s="106"/>
      <c r="J7368" s="195"/>
      <c r="K7368" s="195"/>
      <c r="L7368" s="196"/>
    </row>
    <row r="7369">
      <c r="A7369" s="198"/>
      <c r="B7369" s="219"/>
      <c r="C7369" s="103"/>
      <c r="D7369" s="103"/>
      <c r="E7369" s="5" t="str">
        <f t="array" ref="E7369">IF(D7369="","",XLOOKUP(D7369,DATOS!$D$6:D14000,DATOS!$C$6:C14000,0,0,1))</f>
        <v/>
      </c>
      <c r="F7369" s="220"/>
      <c r="G7369" s="221"/>
      <c r="H7369" s="194"/>
      <c r="I7369" s="106"/>
      <c r="J7369" s="195"/>
      <c r="K7369" s="195"/>
      <c r="L7369" s="196"/>
    </row>
    <row r="7370">
      <c r="A7370" s="198"/>
      <c r="B7370" s="219"/>
      <c r="C7370" s="103"/>
      <c r="D7370" s="103"/>
      <c r="E7370" s="5" t="str">
        <f t="array" ref="E7370">IF(D7370="","",XLOOKUP(D7370,DATOS!$D$6:D14000,DATOS!$C$6:C14000,0,0,1))</f>
        <v/>
      </c>
      <c r="F7370" s="220"/>
      <c r="G7370" s="221"/>
      <c r="H7370" s="194"/>
      <c r="I7370" s="106"/>
      <c r="J7370" s="195"/>
      <c r="K7370" s="195"/>
      <c r="L7370" s="196"/>
    </row>
    <row r="7371">
      <c r="A7371" s="198"/>
      <c r="B7371" s="219"/>
      <c r="C7371" s="103"/>
      <c r="D7371" s="103"/>
      <c r="E7371" s="5" t="str">
        <f t="array" ref="E7371">IF(D7371="","",XLOOKUP(D7371,DATOS!$D$6:D14000,DATOS!$C$6:C14000,0,0,1))</f>
        <v/>
      </c>
      <c r="F7371" s="220"/>
      <c r="G7371" s="221"/>
      <c r="H7371" s="194"/>
      <c r="I7371" s="106"/>
      <c r="J7371" s="195"/>
      <c r="K7371" s="195"/>
      <c r="L7371" s="196"/>
    </row>
    <row r="7372">
      <c r="A7372" s="198"/>
      <c r="B7372" s="219"/>
      <c r="C7372" s="103"/>
      <c r="D7372" s="103"/>
      <c r="E7372" s="5" t="str">
        <f t="array" ref="E7372">IF(D7372="","",XLOOKUP(D7372,DATOS!$D$6:D14000,DATOS!$C$6:C14000,0,0,1))</f>
        <v/>
      </c>
      <c r="F7372" s="220"/>
      <c r="G7372" s="221"/>
      <c r="H7372" s="194"/>
      <c r="I7372" s="106"/>
      <c r="J7372" s="195"/>
      <c r="K7372" s="195"/>
      <c r="L7372" s="196"/>
    </row>
    <row r="7373">
      <c r="A7373" s="198"/>
      <c r="B7373" s="219"/>
      <c r="C7373" s="103"/>
      <c r="D7373" s="103"/>
      <c r="E7373" s="5" t="str">
        <f t="array" ref="E7373">IF(D7373="","",XLOOKUP(D7373,DATOS!$D$6:D14000,DATOS!$C$6:C14000,0,0,1))</f>
        <v/>
      </c>
      <c r="F7373" s="220"/>
      <c r="G7373" s="221"/>
      <c r="H7373" s="194"/>
      <c r="I7373" s="106"/>
      <c r="J7373" s="195"/>
      <c r="K7373" s="195"/>
      <c r="L7373" s="196"/>
    </row>
    <row r="7374">
      <c r="A7374" s="198"/>
      <c r="B7374" s="219"/>
      <c r="C7374" s="103"/>
      <c r="D7374" s="103"/>
      <c r="E7374" s="5" t="str">
        <f t="array" ref="E7374">IF(D7374="","",XLOOKUP(D7374,DATOS!$D$6:D14000,DATOS!$C$6:C14000,0,0,1))</f>
        <v/>
      </c>
      <c r="F7374" s="220"/>
      <c r="G7374" s="221"/>
      <c r="H7374" s="194"/>
      <c r="I7374" s="106"/>
      <c r="J7374" s="195"/>
      <c r="K7374" s="195"/>
      <c r="L7374" s="196"/>
    </row>
    <row r="7375">
      <c r="A7375" s="198"/>
      <c r="B7375" s="219"/>
      <c r="C7375" s="103"/>
      <c r="D7375" s="103"/>
      <c r="E7375" s="5" t="str">
        <f t="array" ref="E7375">IF(D7375="","",XLOOKUP(D7375,DATOS!$D$6:D14000,DATOS!$C$6:C14000,0,0,1))</f>
        <v/>
      </c>
      <c r="F7375" s="220"/>
      <c r="G7375" s="221"/>
      <c r="H7375" s="194"/>
      <c r="I7375" s="106"/>
      <c r="J7375" s="195"/>
      <c r="K7375" s="195"/>
      <c r="L7375" s="196"/>
    </row>
    <row r="7376">
      <c r="A7376" s="198"/>
      <c r="B7376" s="219"/>
      <c r="C7376" s="103"/>
      <c r="D7376" s="103"/>
      <c r="E7376" s="5" t="str">
        <f t="array" ref="E7376">IF(D7376="","",XLOOKUP(D7376,DATOS!$D$6:D14000,DATOS!$C$6:C14000,0,0,1))</f>
        <v/>
      </c>
      <c r="F7376" s="220"/>
      <c r="G7376" s="221"/>
      <c r="H7376" s="194"/>
      <c r="I7376" s="106"/>
      <c r="J7376" s="195"/>
      <c r="K7376" s="195"/>
      <c r="L7376" s="196"/>
    </row>
    <row r="7377">
      <c r="A7377" s="198"/>
      <c r="B7377" s="219"/>
      <c r="C7377" s="103"/>
      <c r="D7377" s="103"/>
      <c r="E7377" s="5" t="str">
        <f t="array" ref="E7377">IF(D7377="","",XLOOKUP(D7377,DATOS!$D$6:D14000,DATOS!$C$6:C14000,0,0,1))</f>
        <v/>
      </c>
      <c r="F7377" s="220"/>
      <c r="G7377" s="221"/>
      <c r="H7377" s="194"/>
      <c r="I7377" s="106"/>
      <c r="J7377" s="195"/>
      <c r="K7377" s="195"/>
      <c r="L7377" s="196"/>
    </row>
    <row r="7378">
      <c r="A7378" s="198"/>
      <c r="B7378" s="219"/>
      <c r="C7378" s="103"/>
      <c r="D7378" s="103"/>
      <c r="E7378" s="5" t="str">
        <f t="array" ref="E7378">IF(D7378="","",XLOOKUP(D7378,DATOS!$D$6:D14000,DATOS!$C$6:C14000,0,0,1))</f>
        <v/>
      </c>
      <c r="F7378" s="220"/>
      <c r="G7378" s="221"/>
      <c r="H7378" s="194"/>
      <c r="I7378" s="106"/>
      <c r="J7378" s="195"/>
      <c r="K7378" s="195"/>
      <c r="L7378" s="196"/>
    </row>
    <row r="7379">
      <c r="A7379" s="198"/>
      <c r="B7379" s="219"/>
      <c r="C7379" s="103"/>
      <c r="D7379" s="103"/>
      <c r="E7379" s="5" t="str">
        <f t="array" ref="E7379">IF(D7379="","",XLOOKUP(D7379,DATOS!$D$6:D14000,DATOS!$C$6:C14000,0,0,1))</f>
        <v/>
      </c>
      <c r="F7379" s="220"/>
      <c r="G7379" s="221"/>
      <c r="H7379" s="194"/>
      <c r="I7379" s="106"/>
      <c r="J7379" s="195"/>
      <c r="K7379" s="195"/>
      <c r="L7379" s="196"/>
    </row>
    <row r="7380">
      <c r="A7380" s="198"/>
      <c r="B7380" s="219"/>
      <c r="C7380" s="103"/>
      <c r="D7380" s="103"/>
      <c r="E7380" s="5" t="str">
        <f t="array" ref="E7380">IF(D7380="","",XLOOKUP(D7380,DATOS!$D$6:D14000,DATOS!$C$6:C14000,0,0,1))</f>
        <v/>
      </c>
      <c r="F7380" s="220"/>
      <c r="G7380" s="221"/>
      <c r="H7380" s="194"/>
      <c r="I7380" s="106"/>
      <c r="J7380" s="195"/>
      <c r="K7380" s="195"/>
      <c r="L7380" s="196"/>
    </row>
    <row r="7381">
      <c r="A7381" s="198"/>
      <c r="B7381" s="219"/>
      <c r="C7381" s="103"/>
      <c r="D7381" s="103"/>
      <c r="E7381" s="5" t="str">
        <f t="array" ref="E7381">IF(D7381="","",XLOOKUP(D7381,DATOS!$D$6:D14000,DATOS!$C$6:C14000,0,0,1))</f>
        <v/>
      </c>
      <c r="F7381" s="220"/>
      <c r="G7381" s="221"/>
      <c r="H7381" s="194"/>
      <c r="I7381" s="106"/>
      <c r="J7381" s="195"/>
      <c r="K7381" s="195"/>
      <c r="L7381" s="196"/>
    </row>
    <row r="7382">
      <c r="A7382" s="198"/>
      <c r="B7382" s="219"/>
      <c r="C7382" s="103"/>
      <c r="D7382" s="103"/>
      <c r="E7382" s="5" t="str">
        <f t="array" ref="E7382">IF(D7382="","",XLOOKUP(D7382,DATOS!$D$6:D14000,DATOS!$C$6:C14000,0,0,1))</f>
        <v/>
      </c>
      <c r="F7382" s="220"/>
      <c r="G7382" s="221"/>
      <c r="H7382" s="194"/>
      <c r="I7382" s="106"/>
      <c r="J7382" s="195"/>
      <c r="K7382" s="195"/>
      <c r="L7382" s="196"/>
    </row>
    <row r="7383">
      <c r="A7383" s="198"/>
      <c r="B7383" s="219"/>
      <c r="C7383" s="103"/>
      <c r="D7383" s="103"/>
      <c r="E7383" s="5" t="str">
        <f t="array" ref="E7383">IF(D7383="","",XLOOKUP(D7383,DATOS!$D$6:D14000,DATOS!$C$6:C14000,0,0,1))</f>
        <v/>
      </c>
      <c r="F7383" s="220"/>
      <c r="G7383" s="221"/>
      <c r="H7383" s="194"/>
      <c r="I7383" s="106"/>
      <c r="J7383" s="195"/>
      <c r="K7383" s="195"/>
      <c r="L7383" s="196"/>
    </row>
    <row r="7384">
      <c r="A7384" s="198"/>
      <c r="B7384" s="219"/>
      <c r="C7384" s="103"/>
      <c r="D7384" s="103"/>
      <c r="E7384" s="5" t="str">
        <f t="array" ref="E7384">IF(D7384="","",XLOOKUP(D7384,DATOS!$D$6:D14000,DATOS!$C$6:C14000,0,0,1))</f>
        <v/>
      </c>
      <c r="F7384" s="220"/>
      <c r="G7384" s="221"/>
      <c r="H7384" s="194"/>
      <c r="I7384" s="106"/>
      <c r="J7384" s="195"/>
      <c r="K7384" s="195"/>
      <c r="L7384" s="196"/>
    </row>
    <row r="7385">
      <c r="A7385" s="198"/>
      <c r="B7385" s="219"/>
      <c r="C7385" s="103"/>
      <c r="D7385" s="103"/>
      <c r="E7385" s="5" t="str">
        <f t="array" ref="E7385">IF(D7385="","",XLOOKUP(D7385,DATOS!$D$6:D14000,DATOS!$C$6:C14000,0,0,1))</f>
        <v/>
      </c>
      <c r="F7385" s="220"/>
      <c r="G7385" s="221"/>
      <c r="H7385" s="194"/>
      <c r="I7385" s="106"/>
      <c r="J7385" s="195"/>
      <c r="K7385" s="195"/>
      <c r="L7385" s="196"/>
    </row>
    <row r="7386">
      <c r="A7386" s="198"/>
      <c r="B7386" s="219"/>
      <c r="C7386" s="103"/>
      <c r="D7386" s="103"/>
      <c r="E7386" s="5" t="str">
        <f t="array" ref="E7386">IF(D7386="","",XLOOKUP(D7386,DATOS!$D$6:D14000,DATOS!$C$6:C14000,0,0,1))</f>
        <v/>
      </c>
      <c r="F7386" s="220"/>
      <c r="G7386" s="221"/>
      <c r="H7386" s="194"/>
      <c r="I7386" s="106"/>
      <c r="J7386" s="195"/>
      <c r="K7386" s="195"/>
      <c r="L7386" s="196"/>
    </row>
    <row r="7387">
      <c r="A7387" s="198"/>
      <c r="B7387" s="219"/>
      <c r="C7387" s="103"/>
      <c r="D7387" s="103"/>
      <c r="E7387" s="5" t="str">
        <f t="array" ref="E7387">IF(D7387="","",XLOOKUP(D7387,DATOS!$D$6:D14000,DATOS!$C$6:C14000,0,0,1))</f>
        <v/>
      </c>
      <c r="F7387" s="220"/>
      <c r="G7387" s="221"/>
      <c r="H7387" s="194"/>
      <c r="I7387" s="106"/>
      <c r="J7387" s="195"/>
      <c r="K7387" s="195"/>
      <c r="L7387" s="196"/>
    </row>
    <row r="7388">
      <c r="A7388" s="198"/>
      <c r="B7388" s="219"/>
      <c r="C7388" s="103"/>
      <c r="D7388" s="103"/>
      <c r="E7388" s="5" t="str">
        <f t="array" ref="E7388">IF(D7388="","",XLOOKUP(D7388,DATOS!$D$6:D14000,DATOS!$C$6:C14000,0,0,1))</f>
        <v/>
      </c>
      <c r="F7388" s="220"/>
      <c r="G7388" s="221"/>
      <c r="H7388" s="194"/>
      <c r="I7388" s="106"/>
      <c r="J7388" s="195"/>
      <c r="K7388" s="195"/>
      <c r="L7388" s="196"/>
    </row>
    <row r="7389">
      <c r="A7389" s="198"/>
      <c r="B7389" s="219"/>
      <c r="C7389" s="103"/>
      <c r="D7389" s="103"/>
      <c r="E7389" s="224" t="str">
        <f t="array" ref="E7389">IF(D7389="","",XLOOKUP(D7389,DATOS!$D$6:D14000,DATOS!$C$6:C14000,0,0,1))</f>
        <v/>
      </c>
      <c r="F7389" s="220"/>
      <c r="G7389" s="221"/>
      <c r="H7389" s="194"/>
      <c r="I7389" s="106"/>
      <c r="J7389" s="195"/>
      <c r="K7389" s="195"/>
      <c r="L7389" s="196"/>
    </row>
    <row r="7390">
      <c r="A7390" s="198"/>
      <c r="B7390" s="219"/>
      <c r="C7390" s="103"/>
      <c r="D7390" s="103"/>
      <c r="E7390" s="5" t="str">
        <f t="array" ref="E7390">IF(D7390="","",XLOOKUP(D7390,DATOS!$D$6:D14000,DATOS!$C$6:C14000,0,0,1))</f>
        <v/>
      </c>
      <c r="F7390" s="220"/>
      <c r="G7390" s="221"/>
      <c r="H7390" s="194"/>
      <c r="I7390" s="106"/>
      <c r="J7390" s="195"/>
      <c r="K7390" s="195"/>
      <c r="L7390" s="196"/>
    </row>
    <row r="7391">
      <c r="A7391" s="198"/>
      <c r="B7391" s="219"/>
      <c r="C7391" s="103"/>
      <c r="D7391" s="103"/>
      <c r="E7391" s="5" t="str">
        <f t="array" ref="E7391">IF(D7391="","",XLOOKUP(D7391,DATOS!$D$6:D14000,DATOS!$C$6:C14000,0,0,1))</f>
        <v/>
      </c>
      <c r="F7391" s="220"/>
      <c r="G7391" s="221"/>
      <c r="H7391" s="194"/>
      <c r="I7391" s="106"/>
      <c r="J7391" s="195"/>
      <c r="K7391" s="195"/>
      <c r="L7391" s="196"/>
    </row>
    <row r="7392">
      <c r="A7392" s="198"/>
      <c r="B7392" s="219"/>
      <c r="C7392" s="103"/>
      <c r="D7392" s="103"/>
      <c r="E7392" s="5" t="str">
        <f t="array" ref="E7392">IF(D7392="","",XLOOKUP(D7392,DATOS!$D$6:D14000,DATOS!$C$6:C14000,0,0,1))</f>
        <v/>
      </c>
      <c r="F7392" s="220"/>
      <c r="G7392" s="221"/>
      <c r="H7392" s="194"/>
      <c r="I7392" s="106"/>
      <c r="J7392" s="195"/>
      <c r="K7392" s="195"/>
      <c r="L7392" s="196"/>
    </row>
    <row r="7393">
      <c r="A7393" s="198"/>
      <c r="B7393" s="219"/>
      <c r="C7393" s="103"/>
      <c r="D7393" s="103"/>
      <c r="E7393" s="5" t="str">
        <f t="array" ref="E7393">IF(D7393="","",XLOOKUP(D7393,DATOS!$D$6:D14000,DATOS!$C$6:C14000,0,0,1))</f>
        <v/>
      </c>
      <c r="F7393" s="220"/>
      <c r="G7393" s="221"/>
      <c r="H7393" s="194"/>
      <c r="I7393" s="106"/>
      <c r="J7393" s="195"/>
      <c r="K7393" s="195"/>
      <c r="L7393" s="196"/>
    </row>
    <row r="7394">
      <c r="A7394" s="198"/>
      <c r="B7394" s="219"/>
      <c r="C7394" s="103"/>
      <c r="D7394" s="103"/>
      <c r="E7394" s="5" t="str">
        <f t="array" ref="E7394">IF(D7394="","",XLOOKUP(D7394,DATOS!$D$6:D14000,DATOS!$C$6:C14000,0,0,1))</f>
        <v/>
      </c>
      <c r="F7394" s="220"/>
      <c r="G7394" s="221"/>
      <c r="H7394" s="194"/>
      <c r="I7394" s="106"/>
      <c r="J7394" s="195"/>
      <c r="K7394" s="195"/>
      <c r="L7394" s="196"/>
    </row>
    <row r="7395">
      <c r="A7395" s="198"/>
      <c r="B7395" s="219"/>
      <c r="C7395" s="103"/>
      <c r="D7395" s="103"/>
      <c r="E7395" s="5" t="str">
        <f t="array" ref="E7395">IF(D7395="","",XLOOKUP(D7395,DATOS!$D$6:D14000,DATOS!$C$6:C14000,0,0,1))</f>
        <v/>
      </c>
      <c r="F7395" s="220"/>
      <c r="G7395" s="221"/>
      <c r="H7395" s="194"/>
      <c r="I7395" s="106"/>
      <c r="J7395" s="195"/>
      <c r="K7395" s="195"/>
      <c r="L7395" s="196"/>
    </row>
    <row r="7396">
      <c r="A7396" s="198"/>
      <c r="B7396" s="219"/>
      <c r="C7396" s="103"/>
      <c r="D7396" s="103"/>
      <c r="E7396" s="5" t="str">
        <f t="array" ref="E7396">IF(D7396="","",XLOOKUP(D7396,DATOS!$D$6:D14000,DATOS!$C$6:C14000,0,0,1))</f>
        <v/>
      </c>
      <c r="F7396" s="220"/>
      <c r="G7396" s="221"/>
      <c r="H7396" s="194"/>
      <c r="I7396" s="106"/>
      <c r="J7396" s="195"/>
      <c r="K7396" s="195"/>
      <c r="L7396" s="196"/>
    </row>
    <row r="7397">
      <c r="A7397" s="198"/>
      <c r="B7397" s="219"/>
      <c r="C7397" s="103"/>
      <c r="D7397" s="103"/>
      <c r="E7397" s="5" t="str">
        <f t="array" ref="E7397">IF(D7397="","",XLOOKUP(D7397,DATOS!$D$6:D14000,DATOS!$C$6:C14000,0,0,1))</f>
        <v/>
      </c>
      <c r="F7397" s="220"/>
      <c r="G7397" s="221"/>
      <c r="H7397" s="194"/>
      <c r="I7397" s="106"/>
      <c r="J7397" s="195"/>
      <c r="K7397" s="195"/>
      <c r="L7397" s="196"/>
    </row>
    <row r="7398">
      <c r="A7398" s="198"/>
      <c r="B7398" s="219"/>
      <c r="C7398" s="103"/>
      <c r="D7398" s="103"/>
      <c r="E7398" s="5" t="str">
        <f t="array" ref="E7398">IF(D7398="","",XLOOKUP(D7398,DATOS!$D$6:D14000,DATOS!$C$6:C14000,0,0,1))</f>
        <v/>
      </c>
      <c r="F7398" s="220"/>
      <c r="G7398" s="221"/>
      <c r="H7398" s="194"/>
      <c r="I7398" s="106"/>
      <c r="J7398" s="195"/>
      <c r="K7398" s="195"/>
      <c r="L7398" s="196"/>
    </row>
    <row r="7399">
      <c r="A7399" s="198"/>
      <c r="B7399" s="219"/>
      <c r="C7399" s="103"/>
      <c r="D7399" s="103"/>
      <c r="E7399" s="5" t="str">
        <f t="array" ref="E7399">IF(D7399="","",XLOOKUP(D7399,DATOS!$D$6:D14000,DATOS!$C$6:C14000,0,0,1))</f>
        <v/>
      </c>
      <c r="F7399" s="220"/>
      <c r="G7399" s="221"/>
      <c r="H7399" s="194"/>
      <c r="I7399" s="106"/>
      <c r="J7399" s="195"/>
      <c r="K7399" s="195"/>
      <c r="L7399" s="196"/>
    </row>
    <row r="7400">
      <c r="A7400" s="198"/>
      <c r="B7400" s="219"/>
      <c r="C7400" s="103"/>
      <c r="D7400" s="103"/>
      <c r="E7400" s="5" t="str">
        <f t="array" ref="E7400">IF(D7400="","",XLOOKUP(D7400,DATOS!$D$6:D14000,DATOS!$C$6:C14000,0,0,1))</f>
        <v/>
      </c>
      <c r="F7400" s="220"/>
      <c r="G7400" s="221"/>
      <c r="H7400" s="194"/>
      <c r="I7400" s="106"/>
      <c r="J7400" s="195"/>
      <c r="K7400" s="195"/>
      <c r="L7400" s="196"/>
    </row>
    <row r="7401">
      <c r="A7401" s="198"/>
      <c r="B7401" s="219"/>
      <c r="C7401" s="103"/>
      <c r="D7401" s="103"/>
      <c r="E7401" s="5" t="str">
        <f t="array" ref="E7401">IF(D7401="","",XLOOKUP(D7401,DATOS!$D$6:D14000,DATOS!$C$6:C14000,0,0,1))</f>
        <v/>
      </c>
      <c r="F7401" s="220"/>
      <c r="G7401" s="221"/>
      <c r="H7401" s="194"/>
      <c r="I7401" s="106"/>
      <c r="J7401" s="195"/>
      <c r="K7401" s="195"/>
      <c r="L7401" s="196"/>
    </row>
    <row r="7402">
      <c r="A7402" s="198"/>
      <c r="B7402" s="219"/>
      <c r="C7402" s="103"/>
      <c r="D7402" s="103"/>
      <c r="E7402" s="5" t="str">
        <f t="array" ref="E7402">IF(D7402="","",XLOOKUP(D7402,DATOS!$D$6:D14000,DATOS!$C$6:C14000,0,0,1))</f>
        <v/>
      </c>
      <c r="F7402" s="220"/>
      <c r="G7402" s="221"/>
      <c r="H7402" s="194"/>
      <c r="I7402" s="106"/>
      <c r="J7402" s="195"/>
      <c r="K7402" s="195"/>
      <c r="L7402" s="196"/>
    </row>
    <row r="7403">
      <c r="A7403" s="198"/>
      <c r="B7403" s="219"/>
      <c r="C7403" s="103"/>
      <c r="D7403" s="103"/>
      <c r="E7403" s="5" t="str">
        <f t="array" ref="E7403">IF(D7403="","",XLOOKUP(D7403,DATOS!$D$6:D14000,DATOS!$C$6:C14000,0,0,1))</f>
        <v/>
      </c>
      <c r="F7403" s="220"/>
      <c r="G7403" s="221"/>
      <c r="H7403" s="194"/>
      <c r="I7403" s="106"/>
      <c r="J7403" s="195"/>
      <c r="K7403" s="195"/>
      <c r="L7403" s="196"/>
    </row>
    <row r="7404">
      <c r="A7404" s="198"/>
      <c r="B7404" s="219"/>
      <c r="C7404" s="103"/>
      <c r="D7404" s="103"/>
      <c r="E7404" s="5" t="str">
        <f t="array" ref="E7404">IF(D7404="","",XLOOKUP(D7404,DATOS!$D$6:D14000,DATOS!$C$6:C14000,0,0,1))</f>
        <v/>
      </c>
      <c r="F7404" s="220"/>
      <c r="G7404" s="221"/>
      <c r="H7404" s="194"/>
      <c r="I7404" s="106"/>
      <c r="J7404" s="195"/>
      <c r="K7404" s="195"/>
      <c r="L7404" s="196"/>
    </row>
    <row r="7405">
      <c r="A7405" s="198"/>
      <c r="B7405" s="219"/>
      <c r="C7405" s="103"/>
      <c r="D7405" s="103"/>
      <c r="E7405" s="5" t="str">
        <f t="array" ref="E7405">IF(D7405="","",XLOOKUP(D7405,DATOS!$D$6:D14000,DATOS!$C$6:C14000,0,0,1))</f>
        <v/>
      </c>
      <c r="F7405" s="220"/>
      <c r="G7405" s="221"/>
      <c r="H7405" s="194"/>
      <c r="I7405" s="106"/>
      <c r="J7405" s="195"/>
      <c r="K7405" s="195"/>
      <c r="L7405" s="196"/>
    </row>
    <row r="7406">
      <c r="A7406" s="198"/>
      <c r="B7406" s="219"/>
      <c r="C7406" s="103"/>
      <c r="D7406" s="103"/>
      <c r="E7406" s="5" t="str">
        <f t="array" ref="E7406">IF(D7406="","",XLOOKUP(D7406,DATOS!$D$6:D14000,DATOS!$C$6:C14000,0,0,1))</f>
        <v/>
      </c>
      <c r="F7406" s="220"/>
      <c r="G7406" s="221"/>
      <c r="H7406" s="194"/>
      <c r="I7406" s="106"/>
      <c r="J7406" s="195"/>
      <c r="K7406" s="195"/>
      <c r="L7406" s="196"/>
    </row>
    <row r="7407">
      <c r="A7407" s="198"/>
      <c r="B7407" s="219"/>
      <c r="C7407" s="103"/>
      <c r="D7407" s="103"/>
      <c r="E7407" s="5" t="str">
        <f t="array" ref="E7407">IF(D7407="","",XLOOKUP(D7407,DATOS!$D$6:D14000,DATOS!$C$6:C14000,0,0,1))</f>
        <v/>
      </c>
      <c r="F7407" s="220"/>
      <c r="G7407" s="221"/>
      <c r="H7407" s="194"/>
      <c r="I7407" s="106"/>
      <c r="J7407" s="195"/>
      <c r="K7407" s="195"/>
      <c r="L7407" s="196"/>
    </row>
    <row r="7408">
      <c r="A7408" s="198"/>
      <c r="B7408" s="219"/>
      <c r="C7408" s="103"/>
      <c r="D7408" s="103"/>
      <c r="E7408" s="5" t="str">
        <f t="array" ref="E7408">IF(D7408="","",XLOOKUP(D7408,DATOS!$D$6:D14000,DATOS!$C$6:C14000,0,0,1))</f>
        <v/>
      </c>
      <c r="F7408" s="220"/>
      <c r="G7408" s="221"/>
      <c r="H7408" s="194"/>
      <c r="I7408" s="106"/>
      <c r="J7408" s="195"/>
      <c r="K7408" s="195"/>
      <c r="L7408" s="196"/>
    </row>
    <row r="7409">
      <c r="A7409" s="198"/>
      <c r="B7409" s="219"/>
      <c r="C7409" s="103"/>
      <c r="D7409" s="103"/>
      <c r="E7409" s="5" t="str">
        <f t="array" ref="E7409">IF(D7409="","",XLOOKUP(D7409,DATOS!$D$6:D14000,DATOS!$C$6:C14000,0,0,1))</f>
        <v/>
      </c>
      <c r="F7409" s="220"/>
      <c r="G7409" s="221"/>
      <c r="H7409" s="194"/>
      <c r="I7409" s="106"/>
      <c r="J7409" s="195"/>
      <c r="K7409" s="195"/>
      <c r="L7409" s="196"/>
    </row>
    <row r="7410">
      <c r="A7410" s="198"/>
      <c r="B7410" s="219"/>
      <c r="C7410" s="103"/>
      <c r="D7410" s="103"/>
      <c r="E7410" s="5" t="str">
        <f t="array" ref="E7410">IF(D7410="","",XLOOKUP(D7410,DATOS!$D$6:D14000,DATOS!$C$6:C14000,0,0,1))</f>
        <v/>
      </c>
      <c r="F7410" s="220"/>
      <c r="G7410" s="221"/>
      <c r="H7410" s="194"/>
      <c r="I7410" s="106"/>
      <c r="J7410" s="195"/>
      <c r="K7410" s="195"/>
      <c r="L7410" s="196"/>
    </row>
    <row r="7411">
      <c r="A7411" s="198"/>
      <c r="B7411" s="219"/>
      <c r="C7411" s="103"/>
      <c r="D7411" s="103"/>
      <c r="E7411" s="5" t="str">
        <f t="array" ref="E7411">IF(D7411="","",XLOOKUP(D7411,DATOS!$D$6:D14000,DATOS!$C$6:C14000,0,0,1))</f>
        <v/>
      </c>
      <c r="F7411" s="220"/>
      <c r="G7411" s="221"/>
      <c r="H7411" s="194"/>
      <c r="I7411" s="106"/>
      <c r="J7411" s="195"/>
      <c r="K7411" s="195"/>
      <c r="L7411" s="196"/>
    </row>
    <row r="7412">
      <c r="A7412" s="198"/>
      <c r="B7412" s="219"/>
      <c r="C7412" s="103"/>
      <c r="D7412" s="103"/>
      <c r="E7412" s="5" t="str">
        <f t="array" ref="E7412">IF(D7412="","",XLOOKUP(D7412,DATOS!$D$6:D14000,DATOS!$C$6:C14000,0,0,1))</f>
        <v/>
      </c>
      <c r="F7412" s="220"/>
      <c r="G7412" s="221"/>
      <c r="H7412" s="194"/>
      <c r="I7412" s="106"/>
      <c r="J7412" s="195"/>
      <c r="K7412" s="195"/>
      <c r="L7412" s="196"/>
    </row>
    <row r="7413">
      <c r="A7413" s="198"/>
      <c r="B7413" s="219"/>
      <c r="C7413" s="103"/>
      <c r="D7413" s="103"/>
      <c r="E7413" s="5" t="str">
        <f t="array" ref="E7413">IF(D7413="","",XLOOKUP(D7413,DATOS!$D$6:D14000,DATOS!$C$6:C14000,0,0,1))</f>
        <v/>
      </c>
      <c r="F7413" s="220"/>
      <c r="G7413" s="221"/>
      <c r="H7413" s="194"/>
      <c r="I7413" s="106"/>
      <c r="J7413" s="195"/>
      <c r="K7413" s="195"/>
      <c r="L7413" s="196"/>
    </row>
    <row r="7414">
      <c r="A7414" s="198"/>
      <c r="B7414" s="219"/>
      <c r="C7414" s="103"/>
      <c r="D7414" s="103"/>
      <c r="E7414" s="5" t="str">
        <f t="array" ref="E7414">IF(D7414="","",XLOOKUP(D7414,DATOS!$D$6:D14000,DATOS!$C$6:C14000,0,0,1))</f>
        <v/>
      </c>
      <c r="F7414" s="220"/>
      <c r="G7414" s="221"/>
      <c r="H7414" s="194"/>
      <c r="I7414" s="106"/>
      <c r="J7414" s="195"/>
      <c r="K7414" s="195"/>
      <c r="L7414" s="196"/>
    </row>
    <row r="7415">
      <c r="A7415" s="198"/>
      <c r="B7415" s="219"/>
      <c r="C7415" s="103"/>
      <c r="D7415" s="103"/>
      <c r="E7415" s="5" t="str">
        <f t="array" ref="E7415">IF(D7415="","",XLOOKUP(D7415,DATOS!$D$6:D14000,DATOS!$C$6:C14000,0,0,1))</f>
        <v/>
      </c>
      <c r="F7415" s="220"/>
      <c r="G7415" s="221"/>
      <c r="H7415" s="194"/>
      <c r="I7415" s="106"/>
      <c r="J7415" s="195"/>
      <c r="K7415" s="195"/>
      <c r="L7415" s="196"/>
    </row>
    <row r="7416">
      <c r="A7416" s="198"/>
      <c r="B7416" s="219"/>
      <c r="C7416" s="103"/>
      <c r="D7416" s="103"/>
      <c r="E7416" s="5" t="str">
        <f t="array" ref="E7416">IF(D7416="","",XLOOKUP(D7416,DATOS!$D$6:D14000,DATOS!$C$6:C14000,0,0,1))</f>
        <v/>
      </c>
      <c r="F7416" s="220"/>
      <c r="G7416" s="221"/>
      <c r="H7416" s="194"/>
      <c r="I7416" s="106"/>
      <c r="J7416" s="195"/>
      <c r="K7416" s="195"/>
      <c r="L7416" s="196"/>
    </row>
    <row r="7417">
      <c r="A7417" s="198"/>
      <c r="B7417" s="219"/>
      <c r="C7417" s="103"/>
      <c r="D7417" s="103"/>
      <c r="E7417" s="5" t="str">
        <f t="array" ref="E7417">IF(D7417="","",XLOOKUP(D7417,DATOS!$D$6:D14000,DATOS!$C$6:C14000,0,0,1))</f>
        <v/>
      </c>
      <c r="F7417" s="220"/>
      <c r="G7417" s="221"/>
      <c r="H7417" s="194"/>
      <c r="I7417" s="106"/>
      <c r="J7417" s="195"/>
      <c r="K7417" s="195"/>
      <c r="L7417" s="196"/>
    </row>
    <row r="7418">
      <c r="A7418" s="198"/>
      <c r="B7418" s="219"/>
      <c r="C7418" s="103"/>
      <c r="D7418" s="103"/>
      <c r="E7418" s="5" t="str">
        <f t="array" ref="E7418">IF(D7418="","",XLOOKUP(D7418,DATOS!$D$6:D14000,DATOS!$C$6:C14000,0,0,1))</f>
        <v/>
      </c>
      <c r="F7418" s="220"/>
      <c r="G7418" s="221"/>
      <c r="H7418" s="194"/>
      <c r="I7418" s="106"/>
      <c r="J7418" s="195"/>
      <c r="K7418" s="195"/>
      <c r="L7418" s="196"/>
    </row>
    <row r="7419">
      <c r="A7419" s="198"/>
      <c r="B7419" s="219"/>
      <c r="C7419" s="103"/>
      <c r="D7419" s="103"/>
      <c r="E7419" s="5" t="str">
        <f t="array" ref="E7419">IF(D7419="","",XLOOKUP(D7419,DATOS!$D$6:D14000,DATOS!$C$6:C14000,0,0,1))</f>
        <v/>
      </c>
      <c r="F7419" s="220"/>
      <c r="G7419" s="221"/>
      <c r="H7419" s="194"/>
      <c r="I7419" s="106"/>
      <c r="J7419" s="195"/>
      <c r="K7419" s="195"/>
      <c r="L7419" s="196"/>
    </row>
    <row r="7420">
      <c r="A7420" s="198"/>
      <c r="B7420" s="219"/>
      <c r="C7420" s="103"/>
      <c r="D7420" s="103"/>
      <c r="E7420" s="5" t="str">
        <f t="array" ref="E7420">IF(D7420="","",XLOOKUP(D7420,DATOS!$D$6:D14000,DATOS!$C$6:C14000,0,0,1))</f>
        <v/>
      </c>
      <c r="F7420" s="220"/>
      <c r="G7420" s="221"/>
      <c r="H7420" s="194"/>
      <c r="I7420" s="106"/>
      <c r="J7420" s="195"/>
      <c r="K7420" s="195"/>
      <c r="L7420" s="196"/>
    </row>
    <row r="7421">
      <c r="A7421" s="198"/>
      <c r="B7421" s="219"/>
      <c r="C7421" s="103"/>
      <c r="D7421" s="103"/>
      <c r="E7421" s="5" t="str">
        <f t="array" ref="E7421">IF(D7421="","",XLOOKUP(D7421,DATOS!$D$6:D14000,DATOS!$C$6:C14000,0,0,1))</f>
        <v/>
      </c>
      <c r="F7421" s="220"/>
      <c r="G7421" s="221"/>
      <c r="H7421" s="194"/>
      <c r="I7421" s="106"/>
      <c r="J7421" s="195"/>
      <c r="K7421" s="195"/>
      <c r="L7421" s="196"/>
    </row>
    <row r="7422">
      <c r="A7422" s="198"/>
      <c r="B7422" s="219"/>
      <c r="C7422" s="103"/>
      <c r="D7422" s="103"/>
      <c r="E7422" s="5" t="str">
        <f t="array" ref="E7422">IF(D7422="","",XLOOKUP(D7422,DATOS!$D$6:D14000,DATOS!$C$6:C14000,0,0,1))</f>
        <v/>
      </c>
      <c r="F7422" s="220"/>
      <c r="G7422" s="221"/>
      <c r="H7422" s="194"/>
      <c r="I7422" s="106"/>
      <c r="J7422" s="195"/>
      <c r="K7422" s="195"/>
      <c r="L7422" s="196"/>
    </row>
    <row r="7423">
      <c r="A7423" s="198"/>
      <c r="B7423" s="219"/>
      <c r="C7423" s="103"/>
      <c r="D7423" s="103"/>
      <c r="E7423" s="5" t="str">
        <f t="array" ref="E7423">IF(D7423="","",XLOOKUP(D7423,DATOS!$D$6:D14000,DATOS!$C$6:C14000,0,0,1))</f>
        <v/>
      </c>
      <c r="F7423" s="220"/>
      <c r="G7423" s="221"/>
      <c r="H7423" s="194"/>
      <c r="I7423" s="106"/>
      <c r="J7423" s="195"/>
      <c r="K7423" s="195"/>
      <c r="L7423" s="196"/>
    </row>
    <row r="7424">
      <c r="A7424" s="198"/>
      <c r="B7424" s="219"/>
      <c r="C7424" s="103"/>
      <c r="D7424" s="103"/>
      <c r="E7424" s="5" t="str">
        <f t="array" ref="E7424">IF(D7424="","",XLOOKUP(D7424,DATOS!$D$6:D14000,DATOS!$C$6:C14000,0,0,1))</f>
        <v/>
      </c>
      <c r="F7424" s="220"/>
      <c r="G7424" s="221"/>
      <c r="H7424" s="194"/>
      <c r="I7424" s="106"/>
      <c r="J7424" s="195"/>
      <c r="K7424" s="195"/>
      <c r="L7424" s="196"/>
    </row>
    <row r="7425">
      <c r="A7425" s="198"/>
      <c r="B7425" s="219"/>
      <c r="C7425" s="103"/>
      <c r="D7425" s="103"/>
      <c r="E7425" s="5" t="str">
        <f t="array" ref="E7425">IF(D7425="","",XLOOKUP(D7425,DATOS!$D$6:D14000,DATOS!$C$6:C14000,0,0,1))</f>
        <v/>
      </c>
      <c r="F7425" s="220"/>
      <c r="G7425" s="221"/>
      <c r="H7425" s="194"/>
      <c r="I7425" s="106"/>
      <c r="J7425" s="195"/>
      <c r="K7425" s="195"/>
      <c r="L7425" s="196"/>
    </row>
    <row r="7426">
      <c r="A7426" s="198"/>
      <c r="B7426" s="219"/>
      <c r="C7426" s="103"/>
      <c r="D7426" s="103"/>
      <c r="E7426" s="5" t="str">
        <f t="array" ref="E7426">IF(D7426="","",XLOOKUP(D7426,DATOS!$D$6:D14000,DATOS!$C$6:C14000,0,0,1))</f>
        <v/>
      </c>
      <c r="F7426" s="220"/>
      <c r="G7426" s="221"/>
      <c r="H7426" s="194"/>
      <c r="I7426" s="106"/>
      <c r="J7426" s="195"/>
      <c r="K7426" s="195"/>
      <c r="L7426" s="196"/>
    </row>
    <row r="7427">
      <c r="A7427" s="198"/>
      <c r="B7427" s="219"/>
      <c r="C7427" s="103"/>
      <c r="D7427" s="103"/>
      <c r="E7427" s="5" t="str">
        <f t="array" ref="E7427">IF(D7427="","",XLOOKUP(D7427,DATOS!$D$6:D14000,DATOS!$C$6:C14000,0,0,1))</f>
        <v/>
      </c>
      <c r="F7427" s="220"/>
      <c r="G7427" s="221"/>
      <c r="H7427" s="194"/>
      <c r="I7427" s="106"/>
      <c r="J7427" s="195"/>
      <c r="K7427" s="195"/>
      <c r="L7427" s="196"/>
    </row>
    <row r="7428">
      <c r="A7428" s="198"/>
      <c r="B7428" s="219"/>
      <c r="C7428" s="103"/>
      <c r="D7428" s="103"/>
      <c r="E7428" s="5" t="str">
        <f t="array" ref="E7428">IF(D7428="","",XLOOKUP(D7428,DATOS!$D$6:D14000,DATOS!$C$6:C14000,0,0,1))</f>
        <v/>
      </c>
      <c r="F7428" s="220"/>
      <c r="G7428" s="221"/>
      <c r="H7428" s="194"/>
      <c r="I7428" s="106"/>
      <c r="J7428" s="195"/>
      <c r="K7428" s="195"/>
      <c r="L7428" s="196"/>
    </row>
    <row r="7429">
      <c r="A7429" s="198"/>
      <c r="B7429" s="219"/>
      <c r="C7429" s="103"/>
      <c r="D7429" s="103"/>
      <c r="E7429" s="5" t="str">
        <f t="array" ref="E7429">IF(D7429="","",XLOOKUP(D7429,DATOS!$D$6:D14000,DATOS!$C$6:C14000,0,0,1))</f>
        <v/>
      </c>
      <c r="F7429" s="220"/>
      <c r="G7429" s="221"/>
      <c r="H7429" s="194"/>
      <c r="I7429" s="106"/>
      <c r="J7429" s="195"/>
      <c r="K7429" s="195"/>
      <c r="L7429" s="196"/>
    </row>
    <row r="7430">
      <c r="A7430" s="198"/>
      <c r="B7430" s="219"/>
      <c r="C7430" s="103"/>
      <c r="D7430" s="103"/>
      <c r="E7430" s="5" t="str">
        <f t="array" ref="E7430">IF(D7430="","",XLOOKUP(D7430,DATOS!$D$6:D14000,DATOS!$C$6:C14000,0,0,1))</f>
        <v/>
      </c>
      <c r="F7430" s="220"/>
      <c r="G7430" s="221"/>
      <c r="H7430" s="194"/>
      <c r="I7430" s="106"/>
      <c r="J7430" s="195"/>
      <c r="K7430" s="195"/>
      <c r="L7430" s="196"/>
    </row>
    <row r="7431">
      <c r="A7431" s="198"/>
      <c r="B7431" s="219"/>
      <c r="C7431" s="103"/>
      <c r="D7431" s="103"/>
      <c r="E7431" s="5" t="str">
        <f t="array" ref="E7431">IF(D7431="","",XLOOKUP(D7431,DATOS!$D$6:D14000,DATOS!$C$6:C14000,0,0,1))</f>
        <v/>
      </c>
      <c r="F7431" s="220"/>
      <c r="G7431" s="221"/>
      <c r="H7431" s="194"/>
      <c r="I7431" s="106"/>
      <c r="J7431" s="195"/>
      <c r="K7431" s="195"/>
      <c r="L7431" s="196"/>
    </row>
    <row r="7432">
      <c r="A7432" s="198"/>
      <c r="B7432" s="219"/>
      <c r="C7432" s="103"/>
      <c r="D7432" s="103"/>
      <c r="E7432" s="5" t="str">
        <f t="array" ref="E7432">IF(D7432="","",XLOOKUP(D7432,DATOS!$D$6:D14000,DATOS!$C$6:C14000,0,0,1))</f>
        <v/>
      </c>
      <c r="F7432" s="220"/>
      <c r="G7432" s="221"/>
      <c r="H7432" s="194"/>
      <c r="I7432" s="106"/>
      <c r="J7432" s="195"/>
      <c r="K7432" s="195"/>
      <c r="L7432" s="196"/>
    </row>
    <row r="7433">
      <c r="A7433" s="198"/>
      <c r="B7433" s="219"/>
      <c r="C7433" s="103"/>
      <c r="D7433" s="103"/>
      <c r="E7433" s="5" t="str">
        <f t="array" ref="E7433">IF(D7433="","",XLOOKUP(D7433,DATOS!$D$6:D14000,DATOS!$C$6:C14000,0,0,1))</f>
        <v/>
      </c>
      <c r="F7433" s="220"/>
      <c r="G7433" s="221"/>
      <c r="H7433" s="194"/>
      <c r="I7433" s="106"/>
      <c r="J7433" s="195"/>
      <c r="K7433" s="195"/>
      <c r="L7433" s="196"/>
    </row>
    <row r="7434">
      <c r="A7434" s="198"/>
      <c r="B7434" s="219"/>
      <c r="C7434" s="103"/>
      <c r="D7434" s="103"/>
      <c r="E7434" s="5" t="str">
        <f t="array" ref="E7434">IF(D7434="","",XLOOKUP(D7434,DATOS!$D$6:D14000,DATOS!$C$6:C14000,0,0,1))</f>
        <v/>
      </c>
      <c r="F7434" s="220"/>
      <c r="G7434" s="221"/>
      <c r="H7434" s="194"/>
      <c r="I7434" s="106"/>
      <c r="J7434" s="195"/>
      <c r="K7434" s="195"/>
      <c r="L7434" s="196"/>
    </row>
    <row r="7435">
      <c r="A7435" s="198"/>
      <c r="B7435" s="219"/>
      <c r="C7435" s="103"/>
      <c r="D7435" s="103"/>
      <c r="E7435" s="5" t="str">
        <f t="array" ref="E7435">IF(D7435="","",XLOOKUP(D7435,DATOS!$D$6:D14000,DATOS!$C$6:C14000,0,0,1))</f>
        <v/>
      </c>
      <c r="F7435" s="220"/>
      <c r="G7435" s="221"/>
      <c r="H7435" s="194"/>
      <c r="I7435" s="106"/>
      <c r="J7435" s="195"/>
      <c r="K7435" s="195"/>
      <c r="L7435" s="196"/>
    </row>
    <row r="7436">
      <c r="A7436" s="198"/>
      <c r="B7436" s="219"/>
      <c r="C7436" s="103"/>
      <c r="D7436" s="103"/>
      <c r="E7436" s="5" t="str">
        <f t="array" ref="E7436">IF(D7436="","",XLOOKUP(D7436,DATOS!$D$6:D14000,DATOS!$C$6:C14000,0,0,1))</f>
        <v/>
      </c>
      <c r="F7436" s="220"/>
      <c r="G7436" s="221"/>
      <c r="H7436" s="194"/>
      <c r="I7436" s="106"/>
      <c r="J7436" s="195"/>
      <c r="K7436" s="195"/>
      <c r="L7436" s="196"/>
    </row>
    <row r="7437">
      <c r="A7437" s="198"/>
      <c r="B7437" s="219"/>
      <c r="C7437" s="103"/>
      <c r="D7437" s="103"/>
      <c r="E7437" s="5" t="str">
        <f t="array" ref="E7437">IF(D7437="","",XLOOKUP(D7437,DATOS!$D$6:D14000,DATOS!$C$6:C14000,0,0,1))</f>
        <v/>
      </c>
      <c r="F7437" s="220"/>
      <c r="G7437" s="221"/>
      <c r="H7437" s="194"/>
      <c r="I7437" s="106"/>
      <c r="J7437" s="195"/>
      <c r="K7437" s="195"/>
      <c r="L7437" s="196"/>
    </row>
    <row r="7438">
      <c r="A7438" s="198"/>
      <c r="B7438" s="219"/>
      <c r="C7438" s="103"/>
      <c r="D7438" s="103"/>
      <c r="E7438" s="5" t="str">
        <f t="array" ref="E7438">IF(D7438="","",XLOOKUP(D7438,DATOS!$D$6:D14000,DATOS!$C$6:C14000,0,0,1))</f>
        <v/>
      </c>
      <c r="F7438" s="220"/>
      <c r="G7438" s="221"/>
      <c r="H7438" s="194"/>
      <c r="I7438" s="106"/>
      <c r="J7438" s="195"/>
      <c r="K7438" s="195"/>
      <c r="L7438" s="196"/>
    </row>
    <row r="7439">
      <c r="A7439" s="198"/>
      <c r="B7439" s="219"/>
      <c r="C7439" s="103"/>
      <c r="D7439" s="103"/>
      <c r="E7439" s="5" t="str">
        <f t="array" ref="E7439">IF(D7439="","",XLOOKUP(D7439,DATOS!$D$6:D14000,DATOS!$C$6:C14000,0,0,1))</f>
        <v/>
      </c>
      <c r="F7439" s="220"/>
      <c r="G7439" s="221"/>
      <c r="H7439" s="194"/>
      <c r="I7439" s="106"/>
      <c r="J7439" s="195"/>
      <c r="K7439" s="195"/>
      <c r="L7439" s="196"/>
    </row>
    <row r="7440">
      <c r="A7440" s="198"/>
      <c r="B7440" s="219"/>
      <c r="C7440" s="103"/>
      <c r="D7440" s="103"/>
      <c r="E7440" s="5" t="str">
        <f t="array" ref="E7440">IF(D7440="","",XLOOKUP(D7440,DATOS!$D$6:D14000,DATOS!$C$6:C14000,0,0,1))</f>
        <v/>
      </c>
      <c r="F7440" s="220"/>
      <c r="G7440" s="221"/>
      <c r="H7440" s="194"/>
      <c r="I7440" s="106"/>
      <c r="J7440" s="195"/>
      <c r="K7440" s="195"/>
      <c r="L7440" s="196"/>
    </row>
    <row r="7441">
      <c r="A7441" s="198"/>
      <c r="B7441" s="219"/>
      <c r="C7441" s="103"/>
      <c r="D7441" s="103"/>
      <c r="E7441" s="5" t="str">
        <f t="array" ref="E7441">IF(D7441="","",XLOOKUP(D7441,DATOS!$D$6:D14000,DATOS!$C$6:C14000,0,0,1))</f>
        <v/>
      </c>
      <c r="F7441" s="220"/>
      <c r="G7441" s="221"/>
      <c r="H7441" s="194"/>
      <c r="I7441" s="106"/>
      <c r="J7441" s="195"/>
      <c r="K7441" s="195"/>
      <c r="L7441" s="196"/>
    </row>
    <row r="7442">
      <c r="A7442" s="198"/>
      <c r="B7442" s="219"/>
      <c r="C7442" s="103"/>
      <c r="D7442" s="103"/>
      <c r="E7442" s="5" t="str">
        <f t="array" ref="E7442">IF(D7442="","",XLOOKUP(D7442,DATOS!$D$6:D14000,DATOS!$C$6:C14000,0,0,1))</f>
        <v/>
      </c>
      <c r="F7442" s="220"/>
      <c r="G7442" s="221"/>
      <c r="H7442" s="194"/>
      <c r="I7442" s="106"/>
      <c r="J7442" s="195"/>
      <c r="K7442" s="195"/>
      <c r="L7442" s="196"/>
    </row>
    <row r="7443">
      <c r="A7443" s="198"/>
      <c r="B7443" s="219"/>
      <c r="C7443" s="103"/>
      <c r="D7443" s="103"/>
      <c r="E7443" s="5" t="str">
        <f t="array" ref="E7443">IF(D7443="","",XLOOKUP(D7443,DATOS!$D$6:D14000,DATOS!$C$6:C14000,0,0,1))</f>
        <v/>
      </c>
      <c r="F7443" s="220"/>
      <c r="G7443" s="221"/>
      <c r="H7443" s="194"/>
      <c r="I7443" s="106"/>
      <c r="J7443" s="195"/>
      <c r="K7443" s="195"/>
      <c r="L7443" s="196"/>
    </row>
    <row r="7444">
      <c r="A7444" s="198"/>
      <c r="B7444" s="219"/>
      <c r="C7444" s="103"/>
      <c r="D7444" s="103"/>
      <c r="E7444" s="5" t="str">
        <f t="array" ref="E7444">IF(D7444="","",XLOOKUP(D7444,DATOS!$D$6:D14000,DATOS!$C$6:C14000,0,0,1))</f>
        <v/>
      </c>
      <c r="F7444" s="220"/>
      <c r="G7444" s="221"/>
      <c r="H7444" s="194"/>
      <c r="I7444" s="106"/>
      <c r="J7444" s="195"/>
      <c r="K7444" s="195"/>
      <c r="L7444" s="196"/>
    </row>
    <row r="7445">
      <c r="A7445" s="198"/>
      <c r="B7445" s="219"/>
      <c r="C7445" s="103"/>
      <c r="D7445" s="103"/>
      <c r="E7445" s="5" t="str">
        <f t="array" ref="E7445">IF(D7445="","",XLOOKUP(D7445,DATOS!$D$6:D14000,DATOS!$C$6:C14000,0,0,1))</f>
        <v/>
      </c>
      <c r="F7445" s="220"/>
      <c r="G7445" s="221"/>
      <c r="H7445" s="194"/>
      <c r="I7445" s="106"/>
      <c r="J7445" s="195"/>
      <c r="K7445" s="195"/>
      <c r="L7445" s="196"/>
    </row>
    <row r="7446">
      <c r="A7446" s="198"/>
      <c r="B7446" s="219"/>
      <c r="C7446" s="103"/>
      <c r="D7446" s="103"/>
      <c r="E7446" s="5" t="str">
        <f t="array" ref="E7446">IF(D7446="","",XLOOKUP(D7446,DATOS!$D$6:D14000,DATOS!$C$6:C14000,0,0,1))</f>
        <v/>
      </c>
      <c r="F7446" s="220"/>
      <c r="G7446" s="221"/>
      <c r="H7446" s="194"/>
      <c r="I7446" s="106"/>
      <c r="J7446" s="195"/>
      <c r="K7446" s="195"/>
      <c r="L7446" s="196"/>
    </row>
    <row r="7447">
      <c r="A7447" s="198"/>
      <c r="B7447" s="219"/>
      <c r="C7447" s="103"/>
      <c r="D7447" s="103"/>
      <c r="E7447" s="5" t="str">
        <f t="array" ref="E7447">IF(D7447="","",XLOOKUP(D7447,DATOS!$D$6:D14000,DATOS!$C$6:C14000,0,0,1))</f>
        <v/>
      </c>
      <c r="F7447" s="220"/>
      <c r="G7447" s="221"/>
      <c r="H7447" s="194"/>
      <c r="I7447" s="106"/>
      <c r="J7447" s="195"/>
      <c r="K7447" s="195"/>
      <c r="L7447" s="196"/>
    </row>
    <row r="7448">
      <c r="A7448" s="198"/>
      <c r="B7448" s="219"/>
      <c r="C7448" s="103"/>
      <c r="D7448" s="103"/>
      <c r="E7448" s="5" t="str">
        <f t="array" ref="E7448">IF(D7448="","",XLOOKUP(D7448,DATOS!$D$6:D14000,DATOS!$C$6:C14000,0,0,1))</f>
        <v/>
      </c>
      <c r="F7448" s="220"/>
      <c r="G7448" s="221"/>
      <c r="H7448" s="194"/>
      <c r="I7448" s="106"/>
      <c r="J7448" s="195"/>
      <c r="K7448" s="195"/>
      <c r="L7448" s="196"/>
    </row>
    <row r="7449">
      <c r="A7449" s="198"/>
      <c r="B7449" s="219"/>
      <c r="C7449" s="103"/>
      <c r="D7449" s="103"/>
      <c r="E7449" s="5" t="str">
        <f t="array" ref="E7449">IF(D7449="","",XLOOKUP(D7449,DATOS!$D$6:D14000,DATOS!$C$6:C14000,0,0,1))</f>
        <v/>
      </c>
      <c r="F7449" s="220"/>
      <c r="G7449" s="221"/>
      <c r="H7449" s="194"/>
      <c r="I7449" s="106"/>
      <c r="J7449" s="195"/>
      <c r="K7449" s="195"/>
      <c r="L7449" s="196"/>
    </row>
    <row r="7450">
      <c r="A7450" s="198"/>
      <c r="B7450" s="219"/>
      <c r="C7450" s="103"/>
      <c r="D7450" s="103"/>
      <c r="E7450" s="5" t="str">
        <f t="array" ref="E7450">IF(D7450="","",XLOOKUP(D7450,DATOS!$D$6:D14000,DATOS!$C$6:C14000,0,0,1))</f>
        <v/>
      </c>
      <c r="F7450" s="220"/>
      <c r="G7450" s="221"/>
      <c r="H7450" s="194"/>
      <c r="I7450" s="106"/>
      <c r="J7450" s="195"/>
      <c r="K7450" s="195"/>
      <c r="L7450" s="196"/>
    </row>
    <row r="7451">
      <c r="A7451" s="198"/>
      <c r="B7451" s="219"/>
      <c r="C7451" s="103"/>
      <c r="D7451" s="103"/>
      <c r="E7451" s="5" t="str">
        <f t="array" ref="E7451">IF(D7451="","",XLOOKUP(D7451,DATOS!$D$6:D14000,DATOS!$C$6:C14000,0,0,1))</f>
        <v/>
      </c>
      <c r="F7451" s="220"/>
      <c r="G7451" s="221"/>
      <c r="H7451" s="194"/>
      <c r="I7451" s="106"/>
      <c r="J7451" s="195"/>
      <c r="K7451" s="195"/>
      <c r="L7451" s="196"/>
    </row>
    <row r="7452">
      <c r="A7452" s="198"/>
      <c r="B7452" s="219"/>
      <c r="C7452" s="103"/>
      <c r="D7452" s="103"/>
      <c r="E7452" s="5" t="str">
        <f t="array" ref="E7452">IF(D7452="","",XLOOKUP(D7452,DATOS!$D$6:D14000,DATOS!$C$6:C14000,0,0,1))</f>
        <v/>
      </c>
      <c r="F7452" s="220"/>
      <c r="G7452" s="221"/>
      <c r="H7452" s="194"/>
      <c r="I7452" s="106"/>
      <c r="J7452" s="195"/>
      <c r="K7452" s="195"/>
      <c r="L7452" s="196"/>
    </row>
    <row r="7453">
      <c r="A7453" s="198"/>
      <c r="B7453" s="219"/>
      <c r="C7453" s="103"/>
      <c r="D7453" s="103"/>
      <c r="E7453" s="5" t="str">
        <f t="array" ref="E7453">IF(D7453="","",XLOOKUP(D7453,DATOS!$D$6:D14000,DATOS!$C$6:C14000,0,0,1))</f>
        <v/>
      </c>
      <c r="F7453" s="220"/>
      <c r="G7453" s="221"/>
      <c r="H7453" s="194"/>
      <c r="I7453" s="106"/>
      <c r="J7453" s="195"/>
      <c r="K7453" s="195"/>
      <c r="L7453" s="196"/>
    </row>
    <row r="7454">
      <c r="A7454" s="198"/>
      <c r="B7454" s="219"/>
      <c r="C7454" s="103"/>
      <c r="D7454" s="103"/>
      <c r="E7454" s="5" t="str">
        <f t="array" ref="E7454">IF(D7454="","",XLOOKUP(D7454,DATOS!$D$6:D14000,DATOS!$C$6:C14000,0,0,1))</f>
        <v/>
      </c>
      <c r="F7454" s="220"/>
      <c r="G7454" s="221"/>
      <c r="H7454" s="194"/>
      <c r="I7454" s="106"/>
      <c r="J7454" s="195"/>
      <c r="K7454" s="195"/>
      <c r="L7454" s="196"/>
    </row>
    <row r="7455">
      <c r="A7455" s="198"/>
      <c r="B7455" s="219"/>
      <c r="C7455" s="103"/>
      <c r="D7455" s="103"/>
      <c r="E7455" s="5" t="str">
        <f t="array" ref="E7455">IF(D7455="","",XLOOKUP(D7455,DATOS!$D$6:D14000,DATOS!$C$6:C14000,0,0,1))</f>
        <v/>
      </c>
      <c r="F7455" s="220"/>
      <c r="G7455" s="221"/>
      <c r="H7455" s="194"/>
      <c r="I7455" s="106"/>
      <c r="J7455" s="195"/>
      <c r="K7455" s="195"/>
      <c r="L7455" s="196"/>
    </row>
    <row r="7456">
      <c r="A7456" s="198"/>
      <c r="B7456" s="219"/>
      <c r="C7456" s="103"/>
      <c r="D7456" s="103"/>
      <c r="E7456" s="5" t="str">
        <f t="array" ref="E7456">IF(D7456="","",XLOOKUP(D7456,DATOS!$D$6:D14000,DATOS!$C$6:C14000,0,0,1))</f>
        <v/>
      </c>
      <c r="F7456" s="220"/>
      <c r="G7456" s="221"/>
      <c r="H7456" s="194"/>
      <c r="I7456" s="106"/>
      <c r="J7456" s="195"/>
      <c r="K7456" s="195"/>
      <c r="L7456" s="196"/>
    </row>
    <row r="7457">
      <c r="A7457" s="198"/>
      <c r="B7457" s="219"/>
      <c r="C7457" s="103"/>
      <c r="D7457" s="103"/>
      <c r="E7457" s="5" t="str">
        <f t="array" ref="E7457">IF(D7457="","",XLOOKUP(D7457,DATOS!$D$6:D14000,DATOS!$C$6:C14000,0,0,1))</f>
        <v/>
      </c>
      <c r="F7457" s="220"/>
      <c r="G7457" s="221"/>
      <c r="H7457" s="194"/>
      <c r="I7457" s="106"/>
      <c r="J7457" s="195"/>
      <c r="K7457" s="195"/>
      <c r="L7457" s="196"/>
    </row>
    <row r="7458">
      <c r="A7458" s="198"/>
      <c r="B7458" s="219"/>
      <c r="C7458" s="103"/>
      <c r="D7458" s="103"/>
      <c r="E7458" s="5" t="str">
        <f t="array" ref="E7458">IF(D7458="","",XLOOKUP(D7458,DATOS!$D$6:D14000,DATOS!$C$6:C14000,0,0,1))</f>
        <v/>
      </c>
      <c r="F7458" s="220"/>
      <c r="G7458" s="221"/>
      <c r="H7458" s="194"/>
      <c r="I7458" s="106"/>
      <c r="J7458" s="195"/>
      <c r="K7458" s="195"/>
      <c r="L7458" s="196"/>
    </row>
    <row r="7459">
      <c r="A7459" s="198"/>
      <c r="B7459" s="219"/>
      <c r="C7459" s="103"/>
      <c r="D7459" s="103"/>
      <c r="E7459" s="5" t="str">
        <f t="array" ref="E7459">IF(D7459="","",XLOOKUP(D7459,DATOS!$D$6:D14000,DATOS!$C$6:C14000,0,0,1))</f>
        <v/>
      </c>
      <c r="F7459" s="220"/>
      <c r="G7459" s="221"/>
      <c r="H7459" s="194"/>
      <c r="I7459" s="106"/>
      <c r="J7459" s="195"/>
      <c r="K7459" s="195"/>
      <c r="L7459" s="196"/>
    </row>
    <row r="7460">
      <c r="A7460" s="198"/>
      <c r="B7460" s="219"/>
      <c r="C7460" s="103"/>
      <c r="D7460" s="103"/>
      <c r="E7460" s="5" t="str">
        <f t="array" ref="E7460">IF(D7460="","",XLOOKUP(D7460,DATOS!$D$6:D14000,DATOS!$C$6:C14000,0,0,1))</f>
        <v/>
      </c>
      <c r="F7460" s="220"/>
      <c r="G7460" s="221"/>
      <c r="H7460" s="194"/>
      <c r="I7460" s="106"/>
      <c r="J7460" s="195"/>
      <c r="K7460" s="195"/>
      <c r="L7460" s="196"/>
    </row>
    <row r="7461">
      <c r="A7461" s="198"/>
      <c r="B7461" s="219"/>
      <c r="C7461" s="103"/>
      <c r="D7461" s="103"/>
      <c r="E7461" s="5" t="str">
        <f t="array" ref="E7461">IF(D7461="","",XLOOKUP(D7461,DATOS!$D$6:D14000,DATOS!$C$6:C14000,0,0,1))</f>
        <v/>
      </c>
      <c r="F7461" s="220"/>
      <c r="G7461" s="221"/>
      <c r="H7461" s="194"/>
      <c r="I7461" s="106"/>
      <c r="J7461" s="195"/>
      <c r="K7461" s="195"/>
      <c r="L7461" s="196"/>
    </row>
    <row r="7462">
      <c r="A7462" s="198"/>
      <c r="B7462" s="219"/>
      <c r="C7462" s="103"/>
      <c r="D7462" s="103"/>
      <c r="E7462" s="5" t="str">
        <f t="array" ref="E7462">IF(D7462="","",XLOOKUP(D7462,DATOS!$D$6:D14000,DATOS!$C$6:C14000,0,0,1))</f>
        <v/>
      </c>
      <c r="F7462" s="220"/>
      <c r="G7462" s="221"/>
      <c r="H7462" s="194"/>
      <c r="I7462" s="106"/>
      <c r="J7462" s="195"/>
      <c r="K7462" s="195"/>
      <c r="L7462" s="196"/>
    </row>
    <row r="7463">
      <c r="A7463" s="198"/>
      <c r="B7463" s="219"/>
      <c r="C7463" s="103"/>
      <c r="D7463" s="103"/>
      <c r="E7463" s="5" t="str">
        <f t="array" ref="E7463">IF(D7463="","",XLOOKUP(D7463,DATOS!$D$6:D14000,DATOS!$C$6:C14000,0,0,1))</f>
        <v/>
      </c>
      <c r="F7463" s="220"/>
      <c r="G7463" s="221"/>
      <c r="H7463" s="194"/>
      <c r="I7463" s="106"/>
      <c r="J7463" s="195"/>
      <c r="K7463" s="195"/>
      <c r="L7463" s="196"/>
    </row>
    <row r="7464">
      <c r="A7464" s="198"/>
      <c r="B7464" s="219"/>
      <c r="C7464" s="103"/>
      <c r="D7464" s="103"/>
      <c r="E7464" s="5" t="str">
        <f t="array" ref="E7464">IF(D7464="","",XLOOKUP(D7464,DATOS!$D$6:D14000,DATOS!$C$6:C14000,0,0,1))</f>
        <v/>
      </c>
      <c r="F7464" s="220"/>
      <c r="G7464" s="221"/>
      <c r="H7464" s="194"/>
      <c r="I7464" s="106"/>
      <c r="J7464" s="195"/>
      <c r="K7464" s="195"/>
      <c r="L7464" s="196"/>
    </row>
    <row r="7465">
      <c r="A7465" s="198"/>
      <c r="B7465" s="219"/>
      <c r="C7465" s="103"/>
      <c r="D7465" s="103"/>
      <c r="E7465" s="5" t="str">
        <f t="array" ref="E7465">IF(D7465="","",XLOOKUP(D7465,DATOS!$D$6:D14000,DATOS!$C$6:C14000,0,0,1))</f>
        <v/>
      </c>
      <c r="F7465" s="220"/>
      <c r="G7465" s="221"/>
      <c r="H7465" s="194"/>
      <c r="I7465" s="106"/>
      <c r="J7465" s="195"/>
      <c r="K7465" s="195"/>
      <c r="L7465" s="196"/>
    </row>
    <row r="7466">
      <c r="A7466" s="198"/>
      <c r="B7466" s="219"/>
      <c r="C7466" s="103"/>
      <c r="D7466" s="103"/>
      <c r="E7466" s="5" t="str">
        <f t="array" ref="E7466">IF(D7466="","",XLOOKUP(D7466,DATOS!$D$6:D14000,DATOS!$C$6:C14000,0,0,1))</f>
        <v/>
      </c>
      <c r="F7466" s="220"/>
      <c r="G7466" s="221"/>
      <c r="H7466" s="194"/>
      <c r="I7466" s="106"/>
      <c r="J7466" s="195"/>
      <c r="K7466" s="195"/>
      <c r="L7466" s="196"/>
    </row>
    <row r="7467">
      <c r="A7467" s="198"/>
      <c r="B7467" s="219"/>
      <c r="C7467" s="103"/>
      <c r="D7467" s="103"/>
      <c r="E7467" s="5" t="str">
        <f t="array" ref="E7467">IF(D7467="","",XLOOKUP(D7467,DATOS!$D$6:D14000,DATOS!$C$6:C14000,0,0,1))</f>
        <v/>
      </c>
      <c r="F7467" s="220"/>
      <c r="G7467" s="221"/>
      <c r="H7467" s="194"/>
      <c r="I7467" s="106"/>
      <c r="J7467" s="195"/>
      <c r="K7467" s="195"/>
      <c r="L7467" s="196"/>
    </row>
    <row r="7468">
      <c r="A7468" s="198"/>
      <c r="B7468" s="219"/>
      <c r="C7468" s="103"/>
      <c r="D7468" s="103"/>
      <c r="E7468" s="5" t="str">
        <f t="array" ref="E7468">IF(D7468="","",XLOOKUP(D7468,DATOS!$D$6:D14000,DATOS!$C$6:C14000,0,0,1))</f>
        <v/>
      </c>
      <c r="F7468" s="220"/>
      <c r="G7468" s="221"/>
      <c r="H7468" s="194"/>
      <c r="I7468" s="106"/>
      <c r="J7468" s="195"/>
      <c r="K7468" s="195"/>
      <c r="L7468" s="196"/>
    </row>
    <row r="7469">
      <c r="A7469" s="198"/>
      <c r="B7469" s="219"/>
      <c r="C7469" s="103"/>
      <c r="D7469" s="103"/>
      <c r="E7469" s="5" t="str">
        <f t="array" ref="E7469">IF(D7469="","",XLOOKUP(D7469,DATOS!$D$6:D14000,DATOS!$C$6:C14000,0,0,1))</f>
        <v/>
      </c>
      <c r="F7469" s="220"/>
      <c r="G7469" s="221"/>
      <c r="H7469" s="194"/>
      <c r="I7469" s="106"/>
      <c r="J7469" s="195"/>
      <c r="K7469" s="195"/>
      <c r="L7469" s="196"/>
    </row>
    <row r="7470">
      <c r="A7470" s="198"/>
      <c r="B7470" s="219"/>
      <c r="C7470" s="103"/>
      <c r="D7470" s="103"/>
      <c r="E7470" s="5" t="str">
        <f t="array" ref="E7470">IF(D7470="","",XLOOKUP(D7470,DATOS!$D$6:D14000,DATOS!$C$6:C14000,0,0,1))</f>
        <v/>
      </c>
      <c r="F7470" s="220"/>
      <c r="G7470" s="221"/>
      <c r="H7470" s="194"/>
      <c r="I7470" s="106"/>
      <c r="J7470" s="195"/>
      <c r="K7470" s="195"/>
      <c r="L7470" s="196"/>
    </row>
    <row r="7471">
      <c r="A7471" s="198"/>
      <c r="B7471" s="219"/>
      <c r="C7471" s="103"/>
      <c r="D7471" s="103"/>
      <c r="E7471" s="5" t="str">
        <f t="array" ref="E7471">IF(D7471="","",XLOOKUP(D7471,DATOS!$D$6:D14000,DATOS!$C$6:C14000,0,0,1))</f>
        <v/>
      </c>
      <c r="F7471" s="220"/>
      <c r="G7471" s="221"/>
      <c r="H7471" s="194"/>
      <c r="I7471" s="106"/>
      <c r="J7471" s="195"/>
      <c r="K7471" s="195"/>
      <c r="L7471" s="196"/>
    </row>
    <row r="7472">
      <c r="A7472" s="198"/>
      <c r="B7472" s="219"/>
      <c r="C7472" s="103"/>
      <c r="D7472" s="103"/>
      <c r="E7472" s="224" t="str">
        <f t="array" ref="E7472">IF(D7472="","",XLOOKUP(D7472,DATOS!$D$6:D14000,DATOS!$C$6:C14000,0,0,1))</f>
        <v/>
      </c>
      <c r="F7472" s="220"/>
      <c r="G7472" s="221"/>
      <c r="H7472" s="194"/>
      <c r="I7472" s="106"/>
      <c r="J7472" s="195"/>
      <c r="K7472" s="195"/>
      <c r="L7472" s="196"/>
    </row>
    <row r="7473">
      <c r="A7473" s="198"/>
      <c r="B7473" s="219"/>
      <c r="C7473" s="103"/>
      <c r="D7473" s="103"/>
      <c r="E7473" s="5" t="str">
        <f t="array" ref="E7473">IF(D7473="","",XLOOKUP(D7473,DATOS!$D$6:D14000,DATOS!$C$6:C14000,0,0,1))</f>
        <v/>
      </c>
      <c r="F7473" s="220"/>
      <c r="G7473" s="221"/>
      <c r="H7473" s="194"/>
      <c r="I7473" s="106"/>
      <c r="J7473" s="195"/>
      <c r="K7473" s="195"/>
      <c r="L7473" s="196"/>
    </row>
    <row r="7474">
      <c r="A7474" s="198"/>
      <c r="B7474" s="219"/>
      <c r="C7474" s="103"/>
      <c r="D7474" s="103"/>
      <c r="E7474" s="5" t="str">
        <f t="array" ref="E7474">IF(D7474="","",XLOOKUP(D7474,DATOS!$D$6:D14000,DATOS!$C$6:C14000,0,0,1))</f>
        <v/>
      </c>
      <c r="F7474" s="220"/>
      <c r="G7474" s="221"/>
      <c r="H7474" s="194"/>
      <c r="I7474" s="106"/>
      <c r="J7474" s="195"/>
      <c r="K7474" s="195"/>
      <c r="L7474" s="196"/>
    </row>
    <row r="7475">
      <c r="A7475" s="198"/>
      <c r="B7475" s="219"/>
      <c r="C7475" s="103"/>
      <c r="D7475" s="103"/>
      <c r="E7475" s="5" t="str">
        <f t="array" ref="E7475">IF(D7475="","",XLOOKUP(D7475,DATOS!$D$6:D14000,DATOS!$C$6:C14000,0,0,1))</f>
        <v/>
      </c>
      <c r="F7475" s="220"/>
      <c r="G7475" s="221"/>
      <c r="H7475" s="194"/>
      <c r="I7475" s="106"/>
      <c r="J7475" s="195"/>
      <c r="K7475" s="195"/>
      <c r="L7475" s="196"/>
    </row>
    <row r="7476">
      <c r="A7476" s="198"/>
      <c r="B7476" s="219"/>
      <c r="C7476" s="103"/>
      <c r="D7476" s="103"/>
      <c r="E7476" s="5" t="str">
        <f t="array" ref="E7476">IF(D7476="","",XLOOKUP(D7476,DATOS!$D$6:D14000,DATOS!$C$6:C14000,0,0,1))</f>
        <v/>
      </c>
      <c r="F7476" s="220"/>
      <c r="G7476" s="221"/>
      <c r="H7476" s="194"/>
      <c r="I7476" s="106"/>
      <c r="J7476" s="195"/>
      <c r="K7476" s="195"/>
      <c r="L7476" s="196"/>
    </row>
    <row r="7477">
      <c r="A7477" s="198"/>
      <c r="B7477" s="219"/>
      <c r="C7477" s="103"/>
      <c r="D7477" s="103"/>
      <c r="E7477" s="5" t="str">
        <f t="array" ref="E7477">IF(D7477="","",XLOOKUP(D7477,DATOS!$D$6:D14000,DATOS!$C$6:C14000,0,0,1))</f>
        <v/>
      </c>
      <c r="F7477" s="220"/>
      <c r="G7477" s="221"/>
      <c r="H7477" s="194"/>
      <c r="I7477" s="106"/>
      <c r="J7477" s="195"/>
      <c r="K7477" s="195"/>
      <c r="L7477" s="196"/>
    </row>
    <row r="7478">
      <c r="A7478" s="198"/>
      <c r="B7478" s="219"/>
      <c r="C7478" s="103"/>
      <c r="D7478" s="103"/>
      <c r="E7478" s="5" t="str">
        <f t="array" ref="E7478">IF(D7478="","",XLOOKUP(D7478,DATOS!$D$6:D14000,DATOS!$C$6:C14000,0,0,1))</f>
        <v/>
      </c>
      <c r="F7478" s="220"/>
      <c r="G7478" s="221"/>
      <c r="H7478" s="194"/>
      <c r="I7478" s="106"/>
      <c r="J7478" s="195"/>
      <c r="K7478" s="195"/>
      <c r="L7478" s="196"/>
    </row>
    <row r="7479">
      <c r="A7479" s="198"/>
      <c r="B7479" s="219"/>
      <c r="C7479" s="103"/>
      <c r="D7479" s="103"/>
      <c r="E7479" s="5" t="str">
        <f t="array" ref="E7479">IF(D7479="","",XLOOKUP(D7479,DATOS!$D$6:D14000,DATOS!$C$6:C14000,0,0,1))</f>
        <v/>
      </c>
      <c r="F7479" s="220"/>
      <c r="G7479" s="221"/>
      <c r="H7479" s="194"/>
      <c r="I7479" s="106"/>
      <c r="J7479" s="195"/>
      <c r="K7479" s="195"/>
      <c r="L7479" s="196"/>
    </row>
    <row r="7480">
      <c r="A7480" s="198"/>
      <c r="B7480" s="219"/>
      <c r="C7480" s="103"/>
      <c r="D7480" s="103"/>
      <c r="E7480" s="5" t="str">
        <f t="array" ref="E7480">IF(D7480="","",XLOOKUP(D7480,DATOS!$D$6:D14000,DATOS!$C$6:C14000,0,0,1))</f>
        <v/>
      </c>
      <c r="F7480" s="220"/>
      <c r="G7480" s="221"/>
      <c r="H7480" s="194"/>
      <c r="I7480" s="106"/>
      <c r="J7480" s="195"/>
      <c r="K7480" s="195"/>
      <c r="L7480" s="196"/>
    </row>
    <row r="7481">
      <c r="A7481" s="198"/>
      <c r="B7481" s="219"/>
      <c r="C7481" s="103"/>
      <c r="D7481" s="103"/>
      <c r="E7481" s="5" t="str">
        <f t="array" ref="E7481">IF(D7481="","",XLOOKUP(D7481,DATOS!$D$6:D14000,DATOS!$C$6:C14000,0,0,1))</f>
        <v/>
      </c>
      <c r="F7481" s="220"/>
      <c r="G7481" s="221"/>
      <c r="H7481" s="194"/>
      <c r="I7481" s="106"/>
      <c r="J7481" s="195"/>
      <c r="K7481" s="195"/>
      <c r="L7481" s="196"/>
    </row>
    <row r="7482">
      <c r="A7482" s="198"/>
      <c r="B7482" s="219"/>
      <c r="C7482" s="103"/>
      <c r="D7482" s="103"/>
      <c r="E7482" s="5" t="str">
        <f t="array" ref="E7482">IF(D7482="","",XLOOKUP(D7482,DATOS!$D$6:D14000,DATOS!$C$6:C14000,0,0,1))</f>
        <v/>
      </c>
      <c r="F7482" s="220"/>
      <c r="G7482" s="221"/>
      <c r="H7482" s="194"/>
      <c r="I7482" s="106"/>
      <c r="J7482" s="195"/>
      <c r="K7482" s="195"/>
      <c r="L7482" s="196"/>
    </row>
    <row r="7483">
      <c r="A7483" s="198"/>
      <c r="B7483" s="219"/>
      <c r="C7483" s="103"/>
      <c r="D7483" s="103"/>
      <c r="E7483" s="5" t="str">
        <f t="array" ref="E7483">IF(D7483="","",XLOOKUP(D7483,DATOS!$D$6:D14000,DATOS!$C$6:C14000,0,0,1))</f>
        <v/>
      </c>
      <c r="F7483" s="220"/>
      <c r="G7483" s="221"/>
      <c r="H7483" s="194"/>
      <c r="I7483" s="106"/>
      <c r="J7483" s="195"/>
      <c r="K7483" s="195"/>
      <c r="L7483" s="196"/>
    </row>
    <row r="7484">
      <c r="A7484" s="198"/>
      <c r="B7484" s="219"/>
      <c r="C7484" s="103"/>
      <c r="D7484" s="103"/>
      <c r="E7484" s="5" t="str">
        <f t="array" ref="E7484">IF(D7484="","",XLOOKUP(D7484,DATOS!$D$6:D14000,DATOS!$C$6:C14000,0,0,1))</f>
        <v/>
      </c>
      <c r="F7484" s="220"/>
      <c r="G7484" s="221"/>
      <c r="H7484" s="194"/>
      <c r="I7484" s="106"/>
      <c r="J7484" s="195"/>
      <c r="K7484" s="195"/>
      <c r="L7484" s="196"/>
    </row>
    <row r="7485">
      <c r="A7485" s="198"/>
      <c r="B7485" s="219"/>
      <c r="C7485" s="103"/>
      <c r="D7485" s="103"/>
      <c r="E7485" s="5" t="str">
        <f t="array" ref="E7485">IF(D7485="","",XLOOKUP(D7485,DATOS!$D$6:D14000,DATOS!$C$6:C14000,0,0,1))</f>
        <v/>
      </c>
      <c r="F7485" s="220"/>
      <c r="G7485" s="221"/>
      <c r="H7485" s="194"/>
      <c r="I7485" s="106"/>
      <c r="J7485" s="195"/>
      <c r="K7485" s="195"/>
      <c r="L7485" s="196"/>
    </row>
    <row r="7486">
      <c r="A7486" s="198"/>
      <c r="B7486" s="219"/>
      <c r="C7486" s="103"/>
      <c r="D7486" s="103"/>
      <c r="E7486" s="5" t="str">
        <f t="array" ref="E7486">IF(D7486="","",XLOOKUP(D7486,DATOS!$D$6:D14000,DATOS!$C$6:C14000,0,0,1))</f>
        <v/>
      </c>
      <c r="F7486" s="220"/>
      <c r="G7486" s="221"/>
      <c r="H7486" s="194"/>
      <c r="I7486" s="106"/>
      <c r="J7486" s="195"/>
      <c r="K7486" s="195"/>
      <c r="L7486" s="196"/>
    </row>
    <row r="7487">
      <c r="A7487" s="198"/>
      <c r="B7487" s="219"/>
      <c r="C7487" s="103"/>
      <c r="D7487" s="103"/>
      <c r="E7487" s="5" t="str">
        <f t="array" ref="E7487">IF(D7487="","",XLOOKUP(D7487,DATOS!$D$6:D14000,DATOS!$C$6:C14000,0,0,1))</f>
        <v/>
      </c>
      <c r="F7487" s="220"/>
      <c r="G7487" s="221"/>
      <c r="H7487" s="194"/>
      <c r="I7487" s="106"/>
      <c r="J7487" s="195"/>
      <c r="K7487" s="195"/>
      <c r="L7487" s="196"/>
    </row>
    <row r="7488">
      <c r="A7488" s="198"/>
      <c r="B7488" s="219"/>
      <c r="C7488" s="103"/>
      <c r="D7488" s="103"/>
      <c r="E7488" s="5" t="str">
        <f t="array" ref="E7488">IF(D7488="","",XLOOKUP(D7488,DATOS!$D$6:D14000,DATOS!$C$6:C14000,0,0,1))</f>
        <v/>
      </c>
      <c r="F7488" s="220"/>
      <c r="G7488" s="221"/>
      <c r="H7488" s="194"/>
      <c r="I7488" s="106"/>
      <c r="J7488" s="195"/>
      <c r="K7488" s="195"/>
      <c r="L7488" s="196"/>
    </row>
    <row r="7489">
      <c r="A7489" s="198"/>
      <c r="B7489" s="219"/>
      <c r="C7489" s="103"/>
      <c r="D7489" s="103"/>
      <c r="E7489" s="5" t="str">
        <f t="array" ref="E7489">IF(D7489="","",XLOOKUP(D7489,DATOS!$D$6:D14000,DATOS!$C$6:C14000,0,0,1))</f>
        <v/>
      </c>
      <c r="F7489" s="220"/>
      <c r="G7489" s="221"/>
      <c r="H7489" s="194"/>
      <c r="I7489" s="106"/>
      <c r="J7489" s="195"/>
      <c r="K7489" s="195"/>
      <c r="L7489" s="196"/>
    </row>
    <row r="7490">
      <c r="A7490" s="198"/>
      <c r="B7490" s="219"/>
      <c r="C7490" s="103"/>
      <c r="D7490" s="103"/>
      <c r="E7490" s="5" t="str">
        <f t="array" ref="E7490">IF(D7490="","",XLOOKUP(D7490,DATOS!$D$6:D14000,DATOS!$C$6:C14000,0,0,1))</f>
        <v/>
      </c>
      <c r="F7490" s="220"/>
      <c r="G7490" s="221"/>
      <c r="H7490" s="194"/>
      <c r="I7490" s="106"/>
      <c r="J7490" s="195"/>
      <c r="K7490" s="195"/>
      <c r="L7490" s="196"/>
    </row>
    <row r="7491">
      <c r="A7491" s="198"/>
      <c r="B7491" s="219"/>
      <c r="C7491" s="103"/>
      <c r="D7491" s="103"/>
      <c r="E7491" s="5" t="str">
        <f t="array" ref="E7491">IF(D7491="","",XLOOKUP(D7491,DATOS!$D$6:D14000,DATOS!$C$6:C14000,0,0,1))</f>
        <v/>
      </c>
      <c r="F7491" s="220"/>
      <c r="G7491" s="221"/>
      <c r="H7491" s="194"/>
      <c r="I7491" s="106"/>
      <c r="J7491" s="195"/>
      <c r="K7491" s="195"/>
      <c r="L7491" s="196"/>
    </row>
    <row r="7492">
      <c r="A7492" s="198"/>
      <c r="B7492" s="219"/>
      <c r="C7492" s="103"/>
      <c r="D7492" s="103"/>
      <c r="E7492" s="5" t="str">
        <f t="array" ref="E7492">IF(D7492="","",XLOOKUP(D7492,DATOS!$D$6:D14000,DATOS!$C$6:C14000,0,0,1))</f>
        <v/>
      </c>
      <c r="F7492" s="220"/>
      <c r="G7492" s="221"/>
      <c r="H7492" s="194"/>
      <c r="I7492" s="106"/>
      <c r="J7492" s="195"/>
      <c r="K7492" s="195"/>
      <c r="L7492" s="196"/>
    </row>
    <row r="7493">
      <c r="A7493" s="198"/>
      <c r="B7493" s="219"/>
      <c r="C7493" s="103"/>
      <c r="D7493" s="103"/>
      <c r="E7493" s="5" t="str">
        <f t="array" ref="E7493">IF(D7493="","",XLOOKUP(D7493,DATOS!$D$6:D14000,DATOS!$C$6:C14000,0,0,1))</f>
        <v/>
      </c>
      <c r="F7493" s="220"/>
      <c r="G7493" s="221"/>
      <c r="H7493" s="194"/>
      <c r="I7493" s="106"/>
      <c r="J7493" s="195"/>
      <c r="K7493" s="195"/>
      <c r="L7493" s="196"/>
    </row>
    <row r="7494">
      <c r="A7494" s="198"/>
      <c r="B7494" s="219"/>
      <c r="C7494" s="103"/>
      <c r="D7494" s="103"/>
      <c r="E7494" s="5" t="str">
        <f t="array" ref="E7494">IF(D7494="","",XLOOKUP(D7494,DATOS!$D$6:D14000,DATOS!$C$6:C14000,0,0,1))</f>
        <v/>
      </c>
      <c r="F7494" s="220"/>
      <c r="G7494" s="221"/>
      <c r="H7494" s="194"/>
      <c r="I7494" s="106"/>
      <c r="J7494" s="195"/>
      <c r="K7494" s="195"/>
      <c r="L7494" s="196"/>
    </row>
    <row r="7495">
      <c r="A7495" s="198"/>
      <c r="B7495" s="219"/>
      <c r="C7495" s="103"/>
      <c r="D7495" s="103"/>
      <c r="E7495" s="5" t="str">
        <f t="array" ref="E7495">IF(D7495="","",XLOOKUP(D7495,DATOS!$D$6:D14000,DATOS!$C$6:C14000,0,0,1))</f>
        <v/>
      </c>
      <c r="F7495" s="220"/>
      <c r="G7495" s="221"/>
      <c r="H7495" s="194"/>
      <c r="I7495" s="106"/>
      <c r="J7495" s="195"/>
      <c r="K7495" s="195"/>
      <c r="L7495" s="196"/>
    </row>
    <row r="7496">
      <c r="A7496" s="198"/>
      <c r="B7496" s="219"/>
      <c r="C7496" s="103"/>
      <c r="D7496" s="103"/>
      <c r="E7496" s="5" t="str">
        <f t="array" ref="E7496">IF(D7496="","",XLOOKUP(D7496,DATOS!$D$6:D14000,DATOS!$C$6:C14000,0,0,1))</f>
        <v/>
      </c>
      <c r="F7496" s="220"/>
      <c r="G7496" s="221"/>
      <c r="H7496" s="194"/>
      <c r="I7496" s="106"/>
      <c r="J7496" s="195"/>
      <c r="K7496" s="195"/>
      <c r="L7496" s="196"/>
    </row>
    <row r="7497">
      <c r="A7497" s="198"/>
      <c r="B7497" s="219"/>
      <c r="C7497" s="103"/>
      <c r="D7497" s="103"/>
      <c r="E7497" s="5" t="str">
        <f t="array" ref="E7497">IF(D7497="","",XLOOKUP(D7497,DATOS!$D$6:D14000,DATOS!$C$6:C14000,0,0,1))</f>
        <v/>
      </c>
      <c r="F7497" s="220"/>
      <c r="G7497" s="221"/>
      <c r="H7497" s="194"/>
      <c r="I7497" s="106"/>
      <c r="J7497" s="195"/>
      <c r="K7497" s="195"/>
      <c r="L7497" s="196"/>
    </row>
    <row r="7498">
      <c r="A7498" s="198"/>
      <c r="B7498" s="219"/>
      <c r="C7498" s="103"/>
      <c r="D7498" s="103"/>
      <c r="E7498" s="5" t="str">
        <f t="array" ref="E7498">IF(D7498="","",XLOOKUP(D7498,DATOS!$D$6:D14000,DATOS!$C$6:C14000,0,0,1))</f>
        <v/>
      </c>
      <c r="F7498" s="220"/>
      <c r="G7498" s="221"/>
      <c r="H7498" s="194"/>
      <c r="I7498" s="106"/>
      <c r="J7498" s="195"/>
      <c r="K7498" s="195"/>
      <c r="L7498" s="196"/>
    </row>
    <row r="7499">
      <c r="A7499" s="198"/>
      <c r="B7499" s="219"/>
      <c r="C7499" s="103"/>
      <c r="D7499" s="103"/>
      <c r="E7499" s="5" t="str">
        <f t="array" ref="E7499">IF(D7499="","",XLOOKUP(D7499,DATOS!$D$6:D14000,DATOS!$C$6:C14000,0,0,1))</f>
        <v/>
      </c>
      <c r="F7499" s="220"/>
      <c r="G7499" s="221"/>
      <c r="H7499" s="194"/>
      <c r="I7499" s="106"/>
      <c r="J7499" s="195"/>
      <c r="K7499" s="195"/>
      <c r="L7499" s="196"/>
    </row>
    <row r="7500">
      <c r="A7500" s="198"/>
      <c r="B7500" s="219"/>
      <c r="C7500" s="103"/>
      <c r="D7500" s="103"/>
      <c r="E7500" s="5" t="str">
        <f t="array" ref="E7500">IF(D7500="","",XLOOKUP(D7500,DATOS!$D$6:D14000,DATOS!$C$6:C14000,0,0,1))</f>
        <v/>
      </c>
      <c r="F7500" s="220"/>
      <c r="G7500" s="221"/>
      <c r="H7500" s="194"/>
      <c r="I7500" s="106"/>
      <c r="J7500" s="195"/>
      <c r="K7500" s="195"/>
      <c r="L7500" s="196"/>
    </row>
    <row r="7501">
      <c r="A7501" s="198"/>
      <c r="B7501" s="219"/>
      <c r="C7501" s="103"/>
      <c r="D7501" s="103"/>
      <c r="E7501" s="5" t="str">
        <f t="array" ref="E7501">IF(D7501="","",XLOOKUP(D7501,DATOS!$D$6:D14000,DATOS!$C$6:C14000,0,0,1))</f>
        <v/>
      </c>
      <c r="F7501" s="220"/>
      <c r="G7501" s="221"/>
      <c r="H7501" s="194"/>
      <c r="I7501" s="106"/>
      <c r="J7501" s="195"/>
      <c r="K7501" s="195"/>
      <c r="L7501" s="196"/>
    </row>
    <row r="7502">
      <c r="A7502" s="198"/>
      <c r="B7502" s="219"/>
      <c r="C7502" s="103"/>
      <c r="D7502" s="103"/>
      <c r="E7502" s="5" t="str">
        <f t="array" ref="E7502">IF(D7502="","",XLOOKUP(D7502,DATOS!$D$6:D14000,DATOS!$C$6:C14000,0,0,1))</f>
        <v/>
      </c>
      <c r="F7502" s="220"/>
      <c r="G7502" s="221"/>
      <c r="H7502" s="194"/>
      <c r="I7502" s="106"/>
      <c r="J7502" s="195"/>
      <c r="K7502" s="195"/>
      <c r="L7502" s="196"/>
    </row>
    <row r="7503">
      <c r="A7503" s="198"/>
      <c r="B7503" s="219"/>
      <c r="C7503" s="103"/>
      <c r="D7503" s="103"/>
      <c r="E7503" s="5" t="str">
        <f t="array" ref="E7503">IF(D7503="","",XLOOKUP(D7503,DATOS!$D$6:D14000,DATOS!$C$6:C14000,0,0,1))</f>
        <v/>
      </c>
      <c r="F7503" s="220"/>
      <c r="G7503" s="221"/>
      <c r="H7503" s="194"/>
      <c r="I7503" s="106"/>
      <c r="J7503" s="195"/>
      <c r="K7503" s="195"/>
      <c r="L7503" s="196"/>
    </row>
    <row r="7504">
      <c r="A7504" s="198"/>
      <c r="B7504" s="219"/>
      <c r="C7504" s="103"/>
      <c r="D7504" s="103"/>
      <c r="E7504" s="5" t="str">
        <f t="array" ref="E7504">IF(D7504="","",XLOOKUP(D7504,DATOS!$D$6:D14000,DATOS!$C$6:C14000,0,0,1))</f>
        <v/>
      </c>
      <c r="F7504" s="220"/>
      <c r="G7504" s="221"/>
      <c r="H7504" s="194"/>
      <c r="I7504" s="106"/>
      <c r="J7504" s="195"/>
      <c r="K7504" s="195"/>
      <c r="L7504" s="196"/>
    </row>
    <row r="7505">
      <c r="A7505" s="198"/>
      <c r="B7505" s="219"/>
      <c r="C7505" s="103"/>
      <c r="D7505" s="103"/>
      <c r="E7505" s="5" t="str">
        <f t="array" ref="E7505">IF(D7505="","",XLOOKUP(D7505,DATOS!$D$6:D14000,DATOS!$C$6:C14000,0,0,1))</f>
        <v/>
      </c>
      <c r="F7505" s="220"/>
      <c r="G7505" s="221"/>
      <c r="H7505" s="194"/>
      <c r="I7505" s="106"/>
      <c r="J7505" s="195"/>
      <c r="K7505" s="195"/>
      <c r="L7505" s="196"/>
    </row>
    <row r="7506">
      <c r="A7506" s="198"/>
      <c r="B7506" s="219"/>
      <c r="C7506" s="103"/>
      <c r="D7506" s="103"/>
      <c r="E7506" s="5" t="str">
        <f t="array" ref="E7506">IF(D7506="","",XLOOKUP(D7506,DATOS!$D$6:D14000,DATOS!$C$6:C14000,0,0,1))</f>
        <v/>
      </c>
      <c r="F7506" s="220"/>
      <c r="G7506" s="221"/>
      <c r="H7506" s="194"/>
      <c r="I7506" s="106"/>
      <c r="J7506" s="195"/>
      <c r="K7506" s="195"/>
      <c r="L7506" s="196"/>
    </row>
    <row r="7507">
      <c r="A7507" s="198"/>
      <c r="B7507" s="219"/>
      <c r="C7507" s="103"/>
      <c r="D7507" s="103"/>
      <c r="E7507" s="5" t="str">
        <f t="array" ref="E7507">IF(D7507="","",XLOOKUP(D7507,DATOS!$D$6:D14000,DATOS!$C$6:C14000,0,0,1))</f>
        <v/>
      </c>
      <c r="F7507" s="220"/>
      <c r="G7507" s="221"/>
      <c r="H7507" s="194"/>
      <c r="I7507" s="106"/>
      <c r="J7507" s="195"/>
      <c r="K7507" s="195"/>
      <c r="L7507" s="196"/>
    </row>
    <row r="7508">
      <c r="A7508" s="198"/>
      <c r="B7508" s="219"/>
      <c r="C7508" s="103"/>
      <c r="D7508" s="103"/>
      <c r="E7508" s="5" t="str">
        <f t="array" ref="E7508">IF(D7508="","",XLOOKUP(D7508,DATOS!$D$6:D14000,DATOS!$C$6:C14000,0,0,1))</f>
        <v/>
      </c>
      <c r="F7508" s="220"/>
      <c r="G7508" s="221"/>
      <c r="H7508" s="194"/>
      <c r="I7508" s="106"/>
      <c r="J7508" s="195"/>
      <c r="K7508" s="195"/>
      <c r="L7508" s="196"/>
    </row>
    <row r="7509">
      <c r="A7509" s="198"/>
      <c r="B7509" s="219"/>
      <c r="C7509" s="103"/>
      <c r="D7509" s="103"/>
      <c r="E7509" s="5" t="str">
        <f t="array" ref="E7509">IF(D7509="","",XLOOKUP(D7509,DATOS!$D$6:D14000,DATOS!$C$6:C14000,0,0,1))</f>
        <v/>
      </c>
      <c r="F7509" s="220"/>
      <c r="G7509" s="221"/>
      <c r="H7509" s="194"/>
      <c r="I7509" s="106"/>
      <c r="J7509" s="195"/>
      <c r="K7509" s="195"/>
      <c r="L7509" s="196"/>
    </row>
    <row r="7510">
      <c r="A7510" s="198"/>
      <c r="B7510" s="219"/>
      <c r="C7510" s="103"/>
      <c r="D7510" s="103"/>
      <c r="E7510" s="5" t="str">
        <f t="array" ref="E7510">IF(D7510="","",XLOOKUP(D7510,DATOS!$D$6:D14000,DATOS!$C$6:C14000,0,0,1))</f>
        <v/>
      </c>
      <c r="F7510" s="220"/>
      <c r="G7510" s="221"/>
      <c r="H7510" s="194"/>
      <c r="I7510" s="106"/>
      <c r="J7510" s="195"/>
      <c r="K7510" s="195"/>
      <c r="L7510" s="196"/>
    </row>
    <row r="7511">
      <c r="A7511" s="198"/>
      <c r="B7511" s="219"/>
      <c r="C7511" s="103"/>
      <c r="D7511" s="103"/>
      <c r="E7511" s="5" t="str">
        <f t="array" ref="E7511">IF(D7511="","",XLOOKUP(D7511,DATOS!$D$6:D14000,DATOS!$C$6:C14000,0,0,1))</f>
        <v/>
      </c>
      <c r="F7511" s="220"/>
      <c r="G7511" s="221"/>
      <c r="H7511" s="194"/>
      <c r="I7511" s="106"/>
      <c r="J7511" s="195"/>
      <c r="K7511" s="195"/>
      <c r="L7511" s="196"/>
    </row>
    <row r="7512">
      <c r="A7512" s="198"/>
      <c r="B7512" s="219"/>
      <c r="C7512" s="103"/>
      <c r="D7512" s="103"/>
      <c r="E7512" s="5" t="str">
        <f t="array" ref="E7512">IF(D7512="","",XLOOKUP(D7512,DATOS!$D$6:D14000,DATOS!$C$6:C14000,0,0,1))</f>
        <v/>
      </c>
      <c r="F7512" s="220"/>
      <c r="G7512" s="221"/>
      <c r="H7512" s="194"/>
      <c r="I7512" s="106"/>
      <c r="J7512" s="195"/>
      <c r="K7512" s="195"/>
      <c r="L7512" s="196"/>
    </row>
    <row r="7513">
      <c r="A7513" s="198"/>
      <c r="B7513" s="219"/>
      <c r="C7513" s="103"/>
      <c r="D7513" s="103"/>
      <c r="E7513" s="5" t="str">
        <f t="array" ref="E7513">IF(D7513="","",XLOOKUP(D7513,DATOS!$D$6:D14000,DATOS!$C$6:C14000,0,0,1))</f>
        <v/>
      </c>
      <c r="F7513" s="220"/>
      <c r="G7513" s="221"/>
      <c r="H7513" s="194"/>
      <c r="I7513" s="106"/>
      <c r="J7513" s="195"/>
      <c r="K7513" s="195"/>
      <c r="L7513" s="196"/>
    </row>
    <row r="7514">
      <c r="A7514" s="198"/>
      <c r="B7514" s="219"/>
      <c r="C7514" s="103"/>
      <c r="D7514" s="103"/>
      <c r="E7514" s="5" t="str">
        <f t="array" ref="E7514">IF(D7514="","",XLOOKUP(D7514,DATOS!$D$6:D14000,DATOS!$C$6:C14000,0,0,1))</f>
        <v/>
      </c>
      <c r="F7514" s="220"/>
      <c r="G7514" s="221"/>
      <c r="H7514" s="194"/>
      <c r="I7514" s="106"/>
      <c r="J7514" s="195"/>
      <c r="K7514" s="195"/>
      <c r="L7514" s="196"/>
    </row>
    <row r="7515">
      <c r="A7515" s="198"/>
      <c r="B7515" s="219"/>
      <c r="C7515" s="103"/>
      <c r="D7515" s="103"/>
      <c r="E7515" s="5" t="str">
        <f t="array" ref="E7515">IF(D7515="","",XLOOKUP(D7515,DATOS!$D$6:D14000,DATOS!$C$6:C14000,0,0,1))</f>
        <v/>
      </c>
      <c r="F7515" s="220"/>
      <c r="G7515" s="221"/>
      <c r="H7515" s="194"/>
      <c r="I7515" s="106"/>
      <c r="J7515" s="195"/>
      <c r="K7515" s="195"/>
      <c r="L7515" s="196"/>
    </row>
    <row r="7516">
      <c r="A7516" s="198"/>
      <c r="B7516" s="219"/>
      <c r="C7516" s="103"/>
      <c r="D7516" s="103"/>
      <c r="E7516" s="5" t="str">
        <f t="array" ref="E7516">IF(D7516="","",XLOOKUP(D7516,DATOS!$D$6:D14000,DATOS!$C$6:C14000,0,0,1))</f>
        <v/>
      </c>
      <c r="F7516" s="220"/>
      <c r="G7516" s="221"/>
      <c r="H7516" s="194"/>
      <c r="I7516" s="106"/>
      <c r="J7516" s="195"/>
      <c r="K7516" s="195"/>
      <c r="L7516" s="196"/>
    </row>
    <row r="7517">
      <c r="A7517" s="198"/>
      <c r="B7517" s="219"/>
      <c r="C7517" s="103"/>
      <c r="D7517" s="103"/>
      <c r="E7517" s="5" t="str">
        <f t="array" ref="E7517">IF(D7517="","",XLOOKUP(D7517,DATOS!$D$6:D14000,DATOS!$C$6:C14000,0,0,1))</f>
        <v/>
      </c>
      <c r="F7517" s="220"/>
      <c r="G7517" s="221"/>
      <c r="H7517" s="194"/>
      <c r="I7517" s="106"/>
      <c r="J7517" s="195"/>
      <c r="K7517" s="195"/>
      <c r="L7517" s="196"/>
    </row>
    <row r="7518">
      <c r="A7518" s="198"/>
      <c r="B7518" s="219"/>
      <c r="C7518" s="103"/>
      <c r="D7518" s="103"/>
      <c r="E7518" s="5" t="str">
        <f t="array" ref="E7518">IF(D7518="","",XLOOKUP(D7518,DATOS!$D$6:D14000,DATOS!$C$6:C14000,0,0,1))</f>
        <v/>
      </c>
      <c r="F7518" s="220"/>
      <c r="G7518" s="221"/>
      <c r="H7518" s="194"/>
      <c r="I7518" s="106"/>
      <c r="J7518" s="195"/>
      <c r="K7518" s="195"/>
      <c r="L7518" s="196"/>
    </row>
    <row r="7519">
      <c r="A7519" s="198"/>
      <c r="B7519" s="219"/>
      <c r="C7519" s="103"/>
      <c r="D7519" s="103"/>
      <c r="E7519" s="5" t="str">
        <f t="array" ref="E7519">IF(D7519="","",XLOOKUP(D7519,DATOS!$D$6:D14000,DATOS!$C$6:C14000,0,0,1))</f>
        <v/>
      </c>
      <c r="F7519" s="220"/>
      <c r="G7519" s="221"/>
      <c r="H7519" s="194"/>
      <c r="I7519" s="106"/>
      <c r="J7519" s="195"/>
      <c r="K7519" s="195"/>
      <c r="L7519" s="196"/>
    </row>
    <row r="7520">
      <c r="A7520" s="198"/>
      <c r="B7520" s="219"/>
      <c r="C7520" s="103"/>
      <c r="D7520" s="103"/>
      <c r="E7520" s="5" t="str">
        <f t="array" ref="E7520">IF(D7520="","",XLOOKUP(D7520,DATOS!$D$6:D14000,DATOS!$C$6:C14000,0,0,1))</f>
        <v/>
      </c>
      <c r="F7520" s="220"/>
      <c r="G7520" s="221"/>
      <c r="H7520" s="194"/>
      <c r="I7520" s="106"/>
      <c r="J7520" s="195"/>
      <c r="K7520" s="195"/>
      <c r="L7520" s="196"/>
    </row>
    <row r="7521">
      <c r="A7521" s="198"/>
      <c r="B7521" s="219"/>
      <c r="C7521" s="103"/>
      <c r="D7521" s="103"/>
      <c r="E7521" s="5" t="str">
        <f t="array" ref="E7521">IF(D7521="","",XLOOKUP(D7521,DATOS!$D$6:D14000,DATOS!$C$6:C14000,0,0,1))</f>
        <v/>
      </c>
      <c r="F7521" s="220"/>
      <c r="G7521" s="221"/>
      <c r="H7521" s="194"/>
      <c r="I7521" s="106"/>
      <c r="J7521" s="195"/>
      <c r="K7521" s="195"/>
      <c r="L7521" s="196"/>
    </row>
    <row r="7522">
      <c r="A7522" s="198"/>
      <c r="B7522" s="219"/>
      <c r="C7522" s="103"/>
      <c r="D7522" s="103"/>
      <c r="E7522" s="5" t="str">
        <f t="array" ref="E7522">IF(D7522="","",XLOOKUP(D7522,DATOS!$D$6:D14000,DATOS!$C$6:C14000,0,0,1))</f>
        <v/>
      </c>
      <c r="F7522" s="220"/>
      <c r="G7522" s="221"/>
      <c r="H7522" s="194"/>
      <c r="I7522" s="106"/>
      <c r="J7522" s="195"/>
      <c r="K7522" s="195"/>
      <c r="L7522" s="196"/>
    </row>
    <row r="7523">
      <c r="A7523" s="198"/>
      <c r="B7523" s="219"/>
      <c r="C7523" s="103"/>
      <c r="D7523" s="103"/>
      <c r="E7523" s="5" t="str">
        <f t="array" ref="E7523">IF(D7523="","",XLOOKUP(D7523,DATOS!$D$6:D14000,DATOS!$C$6:C14000,0,0,1))</f>
        <v/>
      </c>
      <c r="F7523" s="220"/>
      <c r="G7523" s="221"/>
      <c r="H7523" s="194"/>
      <c r="I7523" s="106"/>
      <c r="J7523" s="195"/>
      <c r="K7523" s="195"/>
      <c r="L7523" s="196"/>
    </row>
    <row r="7524">
      <c r="A7524" s="198"/>
      <c r="B7524" s="219"/>
      <c r="C7524" s="103"/>
      <c r="D7524" s="103"/>
      <c r="E7524" s="5" t="str">
        <f t="array" ref="E7524">IF(D7524="","",XLOOKUP(D7524,DATOS!$D$6:D14000,DATOS!$C$6:C14000,0,0,1))</f>
        <v/>
      </c>
      <c r="F7524" s="220"/>
      <c r="G7524" s="221"/>
      <c r="H7524" s="194"/>
      <c r="I7524" s="106"/>
      <c r="J7524" s="195"/>
      <c r="K7524" s="195"/>
      <c r="L7524" s="196"/>
    </row>
    <row r="7525">
      <c r="A7525" s="198"/>
      <c r="B7525" s="219"/>
      <c r="C7525" s="103"/>
      <c r="D7525" s="103"/>
      <c r="E7525" s="5" t="str">
        <f t="array" ref="E7525">IF(D7525="","",XLOOKUP(D7525,DATOS!$D$6:D14000,DATOS!$C$6:C14000,0,0,1))</f>
        <v/>
      </c>
      <c r="F7525" s="220"/>
      <c r="G7525" s="221"/>
      <c r="H7525" s="194"/>
      <c r="I7525" s="106"/>
      <c r="J7525" s="195"/>
      <c r="K7525" s="195"/>
      <c r="L7525" s="196"/>
    </row>
    <row r="7526">
      <c r="A7526" s="198"/>
      <c r="B7526" s="219"/>
      <c r="C7526" s="103"/>
      <c r="D7526" s="103"/>
      <c r="E7526" s="5" t="str">
        <f t="array" ref="E7526">IF(D7526="","",XLOOKUP(D7526,DATOS!$D$6:D14000,DATOS!$C$6:C14000,0,0,1))</f>
        <v/>
      </c>
      <c r="F7526" s="220"/>
      <c r="G7526" s="221"/>
      <c r="H7526" s="194"/>
      <c r="I7526" s="106"/>
      <c r="J7526" s="195"/>
      <c r="K7526" s="195"/>
      <c r="L7526" s="196"/>
    </row>
    <row r="7527">
      <c r="A7527" s="198"/>
      <c r="B7527" s="219"/>
      <c r="C7527" s="103"/>
      <c r="D7527" s="103"/>
      <c r="E7527" s="5" t="str">
        <f t="array" ref="E7527">IF(D7527="","",XLOOKUP(D7527,DATOS!$D$6:D14000,DATOS!$C$6:C14000,0,0,1))</f>
        <v/>
      </c>
      <c r="F7527" s="220"/>
      <c r="G7527" s="221"/>
      <c r="H7527" s="194"/>
      <c r="I7527" s="106"/>
      <c r="J7527" s="195"/>
      <c r="K7527" s="195"/>
      <c r="L7527" s="196"/>
    </row>
    <row r="7528">
      <c r="A7528" s="198"/>
      <c r="B7528" s="219"/>
      <c r="C7528" s="103"/>
      <c r="D7528" s="103"/>
      <c r="E7528" s="5" t="str">
        <f t="array" ref="E7528">IF(D7528="","",XLOOKUP(D7528,DATOS!$D$6:D14000,DATOS!$C$6:C14000,0,0,1))</f>
        <v/>
      </c>
      <c r="F7528" s="220"/>
      <c r="G7528" s="221"/>
      <c r="H7528" s="194"/>
      <c r="I7528" s="106"/>
      <c r="J7528" s="195"/>
      <c r="K7528" s="195"/>
      <c r="L7528" s="196"/>
    </row>
    <row r="7529">
      <c r="A7529" s="198"/>
      <c r="B7529" s="219"/>
      <c r="C7529" s="103"/>
      <c r="D7529" s="103"/>
      <c r="E7529" s="5" t="str">
        <f t="array" ref="E7529">IF(D7529="","",XLOOKUP(D7529,DATOS!$D$6:D14000,DATOS!$C$6:C14000,0,0,1))</f>
        <v/>
      </c>
      <c r="F7529" s="220"/>
      <c r="G7529" s="221"/>
      <c r="H7529" s="194"/>
      <c r="I7529" s="106"/>
      <c r="J7529" s="195"/>
      <c r="K7529" s="195"/>
      <c r="L7529" s="196"/>
    </row>
    <row r="7530">
      <c r="A7530" s="198"/>
      <c r="B7530" s="219"/>
      <c r="C7530" s="103"/>
      <c r="D7530" s="103"/>
      <c r="E7530" s="5" t="str">
        <f t="array" ref="E7530">IF(D7530="","",XLOOKUP(D7530,DATOS!$D$6:D14000,DATOS!$C$6:C14000,0,0,1))</f>
        <v/>
      </c>
      <c r="F7530" s="220"/>
      <c r="G7530" s="221"/>
      <c r="H7530" s="194"/>
      <c r="I7530" s="106"/>
      <c r="J7530" s="195"/>
      <c r="K7530" s="195"/>
      <c r="L7530" s="196"/>
    </row>
    <row r="7531">
      <c r="A7531" s="198"/>
      <c r="B7531" s="219"/>
      <c r="C7531" s="103"/>
      <c r="D7531" s="103"/>
      <c r="E7531" s="5" t="str">
        <f t="array" ref="E7531">IF(D7531="","",XLOOKUP(D7531,DATOS!$D$6:D14000,DATOS!$C$6:C14000,0,0,1))</f>
        <v/>
      </c>
      <c r="F7531" s="220"/>
      <c r="G7531" s="221"/>
      <c r="H7531" s="194"/>
      <c r="I7531" s="106"/>
      <c r="J7531" s="195"/>
      <c r="K7531" s="195"/>
      <c r="L7531" s="196"/>
    </row>
    <row r="7532">
      <c r="A7532" s="198"/>
      <c r="B7532" s="219"/>
      <c r="C7532" s="103"/>
      <c r="D7532" s="103"/>
      <c r="E7532" s="5" t="str">
        <f t="array" ref="E7532">IF(D7532="","",XLOOKUP(D7532,DATOS!$D$6:D14000,DATOS!$C$6:C14000,0,0,1))</f>
        <v/>
      </c>
      <c r="F7532" s="220"/>
      <c r="G7532" s="221"/>
      <c r="H7532" s="194"/>
      <c r="I7532" s="106"/>
      <c r="J7532" s="195"/>
      <c r="K7532" s="195"/>
      <c r="L7532" s="196"/>
    </row>
    <row r="7533">
      <c r="A7533" s="198"/>
      <c r="B7533" s="219"/>
      <c r="C7533" s="103"/>
      <c r="D7533" s="103"/>
      <c r="E7533" s="5" t="str">
        <f t="array" ref="E7533">IF(D7533="","",XLOOKUP(D7533,DATOS!$D$6:D14000,DATOS!$C$6:C14000,0,0,1))</f>
        <v/>
      </c>
      <c r="F7533" s="220"/>
      <c r="G7533" s="221"/>
      <c r="H7533" s="194"/>
      <c r="I7533" s="106"/>
      <c r="J7533" s="195"/>
      <c r="K7533" s="195"/>
      <c r="L7533" s="196"/>
    </row>
    <row r="7534">
      <c r="A7534" s="198"/>
      <c r="B7534" s="219"/>
      <c r="C7534" s="103"/>
      <c r="D7534" s="103"/>
      <c r="E7534" s="5" t="str">
        <f t="array" ref="E7534">IF(D7534="","",XLOOKUP(D7534,DATOS!$D$6:D14000,DATOS!$C$6:C14000,0,0,1))</f>
        <v/>
      </c>
      <c r="F7534" s="220"/>
      <c r="G7534" s="221"/>
      <c r="H7534" s="194"/>
      <c r="I7534" s="106"/>
      <c r="J7534" s="195"/>
      <c r="K7534" s="195"/>
      <c r="L7534" s="196"/>
    </row>
    <row r="7535">
      <c r="A7535" s="198"/>
      <c r="B7535" s="219"/>
      <c r="C7535" s="103"/>
      <c r="D7535" s="103"/>
      <c r="E7535" s="5" t="str">
        <f t="array" ref="E7535">IF(D7535="","",XLOOKUP(D7535,DATOS!$D$6:D14000,DATOS!$C$6:C14000,0,0,1))</f>
        <v/>
      </c>
      <c r="F7535" s="220"/>
      <c r="G7535" s="221"/>
      <c r="H7535" s="194"/>
      <c r="I7535" s="106"/>
      <c r="J7535" s="195"/>
      <c r="K7535" s="195"/>
      <c r="L7535" s="196"/>
    </row>
    <row r="7536">
      <c r="A7536" s="198"/>
      <c r="B7536" s="219"/>
      <c r="C7536" s="103"/>
      <c r="D7536" s="103"/>
      <c r="E7536" s="5" t="str">
        <f t="array" ref="E7536">IF(D7536="","",XLOOKUP(D7536,DATOS!$D$6:D14000,DATOS!$C$6:C14000,0,0,1))</f>
        <v/>
      </c>
      <c r="F7536" s="220"/>
      <c r="G7536" s="221"/>
      <c r="H7536" s="194"/>
      <c r="I7536" s="106"/>
      <c r="J7536" s="195"/>
      <c r="K7536" s="195"/>
      <c r="L7536" s="196"/>
    </row>
    <row r="7537">
      <c r="A7537" s="198"/>
      <c r="B7537" s="219"/>
      <c r="C7537" s="103"/>
      <c r="D7537" s="103"/>
      <c r="E7537" s="5" t="str">
        <f t="array" ref="E7537">IF(D7537="","",XLOOKUP(D7537,DATOS!$D$6:D14000,DATOS!$C$6:C14000,0,0,1))</f>
        <v/>
      </c>
      <c r="F7537" s="220"/>
      <c r="G7537" s="221"/>
      <c r="H7537" s="194"/>
      <c r="I7537" s="106"/>
      <c r="J7537" s="195"/>
      <c r="K7537" s="195"/>
      <c r="L7537" s="196"/>
    </row>
    <row r="7538">
      <c r="A7538" s="198"/>
      <c r="B7538" s="219"/>
      <c r="C7538" s="103"/>
      <c r="D7538" s="103"/>
      <c r="E7538" s="5" t="str">
        <f t="array" ref="E7538">IF(D7538="","",XLOOKUP(D7538,DATOS!$D$6:D14000,DATOS!$C$6:C14000,0,0,1))</f>
        <v/>
      </c>
      <c r="F7538" s="220"/>
      <c r="G7538" s="221"/>
      <c r="H7538" s="194"/>
      <c r="I7538" s="106"/>
      <c r="J7538" s="195"/>
      <c r="K7538" s="195"/>
      <c r="L7538" s="196"/>
    </row>
    <row r="7539">
      <c r="A7539" s="198"/>
      <c r="B7539" s="219"/>
      <c r="C7539" s="103"/>
      <c r="D7539" s="103"/>
      <c r="E7539" s="224" t="str">
        <f t="array" ref="E7539">IF(D7539="","",XLOOKUP(D7539,DATOS!$D$6:D14000,DATOS!$C$6:C14000,0,0,1))</f>
        <v/>
      </c>
      <c r="F7539" s="220"/>
      <c r="G7539" s="221"/>
      <c r="H7539" s="194"/>
      <c r="I7539" s="106"/>
      <c r="J7539" s="195"/>
      <c r="K7539" s="195"/>
      <c r="L7539" s="196"/>
    </row>
    <row r="7540">
      <c r="A7540" s="198"/>
      <c r="B7540" s="219"/>
      <c r="C7540" s="103"/>
      <c r="D7540" s="103"/>
      <c r="E7540" s="5" t="str">
        <f t="array" ref="E7540">IF(D7540="","",XLOOKUP(D7540,DATOS!$D$6:D14000,DATOS!$C$6:C14000,0,0,1))</f>
        <v/>
      </c>
      <c r="F7540" s="220"/>
      <c r="G7540" s="221"/>
      <c r="H7540" s="194"/>
      <c r="I7540" s="106"/>
      <c r="J7540" s="195"/>
      <c r="K7540" s="195"/>
      <c r="L7540" s="196"/>
    </row>
    <row r="7541">
      <c r="A7541" s="198"/>
      <c r="B7541" s="219"/>
      <c r="C7541" s="103"/>
      <c r="D7541" s="103"/>
      <c r="E7541" s="5" t="str">
        <f t="array" ref="E7541">IF(D7541="","",XLOOKUP(D7541,DATOS!$D$6:D14000,DATOS!$C$6:C14000,0,0,1))</f>
        <v/>
      </c>
      <c r="F7541" s="220"/>
      <c r="G7541" s="221"/>
      <c r="H7541" s="194"/>
      <c r="I7541" s="106"/>
      <c r="J7541" s="195"/>
      <c r="K7541" s="195"/>
      <c r="L7541" s="196"/>
    </row>
    <row r="7542">
      <c r="A7542" s="198"/>
      <c r="B7542" s="219"/>
      <c r="C7542" s="103"/>
      <c r="D7542" s="103"/>
      <c r="E7542" s="5" t="str">
        <f t="array" ref="E7542">IF(D7542="","",XLOOKUP(D7542,DATOS!$D$6:D14000,DATOS!$C$6:C14000,0,0,1))</f>
        <v/>
      </c>
      <c r="F7542" s="220"/>
      <c r="G7542" s="221"/>
      <c r="H7542" s="194"/>
      <c r="I7542" s="106"/>
      <c r="J7542" s="195"/>
      <c r="K7542" s="195"/>
      <c r="L7542" s="196"/>
    </row>
    <row r="7543">
      <c r="A7543" s="198"/>
      <c r="B7543" s="219"/>
      <c r="C7543" s="103"/>
      <c r="D7543" s="103"/>
      <c r="E7543" s="5" t="str">
        <f t="array" ref="E7543">IF(D7543="","",XLOOKUP(D7543,DATOS!$D$6:D14000,DATOS!$C$6:C14000,0,0,1))</f>
        <v/>
      </c>
      <c r="F7543" s="220"/>
      <c r="G7543" s="221"/>
      <c r="H7543" s="194"/>
      <c r="I7543" s="106"/>
      <c r="J7543" s="195"/>
      <c r="K7543" s="195"/>
      <c r="L7543" s="196"/>
    </row>
    <row r="7544">
      <c r="A7544" s="198"/>
      <c r="B7544" s="219"/>
      <c r="C7544" s="103"/>
      <c r="D7544" s="103"/>
      <c r="E7544" s="5" t="str">
        <f t="array" ref="E7544">IF(D7544="","",XLOOKUP(D7544,DATOS!$D$6:D14000,DATOS!$C$6:C14000,0,0,1))</f>
        <v/>
      </c>
      <c r="F7544" s="220"/>
      <c r="G7544" s="221"/>
      <c r="H7544" s="194"/>
      <c r="I7544" s="106"/>
      <c r="J7544" s="195"/>
      <c r="K7544" s="195"/>
      <c r="L7544" s="196"/>
    </row>
    <row r="7545">
      <c r="A7545" s="198"/>
      <c r="B7545" s="219"/>
      <c r="C7545" s="103"/>
      <c r="D7545" s="103"/>
      <c r="E7545" s="5" t="str">
        <f t="array" ref="E7545">IF(D7545="","",XLOOKUP(D7545,DATOS!$D$6:D14000,DATOS!$C$6:C14000,0,0,1))</f>
        <v/>
      </c>
      <c r="F7545" s="220"/>
      <c r="G7545" s="221"/>
      <c r="H7545" s="194"/>
      <c r="I7545" s="106"/>
      <c r="J7545" s="195"/>
      <c r="K7545" s="195"/>
      <c r="L7545" s="196"/>
    </row>
    <row r="7546">
      <c r="A7546" s="198"/>
      <c r="B7546" s="219"/>
      <c r="C7546" s="103"/>
      <c r="D7546" s="103"/>
      <c r="E7546" s="5" t="str">
        <f t="array" ref="E7546">IF(D7546="","",XLOOKUP(D7546,DATOS!$D$6:D14000,DATOS!$C$6:C14000,0,0,1))</f>
        <v/>
      </c>
      <c r="F7546" s="220"/>
      <c r="G7546" s="221"/>
      <c r="H7546" s="194"/>
      <c r="I7546" s="106"/>
      <c r="J7546" s="195"/>
      <c r="K7546" s="195"/>
      <c r="L7546" s="196"/>
    </row>
    <row r="7547">
      <c r="A7547" s="198"/>
      <c r="B7547" s="219"/>
      <c r="C7547" s="103"/>
      <c r="D7547" s="103"/>
      <c r="E7547" s="5" t="str">
        <f t="array" ref="E7547">IF(D7547="","",XLOOKUP(D7547,DATOS!$D$6:D14000,DATOS!$C$6:C14000,0,0,1))</f>
        <v/>
      </c>
      <c r="F7547" s="220"/>
      <c r="G7547" s="221"/>
      <c r="H7547" s="194"/>
      <c r="I7547" s="106"/>
      <c r="J7547" s="195"/>
      <c r="K7547" s="195"/>
      <c r="L7547" s="196"/>
    </row>
    <row r="7548">
      <c r="A7548" s="198"/>
      <c r="B7548" s="219"/>
      <c r="C7548" s="103"/>
      <c r="D7548" s="103"/>
      <c r="E7548" s="5" t="str">
        <f t="array" ref="E7548">IF(D7548="","",XLOOKUP(D7548,DATOS!$D$6:D14000,DATOS!$C$6:C14000,0,0,1))</f>
        <v/>
      </c>
      <c r="F7548" s="220"/>
      <c r="G7548" s="221"/>
      <c r="H7548" s="194"/>
      <c r="I7548" s="106"/>
      <c r="J7548" s="195"/>
      <c r="K7548" s="195"/>
      <c r="L7548" s="196"/>
    </row>
    <row r="7549">
      <c r="A7549" s="198"/>
      <c r="B7549" s="219"/>
      <c r="C7549" s="103"/>
      <c r="D7549" s="103"/>
      <c r="E7549" s="5" t="str">
        <f t="array" ref="E7549">IF(D7549="","",XLOOKUP(D7549,DATOS!$D$6:D14000,DATOS!$C$6:C14000,0,0,1))</f>
        <v/>
      </c>
      <c r="F7549" s="220"/>
      <c r="G7549" s="221"/>
      <c r="H7549" s="194"/>
      <c r="I7549" s="106"/>
      <c r="J7549" s="195"/>
      <c r="K7549" s="195"/>
      <c r="L7549" s="196"/>
    </row>
    <row r="7550">
      <c r="A7550" s="198"/>
      <c r="B7550" s="219"/>
      <c r="C7550" s="103"/>
      <c r="D7550" s="103"/>
      <c r="E7550" s="5" t="str">
        <f t="array" ref="E7550">IF(D7550="","",XLOOKUP(D7550,DATOS!$D$6:D14000,DATOS!$C$6:C14000,0,0,1))</f>
        <v/>
      </c>
      <c r="F7550" s="220"/>
      <c r="G7550" s="221"/>
      <c r="H7550" s="194"/>
      <c r="I7550" s="106"/>
      <c r="J7550" s="195"/>
      <c r="K7550" s="195"/>
      <c r="L7550" s="196"/>
    </row>
    <row r="7551">
      <c r="A7551" s="198"/>
      <c r="B7551" s="219"/>
      <c r="C7551" s="103"/>
      <c r="D7551" s="103"/>
      <c r="E7551" s="5" t="str">
        <f t="array" ref="E7551">IF(D7551="","",XLOOKUP(D7551,DATOS!$D$6:D14000,DATOS!$C$6:C14000,0,0,1))</f>
        <v/>
      </c>
      <c r="F7551" s="220"/>
      <c r="G7551" s="221"/>
      <c r="H7551" s="194"/>
      <c r="I7551" s="106"/>
      <c r="J7551" s="195"/>
      <c r="K7551" s="195"/>
      <c r="L7551" s="196"/>
    </row>
    <row r="7552">
      <c r="A7552" s="198"/>
      <c r="B7552" s="219"/>
      <c r="C7552" s="103"/>
      <c r="D7552" s="103"/>
      <c r="E7552" s="5" t="str">
        <f t="array" ref="E7552">IF(D7552="","",XLOOKUP(D7552,DATOS!$D$6:D14000,DATOS!$C$6:C14000,0,0,1))</f>
        <v/>
      </c>
      <c r="F7552" s="220"/>
      <c r="G7552" s="221"/>
      <c r="H7552" s="194"/>
      <c r="I7552" s="106"/>
      <c r="J7552" s="195"/>
      <c r="K7552" s="195"/>
      <c r="L7552" s="196"/>
    </row>
    <row r="7553">
      <c r="A7553" s="198"/>
      <c r="B7553" s="219"/>
      <c r="C7553" s="103"/>
      <c r="D7553" s="103"/>
      <c r="E7553" s="5" t="str">
        <f t="array" ref="E7553">IF(D7553="","",XLOOKUP(D7553,DATOS!$D$6:D14000,DATOS!$C$6:C14000,0,0,1))</f>
        <v/>
      </c>
      <c r="F7553" s="220"/>
      <c r="G7553" s="221"/>
      <c r="H7553" s="194"/>
      <c r="I7553" s="106"/>
      <c r="J7553" s="195"/>
      <c r="K7553" s="195"/>
      <c r="L7553" s="196"/>
    </row>
    <row r="7554">
      <c r="A7554" s="198"/>
      <c r="B7554" s="219"/>
      <c r="C7554" s="103"/>
      <c r="D7554" s="103"/>
      <c r="E7554" s="5" t="str">
        <f t="array" ref="E7554">IF(D7554="","",XLOOKUP(D7554,DATOS!$D$6:D14000,DATOS!$C$6:C14000,0,0,1))</f>
        <v/>
      </c>
      <c r="F7554" s="220"/>
      <c r="G7554" s="221"/>
      <c r="H7554" s="194"/>
      <c r="I7554" s="106"/>
      <c r="J7554" s="195"/>
      <c r="K7554" s="195"/>
      <c r="L7554" s="196"/>
    </row>
    <row r="7555">
      <c r="A7555" s="198"/>
      <c r="B7555" s="219"/>
      <c r="C7555" s="103"/>
      <c r="D7555" s="103"/>
      <c r="E7555" s="5" t="str">
        <f t="array" ref="E7555">IF(D7555="","",XLOOKUP(D7555,DATOS!$D$6:D14000,DATOS!$C$6:C14000,0,0,1))</f>
        <v/>
      </c>
      <c r="F7555" s="220"/>
      <c r="G7555" s="221"/>
      <c r="H7555" s="194"/>
      <c r="I7555" s="106"/>
      <c r="J7555" s="195"/>
      <c r="K7555" s="195"/>
      <c r="L7555" s="196"/>
    </row>
    <row r="7556">
      <c r="A7556" s="198"/>
      <c r="B7556" s="219"/>
      <c r="C7556" s="103"/>
      <c r="D7556" s="103"/>
      <c r="E7556" s="5" t="str">
        <f t="array" ref="E7556">IF(D7556="","",XLOOKUP(D7556,DATOS!$D$6:D14000,DATOS!$C$6:C14000,0,0,1))</f>
        <v/>
      </c>
      <c r="F7556" s="220"/>
      <c r="G7556" s="221"/>
      <c r="H7556" s="194"/>
      <c r="I7556" s="106"/>
      <c r="J7556" s="195"/>
      <c r="K7556" s="195"/>
      <c r="L7556" s="196"/>
    </row>
    <row r="7557">
      <c r="A7557" s="198"/>
      <c r="B7557" s="219"/>
      <c r="C7557" s="103"/>
      <c r="D7557" s="103"/>
      <c r="E7557" s="5" t="str">
        <f t="array" ref="E7557">IF(D7557="","",XLOOKUP(D7557,DATOS!$D$6:D14000,DATOS!$C$6:C14000,0,0,1))</f>
        <v/>
      </c>
      <c r="F7557" s="220"/>
      <c r="G7557" s="221"/>
      <c r="H7557" s="194"/>
      <c r="I7557" s="106"/>
      <c r="J7557" s="195"/>
      <c r="K7557" s="195"/>
      <c r="L7557" s="196"/>
    </row>
    <row r="7558">
      <c r="A7558" s="198"/>
      <c r="B7558" s="219"/>
      <c r="C7558" s="103"/>
      <c r="D7558" s="103"/>
      <c r="E7558" s="5" t="str">
        <f t="array" ref="E7558">IF(D7558="","",XLOOKUP(D7558,DATOS!$D$6:D14000,DATOS!$C$6:C14000,0,0,1))</f>
        <v/>
      </c>
      <c r="F7558" s="220"/>
      <c r="G7558" s="221"/>
      <c r="H7558" s="194"/>
      <c r="I7558" s="106"/>
      <c r="J7558" s="195"/>
      <c r="K7558" s="195"/>
      <c r="L7558" s="196"/>
    </row>
    <row r="7559">
      <c r="A7559" s="198"/>
      <c r="B7559" s="219"/>
      <c r="C7559" s="103"/>
      <c r="D7559" s="103"/>
      <c r="E7559" s="5" t="str">
        <f t="array" ref="E7559">IF(D7559="","",XLOOKUP(D7559,DATOS!$D$6:D14000,DATOS!$C$6:C14000,0,0,1))</f>
        <v/>
      </c>
      <c r="F7559" s="220"/>
      <c r="G7559" s="221"/>
      <c r="H7559" s="194"/>
      <c r="I7559" s="106"/>
      <c r="J7559" s="195"/>
      <c r="K7559" s="195"/>
      <c r="L7559" s="196"/>
    </row>
    <row r="7560">
      <c r="A7560" s="198"/>
      <c r="B7560" s="219"/>
      <c r="C7560" s="103"/>
      <c r="D7560" s="103"/>
      <c r="E7560" s="5" t="str">
        <f t="array" ref="E7560">IF(D7560="","",XLOOKUP(D7560,DATOS!$D$6:D14000,DATOS!$C$6:C14000,0,0,1))</f>
        <v/>
      </c>
      <c r="F7560" s="220"/>
      <c r="G7560" s="221"/>
      <c r="H7560" s="194"/>
      <c r="I7560" s="106"/>
      <c r="J7560" s="195"/>
      <c r="K7560" s="195"/>
      <c r="L7560" s="196"/>
    </row>
    <row r="7561">
      <c r="A7561" s="198"/>
      <c r="B7561" s="219"/>
      <c r="C7561" s="103"/>
      <c r="D7561" s="103"/>
      <c r="E7561" s="5" t="str">
        <f t="array" ref="E7561">IF(D7561="","",XLOOKUP(D7561,DATOS!$D$6:D14000,DATOS!$C$6:C14000,0,0,1))</f>
        <v/>
      </c>
      <c r="F7561" s="220"/>
      <c r="G7561" s="221"/>
      <c r="H7561" s="194"/>
      <c r="I7561" s="106"/>
      <c r="J7561" s="195"/>
      <c r="K7561" s="195"/>
      <c r="L7561" s="196"/>
    </row>
    <row r="7562">
      <c r="A7562" s="198"/>
      <c r="B7562" s="219"/>
      <c r="C7562" s="103"/>
      <c r="D7562" s="103"/>
      <c r="E7562" s="5" t="str">
        <f t="array" ref="E7562">IF(D7562="","",XLOOKUP(D7562,DATOS!$D$6:D14000,DATOS!$C$6:C14000,0,0,1))</f>
        <v/>
      </c>
      <c r="F7562" s="220"/>
      <c r="G7562" s="221"/>
      <c r="H7562" s="194"/>
      <c r="I7562" s="106"/>
      <c r="J7562" s="195"/>
      <c r="K7562" s="195"/>
      <c r="L7562" s="196"/>
    </row>
    <row r="7563">
      <c r="A7563" s="198"/>
      <c r="B7563" s="219"/>
      <c r="C7563" s="103"/>
      <c r="D7563" s="103"/>
      <c r="E7563" s="5" t="str">
        <f t="array" ref="E7563">IF(D7563="","",XLOOKUP(D7563,DATOS!$D$6:D14000,DATOS!$C$6:C14000,0,0,1))</f>
        <v/>
      </c>
      <c r="F7563" s="220"/>
      <c r="G7563" s="221"/>
      <c r="H7563" s="194"/>
      <c r="I7563" s="106"/>
      <c r="J7563" s="195"/>
      <c r="K7563" s="195"/>
      <c r="L7563" s="196"/>
    </row>
    <row r="7564">
      <c r="A7564" s="198"/>
      <c r="B7564" s="219"/>
      <c r="C7564" s="103"/>
      <c r="D7564" s="103"/>
      <c r="E7564" s="5" t="str">
        <f t="array" ref="E7564">IF(D7564="","",XLOOKUP(D7564,DATOS!$D$6:D14000,DATOS!$C$6:C14000,0,0,1))</f>
        <v/>
      </c>
      <c r="F7564" s="220"/>
      <c r="G7564" s="221"/>
      <c r="H7564" s="194"/>
      <c r="I7564" s="106"/>
      <c r="J7564" s="195"/>
      <c r="K7564" s="195"/>
      <c r="L7564" s="196"/>
    </row>
    <row r="7565">
      <c r="A7565" s="198"/>
      <c r="B7565" s="219"/>
      <c r="C7565" s="103"/>
      <c r="D7565" s="103"/>
      <c r="E7565" s="5" t="str">
        <f t="array" ref="E7565">IF(D7565="","",XLOOKUP(D7565,DATOS!$D$6:D14000,DATOS!$C$6:C14000,0,0,1))</f>
        <v/>
      </c>
      <c r="F7565" s="220"/>
      <c r="G7565" s="221"/>
      <c r="H7565" s="194"/>
      <c r="I7565" s="106"/>
      <c r="J7565" s="195"/>
      <c r="K7565" s="195"/>
      <c r="L7565" s="196"/>
    </row>
    <row r="7566">
      <c r="A7566" s="198"/>
      <c r="B7566" s="219"/>
      <c r="C7566" s="103"/>
      <c r="D7566" s="103"/>
      <c r="E7566" s="5" t="str">
        <f t="array" ref="E7566">IF(D7566="","",XLOOKUP(D7566,DATOS!$D$6:D14000,DATOS!$C$6:C14000,0,0,1))</f>
        <v/>
      </c>
      <c r="F7566" s="220"/>
      <c r="G7566" s="221"/>
      <c r="H7566" s="194"/>
      <c r="I7566" s="106"/>
      <c r="J7566" s="195"/>
      <c r="K7566" s="195"/>
      <c r="L7566" s="196"/>
    </row>
    <row r="7567">
      <c r="A7567" s="198"/>
      <c r="B7567" s="219"/>
      <c r="C7567" s="103"/>
      <c r="D7567" s="103"/>
      <c r="E7567" s="224" t="str">
        <f t="array" ref="E7567">IF(D7567="","",XLOOKUP(D7567,DATOS!$D$6:D14000,DATOS!$C$6:C14000,0,0,1))</f>
        <v/>
      </c>
      <c r="F7567" s="220"/>
      <c r="G7567" s="221"/>
      <c r="H7567" s="194"/>
      <c r="I7567" s="106"/>
      <c r="J7567" s="195"/>
      <c r="K7567" s="195"/>
      <c r="L7567" s="196"/>
    </row>
    <row r="7568">
      <c r="A7568" s="198"/>
      <c r="B7568" s="219"/>
      <c r="C7568" s="103"/>
      <c r="D7568" s="103"/>
      <c r="E7568" s="5" t="str">
        <f t="array" ref="E7568">IF(D7568="","",XLOOKUP(D7568,DATOS!$D$6:D14000,DATOS!$C$6:C14000,0,0,1))</f>
        <v/>
      </c>
      <c r="F7568" s="220"/>
      <c r="G7568" s="221"/>
      <c r="H7568" s="194"/>
      <c r="I7568" s="106"/>
      <c r="J7568" s="195"/>
      <c r="K7568" s="195"/>
      <c r="L7568" s="196"/>
    </row>
    <row r="7569">
      <c r="A7569" s="198"/>
      <c r="B7569" s="219"/>
      <c r="C7569" s="103"/>
      <c r="D7569" s="103"/>
      <c r="E7569" s="5" t="str">
        <f t="array" ref="E7569">IF(D7569="","",XLOOKUP(D7569,DATOS!$D$6:D14000,DATOS!$C$6:C14000,0,0,1))</f>
        <v/>
      </c>
      <c r="F7569" s="220"/>
      <c r="G7569" s="221"/>
      <c r="H7569" s="194"/>
      <c r="I7569" s="106"/>
      <c r="J7569" s="195"/>
      <c r="K7569" s="195"/>
      <c r="L7569" s="196"/>
    </row>
    <row r="7570">
      <c r="A7570" s="198"/>
      <c r="B7570" s="219"/>
      <c r="C7570" s="103"/>
      <c r="D7570" s="103"/>
      <c r="E7570" s="5" t="str">
        <f t="array" ref="E7570">IF(D7570="","",XLOOKUP(D7570,DATOS!$D$6:D14000,DATOS!$C$6:C14000,0,0,1))</f>
        <v/>
      </c>
      <c r="F7570" s="220"/>
      <c r="G7570" s="221"/>
      <c r="H7570" s="194"/>
      <c r="I7570" s="106"/>
      <c r="J7570" s="195"/>
      <c r="K7570" s="195"/>
      <c r="L7570" s="196"/>
    </row>
    <row r="7571">
      <c r="A7571" s="198"/>
      <c r="B7571" s="219"/>
      <c r="C7571" s="103"/>
      <c r="D7571" s="103"/>
      <c r="E7571" s="5" t="str">
        <f t="array" ref="E7571">IF(D7571="","",XLOOKUP(D7571,DATOS!$D$6:D14000,DATOS!$C$6:C14000,0,0,1))</f>
        <v/>
      </c>
      <c r="F7571" s="220"/>
      <c r="G7571" s="221"/>
      <c r="H7571" s="194"/>
      <c r="I7571" s="106"/>
      <c r="J7571" s="195"/>
      <c r="K7571" s="195"/>
      <c r="L7571" s="196"/>
    </row>
    <row r="7572">
      <c r="A7572" s="198"/>
      <c r="B7572" s="219"/>
      <c r="C7572" s="103"/>
      <c r="D7572" s="103"/>
      <c r="E7572" s="5" t="str">
        <f t="array" ref="E7572">IF(D7572="","",XLOOKUP(D7572,DATOS!$D$6:D14000,DATOS!$C$6:C14000,0,0,1))</f>
        <v/>
      </c>
      <c r="F7572" s="220"/>
      <c r="G7572" s="221"/>
      <c r="H7572" s="194"/>
      <c r="I7572" s="106"/>
      <c r="J7572" s="195"/>
      <c r="K7572" s="195"/>
      <c r="L7572" s="196"/>
    </row>
    <row r="7573">
      <c r="A7573" s="198"/>
      <c r="B7573" s="219"/>
      <c r="C7573" s="103"/>
      <c r="D7573" s="103"/>
      <c r="E7573" s="5" t="str">
        <f t="array" ref="E7573">IF(D7573="","",XLOOKUP(D7573,DATOS!$D$6:D14000,DATOS!$C$6:C14000,0,0,1))</f>
        <v/>
      </c>
      <c r="F7573" s="220"/>
      <c r="G7573" s="221"/>
      <c r="H7573" s="194"/>
      <c r="I7573" s="106"/>
      <c r="J7573" s="195"/>
      <c r="K7573" s="195"/>
      <c r="L7573" s="196"/>
    </row>
    <row r="7574">
      <c r="A7574" s="198"/>
      <c r="B7574" s="219"/>
      <c r="C7574" s="103"/>
      <c r="D7574" s="103"/>
      <c r="E7574" s="5" t="str">
        <f t="array" ref="E7574">IF(D7574="","",XLOOKUP(D7574,DATOS!$D$6:D14000,DATOS!$C$6:C14000,0,0,1))</f>
        <v/>
      </c>
      <c r="F7574" s="220"/>
      <c r="G7574" s="221"/>
      <c r="H7574" s="194"/>
      <c r="I7574" s="106"/>
      <c r="J7574" s="195"/>
      <c r="K7574" s="195"/>
      <c r="L7574" s="196"/>
    </row>
    <row r="7575">
      <c r="A7575" s="198"/>
      <c r="B7575" s="219"/>
      <c r="C7575" s="103"/>
      <c r="D7575" s="103"/>
      <c r="E7575" s="5" t="str">
        <f t="array" ref="E7575">IF(D7575="","",XLOOKUP(D7575,DATOS!$D$6:D14000,DATOS!$C$6:C14000,0,0,1))</f>
        <v/>
      </c>
      <c r="F7575" s="220"/>
      <c r="G7575" s="221"/>
      <c r="H7575" s="194"/>
      <c r="I7575" s="106"/>
      <c r="J7575" s="195"/>
      <c r="K7575" s="195"/>
      <c r="L7575" s="196"/>
    </row>
    <row r="7576">
      <c r="A7576" s="198"/>
      <c r="B7576" s="219"/>
      <c r="C7576" s="103"/>
      <c r="D7576" s="103"/>
      <c r="E7576" s="5" t="str">
        <f t="array" ref="E7576">IF(D7576="","",XLOOKUP(D7576,DATOS!$D$6:D14000,DATOS!$C$6:C14000,0,0,1))</f>
        <v/>
      </c>
      <c r="F7576" s="220"/>
      <c r="G7576" s="221"/>
      <c r="H7576" s="194"/>
      <c r="I7576" s="106"/>
      <c r="J7576" s="195"/>
      <c r="K7576" s="195"/>
      <c r="L7576" s="196"/>
    </row>
    <row r="7577">
      <c r="A7577" s="198"/>
      <c r="B7577" s="219"/>
      <c r="C7577" s="103"/>
      <c r="D7577" s="103"/>
      <c r="E7577" s="5" t="str">
        <f t="array" ref="E7577">IF(D7577="","",XLOOKUP(D7577,DATOS!$D$6:D14000,DATOS!$C$6:C14000,0,0,1))</f>
        <v/>
      </c>
      <c r="F7577" s="220"/>
      <c r="G7577" s="221"/>
      <c r="H7577" s="194"/>
      <c r="I7577" s="106"/>
      <c r="J7577" s="195"/>
      <c r="K7577" s="195"/>
      <c r="L7577" s="196"/>
    </row>
    <row r="7578">
      <c r="A7578" s="198"/>
      <c r="B7578" s="219"/>
      <c r="C7578" s="103"/>
      <c r="D7578" s="103"/>
      <c r="E7578" s="5" t="str">
        <f t="array" ref="E7578">IF(D7578="","",XLOOKUP(D7578,DATOS!$D$6:D14000,DATOS!$C$6:C14000,0,0,1))</f>
        <v/>
      </c>
      <c r="F7578" s="220"/>
      <c r="G7578" s="221"/>
      <c r="H7578" s="194"/>
      <c r="I7578" s="106"/>
      <c r="J7578" s="195"/>
      <c r="K7578" s="195"/>
      <c r="L7578" s="196"/>
    </row>
    <row r="7579">
      <c r="A7579" s="198"/>
      <c r="B7579" s="219"/>
      <c r="C7579" s="103"/>
      <c r="D7579" s="103"/>
      <c r="E7579" s="5" t="str">
        <f t="array" ref="E7579">IF(D7579="","",XLOOKUP(D7579,DATOS!$D$6:D14000,DATOS!$C$6:C14000,0,0,1))</f>
        <v/>
      </c>
      <c r="F7579" s="220"/>
      <c r="G7579" s="221"/>
      <c r="H7579" s="194"/>
      <c r="I7579" s="106"/>
      <c r="J7579" s="195"/>
      <c r="K7579" s="195"/>
      <c r="L7579" s="196"/>
    </row>
    <row r="7580">
      <c r="A7580" s="198"/>
      <c r="B7580" s="219"/>
      <c r="C7580" s="103"/>
      <c r="D7580" s="103"/>
      <c r="E7580" s="5" t="str">
        <f t="array" ref="E7580">IF(D7580="","",XLOOKUP(D7580,DATOS!$D$6:D14000,DATOS!$C$6:C14000,0,0,1))</f>
        <v/>
      </c>
      <c r="F7580" s="220"/>
      <c r="G7580" s="221"/>
      <c r="H7580" s="194"/>
      <c r="I7580" s="106"/>
      <c r="J7580" s="195"/>
      <c r="K7580" s="195"/>
      <c r="L7580" s="196"/>
    </row>
    <row r="7581">
      <c r="A7581" s="198"/>
      <c r="B7581" s="219"/>
      <c r="C7581" s="103"/>
      <c r="D7581" s="103"/>
      <c r="E7581" s="5" t="str">
        <f t="array" ref="E7581">IF(D7581="","",XLOOKUP(D7581,DATOS!$D$6:D14000,DATOS!$C$6:C14000,0,0,1))</f>
        <v/>
      </c>
      <c r="F7581" s="220"/>
      <c r="G7581" s="221"/>
      <c r="H7581" s="194"/>
      <c r="I7581" s="106"/>
      <c r="J7581" s="195"/>
      <c r="K7581" s="195"/>
      <c r="L7581" s="196"/>
    </row>
    <row r="7582">
      <c r="A7582" s="198"/>
      <c r="B7582" s="219"/>
      <c r="C7582" s="103"/>
      <c r="D7582" s="103"/>
      <c r="E7582" s="5" t="str">
        <f t="array" ref="E7582">IF(D7582="","",XLOOKUP(D7582,DATOS!$D$6:D14000,DATOS!$C$6:C14000,0,0,1))</f>
        <v/>
      </c>
      <c r="F7582" s="220"/>
      <c r="G7582" s="221"/>
      <c r="H7582" s="194"/>
      <c r="I7582" s="106"/>
      <c r="J7582" s="195"/>
      <c r="K7582" s="195"/>
      <c r="L7582" s="196"/>
    </row>
    <row r="7583">
      <c r="A7583" s="198"/>
      <c r="B7583" s="219"/>
      <c r="C7583" s="103"/>
      <c r="D7583" s="103"/>
      <c r="E7583" s="5" t="str">
        <f t="array" ref="E7583">IF(D7583="","",XLOOKUP(D7583,DATOS!$D$6:D14000,DATOS!$C$6:C14000,0,0,1))</f>
        <v/>
      </c>
      <c r="F7583" s="220"/>
      <c r="G7583" s="221"/>
      <c r="H7583" s="194"/>
      <c r="I7583" s="106"/>
      <c r="J7583" s="195"/>
      <c r="K7583" s="195"/>
      <c r="L7583" s="196"/>
    </row>
    <row r="7584">
      <c r="A7584" s="198"/>
      <c r="B7584" s="219"/>
      <c r="C7584" s="103"/>
      <c r="D7584" s="103"/>
      <c r="E7584" s="5" t="str">
        <f t="array" ref="E7584">IF(D7584="","",XLOOKUP(D7584,DATOS!$D$6:D14000,DATOS!$C$6:C14000,0,0,1))</f>
        <v/>
      </c>
      <c r="F7584" s="220"/>
      <c r="G7584" s="221"/>
      <c r="H7584" s="194"/>
      <c r="I7584" s="106"/>
      <c r="J7584" s="195"/>
      <c r="K7584" s="195"/>
      <c r="L7584" s="196"/>
    </row>
    <row r="7585">
      <c r="A7585" s="198"/>
      <c r="B7585" s="219"/>
      <c r="C7585" s="103"/>
      <c r="D7585" s="103"/>
      <c r="E7585" s="5" t="str">
        <f t="array" ref="E7585">IF(D7585="","",XLOOKUP(D7585,DATOS!$D$6:D14000,DATOS!$C$6:C14000,0,0,1))</f>
        <v/>
      </c>
      <c r="F7585" s="220"/>
      <c r="G7585" s="221"/>
      <c r="H7585" s="194"/>
      <c r="I7585" s="106"/>
      <c r="J7585" s="195"/>
      <c r="K7585" s="195"/>
      <c r="L7585" s="196"/>
    </row>
    <row r="7586">
      <c r="A7586" s="198"/>
      <c r="B7586" s="219"/>
      <c r="C7586" s="103"/>
      <c r="D7586" s="103"/>
      <c r="E7586" s="5" t="str">
        <f t="array" ref="E7586">IF(D7586="","",XLOOKUP(D7586,DATOS!$D$6:D14000,DATOS!$C$6:C14000,0,0,1))</f>
        <v/>
      </c>
      <c r="F7586" s="220"/>
      <c r="G7586" s="221"/>
      <c r="H7586" s="194"/>
      <c r="I7586" s="106"/>
      <c r="J7586" s="195"/>
      <c r="K7586" s="195"/>
      <c r="L7586" s="196"/>
    </row>
    <row r="7587">
      <c r="A7587" s="198"/>
      <c r="B7587" s="219"/>
      <c r="C7587" s="103"/>
      <c r="D7587" s="103"/>
      <c r="E7587" s="5" t="str">
        <f t="array" ref="E7587">IF(D7587="","",XLOOKUP(D7587,DATOS!$D$6:D14000,DATOS!$C$6:C14000,0,0,1))</f>
        <v/>
      </c>
      <c r="F7587" s="220"/>
      <c r="G7587" s="221"/>
      <c r="H7587" s="194"/>
      <c r="I7587" s="106"/>
      <c r="J7587" s="195"/>
      <c r="K7587" s="195"/>
      <c r="L7587" s="196"/>
    </row>
    <row r="7588">
      <c r="A7588" s="198"/>
      <c r="B7588" s="219"/>
      <c r="C7588" s="103"/>
      <c r="D7588" s="103"/>
      <c r="E7588" s="5" t="str">
        <f t="array" ref="E7588">IF(D7588="","",XLOOKUP(D7588,DATOS!$D$6:D14000,DATOS!$C$6:C14000,0,0,1))</f>
        <v/>
      </c>
      <c r="F7588" s="220"/>
      <c r="G7588" s="221"/>
      <c r="H7588" s="194"/>
      <c r="I7588" s="106"/>
      <c r="J7588" s="195"/>
      <c r="K7588" s="195"/>
      <c r="L7588" s="196"/>
    </row>
    <row r="7589">
      <c r="A7589" s="198"/>
      <c r="B7589" s="219"/>
      <c r="C7589" s="103"/>
      <c r="D7589" s="103"/>
      <c r="E7589" s="5" t="str">
        <f t="array" ref="E7589">IF(D7589="","",XLOOKUP(D7589,DATOS!$D$6:D14000,DATOS!$C$6:C14000,0,0,1))</f>
        <v/>
      </c>
      <c r="F7589" s="220"/>
      <c r="G7589" s="221"/>
      <c r="H7589" s="194"/>
      <c r="I7589" s="106"/>
      <c r="J7589" s="195"/>
      <c r="K7589" s="195"/>
      <c r="L7589" s="196"/>
    </row>
    <row r="7590">
      <c r="A7590" s="198"/>
      <c r="B7590" s="219"/>
      <c r="C7590" s="103"/>
      <c r="D7590" s="103"/>
      <c r="E7590" s="5" t="str">
        <f t="array" ref="E7590">IF(D7590="","",XLOOKUP(D7590,DATOS!$D$6:D14000,DATOS!$C$6:C14000,0,0,1))</f>
        <v/>
      </c>
      <c r="F7590" s="220"/>
      <c r="G7590" s="221"/>
      <c r="H7590" s="194"/>
      <c r="I7590" s="106"/>
      <c r="J7590" s="195"/>
      <c r="K7590" s="195"/>
      <c r="L7590" s="196"/>
    </row>
    <row r="7591">
      <c r="A7591" s="198"/>
      <c r="B7591" s="219"/>
      <c r="C7591" s="103"/>
      <c r="D7591" s="103"/>
      <c r="E7591" s="5" t="str">
        <f t="array" ref="E7591">IF(D7591="","",XLOOKUP(D7591,DATOS!$D$6:D14000,DATOS!$C$6:C14000,0,0,1))</f>
        <v/>
      </c>
      <c r="F7591" s="220"/>
      <c r="G7591" s="221"/>
      <c r="H7591" s="194"/>
      <c r="I7591" s="106"/>
      <c r="J7591" s="195"/>
      <c r="K7591" s="195"/>
      <c r="L7591" s="196"/>
    </row>
    <row r="7592">
      <c r="A7592" s="198"/>
      <c r="B7592" s="219"/>
      <c r="C7592" s="103"/>
      <c r="D7592" s="103"/>
      <c r="E7592" s="5" t="str">
        <f t="array" ref="E7592">IF(D7592="","",XLOOKUP(D7592,DATOS!$D$6:D14000,DATOS!$C$6:C14000,0,0,1))</f>
        <v/>
      </c>
      <c r="F7592" s="220"/>
      <c r="G7592" s="221"/>
      <c r="H7592" s="194"/>
      <c r="I7592" s="106"/>
      <c r="J7592" s="195"/>
      <c r="K7592" s="195"/>
      <c r="L7592" s="196"/>
    </row>
    <row r="7593">
      <c r="A7593" s="198"/>
      <c r="B7593" s="219"/>
      <c r="C7593" s="103"/>
      <c r="D7593" s="103"/>
      <c r="E7593" s="5" t="str">
        <f t="array" ref="E7593">IF(D7593="","",XLOOKUP(D7593,DATOS!$D$6:D14000,DATOS!$C$6:C14000,0,0,1))</f>
        <v/>
      </c>
      <c r="F7593" s="220"/>
      <c r="G7593" s="221"/>
      <c r="H7593" s="194"/>
      <c r="I7593" s="106"/>
      <c r="J7593" s="195"/>
      <c r="K7593" s="195"/>
      <c r="L7593" s="196"/>
    </row>
    <row r="7594">
      <c r="A7594" s="198"/>
      <c r="B7594" s="219"/>
      <c r="C7594" s="103"/>
      <c r="D7594" s="103"/>
      <c r="E7594" s="5" t="str">
        <f t="array" ref="E7594">IF(D7594="","",XLOOKUP(D7594,DATOS!$D$6:D14000,DATOS!$C$6:C14000,0,0,1))</f>
        <v/>
      </c>
      <c r="F7594" s="220"/>
      <c r="G7594" s="221"/>
      <c r="H7594" s="194"/>
      <c r="I7594" s="106"/>
      <c r="J7594" s="195"/>
      <c r="K7594" s="195"/>
      <c r="L7594" s="196"/>
    </row>
    <row r="7595">
      <c r="A7595" s="198"/>
      <c r="B7595" s="219"/>
      <c r="C7595" s="103"/>
      <c r="D7595" s="103"/>
      <c r="E7595" s="5" t="str">
        <f t="array" ref="E7595">IF(D7595="","",XLOOKUP(D7595,DATOS!$D$6:D14000,DATOS!$C$6:C14000,0,0,1))</f>
        <v/>
      </c>
      <c r="F7595" s="220"/>
      <c r="G7595" s="221"/>
      <c r="H7595" s="194"/>
      <c r="I7595" s="106"/>
      <c r="J7595" s="195"/>
      <c r="K7595" s="195"/>
      <c r="L7595" s="196"/>
    </row>
    <row r="7596">
      <c r="A7596" s="198"/>
      <c r="B7596" s="219"/>
      <c r="C7596" s="103"/>
      <c r="D7596" s="103"/>
      <c r="E7596" s="5" t="str">
        <f t="array" ref="E7596">IF(D7596="","",XLOOKUP(D7596,DATOS!$D$6:D14000,DATOS!$C$6:C14000,0,0,1))</f>
        <v/>
      </c>
      <c r="F7596" s="220"/>
      <c r="G7596" s="221"/>
      <c r="H7596" s="194"/>
      <c r="I7596" s="106"/>
      <c r="J7596" s="195"/>
      <c r="K7596" s="195"/>
      <c r="L7596" s="196"/>
    </row>
    <row r="7597">
      <c r="A7597" s="198"/>
      <c r="B7597" s="219"/>
      <c r="C7597" s="103"/>
      <c r="D7597" s="103"/>
      <c r="E7597" s="5" t="str">
        <f t="array" ref="E7597">IF(D7597="","",XLOOKUP(D7597,DATOS!$D$6:D14000,DATOS!$C$6:C14000,0,0,1))</f>
        <v/>
      </c>
      <c r="F7597" s="220"/>
      <c r="G7597" s="221"/>
      <c r="H7597" s="194"/>
      <c r="I7597" s="106"/>
      <c r="J7597" s="195"/>
      <c r="K7597" s="195"/>
      <c r="L7597" s="196"/>
    </row>
    <row r="7598">
      <c r="A7598" s="198"/>
      <c r="B7598" s="219"/>
      <c r="C7598" s="103"/>
      <c r="D7598" s="103"/>
      <c r="E7598" s="5" t="str">
        <f t="array" ref="E7598">IF(D7598="","",XLOOKUP(D7598,DATOS!$D$6:D14000,DATOS!$C$6:C14000,0,0,1))</f>
        <v/>
      </c>
      <c r="F7598" s="220"/>
      <c r="G7598" s="221"/>
      <c r="H7598" s="194"/>
      <c r="I7598" s="106"/>
      <c r="J7598" s="195"/>
      <c r="K7598" s="195"/>
      <c r="L7598" s="196"/>
    </row>
    <row r="7599">
      <c r="A7599" s="198"/>
      <c r="B7599" s="219"/>
      <c r="C7599" s="103"/>
      <c r="D7599" s="103"/>
      <c r="E7599" s="5" t="str">
        <f t="array" ref="E7599">IF(D7599="","",XLOOKUP(D7599,DATOS!$D$6:D14000,DATOS!$C$6:C14000,0,0,1))</f>
        <v/>
      </c>
      <c r="F7599" s="220"/>
      <c r="G7599" s="221"/>
      <c r="H7599" s="194"/>
      <c r="I7599" s="106"/>
      <c r="J7599" s="195"/>
      <c r="K7599" s="195"/>
      <c r="L7599" s="196"/>
    </row>
    <row r="7600">
      <c r="A7600" s="198"/>
      <c r="B7600" s="219"/>
      <c r="C7600" s="103"/>
      <c r="D7600" s="103"/>
      <c r="E7600" s="5" t="str">
        <f t="array" ref="E7600">IF(D7600="","",XLOOKUP(D7600,DATOS!$D$6:D14000,DATOS!$C$6:C14000,0,0,1))</f>
        <v/>
      </c>
      <c r="F7600" s="220"/>
      <c r="G7600" s="221"/>
      <c r="H7600" s="194"/>
      <c r="I7600" s="106"/>
      <c r="J7600" s="195"/>
      <c r="K7600" s="195"/>
      <c r="L7600" s="196"/>
    </row>
    <row r="7601">
      <c r="A7601" s="198"/>
      <c r="B7601" s="219"/>
      <c r="C7601" s="103"/>
      <c r="D7601" s="103"/>
      <c r="E7601" s="5" t="str">
        <f t="array" ref="E7601">IF(D7601="","",XLOOKUP(D7601,DATOS!$D$6:D14000,DATOS!$C$6:C14000,0,0,1))</f>
        <v/>
      </c>
      <c r="F7601" s="220"/>
      <c r="G7601" s="221"/>
      <c r="H7601" s="194"/>
      <c r="I7601" s="106"/>
      <c r="J7601" s="195"/>
      <c r="K7601" s="195"/>
      <c r="L7601" s="196"/>
    </row>
    <row r="7602">
      <c r="A7602" s="198"/>
      <c r="B7602" s="219"/>
      <c r="C7602" s="103"/>
      <c r="D7602" s="103"/>
      <c r="E7602" s="5" t="str">
        <f t="array" ref="E7602">IF(D7602="","",XLOOKUP(D7602,DATOS!$D$6:D14000,DATOS!$C$6:C14000,0,0,1))</f>
        <v/>
      </c>
      <c r="F7602" s="220"/>
      <c r="G7602" s="221"/>
      <c r="H7602" s="194"/>
      <c r="I7602" s="106"/>
      <c r="J7602" s="195"/>
      <c r="K7602" s="195"/>
      <c r="L7602" s="196"/>
    </row>
    <row r="7603">
      <c r="A7603" s="198"/>
      <c r="B7603" s="219"/>
      <c r="C7603" s="103"/>
      <c r="D7603" s="103"/>
      <c r="E7603" s="5" t="str">
        <f t="array" ref="E7603">IF(D7603="","",XLOOKUP(D7603,DATOS!$D$6:D14000,DATOS!$C$6:C14000,0,0,1))</f>
        <v/>
      </c>
      <c r="F7603" s="220"/>
      <c r="G7603" s="221"/>
      <c r="H7603" s="194"/>
      <c r="I7603" s="106"/>
      <c r="J7603" s="195"/>
      <c r="K7603" s="195"/>
      <c r="L7603" s="196"/>
    </row>
    <row r="7604">
      <c r="A7604" s="198"/>
      <c r="B7604" s="219"/>
      <c r="C7604" s="103"/>
      <c r="D7604" s="103"/>
      <c r="E7604" s="5" t="str">
        <f t="array" ref="E7604">IF(D7604="","",XLOOKUP(D7604,DATOS!$D$6:D14000,DATOS!$C$6:C14000,0,0,1))</f>
        <v/>
      </c>
      <c r="F7604" s="220"/>
      <c r="G7604" s="221"/>
      <c r="H7604" s="194"/>
      <c r="I7604" s="106"/>
      <c r="J7604" s="195"/>
      <c r="K7604" s="195"/>
      <c r="L7604" s="196"/>
    </row>
    <row r="7605">
      <c r="A7605" s="198"/>
      <c r="B7605" s="219"/>
      <c r="C7605" s="103"/>
      <c r="D7605" s="103"/>
      <c r="E7605" s="5" t="str">
        <f t="array" ref="E7605">IF(D7605="","",XLOOKUP(D7605,DATOS!$D$6:D14000,DATOS!$C$6:C14000,0,0,1))</f>
        <v/>
      </c>
      <c r="F7605" s="220"/>
      <c r="G7605" s="221"/>
      <c r="H7605" s="194"/>
      <c r="I7605" s="106"/>
      <c r="J7605" s="195"/>
      <c r="K7605" s="195"/>
      <c r="L7605" s="196"/>
    </row>
    <row r="7606">
      <c r="A7606" s="198"/>
      <c r="B7606" s="219"/>
      <c r="C7606" s="103"/>
      <c r="D7606" s="103"/>
      <c r="E7606" s="5" t="str">
        <f t="array" ref="E7606">IF(D7606="","",XLOOKUP(D7606,DATOS!$D$6:D14000,DATOS!$C$6:C14000,0,0,1))</f>
        <v/>
      </c>
      <c r="F7606" s="220"/>
      <c r="G7606" s="221"/>
      <c r="H7606" s="194"/>
      <c r="I7606" s="106"/>
      <c r="J7606" s="195"/>
      <c r="K7606" s="195"/>
      <c r="L7606" s="196"/>
    </row>
    <row r="7607">
      <c r="A7607" s="198"/>
      <c r="B7607" s="219"/>
      <c r="C7607" s="103"/>
      <c r="D7607" s="103"/>
      <c r="E7607" s="5" t="str">
        <f t="array" ref="E7607">IF(D7607="","",XLOOKUP(D7607,DATOS!$D$6:D14000,DATOS!$C$6:C14000,0,0,1))</f>
        <v/>
      </c>
      <c r="F7607" s="220"/>
      <c r="G7607" s="221"/>
      <c r="H7607" s="194"/>
      <c r="I7607" s="106"/>
      <c r="J7607" s="195"/>
      <c r="K7607" s="195"/>
      <c r="L7607" s="196"/>
    </row>
    <row r="7608">
      <c r="A7608" s="198"/>
      <c r="B7608" s="219"/>
      <c r="C7608" s="103"/>
      <c r="D7608" s="103"/>
      <c r="E7608" s="5" t="str">
        <f t="array" ref="E7608">IF(D7608="","",XLOOKUP(D7608,DATOS!$D$6:D14000,DATOS!$C$6:C14000,0,0,1))</f>
        <v/>
      </c>
      <c r="F7608" s="220"/>
      <c r="G7608" s="221"/>
      <c r="H7608" s="194"/>
      <c r="I7608" s="106"/>
      <c r="J7608" s="195"/>
      <c r="K7608" s="195"/>
      <c r="L7608" s="196"/>
    </row>
    <row r="7609">
      <c r="A7609" s="198"/>
      <c r="B7609" s="219"/>
      <c r="C7609" s="103"/>
      <c r="D7609" s="103"/>
      <c r="E7609" s="5" t="str">
        <f t="array" ref="E7609">IF(D7609="","",XLOOKUP(D7609,DATOS!$D$6:D14000,DATOS!$C$6:C14000,0,0,1))</f>
        <v/>
      </c>
      <c r="F7609" s="220"/>
      <c r="G7609" s="221"/>
      <c r="H7609" s="194"/>
      <c r="I7609" s="106"/>
      <c r="J7609" s="195"/>
      <c r="K7609" s="195"/>
      <c r="L7609" s="196"/>
    </row>
    <row r="7610">
      <c r="A7610" s="198"/>
      <c r="B7610" s="219"/>
      <c r="C7610" s="103"/>
      <c r="D7610" s="103"/>
      <c r="E7610" s="5" t="str">
        <f t="array" ref="E7610">IF(D7610="","",XLOOKUP(D7610,DATOS!$D$6:D14000,DATOS!$C$6:C14000,0,0,1))</f>
        <v/>
      </c>
      <c r="F7610" s="220"/>
      <c r="G7610" s="221"/>
      <c r="H7610" s="194"/>
      <c r="I7610" s="106"/>
      <c r="J7610" s="195"/>
      <c r="K7610" s="195"/>
      <c r="L7610" s="196"/>
    </row>
    <row r="7611">
      <c r="A7611" s="198"/>
      <c r="B7611" s="219"/>
      <c r="C7611" s="103"/>
      <c r="D7611" s="103"/>
      <c r="E7611" s="5" t="str">
        <f t="array" ref="E7611">IF(D7611="","",XLOOKUP(D7611,DATOS!$D$6:D14000,DATOS!$C$6:C14000,0,0,1))</f>
        <v/>
      </c>
      <c r="F7611" s="220"/>
      <c r="G7611" s="221"/>
      <c r="H7611" s="194"/>
      <c r="I7611" s="106"/>
      <c r="J7611" s="195"/>
      <c r="K7611" s="195"/>
      <c r="L7611" s="196"/>
    </row>
    <row r="7612">
      <c r="A7612" s="198"/>
      <c r="B7612" s="219"/>
      <c r="C7612" s="103"/>
      <c r="D7612" s="103"/>
      <c r="E7612" s="228" t="str">
        <f t="array" ref="E7612">IF(D7612="","",XLOOKUP(D7612,DATOS!$D$6:D14000,DATOS!$C$6:C14000,0,0,1))</f>
        <v/>
      </c>
      <c r="F7612" s="220"/>
      <c r="G7612" s="221"/>
      <c r="H7612" s="194"/>
      <c r="I7612" s="106"/>
      <c r="J7612" s="195"/>
      <c r="K7612" s="195"/>
      <c r="L7612" s="196"/>
    </row>
    <row r="7613">
      <c r="A7613" s="198"/>
      <c r="B7613" s="219"/>
      <c r="C7613" s="103"/>
      <c r="D7613" s="103"/>
      <c r="E7613" s="5" t="str">
        <f t="array" ref="E7613">IF(D7613="","",XLOOKUP(D7613,DATOS!$D$6:D14000,DATOS!$C$6:C14000,0,0,1))</f>
        <v/>
      </c>
      <c r="F7613" s="220"/>
      <c r="G7613" s="221"/>
      <c r="H7613" s="194"/>
      <c r="I7613" s="106"/>
      <c r="J7613" s="195"/>
      <c r="K7613" s="195"/>
      <c r="L7613" s="196"/>
    </row>
    <row r="7614">
      <c r="A7614" s="198"/>
      <c r="B7614" s="219"/>
      <c r="C7614" s="103"/>
      <c r="D7614" s="103"/>
      <c r="E7614" s="5" t="str">
        <f t="array" ref="E7614">IF(D7614="","",XLOOKUP(D7614,DATOS!$D$6:D14000,DATOS!$C$6:C14000,0,0,1))</f>
        <v/>
      </c>
      <c r="F7614" s="220"/>
      <c r="G7614" s="221"/>
      <c r="H7614" s="194"/>
      <c r="I7614" s="106"/>
      <c r="J7614" s="195"/>
      <c r="K7614" s="195"/>
      <c r="L7614" s="196"/>
    </row>
    <row r="7615">
      <c r="A7615" s="198"/>
      <c r="B7615" s="219"/>
      <c r="C7615" s="103"/>
      <c r="D7615" s="103"/>
      <c r="E7615" s="5" t="str">
        <f t="array" ref="E7615">IF(D7615="","",XLOOKUP(D7615,DATOS!$D$6:D14000,DATOS!$C$6:C14000,0,0,1))</f>
        <v/>
      </c>
      <c r="F7615" s="220"/>
      <c r="G7615" s="221"/>
      <c r="H7615" s="194"/>
      <c r="I7615" s="106"/>
      <c r="J7615" s="195"/>
      <c r="K7615" s="195"/>
      <c r="L7615" s="196"/>
    </row>
    <row r="7616">
      <c r="A7616" s="198"/>
      <c r="B7616" s="219"/>
      <c r="C7616" s="103"/>
      <c r="D7616" s="103"/>
      <c r="E7616" s="5" t="str">
        <f t="array" ref="E7616">IF(D7616="","",XLOOKUP(D7616,DATOS!$D$6:D14000,DATOS!$C$6:C14000,0,0,1))</f>
        <v/>
      </c>
      <c r="F7616" s="220"/>
      <c r="G7616" s="221"/>
      <c r="H7616" s="194"/>
      <c r="I7616" s="106"/>
      <c r="J7616" s="195"/>
      <c r="K7616" s="195"/>
      <c r="L7616" s="196"/>
    </row>
    <row r="7617">
      <c r="A7617" s="198"/>
      <c r="B7617" s="219"/>
      <c r="C7617" s="103"/>
      <c r="D7617" s="103"/>
      <c r="E7617" s="224" t="str">
        <f t="array" ref="E7617">IF(D7617="","",XLOOKUP(D7617,DATOS!$D$6:D14000,DATOS!$C$6:C14000,0,0,1))</f>
        <v/>
      </c>
      <c r="F7617" s="220"/>
      <c r="G7617" s="221"/>
      <c r="H7617" s="194"/>
      <c r="I7617" s="106"/>
      <c r="J7617" s="195"/>
      <c r="K7617" s="195"/>
      <c r="L7617" s="196"/>
    </row>
    <row r="7618">
      <c r="A7618" s="198"/>
      <c r="B7618" s="219"/>
      <c r="C7618" s="103"/>
      <c r="D7618" s="103"/>
      <c r="E7618" s="5" t="str">
        <f t="array" ref="E7618">IF(D7618="","",XLOOKUP(D7618,DATOS!$D$6:D14000,DATOS!$C$6:C14000,0,0,1))</f>
        <v/>
      </c>
      <c r="F7618" s="220"/>
      <c r="G7618" s="221"/>
      <c r="H7618" s="194"/>
      <c r="I7618" s="106"/>
      <c r="J7618" s="195"/>
      <c r="K7618" s="195"/>
      <c r="L7618" s="196"/>
    </row>
    <row r="7619">
      <c r="A7619" s="198"/>
      <c r="B7619" s="219"/>
      <c r="C7619" s="103"/>
      <c r="D7619" s="103"/>
      <c r="E7619" s="5" t="str">
        <f t="array" ref="E7619">IF(D7619="","",XLOOKUP(D7619,DATOS!$D$6:D14000,DATOS!$C$6:C14000,0,0,1))</f>
        <v/>
      </c>
      <c r="F7619" s="220"/>
      <c r="G7619" s="221"/>
      <c r="H7619" s="194"/>
      <c r="I7619" s="106"/>
      <c r="J7619" s="195"/>
      <c r="K7619" s="195"/>
      <c r="L7619" s="196"/>
    </row>
    <row r="7620">
      <c r="A7620" s="198"/>
      <c r="B7620" s="219"/>
      <c r="C7620" s="103"/>
      <c r="D7620" s="103"/>
      <c r="E7620" s="5" t="str">
        <f t="array" ref="E7620">IF(D7620="","",XLOOKUP(D7620,DATOS!$D$6:D14000,DATOS!$C$6:C14000,0,0,1))</f>
        <v/>
      </c>
      <c r="F7620" s="220"/>
      <c r="G7620" s="221"/>
      <c r="H7620" s="194"/>
      <c r="I7620" s="106"/>
      <c r="J7620" s="195"/>
      <c r="K7620" s="195"/>
      <c r="L7620" s="196"/>
    </row>
    <row r="7621">
      <c r="A7621" s="198"/>
      <c r="B7621" s="219"/>
      <c r="C7621" s="103"/>
      <c r="D7621" s="103"/>
      <c r="E7621" s="224" t="str">
        <f t="array" ref="E7621">IF(D7621="","",XLOOKUP(D7621,DATOS!$D$6:D14000,DATOS!$C$6:C14000,0,0,1))</f>
        <v/>
      </c>
      <c r="F7621" s="220"/>
      <c r="G7621" s="221"/>
      <c r="H7621" s="194"/>
      <c r="I7621" s="106"/>
      <c r="J7621" s="195"/>
      <c r="K7621" s="195"/>
      <c r="L7621" s="196"/>
    </row>
    <row r="7622">
      <c r="A7622" s="198"/>
      <c r="B7622" s="219"/>
      <c r="C7622" s="103"/>
      <c r="D7622" s="103"/>
      <c r="E7622" s="5" t="str">
        <f t="array" ref="E7622">IF(D7622="","",XLOOKUP(D7622,DATOS!$D$6:D14000,DATOS!$C$6:C14000,0,0,1))</f>
        <v/>
      </c>
      <c r="F7622" s="220"/>
      <c r="G7622" s="221"/>
      <c r="H7622" s="194"/>
      <c r="I7622" s="106"/>
      <c r="J7622" s="195"/>
      <c r="K7622" s="195"/>
      <c r="L7622" s="196"/>
    </row>
    <row r="7623">
      <c r="A7623" s="198"/>
      <c r="B7623" s="219"/>
      <c r="C7623" s="103"/>
      <c r="D7623" s="103"/>
      <c r="E7623" s="5" t="str">
        <f t="array" ref="E7623">IF(D7623="","",XLOOKUP(D7623,DATOS!$D$6:D14000,DATOS!$C$6:C14000,0,0,1))</f>
        <v/>
      </c>
      <c r="F7623" s="220"/>
      <c r="G7623" s="221"/>
      <c r="H7623" s="194"/>
      <c r="I7623" s="106"/>
      <c r="J7623" s="195"/>
      <c r="K7623" s="195"/>
      <c r="L7623" s="196"/>
    </row>
    <row r="7624">
      <c r="A7624" s="198"/>
      <c r="B7624" s="219"/>
      <c r="C7624" s="103"/>
      <c r="D7624" s="103"/>
      <c r="E7624" s="5" t="str">
        <f t="array" ref="E7624">IF(D7624="","",XLOOKUP(D7624,DATOS!$D$6:D14000,DATOS!$C$6:C14000,0,0,1))</f>
        <v/>
      </c>
      <c r="F7624" s="220"/>
      <c r="G7624" s="221"/>
      <c r="H7624" s="194"/>
      <c r="I7624" s="106"/>
      <c r="J7624" s="195"/>
      <c r="K7624" s="195"/>
      <c r="L7624" s="196"/>
    </row>
    <row r="7625">
      <c r="A7625" s="198"/>
      <c r="B7625" s="219"/>
      <c r="C7625" s="103"/>
      <c r="D7625" s="103"/>
      <c r="E7625" s="5" t="str">
        <f t="array" ref="E7625">IF(D7625="","",XLOOKUP(D7625,DATOS!$D$6:D14000,DATOS!$C$6:C14000,0,0,1))</f>
        <v/>
      </c>
      <c r="F7625" s="220"/>
      <c r="G7625" s="221"/>
      <c r="H7625" s="194"/>
      <c r="I7625" s="106"/>
      <c r="J7625" s="195"/>
      <c r="K7625" s="195"/>
      <c r="L7625" s="196"/>
    </row>
    <row r="7626">
      <c r="A7626" s="198"/>
      <c r="B7626" s="219"/>
      <c r="C7626" s="103"/>
      <c r="D7626" s="103"/>
      <c r="E7626" s="5" t="str">
        <f t="array" ref="E7626">IF(D7626="","",XLOOKUP(D7626,DATOS!$D$6:D14000,DATOS!$C$6:C14000,0,0,1))</f>
        <v/>
      </c>
      <c r="F7626" s="220"/>
      <c r="G7626" s="221"/>
      <c r="H7626" s="194"/>
      <c r="I7626" s="106"/>
      <c r="J7626" s="195"/>
      <c r="K7626" s="195"/>
      <c r="L7626" s="196"/>
    </row>
    <row r="7627">
      <c r="A7627" s="198"/>
      <c r="B7627" s="219"/>
      <c r="C7627" s="103"/>
      <c r="D7627" s="103"/>
      <c r="E7627" s="5" t="str">
        <f t="array" ref="E7627">IF(D7627="","",XLOOKUP(D7627,DATOS!$D$6:D14000,DATOS!$C$6:C14000,0,0,1))</f>
        <v/>
      </c>
      <c r="F7627" s="220"/>
      <c r="G7627" s="221"/>
      <c r="H7627" s="194"/>
      <c r="I7627" s="106"/>
      <c r="J7627" s="195"/>
      <c r="K7627" s="195"/>
      <c r="L7627" s="196"/>
    </row>
    <row r="7628">
      <c r="A7628" s="198"/>
      <c r="B7628" s="219"/>
      <c r="C7628" s="103"/>
      <c r="D7628" s="103"/>
      <c r="E7628" s="5" t="str">
        <f t="array" ref="E7628">IF(D7628="","",XLOOKUP(D7628,DATOS!$D$6:D14000,DATOS!$C$6:C14000,0,0,1))</f>
        <v/>
      </c>
      <c r="F7628" s="220"/>
      <c r="G7628" s="221"/>
      <c r="H7628" s="194"/>
      <c r="I7628" s="106"/>
      <c r="J7628" s="195"/>
      <c r="K7628" s="195"/>
      <c r="L7628" s="196"/>
    </row>
    <row r="7629">
      <c r="A7629" s="198"/>
      <c r="B7629" s="219"/>
      <c r="C7629" s="103"/>
      <c r="D7629" s="103"/>
      <c r="E7629" s="5" t="str">
        <f t="array" ref="E7629">IF(D7629="","",XLOOKUP(D7629,DATOS!$D$6:D14000,DATOS!$C$6:C14000,0,0,1))</f>
        <v/>
      </c>
      <c r="F7629" s="220"/>
      <c r="G7629" s="221"/>
      <c r="H7629" s="194"/>
      <c r="I7629" s="106"/>
      <c r="J7629" s="195"/>
      <c r="K7629" s="195"/>
      <c r="L7629" s="196"/>
    </row>
    <row r="7630">
      <c r="A7630" s="198"/>
      <c r="B7630" s="219"/>
      <c r="C7630" s="103"/>
      <c r="D7630" s="103"/>
      <c r="E7630" s="5" t="str">
        <f t="array" ref="E7630">IF(D7630="","",XLOOKUP(D7630,DATOS!$D$6:D14000,DATOS!$C$6:C14000,0,0,1))</f>
        <v/>
      </c>
      <c r="F7630" s="220"/>
      <c r="G7630" s="221"/>
      <c r="H7630" s="194"/>
      <c r="I7630" s="106"/>
      <c r="J7630" s="195"/>
      <c r="K7630" s="195"/>
      <c r="L7630" s="196"/>
    </row>
    <row r="7631">
      <c r="A7631" s="198"/>
      <c r="B7631" s="219"/>
      <c r="C7631" s="103"/>
      <c r="D7631" s="103"/>
      <c r="E7631" s="5" t="str">
        <f t="array" ref="E7631">IF(D7631="","",XLOOKUP(D7631,DATOS!$D$6:D14000,DATOS!$C$6:C14000,0,0,1))</f>
        <v/>
      </c>
      <c r="F7631" s="220"/>
      <c r="G7631" s="221"/>
      <c r="H7631" s="194"/>
      <c r="I7631" s="106"/>
      <c r="J7631" s="195"/>
      <c r="K7631" s="195"/>
      <c r="L7631" s="196"/>
    </row>
    <row r="7632">
      <c r="A7632" s="198"/>
      <c r="B7632" s="219"/>
      <c r="C7632" s="103"/>
      <c r="D7632" s="103"/>
      <c r="E7632" s="5" t="str">
        <f t="array" ref="E7632">IF(D7632="","",XLOOKUP(D7632,DATOS!$D$6:D14000,DATOS!$C$6:C14000,0,0,1))</f>
        <v/>
      </c>
      <c r="F7632" s="220"/>
      <c r="G7632" s="221"/>
      <c r="H7632" s="194"/>
      <c r="I7632" s="106"/>
      <c r="J7632" s="195"/>
      <c r="K7632" s="195"/>
      <c r="L7632" s="196"/>
    </row>
    <row r="7633">
      <c r="A7633" s="198"/>
      <c r="B7633" s="219"/>
      <c r="C7633" s="103"/>
      <c r="D7633" s="103"/>
      <c r="E7633" s="5" t="str">
        <f t="array" ref="E7633">IF(D7633="","",XLOOKUP(D7633,DATOS!$D$6:D14000,DATOS!$C$6:C14000,0,0,1))</f>
        <v/>
      </c>
      <c r="F7633" s="220"/>
      <c r="G7633" s="221"/>
      <c r="H7633" s="194"/>
      <c r="I7633" s="106"/>
      <c r="J7633" s="195"/>
      <c r="K7633" s="195"/>
      <c r="L7633" s="196"/>
    </row>
    <row r="7634">
      <c r="A7634" s="198"/>
      <c r="B7634" s="219"/>
      <c r="C7634" s="103"/>
      <c r="D7634" s="103"/>
      <c r="E7634" s="5" t="str">
        <f t="array" ref="E7634">IF(D7634="","",XLOOKUP(D7634,DATOS!$D$6:D14000,DATOS!$C$6:C14000,0,0,1))</f>
        <v/>
      </c>
      <c r="F7634" s="220"/>
      <c r="G7634" s="221"/>
      <c r="H7634" s="194"/>
      <c r="I7634" s="106"/>
      <c r="J7634" s="195"/>
      <c r="K7634" s="195"/>
      <c r="L7634" s="196"/>
    </row>
    <row r="7635">
      <c r="A7635" s="198"/>
      <c r="B7635" s="219"/>
      <c r="C7635" s="103"/>
      <c r="D7635" s="103"/>
      <c r="E7635" s="5" t="str">
        <f t="array" ref="E7635">IF(D7635="","",XLOOKUP(D7635,DATOS!$D$6:D14000,DATOS!$C$6:C14000,0,0,1))</f>
        <v/>
      </c>
      <c r="F7635" s="220"/>
      <c r="G7635" s="221"/>
      <c r="H7635" s="194"/>
      <c r="I7635" s="106"/>
      <c r="J7635" s="195"/>
      <c r="K7635" s="195"/>
      <c r="L7635" s="196"/>
    </row>
    <row r="7636">
      <c r="A7636" s="198"/>
      <c r="B7636" s="219"/>
      <c r="C7636" s="103"/>
      <c r="D7636" s="103"/>
      <c r="E7636" s="5" t="str">
        <f t="array" ref="E7636">IF(D7636="","",XLOOKUP(D7636,DATOS!$D$6:D14000,DATOS!$C$6:C14000,0,0,1))</f>
        <v/>
      </c>
      <c r="F7636" s="220"/>
      <c r="G7636" s="221"/>
      <c r="H7636" s="194"/>
      <c r="I7636" s="106"/>
      <c r="J7636" s="195"/>
      <c r="K7636" s="195"/>
      <c r="L7636" s="196"/>
    </row>
    <row r="7637">
      <c r="A7637" s="198"/>
      <c r="B7637" s="219"/>
      <c r="C7637" s="103"/>
      <c r="D7637" s="103"/>
      <c r="E7637" s="5" t="str">
        <f t="array" ref="E7637">IF(D7637="","",XLOOKUP(D7637,DATOS!$D$6:D14000,DATOS!$C$6:C14000,0,0,1))</f>
        <v/>
      </c>
      <c r="F7637" s="220"/>
      <c r="G7637" s="221"/>
      <c r="H7637" s="194"/>
      <c r="I7637" s="106"/>
      <c r="J7637" s="195"/>
      <c r="K7637" s="195"/>
      <c r="L7637" s="196"/>
    </row>
    <row r="7638">
      <c r="A7638" s="198"/>
      <c r="B7638" s="219"/>
      <c r="C7638" s="103"/>
      <c r="D7638" s="103"/>
      <c r="E7638" s="224" t="str">
        <f t="array" ref="E7638">IF(D7638="","",XLOOKUP(D7638,DATOS!$D$6:D14000,DATOS!$C$6:C14000,0,0,1))</f>
        <v/>
      </c>
      <c r="F7638" s="220"/>
      <c r="G7638" s="221"/>
      <c r="H7638" s="194"/>
      <c r="I7638" s="106"/>
      <c r="J7638" s="195"/>
      <c r="K7638" s="195"/>
      <c r="L7638" s="196"/>
    </row>
    <row r="7639">
      <c r="A7639" s="198"/>
      <c r="B7639" s="219"/>
      <c r="C7639" s="103"/>
      <c r="D7639" s="103"/>
      <c r="E7639" s="5" t="str">
        <f t="array" ref="E7639">IF(D7639="","",XLOOKUP(D7639,DATOS!$D$6:D14000,DATOS!$C$6:C14000,0,0,1))</f>
        <v/>
      </c>
      <c r="F7639" s="220"/>
      <c r="G7639" s="221"/>
      <c r="H7639" s="194"/>
      <c r="I7639" s="106"/>
      <c r="J7639" s="195"/>
      <c r="K7639" s="195"/>
      <c r="L7639" s="196"/>
    </row>
    <row r="7640">
      <c r="A7640" s="198"/>
      <c r="B7640" s="219"/>
      <c r="C7640" s="103"/>
      <c r="D7640" s="103"/>
      <c r="E7640" s="5" t="str">
        <f t="array" ref="E7640">IF(D7640="","",XLOOKUP(D7640,DATOS!$D$6:D14000,DATOS!$C$6:C14000,0,0,1))</f>
        <v/>
      </c>
      <c r="F7640" s="220"/>
      <c r="G7640" s="221"/>
      <c r="H7640" s="194"/>
      <c r="I7640" s="106"/>
      <c r="J7640" s="195"/>
      <c r="K7640" s="195"/>
      <c r="L7640" s="196"/>
    </row>
    <row r="7641">
      <c r="A7641" s="198"/>
      <c r="B7641" s="219"/>
      <c r="C7641" s="103"/>
      <c r="D7641" s="103"/>
      <c r="E7641" s="5" t="str">
        <f t="array" ref="E7641">IF(D7641="","",XLOOKUP(D7641,DATOS!$D$6:D14000,DATOS!$C$6:C14000,0,0,1))</f>
        <v/>
      </c>
      <c r="F7641" s="220"/>
      <c r="G7641" s="221"/>
      <c r="H7641" s="194"/>
      <c r="I7641" s="106"/>
      <c r="J7641" s="195"/>
      <c r="K7641" s="195"/>
      <c r="L7641" s="196"/>
    </row>
    <row r="7642">
      <c r="A7642" s="198"/>
      <c r="B7642" s="219"/>
      <c r="C7642" s="103"/>
      <c r="D7642" s="103"/>
      <c r="E7642" s="5" t="str">
        <f t="array" ref="E7642">IF(D7642="","",XLOOKUP(D7642,DATOS!$D$6:D14000,DATOS!$C$6:C14000,0,0,1))</f>
        <v/>
      </c>
      <c r="F7642" s="220"/>
      <c r="G7642" s="221"/>
      <c r="H7642" s="194"/>
      <c r="I7642" s="106"/>
      <c r="J7642" s="195"/>
      <c r="K7642" s="195"/>
      <c r="L7642" s="196"/>
    </row>
    <row r="7643">
      <c r="A7643" s="198"/>
      <c r="B7643" s="219"/>
      <c r="C7643" s="103"/>
      <c r="D7643" s="103"/>
      <c r="E7643" s="5" t="str">
        <f t="array" ref="E7643">IF(D7643="","",XLOOKUP(D7643,DATOS!$D$6:D14000,DATOS!$C$6:C14000,0,0,1))</f>
        <v/>
      </c>
      <c r="F7643" s="220"/>
      <c r="G7643" s="221"/>
      <c r="H7643" s="194"/>
      <c r="I7643" s="106"/>
      <c r="J7643" s="195"/>
      <c r="K7643" s="195"/>
      <c r="L7643" s="196"/>
    </row>
    <row r="7644">
      <c r="A7644" s="198"/>
      <c r="B7644" s="219"/>
      <c r="C7644" s="103"/>
      <c r="D7644" s="103"/>
      <c r="E7644" s="5" t="str">
        <f t="array" ref="E7644">IF(D7644="","",XLOOKUP(D7644,DATOS!$D$6:D14000,DATOS!$C$6:C14000,0,0,1))</f>
        <v/>
      </c>
      <c r="F7644" s="220"/>
      <c r="G7644" s="221"/>
      <c r="H7644" s="194"/>
      <c r="I7644" s="106"/>
      <c r="J7644" s="195"/>
      <c r="K7644" s="195"/>
      <c r="L7644" s="196"/>
    </row>
    <row r="7645">
      <c r="A7645" s="198"/>
      <c r="B7645" s="219"/>
      <c r="C7645" s="103"/>
      <c r="D7645" s="103"/>
      <c r="E7645" s="5" t="str">
        <f t="array" ref="E7645">IF(D7645="","",XLOOKUP(D7645,DATOS!$D$6:D14000,DATOS!$C$6:C14000,0,0,1))</f>
        <v/>
      </c>
      <c r="F7645" s="220"/>
      <c r="G7645" s="221"/>
      <c r="H7645" s="194"/>
      <c r="I7645" s="106"/>
      <c r="J7645" s="195"/>
      <c r="K7645" s="195"/>
      <c r="L7645" s="196"/>
    </row>
    <row r="7646">
      <c r="A7646" s="198"/>
      <c r="B7646" s="219"/>
      <c r="C7646" s="103"/>
      <c r="D7646" s="103"/>
      <c r="E7646" s="5" t="str">
        <f t="array" ref="E7646">IF(D7646="","",XLOOKUP(D7646,DATOS!$D$6:D14000,DATOS!$C$6:C14000,0,0,1))</f>
        <v/>
      </c>
      <c r="F7646" s="220"/>
      <c r="G7646" s="221"/>
      <c r="H7646" s="194"/>
      <c r="I7646" s="106"/>
      <c r="J7646" s="195"/>
      <c r="K7646" s="195"/>
      <c r="L7646" s="196"/>
    </row>
    <row r="7647">
      <c r="A7647" s="198"/>
      <c r="B7647" s="219"/>
      <c r="C7647" s="103"/>
      <c r="D7647" s="103"/>
      <c r="E7647" s="5" t="str">
        <f t="array" ref="E7647">IF(D7647="","",XLOOKUP(D7647,DATOS!$D$6:D14000,DATOS!$C$6:C14000,0,0,1))</f>
        <v/>
      </c>
      <c r="F7647" s="220"/>
      <c r="G7647" s="221"/>
      <c r="H7647" s="194"/>
      <c r="I7647" s="106"/>
      <c r="J7647" s="195"/>
      <c r="K7647" s="195"/>
      <c r="L7647" s="196"/>
    </row>
    <row r="7648">
      <c r="A7648" s="198"/>
      <c r="B7648" s="219"/>
      <c r="C7648" s="103"/>
      <c r="D7648" s="103"/>
      <c r="E7648" s="5" t="str">
        <f t="array" ref="E7648">IF(D7648="","",XLOOKUP(D7648,DATOS!$D$6:D14000,DATOS!$C$6:C14000,0,0,1))</f>
        <v/>
      </c>
      <c r="F7648" s="220"/>
      <c r="G7648" s="221"/>
      <c r="H7648" s="194"/>
      <c r="I7648" s="106"/>
      <c r="J7648" s="195"/>
      <c r="K7648" s="195"/>
      <c r="L7648" s="196"/>
    </row>
    <row r="7649">
      <c r="A7649" s="198"/>
      <c r="B7649" s="219"/>
      <c r="C7649" s="103"/>
      <c r="D7649" s="103"/>
      <c r="E7649" s="5" t="str">
        <f t="array" ref="E7649">IF(D7649="","",XLOOKUP(D7649,DATOS!$D$6:D14000,DATOS!$C$6:C14000,0,0,1))</f>
        <v/>
      </c>
      <c r="F7649" s="220"/>
      <c r="G7649" s="221"/>
      <c r="H7649" s="194"/>
      <c r="I7649" s="106"/>
      <c r="J7649" s="195"/>
      <c r="K7649" s="195"/>
      <c r="L7649" s="196"/>
    </row>
    <row r="7650">
      <c r="A7650" s="198"/>
      <c r="B7650" s="219"/>
      <c r="C7650" s="103"/>
      <c r="D7650" s="103"/>
      <c r="E7650" s="5" t="str">
        <f t="array" ref="E7650">IF(D7650="","",XLOOKUP(D7650,DATOS!$D$6:D14000,DATOS!$C$6:C14000,0,0,1))</f>
        <v/>
      </c>
      <c r="F7650" s="220"/>
      <c r="G7650" s="221"/>
      <c r="H7650" s="194"/>
      <c r="I7650" s="106"/>
      <c r="J7650" s="195"/>
      <c r="K7650" s="195"/>
      <c r="L7650" s="196"/>
    </row>
    <row r="7651">
      <c r="A7651" s="198"/>
      <c r="B7651" s="219"/>
      <c r="C7651" s="103"/>
      <c r="D7651" s="103"/>
      <c r="E7651" s="5" t="str">
        <f t="array" ref="E7651">IF(D7651="","",XLOOKUP(D7651,DATOS!$D$6:D14000,DATOS!$C$6:C14000,0,0,1))</f>
        <v/>
      </c>
      <c r="F7651" s="220"/>
      <c r="G7651" s="221"/>
      <c r="H7651" s="194"/>
      <c r="I7651" s="106"/>
      <c r="J7651" s="195"/>
      <c r="K7651" s="195"/>
      <c r="L7651" s="196"/>
    </row>
    <row r="7652">
      <c r="A7652" s="198"/>
      <c r="B7652" s="219"/>
      <c r="C7652" s="103"/>
      <c r="D7652" s="103"/>
      <c r="E7652" s="5" t="str">
        <f t="array" ref="E7652">IF(D7652="","",XLOOKUP(D7652,DATOS!$D$6:D14000,DATOS!$C$6:C14000,0,0,1))</f>
        <v/>
      </c>
      <c r="F7652" s="220"/>
      <c r="G7652" s="221"/>
      <c r="H7652" s="194"/>
      <c r="I7652" s="106"/>
      <c r="J7652" s="195"/>
      <c r="K7652" s="195"/>
      <c r="L7652" s="196"/>
    </row>
    <row r="7653">
      <c r="A7653" s="198"/>
      <c r="B7653" s="219"/>
      <c r="C7653" s="103"/>
      <c r="D7653" s="103"/>
      <c r="E7653" s="5" t="str">
        <f t="array" ref="E7653">IF(D7653="","",XLOOKUP(D7653,DATOS!$D$6:D14000,DATOS!$C$6:C14000,0,0,1))</f>
        <v/>
      </c>
      <c r="F7653" s="220"/>
      <c r="G7653" s="221"/>
      <c r="H7653" s="194"/>
      <c r="I7653" s="106"/>
      <c r="J7653" s="195"/>
      <c r="K7653" s="195"/>
      <c r="L7653" s="196"/>
    </row>
    <row r="7654">
      <c r="A7654" s="198"/>
      <c r="B7654" s="219"/>
      <c r="C7654" s="103"/>
      <c r="D7654" s="103"/>
      <c r="E7654" s="5" t="str">
        <f t="array" ref="E7654">IF(D7654="","",XLOOKUP(D7654,DATOS!$D$6:D14000,DATOS!$C$6:C14000,0,0,1))</f>
        <v/>
      </c>
      <c r="F7654" s="220"/>
      <c r="G7654" s="221"/>
      <c r="H7654" s="194"/>
      <c r="I7654" s="106"/>
      <c r="J7654" s="195"/>
      <c r="K7654" s="195"/>
      <c r="L7654" s="196"/>
    </row>
    <row r="7655">
      <c r="A7655" s="198"/>
      <c r="B7655" s="219"/>
      <c r="C7655" s="103"/>
      <c r="D7655" s="103"/>
      <c r="E7655" s="5" t="str">
        <f t="array" ref="E7655">IF(D7655="","",XLOOKUP(D7655,DATOS!$D$6:D14000,DATOS!$C$6:C14000,0,0,1))</f>
        <v/>
      </c>
      <c r="F7655" s="220"/>
      <c r="G7655" s="221"/>
      <c r="H7655" s="194"/>
      <c r="I7655" s="106"/>
      <c r="J7655" s="195"/>
      <c r="K7655" s="195"/>
      <c r="L7655" s="196"/>
    </row>
    <row r="7656">
      <c r="A7656" s="198"/>
      <c r="B7656" s="219"/>
      <c r="C7656" s="103"/>
      <c r="D7656" s="103"/>
      <c r="E7656" s="5" t="str">
        <f t="array" ref="E7656">IF(D7656="","",XLOOKUP(D7656,DATOS!$D$6:D14000,DATOS!$C$6:C14000,0,0,1))</f>
        <v/>
      </c>
      <c r="F7656" s="220"/>
      <c r="G7656" s="221"/>
      <c r="H7656" s="194"/>
      <c r="I7656" s="106"/>
      <c r="J7656" s="195"/>
      <c r="K7656" s="195"/>
      <c r="L7656" s="196"/>
    </row>
    <row r="7657">
      <c r="A7657" s="198"/>
      <c r="B7657" s="219"/>
      <c r="C7657" s="103"/>
      <c r="D7657" s="103"/>
      <c r="E7657" s="5" t="str">
        <f t="array" ref="E7657">IF(D7657="","",XLOOKUP(D7657,DATOS!$D$6:D14000,DATOS!$C$6:C14000,0,0,1))</f>
        <v/>
      </c>
      <c r="F7657" s="220"/>
      <c r="G7657" s="221"/>
      <c r="H7657" s="194"/>
      <c r="I7657" s="106"/>
      <c r="J7657" s="195"/>
      <c r="K7657" s="195"/>
      <c r="L7657" s="196"/>
    </row>
    <row r="7658">
      <c r="A7658" s="198"/>
      <c r="B7658" s="219"/>
      <c r="C7658" s="103"/>
      <c r="D7658" s="103"/>
      <c r="E7658" s="5" t="str">
        <f t="array" ref="E7658">IF(D7658="","",XLOOKUP(D7658,DATOS!$D$6:D14000,DATOS!$C$6:C14000,0,0,1))</f>
        <v/>
      </c>
      <c r="F7658" s="220"/>
      <c r="G7658" s="221"/>
      <c r="H7658" s="194"/>
      <c r="I7658" s="106"/>
      <c r="J7658" s="195"/>
      <c r="K7658" s="195"/>
      <c r="L7658" s="196"/>
    </row>
    <row r="7659">
      <c r="A7659" s="198"/>
      <c r="B7659" s="219"/>
      <c r="C7659" s="103"/>
      <c r="D7659" s="103"/>
      <c r="E7659" s="5" t="str">
        <f t="array" ref="E7659">IF(D7659="","",XLOOKUP(D7659,DATOS!$D$6:D14000,DATOS!$C$6:C14000,0,0,1))</f>
        <v/>
      </c>
      <c r="F7659" s="220"/>
      <c r="G7659" s="221"/>
      <c r="H7659" s="194"/>
      <c r="I7659" s="106"/>
      <c r="J7659" s="195"/>
      <c r="K7659" s="195"/>
      <c r="L7659" s="196"/>
    </row>
    <row r="7660">
      <c r="A7660" s="198"/>
      <c r="B7660" s="219"/>
      <c r="C7660" s="103"/>
      <c r="D7660" s="103"/>
      <c r="E7660" s="5" t="str">
        <f t="array" ref="E7660">IF(D7660="","",XLOOKUP(D7660,DATOS!$D$6:D14000,DATOS!$C$6:C14000,0,0,1))</f>
        <v/>
      </c>
      <c r="F7660" s="220"/>
      <c r="G7660" s="221"/>
      <c r="H7660" s="194"/>
      <c r="I7660" s="106"/>
      <c r="J7660" s="195"/>
      <c r="K7660" s="195"/>
      <c r="L7660" s="196"/>
    </row>
    <row r="7661">
      <c r="A7661" s="198"/>
      <c r="B7661" s="219"/>
      <c r="C7661" s="103"/>
      <c r="D7661" s="103"/>
      <c r="E7661" s="5" t="str">
        <f t="array" ref="E7661">IF(D7661="","",XLOOKUP(D7661,DATOS!$D$6:D14000,DATOS!$C$6:C14000,0,0,1))</f>
        <v/>
      </c>
      <c r="F7661" s="220"/>
      <c r="G7661" s="221"/>
      <c r="H7661" s="194"/>
      <c r="I7661" s="106"/>
      <c r="J7661" s="195"/>
      <c r="K7661" s="195"/>
      <c r="L7661" s="196"/>
    </row>
    <row r="7662">
      <c r="A7662" s="198"/>
      <c r="B7662" s="219"/>
      <c r="C7662" s="103"/>
      <c r="D7662" s="103"/>
      <c r="E7662" s="5" t="str">
        <f t="array" ref="E7662">IF(D7662="","",XLOOKUP(D7662,DATOS!$D$6:D14000,DATOS!$C$6:C14000,0,0,1))</f>
        <v/>
      </c>
      <c r="F7662" s="220"/>
      <c r="G7662" s="221"/>
      <c r="H7662" s="194"/>
      <c r="I7662" s="106"/>
      <c r="J7662" s="195"/>
      <c r="K7662" s="195"/>
      <c r="L7662" s="196"/>
    </row>
    <row r="7663">
      <c r="A7663" s="198"/>
      <c r="B7663" s="219"/>
      <c r="C7663" s="103"/>
      <c r="D7663" s="103"/>
      <c r="E7663" s="5" t="str">
        <f t="array" ref="E7663">IF(D7663="","",XLOOKUP(D7663,DATOS!$D$6:D14000,DATOS!$C$6:C14000,0,0,1))</f>
        <v/>
      </c>
      <c r="F7663" s="220"/>
      <c r="G7663" s="221"/>
      <c r="H7663" s="194"/>
      <c r="I7663" s="106"/>
      <c r="J7663" s="195"/>
      <c r="K7663" s="195"/>
      <c r="L7663" s="196"/>
    </row>
    <row r="7664">
      <c r="A7664" s="198"/>
      <c r="B7664" s="219"/>
      <c r="C7664" s="103"/>
      <c r="D7664" s="103"/>
      <c r="E7664" s="5" t="str">
        <f t="array" ref="E7664">IF(D7664="","",XLOOKUP(D7664,DATOS!$D$6:D14000,DATOS!$C$6:C14000,0,0,1))</f>
        <v/>
      </c>
      <c r="F7664" s="220"/>
      <c r="G7664" s="221"/>
      <c r="H7664" s="194"/>
      <c r="I7664" s="106"/>
      <c r="J7664" s="195"/>
      <c r="K7664" s="195"/>
      <c r="L7664" s="196"/>
    </row>
    <row r="7665">
      <c r="A7665" s="198"/>
      <c r="B7665" s="219"/>
      <c r="C7665" s="103"/>
      <c r="D7665" s="103"/>
      <c r="E7665" s="5" t="str">
        <f t="array" ref="E7665">IF(D7665="","",XLOOKUP(D7665,DATOS!$D$6:D14000,DATOS!$C$6:C14000,0,0,1))</f>
        <v/>
      </c>
      <c r="F7665" s="220"/>
      <c r="G7665" s="221"/>
      <c r="H7665" s="194"/>
      <c r="I7665" s="106"/>
      <c r="J7665" s="195"/>
      <c r="K7665" s="195"/>
      <c r="L7665" s="196"/>
    </row>
    <row r="7666">
      <c r="A7666" s="198"/>
      <c r="B7666" s="219"/>
      <c r="C7666" s="103"/>
      <c r="D7666" s="103"/>
      <c r="E7666" s="5" t="str">
        <f t="array" ref="E7666">IF(D7666="","",XLOOKUP(D7666,DATOS!$D$6:D14000,DATOS!$C$6:C14000,0,0,1))</f>
        <v/>
      </c>
      <c r="F7666" s="220"/>
      <c r="G7666" s="221"/>
      <c r="H7666" s="194"/>
      <c r="I7666" s="106"/>
      <c r="J7666" s="195"/>
      <c r="K7666" s="195"/>
      <c r="L7666" s="196"/>
    </row>
    <row r="7667">
      <c r="A7667" s="198"/>
      <c r="B7667" s="219"/>
      <c r="C7667" s="103"/>
      <c r="D7667" s="103"/>
      <c r="E7667" s="5" t="str">
        <f t="array" ref="E7667">IF(D7667="","",XLOOKUP(D7667,DATOS!$D$6:D14000,DATOS!$C$6:C14000,0,0,1))</f>
        <v/>
      </c>
      <c r="F7667" s="220"/>
      <c r="G7667" s="221"/>
      <c r="H7667" s="194"/>
      <c r="I7667" s="106"/>
      <c r="J7667" s="195"/>
      <c r="K7667" s="195"/>
      <c r="L7667" s="196"/>
    </row>
    <row r="7668">
      <c r="A7668" s="198"/>
      <c r="B7668" s="219"/>
      <c r="C7668" s="103"/>
      <c r="D7668" s="103"/>
      <c r="E7668" s="5" t="str">
        <f t="array" ref="E7668">IF(D7668="","",XLOOKUP(D7668,DATOS!$D$6:D14000,DATOS!$C$6:C14000,0,0,1))</f>
        <v/>
      </c>
      <c r="F7668" s="220"/>
      <c r="G7668" s="221"/>
      <c r="H7668" s="194"/>
      <c r="I7668" s="106"/>
      <c r="J7668" s="195"/>
      <c r="K7668" s="195"/>
      <c r="L7668" s="196"/>
    </row>
    <row r="7669">
      <c r="A7669" s="198"/>
      <c r="B7669" s="219"/>
      <c r="C7669" s="103"/>
      <c r="D7669" s="103"/>
      <c r="E7669" s="5" t="str">
        <f t="array" ref="E7669">IF(D7669="","",XLOOKUP(D7669,DATOS!$D$6:D14000,DATOS!$C$6:C14000,0,0,1))</f>
        <v/>
      </c>
      <c r="F7669" s="220"/>
      <c r="G7669" s="221"/>
      <c r="H7669" s="194"/>
      <c r="I7669" s="106"/>
      <c r="J7669" s="195"/>
      <c r="K7669" s="195"/>
      <c r="L7669" s="196"/>
    </row>
    <row r="7670">
      <c r="A7670" s="198"/>
      <c r="B7670" s="219"/>
      <c r="C7670" s="103"/>
      <c r="D7670" s="103"/>
      <c r="E7670" s="5" t="str">
        <f t="array" ref="E7670">IF(D7670="","",XLOOKUP(D7670,DATOS!$D$6:D14000,DATOS!$C$6:C14000,0,0,1))</f>
        <v/>
      </c>
      <c r="F7670" s="220"/>
      <c r="G7670" s="221"/>
      <c r="H7670" s="194"/>
      <c r="I7670" s="106"/>
      <c r="J7670" s="195"/>
      <c r="K7670" s="195"/>
      <c r="L7670" s="196"/>
    </row>
    <row r="7671">
      <c r="A7671" s="198"/>
      <c r="B7671" s="219"/>
      <c r="C7671" s="103"/>
      <c r="D7671" s="103"/>
      <c r="E7671" s="5" t="str">
        <f t="array" ref="E7671">IF(D7671="","",XLOOKUP(D7671,DATOS!$D$6:D14000,DATOS!$C$6:C14000,0,0,1))</f>
        <v/>
      </c>
      <c r="F7671" s="220"/>
      <c r="G7671" s="221"/>
      <c r="H7671" s="194"/>
      <c r="I7671" s="106"/>
      <c r="J7671" s="195"/>
      <c r="K7671" s="195"/>
      <c r="L7671" s="196"/>
    </row>
    <row r="7672">
      <c r="A7672" s="198"/>
      <c r="B7672" s="219"/>
      <c r="C7672" s="103"/>
      <c r="D7672" s="103"/>
      <c r="E7672" s="5" t="str">
        <f t="array" ref="E7672">IF(D7672="","",XLOOKUP(D7672,DATOS!$D$6:D14000,DATOS!$C$6:C14000,0,0,1))</f>
        <v/>
      </c>
      <c r="F7672" s="220"/>
      <c r="G7672" s="221"/>
      <c r="H7672" s="194"/>
      <c r="I7672" s="106"/>
      <c r="J7672" s="195"/>
      <c r="K7672" s="195"/>
      <c r="L7672" s="196"/>
    </row>
    <row r="7673">
      <c r="A7673" s="198"/>
      <c r="B7673" s="219"/>
      <c r="C7673" s="103"/>
      <c r="D7673" s="103"/>
      <c r="E7673" s="5" t="str">
        <f t="array" ref="E7673">IF(D7673="","",XLOOKUP(D7673,DATOS!$D$6:D14000,DATOS!$C$6:C14000,0,0,1))</f>
        <v/>
      </c>
      <c r="F7673" s="220"/>
      <c r="G7673" s="221"/>
      <c r="H7673" s="194"/>
      <c r="I7673" s="106"/>
      <c r="J7673" s="195"/>
      <c r="K7673" s="195"/>
      <c r="L7673" s="196"/>
    </row>
    <row r="7674">
      <c r="A7674" s="198"/>
      <c r="B7674" s="219"/>
      <c r="C7674" s="103"/>
      <c r="D7674" s="103"/>
      <c r="E7674" s="5" t="str">
        <f t="array" ref="E7674">IF(D7674="","",XLOOKUP(D7674,DATOS!$D$6:D14000,DATOS!$C$6:C14000,0,0,1))</f>
        <v/>
      </c>
      <c r="F7674" s="220"/>
      <c r="G7674" s="221"/>
      <c r="H7674" s="194"/>
      <c r="I7674" s="106"/>
      <c r="J7674" s="195"/>
      <c r="K7674" s="195"/>
      <c r="L7674" s="196"/>
    </row>
    <row r="7675">
      <c r="A7675" s="198"/>
      <c r="B7675" s="219"/>
      <c r="C7675" s="103"/>
      <c r="D7675" s="103"/>
      <c r="E7675" s="224" t="str">
        <f t="array" ref="E7675">IF(D7675="","",XLOOKUP(D7675,DATOS!$D$6:D14000,DATOS!$C$6:C14000,0,0,1))</f>
        <v/>
      </c>
      <c r="F7675" s="220"/>
      <c r="G7675" s="221"/>
      <c r="H7675" s="194"/>
      <c r="I7675" s="106"/>
      <c r="J7675" s="195"/>
      <c r="K7675" s="195"/>
      <c r="L7675" s="196"/>
    </row>
    <row r="7676">
      <c r="A7676" s="198"/>
      <c r="B7676" s="219"/>
      <c r="C7676" s="103"/>
      <c r="D7676" s="103"/>
      <c r="E7676" s="5" t="str">
        <f t="array" ref="E7676">IF(D7676="","",XLOOKUP(D7676,DATOS!$D$6:D14000,DATOS!$C$6:C14000,0,0,1))</f>
        <v/>
      </c>
      <c r="F7676" s="220"/>
      <c r="G7676" s="221"/>
      <c r="H7676" s="194"/>
      <c r="I7676" s="106"/>
      <c r="J7676" s="195"/>
      <c r="K7676" s="195"/>
      <c r="L7676" s="196"/>
    </row>
    <row r="7677">
      <c r="A7677" s="198"/>
      <c r="B7677" s="219"/>
      <c r="C7677" s="103"/>
      <c r="D7677" s="103"/>
      <c r="E7677" s="224" t="str">
        <f t="array" ref="E7677">IF(D7677="","",XLOOKUP(D7677,DATOS!$D$6:D14000,DATOS!$C$6:C14000,0,0,1))</f>
        <v/>
      </c>
      <c r="F7677" s="220"/>
      <c r="G7677" s="221"/>
      <c r="H7677" s="194"/>
      <c r="I7677" s="106"/>
      <c r="J7677" s="195"/>
      <c r="K7677" s="195"/>
      <c r="L7677" s="196"/>
    </row>
    <row r="7678">
      <c r="A7678" s="198"/>
      <c r="B7678" s="219"/>
      <c r="C7678" s="103"/>
      <c r="D7678" s="103"/>
      <c r="E7678" s="5" t="str">
        <f t="array" ref="E7678">IF(D7678="","",XLOOKUP(D7678,DATOS!$D$6:D14000,DATOS!$C$6:C14000,0,0,1))</f>
        <v/>
      </c>
      <c r="F7678" s="220"/>
      <c r="G7678" s="221"/>
      <c r="H7678" s="194"/>
      <c r="I7678" s="106"/>
      <c r="J7678" s="195"/>
      <c r="K7678" s="195"/>
      <c r="L7678" s="196"/>
    </row>
    <row r="7679">
      <c r="A7679" s="198"/>
      <c r="B7679" s="219"/>
      <c r="C7679" s="103"/>
      <c r="D7679" s="103"/>
      <c r="E7679" s="5" t="str">
        <f t="array" ref="E7679">IF(D7679="","",XLOOKUP(D7679,DATOS!$D$6:D14000,DATOS!$C$6:C14000,0,0,1))</f>
        <v/>
      </c>
      <c r="F7679" s="220"/>
      <c r="G7679" s="221"/>
      <c r="H7679" s="194"/>
      <c r="I7679" s="106"/>
      <c r="J7679" s="195"/>
      <c r="K7679" s="195"/>
      <c r="L7679" s="196"/>
    </row>
    <row r="7680">
      <c r="A7680" s="198"/>
      <c r="B7680" s="219"/>
      <c r="C7680" s="103"/>
      <c r="D7680" s="103"/>
      <c r="E7680" s="5" t="str">
        <f t="array" ref="E7680">IF(D7680="","",XLOOKUP(D7680,DATOS!$D$6:D14000,DATOS!$C$6:C14000,0,0,1))</f>
        <v/>
      </c>
      <c r="F7680" s="220"/>
      <c r="G7680" s="221"/>
      <c r="H7680" s="194"/>
      <c r="I7680" s="106"/>
      <c r="J7680" s="195"/>
      <c r="K7680" s="195"/>
      <c r="L7680" s="196"/>
    </row>
    <row r="7681">
      <c r="A7681" s="198"/>
      <c r="B7681" s="219"/>
      <c r="C7681" s="103"/>
      <c r="D7681" s="103"/>
      <c r="E7681" s="5" t="str">
        <f t="array" ref="E7681">IF(D7681="","",XLOOKUP(D7681,DATOS!$D$6:D14000,DATOS!$C$6:C14000,0,0,1))</f>
        <v/>
      </c>
      <c r="F7681" s="220"/>
      <c r="G7681" s="221"/>
      <c r="H7681" s="194"/>
      <c r="I7681" s="106"/>
      <c r="J7681" s="195"/>
      <c r="K7681" s="195"/>
      <c r="L7681" s="196"/>
    </row>
    <row r="7682">
      <c r="A7682" s="198"/>
      <c r="B7682" s="219"/>
      <c r="C7682" s="103"/>
      <c r="D7682" s="103"/>
      <c r="E7682" s="5" t="str">
        <f t="array" ref="E7682">IF(D7682="","",XLOOKUP(D7682,DATOS!$D$6:D14000,DATOS!$C$6:C14000,0,0,1))</f>
        <v/>
      </c>
      <c r="F7682" s="220"/>
      <c r="G7682" s="221"/>
      <c r="H7682" s="194"/>
      <c r="I7682" s="106"/>
      <c r="J7682" s="195"/>
      <c r="K7682" s="195"/>
      <c r="L7682" s="196"/>
    </row>
    <row r="7683">
      <c r="A7683" s="198"/>
      <c r="B7683" s="219"/>
      <c r="C7683" s="103"/>
      <c r="D7683" s="103"/>
      <c r="E7683" s="5" t="str">
        <f t="array" ref="E7683">IF(D7683="","",XLOOKUP(D7683,DATOS!$D$6:D14000,DATOS!$C$6:C14000,0,0,1))</f>
        <v/>
      </c>
      <c r="F7683" s="220"/>
      <c r="G7683" s="221"/>
      <c r="H7683" s="194"/>
      <c r="I7683" s="106"/>
      <c r="J7683" s="195"/>
      <c r="K7683" s="195"/>
      <c r="L7683" s="196"/>
    </row>
    <row r="7684">
      <c r="A7684" s="198"/>
      <c r="B7684" s="219"/>
      <c r="C7684" s="103"/>
      <c r="D7684" s="103"/>
      <c r="E7684" s="5" t="str">
        <f t="array" ref="E7684">IF(D7684="","",XLOOKUP(D7684,DATOS!$D$6:D14000,DATOS!$C$6:C14000,0,0,1))</f>
        <v/>
      </c>
      <c r="F7684" s="220"/>
      <c r="G7684" s="221"/>
      <c r="H7684" s="194"/>
      <c r="I7684" s="106"/>
      <c r="J7684" s="195"/>
      <c r="K7684" s="195"/>
      <c r="L7684" s="196"/>
    </row>
    <row r="7685">
      <c r="A7685" s="198"/>
      <c r="B7685" s="219"/>
      <c r="C7685" s="103"/>
      <c r="D7685" s="103"/>
      <c r="E7685" s="5" t="str">
        <f t="array" ref="E7685">IF(D7685="","",XLOOKUP(D7685,DATOS!$D$6:D14000,DATOS!$C$6:C14000,0,0,1))</f>
        <v/>
      </c>
      <c r="F7685" s="220"/>
      <c r="G7685" s="221"/>
      <c r="H7685" s="194"/>
      <c r="I7685" s="106"/>
      <c r="J7685" s="195"/>
      <c r="K7685" s="195"/>
      <c r="L7685" s="196"/>
    </row>
    <row r="7686">
      <c r="A7686" s="198"/>
      <c r="B7686" s="219"/>
      <c r="C7686" s="103"/>
      <c r="D7686" s="103"/>
      <c r="E7686" s="5" t="str">
        <f t="array" ref="E7686">IF(D7686="","",XLOOKUP(D7686,DATOS!$D$6:D14000,DATOS!$C$6:C14000,0,0,1))</f>
        <v/>
      </c>
      <c r="F7686" s="220"/>
      <c r="G7686" s="221"/>
      <c r="H7686" s="194"/>
      <c r="I7686" s="106"/>
      <c r="J7686" s="195"/>
      <c r="K7686" s="195"/>
      <c r="L7686" s="196"/>
    </row>
    <row r="7687">
      <c r="A7687" s="198"/>
      <c r="B7687" s="219"/>
      <c r="C7687" s="103"/>
      <c r="D7687" s="103"/>
      <c r="E7687" s="224" t="str">
        <f t="array" ref="E7687">IF(D7687="","",XLOOKUP(D7687,DATOS!$D$6:D14000,DATOS!$C$6:C14000,0,0,1))</f>
        <v/>
      </c>
      <c r="F7687" s="220"/>
      <c r="G7687" s="221"/>
      <c r="H7687" s="194"/>
      <c r="I7687" s="106"/>
      <c r="J7687" s="195"/>
      <c r="K7687" s="195"/>
      <c r="L7687" s="196"/>
    </row>
    <row r="7688">
      <c r="A7688" s="198"/>
      <c r="B7688" s="219"/>
      <c r="C7688" s="103"/>
      <c r="D7688" s="103"/>
      <c r="E7688" s="5" t="str">
        <f t="array" ref="E7688">IF(D7688="","",XLOOKUP(D7688,DATOS!$D$6:D14000,DATOS!$C$6:C14000,0,0,1))</f>
        <v/>
      </c>
      <c r="F7688" s="220"/>
      <c r="G7688" s="221"/>
      <c r="H7688" s="194"/>
      <c r="I7688" s="106"/>
      <c r="J7688" s="195"/>
      <c r="K7688" s="195"/>
      <c r="L7688" s="196"/>
    </row>
    <row r="7689">
      <c r="A7689" s="198"/>
      <c r="B7689" s="219"/>
      <c r="C7689" s="103"/>
      <c r="D7689" s="103"/>
      <c r="E7689" s="5" t="str">
        <f t="array" ref="E7689">IF(D7689="","",XLOOKUP(D7689,DATOS!$D$6:D14000,DATOS!$C$6:C14000,0,0,1))</f>
        <v/>
      </c>
      <c r="F7689" s="220"/>
      <c r="G7689" s="221"/>
      <c r="H7689" s="194"/>
      <c r="I7689" s="106"/>
      <c r="J7689" s="195"/>
      <c r="K7689" s="195"/>
      <c r="L7689" s="196"/>
    </row>
    <row r="7690">
      <c r="A7690" s="198"/>
      <c r="B7690" s="219"/>
      <c r="C7690" s="103"/>
      <c r="D7690" s="103"/>
      <c r="E7690" s="5" t="str">
        <f t="array" ref="E7690">IF(D7690="","",XLOOKUP(D7690,DATOS!$D$6:D14000,DATOS!$C$6:C14000,0,0,1))</f>
        <v/>
      </c>
      <c r="F7690" s="220"/>
      <c r="G7690" s="221"/>
      <c r="H7690" s="194"/>
      <c r="I7690" s="106"/>
      <c r="J7690" s="195"/>
      <c r="K7690" s="195"/>
      <c r="L7690" s="196"/>
    </row>
    <row r="7691">
      <c r="A7691" s="198"/>
      <c r="B7691" s="219"/>
      <c r="C7691" s="103"/>
      <c r="D7691" s="103"/>
      <c r="E7691" s="5" t="str">
        <f t="array" ref="E7691">IF(D7691="","",XLOOKUP(D7691,DATOS!$D$6:D14000,DATOS!$C$6:C14000,0,0,1))</f>
        <v/>
      </c>
      <c r="F7691" s="220"/>
      <c r="G7691" s="221"/>
      <c r="H7691" s="194"/>
      <c r="I7691" s="106"/>
      <c r="J7691" s="195"/>
      <c r="K7691" s="195"/>
      <c r="L7691" s="196"/>
    </row>
    <row r="7692">
      <c r="A7692" s="198"/>
      <c r="B7692" s="219"/>
      <c r="C7692" s="103"/>
      <c r="D7692" s="103"/>
      <c r="E7692" s="5" t="str">
        <f t="array" ref="E7692">IF(D7692="","",XLOOKUP(D7692,DATOS!$D$6:D14000,DATOS!$C$6:C14000,0,0,1))</f>
        <v/>
      </c>
      <c r="F7692" s="220"/>
      <c r="G7692" s="221"/>
      <c r="H7692" s="194"/>
      <c r="I7692" s="106"/>
      <c r="J7692" s="195"/>
      <c r="K7692" s="195"/>
      <c r="L7692" s="196"/>
    </row>
    <row r="7693">
      <c r="A7693" s="198"/>
      <c r="B7693" s="219"/>
      <c r="C7693" s="103"/>
      <c r="D7693" s="103"/>
      <c r="E7693" s="5" t="str">
        <f t="array" ref="E7693">IF(D7693="","",XLOOKUP(D7693,DATOS!$D$6:D14000,DATOS!$C$6:C14000,0,0,1))</f>
        <v/>
      </c>
      <c r="F7693" s="220"/>
      <c r="G7693" s="221"/>
      <c r="H7693" s="194"/>
      <c r="I7693" s="106"/>
      <c r="J7693" s="195"/>
      <c r="K7693" s="195"/>
      <c r="L7693" s="196"/>
    </row>
    <row r="7694">
      <c r="A7694" s="198"/>
      <c r="B7694" s="219"/>
      <c r="C7694" s="103"/>
      <c r="D7694" s="103"/>
      <c r="E7694" s="5" t="str">
        <f t="array" ref="E7694">IF(D7694="","",XLOOKUP(D7694,DATOS!$D$6:D14000,DATOS!$C$6:C14000,0,0,1))</f>
        <v/>
      </c>
      <c r="F7694" s="220"/>
      <c r="G7694" s="221"/>
      <c r="H7694" s="194"/>
      <c r="I7694" s="106"/>
      <c r="J7694" s="195"/>
      <c r="K7694" s="195"/>
      <c r="L7694" s="196"/>
    </row>
    <row r="7695">
      <c r="A7695" s="198"/>
      <c r="B7695" s="219"/>
      <c r="C7695" s="103"/>
      <c r="D7695" s="103"/>
      <c r="E7695" s="5" t="str">
        <f t="array" ref="E7695">IF(D7695="","",XLOOKUP(D7695,DATOS!$D$6:D14000,DATOS!$C$6:C14000,0,0,1))</f>
        <v/>
      </c>
      <c r="F7695" s="220"/>
      <c r="G7695" s="221"/>
      <c r="H7695" s="194"/>
      <c r="I7695" s="106"/>
      <c r="J7695" s="195"/>
      <c r="K7695" s="195"/>
      <c r="L7695" s="196"/>
    </row>
    <row r="7696">
      <c r="A7696" s="198"/>
      <c r="B7696" s="219"/>
      <c r="C7696" s="103"/>
      <c r="D7696" s="103"/>
      <c r="E7696" s="5" t="str">
        <f t="array" ref="E7696">IF(D7696="","",XLOOKUP(D7696,DATOS!$D$6:D14000,DATOS!$C$6:C14000,0,0,1))</f>
        <v/>
      </c>
      <c r="F7696" s="220"/>
      <c r="G7696" s="221"/>
      <c r="H7696" s="194"/>
      <c r="I7696" s="106"/>
      <c r="J7696" s="195"/>
      <c r="K7696" s="195"/>
      <c r="L7696" s="196"/>
    </row>
    <row r="7697">
      <c r="A7697" s="198"/>
      <c r="B7697" s="219"/>
      <c r="C7697" s="103"/>
      <c r="D7697" s="103"/>
      <c r="E7697" s="5" t="str">
        <f t="array" ref="E7697">IF(D7697="","",XLOOKUP(D7697,DATOS!$D$6:D14000,DATOS!$C$6:C14000,0,0,1))</f>
        <v/>
      </c>
      <c r="F7697" s="220"/>
      <c r="G7697" s="221"/>
      <c r="H7697" s="194"/>
      <c r="I7697" s="106"/>
      <c r="J7697" s="195"/>
      <c r="K7697" s="195"/>
      <c r="L7697" s="196"/>
    </row>
    <row r="7698">
      <c r="A7698" s="198"/>
      <c r="B7698" s="219"/>
      <c r="C7698" s="103"/>
      <c r="D7698" s="103"/>
      <c r="E7698" s="5" t="str">
        <f t="array" ref="E7698">IF(D7698="","",XLOOKUP(D7698,DATOS!$D$6:D14000,DATOS!$C$6:C14000,0,0,1))</f>
        <v/>
      </c>
      <c r="F7698" s="220"/>
      <c r="G7698" s="221"/>
      <c r="H7698" s="194"/>
      <c r="I7698" s="106"/>
      <c r="J7698" s="195"/>
      <c r="K7698" s="195"/>
      <c r="L7698" s="196"/>
    </row>
    <row r="7699">
      <c r="A7699" s="198"/>
      <c r="B7699" s="219"/>
      <c r="C7699" s="103"/>
      <c r="D7699" s="103"/>
      <c r="E7699" s="5" t="str">
        <f t="array" ref="E7699">IF(D7699="","",XLOOKUP(D7699,DATOS!$D$6:D14000,DATOS!$C$6:C14000,0,0,1))</f>
        <v/>
      </c>
      <c r="F7699" s="220"/>
      <c r="G7699" s="221"/>
      <c r="H7699" s="194"/>
      <c r="I7699" s="106"/>
      <c r="J7699" s="195"/>
      <c r="K7699" s="195"/>
      <c r="L7699" s="196"/>
    </row>
    <row r="7700">
      <c r="A7700" s="198"/>
      <c r="B7700" s="219"/>
      <c r="C7700" s="103"/>
      <c r="D7700" s="103"/>
      <c r="E7700" s="5" t="str">
        <f t="array" ref="E7700">IF(D7700="","",XLOOKUP(D7700,DATOS!$D$6:D14000,DATOS!$C$6:C14000,0,0,1))</f>
        <v/>
      </c>
      <c r="F7700" s="220"/>
      <c r="G7700" s="221"/>
      <c r="H7700" s="194"/>
      <c r="I7700" s="106"/>
      <c r="J7700" s="195"/>
      <c r="K7700" s="195"/>
      <c r="L7700" s="196"/>
    </row>
    <row r="7701">
      <c r="A7701" s="198"/>
      <c r="B7701" s="219"/>
      <c r="C7701" s="103"/>
      <c r="D7701" s="103"/>
      <c r="E7701" s="5" t="str">
        <f t="array" ref="E7701">IF(D7701="","",XLOOKUP(D7701,DATOS!$D$6:D14000,DATOS!$C$6:C14000,0,0,1))</f>
        <v/>
      </c>
      <c r="F7701" s="220"/>
      <c r="G7701" s="221"/>
      <c r="H7701" s="194"/>
      <c r="I7701" s="106"/>
      <c r="J7701" s="195"/>
      <c r="K7701" s="195"/>
      <c r="L7701" s="196"/>
    </row>
    <row r="7702">
      <c r="A7702" s="198"/>
      <c r="B7702" s="219"/>
      <c r="C7702" s="103"/>
      <c r="D7702" s="103"/>
      <c r="E7702" s="5" t="str">
        <f t="array" ref="E7702">IF(D7702="","",XLOOKUP(D7702,DATOS!$D$6:D14000,DATOS!$C$6:C14000,0,0,1))</f>
        <v/>
      </c>
      <c r="F7702" s="220"/>
      <c r="G7702" s="221"/>
      <c r="H7702" s="194"/>
      <c r="I7702" s="106"/>
      <c r="J7702" s="195"/>
      <c r="K7702" s="195"/>
      <c r="L7702" s="196"/>
    </row>
    <row r="7703">
      <c r="A7703" s="198"/>
      <c r="B7703" s="219"/>
      <c r="C7703" s="103"/>
      <c r="D7703" s="103"/>
      <c r="E7703" s="5" t="str">
        <f t="array" ref="E7703">IF(D7703="","",XLOOKUP(D7703,DATOS!$D$6:D14000,DATOS!$C$6:C14000,0,0,1))</f>
        <v/>
      </c>
      <c r="F7703" s="220"/>
      <c r="G7703" s="221"/>
      <c r="H7703" s="194"/>
      <c r="I7703" s="106"/>
      <c r="J7703" s="195"/>
      <c r="K7703" s="195"/>
      <c r="L7703" s="196"/>
    </row>
    <row r="7704">
      <c r="A7704" s="198"/>
      <c r="B7704" s="219"/>
      <c r="C7704" s="103"/>
      <c r="D7704" s="103"/>
      <c r="E7704" s="5" t="str">
        <f t="array" ref="E7704">IF(D7704="","",XLOOKUP(D7704,DATOS!$D$6:D14000,DATOS!$C$6:C14000,0,0,1))</f>
        <v/>
      </c>
      <c r="F7704" s="220"/>
      <c r="G7704" s="221"/>
      <c r="H7704" s="194"/>
      <c r="I7704" s="106"/>
      <c r="J7704" s="195"/>
      <c r="K7704" s="195"/>
      <c r="L7704" s="196"/>
    </row>
    <row r="7705">
      <c r="A7705" s="198"/>
      <c r="B7705" s="219"/>
      <c r="C7705" s="103"/>
      <c r="D7705" s="103"/>
      <c r="E7705" s="5" t="str">
        <f t="array" ref="E7705">IF(D7705="","",XLOOKUP(D7705,DATOS!$D$6:D14000,DATOS!$C$6:C14000,0,0,1))</f>
        <v/>
      </c>
      <c r="F7705" s="220"/>
      <c r="G7705" s="221"/>
      <c r="H7705" s="194"/>
      <c r="I7705" s="106"/>
      <c r="J7705" s="195"/>
      <c r="K7705" s="195"/>
      <c r="L7705" s="196"/>
    </row>
    <row r="7706">
      <c r="A7706" s="198"/>
      <c r="B7706" s="219"/>
      <c r="C7706" s="103"/>
      <c r="D7706" s="103"/>
      <c r="E7706" s="5" t="str">
        <f t="array" ref="E7706">IF(D7706="","",XLOOKUP(D7706,DATOS!$D$6:D14000,DATOS!$C$6:C14000,0,0,1))</f>
        <v/>
      </c>
      <c r="F7706" s="220"/>
      <c r="G7706" s="221"/>
      <c r="H7706" s="194"/>
      <c r="I7706" s="106"/>
      <c r="J7706" s="195"/>
      <c r="K7706" s="195"/>
      <c r="L7706" s="196"/>
    </row>
    <row r="7707">
      <c r="A7707" s="198"/>
      <c r="B7707" s="219"/>
      <c r="C7707" s="103"/>
      <c r="D7707" s="103"/>
      <c r="E7707" s="5" t="str">
        <f t="array" ref="E7707">IF(D7707="","",XLOOKUP(D7707,DATOS!$D$6:D14000,DATOS!$C$6:C14000,0,0,1))</f>
        <v/>
      </c>
      <c r="F7707" s="220"/>
      <c r="G7707" s="221"/>
      <c r="H7707" s="194"/>
      <c r="I7707" s="106"/>
      <c r="J7707" s="195"/>
      <c r="K7707" s="195"/>
      <c r="L7707" s="196"/>
    </row>
    <row r="7708">
      <c r="A7708" s="198"/>
      <c r="B7708" s="219"/>
      <c r="C7708" s="103"/>
      <c r="D7708" s="103"/>
      <c r="E7708" s="5" t="str">
        <f t="array" ref="E7708">IF(D7708="","",XLOOKUP(D7708,DATOS!$D$6:D14000,DATOS!$C$6:C14000,0,0,1))</f>
        <v/>
      </c>
      <c r="F7708" s="220"/>
      <c r="G7708" s="221"/>
      <c r="H7708" s="194"/>
      <c r="I7708" s="106"/>
      <c r="J7708" s="195"/>
      <c r="K7708" s="195"/>
      <c r="L7708" s="196"/>
    </row>
    <row r="7709">
      <c r="A7709" s="198"/>
      <c r="B7709" s="219"/>
      <c r="C7709" s="103"/>
      <c r="D7709" s="103"/>
      <c r="E7709" s="5" t="str">
        <f t="array" ref="E7709">IF(D7709="","",XLOOKUP(D7709,DATOS!$D$6:D14000,DATOS!$C$6:C14000,0,0,1))</f>
        <v/>
      </c>
      <c r="F7709" s="220"/>
      <c r="G7709" s="221"/>
      <c r="H7709" s="194"/>
      <c r="I7709" s="106"/>
      <c r="J7709" s="195"/>
      <c r="K7709" s="195"/>
      <c r="L7709" s="196"/>
    </row>
    <row r="7710">
      <c r="A7710" s="198"/>
      <c r="B7710" s="219"/>
      <c r="C7710" s="103"/>
      <c r="D7710" s="103"/>
      <c r="E7710" s="5" t="str">
        <f t="array" ref="E7710">IF(D7710="","",XLOOKUP(D7710,DATOS!$D$6:D14000,DATOS!$C$6:C14000,0,0,1))</f>
        <v/>
      </c>
      <c r="F7710" s="220"/>
      <c r="G7710" s="221"/>
      <c r="H7710" s="194"/>
      <c r="I7710" s="106"/>
      <c r="J7710" s="195"/>
      <c r="K7710" s="195"/>
      <c r="L7710" s="196"/>
    </row>
    <row r="7711">
      <c r="A7711" s="198"/>
      <c r="B7711" s="219"/>
      <c r="C7711" s="103"/>
      <c r="D7711" s="103"/>
      <c r="E7711" s="5" t="str">
        <f t="array" ref="E7711">IF(D7711="","",XLOOKUP(D7711,DATOS!$D$6:D14000,DATOS!$C$6:C14000,0,0,1))</f>
        <v/>
      </c>
      <c r="F7711" s="220"/>
      <c r="G7711" s="221"/>
      <c r="H7711" s="194"/>
      <c r="I7711" s="106"/>
      <c r="J7711" s="195"/>
      <c r="K7711" s="195"/>
      <c r="L7711" s="196"/>
    </row>
    <row r="7712">
      <c r="A7712" s="198"/>
      <c r="B7712" s="219"/>
      <c r="C7712" s="103"/>
      <c r="D7712" s="103"/>
      <c r="E7712" s="5" t="str">
        <f t="array" ref="E7712">IF(D7712="","",XLOOKUP(D7712,DATOS!$D$6:D14000,DATOS!$C$6:C14000,0,0,1))</f>
        <v/>
      </c>
      <c r="F7712" s="220"/>
      <c r="G7712" s="221"/>
      <c r="H7712" s="194"/>
      <c r="I7712" s="106"/>
      <c r="J7712" s="195"/>
      <c r="K7712" s="195"/>
      <c r="L7712" s="196"/>
    </row>
    <row r="7713">
      <c r="A7713" s="198"/>
      <c r="B7713" s="219"/>
      <c r="C7713" s="103"/>
      <c r="D7713" s="103"/>
      <c r="E7713" s="5" t="str">
        <f t="array" ref="E7713">IF(D7713="","",XLOOKUP(D7713,DATOS!$D$6:D14000,DATOS!$C$6:C14000,0,0,1))</f>
        <v/>
      </c>
      <c r="F7713" s="220"/>
      <c r="G7713" s="221"/>
      <c r="H7713" s="194"/>
      <c r="I7713" s="106"/>
      <c r="J7713" s="195"/>
      <c r="K7713" s="195"/>
      <c r="L7713" s="196"/>
    </row>
    <row r="7714">
      <c r="A7714" s="198"/>
      <c r="B7714" s="219"/>
      <c r="C7714" s="103"/>
      <c r="D7714" s="103"/>
      <c r="E7714" s="5" t="str">
        <f t="array" ref="E7714">IF(D7714="","",XLOOKUP(D7714,DATOS!$D$6:D14000,DATOS!$C$6:C14000,0,0,1))</f>
        <v/>
      </c>
      <c r="F7714" s="220"/>
      <c r="G7714" s="221"/>
      <c r="H7714" s="194"/>
      <c r="I7714" s="106"/>
      <c r="J7714" s="195"/>
      <c r="K7714" s="195"/>
      <c r="L7714" s="196"/>
    </row>
    <row r="7715">
      <c r="A7715" s="198"/>
      <c r="B7715" s="219"/>
      <c r="C7715" s="103"/>
      <c r="D7715" s="103"/>
      <c r="E7715" s="5" t="str">
        <f t="array" ref="E7715">IF(D7715="","",XLOOKUP(D7715,DATOS!$D$6:D14000,DATOS!$C$6:C14000,0,0,1))</f>
        <v/>
      </c>
      <c r="F7715" s="220"/>
      <c r="G7715" s="221"/>
      <c r="H7715" s="194"/>
      <c r="I7715" s="106"/>
      <c r="J7715" s="195"/>
      <c r="K7715" s="195"/>
      <c r="L7715" s="196"/>
    </row>
    <row r="7716">
      <c r="A7716" s="198"/>
      <c r="B7716" s="219"/>
      <c r="C7716" s="103"/>
      <c r="D7716" s="103"/>
      <c r="E7716" s="5" t="str">
        <f t="array" ref="E7716">IF(D7716="","",XLOOKUP(D7716,DATOS!$D$6:D14000,DATOS!$C$6:C14000,0,0,1))</f>
        <v/>
      </c>
      <c r="F7716" s="220"/>
      <c r="G7716" s="221"/>
      <c r="H7716" s="194"/>
      <c r="I7716" s="106"/>
      <c r="J7716" s="195"/>
      <c r="K7716" s="195"/>
      <c r="L7716" s="196"/>
    </row>
    <row r="7717">
      <c r="A7717" s="198"/>
      <c r="B7717" s="219"/>
      <c r="C7717" s="103"/>
      <c r="D7717" s="103"/>
      <c r="E7717" s="5" t="str">
        <f t="array" ref="E7717">IF(D7717="","",XLOOKUP(D7717,DATOS!$D$6:D14000,DATOS!$C$6:C14000,0,0,1))</f>
        <v/>
      </c>
      <c r="F7717" s="220"/>
      <c r="G7717" s="221"/>
      <c r="H7717" s="194"/>
      <c r="I7717" s="106"/>
      <c r="J7717" s="195"/>
      <c r="K7717" s="195"/>
      <c r="L7717" s="196"/>
    </row>
    <row r="7718">
      <c r="A7718" s="198"/>
      <c r="B7718" s="219"/>
      <c r="C7718" s="103"/>
      <c r="D7718" s="103"/>
      <c r="E7718" s="5" t="str">
        <f t="array" ref="E7718">IF(D7718="","",XLOOKUP(D7718,DATOS!$D$6:D14000,DATOS!$C$6:C14000,0,0,1))</f>
        <v/>
      </c>
      <c r="F7718" s="220"/>
      <c r="G7718" s="221"/>
      <c r="H7718" s="194"/>
      <c r="I7718" s="106"/>
      <c r="J7718" s="195"/>
      <c r="K7718" s="195"/>
      <c r="L7718" s="196"/>
    </row>
    <row r="7719">
      <c r="A7719" s="198"/>
      <c r="B7719" s="219"/>
      <c r="C7719" s="103"/>
      <c r="D7719" s="103"/>
      <c r="E7719" s="5" t="str">
        <f t="array" ref="E7719">IF(D7719="","",XLOOKUP(D7719,DATOS!$D$6:D14000,DATOS!$C$6:C14000,0,0,1))</f>
        <v/>
      </c>
      <c r="F7719" s="220"/>
      <c r="G7719" s="221"/>
      <c r="H7719" s="194"/>
      <c r="I7719" s="106"/>
      <c r="J7719" s="195"/>
      <c r="K7719" s="195"/>
      <c r="L7719" s="196"/>
    </row>
    <row r="7720">
      <c r="A7720" s="198"/>
      <c r="B7720" s="219"/>
      <c r="C7720" s="103"/>
      <c r="D7720" s="103"/>
      <c r="E7720" s="5" t="str">
        <f t="array" ref="E7720">IF(D7720="","",XLOOKUP(D7720,DATOS!$D$6:D14000,DATOS!$C$6:C14000,0,0,1))</f>
        <v/>
      </c>
      <c r="F7720" s="220"/>
      <c r="G7720" s="221"/>
      <c r="H7720" s="194"/>
      <c r="I7720" s="106"/>
      <c r="J7720" s="195"/>
      <c r="K7720" s="195"/>
      <c r="L7720" s="196"/>
    </row>
    <row r="7721">
      <c r="A7721" s="198"/>
      <c r="B7721" s="219"/>
      <c r="C7721" s="103"/>
      <c r="D7721" s="103"/>
      <c r="E7721" s="5" t="str">
        <f t="array" ref="E7721">IF(D7721="","",XLOOKUP(D7721,DATOS!$D$6:D14000,DATOS!$C$6:C14000,0,0,1))</f>
        <v/>
      </c>
      <c r="F7721" s="220"/>
      <c r="G7721" s="221"/>
      <c r="H7721" s="194"/>
      <c r="I7721" s="106"/>
      <c r="J7721" s="195"/>
      <c r="K7721" s="195"/>
      <c r="L7721" s="196"/>
    </row>
    <row r="7722">
      <c r="A7722" s="198"/>
      <c r="B7722" s="219"/>
      <c r="C7722" s="103"/>
      <c r="D7722" s="103"/>
      <c r="E7722" s="5" t="str">
        <f t="array" ref="E7722">IF(D7722="","",XLOOKUP(D7722,DATOS!$D$6:D14000,DATOS!$C$6:C14000,0,0,1))</f>
        <v/>
      </c>
      <c r="F7722" s="220"/>
      <c r="G7722" s="221"/>
      <c r="H7722" s="194"/>
      <c r="I7722" s="106"/>
      <c r="J7722" s="195"/>
      <c r="K7722" s="195"/>
      <c r="L7722" s="196"/>
    </row>
    <row r="7723">
      <c r="A7723" s="198"/>
      <c r="B7723" s="219"/>
      <c r="C7723" s="103"/>
      <c r="D7723" s="103"/>
      <c r="E7723" s="5" t="str">
        <f t="array" ref="E7723">IF(D7723="","",XLOOKUP(D7723,DATOS!$D$6:D14000,DATOS!$C$6:C14000,0,0,1))</f>
        <v/>
      </c>
      <c r="F7723" s="220"/>
      <c r="G7723" s="221"/>
      <c r="H7723" s="194"/>
      <c r="I7723" s="106"/>
      <c r="J7723" s="195"/>
      <c r="K7723" s="195"/>
      <c r="L7723" s="196"/>
    </row>
    <row r="7724">
      <c r="A7724" s="198"/>
      <c r="B7724" s="219"/>
      <c r="C7724" s="103"/>
      <c r="D7724" s="103"/>
      <c r="E7724" s="5" t="str">
        <f t="array" ref="E7724">IF(D7724="","",XLOOKUP(D7724,DATOS!$D$6:D14000,DATOS!$C$6:C14000,0,0,1))</f>
        <v/>
      </c>
      <c r="F7724" s="220"/>
      <c r="G7724" s="221"/>
      <c r="H7724" s="194"/>
      <c r="I7724" s="106"/>
      <c r="J7724" s="195"/>
      <c r="K7724" s="195"/>
      <c r="L7724" s="196"/>
    </row>
    <row r="7725">
      <c r="A7725" s="198"/>
      <c r="B7725" s="219"/>
      <c r="C7725" s="103"/>
      <c r="D7725" s="103"/>
      <c r="E7725" s="224" t="str">
        <f t="array" ref="E7725">IF(D7725="","",XLOOKUP(D7725,DATOS!$D$6:D14000,DATOS!$C$6:C14000,0,0,1))</f>
        <v/>
      </c>
      <c r="F7725" s="220"/>
      <c r="G7725" s="221"/>
      <c r="H7725" s="194"/>
      <c r="I7725" s="106"/>
      <c r="J7725" s="195"/>
      <c r="K7725" s="195"/>
      <c r="L7725" s="196"/>
    </row>
    <row r="7726">
      <c r="A7726" s="198"/>
      <c r="B7726" s="219"/>
      <c r="C7726" s="103"/>
      <c r="D7726" s="103"/>
      <c r="E7726" s="5" t="str">
        <f t="array" ref="E7726">IF(D7726="","",XLOOKUP(D7726,DATOS!$D$6:D14000,DATOS!$C$6:C14000,0,0,1))</f>
        <v/>
      </c>
      <c r="F7726" s="220"/>
      <c r="G7726" s="221"/>
      <c r="H7726" s="194"/>
      <c r="I7726" s="106"/>
      <c r="J7726" s="195"/>
      <c r="K7726" s="195"/>
      <c r="L7726" s="196"/>
    </row>
    <row r="7727">
      <c r="A7727" s="198"/>
      <c r="B7727" s="219"/>
      <c r="C7727" s="103"/>
      <c r="D7727" s="103"/>
      <c r="E7727" s="5" t="str">
        <f t="array" ref="E7727">IF(D7727="","",XLOOKUP(D7727,DATOS!$D$6:D14000,DATOS!$C$6:C14000,0,0,1))</f>
        <v/>
      </c>
      <c r="F7727" s="220"/>
      <c r="G7727" s="221"/>
      <c r="H7727" s="194"/>
      <c r="I7727" s="106"/>
      <c r="J7727" s="195"/>
      <c r="K7727" s="195"/>
      <c r="L7727" s="196"/>
    </row>
    <row r="7728">
      <c r="A7728" s="198"/>
      <c r="B7728" s="219"/>
      <c r="C7728" s="103"/>
      <c r="D7728" s="103"/>
      <c r="E7728" s="5" t="str">
        <f t="array" ref="E7728">IF(D7728="","",XLOOKUP(D7728,DATOS!$D$6:D14000,DATOS!$C$6:C14000,0,0,1))</f>
        <v/>
      </c>
      <c r="F7728" s="220"/>
      <c r="G7728" s="221"/>
      <c r="H7728" s="194"/>
      <c r="I7728" s="106"/>
      <c r="J7728" s="195"/>
      <c r="K7728" s="195"/>
      <c r="L7728" s="196"/>
    </row>
    <row r="7729">
      <c r="A7729" s="198"/>
      <c r="B7729" s="219"/>
      <c r="C7729" s="103"/>
      <c r="D7729" s="103"/>
      <c r="E7729" s="5" t="str">
        <f t="array" ref="E7729">IF(D7729="","",XLOOKUP(D7729,DATOS!$D$6:D14000,DATOS!$C$6:C14000,0,0,1))</f>
        <v/>
      </c>
      <c r="F7729" s="220"/>
      <c r="G7729" s="221"/>
      <c r="H7729" s="194"/>
      <c r="I7729" s="106"/>
      <c r="J7729" s="195"/>
      <c r="K7729" s="195"/>
      <c r="L7729" s="196"/>
    </row>
    <row r="7730">
      <c r="A7730" s="198"/>
      <c r="B7730" s="219"/>
      <c r="C7730" s="103"/>
      <c r="D7730" s="103"/>
      <c r="E7730" s="5" t="str">
        <f t="array" ref="E7730">IF(D7730="","",XLOOKUP(D7730,DATOS!$D$6:D14000,DATOS!$C$6:C14000,0,0,1))</f>
        <v/>
      </c>
      <c r="F7730" s="220"/>
      <c r="G7730" s="221"/>
      <c r="H7730" s="194"/>
      <c r="I7730" s="106"/>
      <c r="J7730" s="195"/>
      <c r="K7730" s="195"/>
      <c r="L7730" s="196"/>
    </row>
    <row r="7731">
      <c r="A7731" s="198"/>
      <c r="B7731" s="219"/>
      <c r="C7731" s="103"/>
      <c r="D7731" s="103"/>
      <c r="E7731" s="5" t="str">
        <f t="array" ref="E7731">IF(D7731="","",XLOOKUP(D7731,DATOS!$D$6:D14000,DATOS!$C$6:C14000,0,0,1))</f>
        <v/>
      </c>
      <c r="F7731" s="220"/>
      <c r="G7731" s="221"/>
      <c r="H7731" s="194"/>
      <c r="I7731" s="106"/>
      <c r="J7731" s="195"/>
      <c r="K7731" s="195"/>
      <c r="L7731" s="196"/>
    </row>
    <row r="7732">
      <c r="A7732" s="198"/>
      <c r="B7732" s="219"/>
      <c r="C7732" s="103"/>
      <c r="D7732" s="103"/>
      <c r="E7732" s="5" t="str">
        <f t="array" ref="E7732">IF(D7732="","",XLOOKUP(D7732,DATOS!$D$6:D14000,DATOS!$C$6:C14000,0,0,1))</f>
        <v/>
      </c>
      <c r="F7732" s="220"/>
      <c r="G7732" s="221"/>
      <c r="H7732" s="194"/>
      <c r="I7732" s="106"/>
      <c r="J7732" s="195"/>
      <c r="K7732" s="195"/>
      <c r="L7732" s="196"/>
    </row>
    <row r="7733">
      <c r="A7733" s="198"/>
      <c r="B7733" s="219"/>
      <c r="C7733" s="103"/>
      <c r="D7733" s="103"/>
      <c r="E7733" s="5" t="str">
        <f t="array" ref="E7733">IF(D7733="","",XLOOKUP(D7733,DATOS!$D$6:D14000,DATOS!$C$6:C14000,0,0,1))</f>
        <v/>
      </c>
      <c r="F7733" s="220"/>
      <c r="G7733" s="221"/>
      <c r="H7733" s="194"/>
      <c r="I7733" s="106"/>
      <c r="J7733" s="195"/>
      <c r="K7733" s="195"/>
      <c r="L7733" s="196"/>
    </row>
    <row r="7734">
      <c r="A7734" s="198"/>
      <c r="B7734" s="219"/>
      <c r="C7734" s="103"/>
      <c r="D7734" s="103"/>
      <c r="E7734" s="5" t="str">
        <f t="array" ref="E7734">IF(D7734="","",XLOOKUP(D7734,DATOS!$D$6:D14000,DATOS!$C$6:C14000,0,0,1))</f>
        <v/>
      </c>
      <c r="F7734" s="220"/>
      <c r="G7734" s="221"/>
      <c r="H7734" s="194"/>
      <c r="I7734" s="106"/>
      <c r="J7734" s="195"/>
      <c r="K7734" s="195"/>
      <c r="L7734" s="196"/>
    </row>
    <row r="7735">
      <c r="A7735" s="198"/>
      <c r="B7735" s="219"/>
      <c r="C7735" s="103"/>
      <c r="D7735" s="103"/>
      <c r="E7735" s="5" t="str">
        <f t="array" ref="E7735">IF(D7735="","",XLOOKUP(D7735,DATOS!$D$6:D14000,DATOS!$C$6:C14000,0,0,1))</f>
        <v/>
      </c>
      <c r="F7735" s="220"/>
      <c r="G7735" s="221"/>
      <c r="H7735" s="194"/>
      <c r="I7735" s="106"/>
      <c r="J7735" s="195"/>
      <c r="K7735" s="195"/>
      <c r="L7735" s="196"/>
    </row>
    <row r="7736">
      <c r="A7736" s="198"/>
      <c r="B7736" s="219"/>
      <c r="C7736" s="103"/>
      <c r="D7736" s="103"/>
      <c r="E7736" s="5" t="str">
        <f t="array" ref="E7736">IF(D7736="","",XLOOKUP(D7736,DATOS!$D$6:D14000,DATOS!$C$6:C14000,0,0,1))</f>
        <v/>
      </c>
      <c r="F7736" s="220"/>
      <c r="G7736" s="221"/>
      <c r="H7736" s="194"/>
      <c r="I7736" s="106"/>
      <c r="J7736" s="195"/>
      <c r="K7736" s="195"/>
      <c r="L7736" s="196"/>
    </row>
    <row r="7737">
      <c r="A7737" s="198"/>
      <c r="B7737" s="219"/>
      <c r="C7737" s="103"/>
      <c r="D7737" s="103"/>
      <c r="E7737" s="5" t="str">
        <f t="array" ref="E7737">IF(D7737="","",XLOOKUP(D7737,DATOS!$D$6:D14000,DATOS!$C$6:C14000,0,0,1))</f>
        <v/>
      </c>
      <c r="F7737" s="220"/>
      <c r="G7737" s="221"/>
      <c r="H7737" s="194"/>
      <c r="I7737" s="106"/>
      <c r="J7737" s="195"/>
      <c r="K7737" s="195"/>
      <c r="L7737" s="196"/>
    </row>
    <row r="7738">
      <c r="A7738" s="198"/>
      <c r="B7738" s="219"/>
      <c r="C7738" s="103"/>
      <c r="D7738" s="103"/>
      <c r="E7738" s="5" t="str">
        <f t="array" ref="E7738">IF(D7738="","",XLOOKUP(D7738,DATOS!$D$6:D14000,DATOS!$C$6:C14000,0,0,1))</f>
        <v/>
      </c>
      <c r="F7738" s="220"/>
      <c r="G7738" s="221"/>
      <c r="H7738" s="194"/>
      <c r="I7738" s="106"/>
      <c r="J7738" s="195"/>
      <c r="K7738" s="195"/>
      <c r="L7738" s="196"/>
    </row>
    <row r="7739">
      <c r="A7739" s="198"/>
      <c r="B7739" s="219"/>
      <c r="C7739" s="103"/>
      <c r="D7739" s="103"/>
      <c r="E7739" s="5" t="str">
        <f t="array" ref="E7739">IF(D7739="","",XLOOKUP(D7739,DATOS!$D$6:D14000,DATOS!$C$6:C14000,0,0,1))</f>
        <v/>
      </c>
      <c r="F7739" s="220"/>
      <c r="G7739" s="221"/>
      <c r="H7739" s="194"/>
      <c r="I7739" s="106"/>
      <c r="J7739" s="195"/>
      <c r="K7739" s="195"/>
      <c r="L7739" s="196"/>
    </row>
    <row r="7740">
      <c r="A7740" s="198"/>
      <c r="B7740" s="219"/>
      <c r="C7740" s="103"/>
      <c r="D7740" s="103"/>
      <c r="E7740" s="224" t="str">
        <f t="array" ref="E7740">IF(D7740="","",XLOOKUP(D7740,DATOS!$D$6:D14000,DATOS!$C$6:C14000,0,0,1))</f>
        <v/>
      </c>
      <c r="F7740" s="220"/>
      <c r="G7740" s="221"/>
      <c r="H7740" s="194"/>
      <c r="I7740" s="106"/>
      <c r="J7740" s="195"/>
      <c r="K7740" s="195"/>
      <c r="L7740" s="196"/>
    </row>
    <row r="7741">
      <c r="A7741" s="198"/>
      <c r="B7741" s="219"/>
      <c r="C7741" s="103"/>
      <c r="D7741" s="103"/>
      <c r="E7741" s="5" t="str">
        <f t="array" ref="E7741">IF(D7741="","",XLOOKUP(D7741,DATOS!$D$6:D14000,DATOS!$C$6:C14000,0,0,1))</f>
        <v/>
      </c>
      <c r="F7741" s="220"/>
      <c r="G7741" s="221"/>
      <c r="H7741" s="194"/>
      <c r="I7741" s="106"/>
      <c r="J7741" s="195"/>
      <c r="K7741" s="195"/>
      <c r="L7741" s="196"/>
    </row>
    <row r="7742">
      <c r="A7742" s="198"/>
      <c r="B7742" s="219"/>
      <c r="C7742" s="103"/>
      <c r="D7742" s="103"/>
      <c r="E7742" s="5" t="str">
        <f t="array" ref="E7742">IF(D7742="","",XLOOKUP(D7742,DATOS!$D$6:D14000,DATOS!$C$6:C14000,0,0,1))</f>
        <v/>
      </c>
      <c r="F7742" s="220"/>
      <c r="G7742" s="221"/>
      <c r="H7742" s="194"/>
      <c r="I7742" s="106"/>
      <c r="J7742" s="195"/>
      <c r="K7742" s="195"/>
      <c r="L7742" s="196"/>
    </row>
    <row r="7743">
      <c r="A7743" s="198"/>
      <c r="B7743" s="219"/>
      <c r="C7743" s="103"/>
      <c r="D7743" s="103"/>
      <c r="E7743" s="5" t="str">
        <f t="array" ref="E7743">IF(D7743="","",XLOOKUP(D7743,DATOS!$D$6:D14000,DATOS!$C$6:C14000,0,0,1))</f>
        <v/>
      </c>
      <c r="F7743" s="220"/>
      <c r="G7743" s="221"/>
      <c r="H7743" s="194"/>
      <c r="I7743" s="106"/>
      <c r="J7743" s="195"/>
      <c r="K7743" s="195"/>
      <c r="L7743" s="196"/>
    </row>
    <row r="7744">
      <c r="A7744" s="198"/>
      <c r="B7744" s="219"/>
      <c r="C7744" s="103"/>
      <c r="D7744" s="103"/>
      <c r="E7744" s="5" t="str">
        <f t="array" ref="E7744">IF(D7744="","",XLOOKUP(D7744,DATOS!$D$6:D14000,DATOS!$C$6:C14000,0,0,1))</f>
        <v/>
      </c>
      <c r="F7744" s="220"/>
      <c r="G7744" s="221"/>
      <c r="H7744" s="194"/>
      <c r="I7744" s="106"/>
      <c r="J7744" s="195"/>
      <c r="K7744" s="195"/>
      <c r="L7744" s="196"/>
    </row>
    <row r="7745">
      <c r="A7745" s="198"/>
      <c r="B7745" s="219"/>
      <c r="C7745" s="103"/>
      <c r="D7745" s="103"/>
      <c r="E7745" s="5" t="str">
        <f t="array" ref="E7745">IF(D7745="","",XLOOKUP(D7745,DATOS!$D$6:D14000,DATOS!$C$6:C14000,0,0,1))</f>
        <v/>
      </c>
      <c r="F7745" s="220"/>
      <c r="G7745" s="221"/>
      <c r="H7745" s="194"/>
      <c r="I7745" s="106"/>
      <c r="J7745" s="195"/>
      <c r="K7745" s="195"/>
      <c r="L7745" s="196"/>
    </row>
    <row r="7746">
      <c r="A7746" s="198"/>
      <c r="B7746" s="219"/>
      <c r="C7746" s="103"/>
      <c r="D7746" s="103"/>
      <c r="E7746" s="224" t="str">
        <f t="array" ref="E7746">IF(D7746="","",XLOOKUP(D7746,DATOS!$D$6:D14000,DATOS!$C$6:C14000,0,0,1))</f>
        <v/>
      </c>
      <c r="F7746" s="220"/>
      <c r="G7746" s="221"/>
      <c r="H7746" s="194"/>
      <c r="I7746" s="106"/>
      <c r="J7746" s="195"/>
      <c r="K7746" s="195"/>
      <c r="L7746" s="196"/>
    </row>
    <row r="7747">
      <c r="A7747" s="198"/>
      <c r="B7747" s="219"/>
      <c r="C7747" s="103"/>
      <c r="D7747" s="103"/>
      <c r="E7747" s="5" t="str">
        <f t="array" ref="E7747">IF(D7747="","",XLOOKUP(D7747,DATOS!$D$6:D14000,DATOS!$C$6:C14000,0,0,1))</f>
        <v/>
      </c>
      <c r="F7747" s="220"/>
      <c r="G7747" s="221"/>
      <c r="H7747" s="194"/>
      <c r="I7747" s="106"/>
      <c r="J7747" s="195"/>
      <c r="K7747" s="195"/>
      <c r="L7747" s="196"/>
    </row>
    <row r="7748">
      <c r="A7748" s="198"/>
      <c r="B7748" s="219"/>
      <c r="C7748" s="103"/>
      <c r="D7748" s="103"/>
      <c r="E7748" s="5" t="str">
        <f t="array" ref="E7748">IF(D7748="","",XLOOKUP(D7748,DATOS!$D$6:D14000,DATOS!$C$6:C14000,0,0,1))</f>
        <v/>
      </c>
      <c r="F7748" s="220"/>
      <c r="G7748" s="221"/>
      <c r="H7748" s="194"/>
      <c r="I7748" s="106"/>
      <c r="J7748" s="195"/>
      <c r="K7748" s="195"/>
      <c r="L7748" s="196"/>
    </row>
    <row r="7749">
      <c r="A7749" s="198"/>
      <c r="B7749" s="219"/>
      <c r="C7749" s="103"/>
      <c r="D7749" s="103"/>
      <c r="E7749" s="5" t="str">
        <f t="array" ref="E7749">IF(D7749="","",XLOOKUP(D7749,DATOS!$D$6:D14000,DATOS!$C$6:C14000,0,0,1))</f>
        <v/>
      </c>
      <c r="F7749" s="220"/>
      <c r="G7749" s="221"/>
      <c r="H7749" s="194"/>
      <c r="I7749" s="106"/>
      <c r="J7749" s="195"/>
      <c r="K7749" s="195"/>
      <c r="L7749" s="196"/>
    </row>
    <row r="7750">
      <c r="A7750" s="198"/>
      <c r="B7750" s="219"/>
      <c r="C7750" s="103"/>
      <c r="D7750" s="103"/>
      <c r="E7750" s="5" t="str">
        <f t="array" ref="E7750">IF(D7750="","",XLOOKUP(D7750,DATOS!$D$6:D14000,DATOS!$C$6:C14000,0,0,1))</f>
        <v/>
      </c>
      <c r="F7750" s="220"/>
      <c r="G7750" s="221"/>
      <c r="H7750" s="194"/>
      <c r="I7750" s="106"/>
      <c r="J7750" s="195"/>
      <c r="K7750" s="195"/>
      <c r="L7750" s="196"/>
    </row>
    <row r="7751">
      <c r="A7751" s="198"/>
      <c r="B7751" s="219"/>
      <c r="C7751" s="103"/>
      <c r="D7751" s="103"/>
      <c r="E7751" s="5" t="str">
        <f t="array" ref="E7751">IF(D7751="","",XLOOKUP(D7751,DATOS!$D$6:D14000,DATOS!$C$6:C14000,0,0,1))</f>
        <v/>
      </c>
      <c r="F7751" s="220"/>
      <c r="G7751" s="221"/>
      <c r="H7751" s="194"/>
      <c r="I7751" s="106"/>
      <c r="J7751" s="195"/>
      <c r="K7751" s="195"/>
      <c r="L7751" s="196"/>
    </row>
    <row r="7752">
      <c r="A7752" s="198"/>
      <c r="B7752" s="219"/>
      <c r="C7752" s="103"/>
      <c r="D7752" s="103"/>
      <c r="E7752" s="5" t="str">
        <f t="array" ref="E7752">IF(D7752="","",XLOOKUP(D7752,DATOS!$D$6:D14000,DATOS!$C$6:C14000,0,0,1))</f>
        <v/>
      </c>
      <c r="F7752" s="220"/>
      <c r="G7752" s="221"/>
      <c r="H7752" s="194"/>
      <c r="I7752" s="106"/>
      <c r="J7752" s="195"/>
      <c r="K7752" s="195"/>
      <c r="L7752" s="196"/>
    </row>
    <row r="7753">
      <c r="A7753" s="198"/>
      <c r="B7753" s="219"/>
      <c r="C7753" s="103"/>
      <c r="D7753" s="103"/>
      <c r="E7753" s="5" t="str">
        <f t="array" ref="E7753">IF(D7753="","",XLOOKUP(D7753,DATOS!$D$6:D14000,DATOS!$C$6:C14000,0,0,1))</f>
        <v/>
      </c>
      <c r="F7753" s="220"/>
      <c r="G7753" s="221"/>
      <c r="H7753" s="194"/>
      <c r="I7753" s="106"/>
      <c r="J7753" s="195"/>
      <c r="K7753" s="195"/>
      <c r="L7753" s="196"/>
    </row>
    <row r="7754">
      <c r="A7754" s="198"/>
      <c r="B7754" s="219"/>
      <c r="C7754" s="103"/>
      <c r="D7754" s="103"/>
      <c r="E7754" s="5" t="str">
        <f t="array" ref="E7754">IF(D7754="","",XLOOKUP(D7754,DATOS!$D$6:D14000,DATOS!$C$6:C14000,0,0,1))</f>
        <v/>
      </c>
      <c r="F7754" s="220"/>
      <c r="G7754" s="221"/>
      <c r="H7754" s="194"/>
      <c r="I7754" s="106"/>
      <c r="J7754" s="195"/>
      <c r="K7754" s="195"/>
      <c r="L7754" s="196"/>
    </row>
    <row r="7755">
      <c r="A7755" s="198"/>
      <c r="B7755" s="219"/>
      <c r="C7755" s="103"/>
      <c r="D7755" s="103"/>
      <c r="E7755" s="5" t="str">
        <f t="array" ref="E7755">IF(D7755="","",XLOOKUP(D7755,DATOS!$D$6:D14000,DATOS!$C$6:C14000,0,0,1))</f>
        <v/>
      </c>
      <c r="F7755" s="220"/>
      <c r="G7755" s="221"/>
      <c r="H7755" s="194"/>
      <c r="I7755" s="106"/>
      <c r="J7755" s="195"/>
      <c r="K7755" s="195"/>
      <c r="L7755" s="196"/>
    </row>
    <row r="7756">
      <c r="A7756" s="198"/>
      <c r="B7756" s="219"/>
      <c r="C7756" s="103"/>
      <c r="D7756" s="103"/>
      <c r="E7756" s="5" t="str">
        <f t="array" ref="E7756">IF(D7756="","",XLOOKUP(D7756,DATOS!$D$6:D14000,DATOS!$C$6:C14000,0,0,1))</f>
        <v/>
      </c>
      <c r="F7756" s="220"/>
      <c r="G7756" s="221"/>
      <c r="H7756" s="194"/>
      <c r="I7756" s="106"/>
      <c r="J7756" s="195"/>
      <c r="K7756" s="195"/>
      <c r="L7756" s="196"/>
    </row>
    <row r="7757">
      <c r="A7757" s="198"/>
      <c r="B7757" s="219"/>
      <c r="C7757" s="103"/>
      <c r="D7757" s="103"/>
      <c r="E7757" s="5" t="str">
        <f t="array" ref="E7757">IF(D7757="","",XLOOKUP(D7757,DATOS!$D$6:D14000,DATOS!$C$6:C14000,0,0,1))</f>
        <v/>
      </c>
      <c r="F7757" s="220"/>
      <c r="G7757" s="221"/>
      <c r="H7757" s="194"/>
      <c r="I7757" s="106"/>
      <c r="J7757" s="195"/>
      <c r="K7757" s="195"/>
      <c r="L7757" s="196"/>
    </row>
    <row r="7758">
      <c r="A7758" s="198"/>
      <c r="B7758" s="219"/>
      <c r="C7758" s="103"/>
      <c r="D7758" s="103"/>
      <c r="E7758" s="5" t="str">
        <f t="array" ref="E7758">IF(D7758="","",XLOOKUP(D7758,DATOS!$D$6:D14000,DATOS!$C$6:C14000,0,0,1))</f>
        <v/>
      </c>
      <c r="F7758" s="220"/>
      <c r="G7758" s="221"/>
      <c r="H7758" s="194"/>
      <c r="I7758" s="106"/>
      <c r="J7758" s="195"/>
      <c r="K7758" s="195"/>
      <c r="L7758" s="196"/>
    </row>
    <row r="7759">
      <c r="A7759" s="198"/>
      <c r="B7759" s="219"/>
      <c r="C7759" s="103"/>
      <c r="D7759" s="103"/>
      <c r="E7759" s="5" t="str">
        <f t="array" ref="E7759">IF(D7759="","",XLOOKUP(D7759,DATOS!$D$6:D14000,DATOS!$C$6:C14000,0,0,1))</f>
        <v/>
      </c>
      <c r="F7759" s="220"/>
      <c r="G7759" s="221"/>
      <c r="H7759" s="194"/>
      <c r="I7759" s="106"/>
      <c r="J7759" s="195"/>
      <c r="K7759" s="195"/>
      <c r="L7759" s="196"/>
    </row>
    <row r="7760">
      <c r="A7760" s="198"/>
      <c r="B7760" s="219"/>
      <c r="C7760" s="103"/>
      <c r="D7760" s="103"/>
      <c r="E7760" s="5" t="str">
        <f t="array" ref="E7760">IF(D7760="","",XLOOKUP(D7760,DATOS!$D$6:D14000,DATOS!$C$6:C14000,0,0,1))</f>
        <v/>
      </c>
      <c r="F7760" s="220"/>
      <c r="G7760" s="221"/>
      <c r="H7760" s="194"/>
      <c r="I7760" s="106"/>
      <c r="J7760" s="195"/>
      <c r="K7760" s="195"/>
      <c r="L7760" s="196"/>
    </row>
    <row r="7761">
      <c r="A7761" s="198"/>
      <c r="B7761" s="219"/>
      <c r="C7761" s="103"/>
      <c r="D7761" s="103"/>
      <c r="E7761" s="5" t="str">
        <f t="array" ref="E7761">IF(D7761="","",XLOOKUP(D7761,DATOS!$D$6:D14000,DATOS!$C$6:C14000,0,0,1))</f>
        <v/>
      </c>
      <c r="F7761" s="220"/>
      <c r="G7761" s="221"/>
      <c r="H7761" s="194"/>
      <c r="I7761" s="106"/>
      <c r="J7761" s="195"/>
      <c r="K7761" s="195"/>
      <c r="L7761" s="196"/>
    </row>
    <row r="7762">
      <c r="A7762" s="198"/>
      <c r="B7762" s="219"/>
      <c r="C7762" s="103"/>
      <c r="D7762" s="103"/>
      <c r="E7762" s="5" t="str">
        <f t="array" ref="E7762">IF(D7762="","",XLOOKUP(D7762,DATOS!$D$6:D14000,DATOS!$C$6:C14000,0,0,1))</f>
        <v/>
      </c>
      <c r="F7762" s="220"/>
      <c r="G7762" s="221"/>
      <c r="H7762" s="194"/>
      <c r="I7762" s="106"/>
      <c r="J7762" s="195"/>
      <c r="K7762" s="195"/>
      <c r="L7762" s="196"/>
    </row>
    <row r="7763">
      <c r="A7763" s="198"/>
      <c r="B7763" s="219"/>
      <c r="C7763" s="103"/>
      <c r="D7763" s="103"/>
      <c r="E7763" s="5" t="str">
        <f t="array" ref="E7763">IF(D7763="","",XLOOKUP(D7763,DATOS!$D$6:D14000,DATOS!$C$6:C14000,0,0,1))</f>
        <v/>
      </c>
      <c r="F7763" s="220"/>
      <c r="G7763" s="221"/>
      <c r="H7763" s="194"/>
      <c r="I7763" s="106"/>
      <c r="J7763" s="195"/>
      <c r="K7763" s="195"/>
      <c r="L7763" s="196"/>
    </row>
    <row r="7764">
      <c r="A7764" s="198"/>
      <c r="B7764" s="219"/>
      <c r="C7764" s="103"/>
      <c r="D7764" s="103"/>
      <c r="E7764" s="5" t="str">
        <f t="array" ref="E7764">IF(D7764="","",XLOOKUP(D7764,DATOS!$D$6:D14000,DATOS!$C$6:C14000,0,0,1))</f>
        <v/>
      </c>
      <c r="F7764" s="220"/>
      <c r="G7764" s="221"/>
      <c r="H7764" s="194"/>
      <c r="I7764" s="106"/>
      <c r="J7764" s="195"/>
      <c r="K7764" s="195"/>
      <c r="L7764" s="196"/>
    </row>
    <row r="7765">
      <c r="A7765" s="198"/>
      <c r="B7765" s="219"/>
      <c r="C7765" s="103"/>
      <c r="D7765" s="103"/>
      <c r="E7765" s="5" t="str">
        <f t="array" ref="E7765">IF(D7765="","",XLOOKUP(D7765,DATOS!$D$6:D14000,DATOS!$C$6:C14000,0,0,1))</f>
        <v/>
      </c>
      <c r="F7765" s="220"/>
      <c r="G7765" s="221"/>
      <c r="H7765" s="194"/>
      <c r="I7765" s="106"/>
      <c r="J7765" s="195"/>
      <c r="K7765" s="195"/>
      <c r="L7765" s="196"/>
    </row>
    <row r="7766">
      <c r="A7766" s="198"/>
      <c r="B7766" s="219"/>
      <c r="C7766" s="103"/>
      <c r="D7766" s="103"/>
      <c r="E7766" s="5" t="str">
        <f t="array" ref="E7766">IF(D7766="","",XLOOKUP(D7766,DATOS!$D$6:D14000,DATOS!$C$6:C14000,0,0,1))</f>
        <v/>
      </c>
      <c r="F7766" s="220"/>
      <c r="G7766" s="221"/>
      <c r="H7766" s="194"/>
      <c r="I7766" s="106"/>
      <c r="J7766" s="195"/>
      <c r="K7766" s="195"/>
      <c r="L7766" s="196"/>
    </row>
    <row r="7767">
      <c r="A7767" s="198"/>
      <c r="B7767" s="219"/>
      <c r="C7767" s="103"/>
      <c r="D7767" s="103"/>
      <c r="E7767" s="5" t="str">
        <f t="array" ref="E7767">IF(D7767="","",XLOOKUP(D7767,DATOS!$D$6:D14000,DATOS!$C$6:C14000,0,0,1))</f>
        <v/>
      </c>
      <c r="F7767" s="220"/>
      <c r="G7767" s="221"/>
      <c r="H7767" s="194"/>
      <c r="I7767" s="106"/>
      <c r="J7767" s="195"/>
      <c r="K7767" s="195"/>
      <c r="L7767" s="196"/>
    </row>
    <row r="7768">
      <c r="A7768" s="198"/>
      <c r="B7768" s="219"/>
      <c r="C7768" s="103"/>
      <c r="D7768" s="103"/>
      <c r="E7768" s="5" t="str">
        <f t="array" ref="E7768">IF(D7768="","",XLOOKUP(D7768,DATOS!$D$6:D14000,DATOS!$C$6:C14000,0,0,1))</f>
        <v/>
      </c>
      <c r="F7768" s="220"/>
      <c r="G7768" s="221"/>
      <c r="H7768" s="194"/>
      <c r="I7768" s="106"/>
      <c r="J7768" s="195"/>
      <c r="K7768" s="195"/>
      <c r="L7768" s="196"/>
    </row>
    <row r="7769">
      <c r="A7769" s="198"/>
      <c r="B7769" s="219"/>
      <c r="C7769" s="103"/>
      <c r="D7769" s="103"/>
      <c r="E7769" s="5" t="str">
        <f t="array" ref="E7769">IF(D7769="","",XLOOKUP(D7769,DATOS!$D$6:D14000,DATOS!$C$6:C14000,0,0,1))</f>
        <v/>
      </c>
      <c r="F7769" s="220"/>
      <c r="G7769" s="221"/>
      <c r="H7769" s="194"/>
      <c r="I7769" s="106"/>
      <c r="J7769" s="195"/>
      <c r="K7769" s="195"/>
      <c r="L7769" s="196"/>
    </row>
    <row r="7770">
      <c r="A7770" s="198"/>
      <c r="B7770" s="219"/>
      <c r="C7770" s="103"/>
      <c r="D7770" s="103"/>
      <c r="E7770" s="5" t="str">
        <f t="array" ref="E7770">IF(D7770="","",XLOOKUP(D7770,DATOS!$D$6:D14000,DATOS!$C$6:C14000,0,0,1))</f>
        <v/>
      </c>
      <c r="F7770" s="220"/>
      <c r="G7770" s="221"/>
      <c r="H7770" s="194"/>
      <c r="I7770" s="106"/>
      <c r="J7770" s="195"/>
      <c r="K7770" s="195"/>
      <c r="L7770" s="196"/>
    </row>
    <row r="7771">
      <c r="A7771" s="198"/>
      <c r="B7771" s="219"/>
      <c r="C7771" s="103"/>
      <c r="D7771" s="103"/>
      <c r="E7771" s="5" t="str">
        <f t="array" ref="E7771">IF(D7771="","",XLOOKUP(D7771,DATOS!$D$6:D14000,DATOS!$C$6:C14000,0,0,1))</f>
        <v/>
      </c>
      <c r="F7771" s="220"/>
      <c r="G7771" s="221"/>
      <c r="H7771" s="194"/>
      <c r="I7771" s="106"/>
      <c r="J7771" s="195"/>
      <c r="K7771" s="195"/>
      <c r="L7771" s="196"/>
    </row>
    <row r="7772">
      <c r="A7772" s="198"/>
      <c r="B7772" s="219"/>
      <c r="C7772" s="103"/>
      <c r="D7772" s="103"/>
      <c r="E7772" s="5" t="str">
        <f t="array" ref="E7772">IF(D7772="","",XLOOKUP(D7772,DATOS!$D$6:D14000,DATOS!$C$6:C14000,0,0,1))</f>
        <v/>
      </c>
      <c r="F7772" s="220"/>
      <c r="G7772" s="221"/>
      <c r="H7772" s="194"/>
      <c r="I7772" s="106"/>
      <c r="J7772" s="195"/>
      <c r="K7772" s="195"/>
      <c r="L7772" s="196"/>
    </row>
    <row r="7773">
      <c r="A7773" s="198"/>
      <c r="B7773" s="219"/>
      <c r="C7773" s="103"/>
      <c r="D7773" s="103"/>
      <c r="E7773" s="5" t="str">
        <f t="array" ref="E7773">IF(D7773="","",XLOOKUP(D7773,DATOS!$D$6:D14000,DATOS!$C$6:C14000,0,0,1))</f>
        <v/>
      </c>
      <c r="F7773" s="220"/>
      <c r="G7773" s="221"/>
      <c r="H7773" s="194"/>
      <c r="I7773" s="106"/>
      <c r="J7773" s="195"/>
      <c r="K7773" s="195"/>
      <c r="L7773" s="196"/>
    </row>
    <row r="7774">
      <c r="A7774" s="198"/>
      <c r="B7774" s="219"/>
      <c r="C7774" s="103"/>
      <c r="D7774" s="103"/>
      <c r="E7774" s="5" t="str">
        <f t="array" ref="E7774">IF(D7774="","",XLOOKUP(D7774,DATOS!$D$6:D14000,DATOS!$C$6:C14000,0,0,1))</f>
        <v/>
      </c>
      <c r="F7774" s="220"/>
      <c r="G7774" s="221"/>
      <c r="H7774" s="194"/>
      <c r="I7774" s="106"/>
      <c r="J7774" s="195"/>
      <c r="K7774" s="195"/>
      <c r="L7774" s="196"/>
    </row>
    <row r="7775">
      <c r="A7775" s="198"/>
      <c r="B7775" s="219"/>
      <c r="C7775" s="103"/>
      <c r="D7775" s="103"/>
      <c r="E7775" s="5" t="str">
        <f t="array" ref="E7775">IF(D7775="","",XLOOKUP(D7775,DATOS!$D$6:D14000,DATOS!$C$6:C14000,0,0,1))</f>
        <v/>
      </c>
      <c r="F7775" s="220"/>
      <c r="G7775" s="221"/>
      <c r="H7775" s="194"/>
      <c r="I7775" s="106"/>
      <c r="J7775" s="195"/>
      <c r="K7775" s="195"/>
      <c r="L7775" s="196"/>
    </row>
    <row r="7776">
      <c r="A7776" s="198"/>
      <c r="B7776" s="219"/>
      <c r="C7776" s="103"/>
      <c r="D7776" s="103"/>
      <c r="E7776" s="5" t="str">
        <f t="array" ref="E7776">IF(D7776="","",XLOOKUP(D7776,DATOS!$D$6:D14000,DATOS!$C$6:C14000,0,0,1))</f>
        <v/>
      </c>
      <c r="F7776" s="220"/>
      <c r="G7776" s="221"/>
      <c r="H7776" s="194"/>
      <c r="I7776" s="106"/>
      <c r="J7776" s="195"/>
      <c r="K7776" s="195"/>
      <c r="L7776" s="196"/>
    </row>
    <row r="7777">
      <c r="A7777" s="198"/>
      <c r="B7777" s="219"/>
      <c r="C7777" s="103"/>
      <c r="D7777" s="103"/>
      <c r="E7777" s="5" t="str">
        <f t="array" ref="E7777">IF(D7777="","",XLOOKUP(D7777,DATOS!$D$6:D14000,DATOS!$C$6:C14000,0,0,1))</f>
        <v/>
      </c>
      <c r="F7777" s="220"/>
      <c r="G7777" s="221"/>
      <c r="H7777" s="194"/>
      <c r="I7777" s="106"/>
      <c r="J7777" s="195"/>
      <c r="K7777" s="195"/>
      <c r="L7777" s="196"/>
    </row>
    <row r="7778">
      <c r="A7778" s="198"/>
      <c r="B7778" s="219"/>
      <c r="C7778" s="103"/>
      <c r="D7778" s="103"/>
      <c r="E7778" s="5" t="str">
        <f t="array" ref="E7778">IF(D7778="","",XLOOKUP(D7778,DATOS!$D$6:D14000,DATOS!$C$6:C14000,0,0,1))</f>
        <v/>
      </c>
      <c r="F7778" s="220"/>
      <c r="G7778" s="221"/>
      <c r="H7778" s="194"/>
      <c r="I7778" s="106"/>
      <c r="J7778" s="195"/>
      <c r="K7778" s="195"/>
      <c r="L7778" s="196"/>
    </row>
    <row r="7779">
      <c r="A7779" s="198"/>
      <c r="B7779" s="219"/>
      <c r="C7779" s="103"/>
      <c r="D7779" s="103"/>
      <c r="E7779" s="224" t="str">
        <f t="array" ref="E7779">IF(D7779="","",XLOOKUP(D7779,DATOS!$D$6:D14000,DATOS!$C$6:C14000,0,0,1))</f>
        <v/>
      </c>
      <c r="F7779" s="220"/>
      <c r="G7779" s="221"/>
      <c r="H7779" s="194"/>
      <c r="I7779" s="106"/>
      <c r="J7779" s="195"/>
      <c r="K7779" s="195"/>
      <c r="L7779" s="196"/>
    </row>
    <row r="7780">
      <c r="A7780" s="198"/>
      <c r="B7780" s="219"/>
      <c r="C7780" s="103"/>
      <c r="D7780" s="103"/>
      <c r="E7780" s="5" t="str">
        <f t="array" ref="E7780">IF(D7780="","",XLOOKUP(D7780,DATOS!$D$6:D14000,DATOS!$C$6:C14000,0,0,1))</f>
        <v/>
      </c>
      <c r="F7780" s="220"/>
      <c r="G7780" s="221"/>
      <c r="H7780" s="194"/>
      <c r="I7780" s="106"/>
      <c r="J7780" s="195"/>
      <c r="K7780" s="195"/>
      <c r="L7780" s="196"/>
    </row>
    <row r="7781">
      <c r="A7781" s="198"/>
      <c r="B7781" s="219"/>
      <c r="C7781" s="103"/>
      <c r="D7781" s="103"/>
      <c r="E7781" s="5" t="str">
        <f t="array" ref="E7781">IF(D7781="","",XLOOKUP(D7781,DATOS!$D$6:D14000,DATOS!$C$6:C14000,0,0,1))</f>
        <v/>
      </c>
      <c r="F7781" s="220"/>
      <c r="G7781" s="221"/>
      <c r="H7781" s="194"/>
      <c r="I7781" s="106"/>
      <c r="J7781" s="195"/>
      <c r="K7781" s="195"/>
      <c r="L7781" s="196"/>
    </row>
    <row r="7782">
      <c r="A7782" s="198"/>
      <c r="B7782" s="219"/>
      <c r="C7782" s="103"/>
      <c r="D7782" s="103"/>
      <c r="E7782" s="5" t="str">
        <f t="array" ref="E7782">IF(D7782="","",XLOOKUP(D7782,DATOS!$D$6:D14000,DATOS!$C$6:C14000,0,0,1))</f>
        <v/>
      </c>
      <c r="F7782" s="220"/>
      <c r="G7782" s="221"/>
      <c r="H7782" s="194"/>
      <c r="I7782" s="106"/>
      <c r="J7782" s="195"/>
      <c r="K7782" s="195"/>
      <c r="L7782" s="196"/>
    </row>
    <row r="7783">
      <c r="A7783" s="198"/>
      <c r="B7783" s="219"/>
      <c r="C7783" s="103"/>
      <c r="D7783" s="103"/>
      <c r="E7783" s="5" t="str">
        <f t="array" ref="E7783">IF(D7783="","",XLOOKUP(D7783,DATOS!$D$6:D14000,DATOS!$C$6:C14000,0,0,1))</f>
        <v/>
      </c>
      <c r="F7783" s="220"/>
      <c r="G7783" s="221"/>
      <c r="H7783" s="194"/>
      <c r="I7783" s="106"/>
      <c r="J7783" s="195"/>
      <c r="K7783" s="195"/>
      <c r="L7783" s="196"/>
    </row>
    <row r="7784">
      <c r="A7784" s="198"/>
      <c r="B7784" s="219"/>
      <c r="C7784" s="103"/>
      <c r="D7784" s="103"/>
      <c r="E7784" s="5" t="str">
        <f t="array" ref="E7784">IF(D7784="","",XLOOKUP(D7784,DATOS!$D$6:D14000,DATOS!$C$6:C14000,0,0,1))</f>
        <v/>
      </c>
      <c r="F7784" s="220"/>
      <c r="G7784" s="221"/>
      <c r="H7784" s="194"/>
      <c r="I7784" s="106"/>
      <c r="J7784" s="195"/>
      <c r="K7784" s="195"/>
      <c r="L7784" s="196"/>
    </row>
    <row r="7785">
      <c r="A7785" s="198"/>
      <c r="B7785" s="219"/>
      <c r="C7785" s="103"/>
      <c r="D7785" s="103"/>
      <c r="E7785" s="5" t="str">
        <f t="array" ref="E7785">IF(D7785="","",XLOOKUP(D7785,DATOS!$D$6:D14000,DATOS!$C$6:C14000,0,0,1))</f>
        <v/>
      </c>
      <c r="F7785" s="220"/>
      <c r="G7785" s="221"/>
      <c r="H7785" s="194"/>
      <c r="I7785" s="106"/>
      <c r="J7785" s="195"/>
      <c r="K7785" s="195"/>
      <c r="L7785" s="196"/>
    </row>
    <row r="7786">
      <c r="A7786" s="198"/>
      <c r="B7786" s="219"/>
      <c r="C7786" s="103"/>
      <c r="D7786" s="103"/>
      <c r="E7786" s="5" t="str">
        <f t="array" ref="E7786">IF(D7786="","",XLOOKUP(D7786,DATOS!$D$6:D14000,DATOS!$C$6:C14000,0,0,1))</f>
        <v/>
      </c>
      <c r="F7786" s="220"/>
      <c r="G7786" s="221"/>
      <c r="H7786" s="194"/>
      <c r="I7786" s="106"/>
      <c r="J7786" s="195"/>
      <c r="K7786" s="195"/>
      <c r="L7786" s="196"/>
    </row>
    <row r="7787">
      <c r="A7787" s="198"/>
      <c r="B7787" s="219"/>
      <c r="C7787" s="103"/>
      <c r="D7787" s="103"/>
      <c r="E7787" s="5" t="str">
        <f t="array" ref="E7787">IF(D7787="","",XLOOKUP(D7787,DATOS!$D$6:D14000,DATOS!$C$6:C14000,0,0,1))</f>
        <v/>
      </c>
      <c r="F7787" s="220"/>
      <c r="G7787" s="221"/>
      <c r="H7787" s="194"/>
      <c r="I7787" s="106"/>
      <c r="J7787" s="195"/>
      <c r="K7787" s="195"/>
      <c r="L7787" s="196"/>
    </row>
    <row r="7788">
      <c r="A7788" s="198"/>
      <c r="B7788" s="219"/>
      <c r="C7788" s="103"/>
      <c r="D7788" s="103"/>
      <c r="E7788" s="5" t="str">
        <f t="array" ref="E7788">IF(D7788="","",XLOOKUP(D7788,DATOS!$D$6:D14000,DATOS!$C$6:C14000,0,0,1))</f>
        <v/>
      </c>
      <c r="F7788" s="220"/>
      <c r="G7788" s="221"/>
      <c r="H7788" s="194"/>
      <c r="I7788" s="106"/>
      <c r="J7788" s="195"/>
      <c r="K7788" s="195"/>
      <c r="L7788" s="196"/>
    </row>
    <row r="7789">
      <c r="A7789" s="198"/>
      <c r="B7789" s="219"/>
      <c r="C7789" s="103"/>
      <c r="D7789" s="103"/>
      <c r="E7789" s="5" t="str">
        <f t="array" ref="E7789">IF(D7789="","",XLOOKUP(D7789,DATOS!$D$6:D14000,DATOS!$C$6:C14000,0,0,1))</f>
        <v/>
      </c>
      <c r="F7789" s="220"/>
      <c r="G7789" s="221"/>
      <c r="H7789" s="194"/>
      <c r="I7789" s="106"/>
      <c r="J7789" s="195"/>
      <c r="K7789" s="195"/>
      <c r="L7789" s="196"/>
    </row>
    <row r="7790">
      <c r="A7790" s="198"/>
      <c r="B7790" s="219"/>
      <c r="C7790" s="103"/>
      <c r="D7790" s="103"/>
      <c r="E7790" s="5" t="str">
        <f t="array" ref="E7790">IF(D7790="","",XLOOKUP(D7790,DATOS!$D$6:D14000,DATOS!$C$6:C14000,0,0,1))</f>
        <v/>
      </c>
      <c r="F7790" s="220"/>
      <c r="G7790" s="221"/>
      <c r="H7790" s="194"/>
      <c r="I7790" s="106"/>
      <c r="J7790" s="195"/>
      <c r="K7790" s="195"/>
      <c r="L7790" s="196"/>
    </row>
    <row r="7791">
      <c r="A7791" s="198"/>
      <c r="B7791" s="219"/>
      <c r="C7791" s="103"/>
      <c r="D7791" s="103"/>
      <c r="E7791" s="5" t="str">
        <f t="array" ref="E7791">IF(D7791="","",XLOOKUP(D7791,DATOS!$D$6:D14000,DATOS!$C$6:C14000,0,0,1))</f>
        <v/>
      </c>
      <c r="F7791" s="220"/>
      <c r="G7791" s="221"/>
      <c r="H7791" s="194"/>
      <c r="I7791" s="106"/>
      <c r="J7791" s="195"/>
      <c r="K7791" s="195"/>
      <c r="L7791" s="196"/>
    </row>
    <row r="7792">
      <c r="A7792" s="198"/>
      <c r="B7792" s="219"/>
      <c r="C7792" s="103"/>
      <c r="D7792" s="103"/>
      <c r="E7792" s="5" t="str">
        <f t="array" ref="E7792">IF(D7792="","",XLOOKUP(D7792,DATOS!$D$6:D14000,DATOS!$C$6:C14000,0,0,1))</f>
        <v/>
      </c>
      <c r="F7792" s="220"/>
      <c r="G7792" s="221"/>
      <c r="H7792" s="194"/>
      <c r="I7792" s="106"/>
      <c r="J7792" s="195"/>
      <c r="K7792" s="195"/>
      <c r="L7792" s="196"/>
    </row>
    <row r="7793">
      <c r="A7793" s="198"/>
      <c r="B7793" s="219"/>
      <c r="C7793" s="103"/>
      <c r="D7793" s="103"/>
      <c r="E7793" s="224" t="str">
        <f t="array" ref="E7793">IF(D7793="","",XLOOKUP(D7793,DATOS!$D$6:D14000,DATOS!$C$6:C14000,0,0,1))</f>
        <v/>
      </c>
      <c r="F7793" s="220"/>
      <c r="G7793" s="221"/>
      <c r="H7793" s="194"/>
      <c r="I7793" s="106"/>
      <c r="J7793" s="195"/>
      <c r="K7793" s="195"/>
      <c r="L7793" s="196"/>
    </row>
    <row r="7794">
      <c r="A7794" s="198"/>
      <c r="B7794" s="219"/>
      <c r="C7794" s="103"/>
      <c r="D7794" s="103"/>
      <c r="E7794" s="5" t="str">
        <f t="array" ref="E7794">IF(D7794="","",XLOOKUP(D7794,DATOS!$D$6:D14000,DATOS!$C$6:C14000,0,0,1))</f>
        <v/>
      </c>
      <c r="F7794" s="220"/>
      <c r="G7794" s="221"/>
      <c r="H7794" s="194"/>
      <c r="I7794" s="106"/>
      <c r="J7794" s="195"/>
      <c r="K7794" s="195"/>
      <c r="L7794" s="196"/>
    </row>
    <row r="7795">
      <c r="A7795" s="198"/>
      <c r="B7795" s="219"/>
      <c r="C7795" s="103"/>
      <c r="D7795" s="103"/>
      <c r="E7795" s="5" t="str">
        <f t="array" ref="E7795">IF(D7795="","",XLOOKUP(D7795,DATOS!$D$6:D14000,DATOS!$C$6:C14000,0,0,1))</f>
        <v/>
      </c>
      <c r="F7795" s="220"/>
      <c r="G7795" s="221"/>
      <c r="H7795" s="194"/>
      <c r="I7795" s="106"/>
      <c r="J7795" s="195"/>
      <c r="K7795" s="195"/>
      <c r="L7795" s="196"/>
    </row>
    <row r="7796">
      <c r="A7796" s="198"/>
      <c r="B7796" s="219"/>
      <c r="C7796" s="103"/>
      <c r="D7796" s="103"/>
      <c r="E7796" s="5" t="str">
        <f t="array" ref="E7796">IF(D7796="","",XLOOKUP(D7796,DATOS!$D$6:D14000,DATOS!$C$6:C14000,0,0,1))</f>
        <v/>
      </c>
      <c r="F7796" s="220"/>
      <c r="G7796" s="221"/>
      <c r="H7796" s="194"/>
      <c r="I7796" s="106"/>
      <c r="J7796" s="195"/>
      <c r="K7796" s="195"/>
      <c r="L7796" s="196"/>
    </row>
    <row r="7797">
      <c r="A7797" s="198"/>
      <c r="B7797" s="219"/>
      <c r="C7797" s="103"/>
      <c r="D7797" s="103"/>
      <c r="E7797" s="5" t="str">
        <f t="array" ref="E7797">IF(D7797="","",XLOOKUP(D7797,DATOS!$D$6:D14000,DATOS!$C$6:C14000,0,0,1))</f>
        <v/>
      </c>
      <c r="F7797" s="220"/>
      <c r="G7797" s="221"/>
      <c r="H7797" s="194"/>
      <c r="I7797" s="106"/>
      <c r="J7797" s="195"/>
      <c r="K7797" s="195"/>
      <c r="L7797" s="196"/>
    </row>
    <row r="7798">
      <c r="A7798" s="198"/>
      <c r="B7798" s="219"/>
      <c r="C7798" s="103"/>
      <c r="D7798" s="103"/>
      <c r="E7798" s="5" t="str">
        <f t="array" ref="E7798">IF(D7798="","",XLOOKUP(D7798,DATOS!$D$6:D14000,DATOS!$C$6:C14000,0,0,1))</f>
        <v/>
      </c>
      <c r="F7798" s="220"/>
      <c r="G7798" s="221"/>
      <c r="H7798" s="194"/>
      <c r="I7798" s="106"/>
      <c r="J7798" s="195"/>
      <c r="K7798" s="195"/>
      <c r="L7798" s="196"/>
    </row>
    <row r="7799">
      <c r="A7799" s="198"/>
      <c r="B7799" s="219"/>
      <c r="C7799" s="103"/>
      <c r="D7799" s="103"/>
      <c r="E7799" s="5" t="str">
        <f t="array" ref="E7799">IF(D7799="","",XLOOKUP(D7799,DATOS!$D$6:D14000,DATOS!$C$6:C14000,0,0,1))</f>
        <v/>
      </c>
      <c r="F7799" s="220"/>
      <c r="G7799" s="221"/>
      <c r="H7799" s="194"/>
      <c r="I7799" s="106"/>
      <c r="J7799" s="195"/>
      <c r="K7799" s="195"/>
      <c r="L7799" s="196"/>
    </row>
    <row r="7800">
      <c r="A7800" s="198"/>
      <c r="B7800" s="219"/>
      <c r="C7800" s="103"/>
      <c r="D7800" s="103"/>
      <c r="E7800" s="5" t="str">
        <f t="array" ref="E7800">IF(D7800="","",XLOOKUP(D7800,DATOS!$D$6:D14000,DATOS!$C$6:C14000,0,0,1))</f>
        <v/>
      </c>
      <c r="F7800" s="220"/>
      <c r="G7800" s="221"/>
      <c r="H7800" s="194"/>
      <c r="I7800" s="106"/>
      <c r="J7800" s="195"/>
      <c r="K7800" s="195"/>
      <c r="L7800" s="196"/>
    </row>
    <row r="7801">
      <c r="A7801" s="198"/>
      <c r="B7801" s="219"/>
      <c r="C7801" s="103"/>
      <c r="D7801" s="103"/>
      <c r="E7801" s="5" t="str">
        <f t="array" ref="E7801">IF(D7801="","",XLOOKUP(D7801,DATOS!$D$6:D14000,DATOS!$C$6:C14000,0,0,1))</f>
        <v/>
      </c>
      <c r="F7801" s="220"/>
      <c r="G7801" s="221"/>
      <c r="H7801" s="194"/>
      <c r="I7801" s="106"/>
      <c r="J7801" s="195"/>
      <c r="K7801" s="195"/>
      <c r="L7801" s="196"/>
    </row>
    <row r="7802">
      <c r="A7802" s="198"/>
      <c r="B7802" s="219"/>
      <c r="C7802" s="103"/>
      <c r="D7802" s="103"/>
      <c r="E7802" s="5" t="str">
        <f t="array" ref="E7802">IF(D7802="","",XLOOKUP(D7802,DATOS!$D$6:D14000,DATOS!$C$6:C14000,0,0,1))</f>
        <v/>
      </c>
      <c r="F7802" s="220"/>
      <c r="G7802" s="221"/>
      <c r="H7802" s="194"/>
      <c r="I7802" s="106"/>
      <c r="J7802" s="195"/>
      <c r="K7802" s="195"/>
      <c r="L7802" s="196"/>
    </row>
    <row r="7803">
      <c r="A7803" s="198"/>
      <c r="B7803" s="219"/>
      <c r="C7803" s="103"/>
      <c r="D7803" s="103"/>
      <c r="E7803" s="5" t="str">
        <f t="array" ref="E7803">IF(D7803="","",XLOOKUP(D7803,DATOS!$D$6:D14000,DATOS!$C$6:C14000,0,0,1))</f>
        <v/>
      </c>
      <c r="F7803" s="220"/>
      <c r="G7803" s="221"/>
      <c r="H7803" s="194"/>
      <c r="I7803" s="106"/>
      <c r="J7803" s="195"/>
      <c r="K7803" s="195"/>
      <c r="L7803" s="196"/>
    </row>
    <row r="7804">
      <c r="A7804" s="198"/>
      <c r="B7804" s="219"/>
      <c r="C7804" s="103"/>
      <c r="D7804" s="103"/>
      <c r="E7804" s="224" t="str">
        <f t="array" ref="E7804">IF(D7804="","",XLOOKUP(D7804,DATOS!$D$6:D14000,DATOS!$C$6:C14000,0,0,1))</f>
        <v/>
      </c>
      <c r="F7804" s="220"/>
      <c r="G7804" s="221"/>
      <c r="H7804" s="194"/>
      <c r="I7804" s="106"/>
      <c r="J7804" s="195"/>
      <c r="K7804" s="195"/>
      <c r="L7804" s="196"/>
    </row>
    <row r="7805">
      <c r="A7805" s="198"/>
      <c r="B7805" s="219"/>
      <c r="C7805" s="103"/>
      <c r="D7805" s="103"/>
      <c r="E7805" s="5" t="str">
        <f t="array" ref="E7805">IF(D7805="","",XLOOKUP(D7805,DATOS!$D$6:D14000,DATOS!$C$6:C14000,0,0,1))</f>
        <v/>
      </c>
      <c r="F7805" s="220"/>
      <c r="G7805" s="221"/>
      <c r="H7805" s="194"/>
      <c r="I7805" s="106"/>
      <c r="J7805" s="195"/>
      <c r="K7805" s="195"/>
      <c r="L7805" s="196"/>
    </row>
    <row r="7806">
      <c r="A7806" s="198"/>
      <c r="B7806" s="219"/>
      <c r="C7806" s="103"/>
      <c r="D7806" s="103"/>
      <c r="E7806" s="5" t="str">
        <f t="array" ref="E7806">IF(D7806="","",XLOOKUP(D7806,DATOS!$D$6:D14000,DATOS!$C$6:C14000,0,0,1))</f>
        <v/>
      </c>
      <c r="F7806" s="220"/>
      <c r="G7806" s="221"/>
      <c r="H7806" s="194"/>
      <c r="I7806" s="106"/>
      <c r="J7806" s="195"/>
      <c r="K7806" s="195"/>
      <c r="L7806" s="196"/>
    </row>
    <row r="7807">
      <c r="A7807" s="198"/>
      <c r="B7807" s="219"/>
      <c r="C7807" s="103"/>
      <c r="D7807" s="103"/>
      <c r="E7807" s="5" t="str">
        <f t="array" ref="E7807">IF(D7807="","",XLOOKUP(D7807,DATOS!$D$6:D14000,DATOS!$C$6:C14000,0,0,1))</f>
        <v/>
      </c>
      <c r="F7807" s="220"/>
      <c r="G7807" s="221"/>
      <c r="H7807" s="194"/>
      <c r="I7807" s="106"/>
      <c r="J7807" s="195"/>
      <c r="K7807" s="195"/>
      <c r="L7807" s="196"/>
    </row>
    <row r="7808">
      <c r="A7808" s="198"/>
      <c r="B7808" s="219"/>
      <c r="C7808" s="103"/>
      <c r="D7808" s="103"/>
      <c r="E7808" s="5" t="str">
        <f t="array" ref="E7808">IF(D7808="","",XLOOKUP(D7808,DATOS!$D$6:D14000,DATOS!$C$6:C14000,0,0,1))</f>
        <v/>
      </c>
      <c r="F7808" s="220"/>
      <c r="G7808" s="221"/>
      <c r="H7808" s="194"/>
      <c r="I7808" s="106"/>
      <c r="J7808" s="195"/>
      <c r="K7808" s="195"/>
      <c r="L7808" s="196"/>
    </row>
    <row r="7809">
      <c r="A7809" s="198"/>
      <c r="B7809" s="219"/>
      <c r="C7809" s="103"/>
      <c r="D7809" s="103"/>
      <c r="E7809" s="5" t="str">
        <f t="array" ref="E7809">IF(D7809="","",XLOOKUP(D7809,DATOS!$D$6:D14000,DATOS!$C$6:C14000,0,0,1))</f>
        <v/>
      </c>
      <c r="F7809" s="220"/>
      <c r="G7809" s="221"/>
      <c r="H7809" s="194"/>
      <c r="I7809" s="106"/>
      <c r="J7809" s="195"/>
      <c r="K7809" s="195"/>
      <c r="L7809" s="196"/>
    </row>
    <row r="7810">
      <c r="A7810" s="198"/>
      <c r="B7810" s="219"/>
      <c r="C7810" s="103"/>
      <c r="D7810" s="103"/>
      <c r="E7810" s="5" t="str">
        <f t="array" ref="E7810">IF(D7810="","",XLOOKUP(D7810,DATOS!$D$6:D14000,DATOS!$C$6:C14000,0,0,1))</f>
        <v/>
      </c>
      <c r="F7810" s="220"/>
      <c r="G7810" s="221"/>
      <c r="H7810" s="194"/>
      <c r="I7810" s="106"/>
      <c r="J7810" s="195"/>
      <c r="K7810" s="195"/>
      <c r="L7810" s="196"/>
    </row>
    <row r="7811">
      <c r="A7811" s="198"/>
      <c r="B7811" s="219"/>
      <c r="C7811" s="103"/>
      <c r="D7811" s="103"/>
      <c r="E7811" s="5" t="str">
        <f t="array" ref="E7811">IF(D7811="","",XLOOKUP(D7811,DATOS!$D$6:D14000,DATOS!$C$6:C14000,0,0,1))</f>
        <v/>
      </c>
      <c r="F7811" s="220"/>
      <c r="G7811" s="221"/>
      <c r="H7811" s="194"/>
      <c r="I7811" s="106"/>
      <c r="J7811" s="195"/>
      <c r="K7811" s="195"/>
      <c r="L7811" s="196"/>
    </row>
    <row r="7812">
      <c r="A7812" s="198"/>
      <c r="B7812" s="219"/>
      <c r="C7812" s="103"/>
      <c r="D7812" s="103"/>
      <c r="E7812" s="5" t="str">
        <f t="array" ref="E7812">IF(D7812="","",XLOOKUP(D7812,DATOS!$D$6:D14000,DATOS!$C$6:C14000,0,0,1))</f>
        <v/>
      </c>
      <c r="F7812" s="220"/>
      <c r="G7812" s="221"/>
      <c r="H7812" s="194"/>
      <c r="I7812" s="106"/>
      <c r="J7812" s="195"/>
      <c r="K7812" s="195"/>
      <c r="L7812" s="196"/>
    </row>
    <row r="7813">
      <c r="A7813" s="198"/>
      <c r="B7813" s="219"/>
      <c r="C7813" s="103"/>
      <c r="D7813" s="103"/>
      <c r="E7813" s="5" t="str">
        <f t="array" ref="E7813">IF(D7813="","",XLOOKUP(D7813,DATOS!$D$6:D14000,DATOS!$C$6:C14000,0,0,1))</f>
        <v/>
      </c>
      <c r="F7813" s="220"/>
      <c r="G7813" s="221"/>
      <c r="H7813" s="194"/>
      <c r="I7813" s="106"/>
      <c r="J7813" s="195"/>
      <c r="K7813" s="195"/>
      <c r="L7813" s="196"/>
    </row>
    <row r="7814">
      <c r="A7814" s="198"/>
      <c r="B7814" s="219"/>
      <c r="C7814" s="103"/>
      <c r="D7814" s="103"/>
      <c r="E7814" s="5" t="str">
        <f t="array" ref="E7814">IF(D7814="","",XLOOKUP(D7814,DATOS!$D$6:D14000,DATOS!$C$6:C14000,0,0,1))</f>
        <v/>
      </c>
      <c r="F7814" s="220"/>
      <c r="G7814" s="221"/>
      <c r="H7814" s="194"/>
      <c r="I7814" s="106"/>
      <c r="J7814" s="195"/>
      <c r="K7814" s="195"/>
      <c r="L7814" s="196"/>
    </row>
    <row r="7815">
      <c r="A7815" s="198"/>
      <c r="B7815" s="219"/>
      <c r="C7815" s="103"/>
      <c r="D7815" s="103"/>
      <c r="E7815" s="5" t="str">
        <f t="array" ref="E7815">IF(D7815="","",XLOOKUP(D7815,DATOS!$D$6:D14000,DATOS!$C$6:C14000,0,0,1))</f>
        <v/>
      </c>
      <c r="F7815" s="220"/>
      <c r="G7815" s="221"/>
      <c r="H7815" s="194"/>
      <c r="I7815" s="106"/>
      <c r="J7815" s="195"/>
      <c r="K7815" s="195"/>
      <c r="L7815" s="196"/>
    </row>
    <row r="7816">
      <c r="A7816" s="198"/>
      <c r="B7816" s="219"/>
      <c r="C7816" s="103"/>
      <c r="D7816" s="103"/>
      <c r="E7816" s="5" t="str">
        <f t="array" ref="E7816">IF(D7816="","",XLOOKUP(D7816,DATOS!$D$6:D14000,DATOS!$C$6:C14000,0,0,1))</f>
        <v/>
      </c>
      <c r="F7816" s="220"/>
      <c r="G7816" s="221"/>
      <c r="H7816" s="194"/>
      <c r="I7816" s="106"/>
      <c r="J7816" s="195"/>
      <c r="K7816" s="195"/>
      <c r="L7816" s="196"/>
    </row>
    <row r="7817">
      <c r="A7817" s="198"/>
      <c r="B7817" s="219"/>
      <c r="C7817" s="103"/>
      <c r="D7817" s="103"/>
      <c r="E7817" s="5" t="str">
        <f t="array" ref="E7817">IF(D7817="","",XLOOKUP(D7817,DATOS!$D$6:D14000,DATOS!$C$6:C14000,0,0,1))</f>
        <v/>
      </c>
      <c r="F7817" s="220"/>
      <c r="G7817" s="221"/>
      <c r="H7817" s="194"/>
      <c r="I7817" s="106"/>
      <c r="J7817" s="195"/>
      <c r="K7817" s="195"/>
      <c r="L7817" s="196"/>
    </row>
    <row r="7818">
      <c r="A7818" s="198"/>
      <c r="B7818" s="219"/>
      <c r="C7818" s="103"/>
      <c r="D7818" s="103"/>
      <c r="E7818" s="5" t="str">
        <f t="array" ref="E7818">IF(D7818="","",XLOOKUP(D7818,DATOS!$D$6:D14000,DATOS!$C$6:C14000,0,0,1))</f>
        <v/>
      </c>
      <c r="F7818" s="220"/>
      <c r="G7818" s="221"/>
      <c r="H7818" s="194"/>
      <c r="I7818" s="106"/>
      <c r="J7818" s="195"/>
      <c r="K7818" s="195"/>
      <c r="L7818" s="196"/>
    </row>
    <row r="7819">
      <c r="A7819" s="198"/>
      <c r="B7819" s="219"/>
      <c r="C7819" s="103"/>
      <c r="D7819" s="103"/>
      <c r="E7819" s="5" t="str">
        <f t="array" ref="E7819">IF(D7819="","",XLOOKUP(D7819,DATOS!$D$6:D14000,DATOS!$C$6:C14000,0,0,1))</f>
        <v/>
      </c>
      <c r="F7819" s="220"/>
      <c r="G7819" s="221"/>
      <c r="H7819" s="194"/>
      <c r="I7819" s="106"/>
      <c r="J7819" s="195"/>
      <c r="K7819" s="195"/>
      <c r="L7819" s="196"/>
    </row>
    <row r="7820">
      <c r="A7820" s="198"/>
      <c r="B7820" s="219"/>
      <c r="C7820" s="103"/>
      <c r="D7820" s="103"/>
      <c r="E7820" s="5" t="str">
        <f t="array" ref="E7820">IF(D7820="","",XLOOKUP(D7820,DATOS!$D$6:D14000,DATOS!$C$6:C14000,0,0,1))</f>
        <v/>
      </c>
      <c r="F7820" s="220"/>
      <c r="G7820" s="221"/>
      <c r="H7820" s="194"/>
      <c r="I7820" s="106"/>
      <c r="J7820" s="195"/>
      <c r="K7820" s="195"/>
      <c r="L7820" s="196"/>
    </row>
    <row r="7821">
      <c r="A7821" s="198"/>
      <c r="B7821" s="219"/>
      <c r="C7821" s="103"/>
      <c r="D7821" s="103"/>
      <c r="E7821" s="5" t="str">
        <f t="array" ref="E7821">IF(D7821="","",XLOOKUP(D7821,DATOS!$D$6:D14000,DATOS!$C$6:C14000,0,0,1))</f>
        <v/>
      </c>
      <c r="F7821" s="220"/>
      <c r="G7821" s="221"/>
      <c r="H7821" s="194"/>
      <c r="I7821" s="106"/>
      <c r="J7821" s="195"/>
      <c r="K7821" s="195"/>
      <c r="L7821" s="196"/>
    </row>
    <row r="7822">
      <c r="A7822" s="198"/>
      <c r="B7822" s="219"/>
      <c r="C7822" s="103"/>
      <c r="D7822" s="103"/>
      <c r="E7822" s="5" t="str">
        <f t="array" ref="E7822">IF(D7822="","",XLOOKUP(D7822,DATOS!$D$6:D14000,DATOS!$C$6:C14000,0,0,1))</f>
        <v/>
      </c>
      <c r="F7822" s="220"/>
      <c r="G7822" s="221"/>
      <c r="H7822" s="194"/>
      <c r="I7822" s="106"/>
      <c r="J7822" s="195"/>
      <c r="K7822" s="195"/>
      <c r="L7822" s="196"/>
    </row>
    <row r="7823">
      <c r="A7823" s="198"/>
      <c r="B7823" s="219"/>
      <c r="C7823" s="103"/>
      <c r="D7823" s="103"/>
      <c r="E7823" s="5" t="str">
        <f t="array" ref="E7823">IF(D7823="","",XLOOKUP(D7823,DATOS!$D$6:D14000,DATOS!$C$6:C14000,0,0,1))</f>
        <v/>
      </c>
      <c r="F7823" s="220"/>
      <c r="G7823" s="221"/>
      <c r="H7823" s="194"/>
      <c r="I7823" s="106"/>
      <c r="J7823" s="195"/>
      <c r="K7823" s="195"/>
      <c r="L7823" s="196"/>
    </row>
    <row r="7824">
      <c r="A7824" s="198"/>
      <c r="B7824" s="219"/>
      <c r="C7824" s="103"/>
      <c r="D7824" s="103"/>
      <c r="E7824" s="5" t="str">
        <f t="array" ref="E7824">IF(D7824="","",XLOOKUP(D7824,DATOS!$D$6:D14000,DATOS!$C$6:C14000,0,0,1))</f>
        <v/>
      </c>
      <c r="F7824" s="220"/>
      <c r="G7824" s="221"/>
      <c r="H7824" s="194"/>
      <c r="I7824" s="106"/>
      <c r="J7824" s="195"/>
      <c r="K7824" s="195"/>
      <c r="L7824" s="196"/>
    </row>
    <row r="7825">
      <c r="A7825" s="198"/>
      <c r="B7825" s="219"/>
      <c r="C7825" s="103"/>
      <c r="D7825" s="103"/>
      <c r="E7825" s="5" t="str">
        <f t="array" ref="E7825">IF(D7825="","",XLOOKUP(D7825,DATOS!$D$6:D14000,DATOS!$C$6:C14000,0,0,1))</f>
        <v/>
      </c>
      <c r="F7825" s="220"/>
      <c r="G7825" s="221"/>
      <c r="H7825" s="194"/>
      <c r="I7825" s="106"/>
      <c r="J7825" s="195"/>
      <c r="K7825" s="195"/>
      <c r="L7825" s="196"/>
    </row>
    <row r="7826">
      <c r="A7826" s="198"/>
      <c r="B7826" s="219"/>
      <c r="C7826" s="103"/>
      <c r="D7826" s="103"/>
      <c r="E7826" s="5" t="str">
        <f t="array" ref="E7826">IF(D7826="","",XLOOKUP(D7826,DATOS!$D$6:D14000,DATOS!$C$6:C14000,0,0,1))</f>
        <v/>
      </c>
      <c r="F7826" s="220"/>
      <c r="G7826" s="221"/>
      <c r="H7826" s="194"/>
      <c r="I7826" s="106"/>
      <c r="J7826" s="195"/>
      <c r="K7826" s="195"/>
      <c r="L7826" s="196"/>
    </row>
    <row r="7827">
      <c r="A7827" s="198"/>
      <c r="B7827" s="219"/>
      <c r="C7827" s="103"/>
      <c r="D7827" s="103"/>
      <c r="E7827" s="5" t="str">
        <f t="array" ref="E7827">IF(D7827="","",XLOOKUP(D7827,DATOS!$D$6:D14000,DATOS!$C$6:C14000,0,0,1))</f>
        <v/>
      </c>
      <c r="F7827" s="220"/>
      <c r="G7827" s="221"/>
      <c r="H7827" s="194"/>
      <c r="I7827" s="106"/>
      <c r="J7827" s="195"/>
      <c r="K7827" s="195"/>
      <c r="L7827" s="196"/>
    </row>
    <row r="7828">
      <c r="A7828" s="198"/>
      <c r="B7828" s="219"/>
      <c r="C7828" s="103"/>
      <c r="D7828" s="103"/>
      <c r="E7828" s="5" t="str">
        <f t="array" ref="E7828">IF(D7828="","",XLOOKUP(D7828,DATOS!$D$6:D14000,DATOS!$C$6:C14000,0,0,1))</f>
        <v/>
      </c>
      <c r="F7828" s="220"/>
      <c r="G7828" s="221"/>
      <c r="H7828" s="194"/>
      <c r="I7828" s="106"/>
      <c r="J7828" s="195"/>
      <c r="K7828" s="195"/>
      <c r="L7828" s="196"/>
    </row>
    <row r="7829">
      <c r="A7829" s="198"/>
      <c r="B7829" s="219"/>
      <c r="C7829" s="103"/>
      <c r="D7829" s="103"/>
      <c r="E7829" s="224" t="str">
        <f t="array" ref="E7829">IF(D7829="","",XLOOKUP(D7829,DATOS!$D$6:D14000,DATOS!$C$6:C14000,0,0,1))</f>
        <v/>
      </c>
      <c r="F7829" s="220"/>
      <c r="G7829" s="221"/>
      <c r="H7829" s="194"/>
      <c r="I7829" s="106"/>
      <c r="J7829" s="195"/>
      <c r="K7829" s="195"/>
      <c r="L7829" s="196"/>
    </row>
    <row r="7830">
      <c r="A7830" s="198"/>
      <c r="B7830" s="219"/>
      <c r="C7830" s="103"/>
      <c r="D7830" s="103"/>
      <c r="E7830" s="5" t="str">
        <f t="array" ref="E7830">IF(D7830="","",XLOOKUP(D7830,DATOS!$D$6:D14000,DATOS!$C$6:C14000,0,0,1))</f>
        <v/>
      </c>
      <c r="F7830" s="220"/>
      <c r="G7830" s="221"/>
      <c r="H7830" s="194"/>
      <c r="I7830" s="106"/>
      <c r="J7830" s="195"/>
      <c r="K7830" s="195"/>
      <c r="L7830" s="196"/>
    </row>
    <row r="7831">
      <c r="A7831" s="198"/>
      <c r="B7831" s="219"/>
      <c r="C7831" s="103"/>
      <c r="D7831" s="103"/>
      <c r="E7831" s="5" t="str">
        <f t="array" ref="E7831">IF(D7831="","",XLOOKUP(D7831,DATOS!$D$6:D14000,DATOS!$C$6:C14000,0,0,1))</f>
        <v/>
      </c>
      <c r="F7831" s="220"/>
      <c r="G7831" s="221"/>
      <c r="H7831" s="194"/>
      <c r="I7831" s="106"/>
      <c r="J7831" s="195"/>
      <c r="K7831" s="195"/>
      <c r="L7831" s="196"/>
    </row>
    <row r="7832">
      <c r="A7832" s="198"/>
      <c r="B7832" s="219"/>
      <c r="C7832" s="103"/>
      <c r="D7832" s="103"/>
      <c r="E7832" s="5" t="str">
        <f t="array" ref="E7832">IF(D7832="","",XLOOKUP(D7832,DATOS!$D$6:D14000,DATOS!$C$6:C14000,0,0,1))</f>
        <v/>
      </c>
      <c r="F7832" s="220"/>
      <c r="G7832" s="221"/>
      <c r="H7832" s="194"/>
      <c r="I7832" s="106"/>
      <c r="J7832" s="195"/>
      <c r="K7832" s="195"/>
      <c r="L7832" s="196"/>
    </row>
    <row r="7833">
      <c r="A7833" s="198"/>
      <c r="B7833" s="219"/>
      <c r="C7833" s="103"/>
      <c r="D7833" s="103"/>
      <c r="E7833" s="5" t="str">
        <f t="array" ref="E7833">IF(D7833="","",XLOOKUP(D7833,DATOS!$D$6:D14000,DATOS!$C$6:C14000,0,0,1))</f>
        <v/>
      </c>
      <c r="F7833" s="220"/>
      <c r="G7833" s="221"/>
      <c r="H7833" s="194"/>
      <c r="I7833" s="106"/>
      <c r="J7833" s="195"/>
      <c r="K7833" s="195"/>
      <c r="L7833" s="196"/>
    </row>
    <row r="7834">
      <c r="A7834" s="198"/>
      <c r="B7834" s="219"/>
      <c r="C7834" s="103"/>
      <c r="D7834" s="103"/>
      <c r="E7834" s="5" t="str">
        <f t="array" ref="E7834">IF(D7834="","",XLOOKUP(D7834,DATOS!$D$6:D14000,DATOS!$C$6:C14000,0,0,1))</f>
        <v/>
      </c>
      <c r="F7834" s="220"/>
      <c r="G7834" s="221"/>
      <c r="H7834" s="194"/>
      <c r="I7834" s="106"/>
      <c r="J7834" s="195"/>
      <c r="K7834" s="195"/>
      <c r="L7834" s="196"/>
    </row>
    <row r="7835">
      <c r="A7835" s="198"/>
      <c r="B7835" s="219"/>
      <c r="C7835" s="103"/>
      <c r="D7835" s="103"/>
      <c r="E7835" s="5" t="str">
        <f t="array" ref="E7835">IF(D7835="","",XLOOKUP(D7835,DATOS!$D$6:D14000,DATOS!$C$6:C14000,0,0,1))</f>
        <v/>
      </c>
      <c r="F7835" s="220"/>
      <c r="G7835" s="221"/>
      <c r="H7835" s="194"/>
      <c r="I7835" s="106"/>
      <c r="J7835" s="195"/>
      <c r="K7835" s="195"/>
      <c r="L7835" s="196"/>
    </row>
    <row r="7836">
      <c r="A7836" s="198"/>
      <c r="B7836" s="219"/>
      <c r="C7836" s="103"/>
      <c r="D7836" s="103"/>
      <c r="E7836" s="5" t="str">
        <f t="array" ref="E7836">IF(D7836="","",XLOOKUP(D7836,DATOS!$D$6:D14000,DATOS!$C$6:C14000,0,0,1))</f>
        <v/>
      </c>
      <c r="F7836" s="220"/>
      <c r="G7836" s="221"/>
      <c r="H7836" s="194"/>
      <c r="I7836" s="106"/>
      <c r="J7836" s="195"/>
      <c r="K7836" s="195"/>
      <c r="L7836" s="196"/>
    </row>
    <row r="7837">
      <c r="A7837" s="198"/>
      <c r="B7837" s="219"/>
      <c r="C7837" s="103"/>
      <c r="D7837" s="103"/>
      <c r="E7837" s="5" t="str">
        <f t="array" ref="E7837">IF(D7837="","",XLOOKUP(D7837,DATOS!$D$6:D14000,DATOS!$C$6:C14000,0,0,1))</f>
        <v/>
      </c>
      <c r="F7837" s="220"/>
      <c r="G7837" s="221"/>
      <c r="H7837" s="194"/>
      <c r="I7837" s="106"/>
      <c r="J7837" s="195"/>
      <c r="K7837" s="195"/>
      <c r="L7837" s="196"/>
    </row>
    <row r="7838">
      <c r="A7838" s="198"/>
      <c r="B7838" s="219"/>
      <c r="C7838" s="103"/>
      <c r="D7838" s="103"/>
      <c r="E7838" s="5" t="str">
        <f t="array" ref="E7838">IF(D7838="","",XLOOKUP(D7838,DATOS!$D$6:D14000,DATOS!$C$6:C14000,0,0,1))</f>
        <v/>
      </c>
      <c r="F7838" s="220"/>
      <c r="G7838" s="221"/>
      <c r="H7838" s="194"/>
      <c r="I7838" s="106"/>
      <c r="J7838" s="195"/>
      <c r="K7838" s="195"/>
      <c r="L7838" s="196"/>
    </row>
    <row r="7839">
      <c r="A7839" s="198"/>
      <c r="B7839" s="219"/>
      <c r="C7839" s="103"/>
      <c r="D7839" s="103"/>
      <c r="E7839" s="5" t="str">
        <f t="array" ref="E7839">IF(D7839="","",XLOOKUP(D7839,DATOS!$D$6:D14000,DATOS!$C$6:C14000,0,0,1))</f>
        <v/>
      </c>
      <c r="F7839" s="220"/>
      <c r="G7839" s="221"/>
      <c r="H7839" s="194"/>
      <c r="I7839" s="106"/>
      <c r="J7839" s="195"/>
      <c r="K7839" s="195"/>
      <c r="L7839" s="196"/>
    </row>
    <row r="7840">
      <c r="A7840" s="198"/>
      <c r="B7840" s="219"/>
      <c r="C7840" s="103"/>
      <c r="D7840" s="103"/>
      <c r="E7840" s="5" t="str">
        <f t="array" ref="E7840">IF(D7840="","",XLOOKUP(D7840,DATOS!$D$6:D14000,DATOS!$C$6:C14000,0,0,1))</f>
        <v/>
      </c>
      <c r="F7840" s="220"/>
      <c r="G7840" s="221"/>
      <c r="H7840" s="194"/>
      <c r="I7840" s="106"/>
      <c r="J7840" s="195"/>
      <c r="K7840" s="195"/>
      <c r="L7840" s="196"/>
    </row>
    <row r="7841">
      <c r="A7841" s="198"/>
      <c r="B7841" s="219"/>
      <c r="C7841" s="103"/>
      <c r="D7841" s="103"/>
      <c r="E7841" s="5" t="str">
        <f t="array" ref="E7841">IF(D7841="","",XLOOKUP(D7841,DATOS!$D$6:D14000,DATOS!$C$6:C14000,0,0,1))</f>
        <v/>
      </c>
      <c r="F7841" s="220"/>
      <c r="G7841" s="221"/>
      <c r="H7841" s="194"/>
      <c r="I7841" s="106"/>
      <c r="J7841" s="195"/>
      <c r="K7841" s="195"/>
      <c r="L7841" s="196"/>
    </row>
    <row r="7842">
      <c r="A7842" s="198"/>
      <c r="B7842" s="219"/>
      <c r="C7842" s="103"/>
      <c r="D7842" s="103"/>
      <c r="E7842" s="5" t="str">
        <f t="array" ref="E7842">IF(D7842="","",XLOOKUP(D7842,DATOS!$D$6:D14000,DATOS!$C$6:C14000,0,0,1))</f>
        <v/>
      </c>
      <c r="F7842" s="220"/>
      <c r="G7842" s="221"/>
      <c r="H7842" s="194"/>
      <c r="I7842" s="106"/>
      <c r="J7842" s="195"/>
      <c r="K7842" s="195"/>
      <c r="L7842" s="196"/>
    </row>
    <row r="7843">
      <c r="A7843" s="198"/>
      <c r="B7843" s="219"/>
      <c r="C7843" s="103"/>
      <c r="D7843" s="103"/>
      <c r="E7843" s="5" t="str">
        <f t="array" ref="E7843">IF(D7843="","",XLOOKUP(D7843,DATOS!$D$6:D14000,DATOS!$C$6:C14000,0,0,1))</f>
        <v/>
      </c>
      <c r="F7843" s="220"/>
      <c r="G7843" s="221"/>
      <c r="H7843" s="194"/>
      <c r="I7843" s="106"/>
      <c r="J7843" s="195"/>
      <c r="K7843" s="195"/>
      <c r="L7843" s="196"/>
    </row>
    <row r="7844">
      <c r="A7844" s="198"/>
      <c r="B7844" s="219"/>
      <c r="C7844" s="103"/>
      <c r="D7844" s="103"/>
      <c r="E7844" s="5" t="str">
        <f t="array" ref="E7844">IF(D7844="","",XLOOKUP(D7844,DATOS!$D$6:D14000,DATOS!$C$6:C14000,0,0,1))</f>
        <v/>
      </c>
      <c r="F7844" s="220"/>
      <c r="G7844" s="221"/>
      <c r="H7844" s="194"/>
      <c r="I7844" s="106"/>
      <c r="J7844" s="195"/>
      <c r="K7844" s="195"/>
      <c r="L7844" s="196"/>
    </row>
    <row r="7845">
      <c r="A7845" s="198"/>
      <c r="B7845" s="219"/>
      <c r="C7845" s="103"/>
      <c r="D7845" s="103"/>
      <c r="E7845" s="5" t="str">
        <f t="array" ref="E7845">IF(D7845="","",XLOOKUP(D7845,DATOS!$D$6:D14000,DATOS!$C$6:C14000,0,0,1))</f>
        <v/>
      </c>
      <c r="F7845" s="220"/>
      <c r="G7845" s="221"/>
      <c r="H7845" s="194"/>
      <c r="I7845" s="106"/>
      <c r="J7845" s="195"/>
      <c r="K7845" s="195"/>
      <c r="L7845" s="196"/>
    </row>
    <row r="7846">
      <c r="A7846" s="198"/>
      <c r="B7846" s="219"/>
      <c r="C7846" s="103"/>
      <c r="D7846" s="103"/>
      <c r="E7846" s="5" t="str">
        <f t="array" ref="E7846">IF(D7846="","",XLOOKUP(D7846,DATOS!$D$6:D14000,DATOS!$C$6:C14000,0,0,1))</f>
        <v/>
      </c>
      <c r="F7846" s="220"/>
      <c r="G7846" s="221"/>
      <c r="H7846" s="194"/>
      <c r="I7846" s="106"/>
      <c r="J7846" s="195"/>
      <c r="K7846" s="195"/>
      <c r="L7846" s="196"/>
    </row>
    <row r="7847">
      <c r="A7847" s="198"/>
      <c r="B7847" s="219"/>
      <c r="C7847" s="103"/>
      <c r="D7847" s="103"/>
      <c r="E7847" s="5" t="str">
        <f t="array" ref="E7847">IF(D7847="","",XLOOKUP(D7847,DATOS!$D$6:D14000,DATOS!$C$6:C14000,0,0,1))</f>
        <v/>
      </c>
      <c r="F7847" s="220"/>
      <c r="G7847" s="221"/>
      <c r="H7847" s="194"/>
      <c r="I7847" s="106"/>
      <c r="J7847" s="195"/>
      <c r="K7847" s="195"/>
      <c r="L7847" s="196"/>
    </row>
    <row r="7848">
      <c r="A7848" s="198"/>
      <c r="B7848" s="219"/>
      <c r="C7848" s="103"/>
      <c r="D7848" s="103"/>
      <c r="E7848" s="5" t="str">
        <f t="array" ref="E7848">IF(D7848="","",XLOOKUP(D7848,DATOS!$D$6:D14000,DATOS!$C$6:C14000,0,0,1))</f>
        <v/>
      </c>
      <c r="F7848" s="220"/>
      <c r="G7848" s="221"/>
      <c r="H7848" s="194"/>
      <c r="I7848" s="106"/>
      <c r="J7848" s="195"/>
      <c r="K7848" s="195"/>
      <c r="L7848" s="196"/>
    </row>
    <row r="7849">
      <c r="A7849" s="198"/>
      <c r="B7849" s="219"/>
      <c r="C7849" s="103"/>
      <c r="D7849" s="103"/>
      <c r="E7849" s="5" t="str">
        <f t="array" ref="E7849">IF(D7849="","",XLOOKUP(D7849,DATOS!$D$6:D14000,DATOS!$C$6:C14000,0,0,1))</f>
        <v/>
      </c>
      <c r="F7849" s="220"/>
      <c r="G7849" s="221"/>
      <c r="H7849" s="194"/>
      <c r="I7849" s="106"/>
      <c r="J7849" s="195"/>
      <c r="K7849" s="195"/>
      <c r="L7849" s="196"/>
    </row>
    <row r="7850">
      <c r="A7850" s="198"/>
      <c r="B7850" s="219"/>
      <c r="C7850" s="103"/>
      <c r="D7850" s="103"/>
      <c r="E7850" s="5" t="str">
        <f t="array" ref="E7850">IF(D7850="","",XLOOKUP(D7850,DATOS!$D$6:D14000,DATOS!$C$6:C14000,0,0,1))</f>
        <v/>
      </c>
      <c r="F7850" s="220"/>
      <c r="G7850" s="221"/>
      <c r="H7850" s="194"/>
      <c r="I7850" s="106"/>
      <c r="J7850" s="195"/>
      <c r="K7850" s="195"/>
      <c r="L7850" s="196"/>
    </row>
    <row r="7851">
      <c r="A7851" s="198"/>
      <c r="B7851" s="219"/>
      <c r="C7851" s="103"/>
      <c r="D7851" s="103"/>
      <c r="E7851" s="5" t="str">
        <f t="array" ref="E7851">IF(D7851="","",XLOOKUP(D7851,DATOS!$D$6:D14000,DATOS!$C$6:C14000,0,0,1))</f>
        <v/>
      </c>
      <c r="F7851" s="220"/>
      <c r="G7851" s="221"/>
      <c r="H7851" s="194"/>
      <c r="I7851" s="106"/>
      <c r="J7851" s="195"/>
      <c r="K7851" s="195"/>
      <c r="L7851" s="196"/>
    </row>
    <row r="7852">
      <c r="A7852" s="198"/>
      <c r="B7852" s="219"/>
      <c r="C7852" s="103"/>
      <c r="D7852" s="103"/>
      <c r="E7852" s="5" t="str">
        <f t="array" ref="E7852">IF(D7852="","",XLOOKUP(D7852,DATOS!$D$6:D14000,DATOS!$C$6:C14000,0,0,1))</f>
        <v/>
      </c>
      <c r="F7852" s="220"/>
      <c r="G7852" s="221"/>
      <c r="H7852" s="194"/>
      <c r="I7852" s="106"/>
      <c r="J7852" s="195"/>
      <c r="K7852" s="195"/>
      <c r="L7852" s="196"/>
    </row>
    <row r="7853">
      <c r="A7853" s="198"/>
      <c r="B7853" s="219"/>
      <c r="C7853" s="103"/>
      <c r="D7853" s="103"/>
      <c r="E7853" s="5" t="str">
        <f t="array" ref="E7853">IF(D7853="","",XLOOKUP(D7853,DATOS!$D$6:D14000,DATOS!$C$6:C14000,0,0,1))</f>
        <v/>
      </c>
      <c r="F7853" s="220"/>
      <c r="G7853" s="221"/>
      <c r="H7853" s="194"/>
      <c r="I7853" s="106"/>
      <c r="J7853" s="195"/>
      <c r="K7853" s="195"/>
      <c r="L7853" s="196"/>
    </row>
    <row r="7854">
      <c r="A7854" s="198"/>
      <c r="B7854" s="219"/>
      <c r="C7854" s="103"/>
      <c r="D7854" s="103"/>
      <c r="E7854" s="5" t="str">
        <f t="array" ref="E7854">IF(D7854="","",XLOOKUP(D7854,DATOS!$D$6:D14000,DATOS!$C$6:C14000,0,0,1))</f>
        <v/>
      </c>
      <c r="F7854" s="220"/>
      <c r="G7854" s="221"/>
      <c r="H7854" s="194"/>
      <c r="I7854" s="106"/>
      <c r="J7854" s="195"/>
      <c r="K7854" s="195"/>
      <c r="L7854" s="196"/>
    </row>
    <row r="7855">
      <c r="A7855" s="198"/>
      <c r="B7855" s="219"/>
      <c r="C7855" s="103"/>
      <c r="D7855" s="103"/>
      <c r="E7855" s="5" t="str">
        <f t="array" ref="E7855">IF(D7855="","",XLOOKUP(D7855,DATOS!$D$6:D14000,DATOS!$C$6:C14000,0,0,1))</f>
        <v/>
      </c>
      <c r="F7855" s="220"/>
      <c r="G7855" s="221"/>
      <c r="H7855" s="194"/>
      <c r="I7855" s="106"/>
      <c r="J7855" s="195"/>
      <c r="K7855" s="195"/>
      <c r="L7855" s="196"/>
    </row>
    <row r="7856">
      <c r="A7856" s="198"/>
      <c r="B7856" s="219"/>
      <c r="C7856" s="103"/>
      <c r="D7856" s="103"/>
      <c r="E7856" s="5" t="str">
        <f t="array" ref="E7856">IF(D7856="","",XLOOKUP(D7856,DATOS!$D$6:D14000,DATOS!$C$6:C14000,0,0,1))</f>
        <v/>
      </c>
      <c r="F7856" s="220"/>
      <c r="G7856" s="221"/>
      <c r="H7856" s="194"/>
      <c r="I7856" s="106"/>
      <c r="J7856" s="195"/>
      <c r="K7856" s="195"/>
      <c r="L7856" s="196"/>
    </row>
    <row r="7857">
      <c r="A7857" s="198"/>
      <c r="B7857" s="219"/>
      <c r="C7857" s="103"/>
      <c r="D7857" s="103"/>
      <c r="E7857" s="5" t="str">
        <f t="array" ref="E7857">IF(D7857="","",XLOOKUP(D7857,DATOS!$D$6:D14000,DATOS!$C$6:C14000,0,0,1))</f>
        <v/>
      </c>
      <c r="F7857" s="220"/>
      <c r="G7857" s="221"/>
      <c r="H7857" s="194"/>
      <c r="I7857" s="106"/>
      <c r="J7857" s="195"/>
      <c r="K7857" s="195"/>
      <c r="L7857" s="196"/>
    </row>
    <row r="7858">
      <c r="A7858" s="198"/>
      <c r="B7858" s="219"/>
      <c r="C7858" s="103"/>
      <c r="D7858" s="103"/>
      <c r="E7858" s="5" t="str">
        <f t="array" ref="E7858">IF(D7858="","",XLOOKUP(D7858,DATOS!$D$6:D14000,DATOS!$C$6:C14000,0,0,1))</f>
        <v/>
      </c>
      <c r="F7858" s="220"/>
      <c r="G7858" s="221"/>
      <c r="H7858" s="194"/>
      <c r="I7858" s="106"/>
      <c r="J7858" s="195"/>
      <c r="K7858" s="195"/>
      <c r="L7858" s="196"/>
    </row>
    <row r="7859">
      <c r="A7859" s="198"/>
      <c r="B7859" s="219"/>
      <c r="C7859" s="103"/>
      <c r="D7859" s="103"/>
      <c r="E7859" s="5" t="str">
        <f t="array" ref="E7859">IF(D7859="","",XLOOKUP(D7859,DATOS!$D$6:D14000,DATOS!$C$6:C14000,0,0,1))</f>
        <v/>
      </c>
      <c r="F7859" s="220"/>
      <c r="G7859" s="221"/>
      <c r="H7859" s="194"/>
      <c r="I7859" s="106"/>
      <c r="J7859" s="195"/>
      <c r="K7859" s="195"/>
      <c r="L7859" s="196"/>
    </row>
    <row r="7860">
      <c r="A7860" s="198"/>
      <c r="B7860" s="219"/>
      <c r="C7860" s="103"/>
      <c r="D7860" s="103"/>
      <c r="E7860" s="5" t="str">
        <f t="array" ref="E7860">IF(D7860="","",XLOOKUP(D7860,DATOS!$D$6:D14000,DATOS!$C$6:C14000,0,0,1))</f>
        <v/>
      </c>
      <c r="F7860" s="220"/>
      <c r="G7860" s="221"/>
      <c r="H7860" s="194"/>
      <c r="I7860" s="106"/>
      <c r="J7860" s="195"/>
      <c r="K7860" s="195"/>
      <c r="L7860" s="196"/>
    </row>
    <row r="7861">
      <c r="A7861" s="198"/>
      <c r="B7861" s="219"/>
      <c r="C7861" s="103"/>
      <c r="D7861" s="103"/>
      <c r="E7861" s="5" t="str">
        <f t="array" ref="E7861">IF(D7861="","",XLOOKUP(D7861,DATOS!$D$6:D14000,DATOS!$C$6:C14000,0,0,1))</f>
        <v/>
      </c>
      <c r="F7861" s="220"/>
      <c r="G7861" s="221"/>
      <c r="H7861" s="194"/>
      <c r="I7861" s="106"/>
      <c r="J7861" s="195"/>
      <c r="K7861" s="195"/>
      <c r="L7861" s="196"/>
    </row>
    <row r="7862">
      <c r="A7862" s="198"/>
      <c r="B7862" s="219"/>
      <c r="C7862" s="103"/>
      <c r="D7862" s="103"/>
      <c r="E7862" s="5" t="str">
        <f t="array" ref="E7862">IF(D7862="","",XLOOKUP(D7862,DATOS!$D$6:D14000,DATOS!$C$6:C14000,0,0,1))</f>
        <v/>
      </c>
      <c r="F7862" s="220"/>
      <c r="G7862" s="221"/>
      <c r="H7862" s="194"/>
      <c r="I7862" s="106"/>
      <c r="J7862" s="195"/>
      <c r="K7862" s="195"/>
      <c r="L7862" s="196"/>
    </row>
    <row r="7863">
      <c r="A7863" s="198"/>
      <c r="B7863" s="219"/>
      <c r="C7863" s="103"/>
      <c r="D7863" s="103"/>
      <c r="E7863" s="5" t="str">
        <f t="array" ref="E7863">IF(D7863="","",XLOOKUP(D7863,DATOS!$D$6:D14000,DATOS!$C$6:C14000,0,0,1))</f>
        <v/>
      </c>
      <c r="F7863" s="220"/>
      <c r="G7863" s="221"/>
      <c r="H7863" s="194"/>
      <c r="I7863" s="106"/>
      <c r="J7863" s="195"/>
      <c r="K7863" s="195"/>
      <c r="L7863" s="196"/>
    </row>
    <row r="7864">
      <c r="A7864" s="198"/>
      <c r="B7864" s="219"/>
      <c r="C7864" s="103"/>
      <c r="D7864" s="103"/>
      <c r="E7864" s="5" t="str">
        <f t="array" ref="E7864">IF(D7864="","",XLOOKUP(D7864,DATOS!$D$6:D14000,DATOS!$C$6:C14000,0,0,1))</f>
        <v/>
      </c>
      <c r="F7864" s="220"/>
      <c r="G7864" s="221"/>
      <c r="H7864" s="194"/>
      <c r="I7864" s="106"/>
      <c r="J7864" s="195"/>
      <c r="K7864" s="195"/>
      <c r="L7864" s="196"/>
    </row>
    <row r="7865">
      <c r="A7865" s="198"/>
      <c r="B7865" s="219"/>
      <c r="C7865" s="103"/>
      <c r="D7865" s="103"/>
      <c r="E7865" s="5" t="str">
        <f t="array" ref="E7865">IF(D7865="","",XLOOKUP(D7865,DATOS!$D$6:D14000,DATOS!$C$6:C14000,0,0,1))</f>
        <v/>
      </c>
      <c r="F7865" s="220"/>
      <c r="G7865" s="221"/>
      <c r="H7865" s="194"/>
      <c r="I7865" s="106"/>
      <c r="J7865" s="195"/>
      <c r="K7865" s="195"/>
      <c r="L7865" s="196"/>
    </row>
    <row r="7866">
      <c r="A7866" s="198"/>
      <c r="B7866" s="219"/>
      <c r="C7866" s="103"/>
      <c r="D7866" s="103"/>
      <c r="E7866" s="5" t="str">
        <f t="array" ref="E7866">IF(D7866="","",XLOOKUP(D7866,DATOS!$D$6:D14000,DATOS!$C$6:C14000,0,0,1))</f>
        <v/>
      </c>
      <c r="F7866" s="220"/>
      <c r="G7866" s="221"/>
      <c r="H7866" s="194"/>
      <c r="I7866" s="106"/>
      <c r="J7866" s="195"/>
      <c r="K7866" s="195"/>
      <c r="L7866" s="196"/>
    </row>
    <row r="7867">
      <c r="A7867" s="198"/>
      <c r="B7867" s="219"/>
      <c r="C7867" s="103"/>
      <c r="D7867" s="103"/>
      <c r="E7867" s="5" t="str">
        <f t="array" ref="E7867">IF(D7867="","",XLOOKUP(D7867,DATOS!$D$6:D14000,DATOS!$C$6:C14000,0,0,1))</f>
        <v/>
      </c>
      <c r="F7867" s="220"/>
      <c r="G7867" s="221"/>
      <c r="H7867" s="194"/>
      <c r="I7867" s="106"/>
      <c r="J7867" s="195"/>
      <c r="K7867" s="195"/>
      <c r="L7867" s="196"/>
    </row>
    <row r="7868">
      <c r="A7868" s="198"/>
      <c r="B7868" s="219"/>
      <c r="C7868" s="103"/>
      <c r="D7868" s="103"/>
      <c r="E7868" s="5" t="str">
        <f t="array" ref="E7868">IF(D7868="","",XLOOKUP(D7868,DATOS!$D$6:D14000,DATOS!$C$6:C14000,0,0,1))</f>
        <v/>
      </c>
      <c r="F7868" s="220"/>
      <c r="G7868" s="221"/>
      <c r="H7868" s="194"/>
      <c r="I7868" s="106"/>
      <c r="J7868" s="195"/>
      <c r="K7868" s="195"/>
      <c r="L7868" s="196"/>
    </row>
    <row r="7869">
      <c r="A7869" s="198"/>
      <c r="B7869" s="219"/>
      <c r="C7869" s="103"/>
      <c r="D7869" s="103"/>
      <c r="E7869" s="5" t="str">
        <f t="array" ref="E7869">IF(D7869="","",XLOOKUP(D7869,DATOS!$D$6:D14000,DATOS!$C$6:C14000,0,0,1))</f>
        <v/>
      </c>
      <c r="F7869" s="220"/>
      <c r="G7869" s="221"/>
      <c r="H7869" s="194"/>
      <c r="I7869" s="106"/>
      <c r="J7869" s="195"/>
      <c r="K7869" s="195"/>
      <c r="L7869" s="196"/>
    </row>
    <row r="7870">
      <c r="A7870" s="198"/>
      <c r="B7870" s="219"/>
      <c r="C7870" s="103"/>
      <c r="D7870" s="103"/>
      <c r="E7870" s="5" t="str">
        <f t="array" ref="E7870">IF(D7870="","",XLOOKUP(D7870,DATOS!$D$6:D14000,DATOS!$C$6:C14000,0,0,1))</f>
        <v/>
      </c>
      <c r="F7870" s="220"/>
      <c r="G7870" s="221"/>
      <c r="H7870" s="194"/>
      <c r="I7870" s="106"/>
      <c r="J7870" s="195"/>
      <c r="K7870" s="195"/>
      <c r="L7870" s="196"/>
    </row>
    <row r="7871">
      <c r="A7871" s="198"/>
      <c r="B7871" s="219"/>
      <c r="C7871" s="103"/>
      <c r="D7871" s="103"/>
      <c r="E7871" s="5" t="str">
        <f t="array" ref="E7871">IF(D7871="","",XLOOKUP(D7871,DATOS!$D$6:D14000,DATOS!$C$6:C14000,0,0,1))</f>
        <v/>
      </c>
      <c r="F7871" s="220"/>
      <c r="G7871" s="221"/>
      <c r="H7871" s="194"/>
      <c r="I7871" s="106"/>
      <c r="J7871" s="195"/>
      <c r="K7871" s="195"/>
      <c r="L7871" s="196"/>
    </row>
    <row r="7872">
      <c r="A7872" s="198"/>
      <c r="B7872" s="219"/>
      <c r="C7872" s="103"/>
      <c r="D7872" s="103"/>
      <c r="E7872" s="5" t="str">
        <f t="array" ref="E7872">IF(D7872="","",XLOOKUP(D7872,DATOS!$D$6:D14000,DATOS!$C$6:C14000,0,0,1))</f>
        <v/>
      </c>
      <c r="F7872" s="220"/>
      <c r="G7872" s="221"/>
      <c r="H7872" s="194"/>
      <c r="I7872" s="106"/>
      <c r="J7872" s="195"/>
      <c r="K7872" s="195"/>
      <c r="L7872" s="196"/>
    </row>
    <row r="7873">
      <c r="A7873" s="198"/>
      <c r="B7873" s="219"/>
      <c r="C7873" s="103"/>
      <c r="D7873" s="103"/>
      <c r="E7873" s="5" t="str">
        <f t="array" ref="E7873">IF(D7873="","",XLOOKUP(D7873,DATOS!$D$6:D14000,DATOS!$C$6:C14000,0,0,1))</f>
        <v/>
      </c>
      <c r="F7873" s="220"/>
      <c r="G7873" s="221"/>
      <c r="H7873" s="194"/>
      <c r="I7873" s="106"/>
      <c r="J7873" s="195"/>
      <c r="K7873" s="195"/>
      <c r="L7873" s="196"/>
    </row>
    <row r="7874">
      <c r="A7874" s="198"/>
      <c r="B7874" s="219"/>
      <c r="C7874" s="103"/>
      <c r="D7874" s="103"/>
      <c r="E7874" s="5" t="str">
        <f t="array" ref="E7874">IF(D7874="","",XLOOKUP(D7874,DATOS!$D$6:D14000,DATOS!$C$6:C14000,0,0,1))</f>
        <v/>
      </c>
      <c r="F7874" s="220"/>
      <c r="G7874" s="221"/>
      <c r="H7874" s="194"/>
      <c r="I7874" s="106"/>
      <c r="J7874" s="195"/>
      <c r="K7874" s="195"/>
      <c r="L7874" s="196"/>
    </row>
    <row r="7875">
      <c r="A7875" s="198"/>
      <c r="B7875" s="219"/>
      <c r="C7875" s="103"/>
      <c r="D7875" s="103"/>
      <c r="E7875" s="5" t="str">
        <f t="array" ref="E7875">IF(D7875="","",XLOOKUP(D7875,DATOS!$D$6:D14000,DATOS!$C$6:C14000,0,0,1))</f>
        <v/>
      </c>
      <c r="F7875" s="220"/>
      <c r="G7875" s="221"/>
      <c r="H7875" s="194"/>
      <c r="I7875" s="106"/>
      <c r="J7875" s="195"/>
      <c r="K7875" s="195"/>
      <c r="L7875" s="196"/>
    </row>
    <row r="7876">
      <c r="A7876" s="198"/>
      <c r="B7876" s="219"/>
      <c r="C7876" s="103"/>
      <c r="D7876" s="103"/>
      <c r="E7876" s="5" t="str">
        <f t="array" ref="E7876">IF(D7876="","",XLOOKUP(D7876,DATOS!$D$6:D14000,DATOS!$C$6:C14000,0,0,1))</f>
        <v/>
      </c>
      <c r="F7876" s="220"/>
      <c r="G7876" s="221"/>
      <c r="H7876" s="194"/>
      <c r="I7876" s="106"/>
      <c r="J7876" s="195"/>
      <c r="K7876" s="195"/>
      <c r="L7876" s="196"/>
    </row>
    <row r="7877">
      <c r="A7877" s="198"/>
      <c r="B7877" s="219"/>
      <c r="C7877" s="103"/>
      <c r="D7877" s="103"/>
      <c r="E7877" s="5" t="str">
        <f t="array" ref="E7877">IF(D7877="","",XLOOKUP(D7877,DATOS!$D$6:D14000,DATOS!$C$6:C14000,0,0,1))</f>
        <v/>
      </c>
      <c r="F7877" s="220"/>
      <c r="G7877" s="221"/>
      <c r="H7877" s="194"/>
      <c r="I7877" s="106"/>
      <c r="J7877" s="195"/>
      <c r="K7877" s="195"/>
      <c r="L7877" s="196"/>
    </row>
    <row r="7878">
      <c r="A7878" s="198"/>
      <c r="B7878" s="219"/>
      <c r="C7878" s="103"/>
      <c r="D7878" s="103"/>
      <c r="E7878" s="5" t="str">
        <f t="array" ref="E7878">IF(D7878="","",XLOOKUP(D7878,DATOS!$D$6:D14000,DATOS!$C$6:C14000,0,0,1))</f>
        <v/>
      </c>
      <c r="F7878" s="220"/>
      <c r="G7878" s="221"/>
      <c r="H7878" s="194"/>
      <c r="I7878" s="106"/>
      <c r="J7878" s="195"/>
      <c r="K7878" s="195"/>
      <c r="L7878" s="196"/>
    </row>
    <row r="7879">
      <c r="A7879" s="198"/>
      <c r="B7879" s="219"/>
      <c r="C7879" s="103"/>
      <c r="D7879" s="103"/>
      <c r="E7879" s="5" t="str">
        <f t="array" ref="E7879">IF(D7879="","",XLOOKUP(D7879,DATOS!$D$6:D14000,DATOS!$C$6:C14000,0,0,1))</f>
        <v/>
      </c>
      <c r="F7879" s="220"/>
      <c r="G7879" s="221"/>
      <c r="H7879" s="194"/>
      <c r="I7879" s="106"/>
      <c r="J7879" s="195"/>
      <c r="K7879" s="195"/>
      <c r="L7879" s="196"/>
    </row>
    <row r="7880">
      <c r="A7880" s="198"/>
      <c r="B7880" s="219"/>
      <c r="C7880" s="103"/>
      <c r="D7880" s="103"/>
      <c r="E7880" s="5" t="str">
        <f t="array" ref="E7880">IF(D7880="","",XLOOKUP(D7880,DATOS!$D$6:D14000,DATOS!$C$6:C14000,0,0,1))</f>
        <v/>
      </c>
      <c r="F7880" s="220"/>
      <c r="G7880" s="221"/>
      <c r="H7880" s="194"/>
      <c r="I7880" s="106"/>
      <c r="J7880" s="195"/>
      <c r="K7880" s="195"/>
      <c r="L7880" s="196"/>
    </row>
    <row r="7881">
      <c r="A7881" s="198"/>
      <c r="B7881" s="219"/>
      <c r="C7881" s="103"/>
      <c r="D7881" s="103"/>
      <c r="E7881" s="5" t="str">
        <f t="array" ref="E7881">IF(D7881="","",XLOOKUP(D7881,DATOS!$D$6:D14000,DATOS!$C$6:C14000,0,0,1))</f>
        <v/>
      </c>
      <c r="F7881" s="220"/>
      <c r="G7881" s="221"/>
      <c r="H7881" s="194"/>
      <c r="I7881" s="106"/>
      <c r="J7881" s="195"/>
      <c r="K7881" s="195"/>
      <c r="L7881" s="196"/>
    </row>
    <row r="7882">
      <c r="A7882" s="198"/>
      <c r="B7882" s="219"/>
      <c r="C7882" s="103"/>
      <c r="D7882" s="103"/>
      <c r="E7882" s="5" t="str">
        <f t="array" ref="E7882">IF(D7882="","",XLOOKUP(D7882,DATOS!$D$6:D14000,DATOS!$C$6:C14000,0,0,1))</f>
        <v/>
      </c>
      <c r="F7882" s="220"/>
      <c r="G7882" s="221"/>
      <c r="H7882" s="194"/>
      <c r="I7882" s="106"/>
      <c r="J7882" s="195"/>
      <c r="K7882" s="195"/>
      <c r="L7882" s="196"/>
    </row>
    <row r="7883">
      <c r="A7883" s="198"/>
      <c r="B7883" s="219"/>
      <c r="C7883" s="103"/>
      <c r="D7883" s="103"/>
      <c r="E7883" s="5" t="str">
        <f t="array" ref="E7883">IF(D7883="","",XLOOKUP(D7883,DATOS!$D$6:D14000,DATOS!$C$6:C14000,0,0,1))</f>
        <v/>
      </c>
      <c r="F7883" s="220"/>
      <c r="G7883" s="221"/>
      <c r="H7883" s="194"/>
      <c r="I7883" s="106"/>
      <c r="J7883" s="195"/>
      <c r="K7883" s="195"/>
      <c r="L7883" s="196"/>
    </row>
    <row r="7884">
      <c r="A7884" s="198"/>
      <c r="B7884" s="219"/>
      <c r="C7884" s="103"/>
      <c r="D7884" s="103"/>
      <c r="E7884" s="5" t="str">
        <f t="array" ref="E7884">IF(D7884="","",XLOOKUP(D7884,DATOS!$D$6:D14000,DATOS!$C$6:C14000,0,0,1))</f>
        <v/>
      </c>
      <c r="F7884" s="220"/>
      <c r="G7884" s="221"/>
      <c r="H7884" s="194"/>
      <c r="I7884" s="106"/>
      <c r="J7884" s="195"/>
      <c r="K7884" s="195"/>
      <c r="L7884" s="196"/>
    </row>
    <row r="7885">
      <c r="A7885" s="198"/>
      <c r="B7885" s="219"/>
      <c r="C7885" s="103"/>
      <c r="D7885" s="103"/>
      <c r="E7885" s="5" t="str">
        <f t="array" ref="E7885">IF(D7885="","",XLOOKUP(D7885,DATOS!$D$6:D14000,DATOS!$C$6:C14000,0,0,1))</f>
        <v/>
      </c>
      <c r="F7885" s="220"/>
      <c r="G7885" s="221"/>
      <c r="H7885" s="194"/>
      <c r="I7885" s="106"/>
      <c r="J7885" s="195"/>
      <c r="K7885" s="195"/>
      <c r="L7885" s="196"/>
    </row>
    <row r="7886">
      <c r="A7886" s="198"/>
      <c r="B7886" s="219"/>
      <c r="C7886" s="103"/>
      <c r="D7886" s="103"/>
      <c r="E7886" s="5" t="str">
        <f t="array" ref="E7886">IF(D7886="","",XLOOKUP(D7886,DATOS!$D$6:D14000,DATOS!$C$6:C14000,0,0,1))</f>
        <v/>
      </c>
      <c r="F7886" s="220"/>
      <c r="G7886" s="221"/>
      <c r="H7886" s="194"/>
      <c r="I7886" s="106"/>
      <c r="J7886" s="195"/>
      <c r="K7886" s="195"/>
      <c r="L7886" s="196"/>
    </row>
    <row r="7887">
      <c r="A7887" s="198"/>
      <c r="B7887" s="219"/>
      <c r="C7887" s="103"/>
      <c r="D7887" s="103"/>
      <c r="E7887" s="5" t="str">
        <f t="array" ref="E7887">IF(D7887="","",XLOOKUP(D7887,DATOS!$D$6:D14000,DATOS!$C$6:C14000,0,0,1))</f>
        <v/>
      </c>
      <c r="F7887" s="220"/>
      <c r="G7887" s="221"/>
      <c r="H7887" s="194"/>
      <c r="I7887" s="106"/>
      <c r="J7887" s="195"/>
      <c r="K7887" s="195"/>
      <c r="L7887" s="196"/>
    </row>
    <row r="7888">
      <c r="A7888" s="198"/>
      <c r="B7888" s="219"/>
      <c r="C7888" s="103"/>
      <c r="D7888" s="103"/>
      <c r="E7888" s="5" t="str">
        <f t="array" ref="E7888">IF(D7888="","",XLOOKUP(D7888,DATOS!$D$6:D14000,DATOS!$C$6:C14000,0,0,1))</f>
        <v/>
      </c>
      <c r="F7888" s="220"/>
      <c r="G7888" s="221"/>
      <c r="H7888" s="194"/>
      <c r="I7888" s="106"/>
      <c r="J7888" s="195"/>
      <c r="K7888" s="195"/>
      <c r="L7888" s="196"/>
    </row>
    <row r="7889">
      <c r="A7889" s="198"/>
      <c r="B7889" s="219"/>
      <c r="C7889" s="103"/>
      <c r="D7889" s="103"/>
      <c r="E7889" s="5" t="str">
        <f t="array" ref="E7889">IF(D7889="","",XLOOKUP(D7889,DATOS!$D$6:D14000,DATOS!$C$6:C14000,0,0,1))</f>
        <v/>
      </c>
      <c r="F7889" s="220"/>
      <c r="G7889" s="221"/>
      <c r="H7889" s="194"/>
      <c r="I7889" s="106"/>
      <c r="J7889" s="195"/>
      <c r="K7889" s="195"/>
      <c r="L7889" s="196"/>
    </row>
    <row r="7890">
      <c r="A7890" s="198"/>
      <c r="B7890" s="219"/>
      <c r="C7890" s="103"/>
      <c r="D7890" s="103"/>
      <c r="E7890" s="5" t="str">
        <f t="array" ref="E7890">IF(D7890="","",XLOOKUP(D7890,DATOS!$D$6:D14000,DATOS!$C$6:C14000,0,0,1))</f>
        <v/>
      </c>
      <c r="F7890" s="220"/>
      <c r="G7890" s="221"/>
      <c r="H7890" s="194"/>
      <c r="I7890" s="106"/>
      <c r="J7890" s="195"/>
      <c r="K7890" s="195"/>
      <c r="L7890" s="196"/>
    </row>
    <row r="7891">
      <c r="A7891" s="198"/>
      <c r="B7891" s="219"/>
      <c r="C7891" s="103"/>
      <c r="D7891" s="103"/>
      <c r="E7891" s="5" t="str">
        <f t="array" ref="E7891">IF(D7891="","",XLOOKUP(D7891,DATOS!$D$6:D14000,DATOS!$C$6:C14000,0,0,1))</f>
        <v/>
      </c>
      <c r="F7891" s="220"/>
      <c r="G7891" s="221"/>
      <c r="H7891" s="194"/>
      <c r="I7891" s="106"/>
      <c r="J7891" s="195"/>
      <c r="K7891" s="195"/>
      <c r="L7891" s="196"/>
    </row>
    <row r="7892">
      <c r="A7892" s="198"/>
      <c r="B7892" s="219"/>
      <c r="C7892" s="103"/>
      <c r="D7892" s="103"/>
      <c r="E7892" s="5" t="str">
        <f t="array" ref="E7892">IF(D7892="","",XLOOKUP(D7892,DATOS!$D$6:D14000,DATOS!$C$6:C14000,0,0,1))</f>
        <v/>
      </c>
      <c r="F7892" s="220"/>
      <c r="G7892" s="221"/>
      <c r="H7892" s="194"/>
      <c r="I7892" s="106"/>
      <c r="J7892" s="195"/>
      <c r="K7892" s="195"/>
      <c r="L7892" s="196"/>
    </row>
    <row r="7893">
      <c r="A7893" s="198"/>
      <c r="B7893" s="219"/>
      <c r="C7893" s="103"/>
      <c r="D7893" s="103"/>
      <c r="E7893" s="5" t="str">
        <f t="array" ref="E7893">IF(D7893="","",XLOOKUP(D7893,DATOS!$D$6:D14000,DATOS!$C$6:C14000,0,0,1))</f>
        <v/>
      </c>
      <c r="F7893" s="220"/>
      <c r="G7893" s="221"/>
      <c r="H7893" s="194"/>
      <c r="I7893" s="106"/>
      <c r="J7893" s="195"/>
      <c r="K7893" s="195"/>
      <c r="L7893" s="196"/>
    </row>
    <row r="7894">
      <c r="A7894" s="198"/>
      <c r="B7894" s="219"/>
      <c r="C7894" s="103"/>
      <c r="D7894" s="103"/>
      <c r="E7894" s="5" t="str">
        <f t="array" ref="E7894">IF(D7894="","",XLOOKUP(D7894,DATOS!$D$6:D14000,DATOS!$C$6:C14000,0,0,1))</f>
        <v/>
      </c>
      <c r="F7894" s="220"/>
      <c r="G7894" s="221"/>
      <c r="H7894" s="194"/>
      <c r="I7894" s="106"/>
      <c r="J7894" s="195"/>
      <c r="K7894" s="195"/>
      <c r="L7894" s="196"/>
    </row>
    <row r="7895">
      <c r="A7895" s="198"/>
      <c r="B7895" s="219"/>
      <c r="C7895" s="103"/>
      <c r="D7895" s="103"/>
      <c r="E7895" s="5" t="str">
        <f t="array" ref="E7895">IF(D7895="","",XLOOKUP(D7895,DATOS!$D$6:D14000,DATOS!$C$6:C14000,0,0,1))</f>
        <v/>
      </c>
      <c r="F7895" s="220"/>
      <c r="G7895" s="221"/>
      <c r="H7895" s="194"/>
      <c r="I7895" s="106"/>
      <c r="J7895" s="195"/>
      <c r="K7895" s="195"/>
      <c r="L7895" s="196"/>
    </row>
    <row r="7896">
      <c r="A7896" s="198"/>
      <c r="B7896" s="219"/>
      <c r="C7896" s="103"/>
      <c r="D7896" s="103"/>
      <c r="E7896" s="224" t="str">
        <f t="array" ref="E7896">IF(D7896="","",XLOOKUP(D7896,DATOS!$D$6:D14000,DATOS!$C$6:C14000,0,0,1))</f>
        <v/>
      </c>
      <c r="F7896" s="220"/>
      <c r="G7896" s="221"/>
      <c r="H7896" s="194"/>
      <c r="I7896" s="106"/>
      <c r="J7896" s="195"/>
      <c r="K7896" s="195"/>
      <c r="L7896" s="196"/>
    </row>
    <row r="7897">
      <c r="A7897" s="198"/>
      <c r="B7897" s="219"/>
      <c r="C7897" s="103"/>
      <c r="D7897" s="103"/>
      <c r="E7897" s="5" t="str">
        <f t="array" ref="E7897">IF(D7897="","",XLOOKUP(D7897,DATOS!$D$6:D14000,DATOS!$C$6:C14000,0,0,1))</f>
        <v/>
      </c>
      <c r="F7897" s="220"/>
      <c r="G7897" s="221"/>
      <c r="H7897" s="194"/>
      <c r="I7897" s="106"/>
      <c r="J7897" s="195"/>
      <c r="K7897" s="195"/>
      <c r="L7897" s="196"/>
    </row>
    <row r="7898">
      <c r="A7898" s="198"/>
      <c r="B7898" s="219"/>
      <c r="C7898" s="103"/>
      <c r="D7898" s="103"/>
      <c r="E7898" s="5" t="str">
        <f t="array" ref="E7898">IF(D7898="","",XLOOKUP(D7898,DATOS!$D$6:D14000,DATOS!$C$6:C14000,0,0,1))</f>
        <v/>
      </c>
      <c r="F7898" s="220"/>
      <c r="G7898" s="221"/>
      <c r="H7898" s="194"/>
      <c r="I7898" s="106"/>
      <c r="J7898" s="195"/>
      <c r="K7898" s="195"/>
      <c r="L7898" s="196"/>
    </row>
    <row r="7899">
      <c r="A7899" s="198"/>
      <c r="B7899" s="219"/>
      <c r="C7899" s="103"/>
      <c r="D7899" s="103"/>
      <c r="E7899" s="5" t="str">
        <f t="array" ref="E7899">IF(D7899="","",XLOOKUP(D7899,DATOS!$D$6:D14000,DATOS!$C$6:C14000,0,0,1))</f>
        <v/>
      </c>
      <c r="F7899" s="220"/>
      <c r="G7899" s="221"/>
      <c r="H7899" s="194"/>
      <c r="I7899" s="106"/>
      <c r="J7899" s="195"/>
      <c r="K7899" s="195"/>
      <c r="L7899" s="196"/>
    </row>
    <row r="7900">
      <c r="A7900" s="198"/>
      <c r="B7900" s="219"/>
      <c r="C7900" s="103"/>
      <c r="D7900" s="103"/>
      <c r="E7900" s="5" t="str">
        <f t="array" ref="E7900">IF(D7900="","",XLOOKUP(D7900,DATOS!$D$6:D14000,DATOS!$C$6:C14000,0,0,1))</f>
        <v/>
      </c>
      <c r="F7900" s="220"/>
      <c r="G7900" s="221"/>
      <c r="H7900" s="194"/>
      <c r="I7900" s="106"/>
      <c r="J7900" s="195"/>
      <c r="K7900" s="195"/>
      <c r="L7900" s="196"/>
    </row>
    <row r="7901">
      <c r="A7901" s="198"/>
      <c r="B7901" s="219"/>
      <c r="C7901" s="103"/>
      <c r="D7901" s="103"/>
      <c r="E7901" s="5" t="str">
        <f t="array" ref="E7901">IF(D7901="","",XLOOKUP(D7901,DATOS!$D$6:D14000,DATOS!$C$6:C14000,0,0,1))</f>
        <v/>
      </c>
      <c r="F7901" s="220"/>
      <c r="G7901" s="221"/>
      <c r="H7901" s="194"/>
      <c r="I7901" s="106"/>
      <c r="J7901" s="195"/>
      <c r="K7901" s="195"/>
      <c r="L7901" s="196"/>
    </row>
    <row r="7902">
      <c r="A7902" s="198"/>
      <c r="B7902" s="219"/>
      <c r="C7902" s="103"/>
      <c r="D7902" s="103"/>
      <c r="E7902" s="5" t="str">
        <f t="array" ref="E7902">IF(D7902="","",XLOOKUP(D7902,DATOS!$D$6:D14000,DATOS!$C$6:C14000,0,0,1))</f>
        <v/>
      </c>
      <c r="F7902" s="220"/>
      <c r="G7902" s="221"/>
      <c r="H7902" s="194"/>
      <c r="I7902" s="106"/>
      <c r="J7902" s="195"/>
      <c r="K7902" s="195"/>
      <c r="L7902" s="196"/>
    </row>
    <row r="7903">
      <c r="A7903" s="198"/>
      <c r="B7903" s="219"/>
      <c r="C7903" s="103"/>
      <c r="D7903" s="103"/>
      <c r="E7903" s="5" t="str">
        <f t="array" ref="E7903">IF(D7903="","",XLOOKUP(D7903,DATOS!$D$6:D14000,DATOS!$C$6:C14000,0,0,1))</f>
        <v/>
      </c>
      <c r="F7903" s="220"/>
      <c r="G7903" s="221"/>
      <c r="H7903" s="194"/>
      <c r="I7903" s="106"/>
      <c r="J7903" s="195"/>
      <c r="K7903" s="195"/>
      <c r="L7903" s="196"/>
    </row>
    <row r="7904">
      <c r="A7904" s="198"/>
      <c r="B7904" s="219"/>
      <c r="C7904" s="103"/>
      <c r="D7904" s="103"/>
      <c r="E7904" s="5" t="str">
        <f t="array" ref="E7904">IF(D7904="","",XLOOKUP(D7904,DATOS!$D$6:D14000,DATOS!$C$6:C14000,0,0,1))</f>
        <v/>
      </c>
      <c r="F7904" s="220"/>
      <c r="G7904" s="221"/>
      <c r="H7904" s="194"/>
      <c r="I7904" s="106"/>
      <c r="J7904" s="195"/>
      <c r="K7904" s="195"/>
      <c r="L7904" s="196"/>
    </row>
    <row r="7905">
      <c r="A7905" s="198"/>
      <c r="B7905" s="219"/>
      <c r="C7905" s="103"/>
      <c r="D7905" s="103"/>
      <c r="E7905" s="5" t="str">
        <f t="array" ref="E7905">IF(D7905="","",XLOOKUP(D7905,DATOS!$D$6:D14000,DATOS!$C$6:C14000,0,0,1))</f>
        <v/>
      </c>
      <c r="F7905" s="220"/>
      <c r="G7905" s="221"/>
      <c r="H7905" s="194"/>
      <c r="I7905" s="106"/>
      <c r="J7905" s="195"/>
      <c r="K7905" s="195"/>
      <c r="L7905" s="196"/>
    </row>
    <row r="7906">
      <c r="A7906" s="198"/>
      <c r="B7906" s="219"/>
      <c r="C7906" s="103"/>
      <c r="D7906" s="103"/>
      <c r="E7906" s="5" t="str">
        <f t="array" ref="E7906">IF(D7906="","",XLOOKUP(D7906,DATOS!$D$6:D14000,DATOS!$C$6:C14000,0,0,1))</f>
        <v/>
      </c>
      <c r="F7906" s="220"/>
      <c r="G7906" s="221"/>
      <c r="H7906" s="194"/>
      <c r="I7906" s="106"/>
      <c r="J7906" s="195"/>
      <c r="K7906" s="195"/>
      <c r="L7906" s="196"/>
    </row>
    <row r="7907">
      <c r="A7907" s="198"/>
      <c r="B7907" s="219"/>
      <c r="C7907" s="103"/>
      <c r="D7907" s="103"/>
      <c r="E7907" s="5" t="str">
        <f t="array" ref="E7907">IF(D7907="","",XLOOKUP(D7907,DATOS!$D$6:D14000,DATOS!$C$6:C14000,0,0,1))</f>
        <v/>
      </c>
      <c r="F7907" s="220"/>
      <c r="G7907" s="221"/>
      <c r="H7907" s="194"/>
      <c r="I7907" s="106"/>
      <c r="J7907" s="195"/>
      <c r="K7907" s="195"/>
      <c r="L7907" s="196"/>
    </row>
    <row r="7908">
      <c r="A7908" s="198"/>
      <c r="B7908" s="219"/>
      <c r="C7908" s="103"/>
      <c r="D7908" s="103"/>
      <c r="E7908" s="5" t="str">
        <f t="array" ref="E7908">IF(D7908="","",XLOOKUP(D7908,DATOS!$D$6:D14000,DATOS!$C$6:C14000,0,0,1))</f>
        <v/>
      </c>
      <c r="F7908" s="220"/>
      <c r="G7908" s="221"/>
      <c r="H7908" s="194"/>
      <c r="I7908" s="106"/>
      <c r="J7908" s="195"/>
      <c r="K7908" s="195"/>
      <c r="L7908" s="196"/>
    </row>
    <row r="7909">
      <c r="A7909" s="198"/>
      <c r="B7909" s="219"/>
      <c r="C7909" s="103"/>
      <c r="D7909" s="103"/>
      <c r="E7909" s="5" t="str">
        <f t="array" ref="E7909">IF(D7909="","",XLOOKUP(D7909,DATOS!$D$6:D14000,DATOS!$C$6:C14000,0,0,1))</f>
        <v/>
      </c>
      <c r="F7909" s="220"/>
      <c r="G7909" s="221"/>
      <c r="H7909" s="194"/>
      <c r="I7909" s="106"/>
      <c r="J7909" s="195"/>
      <c r="K7909" s="195"/>
      <c r="L7909" s="196"/>
    </row>
    <row r="7910">
      <c r="A7910" s="198"/>
      <c r="B7910" s="219"/>
      <c r="C7910" s="103"/>
      <c r="D7910" s="103"/>
      <c r="E7910" s="5" t="str">
        <f t="array" ref="E7910">IF(D7910="","",XLOOKUP(D7910,DATOS!$D$6:D14000,DATOS!$C$6:C14000,0,0,1))</f>
        <v/>
      </c>
      <c r="F7910" s="220"/>
      <c r="G7910" s="221"/>
      <c r="H7910" s="194"/>
      <c r="I7910" s="106"/>
      <c r="J7910" s="195"/>
      <c r="K7910" s="195"/>
      <c r="L7910" s="196"/>
    </row>
    <row r="7911">
      <c r="A7911" s="198"/>
      <c r="B7911" s="219"/>
      <c r="C7911" s="103"/>
      <c r="D7911" s="103"/>
      <c r="E7911" s="5" t="str">
        <f t="array" ref="E7911">IF(D7911="","",XLOOKUP(D7911,DATOS!$D$6:D14000,DATOS!$C$6:C14000,0,0,1))</f>
        <v/>
      </c>
      <c r="F7911" s="220"/>
      <c r="G7911" s="221"/>
      <c r="H7911" s="194"/>
      <c r="I7911" s="106"/>
      <c r="J7911" s="195"/>
      <c r="K7911" s="195"/>
      <c r="L7911" s="196"/>
    </row>
    <row r="7912">
      <c r="A7912" s="198"/>
      <c r="B7912" s="219"/>
      <c r="C7912" s="103"/>
      <c r="D7912" s="103"/>
      <c r="E7912" s="5" t="str">
        <f t="array" ref="E7912">IF(D7912="","",XLOOKUP(D7912,DATOS!$D$6:D14000,DATOS!$C$6:C14000,0,0,1))</f>
        <v/>
      </c>
      <c r="F7912" s="220"/>
      <c r="G7912" s="221"/>
      <c r="H7912" s="194"/>
      <c r="I7912" s="106"/>
      <c r="J7912" s="195"/>
      <c r="K7912" s="195"/>
      <c r="L7912" s="196"/>
    </row>
    <row r="7913">
      <c r="A7913" s="198"/>
      <c r="B7913" s="219"/>
      <c r="C7913" s="103"/>
      <c r="D7913" s="103"/>
      <c r="E7913" s="5" t="str">
        <f t="array" ref="E7913">IF(D7913="","",XLOOKUP(D7913,DATOS!$D$6:D14000,DATOS!$C$6:C14000,0,0,1))</f>
        <v/>
      </c>
      <c r="F7913" s="220"/>
      <c r="G7913" s="221"/>
      <c r="H7913" s="194"/>
      <c r="I7913" s="106"/>
      <c r="J7913" s="195"/>
      <c r="K7913" s="195"/>
      <c r="L7913" s="196"/>
    </row>
    <row r="7914">
      <c r="A7914" s="198"/>
      <c r="B7914" s="219"/>
      <c r="C7914" s="103"/>
      <c r="D7914" s="103"/>
      <c r="E7914" s="5" t="str">
        <f t="array" ref="E7914">IF(D7914="","",XLOOKUP(D7914,DATOS!$D$6:D14000,DATOS!$C$6:C14000,0,0,1))</f>
        <v/>
      </c>
      <c r="F7914" s="220"/>
      <c r="G7914" s="221"/>
      <c r="H7914" s="194"/>
      <c r="I7914" s="106"/>
      <c r="J7914" s="195"/>
      <c r="K7914" s="195"/>
      <c r="L7914" s="196"/>
    </row>
    <row r="7915">
      <c r="A7915" s="198"/>
      <c r="B7915" s="219"/>
      <c r="C7915" s="103"/>
      <c r="D7915" s="103"/>
      <c r="E7915" s="5" t="str">
        <f t="array" ref="E7915">IF(D7915="","",XLOOKUP(D7915,DATOS!$D$6:D14000,DATOS!$C$6:C14000,0,0,1))</f>
        <v/>
      </c>
      <c r="F7915" s="220"/>
      <c r="G7915" s="221"/>
      <c r="H7915" s="194"/>
      <c r="I7915" s="106"/>
      <c r="J7915" s="195"/>
      <c r="K7915" s="195"/>
      <c r="L7915" s="196"/>
    </row>
    <row r="7916">
      <c r="A7916" s="198"/>
      <c r="B7916" s="219"/>
      <c r="C7916" s="103"/>
      <c r="D7916" s="103"/>
      <c r="E7916" s="5" t="str">
        <f t="array" ref="E7916">IF(D7916="","",XLOOKUP(D7916,DATOS!$D$6:D14000,DATOS!$C$6:C14000,0,0,1))</f>
        <v/>
      </c>
      <c r="F7916" s="220"/>
      <c r="G7916" s="221"/>
      <c r="H7916" s="194"/>
      <c r="I7916" s="106"/>
      <c r="J7916" s="195"/>
      <c r="K7916" s="195"/>
      <c r="L7916" s="196"/>
    </row>
    <row r="7917">
      <c r="A7917" s="198"/>
      <c r="B7917" s="219"/>
      <c r="C7917" s="103"/>
      <c r="D7917" s="103"/>
      <c r="E7917" s="5" t="str">
        <f t="array" ref="E7917">IF(D7917="","",XLOOKUP(D7917,DATOS!$D$6:D14000,DATOS!$C$6:C14000,0,0,1))</f>
        <v/>
      </c>
      <c r="F7917" s="220"/>
      <c r="G7917" s="221"/>
      <c r="H7917" s="194"/>
      <c r="I7917" s="106"/>
      <c r="J7917" s="195"/>
      <c r="K7917" s="195"/>
      <c r="L7917" s="196"/>
    </row>
    <row r="7918">
      <c r="A7918" s="198"/>
      <c r="B7918" s="219"/>
      <c r="C7918" s="103"/>
      <c r="D7918" s="103"/>
      <c r="E7918" s="5" t="str">
        <f t="array" ref="E7918">IF(D7918="","",XLOOKUP(D7918,DATOS!$D$6:D14000,DATOS!$C$6:C14000,0,0,1))</f>
        <v/>
      </c>
      <c r="F7918" s="220"/>
      <c r="G7918" s="221"/>
      <c r="H7918" s="194"/>
      <c r="I7918" s="106"/>
      <c r="J7918" s="195"/>
      <c r="K7918" s="195"/>
      <c r="L7918" s="196"/>
    </row>
    <row r="7919">
      <c r="A7919" s="198"/>
      <c r="B7919" s="219"/>
      <c r="C7919" s="103"/>
      <c r="D7919" s="103"/>
      <c r="E7919" s="5" t="str">
        <f t="array" ref="E7919">IF(D7919="","",XLOOKUP(D7919,DATOS!$D$6:D14000,DATOS!$C$6:C14000,0,0,1))</f>
        <v/>
      </c>
      <c r="F7919" s="220"/>
      <c r="G7919" s="221"/>
      <c r="H7919" s="194"/>
      <c r="I7919" s="106"/>
      <c r="J7919" s="195"/>
      <c r="K7919" s="195"/>
      <c r="L7919" s="196"/>
    </row>
    <row r="7920">
      <c r="A7920" s="198"/>
      <c r="B7920" s="219"/>
      <c r="C7920" s="103"/>
      <c r="D7920" s="103"/>
      <c r="E7920" s="5" t="str">
        <f t="array" ref="E7920">IF(D7920="","",XLOOKUP(D7920,DATOS!$D$6:D14000,DATOS!$C$6:C14000,0,0,1))</f>
        <v/>
      </c>
      <c r="F7920" s="220"/>
      <c r="G7920" s="221"/>
      <c r="H7920" s="194"/>
      <c r="I7920" s="106"/>
      <c r="J7920" s="195"/>
      <c r="K7920" s="195"/>
      <c r="L7920" s="196"/>
    </row>
    <row r="7921">
      <c r="A7921" s="198"/>
      <c r="B7921" s="219"/>
      <c r="C7921" s="103"/>
      <c r="D7921" s="103"/>
      <c r="E7921" s="5" t="str">
        <f t="array" ref="E7921">IF(D7921="","",XLOOKUP(D7921,DATOS!$D$6:D14000,DATOS!$C$6:C14000,0,0,1))</f>
        <v/>
      </c>
      <c r="F7921" s="220"/>
      <c r="G7921" s="221"/>
      <c r="H7921" s="194"/>
      <c r="I7921" s="106"/>
      <c r="J7921" s="195"/>
      <c r="K7921" s="195"/>
      <c r="L7921" s="196"/>
    </row>
    <row r="7922">
      <c r="A7922" s="198"/>
      <c r="B7922" s="219"/>
      <c r="C7922" s="103"/>
      <c r="D7922" s="103"/>
      <c r="E7922" s="5" t="str">
        <f t="array" ref="E7922">IF(D7922="","",XLOOKUP(D7922,DATOS!$D$6:D14000,DATOS!$C$6:C14000,0,0,1))</f>
        <v/>
      </c>
      <c r="F7922" s="220"/>
      <c r="G7922" s="221"/>
      <c r="H7922" s="194"/>
      <c r="I7922" s="106"/>
      <c r="J7922" s="195"/>
      <c r="K7922" s="195"/>
      <c r="L7922" s="196"/>
    </row>
    <row r="7923">
      <c r="A7923" s="198"/>
      <c r="B7923" s="219"/>
      <c r="C7923" s="103"/>
      <c r="D7923" s="103"/>
      <c r="E7923" s="5" t="str">
        <f t="array" ref="E7923">IF(D7923="","",XLOOKUP(D7923,DATOS!$D$6:D14000,DATOS!$C$6:C14000,0,0,1))</f>
        <v/>
      </c>
      <c r="F7923" s="220"/>
      <c r="G7923" s="221"/>
      <c r="H7923" s="194"/>
      <c r="I7923" s="106"/>
      <c r="J7923" s="195"/>
      <c r="K7923" s="195"/>
      <c r="L7923" s="196"/>
    </row>
    <row r="7924">
      <c r="A7924" s="198"/>
      <c r="B7924" s="219"/>
      <c r="C7924" s="103"/>
      <c r="D7924" s="103"/>
      <c r="E7924" s="5" t="str">
        <f t="array" ref="E7924">IF(D7924="","",XLOOKUP(D7924,DATOS!$D$6:D14000,DATOS!$C$6:C14000,0,0,1))</f>
        <v/>
      </c>
      <c r="F7924" s="220"/>
      <c r="G7924" s="221"/>
      <c r="H7924" s="194"/>
      <c r="I7924" s="106"/>
      <c r="J7924" s="195"/>
      <c r="K7924" s="195"/>
      <c r="L7924" s="196"/>
    </row>
    <row r="7925">
      <c r="A7925" s="198"/>
      <c r="B7925" s="219"/>
      <c r="C7925" s="103"/>
      <c r="D7925" s="103"/>
      <c r="E7925" s="5" t="str">
        <f t="array" ref="E7925">IF(D7925="","",XLOOKUP(D7925,DATOS!$D$6:D14000,DATOS!$C$6:C14000,0,0,1))</f>
        <v/>
      </c>
      <c r="F7925" s="220"/>
      <c r="G7925" s="221"/>
      <c r="H7925" s="194"/>
      <c r="I7925" s="106"/>
      <c r="J7925" s="195"/>
      <c r="K7925" s="195"/>
      <c r="L7925" s="196"/>
    </row>
    <row r="7926">
      <c r="A7926" s="198"/>
      <c r="B7926" s="219"/>
      <c r="C7926" s="103"/>
      <c r="D7926" s="103"/>
      <c r="E7926" s="5" t="str">
        <f t="array" ref="E7926">IF(D7926="","",XLOOKUP(D7926,DATOS!$D$6:D14000,DATOS!$C$6:C14000,0,0,1))</f>
        <v/>
      </c>
      <c r="F7926" s="220"/>
      <c r="G7926" s="221"/>
      <c r="H7926" s="194"/>
      <c r="I7926" s="106"/>
      <c r="J7926" s="195"/>
      <c r="K7926" s="195"/>
      <c r="L7926" s="196"/>
    </row>
    <row r="7927">
      <c r="A7927" s="198"/>
      <c r="B7927" s="219"/>
      <c r="C7927" s="103"/>
      <c r="D7927" s="103"/>
      <c r="E7927" s="5" t="str">
        <f t="array" ref="E7927">IF(D7927="","",XLOOKUP(D7927,DATOS!$D$6:D14000,DATOS!$C$6:C14000,0,0,1))</f>
        <v/>
      </c>
      <c r="F7927" s="220"/>
      <c r="G7927" s="221"/>
      <c r="H7927" s="194"/>
      <c r="I7927" s="106"/>
      <c r="J7927" s="195"/>
      <c r="K7927" s="195"/>
      <c r="L7927" s="196"/>
    </row>
    <row r="7928">
      <c r="A7928" s="198"/>
      <c r="B7928" s="219"/>
      <c r="C7928" s="103"/>
      <c r="D7928" s="103"/>
      <c r="E7928" s="5" t="str">
        <f t="array" ref="E7928">IF(D7928="","",XLOOKUP(D7928,DATOS!$D$6:D14000,DATOS!$C$6:C14000,0,0,1))</f>
        <v/>
      </c>
      <c r="F7928" s="220"/>
      <c r="G7928" s="221"/>
      <c r="H7928" s="194"/>
      <c r="I7928" s="106"/>
      <c r="J7928" s="195"/>
      <c r="K7928" s="195"/>
      <c r="L7928" s="196"/>
    </row>
    <row r="7929">
      <c r="A7929" s="198"/>
      <c r="B7929" s="219"/>
      <c r="C7929" s="103"/>
      <c r="D7929" s="103"/>
      <c r="E7929" s="5" t="str">
        <f t="array" ref="E7929">IF(D7929="","",XLOOKUP(D7929,DATOS!$D$6:D14000,DATOS!$C$6:C14000,0,0,1))</f>
        <v/>
      </c>
      <c r="F7929" s="220"/>
      <c r="G7929" s="221"/>
      <c r="H7929" s="194"/>
      <c r="I7929" s="106"/>
      <c r="J7929" s="195"/>
      <c r="K7929" s="195"/>
      <c r="L7929" s="196"/>
    </row>
    <row r="7930">
      <c r="A7930" s="198"/>
      <c r="B7930" s="219"/>
      <c r="C7930" s="103"/>
      <c r="D7930" s="103"/>
      <c r="E7930" s="5" t="str">
        <f t="array" ref="E7930">IF(D7930="","",XLOOKUP(D7930,DATOS!$D$6:D14000,DATOS!$C$6:C14000,0,0,1))</f>
        <v/>
      </c>
      <c r="F7930" s="220"/>
      <c r="G7930" s="221"/>
      <c r="H7930" s="194"/>
      <c r="I7930" s="106"/>
      <c r="J7930" s="195"/>
      <c r="K7930" s="195"/>
      <c r="L7930" s="196"/>
    </row>
    <row r="7931">
      <c r="A7931" s="198"/>
      <c r="B7931" s="219"/>
      <c r="C7931" s="103"/>
      <c r="D7931" s="103"/>
      <c r="E7931" s="5" t="str">
        <f t="array" ref="E7931">IF(D7931="","",XLOOKUP(D7931,DATOS!$D$6:D14000,DATOS!$C$6:C14000,0,0,1))</f>
        <v/>
      </c>
      <c r="F7931" s="220"/>
      <c r="G7931" s="221"/>
      <c r="H7931" s="194"/>
      <c r="I7931" s="106"/>
      <c r="J7931" s="195"/>
      <c r="K7931" s="195"/>
      <c r="L7931" s="196"/>
    </row>
    <row r="7932">
      <c r="A7932" s="198"/>
      <c r="B7932" s="219"/>
      <c r="C7932" s="103"/>
      <c r="D7932" s="103"/>
      <c r="E7932" s="5" t="str">
        <f t="array" ref="E7932">IF(D7932="","",XLOOKUP(D7932,DATOS!$D$6:D14000,DATOS!$C$6:C14000,0,0,1))</f>
        <v/>
      </c>
      <c r="F7932" s="220"/>
      <c r="G7932" s="221"/>
      <c r="H7932" s="194"/>
      <c r="I7932" s="106"/>
      <c r="J7932" s="195"/>
      <c r="K7932" s="195"/>
      <c r="L7932" s="196"/>
    </row>
    <row r="7933">
      <c r="A7933" s="198"/>
      <c r="B7933" s="219"/>
      <c r="C7933" s="103"/>
      <c r="D7933" s="103"/>
      <c r="E7933" s="5" t="str">
        <f t="array" ref="E7933">IF(D7933="","",XLOOKUP(D7933,DATOS!$D$6:D14000,DATOS!$C$6:C14000,0,0,1))</f>
        <v/>
      </c>
      <c r="F7933" s="220"/>
      <c r="G7933" s="221"/>
      <c r="H7933" s="194"/>
      <c r="I7933" s="106"/>
      <c r="J7933" s="195"/>
      <c r="K7933" s="195"/>
      <c r="L7933" s="196"/>
    </row>
    <row r="7934">
      <c r="A7934" s="198"/>
      <c r="B7934" s="219"/>
      <c r="C7934" s="103"/>
      <c r="D7934" s="103"/>
      <c r="E7934" s="5" t="str">
        <f t="array" ref="E7934">IF(D7934="","",XLOOKUP(D7934,DATOS!$D$6:D14000,DATOS!$C$6:C14000,0,0,1))</f>
        <v/>
      </c>
      <c r="F7934" s="220"/>
      <c r="G7934" s="221"/>
      <c r="H7934" s="194"/>
      <c r="I7934" s="106"/>
      <c r="J7934" s="195"/>
      <c r="K7934" s="195"/>
      <c r="L7934" s="196"/>
    </row>
    <row r="7935">
      <c r="A7935" s="198"/>
      <c r="B7935" s="219"/>
      <c r="C7935" s="103"/>
      <c r="D7935" s="103"/>
      <c r="E7935" s="5" t="str">
        <f t="array" ref="E7935">IF(D7935="","",XLOOKUP(D7935,DATOS!$D$6:D14000,DATOS!$C$6:C14000,0,0,1))</f>
        <v/>
      </c>
      <c r="F7935" s="220"/>
      <c r="G7935" s="221"/>
      <c r="H7935" s="194"/>
      <c r="I7935" s="106"/>
      <c r="J7935" s="195"/>
      <c r="K7935" s="195"/>
      <c r="L7935" s="196"/>
    </row>
    <row r="7936">
      <c r="A7936" s="198"/>
      <c r="B7936" s="219"/>
      <c r="C7936" s="103"/>
      <c r="D7936" s="103"/>
      <c r="E7936" s="5" t="str">
        <f t="array" ref="E7936">IF(D7936="","",XLOOKUP(D7936,DATOS!$D$6:D14000,DATOS!$C$6:C14000,0,0,1))</f>
        <v/>
      </c>
      <c r="F7936" s="220"/>
      <c r="G7936" s="221"/>
      <c r="H7936" s="194"/>
      <c r="I7936" s="106"/>
      <c r="J7936" s="195"/>
      <c r="K7936" s="195"/>
      <c r="L7936" s="196"/>
    </row>
    <row r="7937">
      <c r="A7937" s="198"/>
      <c r="B7937" s="219"/>
      <c r="C7937" s="103"/>
      <c r="D7937" s="103"/>
      <c r="E7937" s="5" t="str">
        <f t="array" ref="E7937">IF(D7937="","",XLOOKUP(D7937,DATOS!$D$6:D14000,DATOS!$C$6:C14000,0,0,1))</f>
        <v/>
      </c>
      <c r="F7937" s="220"/>
      <c r="G7937" s="221"/>
      <c r="H7937" s="194"/>
      <c r="I7937" s="106"/>
      <c r="J7937" s="195"/>
      <c r="K7937" s="195"/>
      <c r="L7937" s="196"/>
    </row>
    <row r="7938">
      <c r="A7938" s="198"/>
      <c r="B7938" s="219"/>
      <c r="C7938" s="103"/>
      <c r="D7938" s="103"/>
      <c r="E7938" s="5" t="str">
        <f t="array" ref="E7938">IF(D7938="","",XLOOKUP(D7938,DATOS!$D$6:D14000,DATOS!$C$6:C14000,0,0,1))</f>
        <v/>
      </c>
      <c r="F7938" s="220"/>
      <c r="G7938" s="221"/>
      <c r="H7938" s="194"/>
      <c r="I7938" s="106"/>
      <c r="J7938" s="195"/>
      <c r="K7938" s="195"/>
      <c r="L7938" s="196"/>
    </row>
    <row r="7939">
      <c r="A7939" s="198"/>
      <c r="B7939" s="219"/>
      <c r="C7939" s="103"/>
      <c r="D7939" s="103"/>
      <c r="E7939" s="5" t="str">
        <f t="array" ref="E7939">IF(D7939="","",XLOOKUP(D7939,DATOS!$D$6:D14000,DATOS!$C$6:C14000,0,0,1))</f>
        <v/>
      </c>
      <c r="F7939" s="220"/>
      <c r="G7939" s="221"/>
      <c r="H7939" s="194"/>
      <c r="I7939" s="106"/>
      <c r="J7939" s="195"/>
      <c r="K7939" s="195"/>
      <c r="L7939" s="196"/>
    </row>
    <row r="7940">
      <c r="A7940" s="198"/>
      <c r="B7940" s="219"/>
      <c r="C7940" s="103"/>
      <c r="D7940" s="103"/>
      <c r="E7940" s="5" t="str">
        <f t="array" ref="E7940">IF(D7940="","",XLOOKUP(D7940,DATOS!$D$6:D14000,DATOS!$C$6:C14000,0,0,1))</f>
        <v/>
      </c>
      <c r="F7940" s="220"/>
      <c r="G7940" s="221"/>
      <c r="H7940" s="194"/>
      <c r="I7940" s="106"/>
      <c r="J7940" s="195"/>
      <c r="K7940" s="195"/>
      <c r="L7940" s="196"/>
    </row>
    <row r="7941">
      <c r="A7941" s="198"/>
      <c r="B7941" s="219"/>
      <c r="C7941" s="103"/>
      <c r="D7941" s="103"/>
      <c r="E7941" s="5" t="str">
        <f t="array" ref="E7941">IF(D7941="","",XLOOKUP(D7941,DATOS!$D$6:D14000,DATOS!$C$6:C14000,0,0,1))</f>
        <v/>
      </c>
      <c r="F7941" s="220"/>
      <c r="G7941" s="221"/>
      <c r="H7941" s="194"/>
      <c r="I7941" s="106"/>
      <c r="J7941" s="195"/>
      <c r="K7941" s="195"/>
      <c r="L7941" s="196"/>
    </row>
    <row r="7942">
      <c r="A7942" s="198"/>
      <c r="B7942" s="219"/>
      <c r="C7942" s="103"/>
      <c r="D7942" s="103"/>
      <c r="E7942" s="5" t="str">
        <f t="array" ref="E7942">IF(D7942="","",XLOOKUP(D7942,DATOS!$D$6:D14000,DATOS!$C$6:C14000,0,0,1))</f>
        <v/>
      </c>
      <c r="F7942" s="220"/>
      <c r="G7942" s="221"/>
      <c r="H7942" s="194"/>
      <c r="I7942" s="106"/>
      <c r="J7942" s="195"/>
      <c r="K7942" s="195"/>
      <c r="L7942" s="196"/>
    </row>
    <row r="7943">
      <c r="A7943" s="198"/>
      <c r="B7943" s="219"/>
      <c r="C7943" s="103"/>
      <c r="D7943" s="103"/>
      <c r="E7943" s="5" t="str">
        <f t="array" ref="E7943">IF(D7943="","",XLOOKUP(D7943,DATOS!$D$6:D14000,DATOS!$C$6:C14000,0,0,1))</f>
        <v/>
      </c>
      <c r="F7943" s="220"/>
      <c r="G7943" s="221"/>
      <c r="H7943" s="194"/>
      <c r="I7943" s="106"/>
      <c r="J7943" s="195"/>
      <c r="K7943" s="195"/>
      <c r="L7943" s="196"/>
    </row>
    <row r="7944">
      <c r="A7944" s="198"/>
      <c r="B7944" s="219"/>
      <c r="C7944" s="103"/>
      <c r="D7944" s="103"/>
      <c r="E7944" s="5" t="str">
        <f t="array" ref="E7944">IF(D7944="","",XLOOKUP(D7944,DATOS!$D$6:D14000,DATOS!$C$6:C14000,0,0,1))</f>
        <v/>
      </c>
      <c r="F7944" s="220"/>
      <c r="G7944" s="221"/>
      <c r="H7944" s="194"/>
      <c r="I7944" s="106"/>
      <c r="J7944" s="195"/>
      <c r="K7944" s="195"/>
      <c r="L7944" s="196"/>
    </row>
    <row r="7945">
      <c r="A7945" s="198"/>
      <c r="B7945" s="219"/>
      <c r="C7945" s="103"/>
      <c r="D7945" s="103"/>
      <c r="E7945" s="5" t="str">
        <f t="array" ref="E7945">IF(D7945="","",XLOOKUP(D7945,DATOS!$D$6:D14000,DATOS!$C$6:C14000,0,0,1))</f>
        <v/>
      </c>
      <c r="F7945" s="220"/>
      <c r="G7945" s="221"/>
      <c r="H7945" s="194"/>
      <c r="I7945" s="106"/>
      <c r="J7945" s="195"/>
      <c r="K7945" s="195"/>
      <c r="L7945" s="196"/>
    </row>
    <row r="7946">
      <c r="A7946" s="198"/>
      <c r="B7946" s="219"/>
      <c r="C7946" s="103"/>
      <c r="D7946" s="103"/>
      <c r="E7946" s="5" t="str">
        <f t="array" ref="E7946">IF(D7946="","",XLOOKUP(D7946,DATOS!$D$6:D14000,DATOS!$C$6:C14000,0,0,1))</f>
        <v/>
      </c>
      <c r="F7946" s="220"/>
      <c r="G7946" s="221"/>
      <c r="H7946" s="194"/>
      <c r="I7946" s="106"/>
      <c r="J7946" s="195"/>
      <c r="K7946" s="195"/>
      <c r="L7946" s="196"/>
    </row>
    <row r="7947">
      <c r="A7947" s="198"/>
      <c r="B7947" s="219"/>
      <c r="C7947" s="103"/>
      <c r="D7947" s="103"/>
      <c r="E7947" s="5" t="str">
        <f t="array" ref="E7947">IF(D7947="","",XLOOKUP(D7947,DATOS!$D$6:D14000,DATOS!$C$6:C14000,0,0,1))</f>
        <v/>
      </c>
      <c r="F7947" s="220"/>
      <c r="G7947" s="221"/>
      <c r="H7947" s="194"/>
      <c r="I7947" s="106"/>
      <c r="J7947" s="195"/>
      <c r="K7947" s="195"/>
      <c r="L7947" s="196"/>
    </row>
    <row r="7948">
      <c r="A7948" s="198"/>
      <c r="B7948" s="219"/>
      <c r="C7948" s="103"/>
      <c r="D7948" s="103"/>
      <c r="E7948" s="5" t="str">
        <f t="array" ref="E7948">IF(D7948="","",XLOOKUP(D7948,DATOS!$D$6:D14000,DATOS!$C$6:C14000,0,0,1))</f>
        <v/>
      </c>
      <c r="F7948" s="220"/>
      <c r="G7948" s="221"/>
      <c r="H7948" s="194"/>
      <c r="I7948" s="106"/>
      <c r="J7948" s="195"/>
      <c r="K7948" s="195"/>
      <c r="L7948" s="196"/>
    </row>
    <row r="7949">
      <c r="A7949" s="198"/>
      <c r="B7949" s="219"/>
      <c r="C7949" s="103"/>
      <c r="D7949" s="103"/>
      <c r="E7949" s="5" t="str">
        <f t="array" ref="E7949">IF(D7949="","",XLOOKUP(D7949,DATOS!$D$6:D14000,DATOS!$C$6:C14000,0,0,1))</f>
        <v/>
      </c>
      <c r="F7949" s="220"/>
      <c r="G7949" s="221"/>
      <c r="H7949" s="194"/>
      <c r="I7949" s="106"/>
      <c r="J7949" s="195"/>
      <c r="K7949" s="195"/>
      <c r="L7949" s="196"/>
    </row>
    <row r="7950">
      <c r="A7950" s="198"/>
      <c r="B7950" s="219"/>
      <c r="C7950" s="103"/>
      <c r="D7950" s="103"/>
      <c r="E7950" s="5" t="str">
        <f t="array" ref="E7950">IF(D7950="","",XLOOKUP(D7950,DATOS!$D$6:D14000,DATOS!$C$6:C14000,0,0,1))</f>
        <v/>
      </c>
      <c r="F7950" s="220"/>
      <c r="G7950" s="221"/>
      <c r="H7950" s="194"/>
      <c r="I7950" s="106"/>
      <c r="J7950" s="195"/>
      <c r="K7950" s="195"/>
      <c r="L7950" s="196"/>
    </row>
    <row r="7951">
      <c r="A7951" s="198"/>
      <c r="B7951" s="219"/>
      <c r="C7951" s="103"/>
      <c r="D7951" s="103"/>
      <c r="E7951" s="5" t="str">
        <f t="array" ref="E7951">IF(D7951="","",XLOOKUP(D7951,DATOS!$D$6:D14000,DATOS!$C$6:C14000,0,0,1))</f>
        <v/>
      </c>
      <c r="F7951" s="220"/>
      <c r="G7951" s="221"/>
      <c r="H7951" s="194"/>
      <c r="I7951" s="106"/>
      <c r="J7951" s="195"/>
      <c r="K7951" s="195"/>
      <c r="L7951" s="196"/>
    </row>
    <row r="7952">
      <c r="A7952" s="198"/>
      <c r="B7952" s="219"/>
      <c r="C7952" s="103"/>
      <c r="D7952" s="103"/>
      <c r="E7952" s="5" t="str">
        <f t="array" ref="E7952">IF(D7952="","",XLOOKUP(D7952,DATOS!$D$6:D14000,DATOS!$C$6:C14000,0,0,1))</f>
        <v/>
      </c>
      <c r="F7952" s="220"/>
      <c r="G7952" s="221"/>
      <c r="H7952" s="194"/>
      <c r="I7952" s="106"/>
      <c r="J7952" s="195"/>
      <c r="K7952" s="195"/>
      <c r="L7952" s="196"/>
    </row>
    <row r="7953">
      <c r="A7953" s="198"/>
      <c r="B7953" s="219"/>
      <c r="C7953" s="103"/>
      <c r="D7953" s="103"/>
      <c r="E7953" s="224" t="str">
        <f t="array" ref="E7953">IF(D7953="","",XLOOKUP(D7953,DATOS!$D$6:D14000,DATOS!$C$6:C14000,0,0,1))</f>
        <v/>
      </c>
      <c r="F7953" s="220"/>
      <c r="G7953" s="221"/>
      <c r="H7953" s="194"/>
      <c r="I7953" s="106"/>
      <c r="J7953" s="195"/>
      <c r="K7953" s="195"/>
      <c r="L7953" s="196"/>
    </row>
    <row r="7954">
      <c r="A7954" s="198"/>
      <c r="B7954" s="219"/>
      <c r="C7954" s="103"/>
      <c r="D7954" s="103"/>
      <c r="E7954" s="5" t="str">
        <f t="array" ref="E7954">IF(D7954="","",XLOOKUP(D7954,DATOS!$D$6:D14000,DATOS!$C$6:C14000,0,0,1))</f>
        <v/>
      </c>
      <c r="F7954" s="220"/>
      <c r="G7954" s="221"/>
      <c r="H7954" s="194"/>
      <c r="I7954" s="106"/>
      <c r="J7954" s="195"/>
      <c r="K7954" s="195"/>
      <c r="L7954" s="196"/>
    </row>
    <row r="7955">
      <c r="A7955" s="198"/>
      <c r="B7955" s="219"/>
      <c r="C7955" s="103"/>
      <c r="D7955" s="103"/>
      <c r="E7955" s="5" t="str">
        <f t="array" ref="E7955">IF(D7955="","",XLOOKUP(D7955,DATOS!$D$6:D14000,DATOS!$C$6:C14000,0,0,1))</f>
        <v/>
      </c>
      <c r="F7955" s="220"/>
      <c r="G7955" s="221"/>
      <c r="H7955" s="194"/>
      <c r="I7955" s="106"/>
      <c r="J7955" s="195"/>
      <c r="K7955" s="195"/>
      <c r="L7955" s="196"/>
    </row>
    <row r="7956">
      <c r="A7956" s="198"/>
      <c r="B7956" s="219"/>
      <c r="C7956" s="103"/>
      <c r="D7956" s="103"/>
      <c r="E7956" s="5" t="str">
        <f t="array" ref="E7956">IF(D7956="","",XLOOKUP(D7956,DATOS!$D$6:D14000,DATOS!$C$6:C14000,0,0,1))</f>
        <v/>
      </c>
      <c r="F7956" s="220"/>
      <c r="G7956" s="221"/>
      <c r="H7956" s="194"/>
      <c r="I7956" s="106"/>
      <c r="J7956" s="195"/>
      <c r="K7956" s="195"/>
      <c r="L7956" s="196"/>
    </row>
    <row r="7957">
      <c r="A7957" s="198"/>
      <c r="B7957" s="219"/>
      <c r="C7957" s="103"/>
      <c r="D7957" s="103"/>
      <c r="E7957" s="5" t="str">
        <f t="array" ref="E7957">IF(D7957="","",XLOOKUP(D7957,DATOS!$D$6:D14000,DATOS!$C$6:C14000,0,0,1))</f>
        <v/>
      </c>
      <c r="F7957" s="220"/>
      <c r="G7957" s="221"/>
      <c r="H7957" s="194"/>
      <c r="I7957" s="106"/>
      <c r="J7957" s="195"/>
      <c r="K7957" s="195"/>
      <c r="L7957" s="196"/>
    </row>
    <row r="7958">
      <c r="A7958" s="198"/>
      <c r="B7958" s="219"/>
      <c r="C7958" s="103"/>
      <c r="D7958" s="103"/>
      <c r="E7958" s="5" t="str">
        <f t="array" ref="E7958">IF(D7958="","",XLOOKUP(D7958,DATOS!$D$6:D14000,DATOS!$C$6:C14000,0,0,1))</f>
        <v/>
      </c>
      <c r="F7958" s="220"/>
      <c r="G7958" s="221"/>
      <c r="H7958" s="194"/>
      <c r="I7958" s="106"/>
      <c r="J7958" s="195"/>
      <c r="K7958" s="195"/>
      <c r="L7958" s="196"/>
    </row>
    <row r="7959">
      <c r="A7959" s="198"/>
      <c r="B7959" s="219"/>
      <c r="C7959" s="103"/>
      <c r="D7959" s="103"/>
      <c r="E7959" s="5" t="str">
        <f t="array" ref="E7959">IF(D7959="","",XLOOKUP(D7959,DATOS!$D$6:D14000,DATOS!$C$6:C14000,0,0,1))</f>
        <v/>
      </c>
      <c r="F7959" s="220"/>
      <c r="G7959" s="221"/>
      <c r="H7959" s="194"/>
      <c r="I7959" s="106"/>
      <c r="J7959" s="195"/>
      <c r="K7959" s="195"/>
      <c r="L7959" s="196"/>
    </row>
    <row r="7960">
      <c r="A7960" s="198"/>
      <c r="B7960" s="219"/>
      <c r="C7960" s="103"/>
      <c r="D7960" s="103"/>
      <c r="E7960" s="5" t="str">
        <f t="array" ref="E7960">IF(D7960="","",XLOOKUP(D7960,DATOS!$D$6:D14000,DATOS!$C$6:C14000,0,0,1))</f>
        <v/>
      </c>
      <c r="F7960" s="220"/>
      <c r="G7960" s="221"/>
      <c r="H7960" s="194"/>
      <c r="I7960" s="106"/>
      <c r="J7960" s="195"/>
      <c r="K7960" s="195"/>
      <c r="L7960" s="196"/>
    </row>
    <row r="7961">
      <c r="A7961" s="198"/>
      <c r="B7961" s="219"/>
      <c r="C7961" s="103"/>
      <c r="D7961" s="103"/>
      <c r="E7961" s="224" t="str">
        <f t="array" ref="E7961">IF(D7961="","",XLOOKUP(D7961,DATOS!$D$6:D14000,DATOS!$C$6:C14000,0,0,1))</f>
        <v/>
      </c>
      <c r="F7961" s="220"/>
      <c r="G7961" s="221"/>
      <c r="H7961" s="194"/>
      <c r="I7961" s="106"/>
      <c r="J7961" s="195"/>
      <c r="K7961" s="195"/>
      <c r="L7961" s="196"/>
    </row>
    <row r="7962">
      <c r="A7962" s="198"/>
      <c r="B7962" s="219"/>
      <c r="C7962" s="103"/>
      <c r="D7962" s="103"/>
      <c r="E7962" s="5" t="str">
        <f t="array" ref="E7962">IF(D7962="","",XLOOKUP(D7962,DATOS!$D$6:D14000,DATOS!$C$6:C14000,0,0,1))</f>
        <v/>
      </c>
      <c r="F7962" s="220"/>
      <c r="G7962" s="221"/>
      <c r="H7962" s="194"/>
      <c r="I7962" s="106"/>
      <c r="J7962" s="195"/>
      <c r="K7962" s="195"/>
      <c r="L7962" s="196"/>
    </row>
    <row r="7963">
      <c r="A7963" s="198"/>
      <c r="B7963" s="219"/>
      <c r="C7963" s="103"/>
      <c r="D7963" s="103"/>
      <c r="E7963" s="5" t="str">
        <f t="array" ref="E7963">IF(D7963="","",XLOOKUP(D7963,DATOS!$D$6:D14000,DATOS!$C$6:C14000,0,0,1))</f>
        <v/>
      </c>
      <c r="F7963" s="220"/>
      <c r="G7963" s="221"/>
      <c r="H7963" s="194"/>
      <c r="I7963" s="106"/>
      <c r="J7963" s="195"/>
      <c r="K7963" s="195"/>
      <c r="L7963" s="196"/>
    </row>
    <row r="7964">
      <c r="A7964" s="198"/>
      <c r="B7964" s="219"/>
      <c r="C7964" s="103"/>
      <c r="D7964" s="103"/>
      <c r="E7964" s="5" t="str">
        <f t="array" ref="E7964">IF(D7964="","",XLOOKUP(D7964,DATOS!$D$6:D14000,DATOS!$C$6:C14000,0,0,1))</f>
        <v/>
      </c>
      <c r="F7964" s="220"/>
      <c r="G7964" s="221"/>
      <c r="H7964" s="194"/>
      <c r="I7964" s="106"/>
      <c r="J7964" s="195"/>
      <c r="K7964" s="195"/>
      <c r="L7964" s="196"/>
    </row>
    <row r="7965">
      <c r="A7965" s="198"/>
      <c r="B7965" s="219"/>
      <c r="C7965" s="103"/>
      <c r="D7965" s="103"/>
      <c r="E7965" s="5" t="str">
        <f t="array" ref="E7965">IF(D7965="","",XLOOKUP(D7965,DATOS!$D$6:D14000,DATOS!$C$6:C14000,0,0,1))</f>
        <v/>
      </c>
      <c r="F7965" s="220"/>
      <c r="G7965" s="221"/>
      <c r="H7965" s="194"/>
      <c r="I7965" s="106"/>
      <c r="J7965" s="195"/>
      <c r="K7965" s="195"/>
      <c r="L7965" s="196"/>
    </row>
    <row r="7966">
      <c r="A7966" s="198"/>
      <c r="B7966" s="219"/>
      <c r="C7966" s="103"/>
      <c r="D7966" s="103"/>
      <c r="E7966" s="5" t="str">
        <f t="array" ref="E7966">IF(D7966="","",XLOOKUP(D7966,DATOS!$D$6:D14000,DATOS!$C$6:C14000,0,0,1))</f>
        <v/>
      </c>
      <c r="F7966" s="220"/>
      <c r="G7966" s="221"/>
      <c r="H7966" s="194"/>
      <c r="I7966" s="106"/>
      <c r="J7966" s="195"/>
      <c r="K7966" s="195"/>
      <c r="L7966" s="196"/>
    </row>
    <row r="7967">
      <c r="A7967" s="198"/>
      <c r="B7967" s="219"/>
      <c r="C7967" s="103"/>
      <c r="D7967" s="103"/>
      <c r="E7967" s="5" t="str">
        <f t="array" ref="E7967">IF(D7967="","",XLOOKUP(D7967,DATOS!$D$6:D14000,DATOS!$C$6:C14000,0,0,1))</f>
        <v/>
      </c>
      <c r="F7967" s="220"/>
      <c r="G7967" s="221"/>
      <c r="H7967" s="194"/>
      <c r="I7967" s="106"/>
      <c r="J7967" s="195"/>
      <c r="K7967" s="195"/>
      <c r="L7967" s="196"/>
    </row>
    <row r="7968">
      <c r="A7968" s="198"/>
      <c r="B7968" s="219"/>
      <c r="C7968" s="103"/>
      <c r="D7968" s="103"/>
      <c r="E7968" s="5" t="str">
        <f t="array" ref="E7968">IF(D7968="","",XLOOKUP(D7968,DATOS!$D$6:D14000,DATOS!$C$6:C14000,0,0,1))</f>
        <v/>
      </c>
      <c r="F7968" s="220"/>
      <c r="G7968" s="221"/>
      <c r="H7968" s="194"/>
      <c r="I7968" s="106"/>
      <c r="J7968" s="195"/>
      <c r="K7968" s="195"/>
      <c r="L7968" s="196"/>
    </row>
    <row r="7969">
      <c r="A7969" s="198"/>
      <c r="B7969" s="219"/>
      <c r="C7969" s="103"/>
      <c r="D7969" s="103"/>
      <c r="E7969" s="5" t="str">
        <f t="array" ref="E7969">IF(D7969="","",XLOOKUP(D7969,DATOS!$D$6:D14000,DATOS!$C$6:C14000,0,0,1))</f>
        <v/>
      </c>
      <c r="F7969" s="220"/>
      <c r="G7969" s="221"/>
      <c r="H7969" s="194"/>
      <c r="I7969" s="106"/>
      <c r="J7969" s="195"/>
      <c r="K7969" s="195"/>
      <c r="L7969" s="196"/>
    </row>
    <row r="7970">
      <c r="A7970" s="198"/>
      <c r="B7970" s="219"/>
      <c r="C7970" s="103"/>
      <c r="D7970" s="103"/>
      <c r="E7970" s="5" t="str">
        <f t="array" ref="E7970">IF(D7970="","",XLOOKUP(D7970,DATOS!$D$6:D14000,DATOS!$C$6:C14000,0,0,1))</f>
        <v/>
      </c>
      <c r="F7970" s="220"/>
      <c r="G7970" s="221"/>
      <c r="H7970" s="194"/>
      <c r="I7970" s="106"/>
      <c r="J7970" s="195"/>
      <c r="K7970" s="195"/>
      <c r="L7970" s="196"/>
    </row>
    <row r="7971">
      <c r="A7971" s="198"/>
      <c r="B7971" s="219"/>
      <c r="C7971" s="103"/>
      <c r="D7971" s="103"/>
      <c r="E7971" s="5" t="str">
        <f t="array" ref="E7971">IF(D7971="","",XLOOKUP(D7971,DATOS!$D$6:D14000,DATOS!$C$6:C14000,0,0,1))</f>
        <v/>
      </c>
      <c r="F7971" s="220"/>
      <c r="G7971" s="221"/>
      <c r="H7971" s="194"/>
      <c r="I7971" s="106"/>
      <c r="J7971" s="195"/>
      <c r="K7971" s="195"/>
      <c r="L7971" s="196"/>
    </row>
    <row r="7972">
      <c r="A7972" s="198"/>
      <c r="B7972" s="219"/>
      <c r="C7972" s="103"/>
      <c r="D7972" s="103"/>
      <c r="E7972" s="224" t="str">
        <f t="array" ref="E7972">IF(D7972="","",XLOOKUP(D7972,DATOS!$D$6:D14000,DATOS!$C$6:C14000,0,0,1))</f>
        <v/>
      </c>
      <c r="F7972" s="220"/>
      <c r="G7972" s="221"/>
      <c r="H7972" s="194"/>
      <c r="I7972" s="106"/>
      <c r="J7972" s="195"/>
      <c r="K7972" s="195"/>
      <c r="L7972" s="196"/>
    </row>
    <row r="7973">
      <c r="A7973" s="198"/>
      <c r="B7973" s="219"/>
      <c r="C7973" s="103"/>
      <c r="D7973" s="103"/>
      <c r="E7973" s="5" t="str">
        <f t="array" ref="E7973">IF(D7973="","",XLOOKUP(D7973,DATOS!$D$6:D14000,DATOS!$C$6:C14000,0,0,1))</f>
        <v/>
      </c>
      <c r="F7973" s="220"/>
      <c r="G7973" s="221"/>
      <c r="H7973" s="194"/>
      <c r="I7973" s="106"/>
      <c r="J7973" s="195"/>
      <c r="K7973" s="195"/>
      <c r="L7973" s="196"/>
    </row>
    <row r="7974">
      <c r="A7974" s="198"/>
      <c r="B7974" s="219"/>
      <c r="C7974" s="103"/>
      <c r="D7974" s="103"/>
      <c r="E7974" s="5" t="str">
        <f t="array" ref="E7974">IF(D7974="","",XLOOKUP(D7974,DATOS!$D$6:D14000,DATOS!$C$6:C14000,0,0,1))</f>
        <v/>
      </c>
      <c r="F7974" s="220"/>
      <c r="G7974" s="221"/>
      <c r="H7974" s="194"/>
      <c r="I7974" s="106"/>
      <c r="J7974" s="195"/>
      <c r="K7974" s="195"/>
      <c r="L7974" s="196"/>
    </row>
    <row r="7975">
      <c r="A7975" s="198"/>
      <c r="B7975" s="219"/>
      <c r="C7975" s="103"/>
      <c r="D7975" s="103"/>
      <c r="E7975" s="5" t="str">
        <f t="array" ref="E7975">IF(D7975="","",XLOOKUP(D7975,DATOS!$D$6:D14000,DATOS!$C$6:C14000,0,0,1))</f>
        <v/>
      </c>
      <c r="F7975" s="220"/>
      <c r="G7975" s="221"/>
      <c r="H7975" s="194"/>
      <c r="I7975" s="106"/>
      <c r="J7975" s="195"/>
      <c r="K7975" s="195"/>
      <c r="L7975" s="196"/>
    </row>
    <row r="7976">
      <c r="A7976" s="198"/>
      <c r="B7976" s="219"/>
      <c r="C7976" s="103"/>
      <c r="D7976" s="103"/>
      <c r="E7976" s="5" t="str">
        <f t="array" ref="E7976">IF(D7976="","",XLOOKUP(D7976,DATOS!$D$6:D14000,DATOS!$C$6:C14000,0,0,1))</f>
        <v/>
      </c>
      <c r="F7976" s="220"/>
      <c r="G7976" s="221"/>
      <c r="H7976" s="194"/>
      <c r="I7976" s="106"/>
      <c r="J7976" s="195"/>
      <c r="K7976" s="195"/>
      <c r="L7976" s="196"/>
    </row>
    <row r="7977">
      <c r="A7977" s="198"/>
      <c r="B7977" s="219"/>
      <c r="C7977" s="103"/>
      <c r="D7977" s="103"/>
      <c r="E7977" s="5" t="str">
        <f t="array" ref="E7977">IF(D7977="","",XLOOKUP(D7977,DATOS!$D$6:D14000,DATOS!$C$6:C14000,0,0,1))</f>
        <v/>
      </c>
      <c r="F7977" s="220"/>
      <c r="G7977" s="221"/>
      <c r="H7977" s="194"/>
      <c r="I7977" s="106"/>
      <c r="J7977" s="195"/>
      <c r="K7977" s="195"/>
      <c r="L7977" s="196"/>
    </row>
    <row r="7978">
      <c r="A7978" s="198"/>
      <c r="B7978" s="219"/>
      <c r="C7978" s="103"/>
      <c r="D7978" s="103"/>
      <c r="E7978" s="5" t="str">
        <f t="array" ref="E7978">IF(D7978="","",XLOOKUP(D7978,DATOS!$D$6:D14000,DATOS!$C$6:C14000,0,0,1))</f>
        <v/>
      </c>
      <c r="F7978" s="220"/>
      <c r="G7978" s="221"/>
      <c r="H7978" s="194"/>
      <c r="I7978" s="106"/>
      <c r="J7978" s="195"/>
      <c r="K7978" s="195"/>
      <c r="L7978" s="196"/>
    </row>
    <row r="7979">
      <c r="A7979" s="198"/>
      <c r="B7979" s="219"/>
      <c r="C7979" s="103"/>
      <c r="D7979" s="103"/>
      <c r="E7979" s="5" t="str">
        <f t="array" ref="E7979">IF(D7979="","",XLOOKUP(D7979,DATOS!$D$6:D14000,DATOS!$C$6:C14000,0,0,1))</f>
        <v/>
      </c>
      <c r="F7979" s="220"/>
      <c r="G7979" s="221"/>
      <c r="H7979" s="194"/>
      <c r="I7979" s="106"/>
      <c r="J7979" s="195"/>
      <c r="K7979" s="195"/>
      <c r="L7979" s="196"/>
    </row>
    <row r="7980">
      <c r="A7980" s="198"/>
      <c r="B7980" s="219"/>
      <c r="C7980" s="103"/>
      <c r="D7980" s="103"/>
      <c r="E7980" s="5" t="str">
        <f t="array" ref="E7980">IF(D7980="","",XLOOKUP(D7980,DATOS!$D$6:D14000,DATOS!$C$6:C14000,0,0,1))</f>
        <v/>
      </c>
      <c r="F7980" s="220"/>
      <c r="G7980" s="221"/>
      <c r="H7980" s="194"/>
      <c r="I7980" s="106"/>
      <c r="J7980" s="195"/>
      <c r="K7980" s="195"/>
      <c r="L7980" s="196"/>
    </row>
    <row r="7981">
      <c r="A7981" s="198"/>
      <c r="B7981" s="219"/>
      <c r="C7981" s="103"/>
      <c r="D7981" s="103"/>
      <c r="E7981" s="5" t="str">
        <f t="array" ref="E7981">IF(D7981="","",XLOOKUP(D7981,DATOS!$D$6:D14000,DATOS!$C$6:C14000,0,0,1))</f>
        <v/>
      </c>
      <c r="F7981" s="220"/>
      <c r="G7981" s="221"/>
      <c r="H7981" s="194"/>
      <c r="I7981" s="106"/>
      <c r="J7981" s="195"/>
      <c r="K7981" s="195"/>
      <c r="L7981" s="196"/>
    </row>
    <row r="7982">
      <c r="A7982" s="198"/>
      <c r="B7982" s="219"/>
      <c r="C7982" s="103"/>
      <c r="D7982" s="103"/>
      <c r="E7982" s="5" t="str">
        <f t="array" ref="E7982">IF(D7982="","",XLOOKUP(D7982,DATOS!$D$6:D14000,DATOS!$C$6:C14000,0,0,1))</f>
        <v/>
      </c>
      <c r="F7982" s="220"/>
      <c r="G7982" s="221"/>
      <c r="H7982" s="194"/>
      <c r="I7982" s="106"/>
      <c r="J7982" s="195"/>
      <c r="K7982" s="195"/>
      <c r="L7982" s="196"/>
    </row>
    <row r="7983">
      <c r="A7983" s="198"/>
      <c r="B7983" s="219"/>
      <c r="C7983" s="103"/>
      <c r="D7983" s="103"/>
      <c r="E7983" s="5" t="str">
        <f t="array" ref="E7983">IF(D7983="","",XLOOKUP(D7983,DATOS!$D$6:D14000,DATOS!$C$6:C14000,0,0,1))</f>
        <v/>
      </c>
      <c r="F7983" s="220"/>
      <c r="G7983" s="221"/>
      <c r="H7983" s="194"/>
      <c r="I7983" s="106"/>
      <c r="J7983" s="195"/>
      <c r="K7983" s="195"/>
      <c r="L7983" s="196"/>
    </row>
    <row r="7984">
      <c r="A7984" s="198"/>
      <c r="B7984" s="219"/>
      <c r="C7984" s="103"/>
      <c r="D7984" s="103"/>
      <c r="E7984" s="5" t="str">
        <f t="array" ref="E7984">IF(D7984="","",XLOOKUP(D7984,DATOS!$D$6:D14000,DATOS!$C$6:C14000,0,0,1))</f>
        <v/>
      </c>
      <c r="F7984" s="220"/>
      <c r="G7984" s="221"/>
      <c r="H7984" s="194"/>
      <c r="I7984" s="106"/>
      <c r="J7984" s="195"/>
      <c r="K7984" s="195"/>
      <c r="L7984" s="196"/>
    </row>
    <row r="7985">
      <c r="A7985" s="198"/>
      <c r="B7985" s="219"/>
      <c r="C7985" s="103"/>
      <c r="D7985" s="103"/>
      <c r="E7985" s="5" t="str">
        <f t="array" ref="E7985">IF(D7985="","",XLOOKUP(D7985,DATOS!$D$6:D14000,DATOS!$C$6:C14000,0,0,1))</f>
        <v/>
      </c>
      <c r="F7985" s="220"/>
      <c r="G7985" s="221"/>
      <c r="H7985" s="194"/>
      <c r="I7985" s="106"/>
      <c r="J7985" s="195"/>
      <c r="K7985" s="195"/>
      <c r="L7985" s="196"/>
    </row>
    <row r="7986">
      <c r="A7986" s="198"/>
      <c r="B7986" s="219"/>
      <c r="C7986" s="103"/>
      <c r="D7986" s="103"/>
      <c r="E7986" s="5" t="str">
        <f t="array" ref="E7986">IF(D7986="","",XLOOKUP(D7986,DATOS!$D$6:D14000,DATOS!$C$6:C14000,0,0,1))</f>
        <v/>
      </c>
      <c r="F7986" s="220"/>
      <c r="G7986" s="221"/>
      <c r="H7986" s="194"/>
      <c r="I7986" s="106"/>
      <c r="J7986" s="195"/>
      <c r="K7986" s="195"/>
      <c r="L7986" s="196"/>
    </row>
    <row r="7987">
      <c r="A7987" s="198"/>
      <c r="B7987" s="219"/>
      <c r="C7987" s="103"/>
      <c r="D7987" s="103"/>
      <c r="E7987" s="5" t="str">
        <f t="array" ref="E7987">IF(D7987="","",XLOOKUP(D7987,DATOS!$D$6:D14000,DATOS!$C$6:C14000,0,0,1))</f>
        <v/>
      </c>
      <c r="F7987" s="220"/>
      <c r="G7987" s="221"/>
      <c r="H7987" s="194"/>
      <c r="I7987" s="106"/>
      <c r="J7987" s="195"/>
      <c r="K7987" s="195"/>
      <c r="L7987" s="196"/>
    </row>
    <row r="7988">
      <c r="A7988" s="198"/>
      <c r="B7988" s="219"/>
      <c r="C7988" s="103"/>
      <c r="D7988" s="103"/>
      <c r="E7988" s="5" t="str">
        <f t="array" ref="E7988">IF(D7988="","",XLOOKUP(D7988,DATOS!$D$6:D14000,DATOS!$C$6:C14000,0,0,1))</f>
        <v/>
      </c>
      <c r="F7988" s="220"/>
      <c r="G7988" s="221"/>
      <c r="H7988" s="194"/>
      <c r="I7988" s="106"/>
      <c r="J7988" s="195"/>
      <c r="K7988" s="195"/>
      <c r="L7988" s="196"/>
    </row>
    <row r="7989">
      <c r="A7989" s="198"/>
      <c r="B7989" s="219"/>
      <c r="C7989" s="103"/>
      <c r="D7989" s="103"/>
      <c r="E7989" s="5" t="str">
        <f t="array" ref="E7989">IF(D7989="","",XLOOKUP(D7989,DATOS!$D$6:D14000,DATOS!$C$6:C14000,0,0,1))</f>
        <v/>
      </c>
      <c r="F7989" s="220"/>
      <c r="G7989" s="221"/>
      <c r="H7989" s="194"/>
      <c r="I7989" s="106"/>
      <c r="J7989" s="195"/>
      <c r="K7989" s="195"/>
      <c r="L7989" s="196"/>
    </row>
    <row r="7990">
      <c r="A7990" s="198"/>
      <c r="B7990" s="219"/>
      <c r="C7990" s="103"/>
      <c r="D7990" s="103"/>
      <c r="E7990" s="5" t="str">
        <f t="array" ref="E7990">IF(D7990="","",XLOOKUP(D7990,DATOS!$D$6:D14000,DATOS!$C$6:C14000,0,0,1))</f>
        <v/>
      </c>
      <c r="F7990" s="220"/>
      <c r="G7990" s="221"/>
      <c r="H7990" s="194"/>
      <c r="I7990" s="106"/>
      <c r="J7990" s="195"/>
      <c r="K7990" s="195"/>
      <c r="L7990" s="196"/>
    </row>
    <row r="7991">
      <c r="A7991" s="198"/>
      <c r="B7991" s="219"/>
      <c r="C7991" s="103"/>
      <c r="D7991" s="103"/>
      <c r="E7991" s="5" t="str">
        <f t="array" ref="E7991">IF(D7991="","",XLOOKUP(D7991,DATOS!$D$6:D14000,DATOS!$C$6:C14000,0,0,1))</f>
        <v/>
      </c>
      <c r="F7991" s="220"/>
      <c r="G7991" s="221"/>
      <c r="H7991" s="194"/>
      <c r="I7991" s="106"/>
      <c r="J7991" s="195"/>
      <c r="K7991" s="195"/>
      <c r="L7991" s="196"/>
    </row>
    <row r="7992">
      <c r="A7992" s="198"/>
      <c r="B7992" s="219"/>
      <c r="C7992" s="103"/>
      <c r="D7992" s="103"/>
      <c r="E7992" s="5" t="str">
        <f t="array" ref="E7992">IF(D7992="","",XLOOKUP(D7992,DATOS!$D$6:D14000,DATOS!$C$6:C14000,0,0,1))</f>
        <v/>
      </c>
      <c r="F7992" s="220"/>
      <c r="G7992" s="221"/>
      <c r="H7992" s="194"/>
      <c r="I7992" s="106"/>
      <c r="J7992" s="195"/>
      <c r="K7992" s="195"/>
      <c r="L7992" s="196"/>
    </row>
    <row r="7993">
      <c r="A7993" s="198"/>
      <c r="B7993" s="219"/>
      <c r="C7993" s="103"/>
      <c r="D7993" s="103"/>
      <c r="E7993" s="5" t="str">
        <f t="array" ref="E7993">IF(D7993="","",XLOOKUP(D7993,DATOS!$D$6:D14000,DATOS!$C$6:C14000,0,0,1))</f>
        <v/>
      </c>
      <c r="F7993" s="220"/>
      <c r="G7993" s="221"/>
      <c r="H7993" s="194"/>
      <c r="I7993" s="106"/>
      <c r="J7993" s="195"/>
      <c r="K7993" s="195"/>
      <c r="L7993" s="196"/>
    </row>
    <row r="7994">
      <c r="A7994" s="198"/>
      <c r="B7994" s="219"/>
      <c r="C7994" s="103"/>
      <c r="D7994" s="103"/>
      <c r="E7994" s="5" t="str">
        <f t="array" ref="E7994">IF(D7994="","",XLOOKUP(D7994,DATOS!$D$6:D14000,DATOS!$C$6:C14000,0,0,1))</f>
        <v/>
      </c>
      <c r="F7994" s="220"/>
      <c r="G7994" s="221"/>
      <c r="H7994" s="194"/>
      <c r="I7994" s="106"/>
      <c r="J7994" s="195"/>
      <c r="K7994" s="195"/>
      <c r="L7994" s="196"/>
    </row>
    <row r="7995">
      <c r="A7995" s="198"/>
      <c r="B7995" s="219"/>
      <c r="C7995" s="103"/>
      <c r="D7995" s="103"/>
      <c r="E7995" s="5" t="str">
        <f t="array" ref="E7995">IF(D7995="","",XLOOKUP(D7995,DATOS!$D$6:D14000,DATOS!$C$6:C14000,0,0,1))</f>
        <v/>
      </c>
      <c r="F7995" s="220"/>
      <c r="G7995" s="221"/>
      <c r="H7995" s="194"/>
      <c r="I7995" s="106"/>
      <c r="J7995" s="195"/>
      <c r="K7995" s="195"/>
      <c r="L7995" s="196"/>
    </row>
    <row r="7996">
      <c r="A7996" s="198"/>
      <c r="B7996" s="219"/>
      <c r="C7996" s="103"/>
      <c r="D7996" s="103"/>
      <c r="E7996" s="5" t="str">
        <f t="array" ref="E7996">IF(D7996="","",XLOOKUP(D7996,DATOS!$D$6:D14000,DATOS!$C$6:C14000,0,0,1))</f>
        <v/>
      </c>
      <c r="F7996" s="220"/>
      <c r="G7996" s="221"/>
      <c r="H7996" s="194"/>
      <c r="I7996" s="106"/>
      <c r="J7996" s="195"/>
      <c r="K7996" s="195"/>
      <c r="L7996" s="196"/>
    </row>
    <row r="7997">
      <c r="A7997" s="198"/>
      <c r="B7997" s="219"/>
      <c r="C7997" s="103"/>
      <c r="D7997" s="103"/>
      <c r="E7997" s="5" t="str">
        <f t="array" ref="E7997">IF(D7997="","",XLOOKUP(D7997,DATOS!$D$6:D14000,DATOS!$C$6:C14000,0,0,1))</f>
        <v/>
      </c>
      <c r="F7997" s="220"/>
      <c r="G7997" s="221"/>
      <c r="H7997" s="194"/>
      <c r="I7997" s="106"/>
      <c r="J7997" s="195"/>
      <c r="K7997" s="195"/>
      <c r="L7997" s="196"/>
    </row>
    <row r="7998">
      <c r="A7998" s="198"/>
      <c r="B7998" s="219"/>
      <c r="C7998" s="103"/>
      <c r="D7998" s="103"/>
      <c r="E7998" s="5" t="str">
        <f t="array" ref="E7998">IF(D7998="","",XLOOKUP(D7998,DATOS!$D$6:D14000,DATOS!$C$6:C14000,0,0,1))</f>
        <v/>
      </c>
      <c r="F7998" s="220"/>
      <c r="G7998" s="221"/>
      <c r="H7998" s="194"/>
      <c r="I7998" s="106"/>
      <c r="J7998" s="195"/>
      <c r="K7998" s="195"/>
      <c r="L7998" s="196"/>
    </row>
    <row r="7999">
      <c r="A7999" s="198"/>
      <c r="B7999" s="219"/>
      <c r="C7999" s="103"/>
      <c r="D7999" s="103"/>
      <c r="E7999" s="5" t="str">
        <f t="array" ref="E7999">IF(D7999="","",XLOOKUP(D7999,DATOS!$D$6:D14000,DATOS!$C$6:C14000,0,0,1))</f>
        <v/>
      </c>
      <c r="F7999" s="220"/>
      <c r="G7999" s="221"/>
      <c r="H7999" s="194"/>
      <c r="I7999" s="106"/>
      <c r="J7999" s="195"/>
      <c r="K7999" s="195"/>
      <c r="L7999" s="196"/>
    </row>
    <row r="8000">
      <c r="A8000" s="198"/>
      <c r="B8000" s="219"/>
      <c r="C8000" s="103"/>
      <c r="D8000" s="103"/>
      <c r="E8000" s="5" t="str">
        <f t="array" ref="E8000">IF(D8000="","",XLOOKUP(D8000,DATOS!$D$6:D14000,DATOS!$C$6:C14000,0,0,1))</f>
        <v/>
      </c>
      <c r="F8000" s="220"/>
      <c r="G8000" s="221"/>
      <c r="H8000" s="194"/>
      <c r="I8000" s="106"/>
      <c r="J8000" s="195"/>
      <c r="K8000" s="195"/>
      <c r="L8000" s="196"/>
    </row>
    <row r="8001">
      <c r="A8001" s="198"/>
      <c r="B8001" s="219"/>
      <c r="C8001" s="103"/>
      <c r="D8001" s="103"/>
      <c r="E8001" s="5" t="str">
        <f t="array" ref="E8001">IF(D8001="","",XLOOKUP(D8001,DATOS!$D$6:D14000,DATOS!$C$6:C14000,0,0,1))</f>
        <v/>
      </c>
      <c r="F8001" s="220"/>
      <c r="G8001" s="221"/>
      <c r="H8001" s="194"/>
      <c r="I8001" s="106"/>
      <c r="J8001" s="195"/>
      <c r="K8001" s="195"/>
      <c r="L8001" s="196"/>
    </row>
    <row r="8002">
      <c r="A8002" s="198"/>
      <c r="B8002" s="219"/>
      <c r="C8002" s="103"/>
      <c r="D8002" s="103"/>
      <c r="E8002" s="5" t="str">
        <f t="array" ref="E8002">IF(D8002="","",XLOOKUP(D8002,DATOS!$D$6:D14000,DATOS!$C$6:C14000,0,0,1))</f>
        <v/>
      </c>
      <c r="F8002" s="220"/>
      <c r="G8002" s="221"/>
      <c r="H8002" s="194"/>
      <c r="I8002" s="106"/>
      <c r="J8002" s="195"/>
      <c r="K8002" s="195"/>
      <c r="L8002" s="196"/>
    </row>
    <row r="8003">
      <c r="A8003" s="198"/>
      <c r="B8003" s="219"/>
      <c r="C8003" s="103"/>
      <c r="D8003" s="103"/>
      <c r="E8003" s="5" t="str">
        <f t="array" ref="E8003">IF(D8003="","",XLOOKUP(D8003,DATOS!$D$6:D14000,DATOS!$C$6:C14000,0,0,1))</f>
        <v/>
      </c>
      <c r="F8003" s="220"/>
      <c r="G8003" s="221"/>
      <c r="H8003" s="194"/>
      <c r="I8003" s="106"/>
      <c r="J8003" s="195"/>
      <c r="K8003" s="195"/>
      <c r="L8003" s="196"/>
    </row>
    <row r="8004">
      <c r="A8004" s="198"/>
      <c r="B8004" s="219"/>
      <c r="C8004" s="103"/>
      <c r="D8004" s="103"/>
      <c r="E8004" s="5" t="str">
        <f t="array" ref="E8004">IF(D8004="","",XLOOKUP(D8004,DATOS!$D$6:D14000,DATOS!$C$6:C14000,0,0,1))</f>
        <v/>
      </c>
      <c r="F8004" s="220"/>
      <c r="G8004" s="221"/>
      <c r="H8004" s="194"/>
      <c r="I8004" s="106"/>
      <c r="J8004" s="195"/>
      <c r="K8004" s="195"/>
      <c r="L8004" s="196"/>
    </row>
    <row r="8005">
      <c r="A8005" s="198"/>
      <c r="B8005" s="219"/>
      <c r="C8005" s="103"/>
      <c r="D8005" s="103"/>
      <c r="E8005" s="5" t="str">
        <f t="array" ref="E8005">IF(D8005="","",XLOOKUP(D8005,DATOS!$D$6:D14000,DATOS!$C$6:C14000,0,0,1))</f>
        <v/>
      </c>
      <c r="F8005" s="220"/>
      <c r="G8005" s="221"/>
      <c r="H8005" s="194"/>
      <c r="I8005" s="106"/>
      <c r="J8005" s="195"/>
      <c r="K8005" s="195"/>
      <c r="L8005" s="196"/>
    </row>
    <row r="8006">
      <c r="A8006" s="198"/>
      <c r="B8006" s="219"/>
      <c r="C8006" s="103"/>
      <c r="D8006" s="103"/>
      <c r="E8006" s="5" t="str">
        <f t="array" ref="E8006">IF(D8006="","",XLOOKUP(D8006,DATOS!$D$6:D14000,DATOS!$C$6:C14000,0,0,1))</f>
        <v/>
      </c>
      <c r="F8006" s="220"/>
      <c r="G8006" s="221"/>
      <c r="H8006" s="194"/>
      <c r="I8006" s="106"/>
      <c r="J8006" s="195"/>
      <c r="K8006" s="195"/>
      <c r="L8006" s="196"/>
    </row>
    <row r="8007">
      <c r="A8007" s="198"/>
      <c r="B8007" s="219"/>
      <c r="C8007" s="103"/>
      <c r="D8007" s="103"/>
      <c r="E8007" s="5" t="str">
        <f t="array" ref="E8007">IF(D8007="","",XLOOKUP(D8007,DATOS!$D$6:D14000,DATOS!$C$6:C14000,0,0,1))</f>
        <v/>
      </c>
      <c r="F8007" s="220"/>
      <c r="G8007" s="221"/>
      <c r="H8007" s="194"/>
      <c r="I8007" s="106"/>
      <c r="J8007" s="195"/>
      <c r="K8007" s="195"/>
      <c r="L8007" s="196"/>
    </row>
    <row r="8008">
      <c r="A8008" s="198"/>
      <c r="B8008" s="219"/>
      <c r="C8008" s="103"/>
      <c r="D8008" s="103"/>
      <c r="E8008" s="5" t="str">
        <f t="array" ref="E8008">IF(D8008="","",XLOOKUP(D8008,DATOS!$D$6:D14000,DATOS!$C$6:C14000,0,0,1))</f>
        <v/>
      </c>
      <c r="F8008" s="220"/>
      <c r="G8008" s="221"/>
      <c r="H8008" s="194"/>
      <c r="I8008" s="106"/>
      <c r="J8008" s="195"/>
      <c r="K8008" s="195"/>
      <c r="L8008" s="196"/>
    </row>
    <row r="8009">
      <c r="A8009" s="198"/>
      <c r="B8009" s="219"/>
      <c r="C8009" s="103"/>
      <c r="D8009" s="103"/>
      <c r="E8009" s="5" t="str">
        <f t="array" ref="E8009">IF(D8009="","",XLOOKUP(D8009,DATOS!$D$6:D14000,DATOS!$C$6:C14000,0,0,1))</f>
        <v/>
      </c>
      <c r="F8009" s="220"/>
      <c r="G8009" s="221"/>
      <c r="H8009" s="194"/>
      <c r="I8009" s="106"/>
      <c r="J8009" s="195"/>
      <c r="K8009" s="195"/>
      <c r="L8009" s="196"/>
    </row>
    <row r="8010">
      <c r="A8010" s="198"/>
      <c r="B8010" s="219"/>
      <c r="C8010" s="103"/>
      <c r="D8010" s="103"/>
      <c r="E8010" s="5" t="str">
        <f t="array" ref="E8010">IF(D8010="","",XLOOKUP(D8010,DATOS!$D$6:D14000,DATOS!$C$6:C14000,0,0,1))</f>
        <v/>
      </c>
      <c r="F8010" s="220"/>
      <c r="G8010" s="221"/>
      <c r="H8010" s="194"/>
      <c r="I8010" s="106"/>
      <c r="J8010" s="195"/>
      <c r="K8010" s="195"/>
      <c r="L8010" s="196"/>
    </row>
    <row r="8011">
      <c r="A8011" s="198"/>
      <c r="B8011" s="219"/>
      <c r="C8011" s="103"/>
      <c r="D8011" s="103"/>
      <c r="E8011" s="5" t="str">
        <f t="array" ref="E8011">IF(D8011="","",XLOOKUP(D8011,DATOS!$D$6:D14000,DATOS!$C$6:C14000,0,0,1))</f>
        <v/>
      </c>
      <c r="F8011" s="220"/>
      <c r="G8011" s="221"/>
      <c r="H8011" s="194"/>
      <c r="I8011" s="106"/>
      <c r="J8011" s="195"/>
      <c r="K8011" s="195"/>
      <c r="L8011" s="196"/>
    </row>
    <row r="8012">
      <c r="A8012" s="198"/>
      <c r="B8012" s="219"/>
      <c r="C8012" s="103"/>
      <c r="D8012" s="103"/>
      <c r="E8012" s="224" t="str">
        <f t="array" ref="E8012">IF(D8012="","",XLOOKUP(D8012,DATOS!$D$6:D14000,DATOS!$C$6:C14000,0,0,1))</f>
        <v/>
      </c>
      <c r="F8012" s="220"/>
      <c r="G8012" s="221"/>
      <c r="H8012" s="194"/>
      <c r="I8012" s="106"/>
      <c r="J8012" s="195"/>
      <c r="K8012" s="195"/>
      <c r="L8012" s="196"/>
    </row>
    <row r="8013">
      <c r="A8013" s="198"/>
      <c r="B8013" s="219"/>
      <c r="C8013" s="103"/>
      <c r="D8013" s="103"/>
      <c r="E8013" s="5" t="str">
        <f t="array" ref="E8013">IF(D8013="","",XLOOKUP(D8013,DATOS!$D$6:D14000,DATOS!$C$6:C14000,0,0,1))</f>
        <v/>
      </c>
      <c r="F8013" s="220"/>
      <c r="G8013" s="221"/>
      <c r="H8013" s="194"/>
      <c r="I8013" s="106"/>
      <c r="J8013" s="195"/>
      <c r="K8013" s="195"/>
      <c r="L8013" s="196"/>
    </row>
    <row r="8014">
      <c r="A8014" s="198"/>
      <c r="B8014" s="219"/>
      <c r="C8014" s="103"/>
      <c r="D8014" s="103"/>
      <c r="E8014" s="5" t="str">
        <f t="array" ref="E8014">IF(D8014="","",XLOOKUP(D8014,DATOS!$D$6:D14000,DATOS!$C$6:C14000,0,0,1))</f>
        <v/>
      </c>
      <c r="F8014" s="220"/>
      <c r="G8014" s="221"/>
      <c r="H8014" s="194"/>
      <c r="I8014" s="106"/>
      <c r="J8014" s="195"/>
      <c r="K8014" s="195"/>
      <c r="L8014" s="196"/>
    </row>
    <row r="8015">
      <c r="A8015" s="198"/>
      <c r="B8015" s="219"/>
      <c r="C8015" s="103"/>
      <c r="D8015" s="103"/>
      <c r="E8015" s="5" t="str">
        <f t="array" ref="E8015">IF(D8015="","",XLOOKUP(D8015,DATOS!$D$6:D14000,DATOS!$C$6:C14000,0,0,1))</f>
        <v/>
      </c>
      <c r="F8015" s="220"/>
      <c r="G8015" s="221"/>
      <c r="H8015" s="194"/>
      <c r="I8015" s="106"/>
      <c r="J8015" s="195"/>
      <c r="K8015" s="195"/>
      <c r="L8015" s="196"/>
    </row>
    <row r="8016">
      <c r="A8016" s="198"/>
      <c r="B8016" s="219"/>
      <c r="C8016" s="103"/>
      <c r="D8016" s="103"/>
      <c r="E8016" s="5" t="str">
        <f t="array" ref="E8016">IF(D8016="","",XLOOKUP(D8016,DATOS!$D$6:D14000,DATOS!$C$6:C14000,0,0,1))</f>
        <v/>
      </c>
      <c r="F8016" s="220"/>
      <c r="G8016" s="221"/>
      <c r="H8016" s="194"/>
      <c r="I8016" s="106"/>
      <c r="J8016" s="195"/>
      <c r="K8016" s="195"/>
      <c r="L8016" s="196"/>
    </row>
    <row r="8017">
      <c r="A8017" s="198"/>
      <c r="B8017" s="219"/>
      <c r="C8017" s="103"/>
      <c r="D8017" s="103"/>
      <c r="E8017" s="5" t="str">
        <f t="array" ref="E8017">IF(D8017="","",XLOOKUP(D8017,DATOS!$D$6:D14000,DATOS!$C$6:C14000,0,0,1))</f>
        <v/>
      </c>
      <c r="F8017" s="220"/>
      <c r="G8017" s="221"/>
      <c r="H8017" s="194"/>
      <c r="I8017" s="106"/>
      <c r="J8017" s="195"/>
      <c r="K8017" s="195"/>
      <c r="L8017" s="196"/>
    </row>
    <row r="8018">
      <c r="A8018" s="198"/>
      <c r="B8018" s="219"/>
      <c r="C8018" s="103"/>
      <c r="D8018" s="103"/>
      <c r="E8018" s="5" t="str">
        <f t="array" ref="E8018">IF(D8018="","",XLOOKUP(D8018,DATOS!$D$6:D14000,DATOS!$C$6:C14000,0,0,1))</f>
        <v/>
      </c>
      <c r="F8018" s="220"/>
      <c r="G8018" s="221"/>
      <c r="H8018" s="194"/>
      <c r="I8018" s="106"/>
      <c r="J8018" s="195"/>
      <c r="K8018" s="195"/>
      <c r="L8018" s="196"/>
    </row>
    <row r="8019">
      <c r="A8019" s="198"/>
      <c r="B8019" s="219"/>
      <c r="C8019" s="103"/>
      <c r="D8019" s="103"/>
      <c r="E8019" s="5" t="str">
        <f t="array" ref="E8019">IF(D8019="","",XLOOKUP(D8019,DATOS!$D$6:D14000,DATOS!$C$6:C14000,0,0,1))</f>
        <v/>
      </c>
      <c r="F8019" s="220"/>
      <c r="G8019" s="221"/>
      <c r="H8019" s="194"/>
      <c r="I8019" s="106"/>
      <c r="J8019" s="195"/>
      <c r="K8019" s="195"/>
      <c r="L8019" s="196"/>
    </row>
    <row r="8020">
      <c r="A8020" s="198"/>
      <c r="B8020" s="219"/>
      <c r="C8020" s="103"/>
      <c r="D8020" s="103"/>
      <c r="E8020" s="5" t="str">
        <f t="array" ref="E8020">IF(D8020="","",XLOOKUP(D8020,DATOS!$D$6:D14000,DATOS!$C$6:C14000,0,0,1))</f>
        <v/>
      </c>
      <c r="F8020" s="220"/>
      <c r="G8020" s="221"/>
      <c r="H8020" s="194"/>
      <c r="I8020" s="106"/>
      <c r="J8020" s="195"/>
      <c r="K8020" s="195"/>
      <c r="L8020" s="196"/>
    </row>
    <row r="8021">
      <c r="A8021" s="198"/>
      <c r="B8021" s="219"/>
      <c r="C8021" s="103"/>
      <c r="D8021" s="103"/>
      <c r="E8021" s="5" t="str">
        <f t="array" ref="E8021">IF(D8021="","",XLOOKUP(D8021,DATOS!$D$6:D14000,DATOS!$C$6:C14000,0,0,1))</f>
        <v/>
      </c>
      <c r="F8021" s="220"/>
      <c r="G8021" s="221"/>
      <c r="H8021" s="194"/>
      <c r="I8021" s="106"/>
      <c r="J8021" s="195"/>
      <c r="K8021" s="195"/>
      <c r="L8021" s="196"/>
    </row>
    <row r="8022">
      <c r="A8022" s="198"/>
      <c r="B8022" s="219"/>
      <c r="C8022" s="103"/>
      <c r="D8022" s="103"/>
      <c r="E8022" s="5" t="str">
        <f t="array" ref="E8022">IF(D8022="","",XLOOKUP(D8022,DATOS!$D$6:D14000,DATOS!$C$6:C14000,0,0,1))</f>
        <v/>
      </c>
      <c r="F8022" s="220"/>
      <c r="G8022" s="221"/>
      <c r="H8022" s="194"/>
      <c r="I8022" s="106"/>
      <c r="J8022" s="195"/>
      <c r="K8022" s="195"/>
      <c r="L8022" s="196"/>
    </row>
    <row r="8023">
      <c r="A8023" s="198"/>
      <c r="B8023" s="219"/>
      <c r="C8023" s="103"/>
      <c r="D8023" s="103"/>
      <c r="E8023" s="5" t="str">
        <f t="array" ref="E8023">IF(D8023="","",XLOOKUP(D8023,DATOS!$D$6:D14000,DATOS!$C$6:C14000,0,0,1))</f>
        <v/>
      </c>
      <c r="F8023" s="220"/>
      <c r="G8023" s="221"/>
      <c r="H8023" s="194"/>
      <c r="I8023" s="106"/>
      <c r="J8023" s="195"/>
      <c r="K8023" s="195"/>
      <c r="L8023" s="196"/>
    </row>
    <row r="8024">
      <c r="A8024" s="198"/>
      <c r="B8024" s="219"/>
      <c r="C8024" s="103"/>
      <c r="D8024" s="103"/>
      <c r="E8024" s="5" t="str">
        <f t="array" ref="E8024">IF(D8024="","",XLOOKUP(D8024,DATOS!$D$6:D14000,DATOS!$C$6:C14000,0,0,1))</f>
        <v/>
      </c>
      <c r="F8024" s="220"/>
      <c r="G8024" s="221"/>
      <c r="H8024" s="194"/>
      <c r="I8024" s="106"/>
      <c r="J8024" s="195"/>
      <c r="K8024" s="195"/>
      <c r="L8024" s="196"/>
    </row>
    <row r="8025">
      <c r="A8025" s="198"/>
      <c r="B8025" s="219"/>
      <c r="C8025" s="103"/>
      <c r="D8025" s="103"/>
      <c r="E8025" s="5" t="str">
        <f t="array" ref="E8025">IF(D8025="","",XLOOKUP(D8025,DATOS!$D$6:D14000,DATOS!$C$6:C14000,0,0,1))</f>
        <v/>
      </c>
      <c r="F8025" s="220"/>
      <c r="G8025" s="221"/>
      <c r="H8025" s="194"/>
      <c r="I8025" s="106"/>
      <c r="J8025" s="195"/>
      <c r="K8025" s="195"/>
      <c r="L8025" s="196"/>
    </row>
    <row r="8026">
      <c r="A8026" s="198"/>
      <c r="B8026" s="219"/>
      <c r="C8026" s="103"/>
      <c r="D8026" s="103"/>
      <c r="E8026" s="5" t="str">
        <f t="array" ref="E8026">IF(D8026="","",XLOOKUP(D8026,DATOS!$D$6:D14000,DATOS!$C$6:C14000,0,0,1))</f>
        <v/>
      </c>
      <c r="F8026" s="220"/>
      <c r="G8026" s="221"/>
      <c r="H8026" s="194"/>
      <c r="I8026" s="106"/>
      <c r="J8026" s="195"/>
      <c r="K8026" s="195"/>
      <c r="L8026" s="196"/>
    </row>
    <row r="8027">
      <c r="A8027" s="198"/>
      <c r="B8027" s="219"/>
      <c r="C8027" s="103"/>
      <c r="D8027" s="103"/>
      <c r="E8027" s="5" t="str">
        <f t="array" ref="E8027">IF(D8027="","",XLOOKUP(D8027,DATOS!$D$6:D14000,DATOS!$C$6:C14000,0,0,1))</f>
        <v/>
      </c>
      <c r="F8027" s="220"/>
      <c r="G8027" s="221"/>
      <c r="H8027" s="194"/>
      <c r="I8027" s="106"/>
      <c r="J8027" s="195"/>
      <c r="K8027" s="195"/>
      <c r="L8027" s="196"/>
    </row>
    <row r="8028">
      <c r="A8028" s="198"/>
      <c r="B8028" s="219"/>
      <c r="C8028" s="103"/>
      <c r="D8028" s="103"/>
      <c r="E8028" s="224" t="str">
        <f t="array" ref="E8028">IF(D8028="","",XLOOKUP(D8028,DATOS!$D$6:D14000,DATOS!$C$6:C14000,0,0,1))</f>
        <v/>
      </c>
      <c r="F8028" s="220"/>
      <c r="G8028" s="221"/>
      <c r="H8028" s="194"/>
      <c r="I8028" s="106"/>
      <c r="J8028" s="195"/>
      <c r="K8028" s="195"/>
      <c r="L8028" s="196"/>
    </row>
    <row r="8029">
      <c r="A8029" s="198"/>
      <c r="B8029" s="219"/>
      <c r="C8029" s="103"/>
      <c r="D8029" s="103"/>
      <c r="E8029" s="5" t="str">
        <f t="array" ref="E8029">IF(D8029="","",XLOOKUP(D8029,DATOS!$D$6:D14000,DATOS!$C$6:C14000,0,0,1))</f>
        <v/>
      </c>
      <c r="F8029" s="220"/>
      <c r="G8029" s="221"/>
      <c r="H8029" s="194"/>
      <c r="I8029" s="106"/>
      <c r="J8029" s="195"/>
      <c r="K8029" s="195"/>
      <c r="L8029" s="196"/>
    </row>
    <row r="8030">
      <c r="A8030" s="198"/>
      <c r="B8030" s="219"/>
      <c r="C8030" s="103"/>
      <c r="D8030" s="103"/>
      <c r="E8030" s="5" t="str">
        <f t="array" ref="E8030">IF(D8030="","",XLOOKUP(D8030,DATOS!$D$6:D14000,DATOS!$C$6:C14000,0,0,1))</f>
        <v/>
      </c>
      <c r="F8030" s="220"/>
      <c r="G8030" s="221"/>
      <c r="H8030" s="194"/>
      <c r="I8030" s="106"/>
      <c r="J8030" s="195"/>
      <c r="K8030" s="195"/>
      <c r="L8030" s="196"/>
    </row>
    <row r="8031">
      <c r="A8031" s="198"/>
      <c r="B8031" s="219"/>
      <c r="C8031" s="103"/>
      <c r="D8031" s="103"/>
      <c r="E8031" s="5" t="str">
        <f t="array" ref="E8031">IF(D8031="","",XLOOKUP(D8031,DATOS!$D$6:D14000,DATOS!$C$6:C14000,0,0,1))</f>
        <v/>
      </c>
      <c r="F8031" s="220"/>
      <c r="G8031" s="221"/>
      <c r="H8031" s="194"/>
      <c r="I8031" s="106"/>
      <c r="J8031" s="195"/>
      <c r="K8031" s="195"/>
      <c r="L8031" s="196"/>
    </row>
    <row r="8032">
      <c r="A8032" s="198"/>
      <c r="B8032" s="219"/>
      <c r="C8032" s="103"/>
      <c r="D8032" s="103"/>
      <c r="E8032" s="5" t="str">
        <f t="array" ref="E8032">IF(D8032="","",XLOOKUP(D8032,DATOS!$D$6:D14000,DATOS!$C$6:C14000,0,0,1))</f>
        <v/>
      </c>
      <c r="F8032" s="220"/>
      <c r="G8032" s="221"/>
      <c r="H8032" s="194"/>
      <c r="I8032" s="106"/>
      <c r="J8032" s="195"/>
      <c r="K8032" s="195"/>
      <c r="L8032" s="196"/>
    </row>
    <row r="8033">
      <c r="A8033" s="198"/>
      <c r="B8033" s="219"/>
      <c r="C8033" s="103"/>
      <c r="D8033" s="103"/>
      <c r="E8033" s="5" t="str">
        <f t="array" ref="E8033">IF(D8033="","",XLOOKUP(D8033,DATOS!$D$6:D14000,DATOS!$C$6:C14000,0,0,1))</f>
        <v/>
      </c>
      <c r="F8033" s="220"/>
      <c r="G8033" s="221"/>
      <c r="H8033" s="194"/>
      <c r="I8033" s="106"/>
      <c r="J8033" s="195"/>
      <c r="K8033" s="195"/>
      <c r="L8033" s="196"/>
    </row>
    <row r="8034">
      <c r="A8034" s="198"/>
      <c r="B8034" s="219"/>
      <c r="C8034" s="103"/>
      <c r="D8034" s="103"/>
      <c r="E8034" s="5" t="str">
        <f t="array" ref="E8034">IF(D8034="","",XLOOKUP(D8034,DATOS!$D$6:D14000,DATOS!$C$6:C14000,0,0,1))</f>
        <v/>
      </c>
      <c r="F8034" s="220"/>
      <c r="G8034" s="221"/>
      <c r="H8034" s="194"/>
      <c r="I8034" s="106"/>
      <c r="J8034" s="195"/>
      <c r="K8034" s="195"/>
      <c r="L8034" s="196"/>
    </row>
    <row r="8035">
      <c r="A8035" s="198"/>
      <c r="B8035" s="219"/>
      <c r="C8035" s="103"/>
      <c r="D8035" s="103"/>
      <c r="E8035" s="5" t="str">
        <f t="array" ref="E8035">IF(D8035="","",XLOOKUP(D8035,DATOS!$D$6:D14000,DATOS!$C$6:C14000,0,0,1))</f>
        <v/>
      </c>
      <c r="F8035" s="220"/>
      <c r="G8035" s="221"/>
      <c r="H8035" s="194"/>
      <c r="I8035" s="106"/>
      <c r="J8035" s="195"/>
      <c r="K8035" s="195"/>
      <c r="L8035" s="196"/>
    </row>
    <row r="8036">
      <c r="A8036" s="198"/>
      <c r="B8036" s="219"/>
      <c r="C8036" s="103"/>
      <c r="D8036" s="103"/>
      <c r="E8036" s="5" t="str">
        <f t="array" ref="E8036">IF(D8036="","",XLOOKUP(D8036,DATOS!$D$6:D14000,DATOS!$C$6:C14000,0,0,1))</f>
        <v/>
      </c>
      <c r="F8036" s="220"/>
      <c r="G8036" s="221"/>
      <c r="H8036" s="194"/>
      <c r="I8036" s="106"/>
      <c r="J8036" s="195"/>
      <c r="K8036" s="195"/>
      <c r="L8036" s="196"/>
    </row>
    <row r="8037">
      <c r="A8037" s="198"/>
      <c r="B8037" s="219"/>
      <c r="C8037" s="103"/>
      <c r="D8037" s="103"/>
      <c r="E8037" s="5" t="str">
        <f t="array" ref="E8037">IF(D8037="","",XLOOKUP(D8037,DATOS!$D$6:D14000,DATOS!$C$6:C14000,0,0,1))</f>
        <v/>
      </c>
      <c r="F8037" s="220"/>
      <c r="G8037" s="221"/>
      <c r="H8037" s="194"/>
      <c r="I8037" s="106"/>
      <c r="J8037" s="195"/>
      <c r="K8037" s="195"/>
      <c r="L8037" s="196"/>
    </row>
    <row r="8038">
      <c r="A8038" s="198"/>
      <c r="B8038" s="219"/>
      <c r="C8038" s="103"/>
      <c r="D8038" s="103"/>
      <c r="E8038" s="224" t="str">
        <f t="array" ref="E8038">IF(D8038="","",XLOOKUP(D8038,DATOS!$D$6:D14000,DATOS!$C$6:C14000,0,0,1))</f>
        <v/>
      </c>
      <c r="F8038" s="220"/>
      <c r="G8038" s="221"/>
      <c r="H8038" s="194"/>
      <c r="I8038" s="106"/>
      <c r="J8038" s="195"/>
      <c r="K8038" s="195"/>
      <c r="L8038" s="196"/>
    </row>
    <row r="8039">
      <c r="A8039" s="198"/>
      <c r="B8039" s="219"/>
      <c r="C8039" s="103"/>
      <c r="D8039" s="103"/>
      <c r="E8039" s="5" t="str">
        <f t="array" ref="E8039">IF(D8039="","",XLOOKUP(D8039,DATOS!$D$6:D14000,DATOS!$C$6:C14000,0,0,1))</f>
        <v/>
      </c>
      <c r="F8039" s="220"/>
      <c r="G8039" s="221"/>
      <c r="H8039" s="194"/>
      <c r="I8039" s="106"/>
      <c r="J8039" s="195"/>
      <c r="K8039" s="195"/>
      <c r="L8039" s="196"/>
    </row>
    <row r="8040">
      <c r="A8040" s="198"/>
      <c r="B8040" s="219"/>
      <c r="C8040" s="103"/>
      <c r="D8040" s="103"/>
      <c r="E8040" s="5" t="str">
        <f t="array" ref="E8040">IF(D8040="","",XLOOKUP(D8040,DATOS!$D$6:D14000,DATOS!$C$6:C14000,0,0,1))</f>
        <v/>
      </c>
      <c r="F8040" s="220"/>
      <c r="G8040" s="221"/>
      <c r="H8040" s="194"/>
      <c r="I8040" s="106"/>
      <c r="J8040" s="195"/>
      <c r="K8040" s="195"/>
      <c r="L8040" s="196"/>
    </row>
    <row r="8041">
      <c r="A8041" s="198"/>
      <c r="B8041" s="219"/>
      <c r="C8041" s="103"/>
      <c r="D8041" s="103"/>
      <c r="E8041" s="5" t="str">
        <f t="array" ref="E8041">IF(D8041="","",XLOOKUP(D8041,DATOS!$D$6:D14000,DATOS!$C$6:C14000,0,0,1))</f>
        <v/>
      </c>
      <c r="F8041" s="220"/>
      <c r="G8041" s="221"/>
      <c r="H8041" s="194"/>
      <c r="I8041" s="106"/>
      <c r="J8041" s="195"/>
      <c r="K8041" s="195"/>
      <c r="L8041" s="196"/>
    </row>
    <row r="8042">
      <c r="A8042" s="198"/>
      <c r="B8042" s="219"/>
      <c r="C8042" s="103"/>
      <c r="D8042" s="103"/>
      <c r="E8042" s="5" t="str">
        <f t="array" ref="E8042">IF(D8042="","",XLOOKUP(D8042,DATOS!$D$6:D14000,DATOS!$C$6:C14000,0,0,1))</f>
        <v/>
      </c>
      <c r="F8042" s="220"/>
      <c r="G8042" s="221"/>
      <c r="H8042" s="194"/>
      <c r="I8042" s="106"/>
      <c r="J8042" s="195"/>
      <c r="K8042" s="195"/>
      <c r="L8042" s="196"/>
    </row>
    <row r="8043">
      <c r="A8043" s="198"/>
      <c r="B8043" s="219"/>
      <c r="C8043" s="103"/>
      <c r="D8043" s="103"/>
      <c r="E8043" s="5" t="str">
        <f t="array" ref="E8043">IF(D8043="","",XLOOKUP(D8043,DATOS!$D$6:D14000,DATOS!$C$6:C14000,0,0,1))</f>
        <v/>
      </c>
      <c r="F8043" s="220"/>
      <c r="G8043" s="221"/>
      <c r="H8043" s="194"/>
      <c r="I8043" s="106"/>
      <c r="J8043" s="195"/>
      <c r="K8043" s="195"/>
      <c r="L8043" s="196"/>
    </row>
    <row r="8044">
      <c r="A8044" s="198"/>
      <c r="B8044" s="219"/>
      <c r="C8044" s="103"/>
      <c r="D8044" s="103"/>
      <c r="E8044" s="5" t="str">
        <f t="array" ref="E8044">IF(D8044="","",XLOOKUP(D8044,DATOS!$D$6:D14000,DATOS!$C$6:C14000,0,0,1))</f>
        <v/>
      </c>
      <c r="F8044" s="220"/>
      <c r="G8044" s="221"/>
      <c r="H8044" s="194"/>
      <c r="I8044" s="106"/>
      <c r="J8044" s="195"/>
      <c r="K8044" s="195"/>
      <c r="L8044" s="196"/>
    </row>
    <row r="8045">
      <c r="A8045" s="198"/>
      <c r="B8045" s="219"/>
      <c r="C8045" s="103"/>
      <c r="D8045" s="103"/>
      <c r="E8045" s="5" t="str">
        <f t="array" ref="E8045">IF(D8045="","",XLOOKUP(D8045,DATOS!$D$6:D14000,DATOS!$C$6:C14000,0,0,1))</f>
        <v/>
      </c>
      <c r="F8045" s="220"/>
      <c r="G8045" s="221"/>
      <c r="H8045" s="194"/>
      <c r="I8045" s="106"/>
      <c r="J8045" s="195"/>
      <c r="K8045" s="195"/>
      <c r="L8045" s="196"/>
    </row>
    <row r="8046">
      <c r="A8046" s="198"/>
      <c r="B8046" s="219"/>
      <c r="C8046" s="103"/>
      <c r="D8046" s="103"/>
      <c r="E8046" s="5" t="str">
        <f t="array" ref="E8046">IF(D8046="","",XLOOKUP(D8046,DATOS!$D$6:D14000,DATOS!$C$6:C14000,0,0,1))</f>
        <v/>
      </c>
      <c r="F8046" s="220"/>
      <c r="G8046" s="221"/>
      <c r="H8046" s="194"/>
      <c r="I8046" s="106"/>
      <c r="J8046" s="195"/>
      <c r="K8046" s="195"/>
      <c r="L8046" s="196"/>
    </row>
    <row r="8047">
      <c r="A8047" s="198"/>
      <c r="B8047" s="219"/>
      <c r="C8047" s="103"/>
      <c r="D8047" s="103"/>
      <c r="E8047" s="5" t="str">
        <f t="array" ref="E8047">IF(D8047="","",XLOOKUP(D8047,DATOS!$D$6:D14000,DATOS!$C$6:C14000,0,0,1))</f>
        <v/>
      </c>
      <c r="F8047" s="220"/>
      <c r="G8047" s="221"/>
      <c r="H8047" s="194"/>
      <c r="I8047" s="106"/>
      <c r="J8047" s="195"/>
      <c r="K8047" s="195"/>
      <c r="L8047" s="196"/>
    </row>
    <row r="8048">
      <c r="A8048" s="198"/>
      <c r="B8048" s="219"/>
      <c r="C8048" s="103"/>
      <c r="D8048" s="103"/>
      <c r="E8048" s="5" t="str">
        <f t="array" ref="E8048">IF(D8048="","",XLOOKUP(D8048,DATOS!$D$6:D14000,DATOS!$C$6:C14000,0,0,1))</f>
        <v/>
      </c>
      <c r="F8048" s="220"/>
      <c r="G8048" s="221"/>
      <c r="H8048" s="194"/>
      <c r="I8048" s="106"/>
      <c r="J8048" s="195"/>
      <c r="K8048" s="195"/>
      <c r="L8048" s="196"/>
    </row>
    <row r="8049">
      <c r="A8049" s="198"/>
      <c r="B8049" s="219"/>
      <c r="C8049" s="103"/>
      <c r="D8049" s="103"/>
      <c r="E8049" s="5" t="str">
        <f t="array" ref="E8049">IF(D8049="","",XLOOKUP(D8049,DATOS!$D$6:D14000,DATOS!$C$6:C14000,0,0,1))</f>
        <v/>
      </c>
      <c r="F8049" s="220"/>
      <c r="G8049" s="221"/>
      <c r="H8049" s="194"/>
      <c r="I8049" s="106"/>
      <c r="J8049" s="195"/>
      <c r="K8049" s="195"/>
      <c r="L8049" s="196"/>
    </row>
    <row r="8050">
      <c r="A8050" s="198"/>
      <c r="B8050" s="219"/>
      <c r="C8050" s="103"/>
      <c r="D8050" s="103"/>
      <c r="E8050" s="5" t="str">
        <f t="array" ref="E8050">IF(D8050="","",XLOOKUP(D8050,DATOS!$D$6:D14000,DATOS!$C$6:C14000,0,0,1))</f>
        <v/>
      </c>
      <c r="F8050" s="220"/>
      <c r="G8050" s="221"/>
      <c r="H8050" s="194"/>
      <c r="I8050" s="106"/>
      <c r="J8050" s="195"/>
      <c r="K8050" s="195"/>
      <c r="L8050" s="196"/>
    </row>
    <row r="8051">
      <c r="A8051" s="198"/>
      <c r="B8051" s="219"/>
      <c r="C8051" s="103"/>
      <c r="D8051" s="103"/>
      <c r="E8051" s="5" t="str">
        <f t="array" ref="E8051">IF(D8051="","",XLOOKUP(D8051,DATOS!$D$6:D14000,DATOS!$C$6:C14000,0,0,1))</f>
        <v/>
      </c>
      <c r="F8051" s="220"/>
      <c r="G8051" s="221"/>
      <c r="H8051" s="194"/>
      <c r="I8051" s="106"/>
      <c r="J8051" s="195"/>
      <c r="K8051" s="195"/>
      <c r="L8051" s="196"/>
    </row>
    <row r="8052">
      <c r="A8052" s="198"/>
      <c r="B8052" s="219"/>
      <c r="C8052" s="103"/>
      <c r="D8052" s="103"/>
      <c r="E8052" s="5" t="str">
        <f t="array" ref="E8052">IF(D8052="","",XLOOKUP(D8052,DATOS!$D$6:D14000,DATOS!$C$6:C14000,0,0,1))</f>
        <v/>
      </c>
      <c r="F8052" s="220"/>
      <c r="G8052" s="221"/>
      <c r="H8052" s="194"/>
      <c r="I8052" s="106"/>
      <c r="J8052" s="195"/>
      <c r="K8052" s="195"/>
      <c r="L8052" s="196"/>
    </row>
    <row r="8053">
      <c r="A8053" s="198"/>
      <c r="B8053" s="219"/>
      <c r="C8053" s="103"/>
      <c r="D8053" s="103"/>
      <c r="E8053" s="5" t="str">
        <f t="array" ref="E8053">IF(D8053="","",XLOOKUP(D8053,DATOS!$D$6:D14000,DATOS!$C$6:C14000,0,0,1))</f>
        <v/>
      </c>
      <c r="F8053" s="220"/>
      <c r="G8053" s="221"/>
      <c r="H8053" s="194"/>
      <c r="I8053" s="106"/>
      <c r="J8053" s="195"/>
      <c r="K8053" s="195"/>
      <c r="L8053" s="196"/>
    </row>
    <row r="8054">
      <c r="A8054" s="198"/>
      <c r="B8054" s="219"/>
      <c r="C8054" s="103"/>
      <c r="D8054" s="103"/>
      <c r="E8054" s="5" t="str">
        <f t="array" ref="E8054">IF(D8054="","",XLOOKUP(D8054,DATOS!$D$6:D14000,DATOS!$C$6:C14000,0,0,1))</f>
        <v/>
      </c>
      <c r="F8054" s="220"/>
      <c r="G8054" s="221"/>
      <c r="H8054" s="194"/>
      <c r="I8054" s="106"/>
      <c r="J8054" s="195"/>
      <c r="K8054" s="195"/>
      <c r="L8054" s="196"/>
    </row>
    <row r="8055">
      <c r="A8055" s="198"/>
      <c r="B8055" s="219"/>
      <c r="C8055" s="103"/>
      <c r="D8055" s="103"/>
      <c r="E8055" s="5" t="str">
        <f t="array" ref="E8055">IF(D8055="","",XLOOKUP(D8055,DATOS!$D$6:D14000,DATOS!$C$6:C14000,0,0,1))</f>
        <v/>
      </c>
      <c r="F8055" s="220"/>
      <c r="G8055" s="221"/>
      <c r="H8055" s="194"/>
      <c r="I8055" s="106"/>
      <c r="J8055" s="195"/>
      <c r="K8055" s="195"/>
      <c r="L8055" s="196"/>
    </row>
    <row r="8056">
      <c r="A8056" s="198"/>
      <c r="B8056" s="219"/>
      <c r="C8056" s="103"/>
      <c r="D8056" s="103"/>
      <c r="E8056" s="5" t="str">
        <f t="array" ref="E8056">IF(D8056="","",XLOOKUP(D8056,DATOS!$D$6:D14000,DATOS!$C$6:C14000,0,0,1))</f>
        <v/>
      </c>
      <c r="F8056" s="220"/>
      <c r="G8056" s="221"/>
      <c r="H8056" s="194"/>
      <c r="I8056" s="106"/>
      <c r="J8056" s="195"/>
      <c r="K8056" s="195"/>
      <c r="L8056" s="196"/>
    </row>
    <row r="8057">
      <c r="A8057" s="198"/>
      <c r="B8057" s="219"/>
      <c r="C8057" s="103"/>
      <c r="D8057" s="103"/>
      <c r="E8057" s="5" t="str">
        <f t="array" ref="E8057">IF(D8057="","",XLOOKUP(D8057,DATOS!$D$6:D14000,DATOS!$C$6:C14000,0,0,1))</f>
        <v/>
      </c>
      <c r="F8057" s="220"/>
      <c r="G8057" s="221"/>
      <c r="H8057" s="194"/>
      <c r="I8057" s="106"/>
      <c r="J8057" s="195"/>
      <c r="K8057" s="195"/>
      <c r="L8057" s="196"/>
    </row>
    <row r="8058">
      <c r="A8058" s="198"/>
      <c r="B8058" s="219"/>
      <c r="C8058" s="103"/>
      <c r="D8058" s="103"/>
      <c r="E8058" s="5" t="str">
        <f t="array" ref="E8058">IF(D8058="","",XLOOKUP(D8058,DATOS!$D$6:D14000,DATOS!$C$6:C14000,0,0,1))</f>
        <v/>
      </c>
      <c r="F8058" s="220"/>
      <c r="G8058" s="221"/>
      <c r="H8058" s="194"/>
      <c r="I8058" s="106"/>
      <c r="J8058" s="195"/>
      <c r="K8058" s="195"/>
      <c r="L8058" s="196"/>
    </row>
    <row r="8059">
      <c r="A8059" s="198"/>
      <c r="B8059" s="219"/>
      <c r="C8059" s="103"/>
      <c r="D8059" s="103"/>
      <c r="E8059" s="5" t="str">
        <f t="array" ref="E8059">IF(D8059="","",XLOOKUP(D8059,DATOS!$D$6:D14000,DATOS!$C$6:C14000,0,0,1))</f>
        <v/>
      </c>
      <c r="F8059" s="220"/>
      <c r="G8059" s="221"/>
      <c r="H8059" s="194"/>
      <c r="I8059" s="106"/>
      <c r="J8059" s="195"/>
      <c r="K8059" s="195"/>
      <c r="L8059" s="196"/>
    </row>
    <row r="8060">
      <c r="A8060" s="198"/>
      <c r="B8060" s="219"/>
      <c r="C8060" s="103"/>
      <c r="D8060" s="103"/>
      <c r="E8060" s="5" t="str">
        <f t="array" ref="E8060">IF(D8060="","",XLOOKUP(D8060,DATOS!$D$6:D14000,DATOS!$C$6:C14000,0,0,1))</f>
        <v/>
      </c>
      <c r="F8060" s="220"/>
      <c r="G8060" s="221"/>
      <c r="H8060" s="194"/>
      <c r="I8060" s="106"/>
      <c r="J8060" s="195"/>
      <c r="K8060" s="195"/>
      <c r="L8060" s="196"/>
    </row>
    <row r="8061">
      <c r="A8061" s="198"/>
      <c r="B8061" s="219"/>
      <c r="C8061" s="103"/>
      <c r="D8061" s="103"/>
      <c r="E8061" s="5" t="str">
        <f t="array" ref="E8061">IF(D8061="","",XLOOKUP(D8061,DATOS!$D$6:D14000,DATOS!$C$6:C14000,0,0,1))</f>
        <v/>
      </c>
      <c r="F8061" s="220"/>
      <c r="G8061" s="221"/>
      <c r="H8061" s="194"/>
      <c r="I8061" s="106"/>
      <c r="J8061" s="195"/>
      <c r="K8061" s="195"/>
      <c r="L8061" s="196"/>
    </row>
    <row r="8062">
      <c r="A8062" s="198"/>
      <c r="B8062" s="219"/>
      <c r="C8062" s="103"/>
      <c r="D8062" s="103"/>
      <c r="E8062" s="5" t="str">
        <f t="array" ref="E8062">IF(D8062="","",XLOOKUP(D8062,DATOS!$D$6:D14000,DATOS!$C$6:C14000,0,0,1))</f>
        <v/>
      </c>
      <c r="F8062" s="220"/>
      <c r="G8062" s="221"/>
      <c r="H8062" s="194"/>
      <c r="I8062" s="106"/>
      <c r="J8062" s="195"/>
      <c r="K8062" s="195"/>
      <c r="L8062" s="196"/>
    </row>
    <row r="8063">
      <c r="A8063" s="198"/>
      <c r="B8063" s="219"/>
      <c r="C8063" s="103"/>
      <c r="D8063" s="103"/>
      <c r="E8063" s="5" t="str">
        <f t="array" ref="E8063">IF(D8063="","",XLOOKUP(D8063,DATOS!$D$6:D14000,DATOS!$C$6:C14000,0,0,1))</f>
        <v/>
      </c>
      <c r="F8063" s="220"/>
      <c r="G8063" s="221"/>
      <c r="H8063" s="194"/>
      <c r="I8063" s="106"/>
      <c r="J8063" s="195"/>
      <c r="K8063" s="195"/>
      <c r="L8063" s="196"/>
    </row>
    <row r="8064">
      <c r="A8064" s="198"/>
      <c r="B8064" s="219"/>
      <c r="C8064" s="103"/>
      <c r="D8064" s="103"/>
      <c r="E8064" s="5" t="str">
        <f t="array" ref="E8064">IF(D8064="","",XLOOKUP(D8064,DATOS!$D$6:D14000,DATOS!$C$6:C14000,0,0,1))</f>
        <v/>
      </c>
      <c r="F8064" s="220"/>
      <c r="G8064" s="221"/>
      <c r="H8064" s="194"/>
      <c r="I8064" s="106"/>
      <c r="J8064" s="195"/>
      <c r="K8064" s="195"/>
      <c r="L8064" s="196"/>
    </row>
    <row r="8065">
      <c r="A8065" s="198"/>
      <c r="B8065" s="219"/>
      <c r="C8065" s="103"/>
      <c r="D8065" s="103"/>
      <c r="E8065" s="5" t="str">
        <f t="array" ref="E8065">IF(D8065="","",XLOOKUP(D8065,DATOS!$D$6:D14000,DATOS!$C$6:C14000,0,0,1))</f>
        <v/>
      </c>
      <c r="F8065" s="220"/>
      <c r="G8065" s="221"/>
      <c r="H8065" s="194"/>
      <c r="I8065" s="106"/>
      <c r="J8065" s="195"/>
      <c r="K8065" s="195"/>
      <c r="L8065" s="196"/>
    </row>
    <row r="8066">
      <c r="A8066" s="198"/>
      <c r="B8066" s="219"/>
      <c r="C8066" s="103"/>
      <c r="D8066" s="103"/>
      <c r="E8066" s="5" t="str">
        <f t="array" ref="E8066">IF(D8066="","",XLOOKUP(D8066,DATOS!$D$6:D14000,DATOS!$C$6:C14000,0,0,1))</f>
        <v/>
      </c>
      <c r="F8066" s="220"/>
      <c r="G8066" s="221"/>
      <c r="H8066" s="194"/>
      <c r="I8066" s="106"/>
      <c r="J8066" s="195"/>
      <c r="K8066" s="195"/>
      <c r="L8066" s="196"/>
    </row>
    <row r="8067">
      <c r="A8067" s="198"/>
      <c r="B8067" s="219"/>
      <c r="C8067" s="103"/>
      <c r="D8067" s="103"/>
      <c r="E8067" s="5" t="str">
        <f t="array" ref="E8067">IF(D8067="","",XLOOKUP(D8067,DATOS!$D$6:D14000,DATOS!$C$6:C14000,0,0,1))</f>
        <v/>
      </c>
      <c r="F8067" s="220"/>
      <c r="G8067" s="221"/>
      <c r="H8067" s="194"/>
      <c r="I8067" s="106"/>
      <c r="J8067" s="195"/>
      <c r="K8067" s="195"/>
      <c r="L8067" s="196"/>
    </row>
    <row r="8068">
      <c r="A8068" s="198"/>
      <c r="B8068" s="219"/>
      <c r="C8068" s="103"/>
      <c r="D8068" s="103"/>
      <c r="E8068" s="5" t="str">
        <f t="array" ref="E8068">IF(D8068="","",XLOOKUP(D8068,DATOS!$D$6:D14000,DATOS!$C$6:C14000,0,0,1))</f>
        <v/>
      </c>
      <c r="F8068" s="220"/>
      <c r="G8068" s="221"/>
      <c r="H8068" s="194"/>
      <c r="I8068" s="106"/>
      <c r="J8068" s="195"/>
      <c r="K8068" s="195"/>
      <c r="L8068" s="196"/>
    </row>
    <row r="8069">
      <c r="A8069" s="198"/>
      <c r="B8069" s="219"/>
      <c r="C8069" s="103"/>
      <c r="D8069" s="103"/>
      <c r="E8069" s="5" t="str">
        <f t="array" ref="E8069">IF(D8069="","",XLOOKUP(D8069,DATOS!$D$6:D14000,DATOS!$C$6:C14000,0,0,1))</f>
        <v/>
      </c>
      <c r="F8069" s="220"/>
      <c r="G8069" s="221"/>
      <c r="H8069" s="194"/>
      <c r="I8069" s="106"/>
      <c r="J8069" s="195"/>
      <c r="K8069" s="195"/>
      <c r="L8069" s="196"/>
    </row>
    <row r="8070">
      <c r="A8070" s="198"/>
      <c r="B8070" s="219"/>
      <c r="C8070" s="103"/>
      <c r="D8070" s="103"/>
      <c r="E8070" s="5" t="str">
        <f t="array" ref="E8070">IF(D8070="","",XLOOKUP(D8070,DATOS!$D$6:D14000,DATOS!$C$6:C14000,0,0,1))</f>
        <v/>
      </c>
      <c r="F8070" s="220"/>
      <c r="G8070" s="221"/>
      <c r="H8070" s="194"/>
      <c r="I8070" s="106"/>
      <c r="J8070" s="195"/>
      <c r="K8070" s="195"/>
      <c r="L8070" s="196"/>
    </row>
    <row r="8071">
      <c r="A8071" s="198"/>
      <c r="B8071" s="219"/>
      <c r="C8071" s="103"/>
      <c r="D8071" s="103"/>
      <c r="E8071" s="5" t="str">
        <f t="array" ref="E8071">IF(D8071="","",XLOOKUP(D8071,DATOS!$D$6:D14000,DATOS!$C$6:C14000,0,0,1))</f>
        <v/>
      </c>
      <c r="F8071" s="220"/>
      <c r="G8071" s="221"/>
      <c r="H8071" s="194"/>
      <c r="I8071" s="106"/>
      <c r="J8071" s="195"/>
      <c r="K8071" s="195"/>
      <c r="L8071" s="196"/>
    </row>
    <row r="8072">
      <c r="A8072" s="198"/>
      <c r="B8072" s="219"/>
      <c r="C8072" s="103"/>
      <c r="D8072" s="103"/>
      <c r="E8072" s="5" t="str">
        <f t="array" ref="E8072">IF(D8072="","",XLOOKUP(D8072,DATOS!$D$6:D14000,DATOS!$C$6:C14000,0,0,1))</f>
        <v/>
      </c>
      <c r="F8072" s="220"/>
      <c r="G8072" s="221"/>
      <c r="H8072" s="194"/>
      <c r="I8072" s="106"/>
      <c r="J8072" s="195"/>
      <c r="K8072" s="195"/>
      <c r="L8072" s="196"/>
    </row>
    <row r="8073">
      <c r="A8073" s="198"/>
      <c r="B8073" s="219"/>
      <c r="C8073" s="103"/>
      <c r="D8073" s="103"/>
      <c r="E8073" s="224" t="str">
        <f t="array" ref="E8073">IF(D8073="","",XLOOKUP(D8073,DATOS!$D$6:D14000,DATOS!$C$6:C14000,0,0,1))</f>
        <v/>
      </c>
      <c r="F8073" s="220"/>
      <c r="G8073" s="221"/>
      <c r="H8073" s="194"/>
      <c r="I8073" s="106"/>
      <c r="J8073" s="195"/>
      <c r="K8073" s="195"/>
      <c r="L8073" s="196"/>
    </row>
    <row r="8074">
      <c r="A8074" s="198"/>
      <c r="B8074" s="219"/>
      <c r="C8074" s="103"/>
      <c r="D8074" s="103"/>
      <c r="E8074" s="5" t="str">
        <f t="array" ref="E8074">IF(D8074="","",XLOOKUP(D8074,DATOS!$D$6:D14000,DATOS!$C$6:C14000,0,0,1))</f>
        <v/>
      </c>
      <c r="F8074" s="220"/>
      <c r="G8074" s="221"/>
      <c r="H8074" s="194"/>
      <c r="I8074" s="106"/>
      <c r="J8074" s="195"/>
      <c r="K8074" s="195"/>
      <c r="L8074" s="196"/>
    </row>
    <row r="8075">
      <c r="A8075" s="198"/>
      <c r="B8075" s="219"/>
      <c r="C8075" s="103"/>
      <c r="D8075" s="103"/>
      <c r="E8075" s="5" t="str">
        <f t="array" ref="E8075">IF(D8075="","",XLOOKUP(D8075,DATOS!$D$6:D14000,DATOS!$C$6:C14000,0,0,1))</f>
        <v/>
      </c>
      <c r="F8075" s="220"/>
      <c r="G8075" s="221"/>
      <c r="H8075" s="194"/>
      <c r="I8075" s="106"/>
      <c r="J8075" s="195"/>
      <c r="K8075" s="195"/>
      <c r="L8075" s="196"/>
    </row>
    <row r="8076">
      <c r="A8076" s="198"/>
      <c r="B8076" s="219"/>
      <c r="C8076" s="103"/>
      <c r="D8076" s="103"/>
      <c r="E8076" s="5" t="str">
        <f t="array" ref="E8076">IF(D8076="","",XLOOKUP(D8076,DATOS!$D$6:D14000,DATOS!$C$6:C14000,0,0,1))</f>
        <v/>
      </c>
      <c r="F8076" s="220"/>
      <c r="G8076" s="221"/>
      <c r="H8076" s="194"/>
      <c r="I8076" s="106"/>
      <c r="J8076" s="195"/>
      <c r="K8076" s="195"/>
      <c r="L8076" s="196"/>
    </row>
    <row r="8077">
      <c r="A8077" s="198"/>
      <c r="B8077" s="219"/>
      <c r="C8077" s="103"/>
      <c r="D8077" s="103"/>
      <c r="E8077" s="5" t="str">
        <f t="array" ref="E8077">IF(D8077="","",XLOOKUP(D8077,DATOS!$D$6:D14000,DATOS!$C$6:C14000,0,0,1))</f>
        <v/>
      </c>
      <c r="F8077" s="220"/>
      <c r="G8077" s="221"/>
      <c r="H8077" s="194"/>
      <c r="I8077" s="106"/>
      <c r="J8077" s="195"/>
      <c r="K8077" s="195"/>
      <c r="L8077" s="196"/>
    </row>
    <row r="8078">
      <c r="A8078" s="198"/>
      <c r="B8078" s="219"/>
      <c r="C8078" s="103"/>
      <c r="D8078" s="103"/>
      <c r="E8078" s="5" t="str">
        <f t="array" ref="E8078">IF(D8078="","",XLOOKUP(D8078,DATOS!$D$6:D14000,DATOS!$C$6:C14000,0,0,1))</f>
        <v/>
      </c>
      <c r="F8078" s="220"/>
      <c r="G8078" s="221"/>
      <c r="H8078" s="194"/>
      <c r="I8078" s="106"/>
      <c r="J8078" s="195"/>
      <c r="K8078" s="195"/>
      <c r="L8078" s="196"/>
    </row>
    <row r="8079">
      <c r="A8079" s="198"/>
      <c r="B8079" s="219"/>
      <c r="C8079" s="103"/>
      <c r="D8079" s="103"/>
      <c r="E8079" s="5" t="str">
        <f t="array" ref="E8079">IF(D8079="","",XLOOKUP(D8079,DATOS!$D$6:D14000,DATOS!$C$6:C14000,0,0,1))</f>
        <v/>
      </c>
      <c r="F8079" s="220"/>
      <c r="G8079" s="221"/>
      <c r="H8079" s="194"/>
      <c r="I8079" s="106"/>
      <c r="J8079" s="195"/>
      <c r="K8079" s="195"/>
      <c r="L8079" s="196"/>
    </row>
    <row r="8080">
      <c r="A8080" s="198"/>
      <c r="B8080" s="219"/>
      <c r="C8080" s="103"/>
      <c r="D8080" s="103"/>
      <c r="E8080" s="5" t="str">
        <f t="array" ref="E8080">IF(D8080="","",XLOOKUP(D8080,DATOS!$D$6:D14000,DATOS!$C$6:C14000,0,0,1))</f>
        <v/>
      </c>
      <c r="F8080" s="220"/>
      <c r="G8080" s="221"/>
      <c r="H8080" s="194"/>
      <c r="I8080" s="106"/>
      <c r="J8080" s="195"/>
      <c r="K8080" s="195"/>
      <c r="L8080" s="196"/>
    </row>
    <row r="8081">
      <c r="A8081" s="198"/>
      <c r="B8081" s="219"/>
      <c r="C8081" s="103"/>
      <c r="D8081" s="103"/>
      <c r="E8081" s="5" t="str">
        <f t="array" ref="E8081">IF(D8081="","",XLOOKUP(D8081,DATOS!$D$6:D14000,DATOS!$C$6:C14000,0,0,1))</f>
        <v/>
      </c>
      <c r="F8081" s="220"/>
      <c r="G8081" s="221"/>
      <c r="H8081" s="194"/>
      <c r="I8081" s="106"/>
      <c r="J8081" s="195"/>
      <c r="K8081" s="195"/>
      <c r="L8081" s="196"/>
    </row>
    <row r="8082">
      <c r="A8082" s="198"/>
      <c r="B8082" s="219"/>
      <c r="C8082" s="103"/>
      <c r="D8082" s="103"/>
      <c r="E8082" s="5" t="str">
        <f t="array" ref="E8082">IF(D8082="","",XLOOKUP(D8082,DATOS!$D$6:D14000,DATOS!$C$6:C14000,0,0,1))</f>
        <v/>
      </c>
      <c r="F8082" s="220"/>
      <c r="G8082" s="221"/>
      <c r="H8082" s="194"/>
      <c r="I8082" s="106"/>
      <c r="J8082" s="195"/>
      <c r="K8082" s="195"/>
      <c r="L8082" s="196"/>
    </row>
    <row r="8083">
      <c r="A8083" s="198"/>
      <c r="B8083" s="219"/>
      <c r="C8083" s="103"/>
      <c r="D8083" s="103"/>
      <c r="E8083" s="5" t="str">
        <f t="array" ref="E8083">IF(D8083="","",XLOOKUP(D8083,DATOS!$D$6:D14000,DATOS!$C$6:C14000,0,0,1))</f>
        <v/>
      </c>
      <c r="F8083" s="220"/>
      <c r="G8083" s="221"/>
      <c r="H8083" s="194"/>
      <c r="I8083" s="106"/>
      <c r="J8083" s="195"/>
      <c r="K8083" s="195"/>
      <c r="L8083" s="196"/>
    </row>
    <row r="8084">
      <c r="A8084" s="198"/>
      <c r="B8084" s="219"/>
      <c r="C8084" s="103"/>
      <c r="D8084" s="103"/>
      <c r="E8084" s="5" t="str">
        <f t="array" ref="E8084">IF(D8084="","",XLOOKUP(D8084,DATOS!$D$6:D14000,DATOS!$C$6:C14000,0,0,1))</f>
        <v/>
      </c>
      <c r="F8084" s="220"/>
      <c r="G8084" s="221"/>
      <c r="H8084" s="194"/>
      <c r="I8084" s="106"/>
      <c r="J8084" s="195"/>
      <c r="K8084" s="195"/>
      <c r="L8084" s="196"/>
    </row>
    <row r="8085">
      <c r="A8085" s="198"/>
      <c r="B8085" s="219"/>
      <c r="C8085" s="103"/>
      <c r="D8085" s="103"/>
      <c r="E8085" s="5" t="str">
        <f t="array" ref="E8085">IF(D8085="","",XLOOKUP(D8085,DATOS!$D$6:D14000,DATOS!$C$6:C14000,0,0,1))</f>
        <v/>
      </c>
      <c r="F8085" s="220"/>
      <c r="G8085" s="221"/>
      <c r="H8085" s="194"/>
      <c r="I8085" s="106"/>
      <c r="J8085" s="195"/>
      <c r="K8085" s="195"/>
      <c r="L8085" s="196"/>
    </row>
    <row r="8086">
      <c r="A8086" s="198"/>
      <c r="B8086" s="219"/>
      <c r="C8086" s="103"/>
      <c r="D8086" s="103"/>
      <c r="E8086" s="5" t="str">
        <f t="array" ref="E8086">IF(D8086="","",XLOOKUP(D8086,DATOS!$D$6:D14000,DATOS!$C$6:C14000,0,0,1))</f>
        <v/>
      </c>
      <c r="F8086" s="220"/>
      <c r="G8086" s="221"/>
      <c r="H8086" s="194"/>
      <c r="I8086" s="106"/>
      <c r="J8086" s="195"/>
      <c r="K8086" s="195"/>
      <c r="L8086" s="196"/>
    </row>
    <row r="8087">
      <c r="A8087" s="198"/>
      <c r="B8087" s="219"/>
      <c r="C8087" s="103"/>
      <c r="D8087" s="103"/>
      <c r="E8087" s="5" t="str">
        <f t="array" ref="E8087">IF(D8087="","",XLOOKUP(D8087,DATOS!$D$6:D14000,DATOS!$C$6:C14000,0,0,1))</f>
        <v/>
      </c>
      <c r="F8087" s="220"/>
      <c r="G8087" s="221"/>
      <c r="H8087" s="194"/>
      <c r="I8087" s="106"/>
      <c r="J8087" s="195"/>
      <c r="K8087" s="195"/>
      <c r="L8087" s="196"/>
    </row>
    <row r="8088">
      <c r="A8088" s="198"/>
      <c r="B8088" s="219"/>
      <c r="C8088" s="103"/>
      <c r="D8088" s="103"/>
      <c r="E8088" s="5" t="str">
        <f t="array" ref="E8088">IF(D8088="","",XLOOKUP(D8088,DATOS!$D$6:D14000,DATOS!$C$6:C14000,0,0,1))</f>
        <v/>
      </c>
      <c r="F8088" s="220"/>
      <c r="G8088" s="221"/>
      <c r="H8088" s="194"/>
      <c r="I8088" s="106"/>
      <c r="J8088" s="195"/>
      <c r="K8088" s="195"/>
      <c r="L8088" s="196"/>
    </row>
    <row r="8089">
      <c r="A8089" s="198"/>
      <c r="B8089" s="219"/>
      <c r="C8089" s="103"/>
      <c r="D8089" s="103"/>
      <c r="E8089" s="5" t="str">
        <f t="array" ref="E8089">IF(D8089="","",XLOOKUP(D8089,DATOS!$D$6:D14000,DATOS!$C$6:C14000,0,0,1))</f>
        <v/>
      </c>
      <c r="F8089" s="220"/>
      <c r="G8089" s="221"/>
      <c r="H8089" s="194"/>
      <c r="I8089" s="106"/>
      <c r="J8089" s="195"/>
      <c r="K8089" s="195"/>
      <c r="L8089" s="196"/>
    </row>
    <row r="8090">
      <c r="A8090" s="198"/>
      <c r="B8090" s="219"/>
      <c r="C8090" s="103"/>
      <c r="D8090" s="103"/>
      <c r="E8090" s="5" t="str">
        <f t="array" ref="E8090">IF(D8090="","",XLOOKUP(D8090,DATOS!$D$6:D14000,DATOS!$C$6:C14000,0,0,1))</f>
        <v/>
      </c>
      <c r="F8090" s="220"/>
      <c r="G8090" s="221"/>
      <c r="H8090" s="194"/>
      <c r="I8090" s="106"/>
      <c r="J8090" s="195"/>
      <c r="K8090" s="195"/>
      <c r="L8090" s="196"/>
    </row>
    <row r="8091">
      <c r="A8091" s="198"/>
      <c r="B8091" s="219"/>
      <c r="C8091" s="103"/>
      <c r="D8091" s="103"/>
      <c r="E8091" s="5" t="str">
        <f t="array" ref="E8091">IF(D8091="","",XLOOKUP(D8091,DATOS!$D$6:D14000,DATOS!$C$6:C14000,0,0,1))</f>
        <v/>
      </c>
      <c r="F8091" s="220"/>
      <c r="G8091" s="221"/>
      <c r="H8091" s="194"/>
      <c r="I8091" s="106"/>
      <c r="J8091" s="195"/>
      <c r="K8091" s="195"/>
      <c r="L8091" s="196"/>
    </row>
    <row r="8092">
      <c r="A8092" s="198"/>
      <c r="B8092" s="219"/>
      <c r="C8092" s="103"/>
      <c r="D8092" s="103"/>
      <c r="E8092" s="5" t="str">
        <f t="array" ref="E8092">IF(D8092="","",XLOOKUP(D8092,DATOS!$D$6:D14000,DATOS!$C$6:C14000,0,0,1))</f>
        <v/>
      </c>
      <c r="F8092" s="220"/>
      <c r="G8092" s="221"/>
      <c r="H8092" s="194"/>
      <c r="I8092" s="106"/>
      <c r="J8092" s="195"/>
      <c r="K8092" s="195"/>
      <c r="L8092" s="196"/>
    </row>
    <row r="8093">
      <c r="A8093" s="198"/>
      <c r="B8093" s="219"/>
      <c r="C8093" s="103"/>
      <c r="D8093" s="103"/>
      <c r="E8093" s="224" t="str">
        <f t="array" ref="E8093">IF(D8093="","",XLOOKUP(D8093,DATOS!$D$6:D14000,DATOS!$C$6:C14000,0,0,1))</f>
        <v/>
      </c>
      <c r="F8093" s="220"/>
      <c r="G8093" s="221"/>
      <c r="H8093" s="194"/>
      <c r="I8093" s="106"/>
      <c r="J8093" s="195"/>
      <c r="K8093" s="195"/>
      <c r="L8093" s="196"/>
    </row>
    <row r="8094">
      <c r="A8094" s="198"/>
      <c r="B8094" s="219"/>
      <c r="C8094" s="103"/>
      <c r="D8094" s="103"/>
      <c r="E8094" s="5" t="str">
        <f t="array" ref="E8094">IF(D8094="","",XLOOKUP(D8094,DATOS!$D$6:D14000,DATOS!$C$6:C14000,0,0,1))</f>
        <v/>
      </c>
      <c r="F8094" s="220"/>
      <c r="G8094" s="221"/>
      <c r="H8094" s="194"/>
      <c r="I8094" s="106"/>
      <c r="J8094" s="195"/>
      <c r="K8094" s="195"/>
      <c r="L8094" s="196"/>
    </row>
    <row r="8095">
      <c r="A8095" s="198"/>
      <c r="B8095" s="219"/>
      <c r="C8095" s="103"/>
      <c r="D8095" s="103"/>
      <c r="E8095" s="5" t="str">
        <f t="array" ref="E8095">IF(D8095="","",XLOOKUP(D8095,DATOS!$D$6:D14000,DATOS!$C$6:C14000,0,0,1))</f>
        <v/>
      </c>
      <c r="F8095" s="220"/>
      <c r="G8095" s="221"/>
      <c r="H8095" s="194"/>
      <c r="I8095" s="106"/>
      <c r="J8095" s="195"/>
      <c r="K8095" s="195"/>
      <c r="L8095" s="196"/>
    </row>
    <row r="8096">
      <c r="A8096" s="198"/>
      <c r="B8096" s="219"/>
      <c r="C8096" s="103"/>
      <c r="D8096" s="103"/>
      <c r="E8096" s="5" t="str">
        <f t="array" ref="E8096">IF(D8096="","",XLOOKUP(D8096,DATOS!$D$6:D14000,DATOS!$C$6:C14000,0,0,1))</f>
        <v/>
      </c>
      <c r="F8096" s="220"/>
      <c r="G8096" s="221"/>
      <c r="H8096" s="194"/>
      <c r="I8096" s="106"/>
      <c r="J8096" s="195"/>
      <c r="K8096" s="195"/>
      <c r="L8096" s="196"/>
    </row>
    <row r="8097">
      <c r="A8097" s="198"/>
      <c r="B8097" s="219"/>
      <c r="C8097" s="103"/>
      <c r="D8097" s="103"/>
      <c r="E8097" s="5" t="str">
        <f t="array" ref="E8097">IF(D8097="","",XLOOKUP(D8097,DATOS!$D$6:D14000,DATOS!$C$6:C14000,0,0,1))</f>
        <v/>
      </c>
      <c r="F8097" s="220"/>
      <c r="G8097" s="221"/>
      <c r="H8097" s="194"/>
      <c r="I8097" s="106"/>
      <c r="J8097" s="195"/>
      <c r="K8097" s="195"/>
      <c r="L8097" s="196"/>
    </row>
    <row r="8098">
      <c r="A8098" s="198"/>
      <c r="B8098" s="219"/>
      <c r="C8098" s="103"/>
      <c r="D8098" s="103"/>
      <c r="E8098" s="5" t="str">
        <f t="array" ref="E8098">IF(D8098="","",XLOOKUP(D8098,DATOS!$D$6:D14000,DATOS!$C$6:C14000,0,0,1))</f>
        <v/>
      </c>
      <c r="F8098" s="220"/>
      <c r="G8098" s="221"/>
      <c r="H8098" s="194"/>
      <c r="I8098" s="106"/>
      <c r="J8098" s="195"/>
      <c r="K8098" s="195"/>
      <c r="L8098" s="196"/>
    </row>
    <row r="8099">
      <c r="A8099" s="198"/>
      <c r="B8099" s="219"/>
      <c r="C8099" s="103"/>
      <c r="D8099" s="103"/>
      <c r="E8099" s="5" t="str">
        <f t="array" ref="E8099">IF(D8099="","",XLOOKUP(D8099,DATOS!$D$6:D14000,DATOS!$C$6:C14000,0,0,1))</f>
        <v/>
      </c>
      <c r="F8099" s="220"/>
      <c r="G8099" s="221"/>
      <c r="H8099" s="194"/>
      <c r="I8099" s="106"/>
      <c r="J8099" s="195"/>
      <c r="K8099" s="195"/>
      <c r="L8099" s="196"/>
    </row>
    <row r="8100">
      <c r="A8100" s="198"/>
      <c r="B8100" s="219"/>
      <c r="C8100" s="103"/>
      <c r="D8100" s="103"/>
      <c r="E8100" s="5" t="str">
        <f t="array" ref="E8100">IF(D8100="","",XLOOKUP(D8100,DATOS!$D$6:D14000,DATOS!$C$6:C14000,0,0,1))</f>
        <v/>
      </c>
      <c r="F8100" s="220"/>
      <c r="G8100" s="221"/>
      <c r="H8100" s="194"/>
      <c r="I8100" s="106"/>
      <c r="J8100" s="195"/>
      <c r="K8100" s="195"/>
      <c r="L8100" s="196"/>
    </row>
    <row r="8101">
      <c r="A8101" s="198"/>
      <c r="B8101" s="219"/>
      <c r="C8101" s="103"/>
      <c r="D8101" s="103"/>
      <c r="E8101" s="5" t="str">
        <f t="array" ref="E8101">IF(D8101="","",XLOOKUP(D8101,DATOS!$D$6:D14000,DATOS!$C$6:C14000,0,0,1))</f>
        <v/>
      </c>
      <c r="F8101" s="220"/>
      <c r="G8101" s="221"/>
      <c r="H8101" s="194"/>
      <c r="I8101" s="106"/>
      <c r="J8101" s="195"/>
      <c r="K8101" s="195"/>
      <c r="L8101" s="196"/>
    </row>
    <row r="8102">
      <c r="A8102" s="198"/>
      <c r="B8102" s="219"/>
      <c r="C8102" s="103"/>
      <c r="D8102" s="103"/>
      <c r="E8102" s="5" t="str">
        <f t="array" ref="E8102">IF(D8102="","",XLOOKUP(D8102,DATOS!$D$6:D14000,DATOS!$C$6:C14000,0,0,1))</f>
        <v/>
      </c>
      <c r="F8102" s="220"/>
      <c r="G8102" s="221"/>
      <c r="H8102" s="194"/>
      <c r="I8102" s="106"/>
      <c r="J8102" s="195"/>
      <c r="K8102" s="195"/>
      <c r="L8102" s="196"/>
    </row>
    <row r="8103">
      <c r="A8103" s="198"/>
      <c r="B8103" s="219"/>
      <c r="C8103" s="103"/>
      <c r="D8103" s="103"/>
      <c r="E8103" s="5" t="str">
        <f t="array" ref="E8103">IF(D8103="","",XLOOKUP(D8103,DATOS!$D$6:D14000,DATOS!$C$6:C14000,0,0,1))</f>
        <v/>
      </c>
      <c r="F8103" s="220"/>
      <c r="G8103" s="221"/>
      <c r="H8103" s="194"/>
      <c r="I8103" s="106"/>
      <c r="J8103" s="195"/>
      <c r="K8103" s="195"/>
      <c r="L8103" s="196"/>
    </row>
    <row r="8104">
      <c r="A8104" s="198"/>
      <c r="B8104" s="219"/>
      <c r="C8104" s="103"/>
      <c r="D8104" s="103"/>
      <c r="E8104" s="5" t="str">
        <f t="array" ref="E8104">IF(D8104="","",XLOOKUP(D8104,DATOS!$D$6:D14000,DATOS!$C$6:C14000,0,0,1))</f>
        <v/>
      </c>
      <c r="F8104" s="220"/>
      <c r="G8104" s="221"/>
      <c r="H8104" s="194"/>
      <c r="I8104" s="106"/>
      <c r="J8104" s="195"/>
      <c r="K8104" s="195"/>
      <c r="L8104" s="196"/>
    </row>
    <row r="8105">
      <c r="A8105" s="198"/>
      <c r="B8105" s="219"/>
      <c r="C8105" s="103"/>
      <c r="D8105" s="103"/>
      <c r="E8105" s="5" t="str">
        <f t="array" ref="E8105">IF(D8105="","",XLOOKUP(D8105,DATOS!$D$6:D14000,DATOS!$C$6:C14000,0,0,1))</f>
        <v/>
      </c>
      <c r="F8105" s="220"/>
      <c r="G8105" s="221"/>
      <c r="H8105" s="194"/>
      <c r="I8105" s="106"/>
      <c r="J8105" s="195"/>
      <c r="K8105" s="195"/>
      <c r="L8105" s="196"/>
    </row>
    <row r="8106">
      <c r="A8106" s="198"/>
      <c r="B8106" s="219"/>
      <c r="C8106" s="103"/>
      <c r="D8106" s="103"/>
      <c r="E8106" s="5" t="str">
        <f t="array" ref="E8106">IF(D8106="","",XLOOKUP(D8106,DATOS!$D$6:D14000,DATOS!$C$6:C14000,0,0,1))</f>
        <v/>
      </c>
      <c r="F8106" s="220"/>
      <c r="G8106" s="221"/>
      <c r="H8106" s="194"/>
      <c r="I8106" s="106"/>
      <c r="J8106" s="195"/>
      <c r="K8106" s="195"/>
      <c r="L8106" s="196"/>
    </row>
    <row r="8107">
      <c r="A8107" s="198"/>
      <c r="B8107" s="219"/>
      <c r="C8107" s="103"/>
      <c r="D8107" s="103"/>
      <c r="E8107" s="5" t="str">
        <f t="array" ref="E8107">IF(D8107="","",XLOOKUP(D8107,DATOS!$D$6:D14000,DATOS!$C$6:C14000,0,0,1))</f>
        <v/>
      </c>
      <c r="F8107" s="220"/>
      <c r="G8107" s="221"/>
      <c r="H8107" s="194"/>
      <c r="I8107" s="106"/>
      <c r="J8107" s="195"/>
      <c r="K8107" s="195"/>
      <c r="L8107" s="196"/>
    </row>
    <row r="8108">
      <c r="A8108" s="198"/>
      <c r="B8108" s="219"/>
      <c r="C8108" s="103"/>
      <c r="D8108" s="103"/>
      <c r="E8108" s="5" t="str">
        <f t="array" ref="E8108">IF(D8108="","",XLOOKUP(D8108,DATOS!$D$6:D14000,DATOS!$C$6:C14000,0,0,1))</f>
        <v/>
      </c>
      <c r="F8108" s="220"/>
      <c r="G8108" s="221"/>
      <c r="H8108" s="194"/>
      <c r="I8108" s="106"/>
      <c r="J8108" s="195"/>
      <c r="K8108" s="195"/>
      <c r="L8108" s="196"/>
    </row>
    <row r="8109">
      <c r="A8109" s="198"/>
      <c r="B8109" s="219"/>
      <c r="C8109" s="103"/>
      <c r="D8109" s="103"/>
      <c r="E8109" s="5" t="str">
        <f t="array" ref="E8109">IF(D8109="","",XLOOKUP(D8109,DATOS!$D$6:D14000,DATOS!$C$6:C14000,0,0,1))</f>
        <v/>
      </c>
      <c r="F8109" s="220"/>
      <c r="G8109" s="221"/>
      <c r="H8109" s="194"/>
      <c r="I8109" s="106"/>
      <c r="J8109" s="195"/>
      <c r="K8109" s="195"/>
      <c r="L8109" s="196"/>
    </row>
    <row r="8110">
      <c r="A8110" s="198"/>
      <c r="B8110" s="219"/>
      <c r="C8110" s="103"/>
      <c r="D8110" s="103"/>
      <c r="E8110" s="5" t="str">
        <f t="array" ref="E8110">IF(D8110="","",XLOOKUP(D8110,DATOS!$D$6:D14000,DATOS!$C$6:C14000,0,0,1))</f>
        <v/>
      </c>
      <c r="F8110" s="220"/>
      <c r="G8110" s="221"/>
      <c r="H8110" s="194"/>
      <c r="I8110" s="106"/>
      <c r="J8110" s="195"/>
      <c r="K8110" s="195"/>
      <c r="L8110" s="196"/>
    </row>
    <row r="8111">
      <c r="A8111" s="198"/>
      <c r="B8111" s="219"/>
      <c r="C8111" s="103"/>
      <c r="D8111" s="103"/>
      <c r="E8111" s="5" t="str">
        <f t="array" ref="E8111">IF(D8111="","",XLOOKUP(D8111,DATOS!$D$6:D14000,DATOS!$C$6:C14000,0,0,1))</f>
        <v/>
      </c>
      <c r="F8111" s="220"/>
      <c r="G8111" s="221"/>
      <c r="H8111" s="194"/>
      <c r="I8111" s="106"/>
      <c r="J8111" s="195"/>
      <c r="K8111" s="195"/>
      <c r="L8111" s="196"/>
    </row>
    <row r="8112">
      <c r="A8112" s="198"/>
      <c r="B8112" s="219"/>
      <c r="C8112" s="103"/>
      <c r="D8112" s="103"/>
      <c r="E8112" s="5" t="str">
        <f t="array" ref="E8112">IF(D8112="","",XLOOKUP(D8112,DATOS!$D$6:D14000,DATOS!$C$6:C14000,0,0,1))</f>
        <v/>
      </c>
      <c r="F8112" s="220"/>
      <c r="G8112" s="221"/>
      <c r="H8112" s="194"/>
      <c r="I8112" s="106"/>
      <c r="J8112" s="195"/>
      <c r="K8112" s="195"/>
      <c r="L8112" s="196"/>
    </row>
    <row r="8113">
      <c r="A8113" s="198"/>
      <c r="B8113" s="219"/>
      <c r="C8113" s="103"/>
      <c r="D8113" s="103"/>
      <c r="E8113" s="224" t="str">
        <f t="array" ref="E8113">IF(D8113="","",XLOOKUP(D8113,DATOS!$D$6:D14000,DATOS!$C$6:C14000,0,0,1))</f>
        <v/>
      </c>
      <c r="F8113" s="220"/>
      <c r="G8113" s="221"/>
      <c r="H8113" s="194"/>
      <c r="I8113" s="106"/>
      <c r="J8113" s="195"/>
      <c r="K8113" s="195"/>
      <c r="L8113" s="196"/>
    </row>
    <row r="8114">
      <c r="A8114" s="198"/>
      <c r="B8114" s="219"/>
      <c r="C8114" s="103"/>
      <c r="D8114" s="103"/>
      <c r="E8114" s="5" t="str">
        <f t="array" ref="E8114">IF(D8114="","",XLOOKUP(D8114,DATOS!$D$6:D14000,DATOS!$C$6:C14000,0,0,1))</f>
        <v/>
      </c>
      <c r="F8114" s="220"/>
      <c r="G8114" s="221"/>
      <c r="H8114" s="194"/>
      <c r="I8114" s="106"/>
      <c r="J8114" s="195"/>
      <c r="K8114" s="195"/>
      <c r="L8114" s="196"/>
    </row>
    <row r="8115">
      <c r="A8115" s="198"/>
      <c r="B8115" s="219"/>
      <c r="C8115" s="103"/>
      <c r="D8115" s="103"/>
      <c r="E8115" s="5" t="str">
        <f t="array" ref="E8115">IF(D8115="","",XLOOKUP(D8115,DATOS!$D$6:D14000,DATOS!$C$6:C14000,0,0,1))</f>
        <v/>
      </c>
      <c r="F8115" s="220"/>
      <c r="G8115" s="221"/>
      <c r="H8115" s="194"/>
      <c r="I8115" s="106"/>
      <c r="J8115" s="195"/>
      <c r="K8115" s="195"/>
      <c r="L8115" s="196"/>
    </row>
    <row r="8116">
      <c r="A8116" s="198"/>
      <c r="B8116" s="219"/>
      <c r="C8116" s="103"/>
      <c r="D8116" s="103"/>
      <c r="E8116" s="224" t="str">
        <f t="array" ref="E8116">IF(D8116="","",XLOOKUP(D8116,DATOS!$D$6:D14000,DATOS!$C$6:C14000,0,0,1))</f>
        <v/>
      </c>
      <c r="F8116" s="220"/>
      <c r="G8116" s="221"/>
      <c r="H8116" s="194"/>
      <c r="I8116" s="106"/>
      <c r="J8116" s="195"/>
      <c r="K8116" s="195"/>
      <c r="L8116" s="196"/>
    </row>
    <row r="8117">
      <c r="A8117" s="198"/>
      <c r="B8117" s="219"/>
      <c r="C8117" s="103"/>
      <c r="D8117" s="103"/>
      <c r="E8117" s="5" t="str">
        <f t="array" ref="E8117">IF(D8117="","",XLOOKUP(D8117,DATOS!$D$6:D14000,DATOS!$C$6:C14000,0,0,1))</f>
        <v/>
      </c>
      <c r="F8117" s="220"/>
      <c r="G8117" s="221"/>
      <c r="H8117" s="194"/>
      <c r="I8117" s="106"/>
      <c r="J8117" s="195"/>
      <c r="K8117" s="195"/>
      <c r="L8117" s="196"/>
    </row>
    <row r="8118">
      <c r="A8118" s="198"/>
      <c r="B8118" s="219"/>
      <c r="C8118" s="103"/>
      <c r="D8118" s="103"/>
      <c r="E8118" s="5" t="str">
        <f t="array" ref="E8118">IF(D8118="","",XLOOKUP(D8118,DATOS!$D$6:D14000,DATOS!$C$6:C14000,0,0,1))</f>
        <v/>
      </c>
      <c r="F8118" s="220"/>
      <c r="G8118" s="221"/>
      <c r="H8118" s="194"/>
      <c r="I8118" s="106"/>
      <c r="J8118" s="195"/>
      <c r="K8118" s="195"/>
      <c r="L8118" s="196"/>
    </row>
    <row r="8119">
      <c r="A8119" s="198"/>
      <c r="B8119" s="219"/>
      <c r="C8119" s="103"/>
      <c r="D8119" s="103"/>
      <c r="E8119" s="5" t="str">
        <f t="array" ref="E8119">IF(D8119="","",XLOOKUP(D8119,DATOS!$D$6:D14000,DATOS!$C$6:C14000,0,0,1))</f>
        <v/>
      </c>
      <c r="F8119" s="220"/>
      <c r="G8119" s="221"/>
      <c r="H8119" s="194"/>
      <c r="I8119" s="106"/>
      <c r="J8119" s="195"/>
      <c r="K8119" s="195"/>
      <c r="L8119" s="196"/>
    </row>
    <row r="8120">
      <c r="A8120" s="198"/>
      <c r="B8120" s="219"/>
      <c r="C8120" s="103"/>
      <c r="D8120" s="103"/>
      <c r="E8120" s="5" t="str">
        <f t="array" ref="E8120">IF(D8120="","",XLOOKUP(D8120,DATOS!$D$6:D14000,DATOS!$C$6:C14000,0,0,1))</f>
        <v/>
      </c>
      <c r="F8120" s="220"/>
      <c r="G8120" s="221"/>
      <c r="H8120" s="194"/>
      <c r="I8120" s="106"/>
      <c r="J8120" s="195"/>
      <c r="K8120" s="195"/>
      <c r="L8120" s="196"/>
    </row>
    <row r="8121">
      <c r="A8121" s="198"/>
      <c r="B8121" s="219"/>
      <c r="C8121" s="103"/>
      <c r="D8121" s="103"/>
      <c r="E8121" s="5" t="str">
        <f t="array" ref="E8121">IF(D8121="","",XLOOKUP(D8121,DATOS!$D$6:D14000,DATOS!$C$6:C14000,0,0,1))</f>
        <v/>
      </c>
      <c r="F8121" s="220"/>
      <c r="G8121" s="221"/>
      <c r="H8121" s="194"/>
      <c r="I8121" s="106"/>
      <c r="J8121" s="195"/>
      <c r="K8121" s="195"/>
      <c r="L8121" s="196"/>
    </row>
    <row r="8122">
      <c r="A8122" s="198"/>
      <c r="B8122" s="219"/>
      <c r="C8122" s="103"/>
      <c r="D8122" s="103"/>
      <c r="E8122" s="5" t="str">
        <f t="array" ref="E8122">IF(D8122="","",XLOOKUP(D8122,DATOS!$D$6:D14000,DATOS!$C$6:C14000,0,0,1))</f>
        <v/>
      </c>
      <c r="F8122" s="220"/>
      <c r="G8122" s="221"/>
      <c r="H8122" s="194"/>
      <c r="I8122" s="106"/>
      <c r="J8122" s="195"/>
      <c r="K8122" s="195"/>
      <c r="L8122" s="196"/>
    </row>
    <row r="8123">
      <c r="A8123" s="198"/>
      <c r="B8123" s="219"/>
      <c r="C8123" s="103"/>
      <c r="D8123" s="103"/>
      <c r="E8123" s="5" t="str">
        <f t="array" ref="E8123">IF(D8123="","",XLOOKUP(D8123,DATOS!$D$6:D14000,DATOS!$C$6:C14000,0,0,1))</f>
        <v/>
      </c>
      <c r="F8123" s="220"/>
      <c r="G8123" s="221"/>
      <c r="H8123" s="194"/>
      <c r="I8123" s="106"/>
      <c r="J8123" s="195"/>
      <c r="K8123" s="195"/>
      <c r="L8123" s="196"/>
    </row>
    <row r="8124">
      <c r="A8124" s="198"/>
      <c r="B8124" s="219"/>
      <c r="C8124" s="103"/>
      <c r="D8124" s="103"/>
      <c r="E8124" s="5" t="str">
        <f t="array" ref="E8124">IF(D8124="","",XLOOKUP(D8124,DATOS!$D$6:D14000,DATOS!$C$6:C14000,0,0,1))</f>
        <v/>
      </c>
      <c r="F8124" s="220"/>
      <c r="G8124" s="221"/>
      <c r="H8124" s="194"/>
      <c r="I8124" s="106"/>
      <c r="J8124" s="195"/>
      <c r="K8124" s="195"/>
      <c r="L8124" s="196"/>
    </row>
    <row r="8125">
      <c r="A8125" s="198"/>
      <c r="B8125" s="219"/>
      <c r="C8125" s="103"/>
      <c r="D8125" s="103"/>
      <c r="E8125" s="5" t="str">
        <f t="array" ref="E8125">IF(D8125="","",XLOOKUP(D8125,DATOS!$D$6:D14000,DATOS!$C$6:C14000,0,0,1))</f>
        <v/>
      </c>
      <c r="F8125" s="220"/>
      <c r="G8125" s="221"/>
      <c r="H8125" s="194"/>
      <c r="I8125" s="106"/>
      <c r="J8125" s="195"/>
      <c r="K8125" s="195"/>
      <c r="L8125" s="196"/>
    </row>
    <row r="8126">
      <c r="A8126" s="198"/>
      <c r="B8126" s="219"/>
      <c r="C8126" s="103"/>
      <c r="D8126" s="103"/>
      <c r="E8126" s="5" t="str">
        <f t="array" ref="E8126">IF(D8126="","",XLOOKUP(D8126,DATOS!$D$6:D14000,DATOS!$C$6:C14000,0,0,1))</f>
        <v/>
      </c>
      <c r="F8126" s="220"/>
      <c r="G8126" s="221"/>
      <c r="H8126" s="194"/>
      <c r="I8126" s="106"/>
      <c r="J8126" s="195"/>
      <c r="K8126" s="195"/>
      <c r="L8126" s="196"/>
    </row>
    <row r="8127">
      <c r="A8127" s="198"/>
      <c r="B8127" s="219"/>
      <c r="C8127" s="103"/>
      <c r="D8127" s="103"/>
      <c r="E8127" s="5" t="str">
        <f t="array" ref="E8127">IF(D8127="","",XLOOKUP(D8127,DATOS!$D$6:D14000,DATOS!$C$6:C14000,0,0,1))</f>
        <v/>
      </c>
      <c r="F8127" s="220"/>
      <c r="G8127" s="221"/>
      <c r="H8127" s="194"/>
      <c r="I8127" s="106"/>
      <c r="J8127" s="195"/>
      <c r="K8127" s="195"/>
      <c r="L8127" s="196"/>
    </row>
    <row r="8128">
      <c r="A8128" s="198"/>
      <c r="B8128" s="219"/>
      <c r="C8128" s="103"/>
      <c r="D8128" s="103"/>
      <c r="E8128" s="5" t="str">
        <f t="array" ref="E8128">IF(D8128="","",XLOOKUP(D8128,DATOS!$D$6:D14000,DATOS!$C$6:C14000,0,0,1))</f>
        <v/>
      </c>
      <c r="F8128" s="220"/>
      <c r="G8128" s="221"/>
      <c r="H8128" s="194"/>
      <c r="I8128" s="106"/>
      <c r="J8128" s="195"/>
      <c r="K8128" s="195"/>
      <c r="L8128" s="196"/>
    </row>
    <row r="8129">
      <c r="A8129" s="198"/>
      <c r="B8129" s="219"/>
      <c r="C8129" s="103"/>
      <c r="D8129" s="103"/>
      <c r="E8129" s="5" t="str">
        <f t="array" ref="E8129">IF(D8129="","",XLOOKUP(D8129,DATOS!$D$6:D14000,DATOS!$C$6:C14000,0,0,1))</f>
        <v/>
      </c>
      <c r="F8129" s="220"/>
      <c r="G8129" s="221"/>
      <c r="H8129" s="194"/>
      <c r="I8129" s="106"/>
      <c r="J8129" s="195"/>
      <c r="K8129" s="195"/>
      <c r="L8129" s="196"/>
    </row>
    <row r="8130">
      <c r="A8130" s="198"/>
      <c r="B8130" s="219"/>
      <c r="C8130" s="103"/>
      <c r="D8130" s="103"/>
      <c r="E8130" s="5" t="str">
        <f t="array" ref="E8130">IF(D8130="","",XLOOKUP(D8130,DATOS!$D$6:D14000,DATOS!$C$6:C14000,0,0,1))</f>
        <v/>
      </c>
      <c r="F8130" s="220"/>
      <c r="G8130" s="221"/>
      <c r="H8130" s="194"/>
      <c r="I8130" s="106"/>
      <c r="J8130" s="195"/>
      <c r="K8130" s="195"/>
      <c r="L8130" s="196"/>
    </row>
    <row r="8131">
      <c r="A8131" s="198"/>
      <c r="B8131" s="219"/>
      <c r="C8131" s="103"/>
      <c r="D8131" s="103"/>
      <c r="E8131" s="5" t="str">
        <f t="array" ref="E8131">IF(D8131="","",XLOOKUP(D8131,DATOS!$D$6:D14000,DATOS!$C$6:C14000,0,0,1))</f>
        <v/>
      </c>
      <c r="F8131" s="220"/>
      <c r="G8131" s="221"/>
      <c r="H8131" s="194"/>
      <c r="I8131" s="106"/>
      <c r="J8131" s="195"/>
      <c r="K8131" s="195"/>
      <c r="L8131" s="196"/>
    </row>
    <row r="8132">
      <c r="A8132" s="198"/>
      <c r="B8132" s="219"/>
      <c r="C8132" s="103"/>
      <c r="D8132" s="103"/>
      <c r="E8132" s="5" t="str">
        <f t="array" ref="E8132">IF(D8132="","",XLOOKUP(D8132,DATOS!$D$6:D14000,DATOS!$C$6:C14000,0,0,1))</f>
        <v/>
      </c>
      <c r="F8132" s="220"/>
      <c r="G8132" s="221"/>
      <c r="H8132" s="194"/>
      <c r="I8132" s="106"/>
      <c r="J8132" s="195"/>
      <c r="K8132" s="195"/>
      <c r="L8132" s="196"/>
    </row>
    <row r="8133">
      <c r="A8133" s="198"/>
      <c r="B8133" s="219"/>
      <c r="C8133" s="103"/>
      <c r="D8133" s="103"/>
      <c r="E8133" s="5" t="str">
        <f t="array" ref="E8133">IF(D8133="","",XLOOKUP(D8133,DATOS!$D$6:D14000,DATOS!$C$6:C14000,0,0,1))</f>
        <v/>
      </c>
      <c r="F8133" s="220"/>
      <c r="G8133" s="221"/>
      <c r="H8133" s="194"/>
      <c r="I8133" s="106"/>
      <c r="J8133" s="195"/>
      <c r="K8133" s="195"/>
      <c r="L8133" s="196"/>
    </row>
    <row r="8134">
      <c r="A8134" s="198"/>
      <c r="B8134" s="219"/>
      <c r="C8134" s="103"/>
      <c r="D8134" s="103"/>
      <c r="E8134" s="5" t="str">
        <f t="array" ref="E8134">IF(D8134="","",XLOOKUP(D8134,DATOS!$D$6:D14000,DATOS!$C$6:C14000,0,0,1))</f>
        <v/>
      </c>
      <c r="F8134" s="220"/>
      <c r="G8134" s="221"/>
      <c r="H8134" s="194"/>
      <c r="I8134" s="106"/>
      <c r="J8134" s="195"/>
      <c r="K8134" s="195"/>
      <c r="L8134" s="196"/>
    </row>
    <row r="8135">
      <c r="A8135" s="198"/>
      <c r="B8135" s="219"/>
      <c r="C8135" s="103"/>
      <c r="D8135" s="103"/>
      <c r="E8135" s="5" t="str">
        <f t="array" ref="E8135">IF(D8135="","",XLOOKUP(D8135,DATOS!$D$6:D14000,DATOS!$C$6:C14000,0,0,1))</f>
        <v/>
      </c>
      <c r="F8135" s="220"/>
      <c r="G8135" s="221"/>
      <c r="H8135" s="194"/>
      <c r="I8135" s="106"/>
      <c r="J8135" s="195"/>
      <c r="K8135" s="195"/>
      <c r="L8135" s="196"/>
    </row>
    <row r="8136">
      <c r="A8136" s="198"/>
      <c r="B8136" s="219"/>
      <c r="C8136" s="103"/>
      <c r="D8136" s="103"/>
      <c r="E8136" s="5" t="str">
        <f t="array" ref="E8136">IF(D8136="","",XLOOKUP(D8136,DATOS!$D$6:D14000,DATOS!$C$6:C14000,0,0,1))</f>
        <v/>
      </c>
      <c r="F8136" s="220"/>
      <c r="G8136" s="221"/>
      <c r="H8136" s="194"/>
      <c r="I8136" s="106"/>
      <c r="J8136" s="195"/>
      <c r="K8136" s="195"/>
      <c r="L8136" s="196"/>
    </row>
    <row r="8137">
      <c r="A8137" s="198"/>
      <c r="B8137" s="219"/>
      <c r="C8137" s="103"/>
      <c r="D8137" s="103"/>
      <c r="E8137" s="5" t="str">
        <f t="array" ref="E8137">IF(D8137="","",XLOOKUP(D8137,DATOS!$D$6:D14000,DATOS!$C$6:C14000,0,0,1))</f>
        <v/>
      </c>
      <c r="F8137" s="220"/>
      <c r="G8137" s="221"/>
      <c r="H8137" s="194"/>
      <c r="I8137" s="106"/>
      <c r="J8137" s="195"/>
      <c r="K8137" s="195"/>
      <c r="L8137" s="196"/>
    </row>
    <row r="8138">
      <c r="A8138" s="198"/>
      <c r="B8138" s="219"/>
      <c r="C8138" s="103"/>
      <c r="D8138" s="103"/>
      <c r="E8138" s="5" t="str">
        <f t="array" ref="E8138">IF(D8138="","",XLOOKUP(D8138,DATOS!$D$6:D14000,DATOS!$C$6:C14000,0,0,1))</f>
        <v/>
      </c>
      <c r="F8138" s="220"/>
      <c r="G8138" s="221"/>
      <c r="H8138" s="194"/>
      <c r="I8138" s="106"/>
      <c r="J8138" s="195"/>
      <c r="K8138" s="195"/>
      <c r="L8138" s="196"/>
    </row>
    <row r="8139">
      <c r="A8139" s="198"/>
      <c r="B8139" s="219"/>
      <c r="C8139" s="103"/>
      <c r="D8139" s="103"/>
      <c r="E8139" s="5" t="str">
        <f t="array" ref="E8139">IF(D8139="","",XLOOKUP(D8139,DATOS!$D$6:D14000,DATOS!$C$6:C14000,0,0,1))</f>
        <v/>
      </c>
      <c r="F8139" s="220"/>
      <c r="G8139" s="221"/>
      <c r="H8139" s="194"/>
      <c r="I8139" s="106"/>
      <c r="J8139" s="195"/>
      <c r="K8139" s="195"/>
      <c r="L8139" s="196"/>
    </row>
    <row r="8140">
      <c r="A8140" s="198"/>
      <c r="B8140" s="219"/>
      <c r="C8140" s="103"/>
      <c r="D8140" s="103"/>
      <c r="E8140" s="5" t="str">
        <f t="array" ref="E8140">IF(D8140="","",XLOOKUP(D8140,DATOS!$D$6:D14000,DATOS!$C$6:C14000,0,0,1))</f>
        <v/>
      </c>
      <c r="F8140" s="220"/>
      <c r="G8140" s="221"/>
      <c r="H8140" s="194"/>
      <c r="I8140" s="106"/>
      <c r="J8140" s="195"/>
      <c r="K8140" s="195"/>
      <c r="L8140" s="196"/>
    </row>
    <row r="8141">
      <c r="A8141" s="198"/>
      <c r="B8141" s="219"/>
      <c r="C8141" s="103"/>
      <c r="D8141" s="103"/>
      <c r="E8141" s="5" t="str">
        <f t="array" ref="E8141">IF(D8141="","",XLOOKUP(D8141,DATOS!$D$6:D14000,DATOS!$C$6:C14000,0,0,1))</f>
        <v/>
      </c>
      <c r="F8141" s="220"/>
      <c r="G8141" s="221"/>
      <c r="H8141" s="194"/>
      <c r="I8141" s="106"/>
      <c r="J8141" s="195"/>
      <c r="K8141" s="195"/>
      <c r="L8141" s="196"/>
    </row>
    <row r="8142">
      <c r="A8142" s="198"/>
      <c r="B8142" s="219"/>
      <c r="C8142" s="103"/>
      <c r="D8142" s="103"/>
      <c r="E8142" s="5" t="str">
        <f t="array" ref="E8142">IF(D8142="","",XLOOKUP(D8142,DATOS!$D$6:D14000,DATOS!$C$6:C14000,0,0,1))</f>
        <v/>
      </c>
      <c r="F8142" s="220"/>
      <c r="G8142" s="221"/>
      <c r="H8142" s="194"/>
      <c r="I8142" s="106"/>
      <c r="J8142" s="195"/>
      <c r="K8142" s="195"/>
      <c r="L8142" s="196"/>
    </row>
    <row r="8143">
      <c r="A8143" s="198"/>
      <c r="B8143" s="219"/>
      <c r="C8143" s="103"/>
      <c r="D8143" s="103"/>
      <c r="E8143" s="5" t="str">
        <f t="array" ref="E8143">IF(D8143="","",XLOOKUP(D8143,DATOS!$D$6:D14000,DATOS!$C$6:C14000,0,0,1))</f>
        <v/>
      </c>
      <c r="F8143" s="220"/>
      <c r="G8143" s="221"/>
      <c r="H8143" s="194"/>
      <c r="I8143" s="106"/>
      <c r="J8143" s="195"/>
      <c r="K8143" s="195"/>
      <c r="L8143" s="196"/>
    </row>
    <row r="8144">
      <c r="A8144" s="198"/>
      <c r="B8144" s="219"/>
      <c r="C8144" s="103"/>
      <c r="D8144" s="103"/>
      <c r="E8144" s="5" t="str">
        <f t="array" ref="E8144">IF(D8144="","",XLOOKUP(D8144,DATOS!$D$6:D14000,DATOS!$C$6:C14000,0,0,1))</f>
        <v/>
      </c>
      <c r="F8144" s="220"/>
      <c r="G8144" s="221"/>
      <c r="H8144" s="194"/>
      <c r="I8144" s="106"/>
      <c r="J8144" s="195"/>
      <c r="K8144" s="195"/>
      <c r="L8144" s="196"/>
    </row>
    <row r="8145">
      <c r="A8145" s="198"/>
      <c r="B8145" s="219"/>
      <c r="C8145" s="103"/>
      <c r="D8145" s="103"/>
      <c r="E8145" s="5" t="str">
        <f t="array" ref="E8145">IF(D8145="","",XLOOKUP(D8145,DATOS!$D$6:D14000,DATOS!$C$6:C14000,0,0,1))</f>
        <v/>
      </c>
      <c r="F8145" s="220"/>
      <c r="G8145" s="221"/>
      <c r="H8145" s="194"/>
      <c r="I8145" s="106"/>
      <c r="J8145" s="195"/>
      <c r="K8145" s="195"/>
      <c r="L8145" s="196"/>
    </row>
    <row r="8146">
      <c r="A8146" s="198"/>
      <c r="B8146" s="219"/>
      <c r="C8146" s="103"/>
      <c r="D8146" s="103"/>
      <c r="E8146" s="5" t="str">
        <f t="array" ref="E8146">IF(D8146="","",XLOOKUP(D8146,DATOS!$D$6:D14000,DATOS!$C$6:C14000,0,0,1))</f>
        <v/>
      </c>
      <c r="F8146" s="220"/>
      <c r="G8146" s="221"/>
      <c r="H8146" s="194"/>
      <c r="I8146" s="106"/>
      <c r="J8146" s="195"/>
      <c r="K8146" s="195"/>
      <c r="L8146" s="196"/>
    </row>
    <row r="8147">
      <c r="A8147" s="198"/>
      <c r="B8147" s="219"/>
      <c r="C8147" s="103"/>
      <c r="D8147" s="103"/>
      <c r="E8147" s="5" t="str">
        <f t="array" ref="E8147">IF(D8147="","",XLOOKUP(D8147,DATOS!$D$6:D14000,DATOS!$C$6:C14000,0,0,1))</f>
        <v/>
      </c>
      <c r="F8147" s="220"/>
      <c r="G8147" s="221"/>
      <c r="H8147" s="194"/>
      <c r="I8147" s="106"/>
      <c r="J8147" s="195"/>
      <c r="K8147" s="195"/>
      <c r="L8147" s="196"/>
    </row>
    <row r="8148">
      <c r="A8148" s="198"/>
      <c r="B8148" s="219"/>
      <c r="C8148" s="103"/>
      <c r="D8148" s="103"/>
      <c r="E8148" s="5" t="str">
        <f t="array" ref="E8148">IF(D8148="","",XLOOKUP(D8148,DATOS!$D$6:D14000,DATOS!$C$6:C14000,0,0,1))</f>
        <v/>
      </c>
      <c r="F8148" s="220"/>
      <c r="G8148" s="221"/>
      <c r="H8148" s="194"/>
      <c r="I8148" s="106"/>
      <c r="J8148" s="195"/>
      <c r="K8148" s="195"/>
      <c r="L8148" s="196"/>
    </row>
    <row r="8149">
      <c r="A8149" s="198"/>
      <c r="B8149" s="219"/>
      <c r="C8149" s="103"/>
      <c r="D8149" s="103"/>
      <c r="E8149" s="5" t="str">
        <f t="array" ref="E8149">IF(D8149="","",XLOOKUP(D8149,DATOS!$D$6:D14000,DATOS!$C$6:C14000,0,0,1))</f>
        <v/>
      </c>
      <c r="F8149" s="220"/>
      <c r="G8149" s="221"/>
      <c r="H8149" s="194"/>
      <c r="I8149" s="106"/>
      <c r="J8149" s="195"/>
      <c r="K8149" s="195"/>
      <c r="L8149" s="196"/>
    </row>
    <row r="8150">
      <c r="A8150" s="198"/>
      <c r="B8150" s="219"/>
      <c r="C8150" s="103"/>
      <c r="D8150" s="103"/>
      <c r="E8150" s="5" t="str">
        <f t="array" ref="E8150">IF(D8150="","",XLOOKUP(D8150,DATOS!$D$6:D14000,DATOS!$C$6:C14000,0,0,1))</f>
        <v/>
      </c>
      <c r="F8150" s="220"/>
      <c r="G8150" s="221"/>
      <c r="H8150" s="194"/>
      <c r="I8150" s="106"/>
      <c r="J8150" s="195"/>
      <c r="K8150" s="195"/>
      <c r="L8150" s="196"/>
    </row>
    <row r="8151">
      <c r="A8151" s="198"/>
      <c r="B8151" s="219"/>
      <c r="C8151" s="103"/>
      <c r="D8151" s="103"/>
      <c r="E8151" s="5" t="str">
        <f t="array" ref="E8151">IF(D8151="","",XLOOKUP(D8151,DATOS!$D$6:D14000,DATOS!$C$6:C14000,0,0,1))</f>
        <v/>
      </c>
      <c r="F8151" s="220"/>
      <c r="G8151" s="221"/>
      <c r="H8151" s="194"/>
      <c r="I8151" s="106"/>
      <c r="J8151" s="195"/>
      <c r="K8151" s="195"/>
      <c r="L8151" s="196"/>
    </row>
    <row r="8152">
      <c r="A8152" s="198"/>
      <c r="B8152" s="219"/>
      <c r="C8152" s="103"/>
      <c r="D8152" s="103"/>
      <c r="E8152" s="5" t="str">
        <f t="array" ref="E8152">IF(D8152="","",XLOOKUP(D8152,DATOS!$D$6:D14000,DATOS!$C$6:C14000,0,0,1))</f>
        <v/>
      </c>
      <c r="F8152" s="220"/>
      <c r="G8152" s="221"/>
      <c r="H8152" s="194"/>
      <c r="I8152" s="106"/>
      <c r="J8152" s="195"/>
      <c r="K8152" s="195"/>
      <c r="L8152" s="196"/>
    </row>
    <row r="8153">
      <c r="A8153" s="198"/>
      <c r="B8153" s="219"/>
      <c r="C8153" s="103"/>
      <c r="D8153" s="103"/>
      <c r="E8153" s="5" t="str">
        <f t="array" ref="E8153">IF(D8153="","",XLOOKUP(D8153,DATOS!$D$6:D14000,DATOS!$C$6:C14000,0,0,1))</f>
        <v/>
      </c>
      <c r="F8153" s="220"/>
      <c r="G8153" s="221"/>
      <c r="H8153" s="194"/>
      <c r="I8153" s="106"/>
      <c r="J8153" s="195"/>
      <c r="K8153" s="195"/>
      <c r="L8153" s="196"/>
    </row>
    <row r="8154">
      <c r="A8154" s="198"/>
      <c r="B8154" s="219"/>
      <c r="C8154" s="103"/>
      <c r="D8154" s="103"/>
      <c r="E8154" s="5" t="str">
        <f t="array" ref="E8154">IF(D8154="","",XLOOKUP(D8154,DATOS!$D$6:D14000,DATOS!$C$6:C14000,0,0,1))</f>
        <v/>
      </c>
      <c r="F8154" s="220"/>
      <c r="G8154" s="221"/>
      <c r="H8154" s="194"/>
      <c r="I8154" s="106"/>
      <c r="J8154" s="195"/>
      <c r="K8154" s="195"/>
      <c r="L8154" s="196"/>
    </row>
    <row r="8155">
      <c r="A8155" s="198"/>
      <c r="B8155" s="219"/>
      <c r="C8155" s="103"/>
      <c r="D8155" s="103"/>
      <c r="E8155" s="5" t="str">
        <f t="array" ref="E8155">IF(D8155="","",XLOOKUP(D8155,DATOS!$D$6:D14000,DATOS!$C$6:C14000,0,0,1))</f>
        <v/>
      </c>
      <c r="F8155" s="220"/>
      <c r="G8155" s="221"/>
      <c r="H8155" s="194"/>
      <c r="I8155" s="106"/>
      <c r="J8155" s="195"/>
      <c r="K8155" s="195"/>
      <c r="L8155" s="196"/>
    </row>
    <row r="8156">
      <c r="A8156" s="198"/>
      <c r="B8156" s="219"/>
      <c r="C8156" s="103"/>
      <c r="D8156" s="103"/>
      <c r="E8156" s="5" t="str">
        <f t="array" ref="E8156">IF(D8156="","",XLOOKUP(D8156,DATOS!$D$6:D14000,DATOS!$C$6:C14000,0,0,1))</f>
        <v/>
      </c>
      <c r="F8156" s="220"/>
      <c r="G8156" s="221"/>
      <c r="H8156" s="194"/>
      <c r="I8156" s="106"/>
      <c r="J8156" s="195"/>
      <c r="K8156" s="195"/>
      <c r="L8156" s="196"/>
    </row>
    <row r="8157">
      <c r="A8157" s="198"/>
      <c r="B8157" s="219"/>
      <c r="C8157" s="103"/>
      <c r="D8157" s="103"/>
      <c r="E8157" s="5" t="str">
        <f t="array" ref="E8157">IF(D8157="","",XLOOKUP(D8157,DATOS!$D$6:D14000,DATOS!$C$6:C14000,0,0,1))</f>
        <v/>
      </c>
      <c r="F8157" s="220"/>
      <c r="G8157" s="221"/>
      <c r="H8157" s="194"/>
      <c r="I8157" s="106"/>
      <c r="J8157" s="195"/>
      <c r="K8157" s="195"/>
      <c r="L8157" s="196"/>
    </row>
    <row r="8158">
      <c r="A8158" s="198"/>
      <c r="B8158" s="219"/>
      <c r="C8158" s="103"/>
      <c r="D8158" s="103"/>
      <c r="E8158" s="5" t="str">
        <f t="array" ref="E8158">IF(D8158="","",XLOOKUP(D8158,DATOS!$D$6:D14000,DATOS!$C$6:C14000,0,0,1))</f>
        <v/>
      </c>
      <c r="F8158" s="220"/>
      <c r="G8158" s="221"/>
      <c r="H8158" s="194"/>
      <c r="I8158" s="106"/>
      <c r="J8158" s="195"/>
      <c r="K8158" s="195"/>
      <c r="L8158" s="196"/>
    </row>
    <row r="8159">
      <c r="A8159" s="198"/>
      <c r="B8159" s="219"/>
      <c r="C8159" s="103"/>
      <c r="D8159" s="103"/>
      <c r="E8159" s="5" t="str">
        <f t="array" ref="E8159">IF(D8159="","",XLOOKUP(D8159,DATOS!$D$6:D14000,DATOS!$C$6:C14000,0,0,1))</f>
        <v/>
      </c>
      <c r="F8159" s="220"/>
      <c r="G8159" s="221"/>
      <c r="H8159" s="194"/>
      <c r="I8159" s="106"/>
      <c r="J8159" s="195"/>
      <c r="K8159" s="195"/>
      <c r="L8159" s="196"/>
    </row>
    <row r="8160">
      <c r="A8160" s="198"/>
      <c r="B8160" s="219"/>
      <c r="C8160" s="103"/>
      <c r="D8160" s="103"/>
      <c r="E8160" s="5" t="str">
        <f t="array" ref="E8160">IF(D8160="","",XLOOKUP(D8160,DATOS!$D$6:D14000,DATOS!$C$6:C14000,0,0,1))</f>
        <v/>
      </c>
      <c r="F8160" s="220"/>
      <c r="G8160" s="221"/>
      <c r="H8160" s="194"/>
      <c r="I8160" s="106"/>
      <c r="J8160" s="195"/>
      <c r="K8160" s="195"/>
      <c r="L8160" s="196"/>
    </row>
    <row r="8161">
      <c r="A8161" s="198"/>
      <c r="B8161" s="219"/>
      <c r="C8161" s="103"/>
      <c r="D8161" s="103"/>
      <c r="E8161" s="5" t="str">
        <f t="array" ref="E8161">IF(D8161="","",XLOOKUP(D8161,DATOS!$D$6:D14000,DATOS!$C$6:C14000,0,0,1))</f>
        <v/>
      </c>
      <c r="F8161" s="220"/>
      <c r="G8161" s="221"/>
      <c r="H8161" s="194"/>
      <c r="I8161" s="106"/>
      <c r="J8161" s="195"/>
      <c r="K8161" s="195"/>
      <c r="L8161" s="196"/>
    </row>
    <row r="8162">
      <c r="A8162" s="198"/>
      <c r="B8162" s="219"/>
      <c r="C8162" s="103"/>
      <c r="D8162" s="103"/>
      <c r="E8162" s="5" t="str">
        <f t="array" ref="E8162">IF(D8162="","",XLOOKUP(D8162,DATOS!$D$6:D14000,DATOS!$C$6:C14000,0,0,1))</f>
        <v/>
      </c>
      <c r="F8162" s="220"/>
      <c r="G8162" s="221"/>
      <c r="H8162" s="194"/>
      <c r="I8162" s="106"/>
      <c r="J8162" s="195"/>
      <c r="K8162" s="195"/>
      <c r="L8162" s="196"/>
    </row>
    <row r="8163">
      <c r="A8163" s="198"/>
      <c r="B8163" s="219"/>
      <c r="C8163" s="103"/>
      <c r="D8163" s="103"/>
      <c r="E8163" s="5" t="str">
        <f t="array" ref="E8163">IF(D8163="","",XLOOKUP(D8163,DATOS!$D$6:D14000,DATOS!$C$6:C14000,0,0,1))</f>
        <v/>
      </c>
      <c r="F8163" s="220"/>
      <c r="G8163" s="221"/>
      <c r="H8163" s="194"/>
      <c r="I8163" s="106"/>
      <c r="J8163" s="195"/>
      <c r="K8163" s="195"/>
      <c r="L8163" s="196"/>
    </row>
    <row r="8164">
      <c r="A8164" s="198"/>
      <c r="B8164" s="219"/>
      <c r="C8164" s="103"/>
      <c r="D8164" s="103"/>
      <c r="E8164" s="5" t="str">
        <f t="array" ref="E8164">IF(D8164="","",XLOOKUP(D8164,DATOS!$D$6:D14000,DATOS!$C$6:C14000,0,0,1))</f>
        <v/>
      </c>
      <c r="F8164" s="220"/>
      <c r="G8164" s="221"/>
      <c r="H8164" s="194"/>
      <c r="I8164" s="106"/>
      <c r="J8164" s="195"/>
      <c r="K8164" s="195"/>
      <c r="L8164" s="196"/>
    </row>
    <row r="8165">
      <c r="A8165" s="198"/>
      <c r="B8165" s="219"/>
      <c r="C8165" s="103"/>
      <c r="D8165" s="103"/>
      <c r="E8165" s="5" t="str">
        <f t="array" ref="E8165">IF(D8165="","",XLOOKUP(D8165,DATOS!$D$6:D14000,DATOS!$C$6:C14000,0,0,1))</f>
        <v/>
      </c>
      <c r="F8165" s="220"/>
      <c r="G8165" s="221"/>
      <c r="H8165" s="194"/>
      <c r="I8165" s="106"/>
      <c r="J8165" s="195"/>
      <c r="K8165" s="195"/>
      <c r="L8165" s="196"/>
    </row>
    <row r="8166">
      <c r="A8166" s="198"/>
      <c r="B8166" s="219"/>
      <c r="C8166" s="103"/>
      <c r="D8166" s="103"/>
      <c r="E8166" s="5" t="str">
        <f t="array" ref="E8166">IF(D8166="","",XLOOKUP(D8166,DATOS!$D$6:D14000,DATOS!$C$6:C14000,0,0,1))</f>
        <v/>
      </c>
      <c r="F8166" s="220"/>
      <c r="G8166" s="221"/>
      <c r="H8166" s="194"/>
      <c r="I8166" s="106"/>
      <c r="J8166" s="195"/>
      <c r="K8166" s="195"/>
      <c r="L8166" s="196"/>
    </row>
    <row r="8167">
      <c r="A8167" s="198"/>
      <c r="B8167" s="219"/>
      <c r="C8167" s="103"/>
      <c r="D8167" s="103"/>
      <c r="E8167" s="224" t="str">
        <f t="array" ref="E8167">IF(D8167="","",XLOOKUP(D8167,DATOS!$D$6:D14000,DATOS!$C$6:C14000,0,0,1))</f>
        <v/>
      </c>
      <c r="F8167" s="220"/>
      <c r="G8167" s="221"/>
      <c r="H8167" s="194"/>
      <c r="I8167" s="106"/>
      <c r="J8167" s="195"/>
      <c r="K8167" s="195"/>
      <c r="L8167" s="196"/>
    </row>
    <row r="8168">
      <c r="A8168" s="198"/>
      <c r="B8168" s="219"/>
      <c r="C8168" s="103"/>
      <c r="D8168" s="103"/>
      <c r="E8168" s="5" t="str">
        <f t="array" ref="E8168">IF(D8168="","",XLOOKUP(D8168,DATOS!$D$6:D14000,DATOS!$C$6:C14000,0,0,1))</f>
        <v/>
      </c>
      <c r="F8168" s="220"/>
      <c r="G8168" s="221"/>
      <c r="H8168" s="194"/>
      <c r="I8168" s="106"/>
      <c r="J8168" s="195"/>
      <c r="K8168" s="195"/>
      <c r="L8168" s="196"/>
    </row>
    <row r="8169">
      <c r="A8169" s="198"/>
      <c r="B8169" s="219"/>
      <c r="C8169" s="103"/>
      <c r="D8169" s="103"/>
      <c r="E8169" s="5" t="str">
        <f t="array" ref="E8169">IF(D8169="","",XLOOKUP(D8169,DATOS!$D$6:D14000,DATOS!$C$6:C14000,0,0,1))</f>
        <v/>
      </c>
      <c r="F8169" s="220"/>
      <c r="G8169" s="221"/>
      <c r="H8169" s="194"/>
      <c r="I8169" s="106"/>
      <c r="J8169" s="195"/>
      <c r="K8169" s="195"/>
      <c r="L8169" s="196"/>
    </row>
    <row r="8170">
      <c r="A8170" s="198"/>
      <c r="B8170" s="219"/>
      <c r="C8170" s="103"/>
      <c r="D8170" s="103"/>
      <c r="E8170" s="5" t="str">
        <f t="array" ref="E8170">IF(D8170="","",XLOOKUP(D8170,DATOS!$D$6:D14000,DATOS!$C$6:C14000,0,0,1))</f>
        <v/>
      </c>
      <c r="F8170" s="220"/>
      <c r="G8170" s="221"/>
      <c r="H8170" s="194"/>
      <c r="I8170" s="106"/>
      <c r="J8170" s="195"/>
      <c r="K8170" s="195"/>
      <c r="L8170" s="196"/>
    </row>
    <row r="8171">
      <c r="A8171" s="198"/>
      <c r="B8171" s="219"/>
      <c r="C8171" s="103"/>
      <c r="D8171" s="103"/>
      <c r="E8171" s="5" t="str">
        <f t="array" ref="E8171">IF(D8171="","",XLOOKUP(D8171,DATOS!$D$6:D14000,DATOS!$C$6:C14000,0,0,1))</f>
        <v/>
      </c>
      <c r="F8171" s="220"/>
      <c r="G8171" s="221"/>
      <c r="H8171" s="194"/>
      <c r="I8171" s="106"/>
      <c r="J8171" s="195"/>
      <c r="K8171" s="195"/>
      <c r="L8171" s="196"/>
    </row>
    <row r="8172">
      <c r="A8172" s="198"/>
      <c r="B8172" s="219"/>
      <c r="C8172" s="103"/>
      <c r="D8172" s="103"/>
      <c r="E8172" s="224" t="str">
        <f t="array" ref="E8172">IF(D8172="","",XLOOKUP(D8172,DATOS!$D$6:D14000,DATOS!$C$6:C14000,0,0,1))</f>
        <v/>
      </c>
      <c r="F8172" s="220"/>
      <c r="G8172" s="221"/>
      <c r="H8172" s="194"/>
      <c r="I8172" s="106"/>
      <c r="J8172" s="195"/>
      <c r="K8172" s="195"/>
      <c r="L8172" s="196"/>
    </row>
    <row r="8173">
      <c r="A8173" s="198"/>
      <c r="B8173" s="219"/>
      <c r="C8173" s="103"/>
      <c r="D8173" s="103"/>
      <c r="E8173" s="5" t="str">
        <f t="array" ref="E8173">IF(D8173="","",XLOOKUP(D8173,DATOS!$D$6:D14000,DATOS!$C$6:C14000,0,0,1))</f>
        <v/>
      </c>
      <c r="F8173" s="220"/>
      <c r="G8173" s="221"/>
      <c r="H8173" s="194"/>
      <c r="I8173" s="106"/>
      <c r="J8173" s="195"/>
      <c r="K8173" s="195"/>
      <c r="L8173" s="196"/>
    </row>
    <row r="8174">
      <c r="A8174" s="198"/>
      <c r="B8174" s="219"/>
      <c r="C8174" s="103"/>
      <c r="D8174" s="103"/>
      <c r="E8174" s="224" t="str">
        <f t="array" ref="E8174">IF(D8174="","",XLOOKUP(D8174,DATOS!$D$6:D14000,DATOS!$C$6:C14000,0,0,1))</f>
        <v/>
      </c>
      <c r="F8174" s="220"/>
      <c r="G8174" s="221"/>
      <c r="H8174" s="194"/>
      <c r="I8174" s="106"/>
      <c r="J8174" s="195"/>
      <c r="K8174" s="195"/>
      <c r="L8174" s="196"/>
    </row>
    <row r="8175">
      <c r="A8175" s="198"/>
      <c r="B8175" s="219"/>
      <c r="C8175" s="103"/>
      <c r="D8175" s="103"/>
      <c r="E8175" s="5" t="str">
        <f t="array" ref="E8175">IF(D8175="","",XLOOKUP(D8175,DATOS!$D$6:D14000,DATOS!$C$6:C14000,0,0,1))</f>
        <v/>
      </c>
      <c r="F8175" s="220"/>
      <c r="G8175" s="221"/>
      <c r="H8175" s="194"/>
      <c r="I8175" s="106"/>
      <c r="J8175" s="195"/>
      <c r="K8175" s="195"/>
      <c r="L8175" s="196"/>
    </row>
    <row r="8176">
      <c r="A8176" s="198"/>
      <c r="B8176" s="219"/>
      <c r="C8176" s="103"/>
      <c r="D8176" s="103"/>
      <c r="E8176" s="5" t="str">
        <f t="array" ref="E8176">IF(D8176="","",XLOOKUP(D8176,DATOS!$D$6:D14000,DATOS!$C$6:C14000,0,0,1))</f>
        <v/>
      </c>
      <c r="F8176" s="220"/>
      <c r="G8176" s="221"/>
      <c r="H8176" s="194"/>
      <c r="I8176" s="106"/>
      <c r="J8176" s="195"/>
      <c r="K8176" s="195"/>
      <c r="L8176" s="196"/>
    </row>
    <row r="8177">
      <c r="A8177" s="198"/>
      <c r="B8177" s="219"/>
      <c r="C8177" s="103"/>
      <c r="D8177" s="103"/>
      <c r="E8177" s="5" t="str">
        <f t="array" ref="E8177">IF(D8177="","",XLOOKUP(D8177,DATOS!$D$6:D14000,DATOS!$C$6:C14000,0,0,1))</f>
        <v/>
      </c>
      <c r="F8177" s="220"/>
      <c r="G8177" s="221"/>
      <c r="H8177" s="194"/>
      <c r="I8177" s="106"/>
      <c r="J8177" s="195"/>
      <c r="K8177" s="195"/>
      <c r="L8177" s="196"/>
    </row>
    <row r="8178">
      <c r="A8178" s="198"/>
      <c r="B8178" s="219"/>
      <c r="C8178" s="103"/>
      <c r="D8178" s="103"/>
      <c r="E8178" s="5" t="str">
        <f t="array" ref="E8178">IF(D8178="","",XLOOKUP(D8178,DATOS!$D$6:D14000,DATOS!$C$6:C14000,0,0,1))</f>
        <v/>
      </c>
      <c r="F8178" s="220"/>
      <c r="G8178" s="221"/>
      <c r="H8178" s="194"/>
      <c r="I8178" s="106"/>
      <c r="J8178" s="195"/>
      <c r="K8178" s="195"/>
      <c r="L8178" s="196"/>
    </row>
    <row r="8179">
      <c r="A8179" s="198"/>
      <c r="B8179" s="219"/>
      <c r="C8179" s="103"/>
      <c r="D8179" s="103"/>
      <c r="E8179" s="5" t="str">
        <f t="array" ref="E8179">IF(D8179="","",XLOOKUP(D8179,DATOS!$D$6:D14000,DATOS!$C$6:C14000,0,0,1))</f>
        <v/>
      </c>
      <c r="F8179" s="220"/>
      <c r="G8179" s="221"/>
      <c r="H8179" s="194"/>
      <c r="I8179" s="106"/>
      <c r="J8179" s="195"/>
      <c r="K8179" s="195"/>
      <c r="L8179" s="196"/>
    </row>
    <row r="8180">
      <c r="A8180" s="198"/>
      <c r="B8180" s="219"/>
      <c r="C8180" s="103"/>
      <c r="D8180" s="103"/>
      <c r="E8180" s="5" t="str">
        <f t="array" ref="E8180">IF(D8180="","",XLOOKUP(D8180,DATOS!$D$6:D14000,DATOS!$C$6:C14000,0,0,1))</f>
        <v/>
      </c>
      <c r="F8180" s="220"/>
      <c r="G8180" s="221"/>
      <c r="H8180" s="194"/>
      <c r="I8180" s="106"/>
      <c r="J8180" s="195"/>
      <c r="K8180" s="195"/>
      <c r="L8180" s="196"/>
    </row>
    <row r="8181">
      <c r="A8181" s="198"/>
      <c r="B8181" s="219"/>
      <c r="C8181" s="103"/>
      <c r="D8181" s="103"/>
      <c r="E8181" s="5" t="str">
        <f t="array" ref="E8181">IF(D8181="","",XLOOKUP(D8181,DATOS!$D$6:D14000,DATOS!$C$6:C14000,0,0,1))</f>
        <v/>
      </c>
      <c r="F8181" s="220"/>
      <c r="G8181" s="221"/>
      <c r="H8181" s="194"/>
      <c r="I8181" s="106"/>
      <c r="J8181" s="195"/>
      <c r="K8181" s="195"/>
      <c r="L8181" s="196"/>
    </row>
    <row r="8182">
      <c r="A8182" s="198"/>
      <c r="B8182" s="219"/>
      <c r="C8182" s="103"/>
      <c r="D8182" s="103"/>
      <c r="E8182" s="224" t="str">
        <f t="array" ref="E8182">IF(D8182="","",XLOOKUP(D8182,DATOS!$D$6:D14000,DATOS!$C$6:C14000,0,0,1))</f>
        <v/>
      </c>
      <c r="F8182" s="220"/>
      <c r="G8182" s="221"/>
      <c r="H8182" s="194"/>
      <c r="I8182" s="106"/>
      <c r="J8182" s="195"/>
      <c r="K8182" s="195"/>
      <c r="L8182" s="196"/>
    </row>
    <row r="8183">
      <c r="A8183" s="198"/>
      <c r="B8183" s="219"/>
      <c r="C8183" s="103"/>
      <c r="D8183" s="103"/>
      <c r="E8183" s="5" t="str">
        <f t="array" ref="E8183">IF(D8183="","",XLOOKUP(D8183,DATOS!$D$6:D14000,DATOS!$C$6:C14000,0,0,1))</f>
        <v/>
      </c>
      <c r="F8183" s="220"/>
      <c r="G8183" s="221"/>
      <c r="H8183" s="194"/>
      <c r="I8183" s="106"/>
      <c r="J8183" s="195"/>
      <c r="K8183" s="195"/>
      <c r="L8183" s="196"/>
    </row>
    <row r="8184">
      <c r="A8184" s="198"/>
      <c r="B8184" s="219"/>
      <c r="C8184" s="103"/>
      <c r="D8184" s="103"/>
      <c r="E8184" s="5" t="str">
        <f t="array" ref="E8184">IF(D8184="","",XLOOKUP(D8184,DATOS!$D$6:D14000,DATOS!$C$6:C14000,0,0,1))</f>
        <v/>
      </c>
      <c r="F8184" s="220"/>
      <c r="G8184" s="221"/>
      <c r="H8184" s="194"/>
      <c r="I8184" s="106"/>
      <c r="J8184" s="195"/>
      <c r="K8184" s="195"/>
      <c r="L8184" s="196"/>
    </row>
    <row r="8185">
      <c r="A8185" s="198"/>
      <c r="B8185" s="219"/>
      <c r="C8185" s="103"/>
      <c r="D8185" s="103"/>
      <c r="E8185" s="5" t="str">
        <f t="array" ref="E8185">IF(D8185="","",XLOOKUP(D8185,DATOS!$D$6:D14000,DATOS!$C$6:C14000,0,0,1))</f>
        <v/>
      </c>
      <c r="F8185" s="220"/>
      <c r="G8185" s="221"/>
      <c r="H8185" s="194"/>
      <c r="I8185" s="106"/>
      <c r="J8185" s="195"/>
      <c r="K8185" s="195"/>
      <c r="L8185" s="196"/>
    </row>
    <row r="8186">
      <c r="A8186" s="198"/>
      <c r="B8186" s="219"/>
      <c r="C8186" s="103"/>
      <c r="D8186" s="103"/>
      <c r="E8186" s="5" t="str">
        <f t="array" ref="E8186">IF(D8186="","",XLOOKUP(D8186,DATOS!$D$6:D14000,DATOS!$C$6:C14000,0,0,1))</f>
        <v/>
      </c>
      <c r="F8186" s="220"/>
      <c r="G8186" s="221"/>
      <c r="H8186" s="194"/>
      <c r="I8186" s="106"/>
      <c r="J8186" s="195"/>
      <c r="K8186" s="195"/>
      <c r="L8186" s="196"/>
    </row>
    <row r="8187">
      <c r="A8187" s="198"/>
      <c r="B8187" s="219"/>
      <c r="C8187" s="103"/>
      <c r="D8187" s="103"/>
      <c r="E8187" s="5" t="str">
        <f t="array" ref="E8187">IF(D8187="","",XLOOKUP(D8187,DATOS!$D$6:D14000,DATOS!$C$6:C14000,0,0,1))</f>
        <v/>
      </c>
      <c r="F8187" s="220"/>
      <c r="G8187" s="221"/>
      <c r="H8187" s="194"/>
      <c r="I8187" s="106"/>
      <c r="J8187" s="195"/>
      <c r="K8187" s="195"/>
      <c r="L8187" s="196"/>
    </row>
    <row r="8188">
      <c r="A8188" s="198"/>
      <c r="B8188" s="219"/>
      <c r="C8188" s="103"/>
      <c r="D8188" s="103"/>
      <c r="E8188" s="5" t="str">
        <f t="array" ref="E8188">IF(D8188="","",XLOOKUP(D8188,DATOS!$D$6:D14000,DATOS!$C$6:C14000,0,0,1))</f>
        <v/>
      </c>
      <c r="F8188" s="220"/>
      <c r="G8188" s="221"/>
      <c r="H8188" s="194"/>
      <c r="I8188" s="106"/>
      <c r="J8188" s="195"/>
      <c r="K8188" s="195"/>
      <c r="L8188" s="196"/>
    </row>
    <row r="8189">
      <c r="A8189" s="198"/>
      <c r="B8189" s="219"/>
      <c r="C8189" s="103"/>
      <c r="D8189" s="103"/>
      <c r="E8189" s="5" t="str">
        <f t="array" ref="E8189">IF(D8189="","",XLOOKUP(D8189,DATOS!$D$6:D14000,DATOS!$C$6:C14000,0,0,1))</f>
        <v/>
      </c>
      <c r="F8189" s="220"/>
      <c r="G8189" s="221"/>
      <c r="H8189" s="194"/>
      <c r="I8189" s="106"/>
      <c r="J8189" s="195"/>
      <c r="K8189" s="195"/>
      <c r="L8189" s="196"/>
    </row>
    <row r="8190">
      <c r="A8190" s="198"/>
      <c r="B8190" s="219"/>
      <c r="C8190" s="103"/>
      <c r="D8190" s="103"/>
      <c r="E8190" s="5" t="str">
        <f t="array" ref="E8190">IF(D8190="","",XLOOKUP(D8190,DATOS!$D$6:D14000,DATOS!$C$6:C14000,0,0,1))</f>
        <v/>
      </c>
      <c r="F8190" s="220"/>
      <c r="G8190" s="221"/>
      <c r="H8190" s="194"/>
      <c r="I8190" s="106"/>
      <c r="J8190" s="195"/>
      <c r="K8190" s="195"/>
      <c r="L8190" s="196"/>
    </row>
    <row r="8191">
      <c r="A8191" s="198"/>
      <c r="B8191" s="219"/>
      <c r="C8191" s="103"/>
      <c r="D8191" s="103"/>
      <c r="E8191" s="5" t="str">
        <f t="array" ref="E8191">IF(D8191="","",XLOOKUP(D8191,DATOS!$D$6:D14000,DATOS!$C$6:C14000,0,0,1))</f>
        <v/>
      </c>
      <c r="F8191" s="220"/>
      <c r="G8191" s="221"/>
      <c r="H8191" s="194"/>
      <c r="I8191" s="106"/>
      <c r="J8191" s="195"/>
      <c r="K8191" s="195"/>
      <c r="L8191" s="196"/>
    </row>
    <row r="8192">
      <c r="A8192" s="198"/>
      <c r="B8192" s="219"/>
      <c r="C8192" s="103"/>
      <c r="D8192" s="103"/>
      <c r="E8192" s="5" t="str">
        <f t="array" ref="E8192">IF(D8192="","",XLOOKUP(D8192,DATOS!$D$6:D14000,DATOS!$C$6:C14000,0,0,1))</f>
        <v/>
      </c>
      <c r="F8192" s="220"/>
      <c r="G8192" s="221"/>
      <c r="H8192" s="194"/>
      <c r="I8192" s="106"/>
      <c r="J8192" s="195"/>
      <c r="K8192" s="195"/>
      <c r="L8192" s="196"/>
    </row>
    <row r="8193">
      <c r="A8193" s="198"/>
      <c r="B8193" s="219"/>
      <c r="C8193" s="103"/>
      <c r="D8193" s="103"/>
      <c r="E8193" s="5" t="str">
        <f t="array" ref="E8193">IF(D8193="","",XLOOKUP(D8193,DATOS!$D$6:D14000,DATOS!$C$6:C14000,0,0,1))</f>
        <v/>
      </c>
      <c r="F8193" s="220"/>
      <c r="G8193" s="221"/>
      <c r="H8193" s="194"/>
      <c r="I8193" s="106"/>
      <c r="J8193" s="195"/>
      <c r="K8193" s="195"/>
      <c r="L8193" s="196"/>
    </row>
    <row r="8194">
      <c r="A8194" s="198"/>
      <c r="B8194" s="219"/>
      <c r="C8194" s="103"/>
      <c r="D8194" s="103"/>
      <c r="E8194" s="5" t="str">
        <f t="array" ref="E8194">IF(D8194="","",XLOOKUP(D8194,DATOS!$D$6:D14000,DATOS!$C$6:C14000,0,0,1))</f>
        <v/>
      </c>
      <c r="F8194" s="220"/>
      <c r="G8194" s="221"/>
      <c r="H8194" s="194"/>
      <c r="I8194" s="106"/>
      <c r="J8194" s="195"/>
      <c r="K8194" s="195"/>
      <c r="L8194" s="196"/>
    </row>
    <row r="8195">
      <c r="A8195" s="198"/>
      <c r="B8195" s="219"/>
      <c r="C8195" s="103"/>
      <c r="D8195" s="103"/>
      <c r="E8195" s="5" t="str">
        <f t="array" ref="E8195">IF(D8195="","",XLOOKUP(D8195,DATOS!$D$6:D14000,DATOS!$C$6:C14000,0,0,1))</f>
        <v/>
      </c>
      <c r="F8195" s="220"/>
      <c r="G8195" s="221"/>
      <c r="H8195" s="194"/>
      <c r="I8195" s="106"/>
      <c r="J8195" s="195"/>
      <c r="K8195" s="195"/>
      <c r="L8195" s="196"/>
    </row>
    <row r="8196">
      <c r="A8196" s="198"/>
      <c r="B8196" s="219"/>
      <c r="C8196" s="103"/>
      <c r="D8196" s="103"/>
      <c r="E8196" s="5" t="str">
        <f t="array" ref="E8196">IF(D8196="","",XLOOKUP(D8196,DATOS!$D$6:D14000,DATOS!$C$6:C14000,0,0,1))</f>
        <v/>
      </c>
      <c r="F8196" s="220"/>
      <c r="G8196" s="221"/>
      <c r="H8196" s="194"/>
      <c r="I8196" s="106"/>
      <c r="J8196" s="195"/>
      <c r="K8196" s="195"/>
      <c r="L8196" s="196"/>
    </row>
    <row r="8197">
      <c r="A8197" s="198"/>
      <c r="B8197" s="219"/>
      <c r="C8197" s="103"/>
      <c r="D8197" s="103"/>
      <c r="E8197" s="5" t="str">
        <f t="array" ref="E8197">IF(D8197="","",XLOOKUP(D8197,DATOS!$D$6:D14000,DATOS!$C$6:C14000,0,0,1))</f>
        <v/>
      </c>
      <c r="F8197" s="220"/>
      <c r="G8197" s="221"/>
      <c r="H8197" s="194"/>
      <c r="I8197" s="106"/>
      <c r="J8197" s="195"/>
      <c r="K8197" s="195"/>
      <c r="L8197" s="196"/>
    </row>
    <row r="8198">
      <c r="A8198" s="198"/>
      <c r="B8198" s="219"/>
      <c r="C8198" s="103"/>
      <c r="D8198" s="103"/>
      <c r="E8198" s="5" t="str">
        <f t="array" ref="E8198">IF(D8198="","",XLOOKUP(D8198,DATOS!$D$6:D14000,DATOS!$C$6:C14000,0,0,1))</f>
        <v/>
      </c>
      <c r="F8198" s="220"/>
      <c r="G8198" s="221"/>
      <c r="H8198" s="194"/>
      <c r="I8198" s="106"/>
      <c r="J8198" s="195"/>
      <c r="K8198" s="195"/>
      <c r="L8198" s="196"/>
    </row>
    <row r="8199">
      <c r="A8199" s="198"/>
      <c r="B8199" s="219"/>
      <c r="C8199" s="103"/>
      <c r="D8199" s="103"/>
      <c r="E8199" s="5" t="str">
        <f t="array" ref="E8199">IF(D8199="","",XLOOKUP(D8199,DATOS!$D$6:D14000,DATOS!$C$6:C14000,0,0,1))</f>
        <v/>
      </c>
      <c r="F8199" s="220"/>
      <c r="G8199" s="221"/>
      <c r="H8199" s="194"/>
      <c r="I8199" s="106"/>
      <c r="J8199" s="195"/>
      <c r="K8199" s="195"/>
      <c r="L8199" s="196"/>
    </row>
    <row r="8200">
      <c r="A8200" s="198"/>
      <c r="B8200" s="219"/>
      <c r="C8200" s="103"/>
      <c r="D8200" s="103"/>
      <c r="E8200" s="5" t="str">
        <f t="array" ref="E8200">IF(D8200="","",XLOOKUP(D8200,DATOS!$D$6:D14000,DATOS!$C$6:C14000,0,0,1))</f>
        <v/>
      </c>
      <c r="F8200" s="220"/>
      <c r="G8200" s="221"/>
      <c r="H8200" s="194"/>
      <c r="I8200" s="106"/>
      <c r="J8200" s="195"/>
      <c r="K8200" s="195"/>
      <c r="L8200" s="196"/>
    </row>
    <row r="8201">
      <c r="A8201" s="198"/>
      <c r="B8201" s="219"/>
      <c r="C8201" s="103"/>
      <c r="D8201" s="103"/>
      <c r="E8201" s="5" t="str">
        <f t="array" ref="E8201">IF(D8201="","",XLOOKUP(D8201,DATOS!$D$6:D14000,DATOS!$C$6:C14000,0,0,1))</f>
        <v/>
      </c>
      <c r="F8201" s="220"/>
      <c r="G8201" s="221"/>
      <c r="H8201" s="194"/>
      <c r="I8201" s="106"/>
      <c r="J8201" s="195"/>
      <c r="K8201" s="195"/>
      <c r="L8201" s="196"/>
    </row>
    <row r="8202">
      <c r="A8202" s="198"/>
      <c r="B8202" s="219"/>
      <c r="C8202" s="103"/>
      <c r="D8202" s="103"/>
      <c r="E8202" s="5" t="str">
        <f t="array" ref="E8202">IF(D8202="","",XLOOKUP(D8202,DATOS!$D$6:D14000,DATOS!$C$6:C14000,0,0,1))</f>
        <v/>
      </c>
      <c r="F8202" s="220"/>
      <c r="G8202" s="221"/>
      <c r="H8202" s="194"/>
      <c r="I8202" s="106"/>
      <c r="J8202" s="195"/>
      <c r="K8202" s="195"/>
      <c r="L8202" s="196"/>
    </row>
    <row r="8203">
      <c r="A8203" s="198"/>
      <c r="B8203" s="219"/>
      <c r="C8203" s="103"/>
      <c r="D8203" s="103"/>
      <c r="E8203" s="5" t="str">
        <f t="array" ref="E8203">IF(D8203="","",XLOOKUP(D8203,DATOS!$D$6:D14000,DATOS!$C$6:C14000,0,0,1))</f>
        <v/>
      </c>
      <c r="F8203" s="220"/>
      <c r="G8203" s="221"/>
      <c r="H8203" s="194"/>
      <c r="I8203" s="106"/>
      <c r="J8203" s="195"/>
      <c r="K8203" s="195"/>
      <c r="L8203" s="196"/>
    </row>
    <row r="8204">
      <c r="A8204" s="198"/>
      <c r="B8204" s="219"/>
      <c r="C8204" s="103"/>
      <c r="D8204" s="103"/>
      <c r="E8204" s="5" t="str">
        <f t="array" ref="E8204">IF(D8204="","",XLOOKUP(D8204,DATOS!$D$6:D14000,DATOS!$C$6:C14000,0,0,1))</f>
        <v/>
      </c>
      <c r="F8204" s="220"/>
      <c r="G8204" s="221"/>
      <c r="H8204" s="194"/>
      <c r="I8204" s="106"/>
      <c r="J8204" s="195"/>
      <c r="K8204" s="195"/>
      <c r="L8204" s="196"/>
    </row>
    <row r="8205">
      <c r="A8205" s="198"/>
      <c r="B8205" s="219"/>
      <c r="C8205" s="103"/>
      <c r="D8205" s="103"/>
      <c r="E8205" s="5" t="str">
        <f t="array" ref="E8205">IF(D8205="","",XLOOKUP(D8205,DATOS!$D$6:D14000,DATOS!$C$6:C14000,0,0,1))</f>
        <v/>
      </c>
      <c r="F8205" s="220"/>
      <c r="G8205" s="221"/>
      <c r="H8205" s="194"/>
      <c r="I8205" s="106"/>
      <c r="J8205" s="195"/>
      <c r="K8205" s="195"/>
      <c r="L8205" s="196"/>
    </row>
    <row r="8206">
      <c r="A8206" s="198"/>
      <c r="B8206" s="219"/>
      <c r="C8206" s="103"/>
      <c r="D8206" s="103"/>
      <c r="E8206" s="5" t="str">
        <f t="array" ref="E8206">IF(D8206="","",XLOOKUP(D8206,DATOS!$D$6:D14000,DATOS!$C$6:C14000,0,0,1))</f>
        <v/>
      </c>
      <c r="F8206" s="220"/>
      <c r="G8206" s="221"/>
      <c r="H8206" s="194"/>
      <c r="I8206" s="106"/>
      <c r="J8206" s="195"/>
      <c r="K8206" s="195"/>
      <c r="L8206" s="196"/>
    </row>
    <row r="8207">
      <c r="A8207" s="198"/>
      <c r="B8207" s="219"/>
      <c r="C8207" s="103"/>
      <c r="D8207" s="103"/>
      <c r="E8207" s="5" t="str">
        <f t="array" ref="E8207">IF(D8207="","",XLOOKUP(D8207,DATOS!$D$6:D14000,DATOS!$C$6:C14000,0,0,1))</f>
        <v/>
      </c>
      <c r="F8207" s="220"/>
      <c r="G8207" s="221"/>
      <c r="H8207" s="194"/>
      <c r="I8207" s="106"/>
      <c r="J8207" s="195"/>
      <c r="K8207" s="195"/>
      <c r="L8207" s="196"/>
    </row>
    <row r="8208">
      <c r="A8208" s="198"/>
      <c r="B8208" s="219"/>
      <c r="C8208" s="103"/>
      <c r="D8208" s="103"/>
      <c r="E8208" s="5" t="str">
        <f t="array" ref="E8208">IF(D8208="","",XLOOKUP(D8208,DATOS!$D$6:D14000,DATOS!$C$6:C14000,0,0,1))</f>
        <v/>
      </c>
      <c r="F8208" s="220"/>
      <c r="G8208" s="221"/>
      <c r="H8208" s="194"/>
      <c r="I8208" s="106"/>
      <c r="J8208" s="195"/>
      <c r="K8208" s="195"/>
      <c r="L8208" s="196"/>
    </row>
    <row r="8209">
      <c r="A8209" s="198"/>
      <c r="B8209" s="219"/>
      <c r="C8209" s="103"/>
      <c r="D8209" s="103"/>
      <c r="E8209" s="5" t="str">
        <f t="array" ref="E8209">IF(D8209="","",XLOOKUP(D8209,DATOS!$D$6:D14000,DATOS!$C$6:C14000,0,0,1))</f>
        <v/>
      </c>
      <c r="F8209" s="220"/>
      <c r="G8209" s="221"/>
      <c r="H8209" s="194"/>
      <c r="I8209" s="106"/>
      <c r="J8209" s="195"/>
      <c r="K8209" s="195"/>
      <c r="L8209" s="196"/>
    </row>
    <row r="8210">
      <c r="A8210" s="198"/>
      <c r="B8210" s="219"/>
      <c r="C8210" s="103"/>
      <c r="D8210" s="103"/>
      <c r="E8210" s="5" t="str">
        <f t="array" ref="E8210">IF(D8210="","",XLOOKUP(D8210,DATOS!$D$6:D14000,DATOS!$C$6:C14000,0,0,1))</f>
        <v/>
      </c>
      <c r="F8210" s="220"/>
      <c r="G8210" s="221"/>
      <c r="H8210" s="194"/>
      <c r="I8210" s="106"/>
      <c r="J8210" s="195"/>
      <c r="K8210" s="195"/>
      <c r="L8210" s="196"/>
    </row>
    <row r="8211">
      <c r="A8211" s="198"/>
      <c r="B8211" s="219"/>
      <c r="C8211" s="103"/>
      <c r="D8211" s="103"/>
      <c r="E8211" s="5" t="str">
        <f t="array" ref="E8211">IF(D8211="","",XLOOKUP(D8211,DATOS!$D$6:D14000,DATOS!$C$6:C14000,0,0,1))</f>
        <v/>
      </c>
      <c r="F8211" s="220"/>
      <c r="G8211" s="221"/>
      <c r="H8211" s="194"/>
      <c r="I8211" s="106"/>
      <c r="J8211" s="195"/>
      <c r="K8211" s="195"/>
      <c r="L8211" s="196"/>
    </row>
    <row r="8212">
      <c r="A8212" s="198"/>
      <c r="B8212" s="219"/>
      <c r="C8212" s="103"/>
      <c r="D8212" s="103"/>
      <c r="E8212" s="5" t="str">
        <f t="array" ref="E8212">IF(D8212="","",XLOOKUP(D8212,DATOS!$D$6:D14000,DATOS!$C$6:C14000,0,0,1))</f>
        <v/>
      </c>
      <c r="F8212" s="220"/>
      <c r="G8212" s="221"/>
      <c r="H8212" s="194"/>
      <c r="I8212" s="106"/>
      <c r="J8212" s="195"/>
      <c r="K8212" s="195"/>
      <c r="L8212" s="196"/>
    </row>
    <row r="8213">
      <c r="A8213" s="198"/>
      <c r="B8213" s="219"/>
      <c r="C8213" s="103"/>
      <c r="D8213" s="103"/>
      <c r="E8213" s="5" t="str">
        <f t="array" ref="E8213">IF(D8213="","",XLOOKUP(D8213,DATOS!$D$6:D14000,DATOS!$C$6:C14000,0,0,1))</f>
        <v/>
      </c>
      <c r="F8213" s="220"/>
      <c r="G8213" s="221"/>
      <c r="H8213" s="194"/>
      <c r="I8213" s="106"/>
      <c r="J8213" s="195"/>
      <c r="K8213" s="195"/>
      <c r="L8213" s="196"/>
    </row>
    <row r="8214">
      <c r="A8214" s="198"/>
      <c r="B8214" s="219"/>
      <c r="C8214" s="103"/>
      <c r="D8214" s="103"/>
      <c r="E8214" s="5" t="str">
        <f t="array" ref="E8214">IF(D8214="","",XLOOKUP(D8214,DATOS!$D$6:D14000,DATOS!$C$6:C14000,0,0,1))</f>
        <v/>
      </c>
      <c r="F8214" s="220"/>
      <c r="G8214" s="221"/>
      <c r="H8214" s="194"/>
      <c r="I8214" s="106"/>
      <c r="J8214" s="195"/>
      <c r="K8214" s="195"/>
      <c r="L8214" s="196"/>
    </row>
    <row r="8215">
      <c r="A8215" s="198"/>
      <c r="B8215" s="219"/>
      <c r="C8215" s="103"/>
      <c r="D8215" s="103"/>
      <c r="E8215" s="224" t="str">
        <f t="array" ref="E8215">IF(D8215="","",XLOOKUP(D8215,DATOS!$D$6:D14000,DATOS!$C$6:C14000,0,0,1))</f>
        <v/>
      </c>
      <c r="F8215" s="220"/>
      <c r="G8215" s="221"/>
      <c r="H8215" s="194"/>
      <c r="I8215" s="106"/>
      <c r="J8215" s="195"/>
      <c r="K8215" s="195"/>
      <c r="L8215" s="196"/>
    </row>
    <row r="8216">
      <c r="A8216" s="198"/>
      <c r="B8216" s="219"/>
      <c r="C8216" s="103"/>
      <c r="D8216" s="103"/>
      <c r="E8216" s="5" t="str">
        <f t="array" ref="E8216">IF(D8216="","",XLOOKUP(D8216,DATOS!$D$6:D14000,DATOS!$C$6:C14000,0,0,1))</f>
        <v/>
      </c>
      <c r="F8216" s="220"/>
      <c r="G8216" s="221"/>
      <c r="H8216" s="194"/>
      <c r="I8216" s="106"/>
      <c r="J8216" s="195"/>
      <c r="K8216" s="195"/>
      <c r="L8216" s="196"/>
    </row>
    <row r="8217">
      <c r="A8217" s="198"/>
      <c r="B8217" s="219"/>
      <c r="C8217" s="103"/>
      <c r="D8217" s="103"/>
      <c r="E8217" s="5" t="str">
        <f t="array" ref="E8217">IF(D8217="","",XLOOKUP(D8217,DATOS!$D$6:D14000,DATOS!$C$6:C14000,0,0,1))</f>
        <v/>
      </c>
      <c r="F8217" s="220"/>
      <c r="G8217" s="221"/>
      <c r="H8217" s="194"/>
      <c r="I8217" s="106"/>
      <c r="J8217" s="195"/>
      <c r="K8217" s="195"/>
      <c r="L8217" s="196"/>
    </row>
    <row r="8218">
      <c r="A8218" s="198"/>
      <c r="B8218" s="219"/>
      <c r="C8218" s="103"/>
      <c r="D8218" s="103"/>
      <c r="E8218" s="5" t="str">
        <f t="array" ref="E8218">IF(D8218="","",XLOOKUP(D8218,DATOS!$D$6:D14000,DATOS!$C$6:C14000,0,0,1))</f>
        <v/>
      </c>
      <c r="F8218" s="220"/>
      <c r="G8218" s="221"/>
      <c r="H8218" s="194"/>
      <c r="I8218" s="106"/>
      <c r="J8218" s="195"/>
      <c r="K8218" s="195"/>
      <c r="L8218" s="196"/>
    </row>
    <row r="8219">
      <c r="A8219" s="198"/>
      <c r="B8219" s="219"/>
      <c r="C8219" s="103"/>
      <c r="D8219" s="103"/>
      <c r="E8219" s="5" t="str">
        <f t="array" ref="E8219">IF(D8219="","",XLOOKUP(D8219,DATOS!$D$6:D14000,DATOS!$C$6:C14000,0,0,1))</f>
        <v/>
      </c>
      <c r="F8219" s="220"/>
      <c r="G8219" s="221"/>
      <c r="H8219" s="194"/>
      <c r="I8219" s="106"/>
      <c r="J8219" s="195"/>
      <c r="K8219" s="195"/>
      <c r="L8219" s="196"/>
    </row>
    <row r="8220">
      <c r="A8220" s="198"/>
      <c r="B8220" s="219"/>
      <c r="C8220" s="103"/>
      <c r="D8220" s="103"/>
      <c r="E8220" s="5" t="str">
        <f t="array" ref="E8220">IF(D8220="","",XLOOKUP(D8220,DATOS!$D$6:D14000,DATOS!$C$6:C14000,0,0,1))</f>
        <v/>
      </c>
      <c r="F8220" s="220"/>
      <c r="G8220" s="221"/>
      <c r="H8220" s="194"/>
      <c r="I8220" s="106"/>
      <c r="J8220" s="195"/>
      <c r="K8220" s="195"/>
      <c r="L8220" s="196"/>
    </row>
    <row r="8221">
      <c r="A8221" s="198"/>
      <c r="B8221" s="219"/>
      <c r="C8221" s="103"/>
      <c r="D8221" s="103"/>
      <c r="E8221" s="5" t="str">
        <f t="array" ref="E8221">IF(D8221="","",XLOOKUP(D8221,DATOS!$D$6:D14000,DATOS!$C$6:C14000,0,0,1))</f>
        <v/>
      </c>
      <c r="F8221" s="220"/>
      <c r="G8221" s="221"/>
      <c r="H8221" s="194"/>
      <c r="I8221" s="106"/>
      <c r="J8221" s="195"/>
      <c r="K8221" s="195"/>
      <c r="L8221" s="196"/>
    </row>
    <row r="8222">
      <c r="A8222" s="198"/>
      <c r="B8222" s="219"/>
      <c r="C8222" s="103"/>
      <c r="D8222" s="103"/>
      <c r="E8222" s="5" t="str">
        <f t="array" ref="E8222">IF(D8222="","",XLOOKUP(D8222,DATOS!$D$6:D14000,DATOS!$C$6:C14000,0,0,1))</f>
        <v/>
      </c>
      <c r="F8222" s="220"/>
      <c r="G8222" s="221"/>
      <c r="H8222" s="194"/>
      <c r="I8222" s="106"/>
      <c r="J8222" s="195"/>
      <c r="K8222" s="195"/>
      <c r="L8222" s="196"/>
    </row>
    <row r="8223">
      <c r="A8223" s="198"/>
      <c r="B8223" s="219"/>
      <c r="C8223" s="103"/>
      <c r="D8223" s="103"/>
      <c r="E8223" s="5" t="str">
        <f t="array" ref="E8223">IF(D8223="","",XLOOKUP(D8223,DATOS!$D$6:D14000,DATOS!$C$6:C14000,0,0,1))</f>
        <v/>
      </c>
      <c r="F8223" s="220"/>
      <c r="G8223" s="221"/>
      <c r="H8223" s="194"/>
      <c r="I8223" s="106"/>
      <c r="J8223" s="195"/>
      <c r="K8223" s="195"/>
      <c r="L8223" s="196"/>
    </row>
    <row r="8224">
      <c r="A8224" s="198"/>
      <c r="B8224" s="219"/>
      <c r="C8224" s="103"/>
      <c r="D8224" s="103"/>
      <c r="E8224" s="5" t="str">
        <f t="array" ref="E8224">IF(D8224="","",XLOOKUP(D8224,DATOS!$D$6:D14000,DATOS!$C$6:C14000,0,0,1))</f>
        <v/>
      </c>
      <c r="F8224" s="220"/>
      <c r="G8224" s="221"/>
      <c r="H8224" s="194"/>
      <c r="I8224" s="106"/>
      <c r="J8224" s="195"/>
      <c r="K8224" s="195"/>
      <c r="L8224" s="196"/>
    </row>
    <row r="8225">
      <c r="A8225" s="198"/>
      <c r="B8225" s="219"/>
      <c r="C8225" s="103"/>
      <c r="D8225" s="103"/>
      <c r="E8225" s="5" t="str">
        <f t="array" ref="E8225">IF(D8225="","",XLOOKUP(D8225,DATOS!$D$6:D14000,DATOS!$C$6:C14000,0,0,1))</f>
        <v/>
      </c>
      <c r="F8225" s="220"/>
      <c r="G8225" s="221"/>
      <c r="H8225" s="194"/>
      <c r="I8225" s="106"/>
      <c r="J8225" s="195"/>
      <c r="K8225" s="195"/>
      <c r="L8225" s="196"/>
    </row>
    <row r="8226">
      <c r="A8226" s="198"/>
      <c r="B8226" s="219"/>
      <c r="C8226" s="103"/>
      <c r="D8226" s="103"/>
      <c r="E8226" s="5" t="str">
        <f t="array" ref="E8226">IF(D8226="","",XLOOKUP(D8226,DATOS!$D$6:D14000,DATOS!$C$6:C14000,0,0,1))</f>
        <v/>
      </c>
      <c r="F8226" s="220"/>
      <c r="G8226" s="221"/>
      <c r="H8226" s="194"/>
      <c r="I8226" s="106"/>
      <c r="J8226" s="195"/>
      <c r="K8226" s="195"/>
      <c r="L8226" s="196"/>
    </row>
    <row r="8227">
      <c r="A8227" s="198"/>
      <c r="B8227" s="219"/>
      <c r="C8227" s="103"/>
      <c r="D8227" s="103"/>
      <c r="E8227" s="5" t="str">
        <f t="array" ref="E8227">IF(D8227="","",XLOOKUP(D8227,DATOS!$D$6:D14000,DATOS!$C$6:C14000,0,0,1))</f>
        <v/>
      </c>
      <c r="F8227" s="220"/>
      <c r="G8227" s="221"/>
      <c r="H8227" s="194"/>
      <c r="I8227" s="106"/>
      <c r="J8227" s="195"/>
      <c r="K8227" s="195"/>
      <c r="L8227" s="196"/>
    </row>
    <row r="8228">
      <c r="A8228" s="198"/>
      <c r="B8228" s="219"/>
      <c r="C8228" s="103"/>
      <c r="D8228" s="103"/>
      <c r="E8228" s="5" t="str">
        <f t="array" ref="E8228">IF(D8228="","",XLOOKUP(D8228,DATOS!$D$6:D14000,DATOS!$C$6:C14000,0,0,1))</f>
        <v/>
      </c>
      <c r="F8228" s="220"/>
      <c r="G8228" s="221"/>
      <c r="H8228" s="194"/>
      <c r="I8228" s="106"/>
      <c r="J8228" s="195"/>
      <c r="K8228" s="195"/>
      <c r="L8228" s="196"/>
    </row>
    <row r="8229">
      <c r="A8229" s="198"/>
      <c r="B8229" s="219"/>
      <c r="C8229" s="103"/>
      <c r="D8229" s="103"/>
      <c r="E8229" s="5" t="str">
        <f t="array" ref="E8229">IF(D8229="","",XLOOKUP(D8229,DATOS!$D$6:D14000,DATOS!$C$6:C14000,0,0,1))</f>
        <v/>
      </c>
      <c r="F8229" s="220"/>
      <c r="G8229" s="221"/>
      <c r="H8229" s="194"/>
      <c r="I8229" s="106"/>
      <c r="J8229" s="195"/>
      <c r="K8229" s="195"/>
      <c r="L8229" s="196"/>
    </row>
    <row r="8230">
      <c r="A8230" s="198"/>
      <c r="B8230" s="219"/>
      <c r="C8230" s="103"/>
      <c r="D8230" s="103"/>
      <c r="E8230" s="5" t="str">
        <f t="array" ref="E8230">IF(D8230="","",XLOOKUP(D8230,DATOS!$D$6:D14000,DATOS!$C$6:C14000,0,0,1))</f>
        <v/>
      </c>
      <c r="F8230" s="220"/>
      <c r="G8230" s="221"/>
      <c r="H8230" s="194"/>
      <c r="I8230" s="106"/>
      <c r="J8230" s="195"/>
      <c r="K8230" s="195"/>
      <c r="L8230" s="196"/>
    </row>
    <row r="8231">
      <c r="A8231" s="198"/>
      <c r="B8231" s="219"/>
      <c r="C8231" s="103"/>
      <c r="D8231" s="103"/>
      <c r="E8231" s="5" t="str">
        <f t="array" ref="E8231">IF(D8231="","",XLOOKUP(D8231,DATOS!$D$6:D14000,DATOS!$C$6:C14000,0,0,1))</f>
        <v/>
      </c>
      <c r="F8231" s="220"/>
      <c r="G8231" s="221"/>
      <c r="H8231" s="194"/>
      <c r="I8231" s="106"/>
      <c r="J8231" s="195"/>
      <c r="K8231" s="195"/>
      <c r="L8231" s="196"/>
    </row>
    <row r="8232">
      <c r="A8232" s="198"/>
      <c r="B8232" s="219"/>
      <c r="C8232" s="103"/>
      <c r="D8232" s="103"/>
      <c r="E8232" s="5" t="str">
        <f t="array" ref="E8232">IF(D8232="","",XLOOKUP(D8232,DATOS!$D$6:D14000,DATOS!$C$6:C14000,0,0,1))</f>
        <v/>
      </c>
      <c r="F8232" s="220"/>
      <c r="G8232" s="221"/>
      <c r="H8232" s="194"/>
      <c r="I8232" s="106"/>
      <c r="J8232" s="195"/>
      <c r="K8232" s="195"/>
      <c r="L8232" s="196"/>
    </row>
    <row r="8233">
      <c r="A8233" s="198"/>
      <c r="B8233" s="219"/>
      <c r="C8233" s="103"/>
      <c r="D8233" s="103"/>
      <c r="E8233" s="5" t="str">
        <f t="array" ref="E8233">IF(D8233="","",XLOOKUP(D8233,DATOS!$D$6:D14000,DATOS!$C$6:C14000,0,0,1))</f>
        <v/>
      </c>
      <c r="F8233" s="220"/>
      <c r="G8233" s="221"/>
      <c r="H8233" s="194"/>
      <c r="I8233" s="106"/>
      <c r="J8233" s="195"/>
      <c r="K8233" s="195"/>
      <c r="L8233" s="196"/>
    </row>
    <row r="8234">
      <c r="A8234" s="198"/>
      <c r="B8234" s="219"/>
      <c r="C8234" s="103"/>
      <c r="D8234" s="103"/>
      <c r="E8234" s="5" t="str">
        <f t="array" ref="E8234">IF(D8234="","",XLOOKUP(D8234,DATOS!$D$6:D14000,DATOS!$C$6:C14000,0,0,1))</f>
        <v/>
      </c>
      <c r="F8234" s="220"/>
      <c r="G8234" s="221"/>
      <c r="H8234" s="194"/>
      <c r="I8234" s="106"/>
      <c r="J8234" s="195"/>
      <c r="K8234" s="195"/>
      <c r="L8234" s="196"/>
    </row>
    <row r="8235">
      <c r="A8235" s="198"/>
      <c r="B8235" s="219"/>
      <c r="C8235" s="103"/>
      <c r="D8235" s="103"/>
      <c r="E8235" s="5" t="str">
        <f t="array" ref="E8235">IF(D8235="","",XLOOKUP(D8235,DATOS!$D$6:D14000,DATOS!$C$6:C14000,0,0,1))</f>
        <v/>
      </c>
      <c r="F8235" s="220"/>
      <c r="G8235" s="221"/>
      <c r="H8235" s="194"/>
      <c r="I8235" s="106"/>
      <c r="J8235" s="195"/>
      <c r="K8235" s="195"/>
      <c r="L8235" s="196"/>
    </row>
    <row r="8236">
      <c r="A8236" s="198"/>
      <c r="B8236" s="219"/>
      <c r="C8236" s="103"/>
      <c r="D8236" s="103"/>
      <c r="E8236" s="5" t="str">
        <f t="array" ref="E8236">IF(D8236="","",XLOOKUP(D8236,DATOS!$D$6:D14000,DATOS!$C$6:C14000,0,0,1))</f>
        <v/>
      </c>
      <c r="F8236" s="220"/>
      <c r="G8236" s="221"/>
      <c r="H8236" s="194"/>
      <c r="I8236" s="106"/>
      <c r="J8236" s="195"/>
      <c r="K8236" s="195"/>
      <c r="L8236" s="196"/>
    </row>
    <row r="8237">
      <c r="A8237" s="198"/>
      <c r="B8237" s="219"/>
      <c r="C8237" s="103"/>
      <c r="D8237" s="103"/>
      <c r="E8237" s="5" t="str">
        <f t="array" ref="E8237">IF(D8237="","",XLOOKUP(D8237,DATOS!$D$6:D14000,DATOS!$C$6:C14000,0,0,1))</f>
        <v/>
      </c>
      <c r="F8237" s="220"/>
      <c r="G8237" s="221"/>
      <c r="H8237" s="194"/>
      <c r="I8237" s="106"/>
      <c r="J8237" s="195"/>
      <c r="K8237" s="195"/>
      <c r="L8237" s="196"/>
    </row>
    <row r="8238">
      <c r="A8238" s="198"/>
      <c r="B8238" s="219"/>
      <c r="C8238" s="103"/>
      <c r="D8238" s="103"/>
      <c r="E8238" s="5" t="str">
        <f t="array" ref="E8238">IF(D8238="","",XLOOKUP(D8238,DATOS!$D$6:D14000,DATOS!$C$6:C14000,0,0,1))</f>
        <v/>
      </c>
      <c r="F8238" s="220"/>
      <c r="G8238" s="221"/>
      <c r="H8238" s="194"/>
      <c r="I8238" s="106"/>
      <c r="J8238" s="195"/>
      <c r="K8238" s="195"/>
      <c r="L8238" s="196"/>
    </row>
    <row r="8239">
      <c r="A8239" s="198"/>
      <c r="B8239" s="219"/>
      <c r="C8239" s="103"/>
      <c r="D8239" s="103"/>
      <c r="E8239" s="5" t="str">
        <f t="array" ref="E8239">IF(D8239="","",XLOOKUP(D8239,DATOS!$D$6:D14000,DATOS!$C$6:C14000,0,0,1))</f>
        <v/>
      </c>
      <c r="F8239" s="220"/>
      <c r="G8239" s="221"/>
      <c r="H8239" s="194"/>
      <c r="I8239" s="106"/>
      <c r="J8239" s="195"/>
      <c r="K8239" s="195"/>
      <c r="L8239" s="196"/>
    </row>
    <row r="8240">
      <c r="A8240" s="198"/>
      <c r="B8240" s="219"/>
      <c r="C8240" s="103"/>
      <c r="D8240" s="103"/>
      <c r="E8240" s="5" t="str">
        <f t="array" ref="E8240">IF(D8240="","",XLOOKUP(D8240,DATOS!$D$6:D14000,DATOS!$C$6:C14000,0,0,1))</f>
        <v/>
      </c>
      <c r="F8240" s="220"/>
      <c r="G8240" s="221"/>
      <c r="H8240" s="194"/>
      <c r="I8240" s="106"/>
      <c r="J8240" s="195"/>
      <c r="K8240" s="195"/>
      <c r="L8240" s="196"/>
    </row>
    <row r="8241">
      <c r="A8241" s="198"/>
      <c r="B8241" s="219"/>
      <c r="C8241" s="103"/>
      <c r="D8241" s="103"/>
      <c r="E8241" s="5" t="str">
        <f t="array" ref="E8241">IF(D8241="","",XLOOKUP(D8241,DATOS!$D$6:D14000,DATOS!$C$6:C14000,0,0,1))</f>
        <v/>
      </c>
      <c r="F8241" s="220"/>
      <c r="G8241" s="221"/>
      <c r="H8241" s="194"/>
      <c r="I8241" s="106"/>
      <c r="J8241" s="195"/>
      <c r="K8241" s="195"/>
      <c r="L8241" s="196"/>
    </row>
    <row r="8242">
      <c r="A8242" s="198"/>
      <c r="B8242" s="219"/>
      <c r="C8242" s="103"/>
      <c r="D8242" s="103"/>
      <c r="E8242" s="5" t="str">
        <f t="array" ref="E8242">IF(D8242="","",XLOOKUP(D8242,DATOS!$D$6:D14000,DATOS!$C$6:C14000,0,0,1))</f>
        <v/>
      </c>
      <c r="F8242" s="220"/>
      <c r="G8242" s="221"/>
      <c r="H8242" s="194"/>
      <c r="I8242" s="106"/>
      <c r="J8242" s="195"/>
      <c r="K8242" s="195"/>
      <c r="L8242" s="196"/>
    </row>
    <row r="8243">
      <c r="A8243" s="198"/>
      <c r="B8243" s="219"/>
      <c r="C8243" s="103"/>
      <c r="D8243" s="103"/>
      <c r="E8243" s="5" t="str">
        <f t="array" ref="E8243">IF(D8243="","",XLOOKUP(D8243,DATOS!$D$6:D14000,DATOS!$C$6:C14000,0,0,1))</f>
        <v/>
      </c>
      <c r="F8243" s="220"/>
      <c r="G8243" s="221"/>
      <c r="H8243" s="194"/>
      <c r="I8243" s="106"/>
      <c r="J8243" s="195"/>
      <c r="K8243" s="195"/>
      <c r="L8243" s="196"/>
    </row>
    <row r="8244">
      <c r="A8244" s="198"/>
      <c r="B8244" s="219"/>
      <c r="C8244" s="103"/>
      <c r="D8244" s="103"/>
      <c r="E8244" s="5" t="str">
        <f t="array" ref="E8244">IF(D8244="","",XLOOKUP(D8244,DATOS!$D$6:D14000,DATOS!$C$6:C14000,0,0,1))</f>
        <v/>
      </c>
      <c r="F8244" s="220"/>
      <c r="G8244" s="221"/>
      <c r="H8244" s="194"/>
      <c r="I8244" s="106"/>
      <c r="J8244" s="195"/>
      <c r="K8244" s="195"/>
      <c r="L8244" s="196"/>
    </row>
    <row r="8245">
      <c r="A8245" s="198"/>
      <c r="B8245" s="219"/>
      <c r="C8245" s="103"/>
      <c r="D8245" s="103"/>
      <c r="E8245" s="224" t="str">
        <f t="array" ref="E8245">IF(D8245="","",XLOOKUP(D8245,DATOS!$D$6:D14000,DATOS!$C$6:C14000,0,0,1))</f>
        <v/>
      </c>
      <c r="F8245" s="220"/>
      <c r="G8245" s="221"/>
      <c r="H8245" s="194"/>
      <c r="I8245" s="106"/>
      <c r="J8245" s="195"/>
      <c r="K8245" s="195"/>
      <c r="L8245" s="196"/>
    </row>
    <row r="8246">
      <c r="A8246" s="198"/>
      <c r="B8246" s="219"/>
      <c r="C8246" s="103"/>
      <c r="D8246" s="103"/>
      <c r="E8246" s="5" t="str">
        <f t="array" ref="E8246">IF(D8246="","",XLOOKUP(D8246,DATOS!$D$6:D14000,DATOS!$C$6:C14000,0,0,1))</f>
        <v/>
      </c>
      <c r="F8246" s="220"/>
      <c r="G8246" s="221"/>
      <c r="H8246" s="194"/>
      <c r="I8246" s="106"/>
      <c r="J8246" s="195"/>
      <c r="K8246" s="195"/>
      <c r="L8246" s="196"/>
    </row>
    <row r="8247">
      <c r="A8247" s="198"/>
      <c r="B8247" s="219"/>
      <c r="C8247" s="103"/>
      <c r="D8247" s="103"/>
      <c r="E8247" s="5" t="str">
        <f t="array" ref="E8247">IF(D8247="","",XLOOKUP(D8247,DATOS!$D$6:D14000,DATOS!$C$6:C14000,0,0,1))</f>
        <v/>
      </c>
      <c r="F8247" s="220"/>
      <c r="G8247" s="221"/>
      <c r="H8247" s="194"/>
      <c r="I8247" s="106"/>
      <c r="J8247" s="195"/>
      <c r="K8247" s="195"/>
      <c r="L8247" s="196"/>
    </row>
    <row r="8248">
      <c r="A8248" s="198"/>
      <c r="B8248" s="219"/>
      <c r="C8248" s="103"/>
      <c r="D8248" s="103"/>
      <c r="E8248" s="5" t="str">
        <f t="array" ref="E8248">IF(D8248="","",XLOOKUP(D8248,DATOS!$D$6:D14000,DATOS!$C$6:C14000,0,0,1))</f>
        <v/>
      </c>
      <c r="F8248" s="220"/>
      <c r="G8248" s="221"/>
      <c r="H8248" s="194"/>
      <c r="I8248" s="106"/>
      <c r="J8248" s="195"/>
      <c r="K8248" s="195"/>
      <c r="L8248" s="196"/>
    </row>
    <row r="8249">
      <c r="A8249" s="198"/>
      <c r="B8249" s="219"/>
      <c r="C8249" s="103"/>
      <c r="D8249" s="103"/>
      <c r="E8249" s="5" t="str">
        <f t="array" ref="E8249">IF(D8249="","",XLOOKUP(D8249,DATOS!$D$6:D14000,DATOS!$C$6:C14000,0,0,1))</f>
        <v/>
      </c>
      <c r="F8249" s="220"/>
      <c r="G8249" s="221"/>
      <c r="H8249" s="194"/>
      <c r="I8249" s="106"/>
      <c r="J8249" s="195"/>
      <c r="K8249" s="195"/>
      <c r="L8249" s="196"/>
    </row>
    <row r="8250">
      <c r="A8250" s="198"/>
      <c r="B8250" s="219"/>
      <c r="C8250" s="103"/>
      <c r="D8250" s="103"/>
      <c r="E8250" s="5" t="str">
        <f t="array" ref="E8250">IF(D8250="","",XLOOKUP(D8250,DATOS!$D$6:D14000,DATOS!$C$6:C14000,0,0,1))</f>
        <v/>
      </c>
      <c r="F8250" s="220"/>
      <c r="G8250" s="221"/>
      <c r="H8250" s="194"/>
      <c r="I8250" s="106"/>
      <c r="J8250" s="195"/>
      <c r="K8250" s="195"/>
      <c r="L8250" s="196"/>
    </row>
    <row r="8251">
      <c r="A8251" s="198"/>
      <c r="B8251" s="219"/>
      <c r="C8251" s="103"/>
      <c r="D8251" s="103"/>
      <c r="E8251" s="5" t="str">
        <f t="array" ref="E8251">IF(D8251="","",XLOOKUP(D8251,DATOS!$D$6:D14000,DATOS!$C$6:C14000,0,0,1))</f>
        <v/>
      </c>
      <c r="F8251" s="220"/>
      <c r="G8251" s="221"/>
      <c r="H8251" s="194"/>
      <c r="I8251" s="106"/>
      <c r="J8251" s="195"/>
      <c r="K8251" s="195"/>
      <c r="L8251" s="196"/>
    </row>
    <row r="8252">
      <c r="A8252" s="198"/>
      <c r="B8252" s="219"/>
      <c r="C8252" s="103"/>
      <c r="D8252" s="103"/>
      <c r="E8252" s="224" t="str">
        <f t="array" ref="E8252">IF(D8252="","",XLOOKUP(D8252,DATOS!$D$6:D14000,DATOS!$C$6:C14000,0,0,1))</f>
        <v/>
      </c>
      <c r="F8252" s="220"/>
      <c r="G8252" s="221"/>
      <c r="H8252" s="194"/>
      <c r="I8252" s="106"/>
      <c r="J8252" s="195"/>
      <c r="K8252" s="195"/>
      <c r="L8252" s="196"/>
    </row>
    <row r="8253">
      <c r="A8253" s="198"/>
      <c r="B8253" s="219"/>
      <c r="C8253" s="103"/>
      <c r="D8253" s="103"/>
      <c r="E8253" s="5" t="str">
        <f t="array" ref="E8253">IF(D8253="","",XLOOKUP(D8253,DATOS!$D$6:D14000,DATOS!$C$6:C14000,0,0,1))</f>
        <v/>
      </c>
      <c r="F8253" s="220"/>
      <c r="G8253" s="221"/>
      <c r="H8253" s="194"/>
      <c r="I8253" s="106"/>
      <c r="J8253" s="195"/>
      <c r="K8253" s="195"/>
      <c r="L8253" s="196"/>
    </row>
    <row r="8254">
      <c r="A8254" s="198"/>
      <c r="B8254" s="219"/>
      <c r="C8254" s="103"/>
      <c r="D8254" s="103"/>
      <c r="E8254" s="5" t="str">
        <f t="array" ref="E8254">IF(D8254="","",XLOOKUP(D8254,DATOS!$D$6:D14000,DATOS!$C$6:C14000,0,0,1))</f>
        <v/>
      </c>
      <c r="F8254" s="220"/>
      <c r="G8254" s="221"/>
      <c r="H8254" s="194"/>
      <c r="I8254" s="106"/>
      <c r="J8254" s="195"/>
      <c r="K8254" s="195"/>
      <c r="L8254" s="196"/>
    </row>
    <row r="8255">
      <c r="A8255" s="198"/>
      <c r="B8255" s="219"/>
      <c r="C8255" s="103"/>
      <c r="D8255" s="103"/>
      <c r="E8255" s="5" t="str">
        <f t="array" ref="E8255">IF(D8255="","",XLOOKUP(D8255,DATOS!$D$6:D14000,DATOS!$C$6:C14000,0,0,1))</f>
        <v/>
      </c>
      <c r="F8255" s="220"/>
      <c r="G8255" s="221"/>
      <c r="H8255" s="194"/>
      <c r="I8255" s="106"/>
      <c r="J8255" s="195"/>
      <c r="K8255" s="195"/>
      <c r="L8255" s="196"/>
    </row>
    <row r="8256">
      <c r="A8256" s="198"/>
      <c r="B8256" s="219"/>
      <c r="C8256" s="103"/>
      <c r="D8256" s="103"/>
      <c r="E8256" s="5" t="str">
        <f t="array" ref="E8256">IF(D8256="","",XLOOKUP(D8256,DATOS!$D$6:D14000,DATOS!$C$6:C14000,0,0,1))</f>
        <v/>
      </c>
      <c r="F8256" s="220"/>
      <c r="G8256" s="221"/>
      <c r="H8256" s="194"/>
      <c r="I8256" s="106"/>
      <c r="J8256" s="195"/>
      <c r="K8256" s="195"/>
      <c r="L8256" s="196"/>
    </row>
    <row r="8257">
      <c r="A8257" s="198"/>
      <c r="B8257" s="219"/>
      <c r="C8257" s="103"/>
      <c r="D8257" s="103"/>
      <c r="E8257" s="5" t="str">
        <f t="array" ref="E8257">IF(D8257="","",XLOOKUP(D8257,DATOS!$D$6:D14000,DATOS!$C$6:C14000,0,0,1))</f>
        <v/>
      </c>
      <c r="F8257" s="220"/>
      <c r="G8257" s="221"/>
      <c r="H8257" s="194"/>
      <c r="I8257" s="106"/>
      <c r="J8257" s="195"/>
      <c r="K8257" s="195"/>
      <c r="L8257" s="196"/>
    </row>
    <row r="8258">
      <c r="A8258" s="198"/>
      <c r="B8258" s="219"/>
      <c r="C8258" s="103"/>
      <c r="D8258" s="103"/>
      <c r="E8258" s="5" t="str">
        <f t="array" ref="E8258">IF(D8258="","",XLOOKUP(D8258,DATOS!$D$6:D14000,DATOS!$C$6:C14000,0,0,1))</f>
        <v/>
      </c>
      <c r="F8258" s="220"/>
      <c r="G8258" s="221"/>
      <c r="H8258" s="194"/>
      <c r="I8258" s="106"/>
      <c r="J8258" s="195"/>
      <c r="K8258" s="195"/>
      <c r="L8258" s="196"/>
    </row>
    <row r="8259">
      <c r="A8259" s="198"/>
      <c r="B8259" s="219"/>
      <c r="C8259" s="103"/>
      <c r="D8259" s="103"/>
      <c r="E8259" s="5" t="str">
        <f t="array" ref="E8259">IF(D8259="","",XLOOKUP(D8259,DATOS!$D$6:D14000,DATOS!$C$6:C14000,0,0,1))</f>
        <v/>
      </c>
      <c r="F8259" s="220"/>
      <c r="G8259" s="221"/>
      <c r="H8259" s="194"/>
      <c r="I8259" s="106"/>
      <c r="J8259" s="195"/>
      <c r="K8259" s="195"/>
      <c r="L8259" s="196"/>
    </row>
    <row r="8260">
      <c r="A8260" s="198"/>
      <c r="B8260" s="219"/>
      <c r="C8260" s="103"/>
      <c r="D8260" s="103"/>
      <c r="E8260" s="5" t="str">
        <f t="array" ref="E8260">IF(D8260="","",XLOOKUP(D8260,DATOS!$D$6:D14000,DATOS!$C$6:C14000,0,0,1))</f>
        <v/>
      </c>
      <c r="F8260" s="220"/>
      <c r="G8260" s="221"/>
      <c r="H8260" s="194"/>
      <c r="I8260" s="106"/>
      <c r="J8260" s="195"/>
      <c r="K8260" s="195"/>
      <c r="L8260" s="196"/>
    </row>
    <row r="8261">
      <c r="A8261" s="198"/>
      <c r="B8261" s="219"/>
      <c r="C8261" s="103"/>
      <c r="D8261" s="103"/>
      <c r="E8261" s="5" t="str">
        <f t="array" ref="E8261">IF(D8261="","",XLOOKUP(D8261,DATOS!$D$6:D14000,DATOS!$C$6:C14000,0,0,1))</f>
        <v/>
      </c>
      <c r="F8261" s="220"/>
      <c r="G8261" s="221"/>
      <c r="H8261" s="194"/>
      <c r="I8261" s="106"/>
      <c r="J8261" s="195"/>
      <c r="K8261" s="195"/>
      <c r="L8261" s="196"/>
    </row>
    <row r="8262">
      <c r="A8262" s="198"/>
      <c r="B8262" s="219"/>
      <c r="C8262" s="103"/>
      <c r="D8262" s="103"/>
      <c r="E8262" s="5" t="str">
        <f t="array" ref="E8262">IF(D8262="","",XLOOKUP(D8262,DATOS!$D$6:D14000,DATOS!$C$6:C14000,0,0,1))</f>
        <v/>
      </c>
      <c r="F8262" s="220"/>
      <c r="G8262" s="221"/>
      <c r="H8262" s="194"/>
      <c r="I8262" s="106"/>
      <c r="J8262" s="195"/>
      <c r="K8262" s="195"/>
      <c r="L8262" s="196"/>
    </row>
    <row r="8263">
      <c r="A8263" s="198"/>
      <c r="B8263" s="219"/>
      <c r="C8263" s="103"/>
      <c r="D8263" s="103"/>
      <c r="E8263" s="5" t="str">
        <f t="array" ref="E8263">IF(D8263="","",XLOOKUP(D8263,DATOS!$D$6:D14000,DATOS!$C$6:C14000,0,0,1))</f>
        <v/>
      </c>
      <c r="F8263" s="220"/>
      <c r="G8263" s="221"/>
      <c r="H8263" s="194"/>
      <c r="I8263" s="106"/>
      <c r="J8263" s="195"/>
      <c r="K8263" s="195"/>
      <c r="L8263" s="196"/>
    </row>
    <row r="8264">
      <c r="A8264" s="198"/>
      <c r="B8264" s="219"/>
      <c r="C8264" s="103"/>
      <c r="D8264" s="103"/>
      <c r="E8264" s="5" t="str">
        <f t="array" ref="E8264">IF(D8264="","",XLOOKUP(D8264,DATOS!$D$6:D14000,DATOS!$C$6:C14000,0,0,1))</f>
        <v/>
      </c>
      <c r="F8264" s="220"/>
      <c r="G8264" s="221"/>
      <c r="H8264" s="194"/>
      <c r="I8264" s="106"/>
      <c r="J8264" s="195"/>
      <c r="K8264" s="195"/>
      <c r="L8264" s="196"/>
    </row>
    <row r="8265">
      <c r="A8265" s="198"/>
      <c r="B8265" s="219"/>
      <c r="C8265" s="103"/>
      <c r="D8265" s="103"/>
      <c r="E8265" s="5" t="str">
        <f t="array" ref="E8265">IF(D8265="","",XLOOKUP(D8265,DATOS!$D$6:D14000,DATOS!$C$6:C14000,0,0,1))</f>
        <v/>
      </c>
      <c r="F8265" s="220"/>
      <c r="G8265" s="221"/>
      <c r="H8265" s="194"/>
      <c r="I8265" s="106"/>
      <c r="J8265" s="195"/>
      <c r="K8265" s="195"/>
      <c r="L8265" s="196"/>
    </row>
    <row r="8266">
      <c r="A8266" s="198"/>
      <c r="B8266" s="219"/>
      <c r="C8266" s="103"/>
      <c r="D8266" s="103"/>
      <c r="E8266" s="5" t="str">
        <f t="array" ref="E8266">IF(D8266="","",XLOOKUP(D8266,DATOS!$D$6:D14000,DATOS!$C$6:C14000,0,0,1))</f>
        <v/>
      </c>
      <c r="F8266" s="220"/>
      <c r="G8266" s="221"/>
      <c r="H8266" s="194"/>
      <c r="I8266" s="106"/>
      <c r="J8266" s="195"/>
      <c r="K8266" s="195"/>
      <c r="L8266" s="196"/>
    </row>
    <row r="8267">
      <c r="A8267" s="198"/>
      <c r="B8267" s="219"/>
      <c r="C8267" s="103"/>
      <c r="D8267" s="103"/>
      <c r="E8267" s="5" t="str">
        <f t="array" ref="E8267">IF(D8267="","",XLOOKUP(D8267,DATOS!$D$6:D14000,DATOS!$C$6:C14000,0,0,1))</f>
        <v/>
      </c>
      <c r="F8267" s="220"/>
      <c r="G8267" s="221"/>
      <c r="H8267" s="194"/>
      <c r="I8267" s="106"/>
      <c r="J8267" s="195"/>
      <c r="K8267" s="195"/>
      <c r="L8267" s="196"/>
    </row>
    <row r="8268">
      <c r="A8268" s="198"/>
      <c r="B8268" s="219"/>
      <c r="C8268" s="103"/>
      <c r="D8268" s="103"/>
      <c r="E8268" s="5" t="str">
        <f t="array" ref="E8268">IF(D8268="","",XLOOKUP(D8268,DATOS!$D$6:D14000,DATOS!$C$6:C14000,0,0,1))</f>
        <v/>
      </c>
      <c r="F8268" s="220"/>
      <c r="G8268" s="221"/>
      <c r="H8268" s="194"/>
      <c r="I8268" s="106"/>
      <c r="J8268" s="195"/>
      <c r="K8268" s="195"/>
      <c r="L8268" s="196"/>
    </row>
    <row r="8269">
      <c r="A8269" s="198"/>
      <c r="B8269" s="219"/>
      <c r="C8269" s="103"/>
      <c r="D8269" s="103"/>
      <c r="E8269" s="5" t="str">
        <f t="array" ref="E8269">IF(D8269="","",XLOOKUP(D8269,DATOS!$D$6:D14000,DATOS!$C$6:C14000,0,0,1))</f>
        <v/>
      </c>
      <c r="F8269" s="220"/>
      <c r="G8269" s="221"/>
      <c r="H8269" s="194"/>
      <c r="I8269" s="106"/>
      <c r="J8269" s="195"/>
      <c r="K8269" s="195"/>
      <c r="L8269" s="196"/>
    </row>
    <row r="8270">
      <c r="A8270" s="198"/>
      <c r="B8270" s="219"/>
      <c r="C8270" s="103"/>
      <c r="D8270" s="103"/>
      <c r="E8270" s="5" t="str">
        <f t="array" ref="E8270">IF(D8270="","",XLOOKUP(D8270,DATOS!$D$6:D14000,DATOS!$C$6:C14000,0,0,1))</f>
        <v/>
      </c>
      <c r="F8270" s="220"/>
      <c r="G8270" s="221"/>
      <c r="H8270" s="194"/>
      <c r="I8270" s="106"/>
      <c r="J8270" s="195"/>
      <c r="K8270" s="195"/>
      <c r="L8270" s="196"/>
    </row>
    <row r="8271">
      <c r="A8271" s="198"/>
      <c r="B8271" s="219"/>
      <c r="C8271" s="103"/>
      <c r="D8271" s="103"/>
      <c r="E8271" s="5" t="str">
        <f t="array" ref="E8271">IF(D8271="","",XLOOKUP(D8271,DATOS!$D$6:D14000,DATOS!$C$6:C14000,0,0,1))</f>
        <v/>
      </c>
      <c r="F8271" s="220"/>
      <c r="G8271" s="221"/>
      <c r="H8271" s="194"/>
      <c r="I8271" s="106"/>
      <c r="J8271" s="195"/>
      <c r="K8271" s="195"/>
      <c r="L8271" s="196"/>
    </row>
    <row r="8272">
      <c r="A8272" s="198"/>
      <c r="B8272" s="219"/>
      <c r="C8272" s="103"/>
      <c r="D8272" s="103"/>
      <c r="E8272" s="5" t="str">
        <f t="array" ref="E8272">IF(D8272="","",XLOOKUP(D8272,DATOS!$D$6:D14000,DATOS!$C$6:C14000,0,0,1))</f>
        <v/>
      </c>
      <c r="F8272" s="220"/>
      <c r="G8272" s="221"/>
      <c r="H8272" s="194"/>
      <c r="I8272" s="106"/>
      <c r="J8272" s="195"/>
      <c r="K8272" s="195"/>
      <c r="L8272" s="196"/>
    </row>
    <row r="8273">
      <c r="A8273" s="198"/>
      <c r="B8273" s="219"/>
      <c r="C8273" s="103"/>
      <c r="D8273" s="103"/>
      <c r="E8273" s="5" t="str">
        <f t="array" ref="E8273">IF(D8273="","",XLOOKUP(D8273,DATOS!$D$6:D14000,DATOS!$C$6:C14000,0,0,1))</f>
        <v/>
      </c>
      <c r="F8273" s="220"/>
      <c r="G8273" s="221"/>
      <c r="H8273" s="194"/>
      <c r="I8273" s="106"/>
      <c r="J8273" s="195"/>
      <c r="K8273" s="195"/>
      <c r="L8273" s="196"/>
    </row>
    <row r="8274">
      <c r="A8274" s="198"/>
      <c r="B8274" s="219"/>
      <c r="C8274" s="103"/>
      <c r="D8274" s="103"/>
      <c r="E8274" s="5" t="str">
        <f t="array" ref="E8274">IF(D8274="","",XLOOKUP(D8274,DATOS!$D$6:D14000,DATOS!$C$6:C14000,0,0,1))</f>
        <v/>
      </c>
      <c r="F8274" s="220"/>
      <c r="G8274" s="221"/>
      <c r="H8274" s="194"/>
      <c r="I8274" s="106"/>
      <c r="J8274" s="195"/>
      <c r="K8274" s="195"/>
      <c r="L8274" s="196"/>
    </row>
    <row r="8275">
      <c r="A8275" s="198"/>
      <c r="B8275" s="219"/>
      <c r="C8275" s="103"/>
      <c r="D8275" s="103"/>
      <c r="E8275" s="5" t="str">
        <f t="array" ref="E8275">IF(D8275="","",XLOOKUP(D8275,DATOS!$D$6:D14000,DATOS!$C$6:C14000,0,0,1))</f>
        <v/>
      </c>
      <c r="F8275" s="220"/>
      <c r="G8275" s="221"/>
      <c r="H8275" s="194"/>
      <c r="I8275" s="106"/>
      <c r="J8275" s="195"/>
      <c r="K8275" s="195"/>
      <c r="L8275" s="196"/>
    </row>
    <row r="8276">
      <c r="A8276" s="198"/>
      <c r="B8276" s="219"/>
      <c r="C8276" s="103"/>
      <c r="D8276" s="103"/>
      <c r="E8276" s="5" t="str">
        <f t="array" ref="E8276">IF(D8276="","",XLOOKUP(D8276,DATOS!$D$6:D14000,DATOS!$C$6:C14000,0,0,1))</f>
        <v/>
      </c>
      <c r="F8276" s="220"/>
      <c r="G8276" s="221"/>
      <c r="H8276" s="194"/>
      <c r="I8276" s="106"/>
      <c r="J8276" s="195"/>
      <c r="K8276" s="195"/>
      <c r="L8276" s="196"/>
    </row>
    <row r="8277">
      <c r="A8277" s="198"/>
      <c r="B8277" s="219"/>
      <c r="C8277" s="103"/>
      <c r="D8277" s="103"/>
      <c r="E8277" s="5" t="str">
        <f t="array" ref="E8277">IF(D8277="","",XLOOKUP(D8277,DATOS!$D$6:D14000,DATOS!$C$6:C14000,0,0,1))</f>
        <v/>
      </c>
      <c r="F8277" s="220"/>
      <c r="G8277" s="221"/>
      <c r="H8277" s="194"/>
      <c r="I8277" s="106"/>
      <c r="J8277" s="195"/>
      <c r="K8277" s="195"/>
      <c r="L8277" s="196"/>
    </row>
    <row r="8278">
      <c r="A8278" s="198"/>
      <c r="B8278" s="219"/>
      <c r="C8278" s="103"/>
      <c r="D8278" s="103"/>
      <c r="E8278" s="5" t="str">
        <f t="array" ref="E8278">IF(D8278="","",XLOOKUP(D8278,DATOS!$D$6:D14000,DATOS!$C$6:C14000,0,0,1))</f>
        <v/>
      </c>
      <c r="F8278" s="220"/>
      <c r="G8278" s="221"/>
      <c r="H8278" s="194"/>
      <c r="I8278" s="106"/>
      <c r="J8278" s="195"/>
      <c r="K8278" s="195"/>
      <c r="L8278" s="196"/>
    </row>
    <row r="8279">
      <c r="A8279" s="198"/>
      <c r="B8279" s="219"/>
      <c r="C8279" s="103"/>
      <c r="D8279" s="103"/>
      <c r="E8279" s="5" t="str">
        <f t="array" ref="E8279">IF(D8279="","",XLOOKUP(D8279,DATOS!$D$6:D14000,DATOS!$C$6:C14000,0,0,1))</f>
        <v/>
      </c>
      <c r="F8279" s="220"/>
      <c r="G8279" s="221"/>
      <c r="H8279" s="194"/>
      <c r="I8279" s="106"/>
      <c r="J8279" s="195"/>
      <c r="K8279" s="195"/>
      <c r="L8279" s="196"/>
    </row>
    <row r="8280">
      <c r="A8280" s="198"/>
      <c r="B8280" s="219"/>
      <c r="C8280" s="103"/>
      <c r="D8280" s="103"/>
      <c r="E8280" s="5" t="str">
        <f t="array" ref="E8280">IF(D8280="","",XLOOKUP(D8280,DATOS!$D$6:D14000,DATOS!$C$6:C14000,0,0,1))</f>
        <v/>
      </c>
      <c r="F8280" s="220"/>
      <c r="G8280" s="221"/>
      <c r="H8280" s="194"/>
      <c r="I8280" s="106"/>
      <c r="J8280" s="195"/>
      <c r="K8280" s="195"/>
      <c r="L8280" s="196"/>
    </row>
    <row r="8281">
      <c r="A8281" s="198"/>
      <c r="B8281" s="219"/>
      <c r="C8281" s="103"/>
      <c r="D8281" s="103"/>
      <c r="E8281" s="5" t="str">
        <f t="array" ref="E8281">IF(D8281="","",XLOOKUP(D8281,DATOS!$D$6:D14000,DATOS!$C$6:C14000,0,0,1))</f>
        <v/>
      </c>
      <c r="F8281" s="220"/>
      <c r="G8281" s="221"/>
      <c r="H8281" s="194"/>
      <c r="I8281" s="106"/>
      <c r="J8281" s="195"/>
      <c r="K8281" s="195"/>
      <c r="L8281" s="196"/>
    </row>
    <row r="8282">
      <c r="A8282" s="198"/>
      <c r="B8282" s="219"/>
      <c r="C8282" s="103"/>
      <c r="D8282" s="103"/>
      <c r="E8282" s="5" t="str">
        <f t="array" ref="E8282">IF(D8282="","",XLOOKUP(D8282,DATOS!$D$6:D14000,DATOS!$C$6:C14000,0,0,1))</f>
        <v/>
      </c>
      <c r="F8282" s="220"/>
      <c r="G8282" s="221"/>
      <c r="H8282" s="194"/>
      <c r="I8282" s="106"/>
      <c r="J8282" s="195"/>
      <c r="K8282" s="195"/>
      <c r="L8282" s="196"/>
    </row>
    <row r="8283">
      <c r="A8283" s="198"/>
      <c r="B8283" s="219"/>
      <c r="C8283" s="103"/>
      <c r="D8283" s="103"/>
      <c r="E8283" s="5" t="str">
        <f t="array" ref="E8283">IF(D8283="","",XLOOKUP(D8283,DATOS!$D$6:D14000,DATOS!$C$6:C14000,0,0,1))</f>
        <v/>
      </c>
      <c r="F8283" s="220"/>
      <c r="G8283" s="221"/>
      <c r="H8283" s="194"/>
      <c r="I8283" s="106"/>
      <c r="J8283" s="195"/>
      <c r="K8283" s="195"/>
      <c r="L8283" s="196"/>
    </row>
    <row r="8284">
      <c r="A8284" s="198"/>
      <c r="B8284" s="219"/>
      <c r="C8284" s="103"/>
      <c r="D8284" s="103"/>
      <c r="E8284" s="5" t="str">
        <f t="array" ref="E8284">IF(D8284="","",XLOOKUP(D8284,DATOS!$D$6:D14000,DATOS!$C$6:C14000,0,0,1))</f>
        <v/>
      </c>
      <c r="F8284" s="220"/>
      <c r="G8284" s="221"/>
      <c r="H8284" s="194"/>
      <c r="I8284" s="106"/>
      <c r="J8284" s="195"/>
      <c r="K8284" s="195"/>
      <c r="L8284" s="196"/>
    </row>
    <row r="8285">
      <c r="A8285" s="198"/>
      <c r="B8285" s="219"/>
      <c r="C8285" s="103"/>
      <c r="D8285" s="103"/>
      <c r="E8285" s="5" t="str">
        <f t="array" ref="E8285">IF(D8285="","",XLOOKUP(D8285,DATOS!$D$6:D14000,DATOS!$C$6:C14000,0,0,1))</f>
        <v/>
      </c>
      <c r="F8285" s="220"/>
      <c r="G8285" s="221"/>
      <c r="H8285" s="194"/>
      <c r="I8285" s="106"/>
      <c r="J8285" s="195"/>
      <c r="K8285" s="195"/>
      <c r="L8285" s="196"/>
    </row>
    <row r="8286">
      <c r="A8286" s="198"/>
      <c r="B8286" s="219"/>
      <c r="C8286" s="103"/>
      <c r="D8286" s="103"/>
      <c r="E8286" s="5" t="str">
        <f t="array" ref="E8286">IF(D8286="","",XLOOKUP(D8286,DATOS!$D$6:D14000,DATOS!$C$6:C14000,0,0,1))</f>
        <v/>
      </c>
      <c r="F8286" s="220"/>
      <c r="G8286" s="221"/>
      <c r="H8286" s="194"/>
      <c r="I8286" s="106"/>
      <c r="J8286" s="195"/>
      <c r="K8286" s="195"/>
      <c r="L8286" s="196"/>
    </row>
    <row r="8287">
      <c r="A8287" s="198"/>
      <c r="B8287" s="219"/>
      <c r="C8287" s="103"/>
      <c r="D8287" s="103"/>
      <c r="E8287" s="5" t="str">
        <f t="array" ref="E8287">IF(D8287="","",XLOOKUP(D8287,DATOS!$D$6:D14000,DATOS!$C$6:C14000,0,0,1))</f>
        <v/>
      </c>
      <c r="F8287" s="220"/>
      <c r="G8287" s="221"/>
      <c r="H8287" s="194"/>
      <c r="I8287" s="106"/>
      <c r="J8287" s="195"/>
      <c r="K8287" s="195"/>
      <c r="L8287" s="196"/>
    </row>
    <row r="8288">
      <c r="A8288" s="198"/>
      <c r="B8288" s="219"/>
      <c r="C8288" s="103"/>
      <c r="D8288" s="103"/>
      <c r="E8288" s="5" t="str">
        <f t="array" ref="E8288">IF(D8288="","",XLOOKUP(D8288,DATOS!$D$6:D14000,DATOS!$C$6:C14000,0,0,1))</f>
        <v/>
      </c>
      <c r="F8288" s="220"/>
      <c r="G8288" s="221"/>
      <c r="H8288" s="194"/>
      <c r="I8288" s="106"/>
      <c r="J8288" s="195"/>
      <c r="K8288" s="195"/>
      <c r="L8288" s="196"/>
    </row>
    <row r="8289">
      <c r="A8289" s="198"/>
      <c r="B8289" s="219"/>
      <c r="C8289" s="103"/>
      <c r="D8289" s="103"/>
      <c r="E8289" s="5" t="str">
        <f t="array" ref="E8289">IF(D8289="","",XLOOKUP(D8289,DATOS!$D$6:D14000,DATOS!$C$6:C14000,0,0,1))</f>
        <v/>
      </c>
      <c r="F8289" s="220"/>
      <c r="G8289" s="221"/>
      <c r="H8289" s="194"/>
      <c r="I8289" s="106"/>
      <c r="J8289" s="195"/>
      <c r="K8289" s="195"/>
      <c r="L8289" s="196"/>
    </row>
    <row r="8290">
      <c r="A8290" s="198"/>
      <c r="B8290" s="219"/>
      <c r="C8290" s="103"/>
      <c r="D8290" s="103"/>
      <c r="E8290" s="5" t="str">
        <f t="array" ref="E8290">IF(D8290="","",XLOOKUP(D8290,DATOS!$D$6:D14000,DATOS!$C$6:C14000,0,0,1))</f>
        <v/>
      </c>
      <c r="F8290" s="220"/>
      <c r="G8290" s="221"/>
      <c r="H8290" s="194"/>
      <c r="I8290" s="106"/>
      <c r="J8290" s="195"/>
      <c r="K8290" s="195"/>
      <c r="L8290" s="196"/>
    </row>
    <row r="8291">
      <c r="A8291" s="198"/>
      <c r="B8291" s="219"/>
      <c r="C8291" s="103"/>
      <c r="D8291" s="103"/>
      <c r="E8291" s="5" t="str">
        <f t="array" ref="E8291">IF(D8291="","",XLOOKUP(D8291,DATOS!$D$6:D14000,DATOS!$C$6:C14000,0,0,1))</f>
        <v/>
      </c>
      <c r="F8291" s="220"/>
      <c r="G8291" s="221"/>
      <c r="H8291" s="194"/>
      <c r="I8291" s="106"/>
      <c r="J8291" s="195"/>
      <c r="K8291" s="195"/>
      <c r="L8291" s="196"/>
    </row>
    <row r="8292">
      <c r="A8292" s="198"/>
      <c r="B8292" s="219"/>
      <c r="C8292" s="103"/>
      <c r="D8292" s="103"/>
      <c r="E8292" s="5" t="str">
        <f t="array" ref="E8292">IF(D8292="","",XLOOKUP(D8292,DATOS!$D$6:D14000,DATOS!$C$6:C14000,0,0,1))</f>
        <v/>
      </c>
      <c r="F8292" s="220"/>
      <c r="G8292" s="221"/>
      <c r="H8292" s="194"/>
      <c r="I8292" s="106"/>
      <c r="J8292" s="195"/>
      <c r="K8292" s="195"/>
      <c r="L8292" s="196"/>
    </row>
    <row r="8293">
      <c r="A8293" s="198"/>
      <c r="B8293" s="219"/>
      <c r="C8293" s="103"/>
      <c r="D8293" s="103"/>
      <c r="E8293" s="5" t="str">
        <f t="array" ref="E8293">IF(D8293="","",XLOOKUP(D8293,DATOS!$D$6:D14000,DATOS!$C$6:C14000,0,0,1))</f>
        <v/>
      </c>
      <c r="F8293" s="220"/>
      <c r="G8293" s="221"/>
      <c r="H8293" s="194"/>
      <c r="I8293" s="106"/>
      <c r="J8293" s="195"/>
      <c r="K8293" s="195"/>
      <c r="L8293" s="196"/>
    </row>
    <row r="8294">
      <c r="A8294" s="198"/>
      <c r="B8294" s="219"/>
      <c r="C8294" s="103"/>
      <c r="D8294" s="103"/>
      <c r="E8294" s="5" t="str">
        <f t="array" ref="E8294">IF(D8294="","",XLOOKUP(D8294,DATOS!$D$6:D14000,DATOS!$C$6:C14000,0,0,1))</f>
        <v/>
      </c>
      <c r="F8294" s="220"/>
      <c r="G8294" s="221"/>
      <c r="H8294" s="194"/>
      <c r="I8294" s="106"/>
      <c r="J8294" s="195"/>
      <c r="K8294" s="195"/>
      <c r="L8294" s="196"/>
    </row>
    <row r="8295">
      <c r="A8295" s="198"/>
      <c r="B8295" s="219"/>
      <c r="C8295" s="103"/>
      <c r="D8295" s="103"/>
      <c r="E8295" s="5" t="str">
        <f t="array" ref="E8295">IF(D8295="","",XLOOKUP(D8295,DATOS!$D$6:D14000,DATOS!$C$6:C14000,0,0,1))</f>
        <v/>
      </c>
      <c r="F8295" s="220"/>
      <c r="G8295" s="221"/>
      <c r="H8295" s="194"/>
      <c r="I8295" s="106"/>
      <c r="J8295" s="195"/>
      <c r="K8295" s="195"/>
      <c r="L8295" s="196"/>
    </row>
    <row r="8296">
      <c r="A8296" s="198"/>
      <c r="B8296" s="219"/>
      <c r="C8296" s="103"/>
      <c r="D8296" s="103"/>
      <c r="E8296" s="5" t="str">
        <f t="array" ref="E8296">IF(D8296="","",XLOOKUP(D8296,DATOS!$D$6:D14000,DATOS!$C$6:C14000,0,0,1))</f>
        <v/>
      </c>
      <c r="F8296" s="220"/>
      <c r="G8296" s="221"/>
      <c r="H8296" s="194"/>
      <c r="I8296" s="106"/>
      <c r="J8296" s="195"/>
      <c r="K8296" s="195"/>
      <c r="L8296" s="196"/>
    </row>
    <row r="8297">
      <c r="A8297" s="198"/>
      <c r="B8297" s="219"/>
      <c r="C8297" s="103"/>
      <c r="D8297" s="103"/>
      <c r="E8297" s="5" t="str">
        <f t="array" ref="E8297">IF(D8297="","",XLOOKUP(D8297,DATOS!$D$6:D14000,DATOS!$C$6:C14000,0,0,1))</f>
        <v/>
      </c>
      <c r="F8297" s="220"/>
      <c r="G8297" s="221"/>
      <c r="H8297" s="194"/>
      <c r="I8297" s="106"/>
      <c r="J8297" s="195"/>
      <c r="K8297" s="195"/>
      <c r="L8297" s="196"/>
    </row>
    <row r="8298">
      <c r="A8298" s="198"/>
      <c r="B8298" s="219"/>
      <c r="C8298" s="103"/>
      <c r="D8298" s="103"/>
      <c r="E8298" s="5" t="str">
        <f t="array" ref="E8298">IF(D8298="","",XLOOKUP(D8298,DATOS!$D$6:D14000,DATOS!$C$6:C14000,0,0,1))</f>
        <v/>
      </c>
      <c r="F8298" s="220"/>
      <c r="G8298" s="221"/>
      <c r="H8298" s="194"/>
      <c r="I8298" s="106"/>
      <c r="J8298" s="195"/>
      <c r="K8298" s="195"/>
      <c r="L8298" s="196"/>
    </row>
    <row r="8299">
      <c r="A8299" s="198"/>
      <c r="B8299" s="219"/>
      <c r="C8299" s="103"/>
      <c r="D8299" s="103"/>
      <c r="E8299" s="5" t="str">
        <f t="array" ref="E8299">IF(D8299="","",XLOOKUP(D8299,DATOS!$D$6:D14000,DATOS!$C$6:C14000,0,0,1))</f>
        <v/>
      </c>
      <c r="F8299" s="220"/>
      <c r="G8299" s="221"/>
      <c r="H8299" s="194"/>
      <c r="I8299" s="106"/>
      <c r="J8299" s="195"/>
      <c r="K8299" s="195"/>
      <c r="L8299" s="196"/>
    </row>
    <row r="8300">
      <c r="A8300" s="198"/>
      <c r="B8300" s="219"/>
      <c r="C8300" s="103"/>
      <c r="D8300" s="103"/>
      <c r="E8300" s="5" t="str">
        <f t="array" ref="E8300">IF(D8300="","",XLOOKUP(D8300,DATOS!$D$6:D14000,DATOS!$C$6:C14000,0,0,1))</f>
        <v/>
      </c>
      <c r="F8300" s="220"/>
      <c r="G8300" s="221"/>
      <c r="H8300" s="194"/>
      <c r="I8300" s="106"/>
      <c r="J8300" s="195"/>
      <c r="K8300" s="195"/>
      <c r="L8300" s="196"/>
    </row>
    <row r="8301">
      <c r="A8301" s="198"/>
      <c r="B8301" s="219"/>
      <c r="C8301" s="103"/>
      <c r="D8301" s="103"/>
      <c r="E8301" s="5" t="str">
        <f t="array" ref="E8301">IF(D8301="","",XLOOKUP(D8301,DATOS!$D$6:D14000,DATOS!$C$6:C14000,0,0,1))</f>
        <v/>
      </c>
      <c r="F8301" s="220"/>
      <c r="G8301" s="221"/>
      <c r="H8301" s="194"/>
      <c r="I8301" s="106"/>
      <c r="J8301" s="195"/>
      <c r="K8301" s="195"/>
      <c r="L8301" s="196"/>
    </row>
    <row r="8302">
      <c r="A8302" s="198"/>
      <c r="B8302" s="219"/>
      <c r="C8302" s="103"/>
      <c r="D8302" s="103"/>
      <c r="E8302" s="5" t="str">
        <f t="array" ref="E8302">IF(D8302="","",XLOOKUP(D8302,DATOS!$D$6:D14000,DATOS!$C$6:C14000,0,0,1))</f>
        <v/>
      </c>
      <c r="F8302" s="220"/>
      <c r="G8302" s="221"/>
      <c r="H8302" s="194"/>
      <c r="I8302" s="106"/>
      <c r="J8302" s="195"/>
      <c r="K8302" s="195"/>
      <c r="L8302" s="196"/>
    </row>
    <row r="8303">
      <c r="A8303" s="198"/>
      <c r="B8303" s="219"/>
      <c r="C8303" s="103"/>
      <c r="D8303" s="103"/>
      <c r="E8303" s="5" t="str">
        <f t="array" ref="E8303">IF(D8303="","",XLOOKUP(D8303,DATOS!$D$6:D14000,DATOS!$C$6:C14000,0,0,1))</f>
        <v/>
      </c>
      <c r="F8303" s="220"/>
      <c r="G8303" s="221"/>
      <c r="H8303" s="194"/>
      <c r="I8303" s="106"/>
      <c r="J8303" s="195"/>
      <c r="K8303" s="195"/>
      <c r="L8303" s="196"/>
    </row>
    <row r="8304">
      <c r="A8304" s="198"/>
      <c r="B8304" s="219"/>
      <c r="C8304" s="103"/>
      <c r="D8304" s="103"/>
      <c r="E8304" s="5" t="str">
        <f t="array" ref="E8304">IF(D8304="","",XLOOKUP(D8304,DATOS!$D$6:D14000,DATOS!$C$6:C14000,0,0,1))</f>
        <v/>
      </c>
      <c r="F8304" s="220"/>
      <c r="G8304" s="221"/>
      <c r="H8304" s="194"/>
      <c r="I8304" s="106"/>
      <c r="J8304" s="195"/>
      <c r="K8304" s="195"/>
      <c r="L8304" s="196"/>
    </row>
    <row r="8305">
      <c r="A8305" s="198"/>
      <c r="B8305" s="219"/>
      <c r="C8305" s="103"/>
      <c r="D8305" s="103"/>
      <c r="E8305" s="5" t="str">
        <f t="array" ref="E8305">IF(D8305="","",XLOOKUP(D8305,DATOS!$D$6:D14000,DATOS!$C$6:C14000,0,0,1))</f>
        <v/>
      </c>
      <c r="F8305" s="220"/>
      <c r="G8305" s="221"/>
      <c r="H8305" s="194"/>
      <c r="I8305" s="106"/>
      <c r="J8305" s="195"/>
      <c r="K8305" s="195"/>
      <c r="L8305" s="196"/>
    </row>
    <row r="8306">
      <c r="A8306" s="198"/>
      <c r="B8306" s="219"/>
      <c r="C8306" s="103"/>
      <c r="D8306" s="103"/>
      <c r="E8306" s="5" t="str">
        <f t="array" ref="E8306">IF(D8306="","",XLOOKUP(D8306,DATOS!$D$6:D14000,DATOS!$C$6:C14000,0,0,1))</f>
        <v/>
      </c>
      <c r="F8306" s="220"/>
      <c r="G8306" s="221"/>
      <c r="H8306" s="194"/>
      <c r="I8306" s="106"/>
      <c r="J8306" s="195"/>
      <c r="K8306" s="195"/>
      <c r="L8306" s="196"/>
    </row>
    <row r="8307">
      <c r="A8307" s="198"/>
      <c r="B8307" s="219"/>
      <c r="C8307" s="103"/>
      <c r="D8307" s="103"/>
      <c r="E8307" s="5" t="str">
        <f t="array" ref="E8307">IF(D8307="","",XLOOKUP(D8307,DATOS!$D$6:D14000,DATOS!$C$6:C14000,0,0,1))</f>
        <v/>
      </c>
      <c r="F8307" s="220"/>
      <c r="G8307" s="221"/>
      <c r="H8307" s="194"/>
      <c r="I8307" s="106"/>
      <c r="J8307" s="195"/>
      <c r="K8307" s="195"/>
      <c r="L8307" s="196"/>
    </row>
    <row r="8308">
      <c r="A8308" s="198"/>
      <c r="B8308" s="219"/>
      <c r="C8308" s="103"/>
      <c r="D8308" s="103"/>
      <c r="E8308" s="5" t="str">
        <f t="array" ref="E8308">IF(D8308="","",XLOOKUP(D8308,DATOS!$D$6:D14000,DATOS!$C$6:C14000,0,0,1))</f>
        <v/>
      </c>
      <c r="F8308" s="220"/>
      <c r="G8308" s="221"/>
      <c r="H8308" s="194"/>
      <c r="I8308" s="106"/>
      <c r="J8308" s="195"/>
      <c r="K8308" s="195"/>
      <c r="L8308" s="196"/>
    </row>
    <row r="8309">
      <c r="A8309" s="198"/>
      <c r="B8309" s="219"/>
      <c r="C8309" s="103"/>
      <c r="D8309" s="103"/>
      <c r="E8309" s="5" t="str">
        <f t="array" ref="E8309">IF(D8309="","",XLOOKUP(D8309,DATOS!$D$6:D14000,DATOS!$C$6:C14000,0,0,1))</f>
        <v/>
      </c>
      <c r="F8309" s="220"/>
      <c r="G8309" s="221"/>
      <c r="H8309" s="194"/>
      <c r="I8309" s="106"/>
      <c r="J8309" s="195"/>
      <c r="K8309" s="195"/>
      <c r="L8309" s="196"/>
    </row>
    <row r="8310">
      <c r="A8310" s="198"/>
      <c r="B8310" s="219"/>
      <c r="C8310" s="103"/>
      <c r="D8310" s="103"/>
      <c r="E8310" s="5" t="str">
        <f t="array" ref="E8310">IF(D8310="","",XLOOKUP(D8310,DATOS!$D$6:D14000,DATOS!$C$6:C14000,0,0,1))</f>
        <v/>
      </c>
      <c r="F8310" s="220"/>
      <c r="G8310" s="221"/>
      <c r="H8310" s="194"/>
      <c r="I8310" s="106"/>
      <c r="J8310" s="195"/>
      <c r="K8310" s="195"/>
      <c r="L8310" s="196"/>
    </row>
    <row r="8311">
      <c r="A8311" s="198"/>
      <c r="B8311" s="219"/>
      <c r="C8311" s="103"/>
      <c r="D8311" s="103"/>
      <c r="E8311" s="5" t="str">
        <f t="array" ref="E8311">IF(D8311="","",XLOOKUP(D8311,DATOS!$D$6:D14000,DATOS!$C$6:C14000,0,0,1))</f>
        <v/>
      </c>
      <c r="F8311" s="220"/>
      <c r="G8311" s="221"/>
      <c r="H8311" s="194"/>
      <c r="I8311" s="106"/>
      <c r="J8311" s="195"/>
      <c r="K8311" s="195"/>
      <c r="L8311" s="196"/>
    </row>
    <row r="8312">
      <c r="A8312" s="198"/>
      <c r="B8312" s="219"/>
      <c r="C8312" s="103"/>
      <c r="D8312" s="103"/>
      <c r="E8312" s="5" t="str">
        <f t="array" ref="E8312">IF(D8312="","",XLOOKUP(D8312,DATOS!$D$6:D14000,DATOS!$C$6:C14000,0,0,1))</f>
        <v/>
      </c>
      <c r="F8312" s="220"/>
      <c r="G8312" s="221"/>
      <c r="H8312" s="194"/>
      <c r="I8312" s="106"/>
      <c r="J8312" s="195"/>
      <c r="K8312" s="195"/>
      <c r="L8312" s="196"/>
    </row>
    <row r="8313">
      <c r="A8313" s="198"/>
      <c r="B8313" s="219"/>
      <c r="C8313" s="103"/>
      <c r="D8313" s="103"/>
      <c r="E8313" s="5" t="str">
        <f t="array" ref="E8313">IF(D8313="","",XLOOKUP(D8313,DATOS!$D$6:D14000,DATOS!$C$6:C14000,0,0,1))</f>
        <v/>
      </c>
      <c r="F8313" s="220"/>
      <c r="G8313" s="221"/>
      <c r="H8313" s="194"/>
      <c r="I8313" s="106"/>
      <c r="J8313" s="195"/>
      <c r="K8313" s="195"/>
      <c r="L8313" s="196"/>
    </row>
    <row r="8314">
      <c r="A8314" s="198"/>
      <c r="B8314" s="219"/>
      <c r="C8314" s="103"/>
      <c r="D8314" s="103"/>
      <c r="E8314" s="5" t="str">
        <f t="array" ref="E8314">IF(D8314="","",XLOOKUP(D8314,DATOS!$D$6:D14000,DATOS!$C$6:C14000,0,0,1))</f>
        <v/>
      </c>
      <c r="F8314" s="220"/>
      <c r="G8314" s="221"/>
      <c r="H8314" s="194"/>
      <c r="I8314" s="106"/>
      <c r="J8314" s="195"/>
      <c r="K8314" s="195"/>
      <c r="L8314" s="196"/>
    </row>
    <row r="8315">
      <c r="A8315" s="198"/>
      <c r="B8315" s="219"/>
      <c r="C8315" s="103"/>
      <c r="D8315" s="103"/>
      <c r="E8315" s="5" t="str">
        <f t="array" ref="E8315">IF(D8315="","",XLOOKUP(D8315,DATOS!$D$6:D14000,DATOS!$C$6:C14000,0,0,1))</f>
        <v/>
      </c>
      <c r="F8315" s="220"/>
      <c r="G8315" s="221"/>
      <c r="H8315" s="194"/>
      <c r="I8315" s="106"/>
      <c r="J8315" s="195"/>
      <c r="K8315" s="195"/>
      <c r="L8315" s="196"/>
    </row>
    <row r="8316">
      <c r="A8316" s="198"/>
      <c r="B8316" s="219"/>
      <c r="C8316" s="103"/>
      <c r="D8316" s="103"/>
      <c r="E8316" s="5" t="str">
        <f t="array" ref="E8316">IF(D8316="","",XLOOKUP(D8316,DATOS!$D$6:D14000,DATOS!$C$6:C14000,0,0,1))</f>
        <v/>
      </c>
      <c r="F8316" s="220"/>
      <c r="G8316" s="221"/>
      <c r="H8316" s="194"/>
      <c r="I8316" s="106"/>
      <c r="J8316" s="195"/>
      <c r="K8316" s="195"/>
      <c r="L8316" s="196"/>
    </row>
    <row r="8317">
      <c r="A8317" s="198"/>
      <c r="B8317" s="219"/>
      <c r="C8317" s="103"/>
      <c r="D8317" s="103"/>
      <c r="E8317" s="5" t="str">
        <f t="array" ref="E8317">IF(D8317="","",XLOOKUP(D8317,DATOS!$D$6:D14000,DATOS!$C$6:C14000,0,0,1))</f>
        <v/>
      </c>
      <c r="F8317" s="220"/>
      <c r="G8317" s="221"/>
      <c r="H8317" s="194"/>
      <c r="I8317" s="106"/>
      <c r="J8317" s="195"/>
      <c r="K8317" s="195"/>
      <c r="L8317" s="196"/>
    </row>
    <row r="8318">
      <c r="A8318" s="198"/>
      <c r="B8318" s="219"/>
      <c r="C8318" s="103"/>
      <c r="D8318" s="103"/>
      <c r="E8318" s="5" t="str">
        <f t="array" ref="E8318">IF(D8318="","",XLOOKUP(D8318,DATOS!$D$6:D14000,DATOS!$C$6:C14000,0,0,1))</f>
        <v/>
      </c>
      <c r="F8318" s="220"/>
      <c r="G8318" s="221"/>
      <c r="H8318" s="194"/>
      <c r="I8318" s="106"/>
      <c r="J8318" s="195"/>
      <c r="K8318" s="195"/>
      <c r="L8318" s="196"/>
    </row>
    <row r="8319">
      <c r="A8319" s="198"/>
      <c r="B8319" s="219"/>
      <c r="C8319" s="103"/>
      <c r="D8319" s="103"/>
      <c r="E8319" s="5" t="str">
        <f t="array" ref="E8319">IF(D8319="","",XLOOKUP(D8319,DATOS!$D$6:D14000,DATOS!$C$6:C14000,0,0,1))</f>
        <v/>
      </c>
      <c r="F8319" s="220"/>
      <c r="G8319" s="221"/>
      <c r="H8319" s="194"/>
      <c r="I8319" s="106"/>
      <c r="J8319" s="195"/>
      <c r="K8319" s="195"/>
      <c r="L8319" s="196"/>
    </row>
    <row r="8320">
      <c r="A8320" s="198"/>
      <c r="B8320" s="219"/>
      <c r="C8320" s="103"/>
      <c r="D8320" s="103"/>
      <c r="E8320" s="5" t="str">
        <f t="array" ref="E8320">IF(D8320="","",XLOOKUP(D8320,DATOS!$D$6:D14000,DATOS!$C$6:C14000,0,0,1))</f>
        <v/>
      </c>
      <c r="F8320" s="220"/>
      <c r="G8320" s="221"/>
      <c r="H8320" s="194"/>
      <c r="I8320" s="106"/>
      <c r="J8320" s="195"/>
      <c r="K8320" s="195"/>
      <c r="L8320" s="196"/>
    </row>
    <row r="8321">
      <c r="A8321" s="198"/>
      <c r="B8321" s="219"/>
      <c r="C8321" s="103"/>
      <c r="D8321" s="103"/>
      <c r="E8321" s="5" t="str">
        <f t="array" ref="E8321">IF(D8321="","",XLOOKUP(D8321,DATOS!$D$6:D14000,DATOS!$C$6:C14000,0,0,1))</f>
        <v/>
      </c>
      <c r="F8321" s="220"/>
      <c r="G8321" s="221"/>
      <c r="H8321" s="194"/>
      <c r="I8321" s="106"/>
      <c r="J8321" s="195"/>
      <c r="K8321" s="195"/>
      <c r="L8321" s="196"/>
    </row>
    <row r="8322">
      <c r="A8322" s="198"/>
      <c r="B8322" s="219"/>
      <c r="C8322" s="103"/>
      <c r="D8322" s="103"/>
      <c r="E8322" s="5" t="str">
        <f t="array" ref="E8322">IF(D8322="","",XLOOKUP(D8322,DATOS!$D$6:D14000,DATOS!$C$6:C14000,0,0,1))</f>
        <v/>
      </c>
      <c r="F8322" s="220"/>
      <c r="G8322" s="221"/>
      <c r="H8322" s="194"/>
      <c r="I8322" s="106"/>
      <c r="J8322" s="195"/>
      <c r="K8322" s="195"/>
      <c r="L8322" s="196"/>
    </row>
    <row r="8323">
      <c r="A8323" s="198"/>
      <c r="B8323" s="219"/>
      <c r="C8323" s="103"/>
      <c r="D8323" s="103"/>
      <c r="E8323" s="5" t="str">
        <f t="array" ref="E8323">IF(D8323="","",XLOOKUP(D8323,DATOS!$D$6:D14000,DATOS!$C$6:C14000,0,0,1))</f>
        <v/>
      </c>
      <c r="F8323" s="220"/>
      <c r="G8323" s="221"/>
      <c r="H8323" s="194"/>
      <c r="I8323" s="106"/>
      <c r="J8323" s="195"/>
      <c r="K8323" s="195"/>
      <c r="L8323" s="196"/>
    </row>
    <row r="8324">
      <c r="A8324" s="198"/>
      <c r="B8324" s="219"/>
      <c r="C8324" s="103"/>
      <c r="D8324" s="103"/>
      <c r="E8324" s="5" t="str">
        <f t="array" ref="E8324">IF(D8324="","",XLOOKUP(D8324,DATOS!$D$6:D14000,DATOS!$C$6:C14000,0,0,1))</f>
        <v/>
      </c>
      <c r="F8324" s="220"/>
      <c r="G8324" s="221"/>
      <c r="H8324" s="194"/>
      <c r="I8324" s="106"/>
      <c r="J8324" s="195"/>
      <c r="K8324" s="195"/>
      <c r="L8324" s="196"/>
    </row>
    <row r="8325">
      <c r="A8325" s="198"/>
      <c r="B8325" s="219"/>
      <c r="C8325" s="103"/>
      <c r="D8325" s="103"/>
      <c r="E8325" s="5" t="str">
        <f t="array" ref="E8325">IF(D8325="","",XLOOKUP(D8325,DATOS!$D$6:D14000,DATOS!$C$6:C14000,0,0,1))</f>
        <v/>
      </c>
      <c r="F8325" s="220"/>
      <c r="G8325" s="221"/>
      <c r="H8325" s="194"/>
      <c r="I8325" s="106"/>
      <c r="J8325" s="195"/>
      <c r="K8325" s="195"/>
      <c r="L8325" s="196"/>
    </row>
    <row r="8326">
      <c r="A8326" s="198"/>
      <c r="B8326" s="219"/>
      <c r="C8326" s="103"/>
      <c r="D8326" s="103"/>
      <c r="E8326" s="5" t="str">
        <f t="array" ref="E8326">IF(D8326="","",XLOOKUP(D8326,DATOS!$D$6:D14000,DATOS!$C$6:C14000,0,0,1))</f>
        <v/>
      </c>
      <c r="F8326" s="220"/>
      <c r="G8326" s="221"/>
      <c r="H8326" s="194"/>
      <c r="I8326" s="106"/>
      <c r="J8326" s="195"/>
      <c r="K8326" s="195"/>
      <c r="L8326" s="196"/>
    </row>
    <row r="8327">
      <c r="A8327" s="198"/>
      <c r="B8327" s="219"/>
      <c r="C8327" s="103"/>
      <c r="D8327" s="103"/>
      <c r="E8327" s="5" t="str">
        <f t="array" ref="E8327">IF(D8327="","",XLOOKUP(D8327,DATOS!$D$6:D14000,DATOS!$C$6:C14000,0,0,1))</f>
        <v/>
      </c>
      <c r="F8327" s="220"/>
      <c r="G8327" s="221"/>
      <c r="H8327" s="194"/>
      <c r="I8327" s="106"/>
      <c r="J8327" s="195"/>
      <c r="K8327" s="195"/>
      <c r="L8327" s="196"/>
    </row>
    <row r="8328">
      <c r="A8328" s="198"/>
      <c r="B8328" s="219"/>
      <c r="C8328" s="103"/>
      <c r="D8328" s="103"/>
      <c r="E8328" s="5" t="str">
        <f t="array" ref="E8328">IF(D8328="","",XLOOKUP(D8328,DATOS!$D$6:D14000,DATOS!$C$6:C14000,0,0,1))</f>
        <v/>
      </c>
      <c r="F8328" s="220"/>
      <c r="G8328" s="221"/>
      <c r="H8328" s="194"/>
      <c r="I8328" s="106"/>
      <c r="J8328" s="195"/>
      <c r="K8328" s="195"/>
      <c r="L8328" s="196"/>
    </row>
    <row r="8329">
      <c r="A8329" s="198"/>
      <c r="B8329" s="219"/>
      <c r="C8329" s="103"/>
      <c r="D8329" s="103"/>
      <c r="E8329" s="5" t="str">
        <f t="array" ref="E8329">IF(D8329="","",XLOOKUP(D8329,DATOS!$D$6:D14000,DATOS!$C$6:C14000,0,0,1))</f>
        <v/>
      </c>
      <c r="F8329" s="220"/>
      <c r="G8329" s="221"/>
      <c r="H8329" s="194"/>
      <c r="I8329" s="106"/>
      <c r="J8329" s="195"/>
      <c r="K8329" s="195"/>
      <c r="L8329" s="196"/>
    </row>
    <row r="8330">
      <c r="A8330" s="198"/>
      <c r="B8330" s="219"/>
      <c r="C8330" s="103"/>
      <c r="D8330" s="103"/>
      <c r="E8330" s="5" t="str">
        <f t="array" ref="E8330">IF(D8330="","",XLOOKUP(D8330,DATOS!$D$6:D14000,DATOS!$C$6:C14000,0,0,1))</f>
        <v/>
      </c>
      <c r="F8330" s="220"/>
      <c r="G8330" s="221"/>
      <c r="H8330" s="194"/>
      <c r="I8330" s="106"/>
      <c r="J8330" s="195"/>
      <c r="K8330" s="195"/>
      <c r="L8330" s="196"/>
    </row>
    <row r="8331">
      <c r="A8331" s="198"/>
      <c r="B8331" s="219"/>
      <c r="C8331" s="103"/>
      <c r="D8331" s="103"/>
      <c r="E8331" s="5" t="str">
        <f t="array" ref="E8331">IF(D8331="","",XLOOKUP(D8331,DATOS!$D$6:D14000,DATOS!$C$6:C14000,0,0,1))</f>
        <v/>
      </c>
      <c r="F8331" s="220"/>
      <c r="G8331" s="221"/>
      <c r="H8331" s="194"/>
      <c r="I8331" s="106"/>
      <c r="J8331" s="195"/>
      <c r="K8331" s="195"/>
      <c r="L8331" s="196"/>
    </row>
    <row r="8332">
      <c r="A8332" s="198"/>
      <c r="B8332" s="219"/>
      <c r="C8332" s="103"/>
      <c r="D8332" s="103"/>
      <c r="E8332" s="5" t="str">
        <f t="array" ref="E8332">IF(D8332="","",XLOOKUP(D8332,DATOS!$D$6:D14000,DATOS!$C$6:C14000,0,0,1))</f>
        <v/>
      </c>
      <c r="F8332" s="220"/>
      <c r="G8332" s="221"/>
      <c r="H8332" s="194"/>
      <c r="I8332" s="106"/>
      <c r="J8332" s="195"/>
      <c r="K8332" s="195"/>
      <c r="L8332" s="196"/>
    </row>
    <row r="8333">
      <c r="A8333" s="198"/>
      <c r="B8333" s="219"/>
      <c r="C8333" s="103"/>
      <c r="D8333" s="103"/>
      <c r="E8333" s="5" t="str">
        <f t="array" ref="E8333">IF(D8333="","",XLOOKUP(D8333,DATOS!$D$6:D14000,DATOS!$C$6:C14000,0,0,1))</f>
        <v/>
      </c>
      <c r="F8333" s="220"/>
      <c r="G8333" s="221"/>
      <c r="H8333" s="194"/>
      <c r="I8333" s="106"/>
      <c r="J8333" s="195"/>
      <c r="K8333" s="195"/>
      <c r="L8333" s="196"/>
    </row>
    <row r="8334">
      <c r="A8334" s="198"/>
      <c r="B8334" s="219"/>
      <c r="C8334" s="103"/>
      <c r="D8334" s="103"/>
      <c r="E8334" s="5" t="str">
        <f t="array" ref="E8334">IF(D8334="","",XLOOKUP(D8334,DATOS!$D$6:D14000,DATOS!$C$6:C14000,0,0,1))</f>
        <v/>
      </c>
      <c r="F8334" s="220"/>
      <c r="G8334" s="221"/>
      <c r="H8334" s="194"/>
      <c r="I8334" s="106"/>
      <c r="J8334" s="195"/>
      <c r="K8334" s="195"/>
      <c r="L8334" s="196"/>
    </row>
    <row r="8335">
      <c r="A8335" s="198"/>
      <c r="B8335" s="219"/>
      <c r="C8335" s="103"/>
      <c r="D8335" s="103"/>
      <c r="E8335" s="5" t="str">
        <f t="array" ref="E8335">IF(D8335="","",XLOOKUP(D8335,DATOS!$D$6:D14000,DATOS!$C$6:C14000,0,0,1))</f>
        <v/>
      </c>
      <c r="F8335" s="220"/>
      <c r="G8335" s="221"/>
      <c r="H8335" s="194"/>
      <c r="I8335" s="106"/>
      <c r="J8335" s="195"/>
      <c r="K8335" s="195"/>
      <c r="L8335" s="196"/>
    </row>
    <row r="8336">
      <c r="A8336" s="198"/>
      <c r="B8336" s="219"/>
      <c r="C8336" s="103"/>
      <c r="D8336" s="103"/>
      <c r="E8336" s="5" t="str">
        <f t="array" ref="E8336">IF(D8336="","",XLOOKUP(D8336,DATOS!$D$6:D14000,DATOS!$C$6:C14000,0,0,1))</f>
        <v/>
      </c>
      <c r="F8336" s="220"/>
      <c r="G8336" s="221"/>
      <c r="H8336" s="194"/>
      <c r="I8336" s="106"/>
      <c r="J8336" s="195"/>
      <c r="K8336" s="195"/>
      <c r="L8336" s="196"/>
    </row>
    <row r="8337">
      <c r="A8337" s="198"/>
      <c r="B8337" s="219"/>
      <c r="C8337" s="103"/>
      <c r="D8337" s="103"/>
      <c r="E8337" s="5" t="str">
        <f t="array" ref="E8337">IF(D8337="","",XLOOKUP(D8337,DATOS!$D$6:D14000,DATOS!$C$6:C14000,0,0,1))</f>
        <v/>
      </c>
      <c r="F8337" s="220"/>
      <c r="G8337" s="221"/>
      <c r="H8337" s="194"/>
      <c r="I8337" s="106"/>
      <c r="J8337" s="195"/>
      <c r="K8337" s="195"/>
      <c r="L8337" s="196"/>
    </row>
    <row r="8338">
      <c r="A8338" s="198"/>
      <c r="B8338" s="219"/>
      <c r="C8338" s="103"/>
      <c r="D8338" s="103"/>
      <c r="E8338" s="5" t="str">
        <f t="array" ref="E8338">IF(D8338="","",XLOOKUP(D8338,DATOS!$D$6:D14000,DATOS!$C$6:C14000,0,0,1))</f>
        <v/>
      </c>
      <c r="F8338" s="220"/>
      <c r="G8338" s="221"/>
      <c r="H8338" s="194"/>
      <c r="I8338" s="106"/>
      <c r="J8338" s="195"/>
      <c r="K8338" s="195"/>
      <c r="L8338" s="196"/>
    </row>
    <row r="8339">
      <c r="A8339" s="198"/>
      <c r="B8339" s="219"/>
      <c r="C8339" s="103"/>
      <c r="D8339" s="103"/>
      <c r="E8339" s="5" t="str">
        <f t="array" ref="E8339">IF(D8339="","",XLOOKUP(D8339,DATOS!$D$6:D14000,DATOS!$C$6:C14000,0,0,1))</f>
        <v/>
      </c>
      <c r="F8339" s="220"/>
      <c r="G8339" s="221"/>
      <c r="H8339" s="194"/>
      <c r="I8339" s="106"/>
      <c r="J8339" s="195"/>
      <c r="K8339" s="195"/>
      <c r="L8339" s="196"/>
    </row>
    <row r="8340">
      <c r="A8340" s="198"/>
      <c r="B8340" s="219"/>
      <c r="C8340" s="103"/>
      <c r="D8340" s="103"/>
      <c r="E8340" s="5" t="str">
        <f t="array" ref="E8340">IF(D8340="","",XLOOKUP(D8340,DATOS!$D$6:D14000,DATOS!$C$6:C14000,0,0,1))</f>
        <v/>
      </c>
      <c r="F8340" s="220"/>
      <c r="G8340" s="221"/>
      <c r="H8340" s="194"/>
      <c r="I8340" s="106"/>
      <c r="J8340" s="195"/>
      <c r="K8340" s="195"/>
      <c r="L8340" s="196"/>
    </row>
    <row r="8341">
      <c r="A8341" s="198"/>
      <c r="B8341" s="219"/>
      <c r="C8341" s="103"/>
      <c r="D8341" s="103"/>
      <c r="E8341" s="5" t="str">
        <f t="array" ref="E8341">IF(D8341="","",XLOOKUP(D8341,DATOS!$D$6:D14000,DATOS!$C$6:C14000,0,0,1))</f>
        <v/>
      </c>
      <c r="F8341" s="220"/>
      <c r="G8341" s="221"/>
      <c r="H8341" s="194"/>
      <c r="I8341" s="106"/>
      <c r="J8341" s="195"/>
      <c r="K8341" s="195"/>
      <c r="L8341" s="196"/>
    </row>
    <row r="8342">
      <c r="A8342" s="198"/>
      <c r="B8342" s="219"/>
      <c r="C8342" s="103"/>
      <c r="D8342" s="103"/>
      <c r="E8342" s="5" t="str">
        <f t="array" ref="E8342">IF(D8342="","",XLOOKUP(D8342,DATOS!$D$6:D14000,DATOS!$C$6:C14000,0,0,1))</f>
        <v/>
      </c>
      <c r="F8342" s="220"/>
      <c r="G8342" s="221"/>
      <c r="H8342" s="194"/>
      <c r="I8342" s="106"/>
      <c r="J8342" s="195"/>
      <c r="K8342" s="195"/>
      <c r="L8342" s="196"/>
    </row>
    <row r="8343">
      <c r="A8343" s="198"/>
      <c r="B8343" s="219"/>
      <c r="C8343" s="103"/>
      <c r="D8343" s="103"/>
      <c r="E8343" s="224" t="str">
        <f t="array" ref="E8343">IF(D8343="","",XLOOKUP(D8343,DATOS!$D$6:D14000,DATOS!$C$6:C14000,0,0,1))</f>
        <v/>
      </c>
      <c r="F8343" s="220"/>
      <c r="G8343" s="221"/>
      <c r="H8343" s="194"/>
      <c r="I8343" s="106"/>
      <c r="J8343" s="195"/>
      <c r="K8343" s="195"/>
      <c r="L8343" s="196"/>
    </row>
    <row r="8344">
      <c r="A8344" s="198"/>
      <c r="B8344" s="219"/>
      <c r="C8344" s="103"/>
      <c r="D8344" s="103"/>
      <c r="E8344" s="5" t="str">
        <f t="array" ref="E8344">IF(D8344="","",XLOOKUP(D8344,DATOS!$D$6:D14000,DATOS!$C$6:C14000,0,0,1))</f>
        <v/>
      </c>
      <c r="F8344" s="220"/>
      <c r="G8344" s="221"/>
      <c r="H8344" s="194"/>
      <c r="I8344" s="106"/>
      <c r="J8344" s="195"/>
      <c r="K8344" s="195"/>
      <c r="L8344" s="196"/>
    </row>
    <row r="8345">
      <c r="A8345" s="198"/>
      <c r="B8345" s="219"/>
      <c r="C8345" s="103"/>
      <c r="D8345" s="103"/>
      <c r="E8345" s="5" t="str">
        <f t="array" ref="E8345">IF(D8345="","",XLOOKUP(D8345,DATOS!$D$6:D14000,DATOS!$C$6:C14000,0,0,1))</f>
        <v/>
      </c>
      <c r="F8345" s="220"/>
      <c r="G8345" s="221"/>
      <c r="H8345" s="194"/>
      <c r="I8345" s="106"/>
      <c r="J8345" s="195"/>
      <c r="K8345" s="195"/>
      <c r="L8345" s="196"/>
    </row>
    <row r="8346">
      <c r="A8346" s="198"/>
      <c r="B8346" s="219"/>
      <c r="C8346" s="103"/>
      <c r="D8346" s="103"/>
      <c r="E8346" s="5" t="str">
        <f t="array" ref="E8346">IF(D8346="","",XLOOKUP(D8346,DATOS!$D$6:D14000,DATOS!$C$6:C14000,0,0,1))</f>
        <v/>
      </c>
      <c r="F8346" s="220"/>
      <c r="G8346" s="221"/>
      <c r="H8346" s="194"/>
      <c r="I8346" s="106"/>
      <c r="J8346" s="195"/>
      <c r="K8346" s="195"/>
      <c r="L8346" s="196"/>
    </row>
    <row r="8347">
      <c r="A8347" s="198"/>
      <c r="B8347" s="219"/>
      <c r="C8347" s="103"/>
      <c r="D8347" s="103"/>
      <c r="E8347" s="5" t="str">
        <f t="array" ref="E8347">IF(D8347="","",XLOOKUP(D8347,DATOS!$D$6:D14000,DATOS!$C$6:C14000,0,0,1))</f>
        <v/>
      </c>
      <c r="F8347" s="220"/>
      <c r="G8347" s="221"/>
      <c r="H8347" s="194"/>
      <c r="I8347" s="106"/>
      <c r="J8347" s="195"/>
      <c r="K8347" s="195"/>
      <c r="L8347" s="196"/>
    </row>
    <row r="8348">
      <c r="A8348" s="198"/>
      <c r="B8348" s="219"/>
      <c r="C8348" s="103"/>
      <c r="D8348" s="103"/>
      <c r="E8348" s="5" t="str">
        <f t="array" ref="E8348">IF(D8348="","",XLOOKUP(D8348,DATOS!$D$6:D14000,DATOS!$C$6:C14000,0,0,1))</f>
        <v/>
      </c>
      <c r="F8348" s="220"/>
      <c r="G8348" s="221"/>
      <c r="H8348" s="194"/>
      <c r="I8348" s="106"/>
      <c r="J8348" s="195"/>
      <c r="K8348" s="195"/>
      <c r="L8348" s="196"/>
    </row>
    <row r="8349">
      <c r="A8349" s="198"/>
      <c r="B8349" s="219"/>
      <c r="C8349" s="103"/>
      <c r="D8349" s="103"/>
      <c r="E8349" s="5" t="str">
        <f t="array" ref="E8349">IF(D8349="","",XLOOKUP(D8349,DATOS!$D$6:D14000,DATOS!$C$6:C14000,0,0,1))</f>
        <v/>
      </c>
      <c r="F8349" s="220"/>
      <c r="G8349" s="221"/>
      <c r="H8349" s="194"/>
      <c r="I8349" s="106"/>
      <c r="J8349" s="195"/>
      <c r="K8349" s="195"/>
      <c r="L8349" s="196"/>
    </row>
    <row r="8350">
      <c r="A8350" s="198"/>
      <c r="B8350" s="219"/>
      <c r="C8350" s="103"/>
      <c r="D8350" s="103"/>
      <c r="E8350" s="5" t="str">
        <f t="array" ref="E8350">IF(D8350="","",XLOOKUP(D8350,DATOS!$D$6:D14000,DATOS!$C$6:C14000,0,0,1))</f>
        <v/>
      </c>
      <c r="F8350" s="220"/>
      <c r="G8350" s="221"/>
      <c r="H8350" s="194"/>
      <c r="I8350" s="106"/>
      <c r="J8350" s="195"/>
      <c r="K8350" s="195"/>
      <c r="L8350" s="196"/>
    </row>
    <row r="8351">
      <c r="A8351" s="198"/>
      <c r="B8351" s="219"/>
      <c r="C8351" s="103"/>
      <c r="D8351" s="103"/>
      <c r="E8351" s="5" t="str">
        <f t="array" ref="E8351">IF(D8351="","",XLOOKUP(D8351,DATOS!$D$6:D14000,DATOS!$C$6:C14000,0,0,1))</f>
        <v/>
      </c>
      <c r="F8351" s="220"/>
      <c r="G8351" s="221"/>
      <c r="H8351" s="194"/>
      <c r="I8351" s="106"/>
      <c r="J8351" s="195"/>
      <c r="K8351" s="195"/>
      <c r="L8351" s="196"/>
    </row>
    <row r="8352">
      <c r="A8352" s="198"/>
      <c r="B8352" s="219"/>
      <c r="C8352" s="103"/>
      <c r="D8352" s="103"/>
      <c r="E8352" s="5" t="str">
        <f t="array" ref="E8352">IF(D8352="","",XLOOKUP(D8352,DATOS!$D$6:D14000,DATOS!$C$6:C14000,0,0,1))</f>
        <v/>
      </c>
      <c r="F8352" s="220"/>
      <c r="G8352" s="221"/>
      <c r="H8352" s="194"/>
      <c r="I8352" s="106"/>
      <c r="J8352" s="195"/>
      <c r="K8352" s="195"/>
      <c r="L8352" s="196"/>
    </row>
    <row r="8353">
      <c r="A8353" s="198"/>
      <c r="B8353" s="219"/>
      <c r="C8353" s="103"/>
      <c r="D8353" s="103"/>
      <c r="E8353" s="5" t="str">
        <f t="array" ref="E8353">IF(D8353="","",XLOOKUP(D8353,DATOS!$D$6:D14000,DATOS!$C$6:C14000,0,0,1))</f>
        <v/>
      </c>
      <c r="F8353" s="220"/>
      <c r="G8353" s="221"/>
      <c r="H8353" s="194"/>
      <c r="I8353" s="106"/>
      <c r="J8353" s="195"/>
      <c r="K8353" s="195"/>
      <c r="L8353" s="196"/>
    </row>
    <row r="8354">
      <c r="A8354" s="198"/>
      <c r="B8354" s="219"/>
      <c r="C8354" s="103"/>
      <c r="D8354" s="103"/>
      <c r="E8354" s="5" t="str">
        <f t="array" ref="E8354">IF(D8354="","",XLOOKUP(D8354,DATOS!$D$6:D14000,DATOS!$C$6:C14000,0,0,1))</f>
        <v/>
      </c>
      <c r="F8354" s="220"/>
      <c r="G8354" s="221"/>
      <c r="H8354" s="194"/>
      <c r="I8354" s="106"/>
      <c r="J8354" s="195"/>
      <c r="K8354" s="195"/>
      <c r="L8354" s="196"/>
    </row>
    <row r="8355">
      <c r="A8355" s="198"/>
      <c r="B8355" s="219"/>
      <c r="C8355" s="103"/>
      <c r="D8355" s="103"/>
      <c r="E8355" s="5" t="str">
        <f t="array" ref="E8355">IF(D8355="","",XLOOKUP(D8355,DATOS!$D$6:D14000,DATOS!$C$6:C14000,0,0,1))</f>
        <v/>
      </c>
      <c r="F8355" s="220"/>
      <c r="G8355" s="221"/>
      <c r="H8355" s="194"/>
      <c r="I8355" s="106"/>
      <c r="J8355" s="195"/>
      <c r="K8355" s="195"/>
      <c r="L8355" s="196"/>
    </row>
    <row r="8356">
      <c r="A8356" s="198"/>
      <c r="B8356" s="219"/>
      <c r="C8356" s="103"/>
      <c r="D8356" s="103"/>
      <c r="E8356" s="5" t="str">
        <f t="array" ref="E8356">IF(D8356="","",XLOOKUP(D8356,DATOS!$D$6:D14000,DATOS!$C$6:C14000,0,0,1))</f>
        <v/>
      </c>
      <c r="F8356" s="220"/>
      <c r="G8356" s="221"/>
      <c r="H8356" s="194"/>
      <c r="I8356" s="106"/>
      <c r="J8356" s="195"/>
      <c r="K8356" s="195"/>
      <c r="L8356" s="196"/>
    </row>
    <row r="8357">
      <c r="A8357" s="198"/>
      <c r="B8357" s="219"/>
      <c r="C8357" s="103"/>
      <c r="D8357" s="103"/>
      <c r="E8357" s="5" t="str">
        <f t="array" ref="E8357">IF(D8357="","",XLOOKUP(D8357,DATOS!$D$6:D14000,DATOS!$C$6:C14000,0,0,1))</f>
        <v/>
      </c>
      <c r="F8357" s="220"/>
      <c r="G8357" s="221"/>
      <c r="H8357" s="194"/>
      <c r="I8357" s="106"/>
      <c r="J8357" s="195"/>
      <c r="K8357" s="195"/>
      <c r="L8357" s="196"/>
    </row>
    <row r="8358">
      <c r="A8358" s="198"/>
      <c r="B8358" s="219"/>
      <c r="C8358" s="103"/>
      <c r="D8358" s="103"/>
      <c r="E8358" s="5" t="str">
        <f t="array" ref="E8358">IF(D8358="","",XLOOKUP(D8358,DATOS!$D$6:D14000,DATOS!$C$6:C14000,0,0,1))</f>
        <v/>
      </c>
      <c r="F8358" s="220"/>
      <c r="G8358" s="221"/>
      <c r="H8358" s="194"/>
      <c r="I8358" s="106"/>
      <c r="J8358" s="195"/>
      <c r="K8358" s="195"/>
      <c r="L8358" s="196"/>
    </row>
    <row r="8359">
      <c r="A8359" s="198"/>
      <c r="B8359" s="219"/>
      <c r="C8359" s="103"/>
      <c r="D8359" s="103"/>
      <c r="E8359" s="5" t="str">
        <f t="array" ref="E8359">IF(D8359="","",XLOOKUP(D8359,DATOS!$D$6:D14000,DATOS!$C$6:C14000,0,0,1))</f>
        <v/>
      </c>
      <c r="F8359" s="220"/>
      <c r="G8359" s="221"/>
      <c r="H8359" s="194"/>
      <c r="I8359" s="106"/>
      <c r="J8359" s="195"/>
      <c r="K8359" s="195"/>
      <c r="L8359" s="196"/>
    </row>
    <row r="8360">
      <c r="A8360" s="198"/>
      <c r="B8360" s="219"/>
      <c r="C8360" s="103"/>
      <c r="D8360" s="103"/>
      <c r="E8360" s="224" t="str">
        <f t="array" ref="E8360">IF(D8360="","",XLOOKUP(D8360,DATOS!$D$6:D14000,DATOS!$C$6:C14000,0,0,1))</f>
        <v/>
      </c>
      <c r="F8360" s="220"/>
      <c r="G8360" s="221"/>
      <c r="H8360" s="194"/>
      <c r="I8360" s="106"/>
      <c r="J8360" s="195"/>
      <c r="K8360" s="195"/>
      <c r="L8360" s="196"/>
    </row>
    <row r="8361">
      <c r="A8361" s="198"/>
      <c r="B8361" s="219"/>
      <c r="C8361" s="103"/>
      <c r="D8361" s="103"/>
      <c r="E8361" s="5" t="str">
        <f t="array" ref="E8361">IF(D8361="","",XLOOKUP(D8361,DATOS!$D$6:D14000,DATOS!$C$6:C14000,0,0,1))</f>
        <v/>
      </c>
      <c r="F8361" s="220"/>
      <c r="G8361" s="221"/>
      <c r="H8361" s="194"/>
      <c r="I8361" s="106"/>
      <c r="J8361" s="195"/>
      <c r="K8361" s="195"/>
      <c r="L8361" s="196"/>
    </row>
    <row r="8362">
      <c r="A8362" s="198"/>
      <c r="B8362" s="219"/>
      <c r="C8362" s="103"/>
      <c r="D8362" s="103"/>
      <c r="E8362" s="5" t="str">
        <f t="array" ref="E8362">IF(D8362="","",XLOOKUP(D8362,DATOS!$D$6:D14000,DATOS!$C$6:C14000,0,0,1))</f>
        <v/>
      </c>
      <c r="F8362" s="220"/>
      <c r="G8362" s="221"/>
      <c r="H8362" s="194"/>
      <c r="I8362" s="106"/>
      <c r="J8362" s="195"/>
      <c r="K8362" s="195"/>
      <c r="L8362" s="196"/>
    </row>
    <row r="8363">
      <c r="A8363" s="198"/>
      <c r="B8363" s="219"/>
      <c r="C8363" s="103"/>
      <c r="D8363" s="103"/>
      <c r="E8363" s="5" t="str">
        <f t="array" ref="E8363">IF(D8363="","",XLOOKUP(D8363,DATOS!$D$6:D14000,DATOS!$C$6:C14000,0,0,1))</f>
        <v/>
      </c>
      <c r="F8363" s="220"/>
      <c r="G8363" s="221"/>
      <c r="H8363" s="194"/>
      <c r="I8363" s="106"/>
      <c r="J8363" s="195"/>
      <c r="K8363" s="195"/>
      <c r="L8363" s="196"/>
    </row>
    <row r="8364">
      <c r="A8364" s="198"/>
      <c r="B8364" s="219"/>
      <c r="C8364" s="103"/>
      <c r="D8364" s="103"/>
      <c r="E8364" s="5" t="str">
        <f t="array" ref="E8364">IF(D8364="","",XLOOKUP(D8364,DATOS!$D$6:D14000,DATOS!$C$6:C14000,0,0,1))</f>
        <v/>
      </c>
      <c r="F8364" s="220"/>
      <c r="G8364" s="221"/>
      <c r="H8364" s="194"/>
      <c r="I8364" s="106"/>
      <c r="J8364" s="195"/>
      <c r="K8364" s="195"/>
      <c r="L8364" s="196"/>
    </row>
    <row r="8365">
      <c r="A8365" s="198"/>
      <c r="B8365" s="219"/>
      <c r="C8365" s="103"/>
      <c r="D8365" s="103"/>
      <c r="E8365" s="5" t="str">
        <f t="array" ref="E8365">IF(D8365="","",XLOOKUP(D8365,DATOS!$D$6:D14000,DATOS!$C$6:C14000,0,0,1))</f>
        <v/>
      </c>
      <c r="F8365" s="220"/>
      <c r="G8365" s="221"/>
      <c r="H8365" s="194"/>
      <c r="I8365" s="106"/>
      <c r="J8365" s="195"/>
      <c r="K8365" s="195"/>
      <c r="L8365" s="196"/>
    </row>
    <row r="8366">
      <c r="A8366" s="198"/>
      <c r="B8366" s="219"/>
      <c r="C8366" s="103"/>
      <c r="D8366" s="103"/>
      <c r="E8366" s="5" t="str">
        <f t="array" ref="E8366">IF(D8366="","",XLOOKUP(D8366,DATOS!$D$6:D14000,DATOS!$C$6:C14000,0,0,1))</f>
        <v/>
      </c>
      <c r="F8366" s="220"/>
      <c r="G8366" s="221"/>
      <c r="H8366" s="194"/>
      <c r="I8366" s="106"/>
      <c r="J8366" s="195"/>
      <c r="K8366" s="195"/>
      <c r="L8366" s="196"/>
    </row>
    <row r="8367">
      <c r="A8367" s="198"/>
      <c r="B8367" s="219"/>
      <c r="C8367" s="103"/>
      <c r="D8367" s="103"/>
      <c r="E8367" s="5" t="str">
        <f t="array" ref="E8367">IF(D8367="","",XLOOKUP(D8367,DATOS!$D$6:D14000,DATOS!$C$6:C14000,0,0,1))</f>
        <v/>
      </c>
      <c r="F8367" s="220"/>
      <c r="G8367" s="221"/>
      <c r="H8367" s="194"/>
      <c r="I8367" s="106"/>
      <c r="J8367" s="195"/>
      <c r="K8367" s="195"/>
      <c r="L8367" s="196"/>
    </row>
    <row r="8368">
      <c r="A8368" s="198"/>
      <c r="B8368" s="219"/>
      <c r="C8368" s="103"/>
      <c r="D8368" s="103"/>
      <c r="E8368" s="5" t="str">
        <f t="array" ref="E8368">IF(D8368="","",XLOOKUP(D8368,DATOS!$D$6:D14000,DATOS!$C$6:C14000,0,0,1))</f>
        <v/>
      </c>
      <c r="F8368" s="220"/>
      <c r="G8368" s="221"/>
      <c r="H8368" s="194"/>
      <c r="I8368" s="106"/>
      <c r="J8368" s="195"/>
      <c r="K8368" s="195"/>
      <c r="L8368" s="196"/>
    </row>
    <row r="8369">
      <c r="A8369" s="198"/>
      <c r="B8369" s="219"/>
      <c r="C8369" s="103"/>
      <c r="D8369" s="103"/>
      <c r="E8369" s="5" t="str">
        <f t="array" ref="E8369">IF(D8369="","",XLOOKUP(D8369,DATOS!$D$6:D14000,DATOS!$C$6:C14000,0,0,1))</f>
        <v/>
      </c>
      <c r="F8369" s="220"/>
      <c r="G8369" s="221"/>
      <c r="H8369" s="194"/>
      <c r="I8369" s="106"/>
      <c r="J8369" s="195"/>
      <c r="K8369" s="195"/>
      <c r="L8369" s="196"/>
    </row>
    <row r="8370">
      <c r="A8370" s="198"/>
      <c r="B8370" s="219"/>
      <c r="C8370" s="103"/>
      <c r="D8370" s="103"/>
      <c r="E8370" s="5" t="str">
        <f t="array" ref="E8370">IF(D8370="","",XLOOKUP(D8370,DATOS!$D$6:D14000,DATOS!$C$6:C14000,0,0,1))</f>
        <v/>
      </c>
      <c r="F8370" s="220"/>
      <c r="G8370" s="221"/>
      <c r="H8370" s="194"/>
      <c r="I8370" s="106"/>
      <c r="J8370" s="195"/>
      <c r="K8370" s="195"/>
      <c r="L8370" s="196"/>
    </row>
    <row r="8371">
      <c r="A8371" s="198"/>
      <c r="B8371" s="219"/>
      <c r="C8371" s="103"/>
      <c r="D8371" s="103"/>
      <c r="E8371" s="5" t="str">
        <f t="array" ref="E8371">IF(D8371="","",XLOOKUP(D8371,DATOS!$D$6:D14000,DATOS!$C$6:C14000,0,0,1))</f>
        <v/>
      </c>
      <c r="F8371" s="220"/>
      <c r="G8371" s="221"/>
      <c r="H8371" s="194"/>
      <c r="I8371" s="106"/>
      <c r="J8371" s="195"/>
      <c r="K8371" s="195"/>
      <c r="L8371" s="196"/>
    </row>
    <row r="8372">
      <c r="A8372" s="198"/>
      <c r="B8372" s="219"/>
      <c r="C8372" s="103"/>
      <c r="D8372" s="103"/>
      <c r="E8372" s="5" t="str">
        <f t="array" ref="E8372">IF(D8372="","",XLOOKUP(D8372,DATOS!$D$6:D14000,DATOS!$C$6:C14000,0,0,1))</f>
        <v/>
      </c>
      <c r="F8372" s="220"/>
      <c r="G8372" s="221"/>
      <c r="H8372" s="194"/>
      <c r="I8372" s="106"/>
      <c r="J8372" s="195"/>
      <c r="K8372" s="195"/>
      <c r="L8372" s="196"/>
    </row>
    <row r="8373">
      <c r="A8373" s="198"/>
      <c r="B8373" s="219"/>
      <c r="C8373" s="103"/>
      <c r="D8373" s="103"/>
      <c r="E8373" s="5" t="str">
        <f t="array" ref="E8373">IF(D8373="","",XLOOKUP(D8373,DATOS!$D$6:D14000,DATOS!$C$6:C14000,0,0,1))</f>
        <v/>
      </c>
      <c r="F8373" s="220"/>
      <c r="G8373" s="221"/>
      <c r="H8373" s="194"/>
      <c r="I8373" s="106"/>
      <c r="J8373" s="195"/>
      <c r="K8373" s="195"/>
      <c r="L8373" s="196"/>
    </row>
    <row r="8374">
      <c r="A8374" s="198"/>
      <c r="B8374" s="219"/>
      <c r="C8374" s="103"/>
      <c r="D8374" s="103"/>
      <c r="E8374" s="5" t="str">
        <f t="array" ref="E8374">IF(D8374="","",XLOOKUP(D8374,DATOS!$D$6:D14000,DATOS!$C$6:C14000,0,0,1))</f>
        <v/>
      </c>
      <c r="F8374" s="220"/>
      <c r="G8374" s="221"/>
      <c r="H8374" s="194"/>
      <c r="I8374" s="106"/>
      <c r="J8374" s="195"/>
      <c r="K8374" s="195"/>
      <c r="L8374" s="196"/>
    </row>
    <row r="8375">
      <c r="A8375" s="198"/>
      <c r="B8375" s="219"/>
      <c r="C8375" s="103"/>
      <c r="D8375" s="103"/>
      <c r="E8375" s="5" t="str">
        <f t="array" ref="E8375">IF(D8375="","",XLOOKUP(D8375,DATOS!$D$6:D14000,DATOS!$C$6:C14000,0,0,1))</f>
        <v/>
      </c>
      <c r="F8375" s="220"/>
      <c r="G8375" s="221"/>
      <c r="H8375" s="194"/>
      <c r="I8375" s="106"/>
      <c r="J8375" s="195"/>
      <c r="K8375" s="195"/>
      <c r="L8375" s="196"/>
    </row>
    <row r="8376">
      <c r="A8376" s="198"/>
      <c r="B8376" s="219"/>
      <c r="C8376" s="103"/>
      <c r="D8376" s="103"/>
      <c r="E8376" s="5" t="str">
        <f t="array" ref="E8376">IF(D8376="","",XLOOKUP(D8376,DATOS!$D$6:D14000,DATOS!$C$6:C14000,0,0,1))</f>
        <v/>
      </c>
      <c r="F8376" s="220"/>
      <c r="G8376" s="221"/>
      <c r="H8376" s="194"/>
      <c r="I8376" s="106"/>
      <c r="J8376" s="195"/>
      <c r="K8376" s="195"/>
      <c r="L8376" s="196"/>
    </row>
    <row r="8377">
      <c r="A8377" s="198"/>
      <c r="B8377" s="219"/>
      <c r="C8377" s="103"/>
      <c r="D8377" s="103"/>
      <c r="E8377" s="5" t="str">
        <f t="array" ref="E8377">IF(D8377="","",XLOOKUP(D8377,DATOS!$D$6:D14000,DATOS!$C$6:C14000,0,0,1))</f>
        <v/>
      </c>
      <c r="F8377" s="220"/>
      <c r="G8377" s="221"/>
      <c r="H8377" s="194"/>
      <c r="I8377" s="106"/>
      <c r="J8377" s="195"/>
      <c r="K8377" s="195"/>
      <c r="L8377" s="196"/>
    </row>
    <row r="8378">
      <c r="A8378" s="198"/>
      <c r="B8378" s="219"/>
      <c r="C8378" s="103"/>
      <c r="D8378" s="103"/>
      <c r="E8378" s="5" t="str">
        <f t="array" ref="E8378">IF(D8378="","",XLOOKUP(D8378,DATOS!$D$6:D14000,DATOS!$C$6:C14000,0,0,1))</f>
        <v/>
      </c>
      <c r="F8378" s="220"/>
      <c r="G8378" s="221"/>
      <c r="H8378" s="194"/>
      <c r="I8378" s="106"/>
      <c r="J8378" s="195"/>
      <c r="K8378" s="195"/>
      <c r="L8378" s="196"/>
    </row>
    <row r="8379">
      <c r="A8379" s="198"/>
      <c r="B8379" s="219"/>
      <c r="C8379" s="103"/>
      <c r="D8379" s="103"/>
      <c r="E8379" s="5" t="str">
        <f t="array" ref="E8379">IF(D8379="","",XLOOKUP(D8379,DATOS!$D$6:D14000,DATOS!$C$6:C14000,0,0,1))</f>
        <v/>
      </c>
      <c r="F8379" s="220"/>
      <c r="G8379" s="221"/>
      <c r="H8379" s="194"/>
      <c r="I8379" s="106"/>
      <c r="J8379" s="195"/>
      <c r="K8379" s="195"/>
      <c r="L8379" s="196"/>
    </row>
    <row r="8380">
      <c r="A8380" s="198"/>
      <c r="B8380" s="219"/>
      <c r="C8380" s="103"/>
      <c r="D8380" s="103"/>
      <c r="E8380" s="5" t="str">
        <f t="array" ref="E8380">IF(D8380="","",XLOOKUP(D8380,DATOS!$D$6:D14000,DATOS!$C$6:C14000,0,0,1))</f>
        <v/>
      </c>
      <c r="F8380" s="220"/>
      <c r="G8380" s="221"/>
      <c r="H8380" s="194"/>
      <c r="I8380" s="106"/>
      <c r="J8380" s="195"/>
      <c r="K8380" s="195"/>
      <c r="L8380" s="196"/>
    </row>
    <row r="8381">
      <c r="A8381" s="198"/>
      <c r="B8381" s="219"/>
      <c r="C8381" s="103"/>
      <c r="D8381" s="103"/>
      <c r="E8381" s="5" t="str">
        <f t="array" ref="E8381">IF(D8381="","",XLOOKUP(D8381,DATOS!$D$6:D14000,DATOS!$C$6:C14000,0,0,1))</f>
        <v/>
      </c>
      <c r="F8381" s="220"/>
      <c r="G8381" s="221"/>
      <c r="H8381" s="194"/>
      <c r="I8381" s="106"/>
      <c r="J8381" s="195"/>
      <c r="K8381" s="195"/>
      <c r="L8381" s="196"/>
    </row>
    <row r="8382">
      <c r="A8382" s="198"/>
      <c r="B8382" s="219"/>
      <c r="C8382" s="103"/>
      <c r="D8382" s="103"/>
      <c r="E8382" s="5" t="str">
        <f t="array" ref="E8382">IF(D8382="","",XLOOKUP(D8382,DATOS!$D$6:D14000,DATOS!$C$6:C14000,0,0,1))</f>
        <v/>
      </c>
      <c r="F8382" s="220"/>
      <c r="G8382" s="221"/>
      <c r="H8382" s="194"/>
      <c r="I8382" s="106"/>
      <c r="J8382" s="195"/>
      <c r="K8382" s="195"/>
      <c r="L8382" s="196"/>
    </row>
    <row r="8383">
      <c r="A8383" s="198"/>
      <c r="B8383" s="219"/>
      <c r="C8383" s="103"/>
      <c r="D8383" s="103"/>
      <c r="E8383" s="5" t="str">
        <f t="array" ref="E8383">IF(D8383="","",XLOOKUP(D8383,DATOS!$D$6:D14000,DATOS!$C$6:C14000,0,0,1))</f>
        <v/>
      </c>
      <c r="F8383" s="220"/>
      <c r="G8383" s="221"/>
      <c r="H8383" s="194"/>
      <c r="I8383" s="106"/>
      <c r="J8383" s="195"/>
      <c r="K8383" s="195"/>
      <c r="L8383" s="196"/>
    </row>
    <row r="8384">
      <c r="A8384" s="198"/>
      <c r="B8384" s="219"/>
      <c r="C8384" s="103"/>
      <c r="D8384" s="103"/>
      <c r="E8384" s="5" t="str">
        <f t="array" ref="E8384">IF(D8384="","",XLOOKUP(D8384,DATOS!$D$6:D14000,DATOS!$C$6:C14000,0,0,1))</f>
        <v/>
      </c>
      <c r="F8384" s="220"/>
      <c r="G8384" s="221"/>
      <c r="H8384" s="194"/>
      <c r="I8384" s="106"/>
      <c r="J8384" s="195"/>
      <c r="K8384" s="195"/>
      <c r="L8384" s="196"/>
    </row>
    <row r="8385">
      <c r="A8385" s="198"/>
      <c r="B8385" s="219"/>
      <c r="C8385" s="103"/>
      <c r="D8385" s="103"/>
      <c r="E8385" s="5" t="str">
        <f t="array" ref="E8385">IF(D8385="","",XLOOKUP(D8385,DATOS!$D$6:D14000,DATOS!$C$6:C14000,0,0,1))</f>
        <v/>
      </c>
      <c r="F8385" s="220"/>
      <c r="G8385" s="221"/>
      <c r="H8385" s="194"/>
      <c r="I8385" s="106"/>
      <c r="J8385" s="195"/>
      <c r="K8385" s="195"/>
      <c r="L8385" s="196"/>
    </row>
    <row r="8386">
      <c r="A8386" s="198"/>
      <c r="B8386" s="219"/>
      <c r="C8386" s="103"/>
      <c r="D8386" s="103"/>
      <c r="E8386" s="5" t="str">
        <f t="array" ref="E8386">IF(D8386="","",XLOOKUP(D8386,DATOS!$D$6:D14000,DATOS!$C$6:C14000,0,0,1))</f>
        <v/>
      </c>
      <c r="F8386" s="220"/>
      <c r="G8386" s="221"/>
      <c r="H8386" s="194"/>
      <c r="I8386" s="106"/>
      <c r="J8386" s="195"/>
      <c r="K8386" s="195"/>
      <c r="L8386" s="196"/>
    </row>
    <row r="8387">
      <c r="A8387" s="198"/>
      <c r="B8387" s="219"/>
      <c r="C8387" s="103"/>
      <c r="D8387" s="103"/>
      <c r="E8387" s="5" t="str">
        <f t="array" ref="E8387">IF(D8387="","",XLOOKUP(D8387,DATOS!$D$6:D14000,DATOS!$C$6:C14000,0,0,1))</f>
        <v/>
      </c>
      <c r="F8387" s="220"/>
      <c r="G8387" s="221"/>
      <c r="H8387" s="194"/>
      <c r="I8387" s="106"/>
      <c r="J8387" s="195"/>
      <c r="K8387" s="195"/>
      <c r="L8387" s="196"/>
    </row>
    <row r="8388">
      <c r="A8388" s="198"/>
      <c r="B8388" s="219"/>
      <c r="C8388" s="103"/>
      <c r="D8388" s="103"/>
      <c r="E8388" s="5" t="str">
        <f t="array" ref="E8388">IF(D8388="","",XLOOKUP(D8388,DATOS!$D$6:D14000,DATOS!$C$6:C14000,0,0,1))</f>
        <v/>
      </c>
      <c r="F8388" s="220"/>
      <c r="G8388" s="221"/>
      <c r="H8388" s="194"/>
      <c r="I8388" s="106"/>
      <c r="J8388" s="195"/>
      <c r="K8388" s="195"/>
      <c r="L8388" s="196"/>
    </row>
    <row r="8389">
      <c r="A8389" s="198"/>
      <c r="B8389" s="219"/>
      <c r="C8389" s="103"/>
      <c r="D8389" s="103"/>
      <c r="E8389" s="5" t="str">
        <f t="array" ref="E8389">IF(D8389="","",XLOOKUP(D8389,DATOS!$D$6:D14000,DATOS!$C$6:C14000,0,0,1))</f>
        <v/>
      </c>
      <c r="F8389" s="220"/>
      <c r="G8389" s="221"/>
      <c r="H8389" s="194"/>
      <c r="I8389" s="106"/>
      <c r="J8389" s="195"/>
      <c r="K8389" s="195"/>
      <c r="L8389" s="196"/>
    </row>
    <row r="8390">
      <c r="A8390" s="198"/>
      <c r="B8390" s="219"/>
      <c r="C8390" s="103"/>
      <c r="D8390" s="103"/>
      <c r="E8390" s="5" t="str">
        <f t="array" ref="E8390">IF(D8390="","",XLOOKUP(D8390,DATOS!$D$6:D14000,DATOS!$C$6:C14000,0,0,1))</f>
        <v/>
      </c>
      <c r="F8390" s="220"/>
      <c r="G8390" s="221"/>
      <c r="H8390" s="194"/>
      <c r="I8390" s="106"/>
      <c r="J8390" s="195"/>
      <c r="K8390" s="195"/>
      <c r="L8390" s="196"/>
    </row>
    <row r="8391">
      <c r="A8391" s="198"/>
      <c r="B8391" s="219"/>
      <c r="C8391" s="103"/>
      <c r="D8391" s="103"/>
      <c r="E8391" s="5" t="str">
        <f t="array" ref="E8391">IF(D8391="","",XLOOKUP(D8391,DATOS!$D$6:D14000,DATOS!$C$6:C14000,0,0,1))</f>
        <v/>
      </c>
      <c r="F8391" s="220"/>
      <c r="G8391" s="221"/>
      <c r="H8391" s="194"/>
      <c r="I8391" s="106"/>
      <c r="J8391" s="195"/>
      <c r="K8391" s="195"/>
      <c r="L8391" s="196"/>
    </row>
    <row r="8392">
      <c r="A8392" s="198"/>
      <c r="B8392" s="219"/>
      <c r="C8392" s="103"/>
      <c r="D8392" s="103"/>
      <c r="E8392" s="5" t="str">
        <f t="array" ref="E8392">IF(D8392="","",XLOOKUP(D8392,DATOS!$D$6:D14000,DATOS!$C$6:C14000,0,0,1))</f>
        <v/>
      </c>
      <c r="F8392" s="220"/>
      <c r="G8392" s="221"/>
      <c r="H8392" s="194"/>
      <c r="I8392" s="106"/>
      <c r="J8392" s="195"/>
      <c r="K8392" s="195"/>
      <c r="L8392" s="196"/>
    </row>
    <row r="8393">
      <c r="A8393" s="198"/>
      <c r="B8393" s="219"/>
      <c r="C8393" s="103"/>
      <c r="D8393" s="103"/>
      <c r="E8393" s="5" t="str">
        <f t="array" ref="E8393">IF(D8393="","",XLOOKUP(D8393,DATOS!$D$6:D14000,DATOS!$C$6:C14000,0,0,1))</f>
        <v/>
      </c>
      <c r="F8393" s="220"/>
      <c r="G8393" s="221"/>
      <c r="H8393" s="194"/>
      <c r="I8393" s="106"/>
      <c r="J8393" s="195"/>
      <c r="K8393" s="195"/>
      <c r="L8393" s="196"/>
    </row>
    <row r="8394">
      <c r="A8394" s="198"/>
      <c r="B8394" s="219"/>
      <c r="C8394" s="103"/>
      <c r="D8394" s="103"/>
      <c r="E8394" s="5" t="str">
        <f t="array" ref="E8394">IF(D8394="","",XLOOKUP(D8394,DATOS!$D$6:D14000,DATOS!$C$6:C14000,0,0,1))</f>
        <v/>
      </c>
      <c r="F8394" s="220"/>
      <c r="G8394" s="221"/>
      <c r="H8394" s="194"/>
      <c r="I8394" s="106"/>
      <c r="J8394" s="195"/>
      <c r="K8394" s="195"/>
      <c r="L8394" s="196"/>
    </row>
    <row r="8395">
      <c r="A8395" s="198"/>
      <c r="B8395" s="219"/>
      <c r="C8395" s="103"/>
      <c r="D8395" s="103"/>
      <c r="E8395" s="5" t="str">
        <f t="array" ref="E8395">IF(D8395="","",XLOOKUP(D8395,DATOS!$D$6:D14000,DATOS!$C$6:C14000,0,0,1))</f>
        <v/>
      </c>
      <c r="F8395" s="220"/>
      <c r="G8395" s="221"/>
      <c r="H8395" s="194"/>
      <c r="I8395" s="106"/>
      <c r="J8395" s="195"/>
      <c r="K8395" s="195"/>
      <c r="L8395" s="196"/>
    </row>
    <row r="8396">
      <c r="A8396" s="198"/>
      <c r="B8396" s="219"/>
      <c r="C8396" s="103"/>
      <c r="D8396" s="103"/>
      <c r="E8396" s="5" t="str">
        <f t="array" ref="E8396">IF(D8396="","",XLOOKUP(D8396,DATOS!$D$6:D14000,DATOS!$C$6:C14000,0,0,1))</f>
        <v/>
      </c>
      <c r="F8396" s="220"/>
      <c r="G8396" s="221"/>
      <c r="H8396" s="194"/>
      <c r="I8396" s="106"/>
      <c r="J8396" s="195"/>
      <c r="K8396" s="195"/>
      <c r="L8396" s="196"/>
    </row>
    <row r="8397">
      <c r="A8397" s="198"/>
      <c r="B8397" s="219"/>
      <c r="C8397" s="103"/>
      <c r="D8397" s="103"/>
      <c r="E8397" s="5" t="str">
        <f t="array" ref="E8397">IF(D8397="","",XLOOKUP(D8397,DATOS!$D$6:D14000,DATOS!$C$6:C14000,0,0,1))</f>
        <v/>
      </c>
      <c r="F8397" s="220"/>
      <c r="G8397" s="221"/>
      <c r="H8397" s="194"/>
      <c r="I8397" s="106"/>
      <c r="J8397" s="195"/>
      <c r="K8397" s="195"/>
      <c r="L8397" s="196"/>
    </row>
    <row r="8398">
      <c r="A8398" s="198"/>
      <c r="B8398" s="219"/>
      <c r="C8398" s="103"/>
      <c r="D8398" s="103"/>
      <c r="E8398" s="5" t="str">
        <f t="array" ref="E8398">IF(D8398="","",XLOOKUP(D8398,DATOS!$D$6:D14000,DATOS!$C$6:C14000,0,0,1))</f>
        <v/>
      </c>
      <c r="F8398" s="220"/>
      <c r="G8398" s="221"/>
      <c r="H8398" s="194"/>
      <c r="I8398" s="106"/>
      <c r="J8398" s="195"/>
      <c r="K8398" s="195"/>
      <c r="L8398" s="196"/>
    </row>
    <row r="8399">
      <c r="A8399" s="198"/>
      <c r="B8399" s="219"/>
      <c r="C8399" s="103"/>
      <c r="D8399" s="103"/>
      <c r="E8399" s="5" t="str">
        <f t="array" ref="E8399">IF(D8399="","",XLOOKUP(D8399,DATOS!$D$6:D14000,DATOS!$C$6:C14000,0,0,1))</f>
        <v/>
      </c>
      <c r="F8399" s="220"/>
      <c r="G8399" s="221"/>
      <c r="H8399" s="194"/>
      <c r="I8399" s="106"/>
      <c r="J8399" s="195"/>
      <c r="K8399" s="195"/>
      <c r="L8399" s="196"/>
    </row>
    <row r="8400">
      <c r="A8400" s="198"/>
      <c r="B8400" s="219"/>
      <c r="C8400" s="103"/>
      <c r="D8400" s="103"/>
      <c r="E8400" s="5" t="str">
        <f t="array" ref="E8400">IF(D8400="","",XLOOKUP(D8400,DATOS!$D$6:D14000,DATOS!$C$6:C14000,0,0,1))</f>
        <v/>
      </c>
      <c r="F8400" s="220"/>
      <c r="G8400" s="221"/>
      <c r="H8400" s="194"/>
      <c r="I8400" s="106"/>
      <c r="J8400" s="195"/>
      <c r="K8400" s="195"/>
      <c r="L8400" s="196"/>
    </row>
    <row r="8401">
      <c r="A8401" s="198"/>
      <c r="B8401" s="219"/>
      <c r="C8401" s="103"/>
      <c r="D8401" s="103"/>
      <c r="E8401" s="5" t="str">
        <f t="array" ref="E8401">IF(D8401="","",XLOOKUP(D8401,DATOS!$D$6:D14000,DATOS!$C$6:C14000,0,0,1))</f>
        <v/>
      </c>
      <c r="F8401" s="220"/>
      <c r="G8401" s="221"/>
      <c r="H8401" s="194"/>
      <c r="I8401" s="106"/>
      <c r="J8401" s="195"/>
      <c r="K8401" s="195"/>
      <c r="L8401" s="196"/>
    </row>
    <row r="8402">
      <c r="A8402" s="198"/>
      <c r="B8402" s="219"/>
      <c r="C8402" s="103"/>
      <c r="D8402" s="103"/>
      <c r="E8402" s="5" t="str">
        <f t="array" ref="E8402">IF(D8402="","",XLOOKUP(D8402,DATOS!$D$6:D14000,DATOS!$C$6:C14000,0,0,1))</f>
        <v/>
      </c>
      <c r="F8402" s="220"/>
      <c r="G8402" s="221"/>
      <c r="H8402" s="194"/>
      <c r="I8402" s="106"/>
      <c r="J8402" s="195"/>
      <c r="K8402" s="195"/>
      <c r="L8402" s="196"/>
    </row>
    <row r="8403">
      <c r="A8403" s="198"/>
      <c r="B8403" s="219"/>
      <c r="C8403" s="103"/>
      <c r="D8403" s="103"/>
      <c r="E8403" s="5" t="str">
        <f t="array" ref="E8403">IF(D8403="","",XLOOKUP(D8403,DATOS!$D$6:D14000,DATOS!$C$6:C14000,0,0,1))</f>
        <v/>
      </c>
      <c r="F8403" s="220"/>
      <c r="G8403" s="221"/>
      <c r="H8403" s="194"/>
      <c r="I8403" s="106"/>
      <c r="J8403" s="195"/>
      <c r="K8403" s="195"/>
      <c r="L8403" s="196"/>
    </row>
    <row r="8404">
      <c r="A8404" s="198"/>
      <c r="B8404" s="219"/>
      <c r="C8404" s="103"/>
      <c r="D8404" s="103"/>
      <c r="E8404" s="5" t="str">
        <f t="array" ref="E8404">IF(D8404="","",XLOOKUP(D8404,DATOS!$D$6:D14000,DATOS!$C$6:C14000,0,0,1))</f>
        <v/>
      </c>
      <c r="F8404" s="220"/>
      <c r="G8404" s="221"/>
      <c r="H8404" s="194"/>
      <c r="I8404" s="106"/>
      <c r="J8404" s="195"/>
      <c r="K8404" s="195"/>
      <c r="L8404" s="196"/>
    </row>
    <row r="8405">
      <c r="A8405" s="198"/>
      <c r="B8405" s="219"/>
      <c r="C8405" s="103"/>
      <c r="D8405" s="103"/>
      <c r="E8405" s="5" t="str">
        <f t="array" ref="E8405">IF(D8405="","",XLOOKUP(D8405,DATOS!$D$6:D14000,DATOS!$C$6:C14000,0,0,1))</f>
        <v/>
      </c>
      <c r="F8405" s="220"/>
      <c r="G8405" s="221"/>
      <c r="H8405" s="194"/>
      <c r="I8405" s="106"/>
      <c r="J8405" s="195"/>
      <c r="K8405" s="195"/>
      <c r="L8405" s="196"/>
    </row>
    <row r="8406">
      <c r="A8406" s="198"/>
      <c r="B8406" s="219"/>
      <c r="C8406" s="103"/>
      <c r="D8406" s="103"/>
      <c r="E8406" s="5" t="str">
        <f t="array" ref="E8406">IF(D8406="","",XLOOKUP(D8406,DATOS!$D$6:D14000,DATOS!$C$6:C14000,0,0,1))</f>
        <v/>
      </c>
      <c r="F8406" s="220"/>
      <c r="G8406" s="221"/>
      <c r="H8406" s="194"/>
      <c r="I8406" s="106"/>
      <c r="J8406" s="195"/>
      <c r="K8406" s="195"/>
      <c r="L8406" s="196"/>
    </row>
    <row r="8407">
      <c r="A8407" s="198"/>
      <c r="B8407" s="219"/>
      <c r="C8407" s="103"/>
      <c r="D8407" s="103"/>
      <c r="E8407" s="5" t="str">
        <f t="array" ref="E8407">IF(D8407="","",XLOOKUP(D8407,DATOS!$D$6:D14000,DATOS!$C$6:C14000,0,0,1))</f>
        <v/>
      </c>
      <c r="F8407" s="220"/>
      <c r="G8407" s="221"/>
      <c r="H8407" s="194"/>
      <c r="I8407" s="106"/>
      <c r="J8407" s="195"/>
      <c r="K8407" s="195"/>
      <c r="L8407" s="196"/>
    </row>
    <row r="8408">
      <c r="A8408" s="198"/>
      <c r="B8408" s="219"/>
      <c r="C8408" s="103"/>
      <c r="D8408" s="103"/>
      <c r="E8408" s="5" t="str">
        <f t="array" ref="E8408">IF(D8408="","",XLOOKUP(D8408,DATOS!$D$6:D14000,DATOS!$C$6:C14000,0,0,1))</f>
        <v/>
      </c>
      <c r="F8408" s="220"/>
      <c r="G8408" s="221"/>
      <c r="H8408" s="194"/>
      <c r="I8408" s="106"/>
      <c r="J8408" s="195"/>
      <c r="K8408" s="195"/>
      <c r="L8408" s="196"/>
    </row>
    <row r="8409">
      <c r="A8409" s="198"/>
      <c r="B8409" s="219"/>
      <c r="C8409" s="103"/>
      <c r="D8409" s="103"/>
      <c r="E8409" s="5" t="str">
        <f t="array" ref="E8409">IF(D8409="","",XLOOKUP(D8409,DATOS!$D$6:D14000,DATOS!$C$6:C14000,0,0,1))</f>
        <v/>
      </c>
      <c r="F8409" s="220"/>
      <c r="G8409" s="221"/>
      <c r="H8409" s="194"/>
      <c r="I8409" s="106"/>
      <c r="J8409" s="195"/>
      <c r="K8409" s="195"/>
      <c r="L8409" s="196"/>
    </row>
    <row r="8410">
      <c r="A8410" s="198"/>
      <c r="B8410" s="219"/>
      <c r="C8410" s="103"/>
      <c r="D8410" s="103"/>
      <c r="E8410" s="5" t="str">
        <f t="array" ref="E8410">IF(D8410="","",XLOOKUP(D8410,DATOS!$D$6:D14000,DATOS!$C$6:C14000,0,0,1))</f>
        <v/>
      </c>
      <c r="F8410" s="220"/>
      <c r="G8410" s="221"/>
      <c r="H8410" s="194"/>
      <c r="I8410" s="106"/>
      <c r="J8410" s="195"/>
      <c r="K8410" s="195"/>
      <c r="L8410" s="196"/>
    </row>
    <row r="8411">
      <c r="A8411" s="198"/>
      <c r="B8411" s="219"/>
      <c r="C8411" s="103"/>
      <c r="D8411" s="103"/>
      <c r="E8411" s="5" t="str">
        <f t="array" ref="E8411">IF(D8411="","",XLOOKUP(D8411,DATOS!$D$6:D14000,DATOS!$C$6:C14000,0,0,1))</f>
        <v/>
      </c>
      <c r="F8411" s="220"/>
      <c r="G8411" s="221"/>
      <c r="H8411" s="194"/>
      <c r="I8411" s="106"/>
      <c r="J8411" s="195"/>
      <c r="K8411" s="195"/>
      <c r="L8411" s="196"/>
    </row>
    <row r="8412">
      <c r="A8412" s="198"/>
      <c r="B8412" s="219"/>
      <c r="C8412" s="103"/>
      <c r="D8412" s="103"/>
      <c r="E8412" s="5" t="str">
        <f t="array" ref="E8412">IF(D8412="","",XLOOKUP(D8412,DATOS!$D$6:D14000,DATOS!$C$6:C14000,0,0,1))</f>
        <v/>
      </c>
      <c r="F8412" s="220"/>
      <c r="G8412" s="221"/>
      <c r="H8412" s="194"/>
      <c r="I8412" s="106"/>
      <c r="J8412" s="195"/>
      <c r="K8412" s="195"/>
      <c r="L8412" s="196"/>
    </row>
    <row r="8413">
      <c r="A8413" s="198"/>
      <c r="B8413" s="219"/>
      <c r="C8413" s="103"/>
      <c r="D8413" s="103"/>
      <c r="E8413" s="5" t="str">
        <f t="array" ref="E8413">IF(D8413="","",XLOOKUP(D8413,DATOS!$D$6:D14000,DATOS!$C$6:C14000,0,0,1))</f>
        <v/>
      </c>
      <c r="F8413" s="220"/>
      <c r="G8413" s="221"/>
      <c r="H8413" s="194"/>
      <c r="I8413" s="106"/>
      <c r="J8413" s="195"/>
      <c r="K8413" s="195"/>
      <c r="L8413" s="196"/>
    </row>
    <row r="8414">
      <c r="A8414" s="198"/>
      <c r="B8414" s="219"/>
      <c r="C8414" s="103"/>
      <c r="D8414" s="103"/>
      <c r="E8414" s="5" t="str">
        <f t="array" ref="E8414">IF(D8414="","",XLOOKUP(D8414,DATOS!$D$6:D14000,DATOS!$C$6:C14000,0,0,1))</f>
        <v/>
      </c>
      <c r="F8414" s="220"/>
      <c r="G8414" s="221"/>
      <c r="H8414" s="194"/>
      <c r="I8414" s="106"/>
      <c r="J8414" s="195"/>
      <c r="K8414" s="195"/>
      <c r="L8414" s="196"/>
    </row>
    <row r="8415">
      <c r="A8415" s="198"/>
      <c r="B8415" s="219"/>
      <c r="C8415" s="103"/>
      <c r="D8415" s="103"/>
      <c r="E8415" s="5" t="str">
        <f t="array" ref="E8415">IF(D8415="","",XLOOKUP(D8415,DATOS!$D$6:D14000,DATOS!$C$6:C14000,0,0,1))</f>
        <v/>
      </c>
      <c r="F8415" s="220"/>
      <c r="G8415" s="221"/>
      <c r="H8415" s="194"/>
      <c r="I8415" s="106"/>
      <c r="J8415" s="195"/>
      <c r="K8415" s="195"/>
      <c r="L8415" s="196"/>
    </row>
    <row r="8416">
      <c r="A8416" s="198"/>
      <c r="B8416" s="219"/>
      <c r="C8416" s="103"/>
      <c r="D8416" s="103"/>
      <c r="E8416" s="5" t="str">
        <f t="array" ref="E8416">IF(D8416="","",XLOOKUP(D8416,DATOS!$D$6:D14000,DATOS!$C$6:C14000,0,0,1))</f>
        <v/>
      </c>
      <c r="F8416" s="220"/>
      <c r="G8416" s="221"/>
      <c r="H8416" s="194"/>
      <c r="I8416" s="106"/>
      <c r="J8416" s="195"/>
      <c r="K8416" s="195"/>
      <c r="L8416" s="196"/>
    </row>
    <row r="8417">
      <c r="A8417" s="198"/>
      <c r="B8417" s="219"/>
      <c r="C8417" s="103"/>
      <c r="D8417" s="103"/>
      <c r="E8417" s="5" t="str">
        <f t="array" ref="E8417">IF(D8417="","",XLOOKUP(D8417,DATOS!$D$6:D14000,DATOS!$C$6:C14000,0,0,1))</f>
        <v/>
      </c>
      <c r="F8417" s="220"/>
      <c r="G8417" s="221"/>
      <c r="H8417" s="194"/>
      <c r="I8417" s="106"/>
      <c r="J8417" s="195"/>
      <c r="K8417" s="195"/>
      <c r="L8417" s="196"/>
    </row>
    <row r="8418">
      <c r="A8418" s="198"/>
      <c r="B8418" s="219"/>
      <c r="C8418" s="103"/>
      <c r="D8418" s="103"/>
      <c r="E8418" s="5" t="str">
        <f t="array" ref="E8418">IF(D8418="","",XLOOKUP(D8418,DATOS!$D$6:D14000,DATOS!$C$6:C14000,0,0,1))</f>
        <v/>
      </c>
      <c r="F8418" s="220"/>
      <c r="G8418" s="221"/>
      <c r="H8418" s="194"/>
      <c r="I8418" s="106"/>
      <c r="J8418" s="195"/>
      <c r="K8418" s="195"/>
      <c r="L8418" s="196"/>
    </row>
    <row r="8419">
      <c r="A8419" s="198"/>
      <c r="B8419" s="219"/>
      <c r="C8419" s="103"/>
      <c r="D8419" s="103"/>
      <c r="E8419" s="5" t="str">
        <f t="array" ref="E8419">IF(D8419="","",XLOOKUP(D8419,DATOS!$D$6:D14000,DATOS!$C$6:C14000,0,0,1))</f>
        <v/>
      </c>
      <c r="F8419" s="220"/>
      <c r="G8419" s="221"/>
      <c r="H8419" s="194"/>
      <c r="I8419" s="106"/>
      <c r="J8419" s="195"/>
      <c r="K8419" s="195"/>
      <c r="L8419" s="196"/>
    </row>
    <row r="8420">
      <c r="A8420" s="198"/>
      <c r="B8420" s="219"/>
      <c r="C8420" s="103"/>
      <c r="D8420" s="103"/>
      <c r="E8420" s="5" t="str">
        <f t="array" ref="E8420">IF(D8420="","",XLOOKUP(D8420,DATOS!$D$6:D14000,DATOS!$C$6:C14000,0,0,1))</f>
        <v/>
      </c>
      <c r="F8420" s="220"/>
      <c r="G8420" s="221"/>
      <c r="H8420" s="194"/>
      <c r="I8420" s="106"/>
      <c r="J8420" s="195"/>
      <c r="K8420" s="195"/>
      <c r="L8420" s="196"/>
    </row>
    <row r="8421">
      <c r="A8421" s="198"/>
      <c r="B8421" s="219"/>
      <c r="C8421" s="103"/>
      <c r="D8421" s="103"/>
      <c r="E8421" s="5" t="str">
        <f t="array" ref="E8421">IF(D8421="","",XLOOKUP(D8421,DATOS!$D$6:D14000,DATOS!$C$6:C14000,0,0,1))</f>
        <v/>
      </c>
      <c r="F8421" s="220"/>
      <c r="G8421" s="221"/>
      <c r="H8421" s="194"/>
      <c r="I8421" s="106"/>
      <c r="J8421" s="195"/>
      <c r="K8421" s="195"/>
      <c r="L8421" s="196"/>
    </row>
    <row r="8422">
      <c r="A8422" s="198"/>
      <c r="B8422" s="219"/>
      <c r="C8422" s="103"/>
      <c r="D8422" s="103"/>
      <c r="E8422" s="5" t="str">
        <f t="array" ref="E8422">IF(D8422="","",XLOOKUP(D8422,DATOS!$D$6:D14000,DATOS!$C$6:C14000,0,0,1))</f>
        <v/>
      </c>
      <c r="F8422" s="220"/>
      <c r="G8422" s="221"/>
      <c r="H8422" s="194"/>
      <c r="I8422" s="106"/>
      <c r="J8422" s="195"/>
      <c r="K8422" s="195"/>
      <c r="L8422" s="196"/>
    </row>
    <row r="8423">
      <c r="A8423" s="198"/>
      <c r="B8423" s="219"/>
      <c r="C8423" s="103"/>
      <c r="D8423" s="103"/>
      <c r="E8423" s="5" t="str">
        <f t="array" ref="E8423">IF(D8423="","",XLOOKUP(D8423,DATOS!$D$6:D14000,DATOS!$C$6:C14000,0,0,1))</f>
        <v/>
      </c>
      <c r="F8423" s="220"/>
      <c r="G8423" s="221"/>
      <c r="H8423" s="194"/>
      <c r="I8423" s="106"/>
      <c r="J8423" s="195"/>
      <c r="K8423" s="195"/>
      <c r="L8423" s="196"/>
    </row>
    <row r="8424">
      <c r="A8424" s="198"/>
      <c r="B8424" s="219"/>
      <c r="C8424" s="103"/>
      <c r="D8424" s="103"/>
      <c r="E8424" s="5" t="str">
        <f t="array" ref="E8424">IF(D8424="","",XLOOKUP(D8424,DATOS!$D$6:D14000,DATOS!$C$6:C14000,0,0,1))</f>
        <v/>
      </c>
      <c r="F8424" s="220"/>
      <c r="G8424" s="221"/>
      <c r="H8424" s="194"/>
      <c r="I8424" s="106"/>
      <c r="J8424" s="195"/>
      <c r="K8424" s="195"/>
      <c r="L8424" s="196"/>
    </row>
    <row r="8425">
      <c r="A8425" s="198"/>
      <c r="B8425" s="219"/>
      <c r="C8425" s="103"/>
      <c r="D8425" s="103"/>
      <c r="E8425" s="5" t="str">
        <f t="array" ref="E8425">IF(D8425="","",XLOOKUP(D8425,DATOS!$D$6:D14000,DATOS!$C$6:C14000,0,0,1))</f>
        <v/>
      </c>
      <c r="F8425" s="220"/>
      <c r="G8425" s="221"/>
      <c r="H8425" s="194"/>
      <c r="I8425" s="106"/>
      <c r="J8425" s="195"/>
      <c r="K8425" s="195"/>
      <c r="L8425" s="196"/>
    </row>
    <row r="8426">
      <c r="A8426" s="198"/>
      <c r="B8426" s="219"/>
      <c r="C8426" s="103"/>
      <c r="D8426" s="103"/>
      <c r="E8426" s="5" t="str">
        <f t="array" ref="E8426">IF(D8426="","",XLOOKUP(D8426,DATOS!$D$6:D14000,DATOS!$C$6:C14000,0,0,1))</f>
        <v/>
      </c>
      <c r="F8426" s="220"/>
      <c r="G8426" s="221"/>
      <c r="H8426" s="194"/>
      <c r="I8426" s="106"/>
      <c r="J8426" s="195"/>
      <c r="K8426" s="195"/>
      <c r="L8426" s="196"/>
    </row>
    <row r="8427">
      <c r="A8427" s="198"/>
      <c r="B8427" s="219"/>
      <c r="C8427" s="103"/>
      <c r="D8427" s="103"/>
      <c r="E8427" s="5" t="str">
        <f t="array" ref="E8427">IF(D8427="","",XLOOKUP(D8427,DATOS!$D$6:D14000,DATOS!$C$6:C14000,0,0,1))</f>
        <v/>
      </c>
      <c r="F8427" s="220"/>
      <c r="G8427" s="221"/>
      <c r="H8427" s="194"/>
      <c r="I8427" s="106"/>
      <c r="J8427" s="195"/>
      <c r="K8427" s="195"/>
      <c r="L8427" s="196"/>
    </row>
    <row r="8428">
      <c r="A8428" s="198"/>
      <c r="B8428" s="219"/>
      <c r="C8428" s="103"/>
      <c r="D8428" s="103"/>
      <c r="E8428" s="5" t="str">
        <f t="array" ref="E8428">IF(D8428="","",XLOOKUP(D8428,DATOS!$D$6:D14000,DATOS!$C$6:C14000,0,0,1))</f>
        <v/>
      </c>
      <c r="F8428" s="220"/>
      <c r="G8428" s="221"/>
      <c r="H8428" s="194"/>
      <c r="I8428" s="106"/>
      <c r="J8428" s="195"/>
      <c r="K8428" s="195"/>
      <c r="L8428" s="196"/>
    </row>
    <row r="8429">
      <c r="A8429" s="198"/>
      <c r="B8429" s="219"/>
      <c r="C8429" s="103"/>
      <c r="D8429" s="103"/>
      <c r="E8429" s="5" t="str">
        <f t="array" ref="E8429">IF(D8429="","",XLOOKUP(D8429,DATOS!$D$6:D14000,DATOS!$C$6:C14000,0,0,1))</f>
        <v/>
      </c>
      <c r="F8429" s="220"/>
      <c r="G8429" s="221"/>
      <c r="H8429" s="194"/>
      <c r="I8429" s="106"/>
      <c r="J8429" s="195"/>
      <c r="K8429" s="195"/>
      <c r="L8429" s="196"/>
    </row>
    <row r="8430">
      <c r="A8430" s="198"/>
      <c r="B8430" s="219"/>
      <c r="C8430" s="103"/>
      <c r="D8430" s="103"/>
      <c r="E8430" s="5" t="str">
        <f t="array" ref="E8430">IF(D8430="","",XLOOKUP(D8430,DATOS!$D$6:D14000,DATOS!$C$6:C14000,0,0,1))</f>
        <v/>
      </c>
      <c r="F8430" s="220"/>
      <c r="G8430" s="221"/>
      <c r="H8430" s="194"/>
      <c r="I8430" s="106"/>
      <c r="J8430" s="195"/>
      <c r="K8430" s="195"/>
      <c r="L8430" s="196"/>
    </row>
    <row r="8431">
      <c r="A8431" s="198"/>
      <c r="B8431" s="219"/>
      <c r="C8431" s="103"/>
      <c r="D8431" s="103"/>
      <c r="E8431" s="5" t="str">
        <f t="array" ref="E8431">IF(D8431="","",XLOOKUP(D8431,DATOS!$D$6:D14000,DATOS!$C$6:C14000,0,0,1))</f>
        <v/>
      </c>
      <c r="F8431" s="220"/>
      <c r="G8431" s="221"/>
      <c r="H8431" s="194"/>
      <c r="I8431" s="106"/>
      <c r="J8431" s="195"/>
      <c r="K8431" s="195"/>
      <c r="L8431" s="196"/>
    </row>
    <row r="8432">
      <c r="A8432" s="198"/>
      <c r="B8432" s="219"/>
      <c r="C8432" s="103"/>
      <c r="D8432" s="103"/>
      <c r="E8432" s="224" t="str">
        <f t="array" ref="E8432">IF(D8432="","",XLOOKUP(D8432,DATOS!$D$6:D14000,DATOS!$C$6:C14000,0,0,1))</f>
        <v/>
      </c>
      <c r="F8432" s="220"/>
      <c r="G8432" s="221"/>
      <c r="H8432" s="194"/>
      <c r="I8432" s="106"/>
      <c r="J8432" s="195"/>
      <c r="K8432" s="195"/>
      <c r="L8432" s="196"/>
    </row>
    <row r="8433">
      <c r="A8433" s="198"/>
      <c r="B8433" s="219"/>
      <c r="C8433" s="103"/>
      <c r="D8433" s="103"/>
      <c r="E8433" s="5" t="str">
        <f t="array" ref="E8433">IF(D8433="","",XLOOKUP(D8433,DATOS!$D$6:D14000,DATOS!$C$6:C14000,0,0,1))</f>
        <v/>
      </c>
      <c r="F8433" s="220"/>
      <c r="G8433" s="221"/>
      <c r="H8433" s="194"/>
      <c r="I8433" s="106"/>
      <c r="J8433" s="195"/>
      <c r="K8433" s="195"/>
      <c r="L8433" s="196"/>
    </row>
    <row r="8434">
      <c r="A8434" s="198"/>
      <c r="B8434" s="219"/>
      <c r="C8434" s="103"/>
      <c r="D8434" s="103"/>
      <c r="E8434" s="5" t="str">
        <f t="array" ref="E8434">IF(D8434="","",XLOOKUP(D8434,DATOS!$D$6:D14000,DATOS!$C$6:C14000,0,0,1))</f>
        <v/>
      </c>
      <c r="F8434" s="220"/>
      <c r="G8434" s="221"/>
      <c r="H8434" s="194"/>
      <c r="I8434" s="106"/>
      <c r="J8434" s="195"/>
      <c r="K8434" s="195"/>
      <c r="L8434" s="196"/>
    </row>
    <row r="8435">
      <c r="A8435" s="198"/>
      <c r="B8435" s="219"/>
      <c r="C8435" s="103"/>
      <c r="D8435" s="103"/>
      <c r="E8435" s="5" t="str">
        <f t="array" ref="E8435">IF(D8435="","",XLOOKUP(D8435,DATOS!$D$6:D14000,DATOS!$C$6:C14000,0,0,1))</f>
        <v/>
      </c>
      <c r="F8435" s="220"/>
      <c r="G8435" s="221"/>
      <c r="H8435" s="194"/>
      <c r="I8435" s="106"/>
      <c r="J8435" s="195"/>
      <c r="K8435" s="195"/>
      <c r="L8435" s="196"/>
    </row>
    <row r="8436">
      <c r="A8436" s="198"/>
      <c r="B8436" s="219"/>
      <c r="C8436" s="103"/>
      <c r="D8436" s="103"/>
      <c r="E8436" s="5" t="str">
        <f t="array" ref="E8436">IF(D8436="","",XLOOKUP(D8436,DATOS!$D$6:D14000,DATOS!$C$6:C14000,0,0,1))</f>
        <v/>
      </c>
      <c r="F8436" s="220"/>
      <c r="G8436" s="221"/>
      <c r="H8436" s="194"/>
      <c r="I8436" s="106"/>
      <c r="J8436" s="195"/>
      <c r="K8436" s="195"/>
      <c r="L8436" s="196"/>
    </row>
    <row r="8437">
      <c r="A8437" s="198"/>
      <c r="B8437" s="219"/>
      <c r="C8437" s="103"/>
      <c r="D8437" s="103"/>
      <c r="E8437" s="5" t="str">
        <f t="array" ref="E8437">IF(D8437="","",XLOOKUP(D8437,DATOS!$D$6:D14000,DATOS!$C$6:C14000,0,0,1))</f>
        <v/>
      </c>
      <c r="F8437" s="220"/>
      <c r="G8437" s="221"/>
      <c r="H8437" s="194"/>
      <c r="I8437" s="106"/>
      <c r="J8437" s="195"/>
      <c r="K8437" s="195"/>
      <c r="L8437" s="196"/>
    </row>
    <row r="8438">
      <c r="A8438" s="198"/>
      <c r="B8438" s="219"/>
      <c r="C8438" s="103"/>
      <c r="D8438" s="103"/>
      <c r="E8438" s="5" t="str">
        <f t="array" ref="E8438">IF(D8438="","",XLOOKUP(D8438,DATOS!$D$6:D14000,DATOS!$C$6:C14000,0,0,1))</f>
        <v/>
      </c>
      <c r="F8438" s="220"/>
      <c r="G8438" s="221"/>
      <c r="H8438" s="194"/>
      <c r="I8438" s="106"/>
      <c r="J8438" s="195"/>
      <c r="K8438" s="195"/>
      <c r="L8438" s="196"/>
    </row>
    <row r="8439">
      <c r="A8439" s="198"/>
      <c r="B8439" s="219"/>
      <c r="C8439" s="103"/>
      <c r="D8439" s="103"/>
      <c r="E8439" s="5" t="str">
        <f t="array" ref="E8439">IF(D8439="","",XLOOKUP(D8439,DATOS!$D$6:D14000,DATOS!$C$6:C14000,0,0,1))</f>
        <v/>
      </c>
      <c r="F8439" s="220"/>
      <c r="G8439" s="221"/>
      <c r="H8439" s="194"/>
      <c r="I8439" s="106"/>
      <c r="J8439" s="195"/>
      <c r="K8439" s="195"/>
      <c r="L8439" s="196"/>
    </row>
    <row r="8440">
      <c r="A8440" s="198"/>
      <c r="B8440" s="219"/>
      <c r="C8440" s="103"/>
      <c r="D8440" s="103"/>
      <c r="E8440" s="5" t="str">
        <f t="array" ref="E8440">IF(D8440="","",XLOOKUP(D8440,DATOS!$D$6:D14000,DATOS!$C$6:C14000,0,0,1))</f>
        <v/>
      </c>
      <c r="F8440" s="220"/>
      <c r="G8440" s="221"/>
      <c r="H8440" s="194"/>
      <c r="I8440" s="106"/>
      <c r="J8440" s="195"/>
      <c r="K8440" s="195"/>
      <c r="L8440" s="196"/>
    </row>
    <row r="8441">
      <c r="A8441" s="198"/>
      <c r="B8441" s="219"/>
      <c r="C8441" s="103"/>
      <c r="D8441" s="103"/>
      <c r="E8441" s="5" t="str">
        <f t="array" ref="E8441">IF(D8441="","",XLOOKUP(D8441,DATOS!$D$6:D14000,DATOS!$C$6:C14000,0,0,1))</f>
        <v/>
      </c>
      <c r="F8441" s="220"/>
      <c r="G8441" s="221"/>
      <c r="H8441" s="194"/>
      <c r="I8441" s="106"/>
      <c r="J8441" s="195"/>
      <c r="K8441" s="195"/>
      <c r="L8441" s="196"/>
    </row>
    <row r="8442">
      <c r="A8442" s="198"/>
      <c r="B8442" s="219"/>
      <c r="C8442" s="103"/>
      <c r="D8442" s="103"/>
      <c r="E8442" s="5" t="str">
        <f t="array" ref="E8442">IF(D8442="","",XLOOKUP(D8442,DATOS!$D$6:D14000,DATOS!$C$6:C14000,0,0,1))</f>
        <v/>
      </c>
      <c r="F8442" s="220"/>
      <c r="G8442" s="221"/>
      <c r="H8442" s="194"/>
      <c r="I8442" s="106"/>
      <c r="J8442" s="195"/>
      <c r="K8442" s="195"/>
      <c r="L8442" s="196"/>
    </row>
    <row r="8443">
      <c r="A8443" s="198"/>
      <c r="B8443" s="219"/>
      <c r="C8443" s="103"/>
      <c r="D8443" s="103"/>
      <c r="E8443" s="5" t="str">
        <f t="array" ref="E8443">IF(D8443="","",XLOOKUP(D8443,DATOS!$D$6:D14000,DATOS!$C$6:C14000,0,0,1))</f>
        <v/>
      </c>
      <c r="F8443" s="220"/>
      <c r="G8443" s="221"/>
      <c r="H8443" s="194"/>
      <c r="I8443" s="106"/>
      <c r="J8443" s="195"/>
      <c r="K8443" s="195"/>
      <c r="L8443" s="196"/>
    </row>
    <row r="8444">
      <c r="A8444" s="198"/>
      <c r="B8444" s="219"/>
      <c r="C8444" s="103"/>
      <c r="D8444" s="103"/>
      <c r="E8444" s="5" t="str">
        <f t="array" ref="E8444">IF(D8444="","",XLOOKUP(D8444,DATOS!$D$6:D14000,DATOS!$C$6:C14000,0,0,1))</f>
        <v/>
      </c>
      <c r="F8444" s="220"/>
      <c r="G8444" s="221"/>
      <c r="H8444" s="194"/>
      <c r="I8444" s="106"/>
      <c r="J8444" s="195"/>
      <c r="K8444" s="195"/>
      <c r="L8444" s="196"/>
    </row>
    <row r="8445">
      <c r="A8445" s="198"/>
      <c r="B8445" s="219"/>
      <c r="C8445" s="103"/>
      <c r="D8445" s="103"/>
      <c r="E8445" s="5" t="str">
        <f t="array" ref="E8445">IF(D8445="","",XLOOKUP(D8445,DATOS!$D$6:D14000,DATOS!$C$6:C14000,0,0,1))</f>
        <v/>
      </c>
      <c r="F8445" s="220"/>
      <c r="G8445" s="221"/>
      <c r="H8445" s="194"/>
      <c r="I8445" s="106"/>
      <c r="J8445" s="195"/>
      <c r="K8445" s="195"/>
      <c r="L8445" s="196"/>
    </row>
    <row r="8446">
      <c r="A8446" s="198"/>
      <c r="B8446" s="219"/>
      <c r="C8446" s="103"/>
      <c r="D8446" s="103"/>
      <c r="E8446" s="5" t="str">
        <f t="array" ref="E8446">IF(D8446="","",XLOOKUP(D8446,DATOS!$D$6:D14000,DATOS!$C$6:C14000,0,0,1))</f>
        <v/>
      </c>
      <c r="F8446" s="220"/>
      <c r="G8446" s="221"/>
      <c r="H8446" s="194"/>
      <c r="I8446" s="106"/>
      <c r="J8446" s="195"/>
      <c r="K8446" s="195"/>
      <c r="L8446" s="196"/>
    </row>
    <row r="8447">
      <c r="A8447" s="198"/>
      <c r="B8447" s="219"/>
      <c r="C8447" s="103"/>
      <c r="D8447" s="103"/>
      <c r="E8447" s="5" t="str">
        <f t="array" ref="E8447">IF(D8447="","",XLOOKUP(D8447,DATOS!$D$6:D14000,DATOS!$C$6:C14000,0,0,1))</f>
        <v/>
      </c>
      <c r="F8447" s="220"/>
      <c r="G8447" s="221"/>
      <c r="H8447" s="194"/>
      <c r="I8447" s="106"/>
      <c r="J8447" s="195"/>
      <c r="K8447" s="195"/>
      <c r="L8447" s="196"/>
    </row>
    <row r="8448">
      <c r="A8448" s="198"/>
      <c r="B8448" s="219"/>
      <c r="C8448" s="103"/>
      <c r="D8448" s="103"/>
      <c r="E8448" s="5" t="str">
        <f t="array" ref="E8448">IF(D8448="","",XLOOKUP(D8448,DATOS!$D$6:D14000,DATOS!$C$6:C14000,0,0,1))</f>
        <v/>
      </c>
      <c r="F8448" s="220"/>
      <c r="G8448" s="221"/>
      <c r="H8448" s="194"/>
      <c r="I8448" s="106"/>
      <c r="J8448" s="195"/>
      <c r="K8448" s="195"/>
      <c r="L8448" s="196"/>
    </row>
    <row r="8449">
      <c r="A8449" s="198"/>
      <c r="B8449" s="219"/>
      <c r="C8449" s="103"/>
      <c r="D8449" s="103"/>
      <c r="E8449" s="5" t="str">
        <f t="array" ref="E8449">IF(D8449="","",XLOOKUP(D8449,DATOS!$D$6:D14000,DATOS!$C$6:C14000,0,0,1))</f>
        <v/>
      </c>
      <c r="F8449" s="220"/>
      <c r="G8449" s="221"/>
      <c r="H8449" s="194"/>
      <c r="I8449" s="106"/>
      <c r="J8449" s="195"/>
      <c r="K8449" s="195"/>
      <c r="L8449" s="196"/>
    </row>
    <row r="8450">
      <c r="A8450" s="198"/>
      <c r="B8450" s="219"/>
      <c r="C8450" s="103"/>
      <c r="D8450" s="103"/>
      <c r="E8450" s="5" t="str">
        <f t="array" ref="E8450">IF(D8450="","",XLOOKUP(D8450,DATOS!$D$6:D14000,DATOS!$C$6:C14000,0,0,1))</f>
        <v/>
      </c>
      <c r="F8450" s="220"/>
      <c r="G8450" s="221"/>
      <c r="H8450" s="194"/>
      <c r="I8450" s="106"/>
      <c r="J8450" s="195"/>
      <c r="K8450" s="195"/>
      <c r="L8450" s="196"/>
    </row>
    <row r="8451">
      <c r="A8451" s="198"/>
      <c r="B8451" s="219"/>
      <c r="C8451" s="103"/>
      <c r="D8451" s="103"/>
      <c r="E8451" s="5" t="str">
        <f t="array" ref="E8451">IF(D8451="","",XLOOKUP(D8451,DATOS!$D$6:D14000,DATOS!$C$6:C14000,0,0,1))</f>
        <v/>
      </c>
      <c r="F8451" s="220"/>
      <c r="G8451" s="221"/>
      <c r="H8451" s="194"/>
      <c r="I8451" s="106"/>
      <c r="J8451" s="195"/>
      <c r="K8451" s="195"/>
      <c r="L8451" s="196"/>
    </row>
    <row r="8452">
      <c r="A8452" s="198"/>
      <c r="B8452" s="219"/>
      <c r="C8452" s="103"/>
      <c r="D8452" s="103"/>
      <c r="E8452" s="5" t="str">
        <f t="array" ref="E8452">IF(D8452="","",XLOOKUP(D8452,DATOS!$D$6:D14000,DATOS!$C$6:C14000,0,0,1))</f>
        <v/>
      </c>
      <c r="F8452" s="220"/>
      <c r="G8452" s="221"/>
      <c r="H8452" s="194"/>
      <c r="I8452" s="106"/>
      <c r="J8452" s="195"/>
      <c r="K8452" s="195"/>
      <c r="L8452" s="196"/>
    </row>
    <row r="8453">
      <c r="A8453" s="198"/>
      <c r="B8453" s="219"/>
      <c r="C8453" s="103"/>
      <c r="D8453" s="103"/>
      <c r="E8453" s="5" t="str">
        <f t="array" ref="E8453">IF(D8453="","",XLOOKUP(D8453,DATOS!$D$6:D14000,DATOS!$C$6:C14000,0,0,1))</f>
        <v/>
      </c>
      <c r="F8453" s="220"/>
      <c r="G8453" s="221"/>
      <c r="H8453" s="194"/>
      <c r="I8453" s="106"/>
      <c r="J8453" s="195"/>
      <c r="K8453" s="195"/>
      <c r="L8453" s="196"/>
    </row>
    <row r="8454">
      <c r="A8454" s="198"/>
      <c r="B8454" s="219"/>
      <c r="C8454" s="103"/>
      <c r="D8454" s="103"/>
      <c r="E8454" s="5" t="str">
        <f t="array" ref="E8454">IF(D8454="","",XLOOKUP(D8454,DATOS!$D$6:D14000,DATOS!$C$6:C14000,0,0,1))</f>
        <v/>
      </c>
      <c r="F8454" s="220"/>
      <c r="G8454" s="221"/>
      <c r="H8454" s="194"/>
      <c r="I8454" s="106"/>
      <c r="J8454" s="195"/>
      <c r="K8454" s="195"/>
      <c r="L8454" s="196"/>
    </row>
    <row r="8455">
      <c r="A8455" s="198"/>
      <c r="B8455" s="219"/>
      <c r="C8455" s="103"/>
      <c r="D8455" s="103"/>
      <c r="E8455" s="5" t="str">
        <f t="array" ref="E8455">IF(D8455="","",XLOOKUP(D8455,DATOS!$D$6:D14000,DATOS!$C$6:C14000,0,0,1))</f>
        <v/>
      </c>
      <c r="F8455" s="220"/>
      <c r="G8455" s="221"/>
      <c r="H8455" s="194"/>
      <c r="I8455" s="106"/>
      <c r="J8455" s="195"/>
      <c r="K8455" s="195"/>
      <c r="L8455" s="196"/>
    </row>
    <row r="8456">
      <c r="A8456" s="198"/>
      <c r="B8456" s="219"/>
      <c r="C8456" s="103"/>
      <c r="D8456" s="103"/>
      <c r="E8456" s="5" t="str">
        <f t="array" ref="E8456">IF(D8456="","",XLOOKUP(D8456,DATOS!$D$6:D14000,DATOS!$C$6:C14000,0,0,1))</f>
        <v/>
      </c>
      <c r="F8456" s="220"/>
      <c r="G8456" s="221"/>
      <c r="H8456" s="194"/>
      <c r="I8456" s="106"/>
      <c r="J8456" s="195"/>
      <c r="K8456" s="195"/>
      <c r="L8456" s="196"/>
    </row>
    <row r="8457">
      <c r="A8457" s="198"/>
      <c r="B8457" s="219"/>
      <c r="C8457" s="103"/>
      <c r="D8457" s="103"/>
      <c r="E8457" s="5" t="str">
        <f t="array" ref="E8457">IF(D8457="","",XLOOKUP(D8457,DATOS!$D$6:D14000,DATOS!$C$6:C14000,0,0,1))</f>
        <v/>
      </c>
      <c r="F8457" s="220"/>
      <c r="G8457" s="221"/>
      <c r="H8457" s="194"/>
      <c r="I8457" s="106"/>
      <c r="J8457" s="195"/>
      <c r="K8457" s="195"/>
      <c r="L8457" s="196"/>
    </row>
    <row r="8458">
      <c r="A8458" s="198"/>
      <c r="B8458" s="219"/>
      <c r="C8458" s="103"/>
      <c r="D8458" s="103"/>
      <c r="E8458" s="5" t="str">
        <f t="array" ref="E8458">IF(D8458="","",XLOOKUP(D8458,DATOS!$D$6:D14000,DATOS!$C$6:C14000,0,0,1))</f>
        <v/>
      </c>
      <c r="F8458" s="220"/>
      <c r="G8458" s="221"/>
      <c r="H8458" s="194"/>
      <c r="I8458" s="106"/>
      <c r="J8458" s="195"/>
      <c r="K8458" s="195"/>
      <c r="L8458" s="196"/>
    </row>
    <row r="8459">
      <c r="A8459" s="198"/>
      <c r="B8459" s="219"/>
      <c r="C8459" s="103"/>
      <c r="D8459" s="103"/>
      <c r="E8459" s="5" t="str">
        <f t="array" ref="E8459">IF(D8459="","",XLOOKUP(D8459,DATOS!$D$6:D14000,DATOS!$C$6:C14000,0,0,1))</f>
        <v/>
      </c>
      <c r="F8459" s="220"/>
      <c r="G8459" s="221"/>
      <c r="H8459" s="194"/>
      <c r="I8459" s="106"/>
      <c r="J8459" s="195"/>
      <c r="K8459" s="195"/>
      <c r="L8459" s="196"/>
    </row>
    <row r="8460">
      <c r="A8460" s="198"/>
      <c r="B8460" s="219"/>
      <c r="C8460" s="103"/>
      <c r="D8460" s="103"/>
      <c r="E8460" s="5" t="str">
        <f t="array" ref="E8460">IF(D8460="","",XLOOKUP(D8460,DATOS!$D$6:D14000,DATOS!$C$6:C14000,0,0,1))</f>
        <v/>
      </c>
      <c r="F8460" s="220"/>
      <c r="G8460" s="221"/>
      <c r="H8460" s="194"/>
      <c r="I8460" s="106"/>
      <c r="J8460" s="195"/>
      <c r="K8460" s="195"/>
      <c r="L8460" s="196"/>
    </row>
    <row r="8461">
      <c r="A8461" s="198"/>
      <c r="B8461" s="219"/>
      <c r="C8461" s="103"/>
      <c r="D8461" s="103"/>
      <c r="E8461" s="5" t="str">
        <f t="array" ref="E8461">IF(D8461="","",XLOOKUP(D8461,DATOS!$D$6:D14000,DATOS!$C$6:C14000,0,0,1))</f>
        <v/>
      </c>
      <c r="F8461" s="220"/>
      <c r="G8461" s="221"/>
      <c r="H8461" s="194"/>
      <c r="I8461" s="106"/>
      <c r="J8461" s="195"/>
      <c r="K8461" s="195"/>
      <c r="L8461" s="196"/>
    </row>
    <row r="8462">
      <c r="A8462" s="198"/>
      <c r="B8462" s="219"/>
      <c r="C8462" s="103"/>
      <c r="D8462" s="103"/>
      <c r="E8462" s="5" t="str">
        <f t="array" ref="E8462">IF(D8462="","",XLOOKUP(D8462,DATOS!$D$6:D14000,DATOS!$C$6:C14000,0,0,1))</f>
        <v/>
      </c>
      <c r="F8462" s="220"/>
      <c r="G8462" s="221"/>
      <c r="H8462" s="194"/>
      <c r="I8462" s="106"/>
      <c r="J8462" s="195"/>
      <c r="K8462" s="195"/>
      <c r="L8462" s="196"/>
    </row>
    <row r="8463">
      <c r="A8463" s="198"/>
      <c r="B8463" s="219"/>
      <c r="C8463" s="103"/>
      <c r="D8463" s="103"/>
      <c r="E8463" s="5" t="str">
        <f t="array" ref="E8463">IF(D8463="","",XLOOKUP(D8463,DATOS!$D$6:D14000,DATOS!$C$6:C14000,0,0,1))</f>
        <v/>
      </c>
      <c r="F8463" s="220"/>
      <c r="G8463" s="221"/>
      <c r="H8463" s="194"/>
      <c r="I8463" s="106"/>
      <c r="J8463" s="195"/>
      <c r="K8463" s="195"/>
      <c r="L8463" s="196"/>
    </row>
    <row r="8464">
      <c r="A8464" s="198"/>
      <c r="B8464" s="219"/>
      <c r="C8464" s="103"/>
      <c r="D8464" s="103"/>
      <c r="E8464" s="5" t="str">
        <f t="array" ref="E8464">IF(D8464="","",XLOOKUP(D8464,DATOS!$D$6:D14000,DATOS!$C$6:C14000,0,0,1))</f>
        <v/>
      </c>
      <c r="F8464" s="220"/>
      <c r="G8464" s="221"/>
      <c r="H8464" s="194"/>
      <c r="I8464" s="106"/>
      <c r="J8464" s="195"/>
      <c r="K8464" s="195"/>
      <c r="L8464" s="196"/>
    </row>
    <row r="8465">
      <c r="A8465" s="198"/>
      <c r="B8465" s="219"/>
      <c r="C8465" s="103"/>
      <c r="D8465" s="103"/>
      <c r="E8465" s="5" t="str">
        <f t="array" ref="E8465">IF(D8465="","",XLOOKUP(D8465,DATOS!$D$6:D14000,DATOS!$C$6:C14000,0,0,1))</f>
        <v/>
      </c>
      <c r="F8465" s="220"/>
      <c r="G8465" s="221"/>
      <c r="H8465" s="194"/>
      <c r="I8465" s="106"/>
      <c r="J8465" s="195"/>
      <c r="K8465" s="195"/>
      <c r="L8465" s="196"/>
    </row>
    <row r="8466">
      <c r="A8466" s="198"/>
      <c r="B8466" s="219"/>
      <c r="C8466" s="103"/>
      <c r="D8466" s="103"/>
      <c r="E8466" s="5" t="str">
        <f t="array" ref="E8466">IF(D8466="","",XLOOKUP(D8466,DATOS!$D$6:D14000,DATOS!$C$6:C14000,0,0,1))</f>
        <v/>
      </c>
      <c r="F8466" s="220"/>
      <c r="G8466" s="221"/>
      <c r="H8466" s="194"/>
      <c r="I8466" s="106"/>
      <c r="J8466" s="195"/>
      <c r="K8466" s="195"/>
      <c r="L8466" s="196"/>
    </row>
    <row r="8467">
      <c r="A8467" s="198"/>
      <c r="B8467" s="219"/>
      <c r="C8467" s="103"/>
      <c r="D8467" s="103"/>
      <c r="E8467" s="5" t="str">
        <f t="array" ref="E8467">IF(D8467="","",XLOOKUP(D8467,DATOS!$D$6:D14000,DATOS!$C$6:C14000,0,0,1))</f>
        <v/>
      </c>
      <c r="F8467" s="220"/>
      <c r="G8467" s="221"/>
      <c r="H8467" s="194"/>
      <c r="I8467" s="106"/>
      <c r="J8467" s="195"/>
      <c r="K8467" s="195"/>
      <c r="L8467" s="196"/>
    </row>
    <row r="8468">
      <c r="A8468" s="198"/>
      <c r="B8468" s="219"/>
      <c r="C8468" s="103"/>
      <c r="D8468" s="103"/>
      <c r="E8468" s="5" t="str">
        <f t="array" ref="E8468">IF(D8468="","",XLOOKUP(D8468,DATOS!$D$6:D14000,DATOS!$C$6:C14000,0,0,1))</f>
        <v/>
      </c>
      <c r="F8468" s="220"/>
      <c r="G8468" s="221"/>
      <c r="H8468" s="194"/>
      <c r="I8468" s="106"/>
      <c r="J8468" s="195"/>
      <c r="K8468" s="195"/>
      <c r="L8468" s="196"/>
    </row>
    <row r="8469">
      <c r="A8469" s="198"/>
      <c r="B8469" s="219"/>
      <c r="C8469" s="103"/>
      <c r="D8469" s="103"/>
      <c r="E8469" s="5" t="str">
        <f t="array" ref="E8469">IF(D8469="","",XLOOKUP(D8469,DATOS!$D$6:D14000,DATOS!$C$6:C14000,0,0,1))</f>
        <v/>
      </c>
      <c r="F8469" s="220"/>
      <c r="G8469" s="221"/>
      <c r="H8469" s="194"/>
      <c r="I8469" s="106"/>
      <c r="J8469" s="195"/>
      <c r="K8469" s="195"/>
      <c r="L8469" s="196"/>
    </row>
    <row r="8470">
      <c r="A8470" s="198"/>
      <c r="B8470" s="219"/>
      <c r="C8470" s="103"/>
      <c r="D8470" s="103"/>
      <c r="E8470" s="5" t="str">
        <f t="array" ref="E8470">IF(D8470="","",XLOOKUP(D8470,DATOS!$D$6:D14000,DATOS!$C$6:C14000,0,0,1))</f>
        <v/>
      </c>
      <c r="F8470" s="220"/>
      <c r="G8470" s="221"/>
      <c r="H8470" s="194"/>
      <c r="I8470" s="106"/>
      <c r="J8470" s="195"/>
      <c r="K8470" s="195"/>
      <c r="L8470" s="196"/>
    </row>
    <row r="8471">
      <c r="A8471" s="198"/>
      <c r="B8471" s="219"/>
      <c r="C8471" s="103"/>
      <c r="D8471" s="103"/>
      <c r="E8471" s="5" t="str">
        <f t="array" ref="E8471">IF(D8471="","",XLOOKUP(D8471,DATOS!$D$6:D14000,DATOS!$C$6:C14000,0,0,1))</f>
        <v/>
      </c>
      <c r="F8471" s="220"/>
      <c r="G8471" s="221"/>
      <c r="H8471" s="194"/>
      <c r="I8471" s="106"/>
      <c r="J8471" s="195"/>
      <c r="K8471" s="195"/>
      <c r="L8471" s="196"/>
    </row>
    <row r="8472">
      <c r="A8472" s="198"/>
      <c r="B8472" s="219"/>
      <c r="C8472" s="103"/>
      <c r="D8472" s="103"/>
      <c r="E8472" s="5" t="str">
        <f t="array" ref="E8472">IF(D8472="","",XLOOKUP(D8472,DATOS!$D$6:D14000,DATOS!$C$6:C14000,0,0,1))</f>
        <v/>
      </c>
      <c r="F8472" s="220"/>
      <c r="G8472" s="221"/>
      <c r="H8472" s="194"/>
      <c r="I8472" s="106"/>
      <c r="J8472" s="195"/>
      <c r="K8472" s="195"/>
      <c r="L8472" s="196"/>
    </row>
    <row r="8473">
      <c r="A8473" s="198"/>
      <c r="B8473" s="219"/>
      <c r="C8473" s="103"/>
      <c r="D8473" s="103"/>
      <c r="E8473" s="5" t="str">
        <f t="array" ref="E8473">IF(D8473="","",XLOOKUP(D8473,DATOS!$D$6:D14000,DATOS!$C$6:C14000,0,0,1))</f>
        <v/>
      </c>
      <c r="F8473" s="220"/>
      <c r="G8473" s="221"/>
      <c r="H8473" s="194"/>
      <c r="I8473" s="106"/>
      <c r="J8473" s="195"/>
      <c r="K8473" s="195"/>
      <c r="L8473" s="196"/>
    </row>
    <row r="8474">
      <c r="A8474" s="198"/>
      <c r="B8474" s="219"/>
      <c r="C8474" s="103"/>
      <c r="D8474" s="103"/>
      <c r="E8474" s="5" t="str">
        <f t="array" ref="E8474">IF(D8474="","",XLOOKUP(D8474,DATOS!$D$6:D14000,DATOS!$C$6:C14000,0,0,1))</f>
        <v/>
      </c>
      <c r="F8474" s="220"/>
      <c r="G8474" s="221"/>
      <c r="H8474" s="194"/>
      <c r="I8474" s="106"/>
      <c r="J8474" s="195"/>
      <c r="K8474" s="195"/>
      <c r="L8474" s="196"/>
    </row>
    <row r="8475">
      <c r="A8475" s="198"/>
      <c r="B8475" s="219"/>
      <c r="C8475" s="103"/>
      <c r="D8475" s="103"/>
      <c r="E8475" s="5" t="str">
        <f t="array" ref="E8475">IF(D8475="","",XLOOKUP(D8475,DATOS!$D$6:D14000,DATOS!$C$6:C14000,0,0,1))</f>
        <v/>
      </c>
      <c r="F8475" s="220"/>
      <c r="G8475" s="221"/>
      <c r="H8475" s="194"/>
      <c r="I8475" s="106"/>
      <c r="J8475" s="195"/>
      <c r="K8475" s="195"/>
      <c r="L8475" s="196"/>
    </row>
    <row r="8476">
      <c r="A8476" s="198"/>
      <c r="B8476" s="219"/>
      <c r="C8476" s="103"/>
      <c r="D8476" s="103"/>
      <c r="E8476" s="5" t="str">
        <f t="array" ref="E8476">IF(D8476="","",XLOOKUP(D8476,DATOS!$D$6:D14000,DATOS!$C$6:C14000,0,0,1))</f>
        <v/>
      </c>
      <c r="F8476" s="220"/>
      <c r="G8476" s="221"/>
      <c r="H8476" s="194"/>
      <c r="I8476" s="106"/>
      <c r="J8476" s="195"/>
      <c r="K8476" s="195"/>
      <c r="L8476" s="196"/>
    </row>
    <row r="8477">
      <c r="A8477" s="198"/>
      <c r="B8477" s="219"/>
      <c r="C8477" s="103"/>
      <c r="D8477" s="103"/>
      <c r="E8477" s="5" t="str">
        <f t="array" ref="E8477">IF(D8477="","",XLOOKUP(D8477,DATOS!$D$6:D14000,DATOS!$C$6:C14000,0,0,1))</f>
        <v/>
      </c>
      <c r="F8477" s="220"/>
      <c r="G8477" s="221"/>
      <c r="H8477" s="194"/>
      <c r="I8477" s="106"/>
      <c r="J8477" s="195"/>
      <c r="K8477" s="195"/>
      <c r="L8477" s="196"/>
    </row>
    <row r="8478">
      <c r="A8478" s="198"/>
      <c r="B8478" s="219"/>
      <c r="C8478" s="103"/>
      <c r="D8478" s="103"/>
      <c r="E8478" s="5" t="str">
        <f t="array" ref="E8478">IF(D8478="","",XLOOKUP(D8478,DATOS!$D$6:D14000,DATOS!$C$6:C14000,0,0,1))</f>
        <v/>
      </c>
      <c r="F8478" s="220"/>
      <c r="G8478" s="221"/>
      <c r="H8478" s="194"/>
      <c r="I8478" s="106"/>
      <c r="J8478" s="195"/>
      <c r="K8478" s="195"/>
      <c r="L8478" s="196"/>
    </row>
    <row r="8479">
      <c r="A8479" s="198"/>
      <c r="B8479" s="219"/>
      <c r="C8479" s="103"/>
      <c r="D8479" s="103"/>
      <c r="E8479" s="5" t="str">
        <f t="array" ref="E8479">IF(D8479="","",XLOOKUP(D8479,DATOS!$D$6:D14000,DATOS!$C$6:C14000,0,0,1))</f>
        <v/>
      </c>
      <c r="F8479" s="220"/>
      <c r="G8479" s="221"/>
      <c r="H8479" s="194"/>
      <c r="I8479" s="106"/>
      <c r="J8479" s="195"/>
      <c r="K8479" s="195"/>
      <c r="L8479" s="196"/>
    </row>
    <row r="8480">
      <c r="A8480" s="198"/>
      <c r="B8480" s="219"/>
      <c r="C8480" s="103"/>
      <c r="D8480" s="103"/>
      <c r="E8480" s="5" t="str">
        <f t="array" ref="E8480">IF(D8480="","",XLOOKUP(D8480,DATOS!$D$6:D14000,DATOS!$C$6:C14000,0,0,1))</f>
        <v/>
      </c>
      <c r="F8480" s="220"/>
      <c r="G8480" s="221"/>
      <c r="H8480" s="194"/>
      <c r="I8480" s="106"/>
      <c r="J8480" s="195"/>
      <c r="K8480" s="195"/>
      <c r="L8480" s="196"/>
    </row>
    <row r="8481">
      <c r="A8481" s="198"/>
      <c r="B8481" s="219"/>
      <c r="C8481" s="103"/>
      <c r="D8481" s="103"/>
      <c r="E8481" s="5" t="str">
        <f t="array" ref="E8481">IF(D8481="","",XLOOKUP(D8481,DATOS!$D$6:D14000,DATOS!$C$6:C14000,0,0,1))</f>
        <v/>
      </c>
      <c r="F8481" s="220"/>
      <c r="G8481" s="221"/>
      <c r="H8481" s="194"/>
      <c r="I8481" s="106"/>
      <c r="J8481" s="195"/>
      <c r="K8481" s="195"/>
      <c r="L8481" s="196"/>
    </row>
    <row r="8482">
      <c r="A8482" s="198"/>
      <c r="B8482" s="219"/>
      <c r="C8482" s="103"/>
      <c r="D8482" s="103"/>
      <c r="E8482" s="5" t="str">
        <f t="array" ref="E8482">IF(D8482="","",XLOOKUP(D8482,DATOS!$D$6:D14000,DATOS!$C$6:C14000,0,0,1))</f>
        <v/>
      </c>
      <c r="F8482" s="220"/>
      <c r="G8482" s="221"/>
      <c r="H8482" s="194"/>
      <c r="I8482" s="106"/>
      <c r="J8482" s="195"/>
      <c r="K8482" s="195"/>
      <c r="L8482" s="196"/>
    </row>
    <row r="8483">
      <c r="A8483" s="198"/>
      <c r="B8483" s="219"/>
      <c r="C8483" s="103"/>
      <c r="D8483" s="103"/>
      <c r="E8483" s="224" t="str">
        <f t="array" ref="E8483">IF(D8483="","",XLOOKUP(D8483,DATOS!$D$6:D14000,DATOS!$C$6:C14000,0,0,1))</f>
        <v/>
      </c>
      <c r="F8483" s="220"/>
      <c r="G8483" s="221"/>
      <c r="H8483" s="194"/>
      <c r="I8483" s="106"/>
      <c r="J8483" s="195"/>
      <c r="K8483" s="195"/>
      <c r="L8483" s="196"/>
    </row>
    <row r="8484">
      <c r="A8484" s="198"/>
      <c r="B8484" s="219"/>
      <c r="C8484" s="103"/>
      <c r="D8484" s="103"/>
      <c r="E8484" s="5" t="str">
        <f t="array" ref="E8484">IF(D8484="","",XLOOKUP(D8484,DATOS!$D$6:D14000,DATOS!$C$6:C14000,0,0,1))</f>
        <v/>
      </c>
      <c r="F8484" s="220"/>
      <c r="G8484" s="221"/>
      <c r="H8484" s="194"/>
      <c r="I8484" s="106"/>
      <c r="J8484" s="195"/>
      <c r="K8484" s="195"/>
      <c r="L8484" s="196"/>
    </row>
    <row r="8485">
      <c r="A8485" s="198"/>
      <c r="B8485" s="219"/>
      <c r="C8485" s="103"/>
      <c r="D8485" s="103"/>
      <c r="E8485" s="224" t="str">
        <f t="array" ref="E8485">IF(D8485="","",XLOOKUP(D8485,DATOS!$D$6:D14000,DATOS!$C$6:C14000,0,0,1))</f>
        <v/>
      </c>
      <c r="F8485" s="220"/>
      <c r="G8485" s="221"/>
      <c r="H8485" s="194"/>
      <c r="I8485" s="106"/>
      <c r="J8485" s="195"/>
      <c r="K8485" s="195"/>
      <c r="L8485" s="196"/>
    </row>
    <row r="8486">
      <c r="A8486" s="198"/>
      <c r="B8486" s="219"/>
      <c r="C8486" s="103"/>
      <c r="D8486" s="103"/>
      <c r="E8486" s="5" t="str">
        <f t="array" ref="E8486">IF(D8486="","",XLOOKUP(D8486,DATOS!$D$6:D14000,DATOS!$C$6:C14000,0,0,1))</f>
        <v/>
      </c>
      <c r="F8486" s="220"/>
      <c r="G8486" s="221"/>
      <c r="H8486" s="194"/>
      <c r="I8486" s="106"/>
      <c r="J8486" s="195"/>
      <c r="K8486" s="195"/>
      <c r="L8486" s="196"/>
    </row>
    <row r="8487">
      <c r="A8487" s="198"/>
      <c r="B8487" s="219"/>
      <c r="C8487" s="103"/>
      <c r="D8487" s="103"/>
      <c r="E8487" s="5" t="str">
        <f t="array" ref="E8487">IF(D8487="","",XLOOKUP(D8487,DATOS!$D$6:D14000,DATOS!$C$6:C14000,0,0,1))</f>
        <v/>
      </c>
      <c r="F8487" s="220"/>
      <c r="G8487" s="221"/>
      <c r="H8487" s="194"/>
      <c r="I8487" s="106"/>
      <c r="J8487" s="195"/>
      <c r="K8487" s="195"/>
      <c r="L8487" s="196"/>
    </row>
    <row r="8488">
      <c r="A8488" s="198"/>
      <c r="B8488" s="219"/>
      <c r="C8488" s="103"/>
      <c r="D8488" s="103"/>
      <c r="E8488" s="5" t="str">
        <f t="array" ref="E8488">IF(D8488="","",XLOOKUP(D8488,DATOS!$D$6:D14000,DATOS!$C$6:C14000,0,0,1))</f>
        <v/>
      </c>
      <c r="F8488" s="220"/>
      <c r="G8488" s="221"/>
      <c r="H8488" s="194"/>
      <c r="I8488" s="106"/>
      <c r="J8488" s="195"/>
      <c r="K8488" s="195"/>
      <c r="L8488" s="196"/>
    </row>
    <row r="8489">
      <c r="A8489" s="198"/>
      <c r="B8489" s="219"/>
      <c r="C8489" s="103"/>
      <c r="D8489" s="103"/>
      <c r="E8489" s="5" t="str">
        <f t="array" ref="E8489">IF(D8489="","",XLOOKUP(D8489,DATOS!$D$6:D14000,DATOS!$C$6:C14000,0,0,1))</f>
        <v/>
      </c>
      <c r="F8489" s="220"/>
      <c r="G8489" s="221"/>
      <c r="H8489" s="194"/>
      <c r="I8489" s="106"/>
      <c r="J8489" s="195"/>
      <c r="K8489" s="195"/>
      <c r="L8489" s="196"/>
    </row>
    <row r="8490">
      <c r="A8490" s="198"/>
      <c r="B8490" s="219"/>
      <c r="C8490" s="103"/>
      <c r="D8490" s="103"/>
      <c r="E8490" s="5" t="str">
        <f t="array" ref="E8490">IF(D8490="","",XLOOKUP(D8490,DATOS!$D$6:D14000,DATOS!$C$6:C14000,0,0,1))</f>
        <v/>
      </c>
      <c r="F8490" s="220"/>
      <c r="G8490" s="221"/>
      <c r="H8490" s="194"/>
      <c r="I8490" s="106"/>
      <c r="J8490" s="195"/>
      <c r="K8490" s="195"/>
      <c r="L8490" s="196"/>
    </row>
    <row r="8491">
      <c r="A8491" s="198"/>
      <c r="B8491" s="219"/>
      <c r="C8491" s="103"/>
      <c r="D8491" s="103"/>
      <c r="E8491" s="5" t="str">
        <f t="array" ref="E8491">IF(D8491="","",XLOOKUP(D8491,DATOS!$D$6:D14000,DATOS!$C$6:C14000,0,0,1))</f>
        <v/>
      </c>
      <c r="F8491" s="220"/>
      <c r="G8491" s="221"/>
      <c r="H8491" s="194"/>
      <c r="I8491" s="106"/>
      <c r="J8491" s="195"/>
      <c r="K8491" s="195"/>
      <c r="L8491" s="196"/>
    </row>
    <row r="8492">
      <c r="A8492" s="198"/>
      <c r="B8492" s="219"/>
      <c r="C8492" s="103"/>
      <c r="D8492" s="103"/>
      <c r="E8492" s="5" t="str">
        <f t="array" ref="E8492">IF(D8492="","",XLOOKUP(D8492,DATOS!$D$6:D14000,DATOS!$C$6:C14000,0,0,1))</f>
        <v/>
      </c>
      <c r="F8492" s="220"/>
      <c r="G8492" s="221"/>
      <c r="H8492" s="194"/>
      <c r="I8492" s="106"/>
      <c r="J8492" s="195"/>
      <c r="K8492" s="195"/>
      <c r="L8492" s="196"/>
    </row>
    <row r="8493">
      <c r="A8493" s="198"/>
      <c r="B8493" s="219"/>
      <c r="C8493" s="103"/>
      <c r="D8493" s="103"/>
      <c r="E8493" s="5" t="str">
        <f t="array" ref="E8493">IF(D8493="","",XLOOKUP(D8493,DATOS!$D$6:D14000,DATOS!$C$6:C14000,0,0,1))</f>
        <v/>
      </c>
      <c r="F8493" s="220"/>
      <c r="G8493" s="221"/>
      <c r="H8493" s="194"/>
      <c r="I8493" s="106"/>
      <c r="J8493" s="195"/>
      <c r="K8493" s="195"/>
      <c r="L8493" s="196"/>
    </row>
    <row r="8494">
      <c r="A8494" s="198"/>
      <c r="B8494" s="219"/>
      <c r="C8494" s="103"/>
      <c r="D8494" s="103"/>
      <c r="E8494" s="5" t="str">
        <f t="array" ref="E8494">IF(D8494="","",XLOOKUP(D8494,DATOS!$D$6:D14000,DATOS!$C$6:C14000,0,0,1))</f>
        <v/>
      </c>
      <c r="F8494" s="220"/>
      <c r="G8494" s="221"/>
      <c r="H8494" s="194"/>
      <c r="I8494" s="106"/>
      <c r="J8494" s="195"/>
      <c r="K8494" s="195"/>
      <c r="L8494" s="196"/>
    </row>
    <row r="8495">
      <c r="A8495" s="198"/>
      <c r="B8495" s="219"/>
      <c r="C8495" s="103"/>
      <c r="D8495" s="103"/>
      <c r="E8495" s="5" t="str">
        <f t="array" ref="E8495">IF(D8495="","",XLOOKUP(D8495,DATOS!$D$6:D14000,DATOS!$C$6:C14000,0,0,1))</f>
        <v/>
      </c>
      <c r="F8495" s="220"/>
      <c r="G8495" s="221"/>
      <c r="H8495" s="194"/>
      <c r="I8495" s="106"/>
      <c r="J8495" s="195"/>
      <c r="K8495" s="195"/>
      <c r="L8495" s="196"/>
    </row>
    <row r="8496">
      <c r="A8496" s="198"/>
      <c r="B8496" s="219"/>
      <c r="C8496" s="103"/>
      <c r="D8496" s="103"/>
      <c r="E8496" s="5" t="str">
        <f t="array" ref="E8496">IF(D8496="","",XLOOKUP(D8496,DATOS!$D$6:D14000,DATOS!$C$6:C14000,0,0,1))</f>
        <v/>
      </c>
      <c r="F8496" s="220"/>
      <c r="G8496" s="221"/>
      <c r="H8496" s="194"/>
      <c r="I8496" s="106"/>
      <c r="J8496" s="195"/>
      <c r="K8496" s="195"/>
      <c r="L8496" s="196"/>
    </row>
    <row r="8497">
      <c r="A8497" s="198"/>
      <c r="B8497" s="219"/>
      <c r="C8497" s="103"/>
      <c r="D8497" s="103"/>
      <c r="E8497" s="5" t="str">
        <f t="array" ref="E8497">IF(D8497="","",XLOOKUP(D8497,DATOS!$D$6:D14000,DATOS!$C$6:C14000,0,0,1))</f>
        <v/>
      </c>
      <c r="F8497" s="220"/>
      <c r="G8497" s="221"/>
      <c r="H8497" s="194"/>
      <c r="I8497" s="106"/>
      <c r="J8497" s="195"/>
      <c r="K8497" s="195"/>
      <c r="L8497" s="196"/>
    </row>
    <row r="8498">
      <c r="A8498" s="198"/>
      <c r="B8498" s="219"/>
      <c r="C8498" s="103"/>
      <c r="D8498" s="103"/>
      <c r="E8498" s="5" t="str">
        <f t="array" ref="E8498">IF(D8498="","",XLOOKUP(D8498,DATOS!$D$6:D14000,DATOS!$C$6:C14000,0,0,1))</f>
        <v/>
      </c>
      <c r="F8498" s="220"/>
      <c r="G8498" s="221"/>
      <c r="H8498" s="194"/>
      <c r="I8498" s="106"/>
      <c r="J8498" s="195"/>
      <c r="K8498" s="195"/>
      <c r="L8498" s="196"/>
    </row>
    <row r="8499">
      <c r="A8499" s="198"/>
      <c r="B8499" s="219"/>
      <c r="C8499" s="103"/>
      <c r="D8499" s="103"/>
      <c r="E8499" s="5" t="str">
        <f t="array" ref="E8499">IF(D8499="","",XLOOKUP(D8499,DATOS!$D$6:D14000,DATOS!$C$6:C14000,0,0,1))</f>
        <v/>
      </c>
      <c r="F8499" s="220"/>
      <c r="G8499" s="221"/>
      <c r="H8499" s="194"/>
      <c r="I8499" s="106"/>
      <c r="J8499" s="195"/>
      <c r="K8499" s="195"/>
      <c r="L8499" s="196"/>
    </row>
    <row r="8500">
      <c r="A8500" s="198"/>
      <c r="B8500" s="219"/>
      <c r="C8500" s="103"/>
      <c r="D8500" s="103"/>
      <c r="E8500" s="5" t="str">
        <f t="array" ref="E8500">IF(D8500="","",XLOOKUP(D8500,DATOS!$D$6:D14000,DATOS!$C$6:C14000,0,0,1))</f>
        <v/>
      </c>
      <c r="F8500" s="220"/>
      <c r="G8500" s="221"/>
      <c r="H8500" s="194"/>
      <c r="I8500" s="106"/>
      <c r="J8500" s="195"/>
      <c r="K8500" s="195"/>
      <c r="L8500" s="196"/>
    </row>
    <row r="8501">
      <c r="A8501" s="198"/>
      <c r="B8501" s="219"/>
      <c r="C8501" s="103"/>
      <c r="D8501" s="103"/>
      <c r="E8501" s="5" t="str">
        <f t="array" ref="E8501">IF(D8501="","",XLOOKUP(D8501,DATOS!$D$6:D14000,DATOS!$C$6:C14000,0,0,1))</f>
        <v/>
      </c>
      <c r="F8501" s="220"/>
      <c r="G8501" s="221"/>
      <c r="H8501" s="194"/>
      <c r="I8501" s="106"/>
      <c r="J8501" s="195"/>
      <c r="K8501" s="195"/>
      <c r="L8501" s="196"/>
    </row>
    <row r="8502">
      <c r="A8502" s="198"/>
      <c r="B8502" s="219"/>
      <c r="C8502" s="103"/>
      <c r="D8502" s="103"/>
      <c r="E8502" s="5" t="str">
        <f t="array" ref="E8502">IF(D8502="","",XLOOKUP(D8502,DATOS!$D$6:D14000,DATOS!$C$6:C14000,0,0,1))</f>
        <v/>
      </c>
      <c r="F8502" s="220"/>
      <c r="G8502" s="221"/>
      <c r="H8502" s="194"/>
      <c r="I8502" s="106"/>
      <c r="J8502" s="195"/>
      <c r="K8502" s="195"/>
      <c r="L8502" s="196"/>
    </row>
    <row r="8503">
      <c r="A8503" s="198"/>
      <c r="B8503" s="219"/>
      <c r="C8503" s="103"/>
      <c r="D8503" s="103"/>
      <c r="E8503" s="5" t="str">
        <f t="array" ref="E8503">IF(D8503="","",XLOOKUP(D8503,DATOS!$D$6:D14000,DATOS!$C$6:C14000,0,0,1))</f>
        <v/>
      </c>
      <c r="F8503" s="220"/>
      <c r="G8503" s="221"/>
      <c r="H8503" s="194"/>
      <c r="I8503" s="106"/>
      <c r="J8503" s="195"/>
      <c r="K8503" s="195"/>
      <c r="L8503" s="196"/>
    </row>
    <row r="8504">
      <c r="A8504" s="198"/>
      <c r="B8504" s="219"/>
      <c r="C8504" s="103"/>
      <c r="D8504" s="103"/>
      <c r="E8504" s="5" t="str">
        <f t="array" ref="E8504">IF(D8504="","",XLOOKUP(D8504,DATOS!$D$6:D14000,DATOS!$C$6:C14000,0,0,1))</f>
        <v/>
      </c>
      <c r="F8504" s="220"/>
      <c r="G8504" s="221"/>
      <c r="H8504" s="194"/>
      <c r="I8504" s="106"/>
      <c r="J8504" s="195"/>
      <c r="K8504" s="195"/>
      <c r="L8504" s="196"/>
    </row>
    <row r="8505">
      <c r="A8505" s="198"/>
      <c r="B8505" s="219"/>
      <c r="C8505" s="103"/>
      <c r="D8505" s="103"/>
      <c r="E8505" s="224" t="str">
        <f t="array" ref="E8505">IF(D8505="","",XLOOKUP(D8505,DATOS!$D$6:D14000,DATOS!$C$6:C14000,0,0,1))</f>
        <v/>
      </c>
      <c r="F8505" s="220"/>
      <c r="G8505" s="221"/>
      <c r="H8505" s="194"/>
      <c r="I8505" s="106"/>
      <c r="J8505" s="195"/>
      <c r="K8505" s="195"/>
      <c r="L8505" s="196"/>
    </row>
    <row r="8506">
      <c r="A8506" s="198"/>
      <c r="B8506" s="219"/>
      <c r="C8506" s="103"/>
      <c r="D8506" s="103"/>
      <c r="E8506" s="5" t="str">
        <f t="array" ref="E8506">IF(D8506="","",XLOOKUP(D8506,DATOS!$D$6:D14000,DATOS!$C$6:C14000,0,0,1))</f>
        <v/>
      </c>
      <c r="F8506" s="220"/>
      <c r="G8506" s="221"/>
      <c r="H8506" s="194"/>
      <c r="I8506" s="106"/>
      <c r="J8506" s="195"/>
      <c r="K8506" s="195"/>
      <c r="L8506" s="196"/>
    </row>
    <row r="8507">
      <c r="A8507" s="198"/>
      <c r="B8507" s="219"/>
      <c r="C8507" s="103"/>
      <c r="D8507" s="103"/>
      <c r="E8507" s="5" t="str">
        <f t="array" ref="E8507">IF(D8507="","",XLOOKUP(D8507,DATOS!$D$6:D14000,DATOS!$C$6:C14000,0,0,1))</f>
        <v/>
      </c>
      <c r="F8507" s="220"/>
      <c r="G8507" s="221"/>
      <c r="H8507" s="194"/>
      <c r="I8507" s="106"/>
      <c r="J8507" s="195"/>
      <c r="K8507" s="195"/>
      <c r="L8507" s="196"/>
    </row>
    <row r="8508">
      <c r="A8508" s="198"/>
      <c r="B8508" s="219"/>
      <c r="C8508" s="103"/>
      <c r="D8508" s="103"/>
      <c r="E8508" s="5" t="str">
        <f t="array" ref="E8508">IF(D8508="","",XLOOKUP(D8508,DATOS!$D$6:D14000,DATOS!$C$6:C14000,0,0,1))</f>
        <v/>
      </c>
      <c r="F8508" s="220"/>
      <c r="G8508" s="221"/>
      <c r="H8508" s="194"/>
      <c r="I8508" s="106"/>
      <c r="J8508" s="195"/>
      <c r="K8508" s="195"/>
      <c r="L8508" s="196"/>
    </row>
    <row r="8509">
      <c r="A8509" s="198"/>
      <c r="B8509" s="219"/>
      <c r="C8509" s="103"/>
      <c r="D8509" s="103"/>
      <c r="E8509" s="5" t="str">
        <f t="array" ref="E8509">IF(D8509="","",XLOOKUP(D8509,DATOS!$D$6:D14000,DATOS!$C$6:C14000,0,0,1))</f>
        <v/>
      </c>
      <c r="F8509" s="220"/>
      <c r="G8509" s="221"/>
      <c r="H8509" s="194"/>
      <c r="I8509" s="106"/>
      <c r="J8509" s="195"/>
      <c r="K8509" s="195"/>
      <c r="L8509" s="196"/>
    </row>
    <row r="8510">
      <c r="A8510" s="198"/>
      <c r="B8510" s="219"/>
      <c r="C8510" s="103"/>
      <c r="D8510" s="103"/>
      <c r="E8510" s="5" t="str">
        <f t="array" ref="E8510">IF(D8510="","",XLOOKUP(D8510,DATOS!$D$6:D14000,DATOS!$C$6:C14000,0,0,1))</f>
        <v/>
      </c>
      <c r="F8510" s="220"/>
      <c r="G8510" s="221"/>
      <c r="H8510" s="194"/>
      <c r="I8510" s="106"/>
      <c r="J8510" s="195"/>
      <c r="K8510" s="195"/>
      <c r="L8510" s="196"/>
    </row>
    <row r="8511">
      <c r="A8511" s="198"/>
      <c r="B8511" s="219"/>
      <c r="C8511" s="103"/>
      <c r="D8511" s="103"/>
      <c r="E8511" s="5" t="str">
        <f t="array" ref="E8511">IF(D8511="","",XLOOKUP(D8511,DATOS!$D$6:D14000,DATOS!$C$6:C14000,0,0,1))</f>
        <v/>
      </c>
      <c r="F8511" s="220"/>
      <c r="G8511" s="221"/>
      <c r="H8511" s="194"/>
      <c r="I8511" s="106"/>
      <c r="J8511" s="195"/>
      <c r="K8511" s="195"/>
      <c r="L8511" s="196"/>
    </row>
    <row r="8512">
      <c r="A8512" s="198"/>
      <c r="B8512" s="219"/>
      <c r="C8512" s="103"/>
      <c r="D8512" s="103"/>
      <c r="E8512" s="5" t="str">
        <f t="array" ref="E8512">IF(D8512="","",XLOOKUP(D8512,DATOS!$D$6:D14000,DATOS!$C$6:C14000,0,0,1))</f>
        <v/>
      </c>
      <c r="F8512" s="220"/>
      <c r="G8512" s="221"/>
      <c r="H8512" s="194"/>
      <c r="I8512" s="106"/>
      <c r="J8512" s="195"/>
      <c r="K8512" s="195"/>
      <c r="L8512" s="196"/>
    </row>
    <row r="8513">
      <c r="A8513" s="198"/>
      <c r="B8513" s="219"/>
      <c r="C8513" s="103"/>
      <c r="D8513" s="103"/>
      <c r="E8513" s="5" t="str">
        <f t="array" ref="E8513">IF(D8513="","",XLOOKUP(D8513,DATOS!$D$6:D14000,DATOS!$C$6:C14000,0,0,1))</f>
        <v/>
      </c>
      <c r="F8513" s="220"/>
      <c r="G8513" s="221"/>
      <c r="H8513" s="194"/>
      <c r="I8513" s="106"/>
      <c r="J8513" s="195"/>
      <c r="K8513" s="195"/>
      <c r="L8513" s="196"/>
    </row>
    <row r="8514">
      <c r="A8514" s="198"/>
      <c r="B8514" s="219"/>
      <c r="C8514" s="103"/>
      <c r="D8514" s="103"/>
      <c r="E8514" s="5" t="str">
        <f t="array" ref="E8514">IF(D8514="","",XLOOKUP(D8514,DATOS!$D$6:D14000,DATOS!$C$6:C14000,0,0,1))</f>
        <v/>
      </c>
      <c r="F8514" s="220"/>
      <c r="G8514" s="221"/>
      <c r="H8514" s="194"/>
      <c r="I8514" s="106"/>
      <c r="J8514" s="195"/>
      <c r="K8514" s="195"/>
      <c r="L8514" s="196"/>
    </row>
    <row r="8515">
      <c r="A8515" s="198"/>
      <c r="B8515" s="219"/>
      <c r="C8515" s="103"/>
      <c r="D8515" s="103"/>
      <c r="E8515" s="5" t="str">
        <f t="array" ref="E8515">IF(D8515="","",XLOOKUP(D8515,DATOS!$D$6:D14000,DATOS!$C$6:C14000,0,0,1))</f>
        <v/>
      </c>
      <c r="F8515" s="220"/>
      <c r="G8515" s="221"/>
      <c r="H8515" s="194"/>
      <c r="I8515" s="106"/>
      <c r="J8515" s="195"/>
      <c r="K8515" s="195"/>
      <c r="L8515" s="196"/>
    </row>
    <row r="8516">
      <c r="A8516" s="198"/>
      <c r="B8516" s="219"/>
      <c r="C8516" s="103"/>
      <c r="D8516" s="103"/>
      <c r="E8516" s="5" t="str">
        <f t="array" ref="E8516">IF(D8516="","",XLOOKUP(D8516,DATOS!$D$6:D14000,DATOS!$C$6:C14000,0,0,1))</f>
        <v/>
      </c>
      <c r="F8516" s="220"/>
      <c r="G8516" s="221"/>
      <c r="H8516" s="194"/>
      <c r="I8516" s="106"/>
      <c r="J8516" s="195"/>
      <c r="K8516" s="195"/>
      <c r="L8516" s="196"/>
    </row>
    <row r="8517">
      <c r="A8517" s="198"/>
      <c r="B8517" s="219"/>
      <c r="C8517" s="103"/>
      <c r="D8517" s="103"/>
      <c r="E8517" s="5" t="str">
        <f t="array" ref="E8517">IF(D8517="","",XLOOKUP(D8517,DATOS!$D$6:D14000,DATOS!$C$6:C14000,0,0,1))</f>
        <v/>
      </c>
      <c r="F8517" s="220"/>
      <c r="G8517" s="221"/>
      <c r="H8517" s="194"/>
      <c r="I8517" s="106"/>
      <c r="J8517" s="195"/>
      <c r="K8517" s="195"/>
      <c r="L8517" s="196"/>
    </row>
    <row r="8518">
      <c r="A8518" s="198"/>
      <c r="B8518" s="219"/>
      <c r="C8518" s="103"/>
      <c r="D8518" s="103"/>
      <c r="E8518" s="224" t="str">
        <f t="array" ref="E8518">IF(D8518="","",XLOOKUP(D8518,DATOS!$D$6:D14000,DATOS!$C$6:C14000,0,0,1))</f>
        <v/>
      </c>
      <c r="F8518" s="220"/>
      <c r="G8518" s="221"/>
      <c r="H8518" s="194"/>
      <c r="I8518" s="106"/>
      <c r="J8518" s="195"/>
      <c r="K8518" s="195"/>
      <c r="L8518" s="196"/>
    </row>
    <row r="8519">
      <c r="A8519" s="198"/>
      <c r="B8519" s="219"/>
      <c r="C8519" s="103"/>
      <c r="D8519" s="103"/>
      <c r="E8519" s="5" t="str">
        <f t="array" ref="E8519">IF(D8519="","",XLOOKUP(D8519,DATOS!$D$6:D14000,DATOS!$C$6:C14000,0,0,1))</f>
        <v/>
      </c>
      <c r="F8519" s="220"/>
      <c r="G8519" s="221"/>
      <c r="H8519" s="194"/>
      <c r="I8519" s="106"/>
      <c r="J8519" s="195"/>
      <c r="K8519" s="195"/>
      <c r="L8519" s="196"/>
    </row>
    <row r="8520">
      <c r="A8520" s="198"/>
      <c r="B8520" s="219"/>
      <c r="C8520" s="103"/>
      <c r="D8520" s="103"/>
      <c r="E8520" s="5" t="str">
        <f t="array" ref="E8520">IF(D8520="","",XLOOKUP(D8520,DATOS!$D$6:D14000,DATOS!$C$6:C14000,0,0,1))</f>
        <v/>
      </c>
      <c r="F8520" s="220"/>
      <c r="G8520" s="221"/>
      <c r="H8520" s="194"/>
      <c r="I8520" s="106"/>
      <c r="J8520" s="195"/>
      <c r="K8520" s="195"/>
      <c r="L8520" s="196"/>
    </row>
    <row r="8521">
      <c r="A8521" s="198"/>
      <c r="B8521" s="219"/>
      <c r="C8521" s="103"/>
      <c r="D8521" s="103"/>
      <c r="E8521" s="5" t="str">
        <f t="array" ref="E8521">IF(D8521="","",XLOOKUP(D8521,DATOS!$D$6:D14000,DATOS!$C$6:C14000,0,0,1))</f>
        <v/>
      </c>
      <c r="F8521" s="220"/>
      <c r="G8521" s="221"/>
      <c r="H8521" s="194"/>
      <c r="I8521" s="106"/>
      <c r="J8521" s="195"/>
      <c r="K8521" s="195"/>
      <c r="L8521" s="196"/>
    </row>
    <row r="8522">
      <c r="A8522" s="198"/>
      <c r="B8522" s="219"/>
      <c r="C8522" s="103"/>
      <c r="D8522" s="103"/>
      <c r="E8522" s="5" t="str">
        <f t="array" ref="E8522">IF(D8522="","",XLOOKUP(D8522,DATOS!$D$6:D14000,DATOS!$C$6:C14000,0,0,1))</f>
        <v/>
      </c>
      <c r="F8522" s="220"/>
      <c r="G8522" s="221"/>
      <c r="H8522" s="194"/>
      <c r="I8522" s="106"/>
      <c r="J8522" s="195"/>
      <c r="K8522" s="195"/>
      <c r="L8522" s="196"/>
    </row>
    <row r="8523">
      <c r="A8523" s="198"/>
      <c r="B8523" s="219"/>
      <c r="C8523" s="103"/>
      <c r="D8523" s="103"/>
      <c r="E8523" s="5" t="str">
        <f t="array" ref="E8523">IF(D8523="","",XLOOKUP(D8523,DATOS!$D$6:D14000,DATOS!$C$6:C14000,0,0,1))</f>
        <v/>
      </c>
      <c r="F8523" s="220"/>
      <c r="G8523" s="221"/>
      <c r="H8523" s="194"/>
      <c r="I8523" s="106"/>
      <c r="J8523" s="195"/>
      <c r="K8523" s="195"/>
      <c r="L8523" s="196"/>
    </row>
    <row r="8524">
      <c r="A8524" s="198"/>
      <c r="B8524" s="219"/>
      <c r="C8524" s="103"/>
      <c r="D8524" s="103"/>
      <c r="E8524" s="5" t="str">
        <f t="array" ref="E8524">IF(D8524="","",XLOOKUP(D8524,DATOS!$D$6:D14000,DATOS!$C$6:C14000,0,0,1))</f>
        <v/>
      </c>
      <c r="F8524" s="220"/>
      <c r="G8524" s="221"/>
      <c r="H8524" s="194"/>
      <c r="I8524" s="106"/>
      <c r="J8524" s="195"/>
      <c r="K8524" s="195"/>
      <c r="L8524" s="196"/>
    </row>
    <row r="8525">
      <c r="A8525" s="198"/>
      <c r="B8525" s="219"/>
      <c r="C8525" s="103"/>
      <c r="D8525" s="103"/>
      <c r="E8525" s="5" t="str">
        <f t="array" ref="E8525">IF(D8525="","",XLOOKUP(D8525,DATOS!$D$6:D14000,DATOS!$C$6:C14000,0,0,1))</f>
        <v/>
      </c>
      <c r="F8525" s="220"/>
      <c r="G8525" s="221"/>
      <c r="H8525" s="194"/>
      <c r="I8525" s="106"/>
      <c r="J8525" s="195"/>
      <c r="K8525" s="195"/>
      <c r="L8525" s="196"/>
    </row>
    <row r="8526">
      <c r="A8526" s="198"/>
      <c r="B8526" s="219"/>
      <c r="C8526" s="103"/>
      <c r="D8526" s="103"/>
      <c r="E8526" s="5" t="str">
        <f t="array" ref="E8526">IF(D8526="","",XLOOKUP(D8526,DATOS!$D$6:D14000,DATOS!$C$6:C14000,0,0,1))</f>
        <v/>
      </c>
      <c r="F8526" s="220"/>
      <c r="G8526" s="221"/>
      <c r="H8526" s="194"/>
      <c r="I8526" s="106"/>
      <c r="J8526" s="195"/>
      <c r="K8526" s="195"/>
      <c r="L8526" s="196"/>
    </row>
    <row r="8527">
      <c r="A8527" s="198"/>
      <c r="B8527" s="219"/>
      <c r="C8527" s="103"/>
      <c r="D8527" s="103"/>
      <c r="E8527" s="224" t="str">
        <f t="array" ref="E8527">IF(D8527="","",XLOOKUP(D8527,DATOS!$D$6:D14000,DATOS!$C$6:C14000,0,0,1))</f>
        <v/>
      </c>
      <c r="F8527" s="220"/>
      <c r="G8527" s="221"/>
      <c r="H8527" s="194"/>
      <c r="I8527" s="106"/>
      <c r="J8527" s="195"/>
      <c r="K8527" s="195"/>
      <c r="L8527" s="196"/>
    </row>
    <row r="8528">
      <c r="A8528" s="198"/>
      <c r="B8528" s="219"/>
      <c r="C8528" s="103"/>
      <c r="D8528" s="103"/>
      <c r="E8528" s="5" t="str">
        <f t="array" ref="E8528">IF(D8528="","",XLOOKUP(D8528,DATOS!$D$6:D14000,DATOS!$C$6:C14000,0,0,1))</f>
        <v/>
      </c>
      <c r="F8528" s="220"/>
      <c r="G8528" s="221"/>
      <c r="H8528" s="194"/>
      <c r="I8528" s="106"/>
      <c r="J8528" s="195"/>
      <c r="K8528" s="195"/>
      <c r="L8528" s="196"/>
    </row>
    <row r="8529">
      <c r="A8529" s="198"/>
      <c r="B8529" s="219"/>
      <c r="C8529" s="103"/>
      <c r="D8529" s="103"/>
      <c r="E8529" s="5" t="str">
        <f t="array" ref="E8529">IF(D8529="","",XLOOKUP(D8529,DATOS!$D$6:D14000,DATOS!$C$6:C14000,0,0,1))</f>
        <v/>
      </c>
      <c r="F8529" s="220"/>
      <c r="G8529" s="221"/>
      <c r="H8529" s="194"/>
      <c r="I8529" s="106"/>
      <c r="J8529" s="195"/>
      <c r="K8529" s="195"/>
      <c r="L8529" s="196"/>
    </row>
    <row r="8530">
      <c r="A8530" s="198"/>
      <c r="B8530" s="219"/>
      <c r="C8530" s="103"/>
      <c r="D8530" s="103"/>
      <c r="E8530" s="5" t="str">
        <f t="array" ref="E8530">IF(D8530="","",XLOOKUP(D8530,DATOS!$D$6:D14000,DATOS!$C$6:C14000,0,0,1))</f>
        <v/>
      </c>
      <c r="F8530" s="220"/>
      <c r="G8530" s="221"/>
      <c r="H8530" s="194"/>
      <c r="I8530" s="106"/>
      <c r="J8530" s="195"/>
      <c r="K8530" s="195"/>
      <c r="L8530" s="196"/>
    </row>
    <row r="8531">
      <c r="A8531" s="198"/>
      <c r="B8531" s="219"/>
      <c r="C8531" s="103"/>
      <c r="D8531" s="103"/>
      <c r="E8531" s="5" t="str">
        <f t="array" ref="E8531">IF(D8531="","",XLOOKUP(D8531,DATOS!$D$6:D14000,DATOS!$C$6:C14000,0,0,1))</f>
        <v/>
      </c>
      <c r="F8531" s="220"/>
      <c r="G8531" s="221"/>
      <c r="H8531" s="194"/>
      <c r="I8531" s="106"/>
      <c r="J8531" s="195"/>
      <c r="K8531" s="195"/>
      <c r="L8531" s="196"/>
    </row>
    <row r="8532">
      <c r="A8532" s="198"/>
      <c r="B8532" s="219"/>
      <c r="C8532" s="103"/>
      <c r="D8532" s="103"/>
      <c r="E8532" s="5" t="str">
        <f t="array" ref="E8532">IF(D8532="","",XLOOKUP(D8532,DATOS!$D$6:D14000,DATOS!$C$6:C14000,0,0,1))</f>
        <v/>
      </c>
      <c r="F8532" s="220"/>
      <c r="G8532" s="221"/>
      <c r="H8532" s="194"/>
      <c r="I8532" s="106"/>
      <c r="J8532" s="195"/>
      <c r="K8532" s="195"/>
      <c r="L8532" s="196"/>
    </row>
    <row r="8533">
      <c r="A8533" s="198"/>
      <c r="B8533" s="219"/>
      <c r="C8533" s="103"/>
      <c r="D8533" s="103"/>
      <c r="E8533" s="5" t="str">
        <f t="array" ref="E8533">IF(D8533="","",XLOOKUP(D8533,DATOS!$D$6:D14000,DATOS!$C$6:C14000,0,0,1))</f>
        <v/>
      </c>
      <c r="F8533" s="220"/>
      <c r="G8533" s="221"/>
      <c r="H8533" s="194"/>
      <c r="I8533" s="106"/>
      <c r="J8533" s="195"/>
      <c r="K8533" s="195"/>
      <c r="L8533" s="196"/>
    </row>
    <row r="8534">
      <c r="A8534" s="198"/>
      <c r="B8534" s="219"/>
      <c r="C8534" s="103"/>
      <c r="D8534" s="103"/>
      <c r="E8534" s="5" t="str">
        <f t="array" ref="E8534">IF(D8534="","",XLOOKUP(D8534,DATOS!$D$6:D14000,DATOS!$C$6:C14000,0,0,1))</f>
        <v/>
      </c>
      <c r="F8534" s="220"/>
      <c r="G8534" s="221"/>
      <c r="H8534" s="194"/>
      <c r="I8534" s="106"/>
      <c r="J8534" s="195"/>
      <c r="K8534" s="195"/>
      <c r="L8534" s="196"/>
    </row>
    <row r="8535">
      <c r="A8535" s="198"/>
      <c r="B8535" s="219"/>
      <c r="C8535" s="103"/>
      <c r="D8535" s="103"/>
      <c r="E8535" s="5" t="str">
        <f t="array" ref="E8535">IF(D8535="","",XLOOKUP(D8535,DATOS!$D$6:D14000,DATOS!$C$6:C14000,0,0,1))</f>
        <v/>
      </c>
      <c r="F8535" s="220"/>
      <c r="G8535" s="221"/>
      <c r="H8535" s="194"/>
      <c r="I8535" s="106"/>
      <c r="J8535" s="195"/>
      <c r="K8535" s="195"/>
      <c r="L8535" s="196"/>
    </row>
    <row r="8536">
      <c r="A8536" s="198"/>
      <c r="B8536" s="219"/>
      <c r="C8536" s="103"/>
      <c r="D8536" s="103"/>
      <c r="E8536" s="5" t="str">
        <f t="array" ref="E8536">IF(D8536="","",XLOOKUP(D8536,DATOS!$D$6:D14000,DATOS!$C$6:C14000,0,0,1))</f>
        <v/>
      </c>
      <c r="F8536" s="220"/>
      <c r="G8536" s="221"/>
      <c r="H8536" s="194"/>
      <c r="I8536" s="106"/>
      <c r="J8536" s="195"/>
      <c r="K8536" s="195"/>
      <c r="L8536" s="196"/>
    </row>
    <row r="8537">
      <c r="A8537" s="198"/>
      <c r="B8537" s="219"/>
      <c r="C8537" s="103"/>
      <c r="D8537" s="103"/>
      <c r="E8537" s="5" t="str">
        <f t="array" ref="E8537">IF(D8537="","",XLOOKUP(D8537,DATOS!$D$6:D14000,DATOS!$C$6:C14000,0,0,1))</f>
        <v/>
      </c>
      <c r="F8537" s="220"/>
      <c r="G8537" s="221"/>
      <c r="H8537" s="194"/>
      <c r="I8537" s="106"/>
      <c r="J8537" s="195"/>
      <c r="K8537" s="195"/>
      <c r="L8537" s="196"/>
    </row>
    <row r="8538">
      <c r="A8538" s="198"/>
      <c r="B8538" s="219"/>
      <c r="C8538" s="103"/>
      <c r="D8538" s="103"/>
      <c r="E8538" s="5" t="str">
        <f t="array" ref="E8538">IF(D8538="","",XLOOKUP(D8538,DATOS!$D$6:D14000,DATOS!$C$6:C14000,0,0,1))</f>
        <v/>
      </c>
      <c r="F8538" s="220"/>
      <c r="G8538" s="221"/>
      <c r="H8538" s="194"/>
      <c r="I8538" s="106"/>
      <c r="J8538" s="195"/>
      <c r="K8538" s="195"/>
      <c r="L8538" s="196"/>
    </row>
    <row r="8539">
      <c r="A8539" s="198"/>
      <c r="B8539" s="219"/>
      <c r="C8539" s="103"/>
      <c r="D8539" s="103"/>
      <c r="E8539" s="5" t="str">
        <f t="array" ref="E8539">IF(D8539="","",XLOOKUP(D8539,DATOS!$D$6:D14000,DATOS!$C$6:C14000,0,0,1))</f>
        <v/>
      </c>
      <c r="F8539" s="220"/>
      <c r="G8539" s="221"/>
      <c r="H8539" s="194"/>
      <c r="I8539" s="106"/>
      <c r="J8539" s="195"/>
      <c r="K8539" s="195"/>
      <c r="L8539" s="196"/>
    </row>
    <row r="8540">
      <c r="A8540" s="198"/>
      <c r="B8540" s="219"/>
      <c r="C8540" s="103"/>
      <c r="D8540" s="103"/>
      <c r="E8540" s="5" t="str">
        <f t="array" ref="E8540">IF(D8540="","",XLOOKUP(D8540,DATOS!$D$6:D14000,DATOS!$C$6:C14000,0,0,1))</f>
        <v/>
      </c>
      <c r="F8540" s="220"/>
      <c r="G8540" s="221"/>
      <c r="H8540" s="194"/>
      <c r="I8540" s="106"/>
      <c r="J8540" s="195"/>
      <c r="K8540" s="195"/>
      <c r="L8540" s="196"/>
    </row>
    <row r="8541">
      <c r="A8541" s="198"/>
      <c r="B8541" s="219"/>
      <c r="C8541" s="103"/>
      <c r="D8541" s="103"/>
      <c r="E8541" s="224" t="str">
        <f t="array" ref="E8541">IF(D8541="","",XLOOKUP(D8541,DATOS!$D$6:D14000,DATOS!$C$6:C14000,0,0,1))</f>
        <v/>
      </c>
      <c r="F8541" s="220"/>
      <c r="G8541" s="221"/>
      <c r="H8541" s="194"/>
      <c r="I8541" s="106"/>
      <c r="J8541" s="195"/>
      <c r="K8541" s="195"/>
      <c r="L8541" s="196"/>
    </row>
    <row r="8542">
      <c r="A8542" s="198"/>
      <c r="B8542" s="219"/>
      <c r="C8542" s="103"/>
      <c r="D8542" s="103"/>
      <c r="E8542" s="5" t="str">
        <f t="array" ref="E8542">IF(D8542="","",XLOOKUP(D8542,DATOS!$D$6:D14000,DATOS!$C$6:C14000,0,0,1))</f>
        <v/>
      </c>
      <c r="F8542" s="220"/>
      <c r="G8542" s="221"/>
      <c r="H8542" s="194"/>
      <c r="I8542" s="106"/>
      <c r="J8542" s="195"/>
      <c r="K8542" s="195"/>
      <c r="L8542" s="196"/>
    </row>
    <row r="8543">
      <c r="A8543" s="198"/>
      <c r="B8543" s="219"/>
      <c r="C8543" s="103"/>
      <c r="D8543" s="103"/>
      <c r="E8543" s="5" t="str">
        <f t="array" ref="E8543">IF(D8543="","",XLOOKUP(D8543,DATOS!$D$6:D14000,DATOS!$C$6:C14000,0,0,1))</f>
        <v/>
      </c>
      <c r="F8543" s="220"/>
      <c r="G8543" s="221"/>
      <c r="H8543" s="194"/>
      <c r="I8543" s="106"/>
      <c r="J8543" s="195"/>
      <c r="K8543" s="195"/>
      <c r="L8543" s="196"/>
    </row>
    <row r="8544">
      <c r="A8544" s="198"/>
      <c r="B8544" s="219"/>
      <c r="C8544" s="103"/>
      <c r="D8544" s="103"/>
      <c r="E8544" s="5" t="str">
        <f t="array" ref="E8544">IF(D8544="","",XLOOKUP(D8544,DATOS!$D$6:D14000,DATOS!$C$6:C14000,0,0,1))</f>
        <v/>
      </c>
      <c r="F8544" s="220"/>
      <c r="G8544" s="221"/>
      <c r="H8544" s="194"/>
      <c r="I8544" s="106"/>
      <c r="J8544" s="195"/>
      <c r="K8544" s="195"/>
      <c r="L8544" s="196"/>
    </row>
    <row r="8545">
      <c r="A8545" s="198"/>
      <c r="B8545" s="219"/>
      <c r="C8545" s="103"/>
      <c r="D8545" s="103"/>
      <c r="E8545" s="5" t="str">
        <f t="array" ref="E8545">IF(D8545="","",XLOOKUP(D8545,DATOS!$D$6:D14000,DATOS!$C$6:C14000,0,0,1))</f>
        <v/>
      </c>
      <c r="F8545" s="220"/>
      <c r="G8545" s="221"/>
      <c r="H8545" s="194"/>
      <c r="I8545" s="106"/>
      <c r="J8545" s="195"/>
      <c r="K8545" s="195"/>
      <c r="L8545" s="196"/>
    </row>
    <row r="8546">
      <c r="A8546" s="198"/>
      <c r="B8546" s="219"/>
      <c r="C8546" s="103"/>
      <c r="D8546" s="103"/>
      <c r="E8546" s="5" t="str">
        <f t="array" ref="E8546">IF(D8546="","",XLOOKUP(D8546,DATOS!$D$6:D14000,DATOS!$C$6:C14000,0,0,1))</f>
        <v/>
      </c>
      <c r="F8546" s="220"/>
      <c r="G8546" s="221"/>
      <c r="H8546" s="194"/>
      <c r="I8546" s="106"/>
      <c r="J8546" s="195"/>
      <c r="K8546" s="195"/>
      <c r="L8546" s="196"/>
    </row>
    <row r="8547">
      <c r="A8547" s="198"/>
      <c r="B8547" s="219"/>
      <c r="C8547" s="103"/>
      <c r="D8547" s="103"/>
      <c r="E8547" s="5" t="str">
        <f t="array" ref="E8547">IF(D8547="","",XLOOKUP(D8547,DATOS!$D$6:D14000,DATOS!$C$6:C14000,0,0,1))</f>
        <v/>
      </c>
      <c r="F8547" s="220"/>
      <c r="G8547" s="221"/>
      <c r="H8547" s="194"/>
      <c r="I8547" s="106"/>
      <c r="J8547" s="195"/>
      <c r="K8547" s="195"/>
      <c r="L8547" s="196"/>
    </row>
    <row r="8548">
      <c r="A8548" s="198"/>
      <c r="B8548" s="219"/>
      <c r="C8548" s="103"/>
      <c r="D8548" s="103"/>
      <c r="E8548" s="5" t="str">
        <f t="array" ref="E8548">IF(D8548="","",XLOOKUP(D8548,DATOS!$D$6:D14000,DATOS!$C$6:C14000,0,0,1))</f>
        <v/>
      </c>
      <c r="F8548" s="220"/>
      <c r="G8548" s="221"/>
      <c r="H8548" s="194"/>
      <c r="I8548" s="106"/>
      <c r="J8548" s="195"/>
      <c r="K8548" s="195"/>
      <c r="L8548" s="196"/>
    </row>
    <row r="8549">
      <c r="A8549" s="198"/>
      <c r="B8549" s="219"/>
      <c r="C8549" s="103"/>
      <c r="D8549" s="103"/>
      <c r="E8549" s="224" t="str">
        <f t="array" ref="E8549">IF(D8549="","",XLOOKUP(D8549,DATOS!$D$6:D14000,DATOS!$C$6:C14000,0,0,1))</f>
        <v/>
      </c>
      <c r="F8549" s="220"/>
      <c r="G8549" s="221"/>
      <c r="H8549" s="194"/>
      <c r="I8549" s="106"/>
      <c r="J8549" s="195"/>
      <c r="K8549" s="195"/>
      <c r="L8549" s="196"/>
    </row>
    <row r="8550">
      <c r="A8550" s="198"/>
      <c r="B8550" s="219"/>
      <c r="C8550" s="103"/>
      <c r="D8550" s="103"/>
      <c r="E8550" s="5" t="str">
        <f t="array" ref="E8550">IF(D8550="","",XLOOKUP(D8550,DATOS!$D$6:D14000,DATOS!$C$6:C14000,0,0,1))</f>
        <v/>
      </c>
      <c r="F8550" s="220"/>
      <c r="G8550" s="221"/>
      <c r="H8550" s="194"/>
      <c r="I8550" s="106"/>
      <c r="J8550" s="195"/>
      <c r="K8550" s="195"/>
      <c r="L8550" s="196"/>
    </row>
    <row r="8551">
      <c r="A8551" s="198"/>
      <c r="B8551" s="219"/>
      <c r="C8551" s="103"/>
      <c r="D8551" s="103"/>
      <c r="E8551" s="5" t="str">
        <f t="array" ref="E8551">IF(D8551="","",XLOOKUP(D8551,DATOS!$D$6:D14000,DATOS!$C$6:C14000,0,0,1))</f>
        <v/>
      </c>
      <c r="F8551" s="220"/>
      <c r="G8551" s="221"/>
      <c r="H8551" s="194"/>
      <c r="I8551" s="106"/>
      <c r="J8551" s="195"/>
      <c r="K8551" s="195"/>
      <c r="L8551" s="196"/>
    </row>
    <row r="8552">
      <c r="A8552" s="198"/>
      <c r="B8552" s="219"/>
      <c r="C8552" s="103"/>
      <c r="D8552" s="103"/>
      <c r="E8552" s="5" t="str">
        <f t="array" ref="E8552">IF(D8552="","",XLOOKUP(D8552,DATOS!$D$6:D14000,DATOS!$C$6:C14000,0,0,1))</f>
        <v/>
      </c>
      <c r="F8552" s="220"/>
      <c r="G8552" s="221"/>
      <c r="H8552" s="194"/>
      <c r="I8552" s="106"/>
      <c r="J8552" s="195"/>
      <c r="K8552" s="195"/>
      <c r="L8552" s="196"/>
    </row>
    <row r="8553">
      <c r="A8553" s="198"/>
      <c r="B8553" s="219"/>
      <c r="C8553" s="103"/>
      <c r="D8553" s="103"/>
      <c r="E8553" s="5" t="str">
        <f t="array" ref="E8553">IF(D8553="","",XLOOKUP(D8553,DATOS!$D$6:D14000,DATOS!$C$6:C14000,0,0,1))</f>
        <v/>
      </c>
      <c r="F8553" s="220"/>
      <c r="G8553" s="221"/>
      <c r="H8553" s="194"/>
      <c r="I8553" s="106"/>
      <c r="J8553" s="195"/>
      <c r="K8553" s="195"/>
      <c r="L8553" s="196"/>
    </row>
    <row r="8554">
      <c r="A8554" s="198"/>
      <c r="B8554" s="219"/>
      <c r="C8554" s="103"/>
      <c r="D8554" s="103"/>
      <c r="E8554" s="5" t="str">
        <f t="array" ref="E8554">IF(D8554="","",XLOOKUP(D8554,DATOS!$D$6:D14000,DATOS!$C$6:C14000,0,0,1))</f>
        <v/>
      </c>
      <c r="F8554" s="220"/>
      <c r="G8554" s="221"/>
      <c r="H8554" s="194"/>
      <c r="I8554" s="106"/>
      <c r="J8554" s="195"/>
      <c r="K8554" s="195"/>
      <c r="L8554" s="196"/>
    </row>
    <row r="8555">
      <c r="A8555" s="198"/>
      <c r="B8555" s="219"/>
      <c r="C8555" s="103"/>
      <c r="D8555" s="103"/>
      <c r="E8555" s="5" t="str">
        <f t="array" ref="E8555">IF(D8555="","",XLOOKUP(D8555,DATOS!$D$6:D14000,DATOS!$C$6:C14000,0,0,1))</f>
        <v/>
      </c>
      <c r="F8555" s="220"/>
      <c r="G8555" s="221"/>
      <c r="H8555" s="194"/>
      <c r="I8555" s="106"/>
      <c r="J8555" s="195"/>
      <c r="K8555" s="195"/>
      <c r="L8555" s="196"/>
    </row>
    <row r="8556">
      <c r="A8556" s="198"/>
      <c r="B8556" s="219"/>
      <c r="C8556" s="103"/>
      <c r="D8556" s="103"/>
      <c r="E8556" s="5" t="str">
        <f t="array" ref="E8556">IF(D8556="","",XLOOKUP(D8556,DATOS!$D$6:D14000,DATOS!$C$6:C14000,0,0,1))</f>
        <v/>
      </c>
      <c r="F8556" s="220"/>
      <c r="G8556" s="221"/>
      <c r="H8556" s="194"/>
      <c r="I8556" s="106"/>
      <c r="J8556" s="195"/>
      <c r="K8556" s="195"/>
      <c r="L8556" s="196"/>
    </row>
    <row r="8557">
      <c r="A8557" s="198"/>
      <c r="B8557" s="219"/>
      <c r="C8557" s="103"/>
      <c r="D8557" s="103"/>
      <c r="E8557" s="5" t="str">
        <f t="array" ref="E8557">IF(D8557="","",XLOOKUP(D8557,DATOS!$D$6:D14000,DATOS!$C$6:C14000,0,0,1))</f>
        <v/>
      </c>
      <c r="F8557" s="220"/>
      <c r="G8557" s="221"/>
      <c r="H8557" s="194"/>
      <c r="I8557" s="106"/>
      <c r="J8557" s="195"/>
      <c r="K8557" s="195"/>
      <c r="L8557" s="196"/>
    </row>
    <row r="8558">
      <c r="A8558" s="198"/>
      <c r="B8558" s="219"/>
      <c r="C8558" s="103"/>
      <c r="D8558" s="103"/>
      <c r="E8558" s="5" t="str">
        <f t="array" ref="E8558">IF(D8558="","",XLOOKUP(D8558,DATOS!$D$6:D14000,DATOS!$C$6:C14000,0,0,1))</f>
        <v/>
      </c>
      <c r="F8558" s="220"/>
      <c r="G8558" s="221"/>
      <c r="H8558" s="194"/>
      <c r="I8558" s="106"/>
      <c r="J8558" s="195"/>
      <c r="K8558" s="195"/>
      <c r="L8558" s="196"/>
    </row>
    <row r="8559">
      <c r="A8559" s="198"/>
      <c r="B8559" s="219"/>
      <c r="C8559" s="103"/>
      <c r="D8559" s="103"/>
      <c r="E8559" s="5" t="str">
        <f t="array" ref="E8559">IF(D8559="","",XLOOKUP(D8559,DATOS!$D$6:D14000,DATOS!$C$6:C14000,0,0,1))</f>
        <v/>
      </c>
      <c r="F8559" s="220"/>
      <c r="G8559" s="221"/>
      <c r="H8559" s="194"/>
      <c r="I8559" s="106"/>
      <c r="J8559" s="195"/>
      <c r="K8559" s="195"/>
      <c r="L8559" s="196"/>
    </row>
    <row r="8560">
      <c r="A8560" s="198"/>
      <c r="B8560" s="219"/>
      <c r="C8560" s="103"/>
      <c r="D8560" s="103"/>
      <c r="E8560" s="5" t="str">
        <f t="array" ref="E8560">IF(D8560="","",XLOOKUP(D8560,DATOS!$D$6:D14000,DATOS!$C$6:C14000,0,0,1))</f>
        <v/>
      </c>
      <c r="F8560" s="220"/>
      <c r="G8560" s="221"/>
      <c r="H8560" s="194"/>
      <c r="I8560" s="106"/>
      <c r="J8560" s="195"/>
      <c r="K8560" s="195"/>
      <c r="L8560" s="196"/>
    </row>
    <row r="8561">
      <c r="A8561" s="198"/>
      <c r="B8561" s="219"/>
      <c r="C8561" s="103"/>
      <c r="D8561" s="103"/>
      <c r="E8561" s="5" t="str">
        <f t="array" ref="E8561">IF(D8561="","",XLOOKUP(D8561,DATOS!$D$6:D14000,DATOS!$C$6:C14000,0,0,1))</f>
        <v/>
      </c>
      <c r="F8561" s="220"/>
      <c r="G8561" s="221"/>
      <c r="H8561" s="194"/>
      <c r="I8561" s="106"/>
      <c r="J8561" s="195"/>
      <c r="K8561" s="195"/>
      <c r="L8561" s="196"/>
    </row>
    <row r="8562">
      <c r="A8562" s="198"/>
      <c r="B8562" s="219"/>
      <c r="C8562" s="103"/>
      <c r="D8562" s="103"/>
      <c r="E8562" s="5" t="str">
        <f t="array" ref="E8562">IF(D8562="","",XLOOKUP(D8562,DATOS!$D$6:D14000,DATOS!$C$6:C14000,0,0,1))</f>
        <v/>
      </c>
      <c r="F8562" s="220"/>
      <c r="G8562" s="221"/>
      <c r="H8562" s="194"/>
      <c r="I8562" s="106"/>
      <c r="J8562" s="195"/>
      <c r="K8562" s="195"/>
      <c r="L8562" s="196"/>
    </row>
    <row r="8563">
      <c r="A8563" s="198"/>
      <c r="B8563" s="219"/>
      <c r="C8563" s="103"/>
      <c r="D8563" s="103"/>
      <c r="E8563" s="5" t="str">
        <f t="array" ref="E8563">IF(D8563="","",XLOOKUP(D8563,DATOS!$D$6:D14000,DATOS!$C$6:C14000,0,0,1))</f>
        <v/>
      </c>
      <c r="F8563" s="220"/>
      <c r="G8563" s="221"/>
      <c r="H8563" s="194"/>
      <c r="I8563" s="106"/>
      <c r="J8563" s="195"/>
      <c r="K8563" s="195"/>
      <c r="L8563" s="196"/>
    </row>
    <row r="8564">
      <c r="A8564" s="198"/>
      <c r="B8564" s="219"/>
      <c r="C8564" s="103"/>
      <c r="D8564" s="103"/>
      <c r="E8564" s="5" t="str">
        <f t="array" ref="E8564">IF(D8564="","",XLOOKUP(D8564,DATOS!$D$6:D14000,DATOS!$C$6:C14000,0,0,1))</f>
        <v/>
      </c>
      <c r="F8564" s="220"/>
      <c r="G8564" s="221"/>
      <c r="H8564" s="194"/>
      <c r="I8564" s="106"/>
      <c r="J8564" s="195"/>
      <c r="K8564" s="195"/>
      <c r="L8564" s="196"/>
    </row>
    <row r="8565">
      <c r="A8565" s="198"/>
      <c r="B8565" s="219"/>
      <c r="C8565" s="103"/>
      <c r="D8565" s="103"/>
      <c r="E8565" s="5" t="str">
        <f t="array" ref="E8565">IF(D8565="","",XLOOKUP(D8565,DATOS!$D$6:D14000,DATOS!$C$6:C14000,0,0,1))</f>
        <v/>
      </c>
      <c r="F8565" s="220"/>
      <c r="G8565" s="221"/>
      <c r="H8565" s="194"/>
      <c r="I8565" s="106"/>
      <c r="J8565" s="195"/>
      <c r="K8565" s="195"/>
      <c r="L8565" s="196"/>
    </row>
    <row r="8566">
      <c r="A8566" s="198"/>
      <c r="B8566" s="219"/>
      <c r="C8566" s="103"/>
      <c r="D8566" s="103"/>
      <c r="E8566" s="5" t="str">
        <f t="array" ref="E8566">IF(D8566="","",XLOOKUP(D8566,DATOS!$D$6:D14000,DATOS!$C$6:C14000,0,0,1))</f>
        <v/>
      </c>
      <c r="F8566" s="220"/>
      <c r="G8566" s="221"/>
      <c r="H8566" s="194"/>
      <c r="I8566" s="106"/>
      <c r="J8566" s="195"/>
      <c r="K8566" s="195"/>
      <c r="L8566" s="196"/>
    </row>
    <row r="8567">
      <c r="A8567" s="198"/>
      <c r="B8567" s="219"/>
      <c r="C8567" s="103"/>
      <c r="D8567" s="103"/>
      <c r="E8567" s="5" t="str">
        <f t="array" ref="E8567">IF(D8567="","",XLOOKUP(D8567,DATOS!$D$6:D14000,DATOS!$C$6:C14000,0,0,1))</f>
        <v/>
      </c>
      <c r="F8567" s="220"/>
      <c r="G8567" s="221"/>
      <c r="H8567" s="194"/>
      <c r="I8567" s="106"/>
      <c r="J8567" s="195"/>
      <c r="K8567" s="195"/>
      <c r="L8567" s="196"/>
    </row>
    <row r="8568">
      <c r="A8568" s="198"/>
      <c r="B8568" s="219"/>
      <c r="C8568" s="103"/>
      <c r="D8568" s="103"/>
      <c r="E8568" s="5" t="str">
        <f t="array" ref="E8568">IF(D8568="","",XLOOKUP(D8568,DATOS!$D$6:D14000,DATOS!$C$6:C14000,0,0,1))</f>
        <v/>
      </c>
      <c r="F8568" s="220"/>
      <c r="G8568" s="221"/>
      <c r="H8568" s="194"/>
      <c r="I8568" s="106"/>
      <c r="J8568" s="195"/>
      <c r="K8568" s="195"/>
      <c r="L8568" s="196"/>
    </row>
    <row r="8569">
      <c r="A8569" s="198"/>
      <c r="B8569" s="219"/>
      <c r="C8569" s="103"/>
      <c r="D8569" s="103"/>
      <c r="E8569" s="5" t="str">
        <f t="array" ref="E8569">IF(D8569="","",XLOOKUP(D8569,DATOS!$D$6:D14000,DATOS!$C$6:C14000,0,0,1))</f>
        <v/>
      </c>
      <c r="F8569" s="220"/>
      <c r="G8569" s="221"/>
      <c r="H8569" s="194"/>
      <c r="I8569" s="106"/>
      <c r="J8569" s="195"/>
      <c r="K8569" s="195"/>
      <c r="L8569" s="196"/>
    </row>
    <row r="8570">
      <c r="A8570" s="198"/>
      <c r="B8570" s="219"/>
      <c r="C8570" s="103"/>
      <c r="D8570" s="103"/>
      <c r="E8570" s="5" t="str">
        <f t="array" ref="E8570">IF(D8570="","",XLOOKUP(D8570,DATOS!$D$6:D14000,DATOS!$C$6:C14000,0,0,1))</f>
        <v/>
      </c>
      <c r="F8570" s="220"/>
      <c r="G8570" s="221"/>
      <c r="H8570" s="194"/>
      <c r="I8570" s="106"/>
      <c r="J8570" s="195"/>
      <c r="K8570" s="195"/>
      <c r="L8570" s="196"/>
    </row>
    <row r="8571">
      <c r="A8571" s="198"/>
      <c r="B8571" s="219"/>
      <c r="C8571" s="103"/>
      <c r="D8571" s="103"/>
      <c r="E8571" s="5" t="str">
        <f t="array" ref="E8571">IF(D8571="","",XLOOKUP(D8571,DATOS!$D$6:D14000,DATOS!$C$6:C14000,0,0,1))</f>
        <v/>
      </c>
      <c r="F8571" s="220"/>
      <c r="G8571" s="221"/>
      <c r="H8571" s="194"/>
      <c r="I8571" s="106"/>
      <c r="J8571" s="195"/>
      <c r="K8571" s="195"/>
      <c r="L8571" s="196"/>
    </row>
    <row r="8572">
      <c r="A8572" s="198"/>
      <c r="B8572" s="219"/>
      <c r="C8572" s="103"/>
      <c r="D8572" s="103"/>
      <c r="E8572" s="5" t="str">
        <f t="array" ref="E8572">IF(D8572="","",XLOOKUP(D8572,DATOS!$D$6:D14000,DATOS!$C$6:C14000,0,0,1))</f>
        <v/>
      </c>
      <c r="F8572" s="220"/>
      <c r="G8572" s="221"/>
      <c r="H8572" s="194"/>
      <c r="I8572" s="106"/>
      <c r="J8572" s="195"/>
      <c r="K8572" s="195"/>
      <c r="L8572" s="196"/>
    </row>
    <row r="8573">
      <c r="A8573" s="198"/>
      <c r="B8573" s="219"/>
      <c r="C8573" s="103"/>
      <c r="D8573" s="103"/>
      <c r="E8573" s="5" t="str">
        <f t="array" ref="E8573">IF(D8573="","",XLOOKUP(D8573,DATOS!$D$6:D14000,DATOS!$C$6:C14000,0,0,1))</f>
        <v/>
      </c>
      <c r="F8573" s="220"/>
      <c r="G8573" s="221"/>
      <c r="H8573" s="194"/>
      <c r="I8573" s="106"/>
      <c r="J8573" s="195"/>
      <c r="K8573" s="195"/>
      <c r="L8573" s="196"/>
    </row>
    <row r="8574">
      <c r="A8574" s="198"/>
      <c r="B8574" s="219"/>
      <c r="C8574" s="103"/>
      <c r="D8574" s="103"/>
      <c r="E8574" s="5" t="str">
        <f t="array" ref="E8574">IF(D8574="","",XLOOKUP(D8574,DATOS!$D$6:D14000,DATOS!$C$6:C14000,0,0,1))</f>
        <v/>
      </c>
      <c r="F8574" s="220"/>
      <c r="G8574" s="221"/>
      <c r="H8574" s="194"/>
      <c r="I8574" s="106"/>
      <c r="J8574" s="195"/>
      <c r="K8574" s="195"/>
      <c r="L8574" s="196"/>
    </row>
    <row r="8575">
      <c r="A8575" s="198"/>
      <c r="B8575" s="219"/>
      <c r="C8575" s="103"/>
      <c r="D8575" s="103"/>
      <c r="E8575" s="5" t="str">
        <f t="array" ref="E8575">IF(D8575="","",XLOOKUP(D8575,DATOS!$D$6:D14000,DATOS!$C$6:C14000,0,0,1))</f>
        <v/>
      </c>
      <c r="F8575" s="220"/>
      <c r="G8575" s="221"/>
      <c r="H8575" s="194"/>
      <c r="I8575" s="106"/>
      <c r="J8575" s="195"/>
      <c r="K8575" s="195"/>
      <c r="L8575" s="196"/>
    </row>
    <row r="8576">
      <c r="A8576" s="198"/>
      <c r="B8576" s="219"/>
      <c r="C8576" s="103"/>
      <c r="D8576" s="103"/>
      <c r="E8576" s="5" t="str">
        <f t="array" ref="E8576">IF(D8576="","",XLOOKUP(D8576,DATOS!$D$6:D14000,DATOS!$C$6:C14000,0,0,1))</f>
        <v/>
      </c>
      <c r="F8576" s="220"/>
      <c r="G8576" s="221"/>
      <c r="H8576" s="194"/>
      <c r="I8576" s="106"/>
      <c r="J8576" s="195"/>
      <c r="K8576" s="195"/>
      <c r="L8576" s="196"/>
    </row>
    <row r="8577">
      <c r="A8577" s="198"/>
      <c r="B8577" s="219"/>
      <c r="C8577" s="103"/>
      <c r="D8577" s="103"/>
      <c r="E8577" s="5" t="str">
        <f t="array" ref="E8577">IF(D8577="","",XLOOKUP(D8577,DATOS!$D$6:D14000,DATOS!$C$6:C14000,0,0,1))</f>
        <v/>
      </c>
      <c r="F8577" s="220"/>
      <c r="G8577" s="221"/>
      <c r="H8577" s="194"/>
      <c r="I8577" s="106"/>
      <c r="J8577" s="195"/>
      <c r="K8577" s="195"/>
      <c r="L8577" s="196"/>
    </row>
    <row r="8578">
      <c r="A8578" s="198"/>
      <c r="B8578" s="219"/>
      <c r="C8578" s="103"/>
      <c r="D8578" s="103"/>
      <c r="E8578" s="5" t="str">
        <f t="array" ref="E8578">IF(D8578="","",XLOOKUP(D8578,DATOS!$D$6:D14000,DATOS!$C$6:C14000,0,0,1))</f>
        <v/>
      </c>
      <c r="F8578" s="220"/>
      <c r="G8578" s="221"/>
      <c r="H8578" s="194"/>
      <c r="I8578" s="106"/>
      <c r="J8578" s="195"/>
      <c r="K8578" s="195"/>
      <c r="L8578" s="196"/>
    </row>
    <row r="8579">
      <c r="A8579" s="198"/>
      <c r="B8579" s="219"/>
      <c r="C8579" s="103"/>
      <c r="D8579" s="103"/>
      <c r="E8579" s="5" t="str">
        <f t="array" ref="E8579">IF(D8579="","",XLOOKUP(D8579,DATOS!$D$6:D14000,DATOS!$C$6:C14000,0,0,1))</f>
        <v/>
      </c>
      <c r="F8579" s="220"/>
      <c r="G8579" s="221"/>
      <c r="H8579" s="194"/>
      <c r="I8579" s="106"/>
      <c r="J8579" s="195"/>
      <c r="K8579" s="195"/>
      <c r="L8579" s="196"/>
    </row>
    <row r="8580">
      <c r="A8580" s="198"/>
      <c r="B8580" s="219"/>
      <c r="C8580" s="103"/>
      <c r="D8580" s="103"/>
      <c r="E8580" s="5" t="str">
        <f t="array" ref="E8580">IF(D8580="","",XLOOKUP(D8580,DATOS!$D$6:D14000,DATOS!$C$6:C14000,0,0,1))</f>
        <v/>
      </c>
      <c r="F8580" s="220"/>
      <c r="G8580" s="221"/>
      <c r="H8580" s="194"/>
      <c r="I8580" s="106"/>
      <c r="J8580" s="195"/>
      <c r="K8580" s="195"/>
      <c r="L8580" s="196"/>
    </row>
    <row r="8581">
      <c r="A8581" s="198"/>
      <c r="B8581" s="219"/>
      <c r="C8581" s="103"/>
      <c r="D8581" s="103"/>
      <c r="E8581" s="5" t="str">
        <f t="array" ref="E8581">IF(D8581="","",XLOOKUP(D8581,DATOS!$D$6:D14000,DATOS!$C$6:C14000,0,0,1))</f>
        <v/>
      </c>
      <c r="F8581" s="220"/>
      <c r="G8581" s="221"/>
      <c r="H8581" s="194"/>
      <c r="I8581" s="106"/>
      <c r="J8581" s="195"/>
      <c r="K8581" s="195"/>
      <c r="L8581" s="196"/>
    </row>
    <row r="8582">
      <c r="A8582" s="198"/>
      <c r="B8582" s="219"/>
      <c r="C8582" s="103"/>
      <c r="D8582" s="103"/>
      <c r="E8582" s="5" t="str">
        <f t="array" ref="E8582">IF(D8582="","",XLOOKUP(D8582,DATOS!$D$6:D14000,DATOS!$C$6:C14000,0,0,1))</f>
        <v/>
      </c>
      <c r="F8582" s="220"/>
      <c r="G8582" s="221"/>
      <c r="H8582" s="194"/>
      <c r="I8582" s="106"/>
      <c r="J8582" s="195"/>
      <c r="K8582" s="195"/>
      <c r="L8582" s="196"/>
    </row>
    <row r="8583">
      <c r="A8583" s="198"/>
      <c r="B8583" s="219"/>
      <c r="C8583" s="103"/>
      <c r="D8583" s="103"/>
      <c r="E8583" s="5" t="str">
        <f t="array" ref="E8583">IF(D8583="","",XLOOKUP(D8583,DATOS!$D$6:D14000,DATOS!$C$6:C14000,0,0,1))</f>
        <v/>
      </c>
      <c r="F8583" s="220"/>
      <c r="G8583" s="221"/>
      <c r="H8583" s="194"/>
      <c r="I8583" s="106"/>
      <c r="J8583" s="195"/>
      <c r="K8583" s="195"/>
      <c r="L8583" s="196"/>
    </row>
    <row r="8584">
      <c r="A8584" s="198"/>
      <c r="B8584" s="219"/>
      <c r="C8584" s="103"/>
      <c r="D8584" s="103"/>
      <c r="E8584" s="5" t="str">
        <f t="array" ref="E8584">IF(D8584="","",XLOOKUP(D8584,DATOS!$D$6:D14000,DATOS!$C$6:C14000,0,0,1))</f>
        <v/>
      </c>
      <c r="F8584" s="220"/>
      <c r="G8584" s="221"/>
      <c r="H8584" s="194"/>
      <c r="I8584" s="106"/>
      <c r="J8584" s="195"/>
      <c r="K8584" s="195"/>
      <c r="L8584" s="196"/>
    </row>
    <row r="8585">
      <c r="A8585" s="198"/>
      <c r="B8585" s="219"/>
      <c r="C8585" s="103"/>
      <c r="D8585" s="103"/>
      <c r="E8585" s="5" t="str">
        <f t="array" ref="E8585">IF(D8585="","",XLOOKUP(D8585,DATOS!$D$6:D14000,DATOS!$C$6:C14000,0,0,1))</f>
        <v/>
      </c>
      <c r="F8585" s="220"/>
      <c r="G8585" s="221"/>
      <c r="H8585" s="194"/>
      <c r="I8585" s="106"/>
      <c r="J8585" s="195"/>
      <c r="K8585" s="195"/>
      <c r="L8585" s="196"/>
    </row>
    <row r="8586">
      <c r="A8586" s="198"/>
      <c r="B8586" s="219"/>
      <c r="C8586" s="103"/>
      <c r="D8586" s="103"/>
      <c r="E8586" s="5" t="str">
        <f t="array" ref="E8586">IF(D8586="","",XLOOKUP(D8586,DATOS!$D$6:D14000,DATOS!$C$6:C14000,0,0,1))</f>
        <v/>
      </c>
      <c r="F8586" s="220"/>
      <c r="G8586" s="221"/>
      <c r="H8586" s="194"/>
      <c r="I8586" s="106"/>
      <c r="J8586" s="195"/>
      <c r="K8586" s="195"/>
      <c r="L8586" s="196"/>
    </row>
    <row r="8587">
      <c r="A8587" s="198"/>
      <c r="B8587" s="219"/>
      <c r="C8587" s="103"/>
      <c r="D8587" s="103"/>
      <c r="E8587" s="5" t="str">
        <f t="array" ref="E8587">IF(D8587="","",XLOOKUP(D8587,DATOS!$D$6:D14000,DATOS!$C$6:C14000,0,0,1))</f>
        <v/>
      </c>
      <c r="F8587" s="220"/>
      <c r="G8587" s="221"/>
      <c r="H8587" s="194"/>
      <c r="I8587" s="106"/>
      <c r="J8587" s="195"/>
      <c r="K8587" s="195"/>
      <c r="L8587" s="196"/>
    </row>
    <row r="8588">
      <c r="A8588" s="198"/>
      <c r="B8588" s="219"/>
      <c r="C8588" s="103"/>
      <c r="D8588" s="103"/>
      <c r="E8588" s="5" t="str">
        <f t="array" ref="E8588">IF(D8588="","",XLOOKUP(D8588,DATOS!$D$6:D14000,DATOS!$C$6:C14000,0,0,1))</f>
        <v/>
      </c>
      <c r="F8588" s="220"/>
      <c r="G8588" s="221"/>
      <c r="H8588" s="194"/>
      <c r="I8588" s="106"/>
      <c r="J8588" s="195"/>
      <c r="K8588" s="195"/>
      <c r="L8588" s="196"/>
    </row>
    <row r="8589">
      <c r="A8589" s="198"/>
      <c r="B8589" s="219"/>
      <c r="C8589" s="103"/>
      <c r="D8589" s="103"/>
      <c r="E8589" s="5" t="str">
        <f t="array" ref="E8589">IF(D8589="","",XLOOKUP(D8589,DATOS!$D$6:D14000,DATOS!$C$6:C14000,0,0,1))</f>
        <v/>
      </c>
      <c r="F8589" s="220"/>
      <c r="G8589" s="221"/>
      <c r="H8589" s="194"/>
      <c r="I8589" s="106"/>
      <c r="J8589" s="195"/>
      <c r="K8589" s="195"/>
      <c r="L8589" s="196"/>
    </row>
    <row r="8590">
      <c r="A8590" s="198"/>
      <c r="B8590" s="219"/>
      <c r="C8590" s="103"/>
      <c r="D8590" s="103"/>
      <c r="E8590" s="5" t="str">
        <f t="array" ref="E8590">IF(D8590="","",XLOOKUP(D8590,DATOS!$D$6:D14000,DATOS!$C$6:C14000,0,0,1))</f>
        <v/>
      </c>
      <c r="F8590" s="220"/>
      <c r="G8590" s="221"/>
      <c r="H8590" s="194"/>
      <c r="I8590" s="106"/>
      <c r="J8590" s="195"/>
      <c r="K8590" s="195"/>
      <c r="L8590" s="196"/>
    </row>
    <row r="8591">
      <c r="A8591" s="198"/>
      <c r="B8591" s="219"/>
      <c r="C8591" s="103"/>
      <c r="D8591" s="103"/>
      <c r="E8591" s="5" t="str">
        <f t="array" ref="E8591">IF(D8591="","",XLOOKUP(D8591,DATOS!$D$6:D14000,DATOS!$C$6:C14000,0,0,1))</f>
        <v/>
      </c>
      <c r="F8591" s="220"/>
      <c r="G8591" s="221"/>
      <c r="H8591" s="194"/>
      <c r="I8591" s="106"/>
      <c r="J8591" s="195"/>
      <c r="K8591" s="195"/>
      <c r="L8591" s="196"/>
    </row>
    <row r="8592">
      <c r="A8592" s="198"/>
      <c r="B8592" s="219"/>
      <c r="C8592" s="103"/>
      <c r="D8592" s="103"/>
      <c r="E8592" s="5" t="str">
        <f t="array" ref="E8592">IF(D8592="","",XLOOKUP(D8592,DATOS!$D$6:D14000,DATOS!$C$6:C14000,0,0,1))</f>
        <v/>
      </c>
      <c r="F8592" s="220"/>
      <c r="G8592" s="221"/>
      <c r="H8592" s="194"/>
      <c r="I8592" s="106"/>
      <c r="J8592" s="195"/>
      <c r="K8592" s="195"/>
      <c r="L8592" s="196"/>
    </row>
    <row r="8593">
      <c r="A8593" s="198"/>
      <c r="B8593" s="219"/>
      <c r="C8593" s="103"/>
      <c r="D8593" s="103"/>
      <c r="E8593" s="5" t="str">
        <f t="array" ref="E8593">IF(D8593="","",XLOOKUP(D8593,DATOS!$D$6:D14000,DATOS!$C$6:C14000,0,0,1))</f>
        <v/>
      </c>
      <c r="F8593" s="220"/>
      <c r="G8593" s="221"/>
      <c r="H8593" s="194"/>
      <c r="I8593" s="106"/>
      <c r="J8593" s="195"/>
      <c r="K8593" s="195"/>
      <c r="L8593" s="196"/>
    </row>
    <row r="8594">
      <c r="A8594" s="198"/>
      <c r="B8594" s="219"/>
      <c r="C8594" s="103"/>
      <c r="D8594" s="103"/>
      <c r="E8594" s="5" t="str">
        <f t="array" ref="E8594">IF(D8594="","",XLOOKUP(D8594,DATOS!$D$6:D14000,DATOS!$C$6:C14000,0,0,1))</f>
        <v/>
      </c>
      <c r="F8594" s="220"/>
      <c r="G8594" s="221"/>
      <c r="H8594" s="194"/>
      <c r="I8594" s="106"/>
      <c r="J8594" s="195"/>
      <c r="K8594" s="195"/>
      <c r="L8594" s="196"/>
    </row>
    <row r="8595">
      <c r="A8595" s="198"/>
      <c r="B8595" s="219"/>
      <c r="C8595" s="103"/>
      <c r="D8595" s="103"/>
      <c r="E8595" s="5" t="str">
        <f t="array" ref="E8595">IF(D8595="","",XLOOKUP(D8595,DATOS!$D$6:D14000,DATOS!$C$6:C14000,0,0,1))</f>
        <v/>
      </c>
      <c r="F8595" s="220"/>
      <c r="G8595" s="221"/>
      <c r="H8595" s="194"/>
      <c r="I8595" s="106"/>
      <c r="J8595" s="195"/>
      <c r="K8595" s="195"/>
      <c r="L8595" s="196"/>
    </row>
    <row r="8596">
      <c r="A8596" s="198"/>
      <c r="B8596" s="219"/>
      <c r="C8596" s="103"/>
      <c r="D8596" s="103"/>
      <c r="E8596" s="5" t="str">
        <f t="array" ref="E8596">IF(D8596="","",XLOOKUP(D8596,DATOS!$D$6:D14000,DATOS!$C$6:C14000,0,0,1))</f>
        <v/>
      </c>
      <c r="F8596" s="220"/>
      <c r="G8596" s="221"/>
      <c r="H8596" s="194"/>
      <c r="I8596" s="106"/>
      <c r="J8596" s="195"/>
      <c r="K8596" s="195"/>
      <c r="L8596" s="196"/>
    </row>
    <row r="8597">
      <c r="A8597" s="198"/>
      <c r="B8597" s="219"/>
      <c r="C8597" s="103"/>
      <c r="D8597" s="103"/>
      <c r="E8597" s="5" t="str">
        <f t="array" ref="E8597">IF(D8597="","",XLOOKUP(D8597,DATOS!$D$6:D14000,DATOS!$C$6:C14000,0,0,1))</f>
        <v/>
      </c>
      <c r="F8597" s="220"/>
      <c r="G8597" s="221"/>
      <c r="H8597" s="194"/>
      <c r="I8597" s="106"/>
      <c r="J8597" s="195"/>
      <c r="K8597" s="195"/>
      <c r="L8597" s="196"/>
    </row>
    <row r="8598">
      <c r="A8598" s="198"/>
      <c r="B8598" s="219"/>
      <c r="C8598" s="103"/>
      <c r="D8598" s="103"/>
      <c r="E8598" s="5" t="str">
        <f t="array" ref="E8598">IF(D8598="","",XLOOKUP(D8598,DATOS!$D$6:D14000,DATOS!$C$6:C14000,0,0,1))</f>
        <v/>
      </c>
      <c r="F8598" s="220"/>
      <c r="G8598" s="221"/>
      <c r="H8598" s="194"/>
      <c r="I8598" s="106"/>
      <c r="J8598" s="195"/>
      <c r="K8598" s="195"/>
      <c r="L8598" s="196"/>
    </row>
    <row r="8599">
      <c r="A8599" s="198"/>
      <c r="B8599" s="219"/>
      <c r="C8599" s="103"/>
      <c r="D8599" s="103"/>
      <c r="E8599" s="5" t="str">
        <f t="array" ref="E8599">IF(D8599="","",XLOOKUP(D8599,DATOS!$D$6:D14000,DATOS!$C$6:C14000,0,0,1))</f>
        <v/>
      </c>
      <c r="F8599" s="220"/>
      <c r="G8599" s="221"/>
      <c r="H8599" s="194"/>
      <c r="I8599" s="106"/>
      <c r="J8599" s="195"/>
      <c r="K8599" s="195"/>
      <c r="L8599" s="196"/>
    </row>
    <row r="8600">
      <c r="A8600" s="198"/>
      <c r="B8600" s="219"/>
      <c r="C8600" s="103"/>
      <c r="D8600" s="103"/>
      <c r="E8600" s="5" t="str">
        <f t="array" ref="E8600">IF(D8600="","",XLOOKUP(D8600,DATOS!$D$6:D14000,DATOS!$C$6:C14000,0,0,1))</f>
        <v/>
      </c>
      <c r="F8600" s="220"/>
      <c r="G8600" s="221"/>
      <c r="H8600" s="194"/>
      <c r="I8600" s="106"/>
      <c r="J8600" s="195"/>
      <c r="K8600" s="195"/>
      <c r="L8600" s="196"/>
    </row>
    <row r="8601">
      <c r="A8601" s="198"/>
      <c r="B8601" s="219"/>
      <c r="C8601" s="103"/>
      <c r="D8601" s="103"/>
      <c r="E8601" s="5" t="str">
        <f t="array" ref="E8601">IF(D8601="","",XLOOKUP(D8601,DATOS!$D$6:D14000,DATOS!$C$6:C14000,0,0,1))</f>
        <v/>
      </c>
      <c r="F8601" s="220"/>
      <c r="G8601" s="221"/>
      <c r="H8601" s="194"/>
      <c r="I8601" s="106"/>
      <c r="J8601" s="195"/>
      <c r="K8601" s="195"/>
      <c r="L8601" s="196"/>
    </row>
    <row r="8602">
      <c r="A8602" s="198"/>
      <c r="B8602" s="219"/>
      <c r="C8602" s="103"/>
      <c r="D8602" s="103"/>
      <c r="E8602" s="5" t="str">
        <f t="array" ref="E8602">IF(D8602="","",XLOOKUP(D8602,DATOS!$D$6:D14000,DATOS!$C$6:C14000,0,0,1))</f>
        <v/>
      </c>
      <c r="F8602" s="220"/>
      <c r="G8602" s="221"/>
      <c r="H8602" s="194"/>
      <c r="I8602" s="106"/>
      <c r="J8602" s="195"/>
      <c r="K8602" s="195"/>
      <c r="L8602" s="196"/>
    </row>
    <row r="8603">
      <c r="A8603" s="198"/>
      <c r="B8603" s="219"/>
      <c r="C8603" s="103"/>
      <c r="D8603" s="103"/>
      <c r="E8603" s="5" t="str">
        <f t="array" ref="E8603">IF(D8603="","",XLOOKUP(D8603,DATOS!$D$6:D14000,DATOS!$C$6:C14000,0,0,1))</f>
        <v/>
      </c>
      <c r="F8603" s="220"/>
      <c r="G8603" s="221"/>
      <c r="H8603" s="194"/>
      <c r="I8603" s="106"/>
      <c r="J8603" s="195"/>
      <c r="K8603" s="195"/>
      <c r="L8603" s="196"/>
    </row>
    <row r="8604">
      <c r="A8604" s="198"/>
      <c r="B8604" s="219"/>
      <c r="C8604" s="103"/>
      <c r="D8604" s="103"/>
      <c r="E8604" s="5" t="str">
        <f t="array" ref="E8604">IF(D8604="","",XLOOKUP(D8604,DATOS!$D$6:D14000,DATOS!$C$6:C14000,0,0,1))</f>
        <v/>
      </c>
      <c r="F8604" s="220"/>
      <c r="G8604" s="221"/>
      <c r="H8604" s="194"/>
      <c r="I8604" s="106"/>
      <c r="J8604" s="195"/>
      <c r="K8604" s="195"/>
      <c r="L8604" s="196"/>
    </row>
    <row r="8605">
      <c r="A8605" s="198"/>
      <c r="B8605" s="219"/>
      <c r="C8605" s="103"/>
      <c r="D8605" s="103"/>
      <c r="E8605" s="5" t="str">
        <f t="array" ref="E8605">IF(D8605="","",XLOOKUP(D8605,DATOS!$D$6:D14000,DATOS!$C$6:C14000,0,0,1))</f>
        <v/>
      </c>
      <c r="F8605" s="220"/>
      <c r="G8605" s="221"/>
      <c r="H8605" s="194"/>
      <c r="I8605" s="106"/>
      <c r="J8605" s="195"/>
      <c r="K8605" s="195"/>
      <c r="L8605" s="196"/>
    </row>
    <row r="8606">
      <c r="A8606" s="198"/>
      <c r="B8606" s="219"/>
      <c r="C8606" s="103"/>
      <c r="D8606" s="103"/>
      <c r="E8606" s="5" t="str">
        <f t="array" ref="E8606">IF(D8606="","",XLOOKUP(D8606,DATOS!$D$6:D14000,DATOS!$C$6:C14000,0,0,1))</f>
        <v/>
      </c>
      <c r="F8606" s="220"/>
      <c r="G8606" s="221"/>
      <c r="H8606" s="194"/>
      <c r="I8606" s="106"/>
      <c r="J8606" s="195"/>
      <c r="K8606" s="195"/>
      <c r="L8606" s="196"/>
    </row>
    <row r="8607">
      <c r="A8607" s="198"/>
      <c r="B8607" s="219"/>
      <c r="C8607" s="103"/>
      <c r="D8607" s="103"/>
      <c r="E8607" s="5" t="str">
        <f t="array" ref="E8607">IF(D8607="","",XLOOKUP(D8607,DATOS!$D$6:D14000,DATOS!$C$6:C14000,0,0,1))</f>
        <v/>
      </c>
      <c r="F8607" s="220"/>
      <c r="G8607" s="221"/>
      <c r="H8607" s="194"/>
      <c r="I8607" s="106"/>
      <c r="J8607" s="195"/>
      <c r="K8607" s="195"/>
      <c r="L8607" s="196"/>
    </row>
    <row r="8608">
      <c r="A8608" s="198"/>
      <c r="B8608" s="219"/>
      <c r="C8608" s="103"/>
      <c r="D8608" s="103"/>
      <c r="E8608" s="5" t="str">
        <f t="array" ref="E8608">IF(D8608="","",XLOOKUP(D8608,DATOS!$D$6:D14000,DATOS!$C$6:C14000,0,0,1))</f>
        <v/>
      </c>
      <c r="F8608" s="220"/>
      <c r="G8608" s="221"/>
      <c r="H8608" s="194"/>
      <c r="I8608" s="106"/>
      <c r="J8608" s="195"/>
      <c r="K8608" s="195"/>
      <c r="L8608" s="196"/>
    </row>
    <row r="8609">
      <c r="A8609" s="198"/>
      <c r="B8609" s="219"/>
      <c r="C8609" s="103"/>
      <c r="D8609" s="103"/>
      <c r="E8609" s="5" t="str">
        <f t="array" ref="E8609">IF(D8609="","",XLOOKUP(D8609,DATOS!$D$6:D14000,DATOS!$C$6:C14000,0,0,1))</f>
        <v/>
      </c>
      <c r="F8609" s="220"/>
      <c r="G8609" s="221"/>
      <c r="H8609" s="194"/>
      <c r="I8609" s="106"/>
      <c r="J8609" s="195"/>
      <c r="K8609" s="195"/>
      <c r="L8609" s="196"/>
    </row>
    <row r="8610">
      <c r="A8610" s="198"/>
      <c r="B8610" s="219"/>
      <c r="C8610" s="103"/>
      <c r="D8610" s="103"/>
      <c r="E8610" s="5" t="str">
        <f t="array" ref="E8610">IF(D8610="","",XLOOKUP(D8610,DATOS!$D$6:D14000,DATOS!$C$6:C14000,0,0,1))</f>
        <v/>
      </c>
      <c r="F8610" s="220"/>
      <c r="G8610" s="221"/>
      <c r="H8610" s="194"/>
      <c r="I8610" s="106"/>
      <c r="J8610" s="195"/>
      <c r="K8610" s="195"/>
      <c r="L8610" s="196"/>
    </row>
    <row r="8611">
      <c r="A8611" s="198"/>
      <c r="B8611" s="219"/>
      <c r="C8611" s="103"/>
      <c r="D8611" s="103"/>
      <c r="E8611" s="5" t="str">
        <f t="array" ref="E8611">IF(D8611="","",XLOOKUP(D8611,DATOS!$D$6:D14000,DATOS!$C$6:C14000,0,0,1))</f>
        <v/>
      </c>
      <c r="F8611" s="220"/>
      <c r="G8611" s="221"/>
      <c r="H8611" s="194"/>
      <c r="I8611" s="106"/>
      <c r="J8611" s="195"/>
      <c r="K8611" s="195"/>
      <c r="L8611" s="196"/>
    </row>
    <row r="8612">
      <c r="A8612" s="198"/>
      <c r="B8612" s="219"/>
      <c r="C8612" s="103"/>
      <c r="D8612" s="103"/>
      <c r="E8612" s="5" t="str">
        <f t="array" ref="E8612">IF(D8612="","",XLOOKUP(D8612,DATOS!$D$6:D14000,DATOS!$C$6:C14000,0,0,1))</f>
        <v/>
      </c>
      <c r="F8612" s="220"/>
      <c r="G8612" s="221"/>
      <c r="H8612" s="194"/>
      <c r="I8612" s="106"/>
      <c r="J8612" s="195"/>
      <c r="K8612" s="195"/>
      <c r="L8612" s="196"/>
    </row>
    <row r="8613">
      <c r="A8613" s="198"/>
      <c r="B8613" s="219"/>
      <c r="C8613" s="103"/>
      <c r="D8613" s="103"/>
      <c r="E8613" s="5" t="str">
        <f t="array" ref="E8613">IF(D8613="","",XLOOKUP(D8613,DATOS!$D$6:D14000,DATOS!$C$6:C14000,0,0,1))</f>
        <v/>
      </c>
      <c r="F8613" s="220"/>
      <c r="G8613" s="221"/>
      <c r="H8613" s="194"/>
      <c r="I8613" s="106"/>
      <c r="J8613" s="195"/>
      <c r="K8613" s="195"/>
      <c r="L8613" s="196"/>
    </row>
    <row r="8614">
      <c r="A8614" s="198"/>
      <c r="B8614" s="219"/>
      <c r="C8614" s="103"/>
      <c r="D8614" s="103"/>
      <c r="E8614" s="5" t="str">
        <f t="array" ref="E8614">IF(D8614="","",XLOOKUP(D8614,DATOS!$D$6:D14000,DATOS!$C$6:C14000,0,0,1))</f>
        <v/>
      </c>
      <c r="F8614" s="220"/>
      <c r="G8614" s="221"/>
      <c r="H8614" s="194"/>
      <c r="I8614" s="106"/>
      <c r="J8614" s="195"/>
      <c r="K8614" s="195"/>
      <c r="L8614" s="196"/>
    </row>
    <row r="8615">
      <c r="A8615" s="198"/>
      <c r="B8615" s="219"/>
      <c r="C8615" s="103"/>
      <c r="D8615" s="103"/>
      <c r="E8615" s="5" t="str">
        <f t="array" ref="E8615">IF(D8615="","",XLOOKUP(D8615,DATOS!$D$6:D14000,DATOS!$C$6:C14000,0,0,1))</f>
        <v/>
      </c>
      <c r="F8615" s="220"/>
      <c r="G8615" s="221"/>
      <c r="H8615" s="194"/>
      <c r="I8615" s="106"/>
      <c r="J8615" s="195"/>
      <c r="K8615" s="195"/>
      <c r="L8615" s="196"/>
    </row>
    <row r="8616">
      <c r="A8616" s="198"/>
      <c r="B8616" s="219"/>
      <c r="C8616" s="103"/>
      <c r="D8616" s="103"/>
      <c r="E8616" s="224" t="str">
        <f t="array" ref="E8616">IF(D8616="","",XLOOKUP(D8616,DATOS!$D$6:D14000,DATOS!$C$6:C14000,0,0,1))</f>
        <v/>
      </c>
      <c r="F8616" s="220"/>
      <c r="G8616" s="221"/>
      <c r="H8616" s="194"/>
      <c r="I8616" s="106"/>
      <c r="J8616" s="195"/>
      <c r="K8616" s="195"/>
      <c r="L8616" s="196"/>
    </row>
    <row r="8617">
      <c r="A8617" s="198"/>
      <c r="B8617" s="219"/>
      <c r="C8617" s="103"/>
      <c r="D8617" s="103"/>
      <c r="E8617" s="5" t="str">
        <f t="array" ref="E8617">IF(D8617="","",XLOOKUP(D8617,DATOS!$D$6:D14000,DATOS!$C$6:C14000,0,0,1))</f>
        <v/>
      </c>
      <c r="F8617" s="220"/>
      <c r="G8617" s="221"/>
      <c r="H8617" s="194"/>
      <c r="I8617" s="106"/>
      <c r="J8617" s="195"/>
      <c r="K8617" s="195"/>
      <c r="L8617" s="196"/>
    </row>
    <row r="8618">
      <c r="A8618" s="198"/>
      <c r="B8618" s="219"/>
      <c r="C8618" s="103"/>
      <c r="D8618" s="103"/>
      <c r="E8618" s="5" t="str">
        <f t="array" ref="E8618">IF(D8618="","",XLOOKUP(D8618,DATOS!$D$6:D14000,DATOS!$C$6:C14000,0,0,1))</f>
        <v/>
      </c>
      <c r="F8618" s="220"/>
      <c r="G8618" s="221"/>
      <c r="H8618" s="194"/>
      <c r="I8618" s="106"/>
      <c r="J8618" s="195"/>
      <c r="K8618" s="195"/>
      <c r="L8618" s="196"/>
    </row>
    <row r="8619">
      <c r="A8619" s="198"/>
      <c r="B8619" s="219"/>
      <c r="C8619" s="103"/>
      <c r="D8619" s="103"/>
      <c r="E8619" s="5" t="str">
        <f t="array" ref="E8619">IF(D8619="","",XLOOKUP(D8619,DATOS!$D$6:D14000,DATOS!$C$6:C14000,0,0,1))</f>
        <v/>
      </c>
      <c r="F8619" s="220"/>
      <c r="G8619" s="221"/>
      <c r="H8619" s="194"/>
      <c r="I8619" s="106"/>
      <c r="J8619" s="195"/>
      <c r="K8619" s="195"/>
      <c r="L8619" s="196"/>
    </row>
    <row r="8620">
      <c r="A8620" s="198"/>
      <c r="B8620" s="219"/>
      <c r="C8620" s="103"/>
      <c r="D8620" s="103"/>
      <c r="E8620" s="5" t="str">
        <f t="array" ref="E8620">IF(D8620="","",XLOOKUP(D8620,DATOS!$D$6:D14000,DATOS!$C$6:C14000,0,0,1))</f>
        <v/>
      </c>
      <c r="F8620" s="220"/>
      <c r="G8620" s="221"/>
      <c r="H8620" s="194"/>
      <c r="I8620" s="106"/>
      <c r="J8620" s="195"/>
      <c r="K8620" s="195"/>
      <c r="L8620" s="196"/>
    </row>
    <row r="8621">
      <c r="A8621" s="198"/>
      <c r="B8621" s="219"/>
      <c r="C8621" s="103"/>
      <c r="D8621" s="103"/>
      <c r="E8621" s="5" t="str">
        <f t="array" ref="E8621">IF(D8621="","",XLOOKUP(D8621,DATOS!$D$6:D14000,DATOS!$C$6:C14000,0,0,1))</f>
        <v/>
      </c>
      <c r="F8621" s="220"/>
      <c r="G8621" s="221"/>
      <c r="H8621" s="194"/>
      <c r="I8621" s="106"/>
      <c r="J8621" s="195"/>
      <c r="K8621" s="195"/>
      <c r="L8621" s="196"/>
    </row>
    <row r="8622">
      <c r="A8622" s="198"/>
      <c r="B8622" s="219"/>
      <c r="C8622" s="103"/>
      <c r="D8622" s="103"/>
      <c r="E8622" s="5" t="str">
        <f t="array" ref="E8622">IF(D8622="","",XLOOKUP(D8622,DATOS!$D$6:D14000,DATOS!$C$6:C14000,0,0,1))</f>
        <v/>
      </c>
      <c r="F8622" s="220"/>
      <c r="G8622" s="221"/>
      <c r="H8622" s="194"/>
      <c r="I8622" s="106"/>
      <c r="J8622" s="195"/>
      <c r="K8622" s="195"/>
      <c r="L8622" s="196"/>
    </row>
    <row r="8623">
      <c r="A8623" s="198"/>
      <c r="B8623" s="219"/>
      <c r="C8623" s="103"/>
      <c r="D8623" s="103"/>
      <c r="E8623" s="5" t="str">
        <f t="array" ref="E8623">IF(D8623="","",XLOOKUP(D8623,DATOS!$D$6:D14000,DATOS!$C$6:C14000,0,0,1))</f>
        <v/>
      </c>
      <c r="F8623" s="220"/>
      <c r="G8623" s="221"/>
      <c r="H8623" s="194"/>
      <c r="I8623" s="106"/>
      <c r="J8623" s="195"/>
      <c r="K8623" s="195"/>
      <c r="L8623" s="196"/>
    </row>
    <row r="8624">
      <c r="A8624" s="198"/>
      <c r="B8624" s="219"/>
      <c r="C8624" s="103"/>
      <c r="D8624" s="103"/>
      <c r="E8624" s="5" t="str">
        <f t="array" ref="E8624">IF(D8624="","",XLOOKUP(D8624,DATOS!$D$6:D14000,DATOS!$C$6:C14000,0,0,1))</f>
        <v/>
      </c>
      <c r="F8624" s="220"/>
      <c r="G8624" s="221"/>
      <c r="H8624" s="194"/>
      <c r="I8624" s="106"/>
      <c r="J8624" s="195"/>
      <c r="K8624" s="195"/>
      <c r="L8624" s="196"/>
    </row>
    <row r="8625">
      <c r="A8625" s="198"/>
      <c r="B8625" s="219"/>
      <c r="C8625" s="103"/>
      <c r="D8625" s="103"/>
      <c r="E8625" s="5" t="str">
        <f t="array" ref="E8625">IF(D8625="","",XLOOKUP(D8625,DATOS!$D$6:D14000,DATOS!$C$6:C14000,0,0,1))</f>
        <v/>
      </c>
      <c r="F8625" s="220"/>
      <c r="G8625" s="221"/>
      <c r="H8625" s="194"/>
      <c r="I8625" s="106"/>
      <c r="J8625" s="195"/>
      <c r="K8625" s="195"/>
      <c r="L8625" s="196"/>
    </row>
    <row r="8626">
      <c r="A8626" s="198"/>
      <c r="B8626" s="219"/>
      <c r="C8626" s="103"/>
      <c r="D8626" s="103"/>
      <c r="E8626" s="5" t="str">
        <f t="array" ref="E8626">IF(D8626="","",XLOOKUP(D8626,DATOS!$D$6:D14000,DATOS!$C$6:C14000,0,0,1))</f>
        <v/>
      </c>
      <c r="F8626" s="220"/>
      <c r="G8626" s="221"/>
      <c r="H8626" s="194"/>
      <c r="I8626" s="106"/>
      <c r="J8626" s="195"/>
      <c r="K8626" s="195"/>
      <c r="L8626" s="196"/>
    </row>
    <row r="8627">
      <c r="A8627" s="198"/>
      <c r="B8627" s="219"/>
      <c r="C8627" s="103"/>
      <c r="D8627" s="103"/>
      <c r="E8627" s="5" t="str">
        <f t="array" ref="E8627">IF(D8627="","",XLOOKUP(D8627,DATOS!$D$6:D14000,DATOS!$C$6:C14000,0,0,1))</f>
        <v/>
      </c>
      <c r="F8627" s="220"/>
      <c r="G8627" s="221"/>
      <c r="H8627" s="194"/>
      <c r="I8627" s="106"/>
      <c r="J8627" s="195"/>
      <c r="K8627" s="195"/>
      <c r="L8627" s="196"/>
    </row>
    <row r="8628">
      <c r="A8628" s="198"/>
      <c r="B8628" s="219"/>
      <c r="C8628" s="103"/>
      <c r="D8628" s="103"/>
      <c r="E8628" s="5" t="str">
        <f t="array" ref="E8628">IF(D8628="","",XLOOKUP(D8628,DATOS!$D$6:D14000,DATOS!$C$6:C14000,0,0,1))</f>
        <v/>
      </c>
      <c r="F8628" s="220"/>
      <c r="G8628" s="221"/>
      <c r="H8628" s="194"/>
      <c r="I8628" s="106"/>
      <c r="J8628" s="195"/>
      <c r="K8628" s="195"/>
      <c r="L8628" s="196"/>
    </row>
    <row r="8629">
      <c r="A8629" s="198"/>
      <c r="B8629" s="219"/>
      <c r="C8629" s="103"/>
      <c r="D8629" s="103"/>
      <c r="E8629" s="5" t="str">
        <f t="array" ref="E8629">IF(D8629="","",XLOOKUP(D8629,DATOS!$D$6:D14000,DATOS!$C$6:C14000,0,0,1))</f>
        <v/>
      </c>
      <c r="F8629" s="220"/>
      <c r="G8629" s="221"/>
      <c r="H8629" s="194"/>
      <c r="I8629" s="106"/>
      <c r="J8629" s="195"/>
      <c r="K8629" s="195"/>
      <c r="L8629" s="196"/>
    </row>
    <row r="8630">
      <c r="A8630" s="198"/>
      <c r="B8630" s="219"/>
      <c r="C8630" s="103"/>
      <c r="D8630" s="103"/>
      <c r="E8630" s="5" t="str">
        <f t="array" ref="E8630">IF(D8630="","",XLOOKUP(D8630,DATOS!$D$6:D14000,DATOS!$C$6:C14000,0,0,1))</f>
        <v/>
      </c>
      <c r="F8630" s="220"/>
      <c r="G8630" s="221"/>
      <c r="H8630" s="194"/>
      <c r="I8630" s="106"/>
      <c r="J8630" s="195"/>
      <c r="K8630" s="195"/>
      <c r="L8630" s="196"/>
    </row>
    <row r="8631">
      <c r="A8631" s="198"/>
      <c r="B8631" s="219"/>
      <c r="C8631" s="103"/>
      <c r="D8631" s="103"/>
      <c r="E8631" s="5" t="str">
        <f t="array" ref="E8631">IF(D8631="","",XLOOKUP(D8631,DATOS!$D$6:D14000,DATOS!$C$6:C14000,0,0,1))</f>
        <v/>
      </c>
      <c r="F8631" s="220"/>
      <c r="G8631" s="221"/>
      <c r="H8631" s="194"/>
      <c r="I8631" s="106"/>
      <c r="J8631" s="195"/>
      <c r="K8631" s="195"/>
      <c r="L8631" s="196"/>
    </row>
    <row r="8632">
      <c r="A8632" s="198"/>
      <c r="B8632" s="219"/>
      <c r="C8632" s="103"/>
      <c r="D8632" s="103"/>
      <c r="E8632" s="5" t="str">
        <f t="array" ref="E8632">IF(D8632="","",XLOOKUP(D8632,DATOS!$D$6:D14000,DATOS!$C$6:C14000,0,0,1))</f>
        <v/>
      </c>
      <c r="F8632" s="220"/>
      <c r="G8632" s="221"/>
      <c r="H8632" s="194"/>
      <c r="I8632" s="106"/>
      <c r="J8632" s="195"/>
      <c r="K8632" s="195"/>
      <c r="L8632" s="196"/>
    </row>
    <row r="8633">
      <c r="A8633" s="198"/>
      <c r="B8633" s="219"/>
      <c r="C8633" s="103"/>
      <c r="D8633" s="103"/>
      <c r="E8633" s="5" t="str">
        <f t="array" ref="E8633">IF(D8633="","",XLOOKUP(D8633,DATOS!$D$6:D14000,DATOS!$C$6:C14000,0,0,1))</f>
        <v/>
      </c>
      <c r="F8633" s="220"/>
      <c r="G8633" s="221"/>
      <c r="H8633" s="194"/>
      <c r="I8633" s="106"/>
      <c r="J8633" s="195"/>
      <c r="K8633" s="195"/>
      <c r="L8633" s="196"/>
    </row>
    <row r="8634">
      <c r="A8634" s="198"/>
      <c r="B8634" s="219"/>
      <c r="C8634" s="103"/>
      <c r="D8634" s="103"/>
      <c r="E8634" s="5" t="str">
        <f t="array" ref="E8634">IF(D8634="","",XLOOKUP(D8634,DATOS!$D$6:D14000,DATOS!$C$6:C14000,0,0,1))</f>
        <v/>
      </c>
      <c r="F8634" s="220"/>
      <c r="G8634" s="221"/>
      <c r="H8634" s="194"/>
      <c r="I8634" s="106"/>
      <c r="J8634" s="195"/>
      <c r="K8634" s="195"/>
      <c r="L8634" s="196"/>
    </row>
    <row r="8635">
      <c r="A8635" s="198"/>
      <c r="B8635" s="219"/>
      <c r="C8635" s="103"/>
      <c r="D8635" s="103"/>
      <c r="E8635" s="5" t="str">
        <f t="array" ref="E8635">IF(D8635="","",XLOOKUP(D8635,DATOS!$D$6:D14000,DATOS!$C$6:C14000,0,0,1))</f>
        <v/>
      </c>
      <c r="F8635" s="220"/>
      <c r="G8635" s="221"/>
      <c r="H8635" s="194"/>
      <c r="I8635" s="106"/>
      <c r="J8635" s="195"/>
      <c r="K8635" s="195"/>
      <c r="L8635" s="196"/>
    </row>
    <row r="8636">
      <c r="A8636" s="198"/>
      <c r="B8636" s="219"/>
      <c r="C8636" s="103"/>
      <c r="D8636" s="103"/>
      <c r="E8636" s="224" t="str">
        <f t="array" ref="E8636">IF(D8636="","",XLOOKUP(D8636,DATOS!$D$6:D14000,DATOS!$C$6:C14000,0,0,1))</f>
        <v/>
      </c>
      <c r="F8636" s="220"/>
      <c r="G8636" s="221"/>
      <c r="H8636" s="194"/>
      <c r="I8636" s="106"/>
      <c r="J8636" s="195"/>
      <c r="K8636" s="195"/>
      <c r="L8636" s="196"/>
    </row>
    <row r="8637">
      <c r="A8637" s="198"/>
      <c r="B8637" s="219"/>
      <c r="C8637" s="103"/>
      <c r="D8637" s="103"/>
      <c r="E8637" s="5" t="str">
        <f t="array" ref="E8637">IF(D8637="","",XLOOKUP(D8637,DATOS!$D$6:D14000,DATOS!$C$6:C14000,0,0,1))</f>
        <v/>
      </c>
      <c r="F8637" s="220"/>
      <c r="G8637" s="221"/>
      <c r="H8637" s="194"/>
      <c r="I8637" s="106"/>
      <c r="J8637" s="195"/>
      <c r="K8637" s="195"/>
      <c r="L8637" s="196"/>
    </row>
    <row r="8638">
      <c r="A8638" s="198"/>
      <c r="B8638" s="219"/>
      <c r="C8638" s="103"/>
      <c r="D8638" s="103"/>
      <c r="E8638" s="5" t="str">
        <f t="array" ref="E8638">IF(D8638="","",XLOOKUP(D8638,DATOS!$D$6:D14000,DATOS!$C$6:C14000,0,0,1))</f>
        <v/>
      </c>
      <c r="F8638" s="220"/>
      <c r="G8638" s="221"/>
      <c r="H8638" s="194"/>
      <c r="I8638" s="106"/>
      <c r="J8638" s="195"/>
      <c r="K8638" s="195"/>
      <c r="L8638" s="196"/>
    </row>
    <row r="8639">
      <c r="A8639" s="198"/>
      <c r="B8639" s="219"/>
      <c r="C8639" s="103"/>
      <c r="D8639" s="103"/>
      <c r="E8639" s="5" t="str">
        <f t="array" ref="E8639">IF(D8639="","",XLOOKUP(D8639,DATOS!$D$6:D14000,DATOS!$C$6:C14000,0,0,1))</f>
        <v/>
      </c>
      <c r="F8639" s="220"/>
      <c r="G8639" s="221"/>
      <c r="H8639" s="194"/>
      <c r="I8639" s="106"/>
      <c r="J8639" s="195"/>
      <c r="K8639" s="195"/>
      <c r="L8639" s="196"/>
    </row>
    <row r="8640">
      <c r="A8640" s="198"/>
      <c r="B8640" s="219"/>
      <c r="C8640" s="103"/>
      <c r="D8640" s="103"/>
      <c r="E8640" s="5" t="str">
        <f t="array" ref="E8640">IF(D8640="","",XLOOKUP(D8640,DATOS!$D$6:D14000,DATOS!$C$6:C14000,0,0,1))</f>
        <v/>
      </c>
      <c r="F8640" s="220"/>
      <c r="G8640" s="221"/>
      <c r="H8640" s="194"/>
      <c r="I8640" s="106"/>
      <c r="J8640" s="195"/>
      <c r="K8640" s="195"/>
      <c r="L8640" s="196"/>
    </row>
    <row r="8641">
      <c r="A8641" s="198"/>
      <c r="B8641" s="219"/>
      <c r="C8641" s="103"/>
      <c r="D8641" s="103"/>
      <c r="E8641" s="5" t="str">
        <f t="array" ref="E8641">IF(D8641="","",XLOOKUP(D8641,DATOS!$D$6:D14000,DATOS!$C$6:C14000,0,0,1))</f>
        <v/>
      </c>
      <c r="F8641" s="220"/>
      <c r="G8641" s="221"/>
      <c r="H8641" s="194"/>
      <c r="I8641" s="106"/>
      <c r="J8641" s="195"/>
      <c r="K8641" s="195"/>
      <c r="L8641" s="196"/>
    </row>
    <row r="8642">
      <c r="A8642" s="198"/>
      <c r="B8642" s="219"/>
      <c r="C8642" s="103"/>
      <c r="D8642" s="103"/>
      <c r="E8642" s="5" t="str">
        <f t="array" ref="E8642">IF(D8642="","",XLOOKUP(D8642,DATOS!$D$6:D14000,DATOS!$C$6:C14000,0,0,1))</f>
        <v/>
      </c>
      <c r="F8642" s="220"/>
      <c r="G8642" s="221"/>
      <c r="H8642" s="194"/>
      <c r="I8642" s="106"/>
      <c r="J8642" s="195"/>
      <c r="K8642" s="195"/>
      <c r="L8642" s="196"/>
    </row>
    <row r="8643">
      <c r="A8643" s="198"/>
      <c r="B8643" s="219"/>
      <c r="C8643" s="103"/>
      <c r="D8643" s="103"/>
      <c r="E8643" s="5" t="str">
        <f t="array" ref="E8643">IF(D8643="","",XLOOKUP(D8643,DATOS!$D$6:D14000,DATOS!$C$6:C14000,0,0,1))</f>
        <v/>
      </c>
      <c r="F8643" s="220"/>
      <c r="G8643" s="221"/>
      <c r="H8643" s="194"/>
      <c r="I8643" s="106"/>
      <c r="J8643" s="195"/>
      <c r="K8643" s="195"/>
      <c r="L8643" s="196"/>
    </row>
    <row r="8644">
      <c r="A8644" s="198"/>
      <c r="B8644" s="219"/>
      <c r="C8644" s="103"/>
      <c r="D8644" s="103"/>
      <c r="E8644" s="5" t="str">
        <f t="array" ref="E8644">IF(D8644="","",XLOOKUP(D8644,DATOS!$D$6:D14000,DATOS!$C$6:C14000,0,0,1))</f>
        <v/>
      </c>
      <c r="F8644" s="220"/>
      <c r="G8644" s="221"/>
      <c r="H8644" s="194"/>
      <c r="I8644" s="106"/>
      <c r="J8644" s="195"/>
      <c r="K8644" s="195"/>
      <c r="L8644" s="196"/>
    </row>
    <row r="8645">
      <c r="A8645" s="198"/>
      <c r="B8645" s="219"/>
      <c r="C8645" s="103"/>
      <c r="D8645" s="103"/>
      <c r="E8645" s="5" t="str">
        <f t="array" ref="E8645">IF(D8645="","",XLOOKUP(D8645,DATOS!$D$6:D14000,DATOS!$C$6:C14000,0,0,1))</f>
        <v/>
      </c>
      <c r="F8645" s="220"/>
      <c r="G8645" s="221"/>
      <c r="H8645" s="194"/>
      <c r="I8645" s="106"/>
      <c r="J8645" s="195"/>
      <c r="K8645" s="195"/>
      <c r="L8645" s="196"/>
    </row>
    <row r="8646">
      <c r="A8646" s="198"/>
      <c r="B8646" s="219"/>
      <c r="C8646" s="103"/>
      <c r="D8646" s="103"/>
      <c r="E8646" s="5" t="str">
        <f t="array" ref="E8646">IF(D8646="","",XLOOKUP(D8646,DATOS!$D$6:D14000,DATOS!$C$6:C14000,0,0,1))</f>
        <v/>
      </c>
      <c r="F8646" s="220"/>
      <c r="G8646" s="221"/>
      <c r="H8646" s="194"/>
      <c r="I8646" s="106"/>
      <c r="J8646" s="195"/>
      <c r="K8646" s="195"/>
      <c r="L8646" s="196"/>
    </row>
    <row r="8647">
      <c r="A8647" s="198"/>
      <c r="B8647" s="219"/>
      <c r="C8647" s="103"/>
      <c r="D8647" s="103"/>
      <c r="E8647" s="5" t="str">
        <f t="array" ref="E8647">IF(D8647="","",XLOOKUP(D8647,DATOS!$D$6:D14000,DATOS!$C$6:C14000,0,0,1))</f>
        <v/>
      </c>
      <c r="F8647" s="220"/>
      <c r="G8647" s="221"/>
      <c r="H8647" s="194"/>
      <c r="I8647" s="106"/>
      <c r="J8647" s="195"/>
      <c r="K8647" s="195"/>
      <c r="L8647" s="196"/>
    </row>
    <row r="8648">
      <c r="A8648" s="198"/>
      <c r="B8648" s="219"/>
      <c r="C8648" s="103"/>
      <c r="D8648" s="103"/>
      <c r="E8648" s="5" t="str">
        <f t="array" ref="E8648">IF(D8648="","",XLOOKUP(D8648,DATOS!$D$6:D14000,DATOS!$C$6:C14000,0,0,1))</f>
        <v/>
      </c>
      <c r="F8648" s="220"/>
      <c r="G8648" s="221"/>
      <c r="H8648" s="194"/>
      <c r="I8648" s="106"/>
      <c r="J8648" s="195"/>
      <c r="K8648" s="195"/>
      <c r="L8648" s="196"/>
    </row>
    <row r="8649">
      <c r="A8649" s="198"/>
      <c r="B8649" s="219"/>
      <c r="C8649" s="103"/>
      <c r="D8649" s="103"/>
      <c r="E8649" s="5" t="str">
        <f t="array" ref="E8649">IF(D8649="","",XLOOKUP(D8649,DATOS!$D$6:D14000,DATOS!$C$6:C14000,0,0,1))</f>
        <v/>
      </c>
      <c r="F8649" s="220"/>
      <c r="G8649" s="221"/>
      <c r="H8649" s="194"/>
      <c r="I8649" s="106"/>
      <c r="J8649" s="195"/>
      <c r="K8649" s="195"/>
      <c r="L8649" s="196"/>
    </row>
    <row r="8650">
      <c r="A8650" s="198"/>
      <c r="B8650" s="219"/>
      <c r="C8650" s="103"/>
      <c r="D8650" s="103"/>
      <c r="E8650" s="5" t="str">
        <f t="array" ref="E8650">IF(D8650="","",XLOOKUP(D8650,DATOS!$D$6:D14000,DATOS!$C$6:C14000,0,0,1))</f>
        <v/>
      </c>
      <c r="F8650" s="220"/>
      <c r="G8650" s="221"/>
      <c r="H8650" s="194"/>
      <c r="I8650" s="106"/>
      <c r="J8650" s="195"/>
      <c r="K8650" s="195"/>
      <c r="L8650" s="196"/>
    </row>
    <row r="8651">
      <c r="A8651" s="198"/>
      <c r="B8651" s="219"/>
      <c r="C8651" s="103"/>
      <c r="D8651" s="103"/>
      <c r="E8651" s="5" t="str">
        <f t="array" ref="E8651">IF(D8651="","",XLOOKUP(D8651,DATOS!$D$6:D14000,DATOS!$C$6:C14000,0,0,1))</f>
        <v/>
      </c>
      <c r="F8651" s="220"/>
      <c r="G8651" s="221"/>
      <c r="H8651" s="194"/>
      <c r="I8651" s="106"/>
      <c r="J8651" s="195"/>
      <c r="K8651" s="195"/>
      <c r="L8651" s="196"/>
    </row>
    <row r="8652">
      <c r="A8652" s="198"/>
      <c r="B8652" s="219"/>
      <c r="C8652" s="103"/>
      <c r="D8652" s="103"/>
      <c r="E8652" s="5" t="str">
        <f t="array" ref="E8652">IF(D8652="","",XLOOKUP(D8652,DATOS!$D$6:D14000,DATOS!$C$6:C14000,0,0,1))</f>
        <v/>
      </c>
      <c r="F8652" s="220"/>
      <c r="G8652" s="221"/>
      <c r="H8652" s="194"/>
      <c r="I8652" s="106"/>
      <c r="J8652" s="195"/>
      <c r="K8652" s="195"/>
      <c r="L8652" s="196"/>
    </row>
    <row r="8653">
      <c r="A8653" s="198"/>
      <c r="B8653" s="219"/>
      <c r="C8653" s="103"/>
      <c r="D8653" s="103"/>
      <c r="E8653" s="5" t="str">
        <f t="array" ref="E8653">IF(D8653="","",XLOOKUP(D8653,DATOS!$D$6:D14000,DATOS!$C$6:C14000,0,0,1))</f>
        <v/>
      </c>
      <c r="F8653" s="220"/>
      <c r="G8653" s="221"/>
      <c r="H8653" s="194"/>
      <c r="I8653" s="106"/>
      <c r="J8653" s="195"/>
      <c r="K8653" s="195"/>
      <c r="L8653" s="196"/>
    </row>
    <row r="8654">
      <c r="A8654" s="198"/>
      <c r="B8654" s="219"/>
      <c r="C8654" s="103"/>
      <c r="D8654" s="103"/>
      <c r="E8654" s="224" t="str">
        <f t="array" ref="E8654">IF(D8654="","",XLOOKUP(D8654,DATOS!$D$6:D14000,DATOS!$C$6:C14000,0,0,1))</f>
        <v/>
      </c>
      <c r="F8654" s="220"/>
      <c r="G8654" s="221"/>
      <c r="H8654" s="194"/>
      <c r="I8654" s="106"/>
      <c r="J8654" s="195"/>
      <c r="K8654" s="195"/>
      <c r="L8654" s="196"/>
    </row>
    <row r="8655">
      <c r="A8655" s="198"/>
      <c r="B8655" s="219"/>
      <c r="C8655" s="103"/>
      <c r="D8655" s="103"/>
      <c r="E8655" s="5" t="str">
        <f t="array" ref="E8655">IF(D8655="","",XLOOKUP(D8655,DATOS!$D$6:D14000,DATOS!$C$6:C14000,0,0,1))</f>
        <v/>
      </c>
      <c r="F8655" s="220"/>
      <c r="G8655" s="221"/>
      <c r="H8655" s="194"/>
      <c r="I8655" s="106"/>
      <c r="J8655" s="195"/>
      <c r="K8655" s="195"/>
      <c r="L8655" s="196"/>
    </row>
    <row r="8656">
      <c r="A8656" s="198"/>
      <c r="B8656" s="219"/>
      <c r="C8656" s="103"/>
      <c r="D8656" s="103"/>
      <c r="E8656" s="5" t="str">
        <f t="array" ref="E8656">IF(D8656="","",XLOOKUP(D8656,DATOS!$D$6:D14000,DATOS!$C$6:C14000,0,0,1))</f>
        <v/>
      </c>
      <c r="F8656" s="220"/>
      <c r="G8656" s="221"/>
      <c r="H8656" s="194"/>
      <c r="I8656" s="106"/>
      <c r="J8656" s="195"/>
      <c r="K8656" s="195"/>
      <c r="L8656" s="196"/>
    </row>
    <row r="8657">
      <c r="A8657" s="198"/>
      <c r="B8657" s="219"/>
      <c r="C8657" s="103"/>
      <c r="D8657" s="103"/>
      <c r="E8657" s="5" t="str">
        <f t="array" ref="E8657">IF(D8657="","",XLOOKUP(D8657,DATOS!$D$6:D14000,DATOS!$C$6:C14000,0,0,1))</f>
        <v/>
      </c>
      <c r="F8657" s="220"/>
      <c r="G8657" s="221"/>
      <c r="H8657" s="194"/>
      <c r="I8657" s="106"/>
      <c r="J8657" s="195"/>
      <c r="K8657" s="195"/>
      <c r="L8657" s="196"/>
    </row>
    <row r="8658">
      <c r="A8658" s="198"/>
      <c r="B8658" s="219"/>
      <c r="C8658" s="103"/>
      <c r="D8658" s="103"/>
      <c r="E8658" s="5" t="str">
        <f t="array" ref="E8658">IF(D8658="","",XLOOKUP(D8658,DATOS!$D$6:D14000,DATOS!$C$6:C14000,0,0,1))</f>
        <v/>
      </c>
      <c r="F8658" s="220"/>
      <c r="G8658" s="221"/>
      <c r="H8658" s="194"/>
      <c r="I8658" s="106"/>
      <c r="J8658" s="195"/>
      <c r="K8658" s="195"/>
      <c r="L8658" s="196"/>
    </row>
    <row r="8659">
      <c r="A8659" s="198"/>
      <c r="B8659" s="219"/>
      <c r="C8659" s="103"/>
      <c r="D8659" s="103"/>
      <c r="E8659" s="5" t="str">
        <f t="array" ref="E8659">IF(D8659="","",XLOOKUP(D8659,DATOS!$D$6:D14000,DATOS!$C$6:C14000,0,0,1))</f>
        <v/>
      </c>
      <c r="F8659" s="220"/>
      <c r="G8659" s="221"/>
      <c r="H8659" s="194"/>
      <c r="I8659" s="106"/>
      <c r="J8659" s="195"/>
      <c r="K8659" s="195"/>
      <c r="L8659" s="196"/>
    </row>
    <row r="8660">
      <c r="A8660" s="198"/>
      <c r="B8660" s="219"/>
      <c r="C8660" s="103"/>
      <c r="D8660" s="103"/>
      <c r="E8660" s="5" t="str">
        <f t="array" ref="E8660">IF(D8660="","",XLOOKUP(D8660,DATOS!$D$6:D14000,DATOS!$C$6:C14000,0,0,1))</f>
        <v/>
      </c>
      <c r="F8660" s="220"/>
      <c r="G8660" s="221"/>
      <c r="H8660" s="194"/>
      <c r="I8660" s="106"/>
      <c r="J8660" s="195"/>
      <c r="K8660" s="195"/>
      <c r="L8660" s="196"/>
    </row>
    <row r="8661">
      <c r="A8661" s="198"/>
      <c r="B8661" s="219"/>
      <c r="C8661" s="103"/>
      <c r="D8661" s="103"/>
      <c r="E8661" s="5" t="str">
        <f t="array" ref="E8661">IF(D8661="","",XLOOKUP(D8661,DATOS!$D$6:D14000,DATOS!$C$6:C14000,0,0,1))</f>
        <v/>
      </c>
      <c r="F8661" s="220"/>
      <c r="G8661" s="221"/>
      <c r="H8661" s="194"/>
      <c r="I8661" s="106"/>
      <c r="J8661" s="195"/>
      <c r="K8661" s="195"/>
      <c r="L8661" s="196"/>
    </row>
    <row r="8662">
      <c r="A8662" s="198"/>
      <c r="B8662" s="219"/>
      <c r="C8662" s="103"/>
      <c r="D8662" s="103"/>
      <c r="E8662" s="5" t="str">
        <f t="array" ref="E8662">IF(D8662="","",XLOOKUP(D8662,DATOS!$D$6:D14000,DATOS!$C$6:C14000,0,0,1))</f>
        <v/>
      </c>
      <c r="F8662" s="220"/>
      <c r="G8662" s="221"/>
      <c r="H8662" s="194"/>
      <c r="I8662" s="106"/>
      <c r="J8662" s="195"/>
      <c r="K8662" s="195"/>
      <c r="L8662" s="196"/>
    </row>
    <row r="8663">
      <c r="A8663" s="198"/>
      <c r="B8663" s="219"/>
      <c r="C8663" s="103"/>
      <c r="D8663" s="103"/>
      <c r="E8663" s="5" t="str">
        <f t="array" ref="E8663">IF(D8663="","",XLOOKUP(D8663,DATOS!$D$6:D14000,DATOS!$C$6:C14000,0,0,1))</f>
        <v/>
      </c>
      <c r="F8663" s="220"/>
      <c r="G8663" s="221"/>
      <c r="H8663" s="194"/>
      <c r="I8663" s="106"/>
      <c r="J8663" s="195"/>
      <c r="K8663" s="195"/>
      <c r="L8663" s="196"/>
    </row>
    <row r="8664">
      <c r="A8664" s="198"/>
      <c r="B8664" s="219"/>
      <c r="C8664" s="103"/>
      <c r="D8664" s="103"/>
      <c r="E8664" s="5" t="str">
        <f t="array" ref="E8664">IF(D8664="","",XLOOKUP(D8664,DATOS!$D$6:D14000,DATOS!$C$6:C14000,0,0,1))</f>
        <v/>
      </c>
      <c r="F8664" s="220"/>
      <c r="G8664" s="221"/>
      <c r="H8664" s="194"/>
      <c r="I8664" s="106"/>
      <c r="J8664" s="195"/>
      <c r="K8664" s="195"/>
      <c r="L8664" s="196"/>
    </row>
    <row r="8665">
      <c r="A8665" s="198"/>
      <c r="B8665" s="219"/>
      <c r="C8665" s="103"/>
      <c r="D8665" s="103"/>
      <c r="E8665" s="5" t="str">
        <f t="array" ref="E8665">IF(D8665="","",XLOOKUP(D8665,DATOS!$D$6:D14000,DATOS!$C$6:C14000,0,0,1))</f>
        <v/>
      </c>
      <c r="F8665" s="220"/>
      <c r="G8665" s="221"/>
      <c r="H8665" s="194"/>
      <c r="I8665" s="106"/>
      <c r="J8665" s="195"/>
      <c r="K8665" s="195"/>
      <c r="L8665" s="196"/>
    </row>
    <row r="8666">
      <c r="A8666" s="198"/>
      <c r="B8666" s="219"/>
      <c r="C8666" s="103"/>
      <c r="D8666" s="103"/>
      <c r="E8666" s="5" t="str">
        <f t="array" ref="E8666">IF(D8666="","",XLOOKUP(D8666,DATOS!$D$6:D14000,DATOS!$C$6:C14000,0,0,1))</f>
        <v/>
      </c>
      <c r="F8666" s="220"/>
      <c r="G8666" s="221"/>
      <c r="H8666" s="194"/>
      <c r="I8666" s="106"/>
      <c r="J8666" s="195"/>
      <c r="K8666" s="195"/>
      <c r="L8666" s="196"/>
    </row>
    <row r="8667">
      <c r="A8667" s="198"/>
      <c r="B8667" s="219"/>
      <c r="C8667" s="103"/>
      <c r="D8667" s="103"/>
      <c r="E8667" s="5" t="str">
        <f t="array" ref="E8667">IF(D8667="","",XLOOKUP(D8667,DATOS!$D$6:D14000,DATOS!$C$6:C14000,0,0,1))</f>
        <v/>
      </c>
      <c r="F8667" s="220"/>
      <c r="G8667" s="221"/>
      <c r="H8667" s="194"/>
      <c r="I8667" s="106"/>
      <c r="J8667" s="195"/>
      <c r="K8667" s="195"/>
      <c r="L8667" s="196"/>
    </row>
    <row r="8668">
      <c r="A8668" s="198"/>
      <c r="B8668" s="219"/>
      <c r="C8668" s="103"/>
      <c r="D8668" s="103"/>
      <c r="E8668" s="5" t="str">
        <f t="array" ref="E8668">IF(D8668="","",XLOOKUP(D8668,DATOS!$D$6:D14000,DATOS!$C$6:C14000,0,0,1))</f>
        <v/>
      </c>
      <c r="F8668" s="220"/>
      <c r="G8668" s="221"/>
      <c r="H8668" s="194"/>
      <c r="I8668" s="106"/>
      <c r="J8668" s="195"/>
      <c r="K8668" s="195"/>
      <c r="L8668" s="196"/>
    </row>
    <row r="8669">
      <c r="A8669" s="198"/>
      <c r="B8669" s="219"/>
      <c r="C8669" s="103"/>
      <c r="D8669" s="103"/>
      <c r="E8669" s="5" t="str">
        <f t="array" ref="E8669">IF(D8669="","",XLOOKUP(D8669,DATOS!$D$6:D14000,DATOS!$C$6:C14000,0,0,1))</f>
        <v/>
      </c>
      <c r="F8669" s="220"/>
      <c r="G8669" s="221"/>
      <c r="H8669" s="194"/>
      <c r="I8669" s="106"/>
      <c r="J8669" s="195"/>
      <c r="K8669" s="195"/>
      <c r="L8669" s="196"/>
    </row>
    <row r="8670">
      <c r="A8670" s="198"/>
      <c r="B8670" s="219"/>
      <c r="C8670" s="103"/>
      <c r="D8670" s="103"/>
      <c r="E8670" s="5" t="str">
        <f t="array" ref="E8670">IF(D8670="","",XLOOKUP(D8670,DATOS!$D$6:D14000,DATOS!$C$6:C14000,0,0,1))</f>
        <v/>
      </c>
      <c r="F8670" s="220"/>
      <c r="G8670" s="221"/>
      <c r="H8670" s="194"/>
      <c r="I8670" s="106"/>
      <c r="J8670" s="195"/>
      <c r="K8670" s="195"/>
      <c r="L8670" s="196"/>
    </row>
    <row r="8671">
      <c r="A8671" s="198"/>
      <c r="B8671" s="219"/>
      <c r="C8671" s="103"/>
      <c r="D8671" s="103"/>
      <c r="E8671" s="5" t="str">
        <f t="array" ref="E8671">IF(D8671="","",XLOOKUP(D8671,DATOS!$D$6:D14000,DATOS!$C$6:C14000,0,0,1))</f>
        <v/>
      </c>
      <c r="F8671" s="220"/>
      <c r="G8671" s="221"/>
      <c r="H8671" s="194"/>
      <c r="I8671" s="106"/>
      <c r="J8671" s="195"/>
      <c r="K8671" s="195"/>
      <c r="L8671" s="196"/>
    </row>
    <row r="8672">
      <c r="A8672" s="198"/>
      <c r="B8672" s="219"/>
      <c r="C8672" s="103"/>
      <c r="D8672" s="103"/>
      <c r="E8672" s="5" t="str">
        <f t="array" ref="E8672">IF(D8672="","",XLOOKUP(D8672,DATOS!$D$6:D14000,DATOS!$C$6:C14000,0,0,1))</f>
        <v/>
      </c>
      <c r="F8672" s="220"/>
      <c r="G8672" s="221"/>
      <c r="H8672" s="194"/>
      <c r="I8672" s="106"/>
      <c r="J8672" s="195"/>
      <c r="K8672" s="195"/>
      <c r="L8672" s="196"/>
    </row>
    <row r="8673">
      <c r="A8673" s="198"/>
      <c r="B8673" s="219"/>
      <c r="C8673" s="103"/>
      <c r="D8673" s="103"/>
      <c r="E8673" s="5" t="str">
        <f t="array" ref="E8673">IF(D8673="","",XLOOKUP(D8673,DATOS!$D$6:D14000,DATOS!$C$6:C14000,0,0,1))</f>
        <v/>
      </c>
      <c r="F8673" s="220"/>
      <c r="G8673" s="221"/>
      <c r="H8673" s="194"/>
      <c r="I8673" s="106"/>
      <c r="J8673" s="195"/>
      <c r="K8673" s="195"/>
      <c r="L8673" s="196"/>
    </row>
    <row r="8674">
      <c r="A8674" s="198"/>
      <c r="B8674" s="219"/>
      <c r="C8674" s="103"/>
      <c r="D8674" s="103"/>
      <c r="E8674" s="5" t="str">
        <f t="array" ref="E8674">IF(D8674="","",XLOOKUP(D8674,DATOS!$D$6:D14000,DATOS!$C$6:C14000,0,0,1))</f>
        <v/>
      </c>
      <c r="F8674" s="220"/>
      <c r="G8674" s="221"/>
      <c r="H8674" s="194"/>
      <c r="I8674" s="106"/>
      <c r="J8674" s="195"/>
      <c r="K8674" s="195"/>
      <c r="L8674" s="196"/>
    </row>
    <row r="8675">
      <c r="A8675" s="198"/>
      <c r="B8675" s="219"/>
      <c r="C8675" s="103"/>
      <c r="D8675" s="103"/>
      <c r="E8675" s="5" t="str">
        <f t="array" ref="E8675">IF(D8675="","",XLOOKUP(D8675,DATOS!$D$6:D14000,DATOS!$C$6:C14000,0,0,1))</f>
        <v/>
      </c>
      <c r="F8675" s="220"/>
      <c r="G8675" s="221"/>
      <c r="H8675" s="194"/>
      <c r="I8675" s="106"/>
      <c r="J8675" s="195"/>
      <c r="K8675" s="195"/>
      <c r="L8675" s="196"/>
    </row>
    <row r="8676">
      <c r="A8676" s="198"/>
      <c r="B8676" s="219"/>
      <c r="C8676" s="103"/>
      <c r="D8676" s="103"/>
      <c r="E8676" s="5" t="str">
        <f t="array" ref="E8676">IF(D8676="","",XLOOKUP(D8676,DATOS!$D$6:D14000,DATOS!$C$6:C14000,0,0,1))</f>
        <v/>
      </c>
      <c r="F8676" s="220"/>
      <c r="G8676" s="221"/>
      <c r="H8676" s="194"/>
      <c r="I8676" s="106"/>
      <c r="J8676" s="195"/>
      <c r="K8676" s="195"/>
      <c r="L8676" s="196"/>
    </row>
    <row r="8677">
      <c r="A8677" s="198"/>
      <c r="B8677" s="219"/>
      <c r="C8677" s="103"/>
      <c r="D8677" s="103"/>
      <c r="E8677" s="5" t="str">
        <f t="array" ref="E8677">IF(D8677="","",XLOOKUP(D8677,DATOS!$D$6:D14000,DATOS!$C$6:C14000,0,0,1))</f>
        <v/>
      </c>
      <c r="F8677" s="220"/>
      <c r="G8677" s="221"/>
      <c r="H8677" s="194"/>
      <c r="I8677" s="106"/>
      <c r="J8677" s="195"/>
      <c r="K8677" s="195"/>
      <c r="L8677" s="196"/>
    </row>
    <row r="8678">
      <c r="A8678" s="198"/>
      <c r="B8678" s="219"/>
      <c r="C8678" s="103"/>
      <c r="D8678" s="103"/>
      <c r="E8678" s="5" t="str">
        <f t="array" ref="E8678">IF(D8678="","",XLOOKUP(D8678,DATOS!$D$6:D14000,DATOS!$C$6:C14000,0,0,1))</f>
        <v/>
      </c>
      <c r="F8678" s="220"/>
      <c r="G8678" s="221"/>
      <c r="H8678" s="194"/>
      <c r="I8678" s="106"/>
      <c r="J8678" s="195"/>
      <c r="K8678" s="195"/>
      <c r="L8678" s="196"/>
    </row>
    <row r="8679">
      <c r="A8679" s="198"/>
      <c r="B8679" s="219"/>
      <c r="C8679" s="103"/>
      <c r="D8679" s="103"/>
      <c r="E8679" s="5" t="str">
        <f t="array" ref="E8679">IF(D8679="","",XLOOKUP(D8679,DATOS!$D$6:D14000,DATOS!$C$6:C14000,0,0,1))</f>
        <v/>
      </c>
      <c r="F8679" s="220"/>
      <c r="G8679" s="221"/>
      <c r="H8679" s="194"/>
      <c r="I8679" s="106"/>
      <c r="J8679" s="195"/>
      <c r="K8679" s="195"/>
      <c r="L8679" s="196"/>
    </row>
    <row r="8680">
      <c r="A8680" s="198"/>
      <c r="B8680" s="219"/>
      <c r="C8680" s="103"/>
      <c r="D8680" s="103"/>
      <c r="E8680" s="5" t="str">
        <f t="array" ref="E8680">IF(D8680="","",XLOOKUP(D8680,DATOS!$D$6:D14000,DATOS!$C$6:C14000,0,0,1))</f>
        <v/>
      </c>
      <c r="F8680" s="220"/>
      <c r="G8680" s="221"/>
      <c r="H8680" s="194"/>
      <c r="I8680" s="106"/>
      <c r="J8680" s="195"/>
      <c r="K8680" s="195"/>
      <c r="L8680" s="196"/>
    </row>
    <row r="8681">
      <c r="A8681" s="198"/>
      <c r="B8681" s="219"/>
      <c r="C8681" s="103"/>
      <c r="D8681" s="103"/>
      <c r="E8681" s="5" t="str">
        <f t="array" ref="E8681">IF(D8681="","",XLOOKUP(D8681,DATOS!$D$6:D14000,DATOS!$C$6:C14000,0,0,1))</f>
        <v/>
      </c>
      <c r="F8681" s="220"/>
      <c r="G8681" s="221"/>
      <c r="H8681" s="194"/>
      <c r="I8681" s="106"/>
      <c r="J8681" s="195"/>
      <c r="K8681" s="195"/>
      <c r="L8681" s="196"/>
    </row>
    <row r="8682">
      <c r="A8682" s="198"/>
      <c r="B8682" s="219"/>
      <c r="C8682" s="103"/>
      <c r="D8682" s="103"/>
      <c r="E8682" s="5" t="str">
        <f t="array" ref="E8682">IF(D8682="","",XLOOKUP(D8682,DATOS!$D$6:D14000,DATOS!$C$6:C14000,0,0,1))</f>
        <v/>
      </c>
      <c r="F8682" s="220"/>
      <c r="G8682" s="221"/>
      <c r="H8682" s="194"/>
      <c r="I8682" s="106"/>
      <c r="J8682" s="195"/>
      <c r="K8682" s="195"/>
      <c r="L8682" s="196"/>
    </row>
    <row r="8683">
      <c r="A8683" s="198"/>
      <c r="B8683" s="219"/>
      <c r="C8683" s="103"/>
      <c r="D8683" s="103"/>
      <c r="E8683" s="5" t="str">
        <f t="array" ref="E8683">IF(D8683="","",XLOOKUP(D8683,DATOS!$D$6:D14000,DATOS!$C$6:C14000,0,0,1))</f>
        <v/>
      </c>
      <c r="F8683" s="220"/>
      <c r="G8683" s="221"/>
      <c r="H8683" s="194"/>
      <c r="I8683" s="106"/>
      <c r="J8683" s="195"/>
      <c r="K8683" s="195"/>
      <c r="L8683" s="196"/>
    </row>
    <row r="8684">
      <c r="A8684" s="198"/>
      <c r="B8684" s="219"/>
      <c r="C8684" s="103"/>
      <c r="D8684" s="103"/>
      <c r="E8684" s="5" t="str">
        <f t="array" ref="E8684">IF(D8684="","",XLOOKUP(D8684,DATOS!$D$6:D14000,DATOS!$C$6:C14000,0,0,1))</f>
        <v/>
      </c>
      <c r="F8684" s="220"/>
      <c r="G8684" s="221"/>
      <c r="H8684" s="194"/>
      <c r="I8684" s="106"/>
      <c r="J8684" s="195"/>
      <c r="K8684" s="195"/>
      <c r="L8684" s="196"/>
    </row>
    <row r="8685">
      <c r="A8685" s="198"/>
      <c r="B8685" s="219"/>
      <c r="C8685" s="103"/>
      <c r="D8685" s="103"/>
      <c r="E8685" s="5" t="str">
        <f t="array" ref="E8685">IF(D8685="","",XLOOKUP(D8685,DATOS!$D$6:D14000,DATOS!$C$6:C14000,0,0,1))</f>
        <v/>
      </c>
      <c r="F8685" s="220"/>
      <c r="G8685" s="221"/>
      <c r="H8685" s="194"/>
      <c r="I8685" s="106"/>
      <c r="J8685" s="195"/>
      <c r="K8685" s="195"/>
      <c r="L8685" s="196"/>
    </row>
    <row r="8686">
      <c r="A8686" s="198"/>
      <c r="B8686" s="219"/>
      <c r="C8686" s="103"/>
      <c r="D8686" s="103"/>
      <c r="E8686" s="224" t="str">
        <f t="array" ref="E8686">IF(D8686="","",XLOOKUP(D8686,DATOS!$D$6:D14000,DATOS!$C$6:C14000,0,0,1))</f>
        <v/>
      </c>
      <c r="F8686" s="220"/>
      <c r="G8686" s="221"/>
      <c r="H8686" s="194"/>
      <c r="I8686" s="106"/>
      <c r="J8686" s="195"/>
      <c r="K8686" s="195"/>
      <c r="L8686" s="196"/>
    </row>
    <row r="8687">
      <c r="A8687" s="198"/>
      <c r="B8687" s="219"/>
      <c r="C8687" s="103"/>
      <c r="D8687" s="103"/>
      <c r="E8687" s="5" t="str">
        <f t="array" ref="E8687">IF(D8687="","",XLOOKUP(D8687,DATOS!$D$6:D14000,DATOS!$C$6:C14000,0,0,1))</f>
        <v/>
      </c>
      <c r="F8687" s="220"/>
      <c r="G8687" s="221"/>
      <c r="H8687" s="194"/>
      <c r="I8687" s="106"/>
      <c r="J8687" s="195"/>
      <c r="K8687" s="195"/>
      <c r="L8687" s="196"/>
    </row>
    <row r="8688">
      <c r="A8688" s="198"/>
      <c r="B8688" s="219"/>
      <c r="C8688" s="103"/>
      <c r="D8688" s="103"/>
      <c r="E8688" s="5" t="str">
        <f t="array" ref="E8688">IF(D8688="","",XLOOKUP(D8688,DATOS!$D$6:D14000,DATOS!$C$6:C14000,0,0,1))</f>
        <v/>
      </c>
      <c r="F8688" s="220"/>
      <c r="G8688" s="221"/>
      <c r="H8688" s="194"/>
      <c r="I8688" s="106"/>
      <c r="J8688" s="195"/>
      <c r="K8688" s="195"/>
      <c r="L8688" s="196"/>
    </row>
    <row r="8689">
      <c r="A8689" s="198"/>
      <c r="B8689" s="219"/>
      <c r="C8689" s="103"/>
      <c r="D8689" s="103"/>
      <c r="E8689" s="5" t="str">
        <f t="array" ref="E8689">IF(D8689="","",XLOOKUP(D8689,DATOS!$D$6:D14000,DATOS!$C$6:C14000,0,0,1))</f>
        <v/>
      </c>
      <c r="F8689" s="220"/>
      <c r="G8689" s="221"/>
      <c r="H8689" s="194"/>
      <c r="I8689" s="106"/>
      <c r="J8689" s="195"/>
      <c r="K8689" s="195"/>
      <c r="L8689" s="196"/>
    </row>
    <row r="8690">
      <c r="A8690" s="198"/>
      <c r="B8690" s="219"/>
      <c r="C8690" s="103"/>
      <c r="D8690" s="103"/>
      <c r="E8690" s="5" t="str">
        <f t="array" ref="E8690">IF(D8690="","",XLOOKUP(D8690,DATOS!$D$6:D14000,DATOS!$C$6:C14000,0,0,1))</f>
        <v/>
      </c>
      <c r="F8690" s="220"/>
      <c r="G8690" s="221"/>
      <c r="H8690" s="194"/>
      <c r="I8690" s="106"/>
      <c r="J8690" s="195"/>
      <c r="K8690" s="195"/>
      <c r="L8690" s="196"/>
    </row>
    <row r="8691">
      <c r="A8691" s="198"/>
      <c r="B8691" s="219"/>
      <c r="C8691" s="103"/>
      <c r="D8691" s="103"/>
      <c r="E8691" s="5" t="str">
        <f t="array" ref="E8691">IF(D8691="","",XLOOKUP(D8691,DATOS!$D$6:D14000,DATOS!$C$6:C14000,0,0,1))</f>
        <v/>
      </c>
      <c r="F8691" s="220"/>
      <c r="G8691" s="221"/>
      <c r="H8691" s="194"/>
      <c r="I8691" s="106"/>
      <c r="J8691" s="195"/>
      <c r="K8691" s="195"/>
      <c r="L8691" s="196"/>
    </row>
    <row r="8692">
      <c r="A8692" s="198"/>
      <c r="B8692" s="219"/>
      <c r="C8692" s="103"/>
      <c r="D8692" s="103"/>
      <c r="E8692" s="5" t="str">
        <f t="array" ref="E8692">IF(D8692="","",XLOOKUP(D8692,DATOS!$D$6:D14000,DATOS!$C$6:C14000,0,0,1))</f>
        <v/>
      </c>
      <c r="F8692" s="220"/>
      <c r="G8692" s="221"/>
      <c r="H8692" s="194"/>
      <c r="I8692" s="106"/>
      <c r="J8692" s="195"/>
      <c r="K8692" s="195"/>
      <c r="L8692" s="196"/>
    </row>
    <row r="8693">
      <c r="A8693" s="198"/>
      <c r="B8693" s="219"/>
      <c r="C8693" s="103"/>
      <c r="D8693" s="103"/>
      <c r="E8693" s="5" t="str">
        <f t="array" ref="E8693">IF(D8693="","",XLOOKUP(D8693,DATOS!$D$6:D14000,DATOS!$C$6:C14000,0,0,1))</f>
        <v/>
      </c>
      <c r="F8693" s="220"/>
      <c r="G8693" s="221"/>
      <c r="H8693" s="194"/>
      <c r="I8693" s="106"/>
      <c r="J8693" s="195"/>
      <c r="K8693" s="195"/>
      <c r="L8693" s="196"/>
    </row>
    <row r="8694">
      <c r="A8694" s="198"/>
      <c r="B8694" s="219"/>
      <c r="C8694" s="103"/>
      <c r="D8694" s="103"/>
      <c r="E8694" s="5" t="str">
        <f t="array" ref="E8694">IF(D8694="","",XLOOKUP(D8694,DATOS!$D$6:D14000,DATOS!$C$6:C14000,0,0,1))</f>
        <v/>
      </c>
      <c r="F8694" s="220"/>
      <c r="G8694" s="221"/>
      <c r="H8694" s="194"/>
      <c r="I8694" s="106"/>
      <c r="J8694" s="195"/>
      <c r="K8694" s="195"/>
      <c r="L8694" s="196"/>
    </row>
    <row r="8695">
      <c r="A8695" s="198"/>
      <c r="B8695" s="219"/>
      <c r="C8695" s="103"/>
      <c r="D8695" s="103"/>
      <c r="E8695" s="5" t="str">
        <f t="array" ref="E8695">IF(D8695="","",XLOOKUP(D8695,DATOS!$D$6:D14000,DATOS!$C$6:C14000,0,0,1))</f>
        <v/>
      </c>
      <c r="F8695" s="220"/>
      <c r="G8695" s="221"/>
      <c r="H8695" s="194"/>
      <c r="I8695" s="106"/>
      <c r="J8695" s="195"/>
      <c r="K8695" s="195"/>
      <c r="L8695" s="196"/>
    </row>
    <row r="8696">
      <c r="A8696" s="198"/>
      <c r="B8696" s="219"/>
      <c r="C8696" s="103"/>
      <c r="D8696" s="103"/>
      <c r="E8696" s="5" t="str">
        <f t="array" ref="E8696">IF(D8696="","",XLOOKUP(D8696,DATOS!$D$6:D14000,DATOS!$C$6:C14000,0,0,1))</f>
        <v/>
      </c>
      <c r="F8696" s="220"/>
      <c r="G8696" s="221"/>
      <c r="H8696" s="194"/>
      <c r="I8696" s="106"/>
      <c r="J8696" s="195"/>
      <c r="K8696" s="195"/>
      <c r="L8696" s="196"/>
    </row>
    <row r="8697">
      <c r="A8697" s="198"/>
      <c r="B8697" s="219"/>
      <c r="C8697" s="103"/>
      <c r="D8697" s="103"/>
      <c r="E8697" s="5" t="str">
        <f t="array" ref="E8697">IF(D8697="","",XLOOKUP(D8697,DATOS!$D$6:D14000,DATOS!$C$6:C14000,0,0,1))</f>
        <v/>
      </c>
      <c r="F8697" s="220"/>
      <c r="G8697" s="221"/>
      <c r="H8697" s="194"/>
      <c r="I8697" s="106"/>
      <c r="J8697" s="195"/>
      <c r="K8697" s="195"/>
      <c r="L8697" s="196"/>
    </row>
    <row r="8698">
      <c r="A8698" s="198"/>
      <c r="B8698" s="219"/>
      <c r="C8698" s="103"/>
      <c r="D8698" s="103"/>
      <c r="E8698" s="5" t="str">
        <f t="array" ref="E8698">IF(D8698="","",XLOOKUP(D8698,DATOS!$D$6:D14000,DATOS!$C$6:C14000,0,0,1))</f>
        <v/>
      </c>
      <c r="F8698" s="220"/>
      <c r="G8698" s="221"/>
      <c r="H8698" s="194"/>
      <c r="I8698" s="106"/>
      <c r="J8698" s="195"/>
      <c r="K8698" s="195"/>
      <c r="L8698" s="196"/>
    </row>
    <row r="8699">
      <c r="A8699" s="198"/>
      <c r="B8699" s="219"/>
      <c r="C8699" s="103"/>
      <c r="D8699" s="103"/>
      <c r="E8699" s="5" t="str">
        <f t="array" ref="E8699">IF(D8699="","",XLOOKUP(D8699,DATOS!$D$6:D14000,DATOS!$C$6:C14000,0,0,1))</f>
        <v/>
      </c>
      <c r="F8699" s="220"/>
      <c r="G8699" s="221"/>
      <c r="H8699" s="194"/>
      <c r="I8699" s="106"/>
      <c r="J8699" s="195"/>
      <c r="K8699" s="195"/>
      <c r="L8699" s="196"/>
    </row>
    <row r="8700">
      <c r="A8700" s="198"/>
      <c r="B8700" s="219"/>
      <c r="C8700" s="103"/>
      <c r="D8700" s="103"/>
      <c r="E8700" s="5" t="str">
        <f t="array" ref="E8700">IF(D8700="","",XLOOKUP(D8700,DATOS!$D$6:D14000,DATOS!$C$6:C14000,0,0,1))</f>
        <v/>
      </c>
      <c r="F8700" s="220"/>
      <c r="G8700" s="221"/>
      <c r="H8700" s="194"/>
      <c r="I8700" s="106"/>
      <c r="J8700" s="195"/>
      <c r="K8700" s="195"/>
      <c r="L8700" s="196"/>
    </row>
    <row r="8701">
      <c r="A8701" s="198"/>
      <c r="B8701" s="219"/>
      <c r="C8701" s="103"/>
      <c r="D8701" s="103"/>
      <c r="E8701" s="5" t="str">
        <f t="array" ref="E8701">IF(D8701="","",XLOOKUP(D8701,DATOS!$D$6:D14000,DATOS!$C$6:C14000,0,0,1))</f>
        <v/>
      </c>
      <c r="F8701" s="220"/>
      <c r="G8701" s="221"/>
      <c r="H8701" s="194"/>
      <c r="I8701" s="106"/>
      <c r="J8701" s="195"/>
      <c r="K8701" s="195"/>
      <c r="L8701" s="196"/>
    </row>
    <row r="8702">
      <c r="A8702" s="198"/>
      <c r="B8702" s="219"/>
      <c r="C8702" s="103"/>
      <c r="D8702" s="103"/>
      <c r="E8702" s="5" t="str">
        <f t="array" ref="E8702">IF(D8702="","",XLOOKUP(D8702,DATOS!$D$6:D14000,DATOS!$C$6:C14000,0,0,1))</f>
        <v/>
      </c>
      <c r="F8702" s="220"/>
      <c r="G8702" s="221"/>
      <c r="H8702" s="194"/>
      <c r="I8702" s="106"/>
      <c r="J8702" s="195"/>
      <c r="K8702" s="195"/>
      <c r="L8702" s="196"/>
    </row>
    <row r="8703">
      <c r="A8703" s="198"/>
      <c r="B8703" s="219"/>
      <c r="C8703" s="103"/>
      <c r="D8703" s="103"/>
      <c r="E8703" s="5" t="str">
        <f t="array" ref="E8703">IF(D8703="","",XLOOKUP(D8703,DATOS!$D$6:D14000,DATOS!$C$6:C14000,0,0,1))</f>
        <v/>
      </c>
      <c r="F8703" s="220"/>
      <c r="G8703" s="221"/>
      <c r="H8703" s="194"/>
      <c r="I8703" s="106"/>
      <c r="J8703" s="195"/>
      <c r="K8703" s="195"/>
      <c r="L8703" s="196"/>
    </row>
    <row r="8704">
      <c r="A8704" s="198"/>
      <c r="B8704" s="219"/>
      <c r="C8704" s="103"/>
      <c r="D8704" s="103"/>
      <c r="E8704" s="5" t="str">
        <f t="array" ref="E8704">IF(D8704="","",XLOOKUP(D8704,DATOS!$D$6:D14000,DATOS!$C$6:C14000,0,0,1))</f>
        <v/>
      </c>
      <c r="F8704" s="220"/>
      <c r="G8704" s="221"/>
      <c r="H8704" s="194"/>
      <c r="I8704" s="106"/>
      <c r="J8704" s="195"/>
      <c r="K8704" s="195"/>
      <c r="L8704" s="196"/>
    </row>
    <row r="8705">
      <c r="A8705" s="198"/>
      <c r="B8705" s="219"/>
      <c r="C8705" s="103"/>
      <c r="D8705" s="103"/>
      <c r="E8705" s="5" t="str">
        <f t="array" ref="E8705">IF(D8705="","",XLOOKUP(D8705,DATOS!$D$6:D14000,DATOS!$C$6:C14000,0,0,1))</f>
        <v/>
      </c>
      <c r="F8705" s="220"/>
      <c r="G8705" s="221"/>
      <c r="H8705" s="194"/>
      <c r="I8705" s="106"/>
      <c r="J8705" s="195"/>
      <c r="K8705" s="195"/>
      <c r="L8705" s="196"/>
    </row>
    <row r="8706">
      <c r="A8706" s="198"/>
      <c r="B8706" s="219"/>
      <c r="C8706" s="103"/>
      <c r="D8706" s="103"/>
      <c r="E8706" s="5" t="str">
        <f t="array" ref="E8706">IF(D8706="","",XLOOKUP(D8706,DATOS!$D$6:D14000,DATOS!$C$6:C14000,0,0,1))</f>
        <v/>
      </c>
      <c r="F8706" s="220"/>
      <c r="G8706" s="221"/>
      <c r="H8706" s="194"/>
      <c r="I8706" s="106"/>
      <c r="J8706" s="195"/>
      <c r="K8706" s="195"/>
      <c r="L8706" s="196"/>
    </row>
    <row r="8707">
      <c r="A8707" s="198"/>
      <c r="B8707" s="219"/>
      <c r="C8707" s="103"/>
      <c r="D8707" s="103"/>
      <c r="E8707" s="5" t="str">
        <f t="array" ref="E8707">IF(D8707="","",XLOOKUP(D8707,DATOS!$D$6:D14000,DATOS!$C$6:C14000,0,0,1))</f>
        <v/>
      </c>
      <c r="F8707" s="220"/>
      <c r="G8707" s="221"/>
      <c r="H8707" s="194"/>
      <c r="I8707" s="106"/>
      <c r="J8707" s="195"/>
      <c r="K8707" s="195"/>
      <c r="L8707" s="196"/>
    </row>
    <row r="8708">
      <c r="A8708" s="198"/>
      <c r="B8708" s="219"/>
      <c r="C8708" s="103"/>
      <c r="D8708" s="103"/>
      <c r="E8708" s="5" t="str">
        <f t="array" ref="E8708">IF(D8708="","",XLOOKUP(D8708,DATOS!$D$6:D14000,DATOS!$C$6:C14000,0,0,1))</f>
        <v/>
      </c>
      <c r="F8708" s="220"/>
      <c r="G8708" s="221"/>
      <c r="H8708" s="194"/>
      <c r="I8708" s="106"/>
      <c r="J8708" s="195"/>
      <c r="K8708" s="195"/>
      <c r="L8708" s="196"/>
    </row>
    <row r="8709">
      <c r="A8709" s="198"/>
      <c r="B8709" s="219"/>
      <c r="C8709" s="103"/>
      <c r="D8709" s="103"/>
      <c r="E8709" s="224" t="str">
        <f t="array" ref="E8709">IF(D8709="","",XLOOKUP(D8709,DATOS!$D$6:D14000,DATOS!$C$6:C14000,0,0,1))</f>
        <v/>
      </c>
      <c r="F8709" s="220"/>
      <c r="G8709" s="221"/>
      <c r="H8709" s="194"/>
      <c r="I8709" s="106"/>
      <c r="J8709" s="195"/>
      <c r="K8709" s="195"/>
      <c r="L8709" s="196"/>
    </row>
    <row r="8710">
      <c r="A8710" s="198"/>
      <c r="B8710" s="219"/>
      <c r="C8710" s="103"/>
      <c r="D8710" s="103"/>
      <c r="E8710" s="5" t="str">
        <f t="array" ref="E8710">IF(D8710="","",XLOOKUP(D8710,DATOS!$D$6:D14000,DATOS!$C$6:C14000,0,0,1))</f>
        <v/>
      </c>
      <c r="F8710" s="220"/>
      <c r="G8710" s="221"/>
      <c r="H8710" s="194"/>
      <c r="I8710" s="106"/>
      <c r="J8710" s="195"/>
      <c r="K8710" s="195"/>
      <c r="L8710" s="196"/>
    </row>
    <row r="8711">
      <c r="A8711" s="198"/>
      <c r="B8711" s="219"/>
      <c r="C8711" s="103"/>
      <c r="D8711" s="103"/>
      <c r="E8711" s="5" t="str">
        <f t="array" ref="E8711">IF(D8711="","",XLOOKUP(D8711,DATOS!$D$6:D14000,DATOS!$C$6:C14000,0,0,1))</f>
        <v/>
      </c>
      <c r="F8711" s="220"/>
      <c r="G8711" s="221"/>
      <c r="H8711" s="194"/>
      <c r="I8711" s="106"/>
      <c r="J8711" s="195"/>
      <c r="K8711" s="195"/>
      <c r="L8711" s="196"/>
    </row>
    <row r="8712">
      <c r="A8712" s="198"/>
      <c r="B8712" s="219"/>
      <c r="C8712" s="103"/>
      <c r="D8712" s="103"/>
      <c r="E8712" s="5" t="str">
        <f t="array" ref="E8712">IF(D8712="","",XLOOKUP(D8712,DATOS!$D$6:D14000,DATOS!$C$6:C14000,0,0,1))</f>
        <v/>
      </c>
      <c r="F8712" s="220"/>
      <c r="G8712" s="221"/>
      <c r="H8712" s="194"/>
      <c r="I8712" s="106"/>
      <c r="J8712" s="195"/>
      <c r="K8712" s="195"/>
      <c r="L8712" s="196"/>
    </row>
    <row r="8713">
      <c r="A8713" s="198"/>
      <c r="B8713" s="219"/>
      <c r="C8713" s="103"/>
      <c r="D8713" s="103"/>
      <c r="E8713" s="5" t="str">
        <f t="array" ref="E8713">IF(D8713="","",XLOOKUP(D8713,DATOS!$D$6:D14000,DATOS!$C$6:C14000,0,0,1))</f>
        <v/>
      </c>
      <c r="F8713" s="220"/>
      <c r="G8713" s="221"/>
      <c r="H8713" s="194"/>
      <c r="I8713" s="106"/>
      <c r="J8713" s="195"/>
      <c r="K8713" s="195"/>
      <c r="L8713" s="196"/>
    </row>
    <row r="8714">
      <c r="A8714" s="198"/>
      <c r="B8714" s="219"/>
      <c r="C8714" s="103"/>
      <c r="D8714" s="103"/>
      <c r="E8714" s="5" t="str">
        <f t="array" ref="E8714">IF(D8714="","",XLOOKUP(D8714,DATOS!$D$6:D14000,DATOS!$C$6:C14000,0,0,1))</f>
        <v/>
      </c>
      <c r="F8714" s="220"/>
      <c r="G8714" s="221"/>
      <c r="H8714" s="194"/>
      <c r="I8714" s="106"/>
      <c r="J8714" s="195"/>
      <c r="K8714" s="195"/>
      <c r="L8714" s="196"/>
    </row>
    <row r="8715">
      <c r="A8715" s="198"/>
      <c r="B8715" s="219"/>
      <c r="C8715" s="103"/>
      <c r="D8715" s="103"/>
      <c r="E8715" s="5" t="str">
        <f t="array" ref="E8715">IF(D8715="","",XLOOKUP(D8715,DATOS!$D$6:D14000,DATOS!$C$6:C14000,0,0,1))</f>
        <v/>
      </c>
      <c r="F8715" s="220"/>
      <c r="G8715" s="221"/>
      <c r="H8715" s="194"/>
      <c r="I8715" s="106"/>
      <c r="J8715" s="195"/>
      <c r="K8715" s="195"/>
      <c r="L8715" s="196"/>
    </row>
    <row r="8716">
      <c r="A8716" s="198"/>
      <c r="B8716" s="219"/>
      <c r="C8716" s="103"/>
      <c r="D8716" s="103"/>
      <c r="E8716" s="5" t="str">
        <f t="array" ref="E8716">IF(D8716="","",XLOOKUP(D8716,DATOS!$D$6:D14000,DATOS!$C$6:C14000,0,0,1))</f>
        <v/>
      </c>
      <c r="F8716" s="220"/>
      <c r="G8716" s="221"/>
      <c r="H8716" s="194"/>
      <c r="I8716" s="106"/>
      <c r="J8716" s="195"/>
      <c r="K8716" s="195"/>
      <c r="L8716" s="196"/>
    </row>
    <row r="8717">
      <c r="A8717" s="198"/>
      <c r="B8717" s="219"/>
      <c r="C8717" s="103"/>
      <c r="D8717" s="103"/>
      <c r="E8717" s="5" t="str">
        <f t="array" ref="E8717">IF(D8717="","",XLOOKUP(D8717,DATOS!$D$6:D14000,DATOS!$C$6:C14000,0,0,1))</f>
        <v/>
      </c>
      <c r="F8717" s="220"/>
      <c r="G8717" s="221"/>
      <c r="H8717" s="194"/>
      <c r="I8717" s="106"/>
      <c r="J8717" s="195"/>
      <c r="K8717" s="195"/>
      <c r="L8717" s="196"/>
    </row>
    <row r="8718">
      <c r="A8718" s="198"/>
      <c r="B8718" s="219"/>
      <c r="C8718" s="103"/>
      <c r="D8718" s="103"/>
      <c r="E8718" s="5" t="str">
        <f t="array" ref="E8718">IF(D8718="","",XLOOKUP(D8718,DATOS!$D$6:D14000,DATOS!$C$6:C14000,0,0,1))</f>
        <v/>
      </c>
      <c r="F8718" s="220"/>
      <c r="G8718" s="221"/>
      <c r="H8718" s="194"/>
      <c r="I8718" s="106"/>
      <c r="J8718" s="195"/>
      <c r="K8718" s="195"/>
      <c r="L8718" s="196"/>
    </row>
    <row r="8719">
      <c r="A8719" s="198"/>
      <c r="B8719" s="219"/>
      <c r="C8719" s="103"/>
      <c r="D8719" s="103"/>
      <c r="E8719" s="5" t="str">
        <f t="array" ref="E8719">IF(D8719="","",XLOOKUP(D8719,DATOS!$D$6:D14000,DATOS!$C$6:C14000,0,0,1))</f>
        <v/>
      </c>
      <c r="F8719" s="220"/>
      <c r="G8719" s="221"/>
      <c r="H8719" s="194"/>
      <c r="I8719" s="106"/>
      <c r="J8719" s="195"/>
      <c r="K8719" s="195"/>
      <c r="L8719" s="196"/>
    </row>
    <row r="8720">
      <c r="A8720" s="198"/>
      <c r="B8720" s="219"/>
      <c r="C8720" s="103"/>
      <c r="D8720" s="103"/>
      <c r="E8720" s="5" t="str">
        <f t="array" ref="E8720">IF(D8720="","",XLOOKUP(D8720,DATOS!$D$6:D14000,DATOS!$C$6:C14000,0,0,1))</f>
        <v/>
      </c>
      <c r="F8720" s="220"/>
      <c r="G8720" s="221"/>
      <c r="H8720" s="194"/>
      <c r="I8720" s="106"/>
      <c r="J8720" s="195"/>
      <c r="K8720" s="195"/>
      <c r="L8720" s="196"/>
    </row>
    <row r="8721">
      <c r="A8721" s="198"/>
      <c r="B8721" s="219"/>
      <c r="C8721" s="103"/>
      <c r="D8721" s="103"/>
      <c r="E8721" s="5" t="str">
        <f t="array" ref="E8721">IF(D8721="","",XLOOKUP(D8721,DATOS!$D$6:D14000,DATOS!$C$6:C14000,0,0,1))</f>
        <v/>
      </c>
      <c r="F8721" s="220"/>
      <c r="G8721" s="221"/>
      <c r="H8721" s="194"/>
      <c r="I8721" s="106"/>
      <c r="J8721" s="195"/>
      <c r="K8721" s="195"/>
      <c r="L8721" s="196"/>
    </row>
    <row r="8722">
      <c r="A8722" s="198"/>
      <c r="B8722" s="219"/>
      <c r="C8722" s="103"/>
      <c r="D8722" s="103"/>
      <c r="E8722" s="5" t="str">
        <f t="array" ref="E8722">IF(D8722="","",XLOOKUP(D8722,DATOS!$D$6:D14000,DATOS!$C$6:C14000,0,0,1))</f>
        <v/>
      </c>
      <c r="F8722" s="220"/>
      <c r="G8722" s="221"/>
      <c r="H8722" s="194"/>
      <c r="I8722" s="106"/>
      <c r="J8722" s="195"/>
      <c r="K8722" s="195"/>
      <c r="L8722" s="196"/>
    </row>
    <row r="8723">
      <c r="A8723" s="198"/>
      <c r="B8723" s="219"/>
      <c r="C8723" s="103"/>
      <c r="D8723" s="103"/>
      <c r="E8723" s="5" t="str">
        <f t="array" ref="E8723">IF(D8723="","",XLOOKUP(D8723,DATOS!$D$6:D14000,DATOS!$C$6:C14000,0,0,1))</f>
        <v/>
      </c>
      <c r="F8723" s="220"/>
      <c r="G8723" s="221"/>
      <c r="H8723" s="194"/>
      <c r="I8723" s="106"/>
      <c r="J8723" s="195"/>
      <c r="K8723" s="195"/>
      <c r="L8723" s="196"/>
    </row>
    <row r="8724">
      <c r="A8724" s="198"/>
      <c r="B8724" s="219"/>
      <c r="C8724" s="103"/>
      <c r="D8724" s="103"/>
      <c r="E8724" s="5" t="str">
        <f t="array" ref="E8724">IF(D8724="","",XLOOKUP(D8724,DATOS!$D$6:D14000,DATOS!$C$6:C14000,0,0,1))</f>
        <v/>
      </c>
      <c r="F8724" s="220"/>
      <c r="G8724" s="221"/>
      <c r="H8724" s="194"/>
      <c r="I8724" s="106"/>
      <c r="J8724" s="195"/>
      <c r="K8724" s="195"/>
      <c r="L8724" s="196"/>
    </row>
    <row r="8725">
      <c r="A8725" s="198"/>
      <c r="B8725" s="219"/>
      <c r="C8725" s="103"/>
      <c r="D8725" s="103"/>
      <c r="E8725" s="5" t="str">
        <f t="array" ref="E8725">IF(D8725="","",XLOOKUP(D8725,DATOS!$D$6:D14000,DATOS!$C$6:C14000,0,0,1))</f>
        <v/>
      </c>
      <c r="F8725" s="220"/>
      <c r="G8725" s="221"/>
      <c r="H8725" s="194"/>
      <c r="I8725" s="106"/>
      <c r="J8725" s="195"/>
      <c r="K8725" s="195"/>
      <c r="L8725" s="196"/>
    </row>
    <row r="8726">
      <c r="A8726" s="198"/>
      <c r="B8726" s="219"/>
      <c r="C8726" s="103"/>
      <c r="D8726" s="103"/>
      <c r="E8726" s="5" t="str">
        <f t="array" ref="E8726">IF(D8726="","",XLOOKUP(D8726,DATOS!$D$6:D14000,DATOS!$C$6:C14000,0,0,1))</f>
        <v/>
      </c>
      <c r="F8726" s="220"/>
      <c r="G8726" s="221"/>
      <c r="H8726" s="194"/>
      <c r="I8726" s="106"/>
      <c r="J8726" s="195"/>
      <c r="K8726" s="195"/>
      <c r="L8726" s="196"/>
    </row>
    <row r="8727">
      <c r="A8727" s="198"/>
      <c r="B8727" s="219"/>
      <c r="C8727" s="103"/>
      <c r="D8727" s="103"/>
      <c r="E8727" s="5" t="str">
        <f t="array" ref="E8727">IF(D8727="","",XLOOKUP(D8727,DATOS!$D$6:D14000,DATOS!$C$6:C14000,0,0,1))</f>
        <v/>
      </c>
      <c r="F8727" s="220"/>
      <c r="G8727" s="221"/>
      <c r="H8727" s="194"/>
      <c r="I8727" s="106"/>
      <c r="J8727" s="195"/>
      <c r="K8727" s="195"/>
      <c r="L8727" s="196"/>
    </row>
    <row r="8728">
      <c r="A8728" s="198"/>
      <c r="B8728" s="219"/>
      <c r="C8728" s="103"/>
      <c r="D8728" s="103"/>
      <c r="E8728" s="5" t="str">
        <f t="array" ref="E8728">IF(D8728="","",XLOOKUP(D8728,DATOS!$D$6:D14000,DATOS!$C$6:C14000,0,0,1))</f>
        <v/>
      </c>
      <c r="F8728" s="220"/>
      <c r="G8728" s="221"/>
      <c r="H8728" s="194"/>
      <c r="I8728" s="106"/>
      <c r="J8728" s="195"/>
      <c r="K8728" s="195"/>
      <c r="L8728" s="196"/>
    </row>
    <row r="8729">
      <c r="A8729" s="198"/>
      <c r="B8729" s="219"/>
      <c r="C8729" s="103"/>
      <c r="D8729" s="103"/>
      <c r="E8729" s="5" t="str">
        <f t="array" ref="E8729">IF(D8729="","",XLOOKUP(D8729,DATOS!$D$6:D14000,DATOS!$C$6:C14000,0,0,1))</f>
        <v/>
      </c>
      <c r="F8729" s="220"/>
      <c r="G8729" s="221"/>
      <c r="H8729" s="194"/>
      <c r="I8729" s="106"/>
      <c r="J8729" s="195"/>
      <c r="K8729" s="195"/>
      <c r="L8729" s="196"/>
    </row>
    <row r="8730">
      <c r="A8730" s="198"/>
      <c r="B8730" s="219"/>
      <c r="C8730" s="103"/>
      <c r="D8730" s="103"/>
      <c r="E8730" s="5" t="str">
        <f t="array" ref="E8730">IF(D8730="","",XLOOKUP(D8730,DATOS!$D$6:D14000,DATOS!$C$6:C14000,0,0,1))</f>
        <v/>
      </c>
      <c r="F8730" s="220"/>
      <c r="G8730" s="221"/>
      <c r="H8730" s="194"/>
      <c r="I8730" s="106"/>
      <c r="J8730" s="195"/>
      <c r="K8730" s="195"/>
      <c r="L8730" s="196"/>
    </row>
    <row r="8731">
      <c r="A8731" s="198"/>
      <c r="B8731" s="219"/>
      <c r="C8731" s="103"/>
      <c r="D8731" s="103"/>
      <c r="E8731" s="5" t="str">
        <f t="array" ref="E8731">IF(D8731="","",XLOOKUP(D8731,DATOS!$D$6:D14000,DATOS!$C$6:C14000,0,0,1))</f>
        <v/>
      </c>
      <c r="F8731" s="220"/>
      <c r="G8731" s="221"/>
      <c r="H8731" s="194"/>
      <c r="I8731" s="106"/>
      <c r="J8731" s="195"/>
      <c r="K8731" s="195"/>
      <c r="L8731" s="196"/>
    </row>
    <row r="8732">
      <c r="A8732" s="198"/>
      <c r="B8732" s="219"/>
      <c r="C8732" s="103"/>
      <c r="D8732" s="103"/>
      <c r="E8732" s="5" t="str">
        <f t="array" ref="E8732">IF(D8732="","",XLOOKUP(D8732,DATOS!$D$6:D14000,DATOS!$C$6:C14000,0,0,1))</f>
        <v/>
      </c>
      <c r="F8732" s="220"/>
      <c r="G8732" s="221"/>
      <c r="H8732" s="194"/>
      <c r="I8732" s="106"/>
      <c r="J8732" s="195"/>
      <c r="K8732" s="195"/>
      <c r="L8732" s="196"/>
    </row>
    <row r="8733">
      <c r="A8733" s="198"/>
      <c r="B8733" s="219"/>
      <c r="C8733" s="103"/>
      <c r="D8733" s="103"/>
      <c r="E8733" s="5" t="str">
        <f t="array" ref="E8733">IF(D8733="","",XLOOKUP(D8733,DATOS!$D$6:D14000,DATOS!$C$6:C14000,0,0,1))</f>
        <v/>
      </c>
      <c r="F8733" s="220"/>
      <c r="G8733" s="221"/>
      <c r="H8733" s="194"/>
      <c r="I8733" s="106"/>
      <c r="J8733" s="195"/>
      <c r="K8733" s="195"/>
      <c r="L8733" s="196"/>
    </row>
    <row r="8734">
      <c r="A8734" s="198"/>
      <c r="B8734" s="219"/>
      <c r="C8734" s="103"/>
      <c r="D8734" s="103"/>
      <c r="E8734" s="5" t="str">
        <f t="array" ref="E8734">IF(D8734="","",XLOOKUP(D8734,DATOS!$D$6:D14000,DATOS!$C$6:C14000,0,0,1))</f>
        <v/>
      </c>
      <c r="F8734" s="220"/>
      <c r="G8734" s="221"/>
      <c r="H8734" s="194"/>
      <c r="I8734" s="106"/>
      <c r="J8734" s="195"/>
      <c r="K8734" s="195"/>
      <c r="L8734" s="196"/>
    </row>
    <row r="8735">
      <c r="A8735" s="198"/>
      <c r="B8735" s="219"/>
      <c r="C8735" s="103"/>
      <c r="D8735" s="103"/>
      <c r="E8735" s="5" t="str">
        <f t="array" ref="E8735">IF(D8735="","",XLOOKUP(D8735,DATOS!$D$6:D14000,DATOS!$C$6:C14000,0,0,1))</f>
        <v/>
      </c>
      <c r="F8735" s="220"/>
      <c r="G8735" s="221"/>
      <c r="H8735" s="194"/>
      <c r="I8735" s="106"/>
      <c r="J8735" s="195"/>
      <c r="K8735" s="195"/>
      <c r="L8735" s="196"/>
    </row>
    <row r="8736">
      <c r="A8736" s="198"/>
      <c r="B8736" s="219"/>
      <c r="C8736" s="103"/>
      <c r="D8736" s="103"/>
      <c r="E8736" s="5" t="str">
        <f t="array" ref="E8736">IF(D8736="","",XLOOKUP(D8736,DATOS!$D$6:D14000,DATOS!$C$6:C14000,0,0,1))</f>
        <v/>
      </c>
      <c r="F8736" s="220"/>
      <c r="G8736" s="221"/>
      <c r="H8736" s="194"/>
      <c r="I8736" s="106"/>
      <c r="J8736" s="195"/>
      <c r="K8736" s="195"/>
      <c r="L8736" s="196"/>
    </row>
    <row r="8737">
      <c r="A8737" s="198"/>
      <c r="B8737" s="219"/>
      <c r="C8737" s="103"/>
      <c r="D8737" s="103"/>
      <c r="E8737" s="5" t="str">
        <f t="array" ref="E8737">IF(D8737="","",XLOOKUP(D8737,DATOS!$D$6:D14000,DATOS!$C$6:C14000,0,0,1))</f>
        <v/>
      </c>
      <c r="F8737" s="220"/>
      <c r="G8737" s="221"/>
      <c r="H8737" s="194"/>
      <c r="I8737" s="106"/>
      <c r="J8737" s="195"/>
      <c r="K8737" s="195"/>
      <c r="L8737" s="196"/>
    </row>
    <row r="8738">
      <c r="A8738" s="198"/>
      <c r="B8738" s="219"/>
      <c r="C8738" s="103"/>
      <c r="D8738" s="103"/>
      <c r="E8738" s="5" t="str">
        <f t="array" ref="E8738">IF(D8738="","",XLOOKUP(D8738,DATOS!$D$6:D14000,DATOS!$C$6:C14000,0,0,1))</f>
        <v/>
      </c>
      <c r="F8738" s="220"/>
      <c r="G8738" s="221"/>
      <c r="H8738" s="194"/>
      <c r="I8738" s="106"/>
      <c r="J8738" s="195"/>
      <c r="K8738" s="195"/>
      <c r="L8738" s="196"/>
    </row>
    <row r="8739">
      <c r="A8739" s="198"/>
      <c r="B8739" s="219"/>
      <c r="C8739" s="103"/>
      <c r="D8739" s="103"/>
      <c r="E8739" s="5" t="str">
        <f t="array" ref="E8739">IF(D8739="","",XLOOKUP(D8739,DATOS!$D$6:D14000,DATOS!$C$6:C14000,0,0,1))</f>
        <v/>
      </c>
      <c r="F8739" s="220"/>
      <c r="G8739" s="221"/>
      <c r="H8739" s="194"/>
      <c r="I8739" s="106"/>
      <c r="J8739" s="195"/>
      <c r="K8739" s="195"/>
      <c r="L8739" s="196"/>
    </row>
    <row r="8740">
      <c r="A8740" s="198"/>
      <c r="B8740" s="219"/>
      <c r="C8740" s="103"/>
      <c r="D8740" s="103"/>
      <c r="E8740" s="5" t="str">
        <f t="array" ref="E8740">IF(D8740="","",XLOOKUP(D8740,DATOS!$D$6:D14000,DATOS!$C$6:C14000,0,0,1))</f>
        <v/>
      </c>
      <c r="F8740" s="220"/>
      <c r="G8740" s="221"/>
      <c r="H8740" s="194"/>
      <c r="I8740" s="106"/>
      <c r="J8740" s="195"/>
      <c r="K8740" s="195"/>
      <c r="L8740" s="196"/>
    </row>
    <row r="8741">
      <c r="A8741" s="198"/>
      <c r="B8741" s="219"/>
      <c r="C8741" s="103"/>
      <c r="D8741" s="103"/>
      <c r="E8741" s="5" t="str">
        <f t="array" ref="E8741">IF(D8741="","",XLOOKUP(D8741,DATOS!$D$6:D14000,DATOS!$C$6:C14000,0,0,1))</f>
        <v/>
      </c>
      <c r="F8741" s="220"/>
      <c r="G8741" s="221"/>
      <c r="H8741" s="194"/>
      <c r="I8741" s="106"/>
      <c r="J8741" s="195"/>
      <c r="K8741" s="195"/>
      <c r="L8741" s="196"/>
    </row>
    <row r="8742">
      <c r="A8742" s="198"/>
      <c r="B8742" s="219"/>
      <c r="C8742" s="103"/>
      <c r="D8742" s="103"/>
      <c r="E8742" s="5" t="str">
        <f t="array" ref="E8742">IF(D8742="","",XLOOKUP(D8742,DATOS!$D$6:D14000,DATOS!$C$6:C14000,0,0,1))</f>
        <v/>
      </c>
      <c r="F8742" s="220"/>
      <c r="G8742" s="221"/>
      <c r="H8742" s="194"/>
      <c r="I8742" s="106"/>
      <c r="J8742" s="195"/>
      <c r="K8742" s="195"/>
      <c r="L8742" s="196"/>
    </row>
    <row r="8743">
      <c r="A8743" s="198"/>
      <c r="B8743" s="219"/>
      <c r="C8743" s="103"/>
      <c r="D8743" s="103"/>
      <c r="E8743" s="5" t="str">
        <f t="array" ref="E8743">IF(D8743="","",XLOOKUP(D8743,DATOS!$D$6:D14000,DATOS!$C$6:C14000,0,0,1))</f>
        <v/>
      </c>
      <c r="F8743" s="220"/>
      <c r="G8743" s="221"/>
      <c r="H8743" s="194"/>
      <c r="I8743" s="106"/>
      <c r="J8743" s="195"/>
      <c r="K8743" s="195"/>
      <c r="L8743" s="196"/>
    </row>
    <row r="8744">
      <c r="A8744" s="198"/>
      <c r="B8744" s="219"/>
      <c r="C8744" s="103"/>
      <c r="D8744" s="103"/>
      <c r="E8744" s="5" t="str">
        <f t="array" ref="E8744">IF(D8744="","",XLOOKUP(D8744,DATOS!$D$6:D14000,DATOS!$C$6:C14000,0,0,1))</f>
        <v/>
      </c>
      <c r="F8744" s="220"/>
      <c r="G8744" s="221"/>
      <c r="H8744" s="194"/>
      <c r="I8744" s="106"/>
      <c r="J8744" s="195"/>
      <c r="K8744" s="195"/>
      <c r="L8744" s="196"/>
    </row>
    <row r="8745">
      <c r="A8745" s="198"/>
      <c r="B8745" s="219"/>
      <c r="C8745" s="103"/>
      <c r="D8745" s="103"/>
      <c r="E8745" s="5" t="str">
        <f t="array" ref="E8745">IF(D8745="","",XLOOKUP(D8745,DATOS!$D$6:D14000,DATOS!$C$6:C14000,0,0,1))</f>
        <v/>
      </c>
      <c r="F8745" s="220"/>
      <c r="G8745" s="221"/>
      <c r="H8745" s="194"/>
      <c r="I8745" s="106"/>
      <c r="J8745" s="195"/>
      <c r="K8745" s="195"/>
      <c r="L8745" s="196"/>
    </row>
    <row r="8746">
      <c r="A8746" s="198"/>
      <c r="B8746" s="219"/>
      <c r="C8746" s="103"/>
      <c r="D8746" s="103"/>
      <c r="E8746" s="5" t="str">
        <f t="array" ref="E8746">IF(D8746="","",XLOOKUP(D8746,DATOS!$D$6:D14000,DATOS!$C$6:C14000,0,0,1))</f>
        <v/>
      </c>
      <c r="F8746" s="220"/>
      <c r="G8746" s="221"/>
      <c r="H8746" s="194"/>
      <c r="I8746" s="106"/>
      <c r="J8746" s="195"/>
      <c r="K8746" s="195"/>
      <c r="L8746" s="196"/>
    </row>
    <row r="8747">
      <c r="A8747" s="198"/>
      <c r="B8747" s="219"/>
      <c r="C8747" s="103"/>
      <c r="D8747" s="103"/>
      <c r="E8747" s="5" t="str">
        <f t="array" ref="E8747">IF(D8747="","",XLOOKUP(D8747,DATOS!$D$6:D14000,DATOS!$C$6:C14000,0,0,1))</f>
        <v/>
      </c>
      <c r="F8747" s="220"/>
      <c r="G8747" s="221"/>
      <c r="H8747" s="194"/>
      <c r="I8747" s="106"/>
      <c r="J8747" s="195"/>
      <c r="K8747" s="195"/>
      <c r="L8747" s="196"/>
    </row>
    <row r="8748">
      <c r="A8748" s="198"/>
      <c r="B8748" s="219"/>
      <c r="C8748" s="103"/>
      <c r="D8748" s="103"/>
      <c r="E8748" s="5" t="str">
        <f t="array" ref="E8748">IF(D8748="","",XLOOKUP(D8748,DATOS!$D$6:D14000,DATOS!$C$6:C14000,0,0,1))</f>
        <v/>
      </c>
      <c r="F8748" s="220"/>
      <c r="G8748" s="221"/>
      <c r="H8748" s="194"/>
      <c r="I8748" s="106"/>
      <c r="J8748" s="195"/>
      <c r="K8748" s="195"/>
      <c r="L8748" s="196"/>
    </row>
    <row r="8749">
      <c r="A8749" s="198"/>
      <c r="B8749" s="219"/>
      <c r="C8749" s="103"/>
      <c r="D8749" s="103"/>
      <c r="E8749" s="5" t="str">
        <f t="array" ref="E8749">IF(D8749="","",XLOOKUP(D8749,DATOS!$D$6:D14000,DATOS!$C$6:C14000,0,0,1))</f>
        <v/>
      </c>
      <c r="F8749" s="220"/>
      <c r="G8749" s="221"/>
      <c r="H8749" s="194"/>
      <c r="I8749" s="106"/>
      <c r="J8749" s="195"/>
      <c r="K8749" s="195"/>
      <c r="L8749" s="196"/>
    </row>
    <row r="8750">
      <c r="A8750" s="198"/>
      <c r="B8750" s="219"/>
      <c r="C8750" s="103"/>
      <c r="D8750" s="103"/>
      <c r="E8750" s="5" t="str">
        <f t="array" ref="E8750">IF(D8750="","",XLOOKUP(D8750,DATOS!$D$6:D14000,DATOS!$C$6:C14000,0,0,1))</f>
        <v/>
      </c>
      <c r="F8750" s="220"/>
      <c r="G8750" s="221"/>
      <c r="H8750" s="194"/>
      <c r="I8750" s="106"/>
      <c r="J8750" s="195"/>
      <c r="K8750" s="195"/>
      <c r="L8750" s="196"/>
    </row>
    <row r="8751">
      <c r="A8751" s="198"/>
      <c r="B8751" s="219"/>
      <c r="C8751" s="103"/>
      <c r="D8751" s="103"/>
      <c r="E8751" s="5" t="str">
        <f t="array" ref="E8751">IF(D8751="","",XLOOKUP(D8751,DATOS!$D$6:D14000,DATOS!$C$6:C14000,0,0,1))</f>
        <v/>
      </c>
      <c r="F8751" s="220"/>
      <c r="G8751" s="221"/>
      <c r="H8751" s="194"/>
      <c r="I8751" s="106"/>
      <c r="J8751" s="195"/>
      <c r="K8751" s="195"/>
      <c r="L8751" s="196"/>
    </row>
    <row r="8752">
      <c r="A8752" s="198"/>
      <c r="B8752" s="219"/>
      <c r="C8752" s="103"/>
      <c r="D8752" s="103"/>
      <c r="E8752" s="5" t="str">
        <f t="array" ref="E8752">IF(D8752="","",XLOOKUP(D8752,DATOS!$D$6:D14000,DATOS!$C$6:C14000,0,0,1))</f>
        <v/>
      </c>
      <c r="F8752" s="220"/>
      <c r="G8752" s="221"/>
      <c r="H8752" s="194"/>
      <c r="I8752" s="106"/>
      <c r="J8752" s="195"/>
      <c r="K8752" s="195"/>
      <c r="L8752" s="196"/>
    </row>
    <row r="8753">
      <c r="A8753" s="198"/>
      <c r="B8753" s="219"/>
      <c r="C8753" s="103"/>
      <c r="D8753" s="103"/>
      <c r="E8753" s="5" t="str">
        <f t="array" ref="E8753">IF(D8753="","",XLOOKUP(D8753,DATOS!$D$6:D14000,DATOS!$C$6:C14000,0,0,1))</f>
        <v/>
      </c>
      <c r="F8753" s="220"/>
      <c r="G8753" s="221"/>
      <c r="H8753" s="194"/>
      <c r="I8753" s="106"/>
      <c r="J8753" s="195"/>
      <c r="K8753" s="195"/>
      <c r="L8753" s="196"/>
    </row>
    <row r="8754">
      <c r="A8754" s="198"/>
      <c r="B8754" s="219"/>
      <c r="C8754" s="103"/>
      <c r="D8754" s="103"/>
      <c r="E8754" s="5" t="str">
        <f t="array" ref="E8754">IF(D8754="","",XLOOKUP(D8754,DATOS!$D$6:D14000,DATOS!$C$6:C14000,0,0,1))</f>
        <v/>
      </c>
      <c r="F8754" s="220"/>
      <c r="G8754" s="221"/>
      <c r="H8754" s="194"/>
      <c r="I8754" s="106"/>
      <c r="J8754" s="195"/>
      <c r="K8754" s="195"/>
      <c r="L8754" s="196"/>
    </row>
    <row r="8755">
      <c r="A8755" s="198"/>
      <c r="B8755" s="219"/>
      <c r="C8755" s="103"/>
      <c r="D8755" s="103"/>
      <c r="E8755" s="5" t="str">
        <f t="array" ref="E8755">IF(D8755="","",XLOOKUP(D8755,DATOS!$D$6:D14000,DATOS!$C$6:C14000,0,0,1))</f>
        <v/>
      </c>
      <c r="F8755" s="220"/>
      <c r="G8755" s="221"/>
      <c r="H8755" s="194"/>
      <c r="I8755" s="106"/>
      <c r="J8755" s="195"/>
      <c r="K8755" s="195"/>
      <c r="L8755" s="196"/>
    </row>
    <row r="8756">
      <c r="A8756" s="198"/>
      <c r="B8756" s="219"/>
      <c r="C8756" s="103"/>
      <c r="D8756" s="103"/>
      <c r="E8756" s="5" t="str">
        <f t="array" ref="E8756">IF(D8756="","",XLOOKUP(D8756,DATOS!$D$6:D14000,DATOS!$C$6:C14000,0,0,1))</f>
        <v/>
      </c>
      <c r="F8756" s="220"/>
      <c r="G8756" s="221"/>
      <c r="H8756" s="194"/>
      <c r="I8756" s="106"/>
      <c r="J8756" s="195"/>
      <c r="K8756" s="195"/>
      <c r="L8756" s="196"/>
    </row>
    <row r="8757">
      <c r="A8757" s="198"/>
      <c r="B8757" s="219"/>
      <c r="C8757" s="103"/>
      <c r="D8757" s="103"/>
      <c r="E8757" s="5" t="str">
        <f t="array" ref="E8757">IF(D8757="","",XLOOKUP(D8757,DATOS!$D$6:D14000,DATOS!$C$6:C14000,0,0,1))</f>
        <v/>
      </c>
      <c r="F8757" s="220"/>
      <c r="G8757" s="221"/>
      <c r="H8757" s="194"/>
      <c r="I8757" s="106"/>
      <c r="J8757" s="195"/>
      <c r="K8757" s="195"/>
      <c r="L8757" s="196"/>
    </row>
    <row r="8758">
      <c r="A8758" s="198"/>
      <c r="B8758" s="219"/>
      <c r="C8758" s="103"/>
      <c r="D8758" s="103"/>
      <c r="E8758" s="5" t="str">
        <f t="array" ref="E8758">IF(D8758="","",XLOOKUP(D8758,DATOS!$D$6:D14000,DATOS!$C$6:C14000,0,0,1))</f>
        <v/>
      </c>
      <c r="F8758" s="220"/>
      <c r="G8758" s="221"/>
      <c r="H8758" s="194"/>
      <c r="I8758" s="106"/>
      <c r="J8758" s="195"/>
      <c r="K8758" s="195"/>
      <c r="L8758" s="196"/>
    </row>
    <row r="8759">
      <c r="A8759" s="198"/>
      <c r="B8759" s="219"/>
      <c r="C8759" s="103"/>
      <c r="D8759" s="103"/>
      <c r="E8759" s="5" t="str">
        <f t="array" ref="E8759">IF(D8759="","",XLOOKUP(D8759,DATOS!$D$6:D14000,DATOS!$C$6:C14000,0,0,1))</f>
        <v/>
      </c>
      <c r="F8759" s="220"/>
      <c r="G8759" s="221"/>
      <c r="H8759" s="194"/>
      <c r="I8759" s="106"/>
      <c r="J8759" s="195"/>
      <c r="K8759" s="195"/>
      <c r="L8759" s="196"/>
    </row>
    <row r="8760">
      <c r="A8760" s="198"/>
      <c r="B8760" s="219"/>
      <c r="C8760" s="103"/>
      <c r="D8760" s="103"/>
      <c r="E8760" s="5" t="str">
        <f t="array" ref="E8760">IF(D8760="","",XLOOKUP(D8760,DATOS!$D$6:D14000,DATOS!$C$6:C14000,0,0,1))</f>
        <v/>
      </c>
      <c r="F8760" s="220"/>
      <c r="G8760" s="221"/>
      <c r="H8760" s="194"/>
      <c r="I8760" s="106"/>
      <c r="J8760" s="195"/>
      <c r="K8760" s="195"/>
      <c r="L8760" s="196"/>
    </row>
    <row r="8761">
      <c r="A8761" s="198"/>
      <c r="B8761" s="219"/>
      <c r="C8761" s="103"/>
      <c r="D8761" s="103"/>
      <c r="E8761" s="5" t="str">
        <f t="array" ref="E8761">IF(D8761="","",XLOOKUP(D8761,DATOS!$D$6:D14000,DATOS!$C$6:C14000,0,0,1))</f>
        <v/>
      </c>
      <c r="F8761" s="220"/>
      <c r="G8761" s="221"/>
      <c r="H8761" s="194"/>
      <c r="I8761" s="106"/>
      <c r="J8761" s="195"/>
      <c r="K8761" s="195"/>
      <c r="L8761" s="196"/>
    </row>
    <row r="8762">
      <c r="A8762" s="198"/>
      <c r="B8762" s="219"/>
      <c r="C8762" s="103"/>
      <c r="D8762" s="103"/>
      <c r="E8762" s="5" t="str">
        <f t="array" ref="E8762">IF(D8762="","",XLOOKUP(D8762,DATOS!$D$6:D14000,DATOS!$C$6:C14000,0,0,1))</f>
        <v/>
      </c>
      <c r="F8762" s="220"/>
      <c r="G8762" s="221"/>
      <c r="H8762" s="194"/>
      <c r="I8762" s="106"/>
      <c r="J8762" s="195"/>
      <c r="K8762" s="195"/>
      <c r="L8762" s="196"/>
    </row>
    <row r="8763">
      <c r="A8763" s="198"/>
      <c r="B8763" s="219"/>
      <c r="C8763" s="103"/>
      <c r="D8763" s="103"/>
      <c r="E8763" s="5" t="str">
        <f t="array" ref="E8763">IF(D8763="","",XLOOKUP(D8763,DATOS!$D$6:D14000,DATOS!$C$6:C14000,0,0,1))</f>
        <v/>
      </c>
      <c r="F8763" s="220"/>
      <c r="G8763" s="221"/>
      <c r="H8763" s="194"/>
      <c r="I8763" s="106"/>
      <c r="J8763" s="195"/>
      <c r="K8763" s="195"/>
      <c r="L8763" s="196"/>
    </row>
    <row r="8764">
      <c r="A8764" s="198"/>
      <c r="B8764" s="219"/>
      <c r="C8764" s="103"/>
      <c r="D8764" s="103"/>
      <c r="E8764" s="5" t="str">
        <f t="array" ref="E8764">IF(D8764="","",XLOOKUP(D8764,DATOS!$D$6:D14000,DATOS!$C$6:C14000,0,0,1))</f>
        <v/>
      </c>
      <c r="F8764" s="220"/>
      <c r="G8764" s="221"/>
      <c r="H8764" s="194"/>
      <c r="I8764" s="106"/>
      <c r="J8764" s="195"/>
      <c r="K8764" s="195"/>
      <c r="L8764" s="196"/>
    </row>
    <row r="8765">
      <c r="A8765" s="198"/>
      <c r="B8765" s="219"/>
      <c r="C8765" s="103"/>
      <c r="D8765" s="103"/>
      <c r="E8765" s="5" t="str">
        <f t="array" ref="E8765">IF(D8765="","",XLOOKUP(D8765,DATOS!$D$6:D14000,DATOS!$C$6:C14000,0,0,1))</f>
        <v/>
      </c>
      <c r="F8765" s="220"/>
      <c r="G8765" s="221"/>
      <c r="H8765" s="194"/>
      <c r="I8765" s="106"/>
      <c r="J8765" s="195"/>
      <c r="K8765" s="195"/>
      <c r="L8765" s="196"/>
    </row>
    <row r="8766">
      <c r="A8766" s="198"/>
      <c r="B8766" s="219"/>
      <c r="C8766" s="103"/>
      <c r="D8766" s="103"/>
      <c r="E8766" s="5" t="str">
        <f t="array" ref="E8766">IF(D8766="","",XLOOKUP(D8766,DATOS!$D$6:D14000,DATOS!$C$6:C14000,0,0,1))</f>
        <v/>
      </c>
      <c r="F8766" s="220"/>
      <c r="G8766" s="221"/>
      <c r="H8766" s="194"/>
      <c r="I8766" s="106"/>
      <c r="J8766" s="195"/>
      <c r="K8766" s="195"/>
      <c r="L8766" s="196"/>
    </row>
    <row r="8767">
      <c r="A8767" s="198"/>
      <c r="B8767" s="219"/>
      <c r="C8767" s="103"/>
      <c r="D8767" s="103"/>
      <c r="E8767" s="5" t="str">
        <f t="array" ref="E8767">IF(D8767="","",XLOOKUP(D8767,DATOS!$D$6:D14000,DATOS!$C$6:C14000,0,0,1))</f>
        <v/>
      </c>
      <c r="F8767" s="220"/>
      <c r="G8767" s="221"/>
      <c r="H8767" s="194"/>
      <c r="I8767" s="106"/>
      <c r="J8767" s="195"/>
      <c r="K8767" s="195"/>
      <c r="L8767" s="196"/>
    </row>
    <row r="8768">
      <c r="A8768" s="198"/>
      <c r="B8768" s="219"/>
      <c r="C8768" s="103"/>
      <c r="D8768" s="103"/>
      <c r="E8768" s="5" t="str">
        <f t="array" ref="E8768">IF(D8768="","",XLOOKUP(D8768,DATOS!$D$6:D14000,DATOS!$C$6:C14000,0,0,1))</f>
        <v/>
      </c>
      <c r="F8768" s="220"/>
      <c r="G8768" s="221"/>
      <c r="H8768" s="194"/>
      <c r="I8768" s="106"/>
      <c r="J8768" s="195"/>
      <c r="K8768" s="195"/>
      <c r="L8768" s="196"/>
    </row>
    <row r="8769">
      <c r="A8769" s="198"/>
      <c r="B8769" s="219"/>
      <c r="C8769" s="103"/>
      <c r="D8769" s="103"/>
      <c r="E8769" s="5" t="str">
        <f t="array" ref="E8769">IF(D8769="","",XLOOKUP(D8769,DATOS!$D$6:D14000,DATOS!$C$6:C14000,0,0,1))</f>
        <v/>
      </c>
      <c r="F8769" s="220"/>
      <c r="G8769" s="221"/>
      <c r="H8769" s="194"/>
      <c r="I8769" s="106"/>
      <c r="J8769" s="195"/>
      <c r="K8769" s="195"/>
      <c r="L8769" s="196"/>
    </row>
    <row r="8770">
      <c r="A8770" s="198"/>
      <c r="B8770" s="219"/>
      <c r="C8770" s="103"/>
      <c r="D8770" s="103"/>
      <c r="E8770" s="5" t="str">
        <f t="array" ref="E8770">IF(D8770="","",XLOOKUP(D8770,DATOS!$D$6:D14000,DATOS!$C$6:C14000,0,0,1))</f>
        <v/>
      </c>
      <c r="F8770" s="220"/>
      <c r="G8770" s="221"/>
      <c r="H8770" s="194"/>
      <c r="I8770" s="106"/>
      <c r="J8770" s="195"/>
      <c r="K8770" s="195"/>
      <c r="L8770" s="196"/>
    </row>
    <row r="8771">
      <c r="A8771" s="198"/>
      <c r="B8771" s="219"/>
      <c r="C8771" s="103"/>
      <c r="D8771" s="103"/>
      <c r="E8771" s="5" t="str">
        <f t="array" ref="E8771">IF(D8771="","",XLOOKUP(D8771,DATOS!$D$6:D14000,DATOS!$C$6:C14000,0,0,1))</f>
        <v/>
      </c>
      <c r="F8771" s="220"/>
      <c r="G8771" s="221"/>
      <c r="H8771" s="194"/>
      <c r="I8771" s="106"/>
      <c r="J8771" s="195"/>
      <c r="K8771" s="195"/>
      <c r="L8771" s="196"/>
    </row>
    <row r="8772">
      <c r="A8772" s="198"/>
      <c r="B8772" s="219"/>
      <c r="C8772" s="103"/>
      <c r="D8772" s="103"/>
      <c r="E8772" s="5" t="str">
        <f t="array" ref="E8772">IF(D8772="","",XLOOKUP(D8772,DATOS!$D$6:D14000,DATOS!$C$6:C14000,0,0,1))</f>
        <v/>
      </c>
      <c r="F8772" s="220"/>
      <c r="G8772" s="221"/>
      <c r="H8772" s="194"/>
      <c r="I8772" s="106"/>
      <c r="J8772" s="195"/>
      <c r="K8772" s="195"/>
      <c r="L8772" s="196"/>
    </row>
    <row r="8773">
      <c r="A8773" s="198"/>
      <c r="B8773" s="219"/>
      <c r="C8773" s="103"/>
      <c r="D8773" s="103"/>
      <c r="E8773" s="5" t="str">
        <f t="array" ref="E8773">IF(D8773="","",XLOOKUP(D8773,DATOS!$D$6:D14000,DATOS!$C$6:C14000,0,0,1))</f>
        <v/>
      </c>
      <c r="F8773" s="220"/>
      <c r="G8773" s="221"/>
      <c r="H8773" s="194"/>
      <c r="I8773" s="106"/>
      <c r="J8773" s="195"/>
      <c r="K8773" s="195"/>
      <c r="L8773" s="196"/>
    </row>
    <row r="8774">
      <c r="A8774" s="198"/>
      <c r="B8774" s="219"/>
      <c r="C8774" s="103"/>
      <c r="D8774" s="103"/>
      <c r="E8774" s="5" t="str">
        <f t="array" ref="E8774">IF(D8774="","",XLOOKUP(D8774,DATOS!$D$6:D14000,DATOS!$C$6:C14000,0,0,1))</f>
        <v/>
      </c>
      <c r="F8774" s="220"/>
      <c r="G8774" s="221"/>
      <c r="H8774" s="194"/>
      <c r="I8774" s="106"/>
      <c r="J8774" s="195"/>
      <c r="K8774" s="195"/>
      <c r="L8774" s="196"/>
    </row>
    <row r="8775">
      <c r="A8775" s="198"/>
      <c r="B8775" s="219"/>
      <c r="C8775" s="103"/>
      <c r="D8775" s="103"/>
      <c r="E8775" s="5" t="str">
        <f t="array" ref="E8775">IF(D8775="","",XLOOKUP(D8775,DATOS!$D$6:D14000,DATOS!$C$6:C14000,0,0,1))</f>
        <v/>
      </c>
      <c r="F8775" s="220"/>
      <c r="G8775" s="221"/>
      <c r="H8775" s="194"/>
      <c r="I8775" s="106"/>
      <c r="J8775" s="195"/>
      <c r="K8775" s="195"/>
      <c r="L8775" s="196"/>
    </row>
    <row r="8776">
      <c r="A8776" s="198"/>
      <c r="B8776" s="219"/>
      <c r="C8776" s="103"/>
      <c r="D8776" s="103"/>
      <c r="E8776" s="5" t="str">
        <f t="array" ref="E8776">IF(D8776="","",XLOOKUP(D8776,DATOS!$D$6:D14000,DATOS!$C$6:C14000,0,0,1))</f>
        <v/>
      </c>
      <c r="F8776" s="220"/>
      <c r="G8776" s="221"/>
      <c r="H8776" s="194"/>
      <c r="I8776" s="106"/>
      <c r="J8776" s="195"/>
      <c r="K8776" s="195"/>
      <c r="L8776" s="196"/>
    </row>
    <row r="8777">
      <c r="A8777" s="198"/>
      <c r="B8777" s="219"/>
      <c r="C8777" s="103"/>
      <c r="D8777" s="103"/>
      <c r="E8777" s="5" t="str">
        <f t="array" ref="E8777">IF(D8777="","",XLOOKUP(D8777,DATOS!$D$6:D14000,DATOS!$C$6:C14000,0,0,1))</f>
        <v/>
      </c>
      <c r="F8777" s="220"/>
      <c r="G8777" s="221"/>
      <c r="H8777" s="194"/>
      <c r="I8777" s="106"/>
      <c r="J8777" s="195"/>
      <c r="K8777" s="195"/>
      <c r="L8777" s="196"/>
    </row>
    <row r="8778">
      <c r="A8778" s="198"/>
      <c r="B8778" s="219"/>
      <c r="C8778" s="103"/>
      <c r="D8778" s="103"/>
      <c r="E8778" s="5" t="str">
        <f t="array" ref="E8778">IF(D8778="","",XLOOKUP(D8778,DATOS!$D$6:D14000,DATOS!$C$6:C14000,0,0,1))</f>
        <v/>
      </c>
      <c r="F8778" s="220"/>
      <c r="G8778" s="221"/>
      <c r="H8778" s="194"/>
      <c r="I8778" s="106"/>
      <c r="J8778" s="195"/>
      <c r="K8778" s="195"/>
      <c r="L8778" s="196"/>
    </row>
    <row r="8779">
      <c r="A8779" s="198"/>
      <c r="B8779" s="219"/>
      <c r="C8779" s="103"/>
      <c r="D8779" s="103"/>
      <c r="E8779" s="5" t="str">
        <f t="array" ref="E8779">IF(D8779="","",XLOOKUP(D8779,DATOS!$D$6:D14000,DATOS!$C$6:C14000,0,0,1))</f>
        <v/>
      </c>
      <c r="F8779" s="220"/>
      <c r="G8779" s="221"/>
      <c r="H8779" s="194"/>
      <c r="I8779" s="106"/>
      <c r="J8779" s="195"/>
      <c r="K8779" s="195"/>
      <c r="L8779" s="196"/>
    </row>
    <row r="8780">
      <c r="A8780" s="198"/>
      <c r="B8780" s="219"/>
      <c r="C8780" s="103"/>
      <c r="D8780" s="103"/>
      <c r="E8780" s="5" t="str">
        <f t="array" ref="E8780">IF(D8780="","",XLOOKUP(D8780,DATOS!$D$6:D14000,DATOS!$C$6:C14000,0,0,1))</f>
        <v/>
      </c>
      <c r="F8780" s="220"/>
      <c r="G8780" s="221"/>
      <c r="H8780" s="194"/>
      <c r="I8780" s="106"/>
      <c r="J8780" s="195"/>
      <c r="K8780" s="195"/>
      <c r="L8780" s="196"/>
    </row>
    <row r="8781">
      <c r="A8781" s="198"/>
      <c r="B8781" s="219"/>
      <c r="C8781" s="103"/>
      <c r="D8781" s="103"/>
      <c r="E8781" s="5" t="str">
        <f t="array" ref="E8781">IF(D8781="","",XLOOKUP(D8781,DATOS!$D$6:D14000,DATOS!$C$6:C14000,0,0,1))</f>
        <v/>
      </c>
      <c r="F8781" s="220"/>
      <c r="G8781" s="221"/>
      <c r="H8781" s="194"/>
      <c r="I8781" s="106"/>
      <c r="J8781" s="195"/>
      <c r="K8781" s="195"/>
      <c r="L8781" s="196"/>
    </row>
    <row r="8782">
      <c r="A8782" s="198"/>
      <c r="B8782" s="219"/>
      <c r="C8782" s="103"/>
      <c r="D8782" s="103"/>
      <c r="E8782" s="5" t="str">
        <f t="array" ref="E8782">IF(D8782="","",XLOOKUP(D8782,DATOS!$D$6:D14000,DATOS!$C$6:C14000,0,0,1))</f>
        <v/>
      </c>
      <c r="F8782" s="220"/>
      <c r="G8782" s="221"/>
      <c r="H8782" s="194"/>
      <c r="I8782" s="106"/>
      <c r="J8782" s="195"/>
      <c r="K8782" s="195"/>
      <c r="L8782" s="196"/>
    </row>
    <row r="8783">
      <c r="A8783" s="198"/>
      <c r="B8783" s="219"/>
      <c r="C8783" s="103"/>
      <c r="D8783" s="103"/>
      <c r="E8783" s="5" t="str">
        <f t="array" ref="E8783">IF(D8783="","",XLOOKUP(D8783,DATOS!$D$6:D14000,DATOS!$C$6:C14000,0,0,1))</f>
        <v/>
      </c>
      <c r="F8783" s="220"/>
      <c r="G8783" s="221"/>
      <c r="H8783" s="194"/>
      <c r="I8783" s="106"/>
      <c r="J8783" s="195"/>
      <c r="K8783" s="195"/>
      <c r="L8783" s="196"/>
    </row>
    <row r="8784">
      <c r="A8784" s="198"/>
      <c r="B8784" s="219"/>
      <c r="C8784" s="103"/>
      <c r="D8784" s="103"/>
      <c r="E8784" s="5" t="str">
        <f t="array" ref="E8784">IF(D8784="","",XLOOKUP(D8784,DATOS!$D$6:D14000,DATOS!$C$6:C14000,0,0,1))</f>
        <v/>
      </c>
      <c r="F8784" s="220"/>
      <c r="G8784" s="221"/>
      <c r="H8784" s="194"/>
      <c r="I8784" s="106"/>
      <c r="J8784" s="195"/>
      <c r="K8784" s="195"/>
      <c r="L8784" s="196"/>
    </row>
    <row r="8785">
      <c r="A8785" s="198"/>
      <c r="B8785" s="219"/>
      <c r="C8785" s="103"/>
      <c r="D8785" s="103"/>
      <c r="E8785" s="5" t="str">
        <f t="array" ref="E8785">IF(D8785="","",XLOOKUP(D8785,DATOS!$D$6:D14000,DATOS!$C$6:C14000,0,0,1))</f>
        <v/>
      </c>
      <c r="F8785" s="220"/>
      <c r="G8785" s="221"/>
      <c r="H8785" s="194"/>
      <c r="I8785" s="106"/>
      <c r="J8785" s="195"/>
      <c r="K8785" s="195"/>
      <c r="L8785" s="196"/>
    </row>
    <row r="8786">
      <c r="A8786" s="198"/>
      <c r="B8786" s="219"/>
      <c r="C8786" s="103"/>
      <c r="D8786" s="103"/>
      <c r="E8786" s="5" t="str">
        <f t="array" ref="E8786">IF(D8786="","",XLOOKUP(D8786,DATOS!$D$6:D14000,DATOS!$C$6:C14000,0,0,1))</f>
        <v/>
      </c>
      <c r="F8786" s="220"/>
      <c r="G8786" s="221"/>
      <c r="H8786" s="194"/>
      <c r="I8786" s="106"/>
      <c r="J8786" s="195"/>
      <c r="K8786" s="195"/>
      <c r="L8786" s="196"/>
    </row>
    <row r="8787">
      <c r="A8787" s="198"/>
      <c r="B8787" s="219"/>
      <c r="C8787" s="103"/>
      <c r="D8787" s="103"/>
      <c r="E8787" s="5" t="str">
        <f t="array" ref="E8787">IF(D8787="","",XLOOKUP(D8787,DATOS!$D$6:D14000,DATOS!$C$6:C14000,0,0,1))</f>
        <v/>
      </c>
      <c r="F8787" s="220"/>
      <c r="G8787" s="221"/>
      <c r="H8787" s="194"/>
      <c r="I8787" s="106"/>
      <c r="J8787" s="195"/>
      <c r="K8787" s="195"/>
      <c r="L8787" s="196"/>
    </row>
    <row r="8788">
      <c r="A8788" s="198"/>
      <c r="B8788" s="219"/>
      <c r="C8788" s="103"/>
      <c r="D8788" s="103"/>
      <c r="E8788" s="5" t="str">
        <f t="array" ref="E8788">IF(D8788="","",XLOOKUP(D8788,DATOS!$D$6:D14000,DATOS!$C$6:C14000,0,0,1))</f>
        <v/>
      </c>
      <c r="F8788" s="220"/>
      <c r="G8788" s="221"/>
      <c r="H8788" s="194"/>
      <c r="I8788" s="106"/>
      <c r="J8788" s="195"/>
      <c r="K8788" s="195"/>
      <c r="L8788" s="196"/>
    </row>
    <row r="8789">
      <c r="A8789" s="198"/>
      <c r="B8789" s="219"/>
      <c r="C8789" s="103"/>
      <c r="D8789" s="103"/>
      <c r="E8789" s="5" t="str">
        <f t="array" ref="E8789">IF(D8789="","",XLOOKUP(D8789,DATOS!$D$6:D14000,DATOS!$C$6:C14000,0,0,1))</f>
        <v/>
      </c>
      <c r="F8789" s="220"/>
      <c r="G8789" s="221"/>
      <c r="H8789" s="194"/>
      <c r="I8789" s="106"/>
      <c r="J8789" s="195"/>
      <c r="K8789" s="195"/>
      <c r="L8789" s="196"/>
    </row>
    <row r="8790">
      <c r="A8790" s="198"/>
      <c r="B8790" s="219"/>
      <c r="C8790" s="103"/>
      <c r="D8790" s="103"/>
      <c r="E8790" s="5" t="str">
        <f t="array" ref="E8790">IF(D8790="","",XLOOKUP(D8790,DATOS!$D$6:D14000,DATOS!$C$6:C14000,0,0,1))</f>
        <v/>
      </c>
      <c r="F8790" s="220"/>
      <c r="G8790" s="221"/>
      <c r="H8790" s="194"/>
      <c r="I8790" s="106"/>
      <c r="J8790" s="195"/>
      <c r="K8790" s="195"/>
      <c r="L8790" s="196"/>
    </row>
    <row r="8791">
      <c r="A8791" s="198"/>
      <c r="B8791" s="219"/>
      <c r="C8791" s="103"/>
      <c r="D8791" s="103"/>
      <c r="E8791" s="5" t="str">
        <f t="array" ref="E8791">IF(D8791="","",XLOOKUP(D8791,DATOS!$D$6:D14000,DATOS!$C$6:C14000,0,0,1))</f>
        <v/>
      </c>
      <c r="F8791" s="220"/>
      <c r="G8791" s="221"/>
      <c r="H8791" s="194"/>
      <c r="I8791" s="106"/>
      <c r="J8791" s="195"/>
      <c r="K8791" s="195"/>
      <c r="L8791" s="196"/>
    </row>
    <row r="8792">
      <c r="A8792" s="198"/>
      <c r="B8792" s="219"/>
      <c r="C8792" s="103"/>
      <c r="D8792" s="103"/>
      <c r="E8792" s="5" t="str">
        <f t="array" ref="E8792">IF(D8792="","",XLOOKUP(D8792,DATOS!$D$6:D14000,DATOS!$C$6:C14000,0,0,1))</f>
        <v/>
      </c>
      <c r="F8792" s="220"/>
      <c r="G8792" s="221"/>
      <c r="H8792" s="194"/>
      <c r="I8792" s="106"/>
      <c r="J8792" s="195"/>
      <c r="K8792" s="195"/>
      <c r="L8792" s="196"/>
    </row>
    <row r="8793">
      <c r="A8793" s="198"/>
      <c r="B8793" s="219"/>
      <c r="C8793" s="103"/>
      <c r="D8793" s="103"/>
      <c r="E8793" s="5" t="str">
        <f t="array" ref="E8793">IF(D8793="","",XLOOKUP(D8793,DATOS!$D$6:D14000,DATOS!$C$6:C14000,0,0,1))</f>
        <v/>
      </c>
      <c r="F8793" s="220"/>
      <c r="G8793" s="221"/>
      <c r="H8793" s="194"/>
      <c r="I8793" s="106"/>
      <c r="J8793" s="195"/>
      <c r="K8793" s="195"/>
      <c r="L8793" s="196"/>
    </row>
    <row r="8794">
      <c r="A8794" s="198"/>
      <c r="B8794" s="219"/>
      <c r="C8794" s="103"/>
      <c r="D8794" s="103"/>
      <c r="E8794" s="5" t="str">
        <f t="array" ref="E8794">IF(D8794="","",XLOOKUP(D8794,DATOS!$D$6:D14000,DATOS!$C$6:C14000,0,0,1))</f>
        <v/>
      </c>
      <c r="F8794" s="220"/>
      <c r="G8794" s="221"/>
      <c r="H8794" s="194"/>
      <c r="I8794" s="106"/>
      <c r="J8794" s="195"/>
      <c r="K8794" s="195"/>
      <c r="L8794" s="196"/>
    </row>
    <row r="8795">
      <c r="A8795" s="198"/>
      <c r="B8795" s="219"/>
      <c r="C8795" s="103"/>
      <c r="D8795" s="103"/>
      <c r="E8795" s="5" t="str">
        <f t="array" ref="E8795">IF(D8795="","",XLOOKUP(D8795,DATOS!$D$6:D14000,DATOS!$C$6:C14000,0,0,1))</f>
        <v/>
      </c>
      <c r="F8795" s="220"/>
      <c r="G8795" s="221"/>
      <c r="H8795" s="194"/>
      <c r="I8795" s="106"/>
      <c r="J8795" s="195"/>
      <c r="K8795" s="195"/>
      <c r="L8795" s="196"/>
    </row>
    <row r="8796">
      <c r="A8796" s="198"/>
      <c r="B8796" s="219"/>
      <c r="C8796" s="103"/>
      <c r="D8796" s="103"/>
      <c r="E8796" s="5" t="str">
        <f t="array" ref="E8796">IF(D8796="","",XLOOKUP(D8796,DATOS!$D$6:D14000,DATOS!$C$6:C14000,0,0,1))</f>
        <v/>
      </c>
      <c r="F8796" s="220"/>
      <c r="G8796" s="221"/>
      <c r="H8796" s="194"/>
      <c r="I8796" s="106"/>
      <c r="J8796" s="195"/>
      <c r="K8796" s="195"/>
      <c r="L8796" s="196"/>
    </row>
    <row r="8797">
      <c r="A8797" s="198"/>
      <c r="B8797" s="219"/>
      <c r="C8797" s="103"/>
      <c r="D8797" s="103"/>
      <c r="E8797" s="224" t="str">
        <f t="array" ref="E8797">IF(D8797="","",XLOOKUP(D8797,DATOS!$D$6:D14000,DATOS!$C$6:C14000,0,0,1))</f>
        <v/>
      </c>
      <c r="F8797" s="220"/>
      <c r="G8797" s="221"/>
      <c r="H8797" s="194"/>
      <c r="I8797" s="106"/>
      <c r="J8797" s="195"/>
      <c r="K8797" s="195"/>
      <c r="L8797" s="196"/>
    </row>
    <row r="8798">
      <c r="A8798" s="198"/>
      <c r="B8798" s="219"/>
      <c r="C8798" s="103"/>
      <c r="D8798" s="103"/>
      <c r="E8798" s="5" t="str">
        <f t="array" ref="E8798">IF(D8798="","",XLOOKUP(D8798,DATOS!$D$6:D14000,DATOS!$C$6:C14000,0,0,1))</f>
        <v/>
      </c>
      <c r="F8798" s="220"/>
      <c r="G8798" s="221"/>
      <c r="H8798" s="194"/>
      <c r="I8798" s="106"/>
      <c r="J8798" s="195"/>
      <c r="K8798" s="195"/>
      <c r="L8798" s="196"/>
    </row>
    <row r="8799">
      <c r="A8799" s="198"/>
      <c r="B8799" s="219"/>
      <c r="C8799" s="103"/>
      <c r="D8799" s="103"/>
      <c r="E8799" s="5" t="str">
        <f t="array" ref="E8799">IF(D8799="","",XLOOKUP(D8799,DATOS!$D$6:D14000,DATOS!$C$6:C14000,0,0,1))</f>
        <v/>
      </c>
      <c r="F8799" s="220"/>
      <c r="G8799" s="221"/>
      <c r="H8799" s="194"/>
      <c r="I8799" s="106"/>
      <c r="J8799" s="195"/>
      <c r="K8799" s="195"/>
      <c r="L8799" s="196"/>
    </row>
    <row r="8800">
      <c r="A8800" s="198"/>
      <c r="B8800" s="219"/>
      <c r="C8800" s="103"/>
      <c r="D8800" s="103"/>
      <c r="E8800" s="5" t="str">
        <f t="array" ref="E8800">IF(D8800="","",XLOOKUP(D8800,DATOS!$D$6:D14000,DATOS!$C$6:C14000,0,0,1))</f>
        <v/>
      </c>
      <c r="F8800" s="220"/>
      <c r="G8800" s="221"/>
      <c r="H8800" s="194"/>
      <c r="I8800" s="106"/>
      <c r="J8800" s="195"/>
      <c r="K8800" s="195"/>
      <c r="L8800" s="196"/>
    </row>
    <row r="8801">
      <c r="A8801" s="198"/>
      <c r="B8801" s="219"/>
      <c r="C8801" s="103"/>
      <c r="D8801" s="103"/>
      <c r="E8801" s="5" t="str">
        <f t="array" ref="E8801">IF(D8801="","",XLOOKUP(D8801,DATOS!$D$6:D14000,DATOS!$C$6:C14000,0,0,1))</f>
        <v/>
      </c>
      <c r="F8801" s="220"/>
      <c r="G8801" s="221"/>
      <c r="H8801" s="194"/>
      <c r="I8801" s="106"/>
      <c r="J8801" s="195"/>
      <c r="K8801" s="195"/>
      <c r="L8801" s="196"/>
    </row>
    <row r="8802">
      <c r="A8802" s="198"/>
      <c r="B8802" s="219"/>
      <c r="C8802" s="103"/>
      <c r="D8802" s="103"/>
      <c r="E8802" s="5" t="str">
        <f t="array" ref="E8802">IF(D8802="","",XLOOKUP(D8802,DATOS!$D$6:D14000,DATOS!$C$6:C14000,0,0,1))</f>
        <v/>
      </c>
      <c r="F8802" s="220"/>
      <c r="G8802" s="221"/>
      <c r="H8802" s="194"/>
      <c r="I8802" s="106"/>
      <c r="J8802" s="195"/>
      <c r="K8802" s="195"/>
      <c r="L8802" s="196"/>
    </row>
    <row r="8803">
      <c r="A8803" s="198"/>
      <c r="B8803" s="219"/>
      <c r="C8803" s="103"/>
      <c r="D8803" s="103"/>
      <c r="E8803" s="5" t="str">
        <f t="array" ref="E8803">IF(D8803="","",XLOOKUP(D8803,DATOS!$D$6:D14000,DATOS!$C$6:C14000,0,0,1))</f>
        <v/>
      </c>
      <c r="F8803" s="220"/>
      <c r="G8803" s="221"/>
      <c r="H8803" s="194"/>
      <c r="I8803" s="106"/>
      <c r="J8803" s="195"/>
      <c r="K8803" s="195"/>
      <c r="L8803" s="196"/>
    </row>
    <row r="8804">
      <c r="A8804" s="198"/>
      <c r="B8804" s="219"/>
      <c r="C8804" s="103"/>
      <c r="D8804" s="103"/>
      <c r="E8804" s="5" t="str">
        <f t="array" ref="E8804">IF(D8804="","",XLOOKUP(D8804,DATOS!$D$6:D14000,DATOS!$C$6:C14000,0,0,1))</f>
        <v/>
      </c>
      <c r="F8804" s="220"/>
      <c r="G8804" s="221"/>
      <c r="H8804" s="194"/>
      <c r="I8804" s="106"/>
      <c r="J8804" s="195"/>
      <c r="K8804" s="195"/>
      <c r="L8804" s="196"/>
    </row>
    <row r="8805">
      <c r="A8805" s="198"/>
      <c r="B8805" s="219"/>
      <c r="C8805" s="103"/>
      <c r="D8805" s="103"/>
      <c r="E8805" s="5" t="str">
        <f t="array" ref="E8805">IF(D8805="","",XLOOKUP(D8805,DATOS!$D$6:D14000,DATOS!$C$6:C14000,0,0,1))</f>
        <v/>
      </c>
      <c r="F8805" s="220"/>
      <c r="G8805" s="221"/>
      <c r="H8805" s="194"/>
      <c r="I8805" s="106"/>
      <c r="J8805" s="195"/>
      <c r="K8805" s="195"/>
      <c r="L8805" s="196"/>
    </row>
    <row r="8806">
      <c r="A8806" s="198"/>
      <c r="B8806" s="219"/>
      <c r="C8806" s="103"/>
      <c r="D8806" s="103"/>
      <c r="E8806" s="5" t="str">
        <f t="array" ref="E8806">IF(D8806="","",XLOOKUP(D8806,DATOS!$D$6:D14000,DATOS!$C$6:C14000,0,0,1))</f>
        <v/>
      </c>
      <c r="F8806" s="220"/>
      <c r="G8806" s="221"/>
      <c r="H8806" s="194"/>
      <c r="I8806" s="106"/>
      <c r="J8806" s="195"/>
      <c r="K8806" s="195"/>
      <c r="L8806" s="196"/>
    </row>
    <row r="8807">
      <c r="A8807" s="198"/>
      <c r="B8807" s="219"/>
      <c r="C8807" s="103"/>
      <c r="D8807" s="103"/>
      <c r="E8807" s="5" t="str">
        <f t="array" ref="E8807">IF(D8807="","",XLOOKUP(D8807,DATOS!$D$6:D14000,DATOS!$C$6:C14000,0,0,1))</f>
        <v/>
      </c>
      <c r="F8807" s="220"/>
      <c r="G8807" s="221"/>
      <c r="H8807" s="194"/>
      <c r="I8807" s="106"/>
      <c r="J8807" s="195"/>
      <c r="K8807" s="195"/>
      <c r="L8807" s="196"/>
    </row>
    <row r="8808">
      <c r="A8808" s="198"/>
      <c r="B8808" s="219"/>
      <c r="C8808" s="103"/>
      <c r="D8808" s="103"/>
      <c r="E8808" s="5" t="str">
        <f t="array" ref="E8808">IF(D8808="","",XLOOKUP(D8808,DATOS!$D$6:D14000,DATOS!$C$6:C14000,0,0,1))</f>
        <v/>
      </c>
      <c r="F8808" s="220"/>
      <c r="G8808" s="221"/>
      <c r="H8808" s="194"/>
      <c r="I8808" s="106"/>
      <c r="J8808" s="195"/>
      <c r="K8808" s="195"/>
      <c r="L8808" s="196"/>
    </row>
    <row r="8809">
      <c r="A8809" s="198"/>
      <c r="B8809" s="219"/>
      <c r="C8809" s="103"/>
      <c r="D8809" s="103"/>
      <c r="E8809" s="5" t="str">
        <f t="array" ref="E8809">IF(D8809="","",XLOOKUP(D8809,DATOS!$D$6:D14000,DATOS!$C$6:C14000,0,0,1))</f>
        <v/>
      </c>
      <c r="F8809" s="220"/>
      <c r="G8809" s="221"/>
      <c r="H8809" s="194"/>
      <c r="I8809" s="106"/>
      <c r="J8809" s="195"/>
      <c r="K8809" s="195"/>
      <c r="L8809" s="196"/>
    </row>
    <row r="8810">
      <c r="A8810" s="198"/>
      <c r="B8810" s="219"/>
      <c r="C8810" s="103"/>
      <c r="D8810" s="103"/>
      <c r="E8810" s="5" t="str">
        <f t="array" ref="E8810">IF(D8810="","",XLOOKUP(D8810,DATOS!$D$6:D14000,DATOS!$C$6:C14000,0,0,1))</f>
        <v/>
      </c>
      <c r="F8810" s="220"/>
      <c r="G8810" s="221"/>
      <c r="H8810" s="194"/>
      <c r="I8810" s="106"/>
      <c r="J8810" s="195"/>
      <c r="K8810" s="195"/>
      <c r="L8810" s="196"/>
    </row>
    <row r="8811">
      <c r="A8811" s="198"/>
      <c r="B8811" s="219"/>
      <c r="C8811" s="103"/>
      <c r="D8811" s="103"/>
      <c r="E8811" s="5" t="str">
        <f t="array" ref="E8811">IF(D8811="","",XLOOKUP(D8811,DATOS!$D$6:D14000,DATOS!$C$6:C14000,0,0,1))</f>
        <v/>
      </c>
      <c r="F8811" s="220"/>
      <c r="G8811" s="221"/>
      <c r="H8811" s="194"/>
      <c r="I8811" s="106"/>
      <c r="J8811" s="195"/>
      <c r="K8811" s="195"/>
      <c r="L8811" s="196"/>
    </row>
    <row r="8812">
      <c r="A8812" s="198"/>
      <c r="B8812" s="219"/>
      <c r="C8812" s="103"/>
      <c r="D8812" s="103"/>
      <c r="E8812" s="5" t="str">
        <f t="array" ref="E8812">IF(D8812="","",XLOOKUP(D8812,DATOS!$D$6:D14000,DATOS!$C$6:C14000,0,0,1))</f>
        <v/>
      </c>
      <c r="F8812" s="220"/>
      <c r="G8812" s="221"/>
      <c r="H8812" s="194"/>
      <c r="I8812" s="106"/>
      <c r="J8812" s="195"/>
      <c r="K8812" s="195"/>
      <c r="L8812" s="196"/>
    </row>
    <row r="8813">
      <c r="A8813" s="198"/>
      <c r="B8813" s="219"/>
      <c r="C8813" s="103"/>
      <c r="D8813" s="103"/>
      <c r="E8813" s="5" t="str">
        <f t="array" ref="E8813">IF(D8813="","",XLOOKUP(D8813,DATOS!$D$6:D14000,DATOS!$C$6:C14000,0,0,1))</f>
        <v/>
      </c>
      <c r="F8813" s="220"/>
      <c r="G8813" s="221"/>
      <c r="H8813" s="194"/>
      <c r="I8813" s="106"/>
      <c r="J8813" s="195"/>
      <c r="K8813" s="195"/>
      <c r="L8813" s="196"/>
    </row>
    <row r="8814">
      <c r="A8814" s="198"/>
      <c r="B8814" s="219"/>
      <c r="C8814" s="103"/>
      <c r="D8814" s="103"/>
      <c r="E8814" s="5" t="str">
        <f t="array" ref="E8814">IF(D8814="","",XLOOKUP(D8814,DATOS!$D$6:D14000,DATOS!$C$6:C14000,0,0,1))</f>
        <v/>
      </c>
      <c r="F8814" s="220"/>
      <c r="G8814" s="221"/>
      <c r="H8814" s="194"/>
      <c r="I8814" s="106"/>
      <c r="J8814" s="195"/>
      <c r="K8814" s="195"/>
      <c r="L8814" s="196"/>
    </row>
    <row r="8815">
      <c r="A8815" s="198"/>
      <c r="B8815" s="219"/>
      <c r="C8815" s="103"/>
      <c r="D8815" s="103"/>
      <c r="E8815" s="5" t="str">
        <f t="array" ref="E8815">IF(D8815="","",XLOOKUP(D8815,DATOS!$D$6:D14000,DATOS!$C$6:C14000,0,0,1))</f>
        <v/>
      </c>
      <c r="F8815" s="220"/>
      <c r="G8815" s="221"/>
      <c r="H8815" s="194"/>
      <c r="I8815" s="106"/>
      <c r="J8815" s="195"/>
      <c r="K8815" s="195"/>
      <c r="L8815" s="196"/>
    </row>
    <row r="8816">
      <c r="A8816" s="198"/>
      <c r="B8816" s="219"/>
      <c r="C8816" s="103"/>
      <c r="D8816" s="103"/>
      <c r="E8816" s="5" t="str">
        <f t="array" ref="E8816">IF(D8816="","",XLOOKUP(D8816,DATOS!$D$6:D14000,DATOS!$C$6:C14000,0,0,1))</f>
        <v/>
      </c>
      <c r="F8816" s="220"/>
      <c r="G8816" s="221"/>
      <c r="H8816" s="194"/>
      <c r="I8816" s="106"/>
      <c r="J8816" s="195"/>
      <c r="K8816" s="195"/>
      <c r="L8816" s="196"/>
    </row>
    <row r="8817">
      <c r="A8817" s="198"/>
      <c r="B8817" s="219"/>
      <c r="C8817" s="103"/>
      <c r="D8817" s="103"/>
      <c r="E8817" s="5" t="str">
        <f t="array" ref="E8817">IF(D8817="","",XLOOKUP(D8817,DATOS!$D$6:D14000,DATOS!$C$6:C14000,0,0,1))</f>
        <v/>
      </c>
      <c r="F8817" s="220"/>
      <c r="G8817" s="221"/>
      <c r="H8817" s="194"/>
      <c r="I8817" s="106"/>
      <c r="J8817" s="195"/>
      <c r="K8817" s="195"/>
      <c r="L8817" s="196"/>
    </row>
    <row r="8818">
      <c r="A8818" s="198"/>
      <c r="B8818" s="219"/>
      <c r="C8818" s="103"/>
      <c r="D8818" s="103"/>
      <c r="E8818" s="5" t="str">
        <f t="array" ref="E8818">IF(D8818="","",XLOOKUP(D8818,DATOS!$D$6:D14000,DATOS!$C$6:C14000,0,0,1))</f>
        <v/>
      </c>
      <c r="F8818" s="220"/>
      <c r="G8818" s="221"/>
      <c r="H8818" s="194"/>
      <c r="I8818" s="106"/>
      <c r="J8818" s="195"/>
      <c r="K8818" s="195"/>
      <c r="L8818" s="196"/>
    </row>
    <row r="8819">
      <c r="A8819" s="198"/>
      <c r="B8819" s="219"/>
      <c r="C8819" s="103"/>
      <c r="D8819" s="103"/>
      <c r="E8819" s="5" t="str">
        <f t="array" ref="E8819">IF(D8819="","",XLOOKUP(D8819,DATOS!$D$6:D14000,DATOS!$C$6:C14000,0,0,1))</f>
        <v/>
      </c>
      <c r="F8819" s="220"/>
      <c r="G8819" s="221"/>
      <c r="H8819" s="194"/>
      <c r="I8819" s="106"/>
      <c r="J8819" s="195"/>
      <c r="K8819" s="195"/>
      <c r="L8819" s="196"/>
    </row>
    <row r="8820">
      <c r="A8820" s="198"/>
      <c r="B8820" s="219"/>
      <c r="C8820" s="103"/>
      <c r="D8820" s="103"/>
      <c r="E8820" s="5" t="str">
        <f t="array" ref="E8820">IF(D8820="","",XLOOKUP(D8820,DATOS!$D$6:D14000,DATOS!$C$6:C14000,0,0,1))</f>
        <v/>
      </c>
      <c r="F8820" s="220"/>
      <c r="G8820" s="221"/>
      <c r="H8820" s="194"/>
      <c r="I8820" s="106"/>
      <c r="J8820" s="195"/>
      <c r="K8820" s="195"/>
      <c r="L8820" s="196"/>
    </row>
    <row r="8821">
      <c r="A8821" s="198"/>
      <c r="B8821" s="219"/>
      <c r="C8821" s="103"/>
      <c r="D8821" s="103"/>
      <c r="E8821" s="5" t="str">
        <f t="array" ref="E8821">IF(D8821="","",XLOOKUP(D8821,DATOS!$D$6:D14000,DATOS!$C$6:C14000,0,0,1))</f>
        <v/>
      </c>
      <c r="F8821" s="220"/>
      <c r="G8821" s="221"/>
      <c r="H8821" s="194"/>
      <c r="I8821" s="106"/>
      <c r="J8821" s="195"/>
      <c r="K8821" s="195"/>
      <c r="L8821" s="196"/>
    </row>
    <row r="8822">
      <c r="A8822" s="198"/>
      <c r="B8822" s="219"/>
      <c r="C8822" s="103"/>
      <c r="D8822" s="103"/>
      <c r="E8822" s="5" t="str">
        <f t="array" ref="E8822">IF(D8822="","",XLOOKUP(D8822,DATOS!$D$6:D14000,DATOS!$C$6:C14000,0,0,1))</f>
        <v/>
      </c>
      <c r="F8822" s="220"/>
      <c r="G8822" s="221"/>
      <c r="H8822" s="194"/>
      <c r="I8822" s="106"/>
      <c r="J8822" s="195"/>
      <c r="K8822" s="195"/>
      <c r="L8822" s="196"/>
    </row>
    <row r="8823">
      <c r="A8823" s="198"/>
      <c r="B8823" s="219"/>
      <c r="C8823" s="103"/>
      <c r="D8823" s="103"/>
      <c r="E8823" s="5" t="str">
        <f t="array" ref="E8823">IF(D8823="","",XLOOKUP(D8823,DATOS!$D$6:D14000,DATOS!$C$6:C14000,0,0,1))</f>
        <v/>
      </c>
      <c r="F8823" s="220"/>
      <c r="G8823" s="221"/>
      <c r="H8823" s="194"/>
      <c r="I8823" s="106"/>
      <c r="J8823" s="195"/>
      <c r="K8823" s="195"/>
      <c r="L8823" s="196"/>
    </row>
    <row r="8824">
      <c r="A8824" s="198"/>
      <c r="B8824" s="219"/>
      <c r="C8824" s="103"/>
      <c r="D8824" s="103"/>
      <c r="E8824" s="5" t="str">
        <f t="array" ref="E8824">IF(D8824="","",XLOOKUP(D8824,DATOS!$D$6:D14000,DATOS!$C$6:C14000,0,0,1))</f>
        <v/>
      </c>
      <c r="F8824" s="220"/>
      <c r="G8824" s="221"/>
      <c r="H8824" s="194"/>
      <c r="I8824" s="106"/>
      <c r="J8824" s="195"/>
      <c r="K8824" s="195"/>
      <c r="L8824" s="196"/>
    </row>
    <row r="8825">
      <c r="A8825" s="198"/>
      <c r="B8825" s="219"/>
      <c r="C8825" s="103"/>
      <c r="D8825" s="103"/>
      <c r="E8825" s="5" t="str">
        <f t="array" ref="E8825">IF(D8825="","",XLOOKUP(D8825,DATOS!$D$6:D14000,DATOS!$C$6:C14000,0,0,1))</f>
        <v/>
      </c>
      <c r="F8825" s="220"/>
      <c r="G8825" s="221"/>
      <c r="H8825" s="194"/>
      <c r="I8825" s="106"/>
      <c r="J8825" s="195"/>
      <c r="K8825" s="195"/>
      <c r="L8825" s="196"/>
    </row>
    <row r="8826">
      <c r="A8826" s="198"/>
      <c r="B8826" s="219"/>
      <c r="C8826" s="103"/>
      <c r="D8826" s="103"/>
      <c r="E8826" s="5" t="str">
        <f t="array" ref="E8826">IF(D8826="","",XLOOKUP(D8826,DATOS!$D$6:D14000,DATOS!$C$6:C14000,0,0,1))</f>
        <v/>
      </c>
      <c r="F8826" s="220"/>
      <c r="G8826" s="221"/>
      <c r="H8826" s="194"/>
      <c r="I8826" s="106"/>
      <c r="J8826" s="195"/>
      <c r="K8826" s="195"/>
      <c r="L8826" s="196"/>
    </row>
    <row r="8827">
      <c r="A8827" s="198"/>
      <c r="B8827" s="219"/>
      <c r="C8827" s="103"/>
      <c r="D8827" s="103"/>
      <c r="E8827" s="5" t="str">
        <f t="array" ref="E8827">IF(D8827="","",XLOOKUP(D8827,DATOS!$D$6:D14000,DATOS!$C$6:C14000,0,0,1))</f>
        <v/>
      </c>
      <c r="F8827" s="220"/>
      <c r="G8827" s="221"/>
      <c r="H8827" s="194"/>
      <c r="I8827" s="106"/>
      <c r="J8827" s="195"/>
      <c r="K8827" s="195"/>
      <c r="L8827" s="196"/>
    </row>
    <row r="8828">
      <c r="A8828" s="198"/>
      <c r="B8828" s="219"/>
      <c r="C8828" s="103"/>
      <c r="D8828" s="103"/>
      <c r="E8828" s="5" t="str">
        <f t="array" ref="E8828">IF(D8828="","",XLOOKUP(D8828,DATOS!$D$6:D14000,DATOS!$C$6:C14000,0,0,1))</f>
        <v/>
      </c>
      <c r="F8828" s="220"/>
      <c r="G8828" s="221"/>
      <c r="H8828" s="194"/>
      <c r="I8828" s="106"/>
      <c r="J8828" s="195"/>
      <c r="K8828" s="195"/>
      <c r="L8828" s="196"/>
    </row>
    <row r="8829">
      <c r="A8829" s="198"/>
      <c r="B8829" s="219"/>
      <c r="C8829" s="103"/>
      <c r="D8829" s="103"/>
      <c r="E8829" s="224" t="str">
        <f t="array" ref="E8829">IF(D8829="","",XLOOKUP(D8829,DATOS!$D$6:D14000,DATOS!$C$6:C14000,0,0,1))</f>
        <v/>
      </c>
      <c r="F8829" s="220"/>
      <c r="G8829" s="221"/>
      <c r="H8829" s="194"/>
      <c r="I8829" s="106"/>
      <c r="J8829" s="195"/>
      <c r="K8829" s="195"/>
      <c r="L8829" s="196"/>
    </row>
    <row r="8830">
      <c r="A8830" s="198"/>
      <c r="B8830" s="219"/>
      <c r="C8830" s="103"/>
      <c r="D8830" s="103"/>
      <c r="E8830" s="5" t="str">
        <f t="array" ref="E8830">IF(D8830="","",XLOOKUP(D8830,DATOS!$D$6:D14000,DATOS!$C$6:C14000,0,0,1))</f>
        <v/>
      </c>
      <c r="F8830" s="220"/>
      <c r="G8830" s="221"/>
      <c r="H8830" s="194"/>
      <c r="I8830" s="106"/>
      <c r="J8830" s="195"/>
      <c r="K8830" s="195"/>
      <c r="L8830" s="196"/>
    </row>
    <row r="8831">
      <c r="A8831" s="198"/>
      <c r="B8831" s="219"/>
      <c r="C8831" s="103"/>
      <c r="D8831" s="103"/>
      <c r="E8831" s="5" t="str">
        <f t="array" ref="E8831">IF(D8831="","",XLOOKUP(D8831,DATOS!$D$6:D14000,DATOS!$C$6:C14000,0,0,1))</f>
        <v/>
      </c>
      <c r="F8831" s="220"/>
      <c r="G8831" s="221"/>
      <c r="H8831" s="194"/>
      <c r="I8831" s="106"/>
      <c r="J8831" s="195"/>
      <c r="K8831" s="195"/>
      <c r="L8831" s="196"/>
    </row>
    <row r="8832">
      <c r="A8832" s="198"/>
      <c r="B8832" s="219"/>
      <c r="C8832" s="103"/>
      <c r="D8832" s="103"/>
      <c r="E8832" s="5" t="str">
        <f t="array" ref="E8832">IF(D8832="","",XLOOKUP(D8832,DATOS!$D$6:D14000,DATOS!$C$6:C14000,0,0,1))</f>
        <v/>
      </c>
      <c r="F8832" s="220"/>
      <c r="G8832" s="221"/>
      <c r="H8832" s="194"/>
      <c r="I8832" s="106"/>
      <c r="J8832" s="195"/>
      <c r="K8832" s="195"/>
      <c r="L8832" s="196"/>
    </row>
    <row r="8833">
      <c r="A8833" s="198"/>
      <c r="B8833" s="219"/>
      <c r="C8833" s="103"/>
      <c r="D8833" s="103"/>
      <c r="E8833" s="5" t="str">
        <f t="array" ref="E8833">IF(D8833="","",XLOOKUP(D8833,DATOS!$D$6:D14000,DATOS!$C$6:C14000,0,0,1))</f>
        <v/>
      </c>
      <c r="F8833" s="220"/>
      <c r="G8833" s="221"/>
      <c r="H8833" s="194"/>
      <c r="I8833" s="106"/>
      <c r="J8833" s="195"/>
      <c r="K8833" s="195"/>
      <c r="L8833" s="196"/>
    </row>
    <row r="8834">
      <c r="A8834" s="198"/>
      <c r="B8834" s="219"/>
      <c r="C8834" s="103"/>
      <c r="D8834" s="103"/>
      <c r="E8834" s="5" t="str">
        <f t="array" ref="E8834">IF(D8834="","",XLOOKUP(D8834,DATOS!$D$6:D14000,DATOS!$C$6:C14000,0,0,1))</f>
        <v/>
      </c>
      <c r="F8834" s="220"/>
      <c r="G8834" s="221"/>
      <c r="H8834" s="194"/>
      <c r="I8834" s="106"/>
      <c r="J8834" s="195"/>
      <c r="K8834" s="195"/>
      <c r="L8834" s="196"/>
    </row>
    <row r="8835">
      <c r="A8835" s="198"/>
      <c r="B8835" s="219"/>
      <c r="C8835" s="103"/>
      <c r="D8835" s="103"/>
      <c r="E8835" s="5" t="str">
        <f t="array" ref="E8835">IF(D8835="","",XLOOKUP(D8835,DATOS!$D$6:D14000,DATOS!$C$6:C14000,0,0,1))</f>
        <v/>
      </c>
      <c r="F8835" s="220"/>
      <c r="G8835" s="221"/>
      <c r="H8835" s="194"/>
      <c r="I8835" s="106"/>
      <c r="J8835" s="195"/>
      <c r="K8835" s="195"/>
      <c r="L8835" s="196"/>
    </row>
    <row r="8836">
      <c r="A8836" s="198"/>
      <c r="B8836" s="219"/>
      <c r="C8836" s="103"/>
      <c r="D8836" s="103"/>
      <c r="E8836" s="5" t="str">
        <f t="array" ref="E8836">IF(D8836="","",XLOOKUP(D8836,DATOS!$D$6:D14000,DATOS!$C$6:C14000,0,0,1))</f>
        <v/>
      </c>
      <c r="F8836" s="220"/>
      <c r="G8836" s="221"/>
      <c r="H8836" s="194"/>
      <c r="I8836" s="106"/>
      <c r="J8836" s="195"/>
      <c r="K8836" s="195"/>
      <c r="L8836" s="196"/>
    </row>
    <row r="8837">
      <c r="A8837" s="198"/>
      <c r="B8837" s="219"/>
      <c r="C8837" s="103"/>
      <c r="D8837" s="103"/>
      <c r="E8837" s="5" t="str">
        <f t="array" ref="E8837">IF(D8837="","",XLOOKUP(D8837,DATOS!$D$6:D14000,DATOS!$C$6:C14000,0,0,1))</f>
        <v/>
      </c>
      <c r="F8837" s="220"/>
      <c r="G8837" s="221"/>
      <c r="H8837" s="194"/>
      <c r="I8837" s="106"/>
      <c r="J8837" s="195"/>
      <c r="K8837" s="195"/>
      <c r="L8837" s="196"/>
    </row>
    <row r="8838">
      <c r="A8838" s="198"/>
      <c r="B8838" s="219"/>
      <c r="C8838" s="103"/>
      <c r="D8838" s="103"/>
      <c r="E8838" s="5" t="str">
        <f t="array" ref="E8838">IF(D8838="","",XLOOKUP(D8838,DATOS!$D$6:D14000,DATOS!$C$6:C14000,0,0,1))</f>
        <v/>
      </c>
      <c r="F8838" s="220"/>
      <c r="G8838" s="221"/>
      <c r="H8838" s="194"/>
      <c r="I8838" s="106"/>
      <c r="J8838" s="195"/>
      <c r="K8838" s="195"/>
      <c r="L8838" s="196"/>
    </row>
    <row r="8839">
      <c r="A8839" s="198"/>
      <c r="B8839" s="219"/>
      <c r="C8839" s="103"/>
      <c r="D8839" s="103"/>
      <c r="E8839" s="5" t="str">
        <f t="array" ref="E8839">IF(D8839="","",XLOOKUP(D8839,DATOS!$D$6:D14000,DATOS!$C$6:C14000,0,0,1))</f>
        <v/>
      </c>
      <c r="F8839" s="220"/>
      <c r="G8839" s="221"/>
      <c r="H8839" s="194"/>
      <c r="I8839" s="106"/>
      <c r="J8839" s="195"/>
      <c r="K8839" s="195"/>
      <c r="L8839" s="196"/>
    </row>
    <row r="8840">
      <c r="A8840" s="198"/>
      <c r="B8840" s="219"/>
      <c r="C8840" s="103"/>
      <c r="D8840" s="103"/>
      <c r="E8840" s="5" t="str">
        <f t="array" ref="E8840">IF(D8840="","",XLOOKUP(D8840,DATOS!$D$6:D14000,DATOS!$C$6:C14000,0,0,1))</f>
        <v/>
      </c>
      <c r="F8840" s="220"/>
      <c r="G8840" s="221"/>
      <c r="H8840" s="194"/>
      <c r="I8840" s="106"/>
      <c r="J8840" s="195"/>
      <c r="K8840" s="195"/>
      <c r="L8840" s="196"/>
    </row>
    <row r="8841">
      <c r="A8841" s="198"/>
      <c r="B8841" s="219"/>
      <c r="C8841" s="103"/>
      <c r="D8841" s="103"/>
      <c r="E8841" s="5" t="str">
        <f t="array" ref="E8841">IF(D8841="","",XLOOKUP(D8841,DATOS!$D$6:D14000,DATOS!$C$6:C14000,0,0,1))</f>
        <v/>
      </c>
      <c r="F8841" s="220"/>
      <c r="G8841" s="221"/>
      <c r="H8841" s="194"/>
      <c r="I8841" s="106"/>
      <c r="J8841" s="195"/>
      <c r="K8841" s="195"/>
      <c r="L8841" s="196"/>
    </row>
    <row r="8842">
      <c r="A8842" s="198"/>
      <c r="B8842" s="219"/>
      <c r="C8842" s="103"/>
      <c r="D8842" s="103"/>
      <c r="E8842" s="5" t="str">
        <f t="array" ref="E8842">IF(D8842="","",XLOOKUP(D8842,DATOS!$D$6:D14000,DATOS!$C$6:C14000,0,0,1))</f>
        <v/>
      </c>
      <c r="F8842" s="220"/>
      <c r="G8842" s="221"/>
      <c r="H8842" s="194"/>
      <c r="I8842" s="106"/>
      <c r="J8842" s="195"/>
      <c r="K8842" s="195"/>
      <c r="L8842" s="196"/>
    </row>
    <row r="8843">
      <c r="A8843" s="198"/>
      <c r="B8843" s="219"/>
      <c r="C8843" s="103"/>
      <c r="D8843" s="103"/>
      <c r="E8843" s="5" t="str">
        <f t="array" ref="E8843">IF(D8843="","",XLOOKUP(D8843,DATOS!$D$6:D14000,DATOS!$C$6:C14000,0,0,1))</f>
        <v/>
      </c>
      <c r="F8843" s="220"/>
      <c r="G8843" s="221"/>
      <c r="H8843" s="194"/>
      <c r="I8843" s="106"/>
      <c r="J8843" s="195"/>
      <c r="K8843" s="195"/>
      <c r="L8843" s="196"/>
    </row>
    <row r="8844">
      <c r="A8844" s="198"/>
      <c r="B8844" s="219"/>
      <c r="C8844" s="103"/>
      <c r="D8844" s="103"/>
      <c r="E8844" s="5" t="str">
        <f t="array" ref="E8844">IF(D8844="","",XLOOKUP(D8844,DATOS!$D$6:D14000,DATOS!$C$6:C14000,0,0,1))</f>
        <v/>
      </c>
      <c r="F8844" s="220"/>
      <c r="G8844" s="221"/>
      <c r="H8844" s="194"/>
      <c r="I8844" s="106"/>
      <c r="J8844" s="195"/>
      <c r="K8844" s="195"/>
      <c r="L8844" s="196"/>
    </row>
    <row r="8845">
      <c r="A8845" s="198"/>
      <c r="B8845" s="219"/>
      <c r="C8845" s="103"/>
      <c r="D8845" s="103"/>
      <c r="E8845" s="5" t="str">
        <f t="array" ref="E8845">IF(D8845="","",XLOOKUP(D8845,DATOS!$D$6:D14000,DATOS!$C$6:C14000,0,0,1))</f>
        <v/>
      </c>
      <c r="F8845" s="220"/>
      <c r="G8845" s="221"/>
      <c r="H8845" s="194"/>
      <c r="I8845" s="106"/>
      <c r="J8845" s="195"/>
      <c r="K8845" s="195"/>
      <c r="L8845" s="196"/>
    </row>
    <row r="8846">
      <c r="A8846" s="198"/>
      <c r="B8846" s="219"/>
      <c r="C8846" s="103"/>
      <c r="D8846" s="103"/>
      <c r="E8846" s="5" t="str">
        <f t="array" ref="E8846">IF(D8846="","",XLOOKUP(D8846,DATOS!$D$6:D14000,DATOS!$C$6:C14000,0,0,1))</f>
        <v/>
      </c>
      <c r="F8846" s="220"/>
      <c r="G8846" s="221"/>
      <c r="H8846" s="194"/>
      <c r="I8846" s="106"/>
      <c r="J8846" s="195"/>
      <c r="K8846" s="195"/>
      <c r="L8846" s="196"/>
    </row>
    <row r="8847">
      <c r="A8847" s="198"/>
      <c r="B8847" s="219"/>
      <c r="C8847" s="103"/>
      <c r="D8847" s="103"/>
      <c r="E8847" s="5" t="str">
        <f t="array" ref="E8847">IF(D8847="","",XLOOKUP(D8847,DATOS!$D$6:D14000,DATOS!$C$6:C14000,0,0,1))</f>
        <v/>
      </c>
      <c r="F8847" s="220"/>
      <c r="G8847" s="221"/>
      <c r="H8847" s="194"/>
      <c r="I8847" s="106"/>
      <c r="J8847" s="195"/>
      <c r="K8847" s="195"/>
      <c r="L8847" s="196"/>
    </row>
    <row r="8848">
      <c r="A8848" s="198"/>
      <c r="B8848" s="219"/>
      <c r="C8848" s="103"/>
      <c r="D8848" s="103"/>
      <c r="E8848" s="5" t="str">
        <f t="array" ref="E8848">IF(D8848="","",XLOOKUP(D8848,DATOS!$D$6:D14000,DATOS!$C$6:C14000,0,0,1))</f>
        <v/>
      </c>
      <c r="F8848" s="220"/>
      <c r="G8848" s="221"/>
      <c r="H8848" s="194"/>
      <c r="I8848" s="106"/>
      <c r="J8848" s="195"/>
      <c r="K8848" s="195"/>
      <c r="L8848" s="196"/>
    </row>
    <row r="8849">
      <c r="A8849" s="198"/>
      <c r="B8849" s="219"/>
      <c r="C8849" s="103"/>
      <c r="D8849" s="103"/>
      <c r="E8849" s="5" t="str">
        <f t="array" ref="E8849">IF(D8849="","",XLOOKUP(D8849,DATOS!$D$6:D14000,DATOS!$C$6:C14000,0,0,1))</f>
        <v/>
      </c>
      <c r="F8849" s="220"/>
      <c r="G8849" s="221"/>
      <c r="H8849" s="194"/>
      <c r="I8849" s="106"/>
      <c r="J8849" s="195"/>
      <c r="K8849" s="195"/>
      <c r="L8849" s="196"/>
    </row>
    <row r="8850">
      <c r="A8850" s="198"/>
      <c r="B8850" s="219"/>
      <c r="C8850" s="103"/>
      <c r="D8850" s="103"/>
      <c r="E8850" s="5" t="str">
        <f t="array" ref="E8850">IF(D8850="","",XLOOKUP(D8850,DATOS!$D$6:D14000,DATOS!$C$6:C14000,0,0,1))</f>
        <v/>
      </c>
      <c r="F8850" s="220"/>
      <c r="G8850" s="221"/>
      <c r="H8850" s="194"/>
      <c r="I8850" s="106"/>
      <c r="J8850" s="195"/>
      <c r="K8850" s="195"/>
      <c r="L8850" s="196"/>
    </row>
    <row r="8851">
      <c r="A8851" s="198"/>
      <c r="B8851" s="219"/>
      <c r="C8851" s="103"/>
      <c r="D8851" s="103"/>
      <c r="E8851" s="5" t="str">
        <f t="array" ref="E8851">IF(D8851="","",XLOOKUP(D8851,DATOS!$D$6:D14000,DATOS!$C$6:C14000,0,0,1))</f>
        <v/>
      </c>
      <c r="F8851" s="220"/>
      <c r="G8851" s="221"/>
      <c r="H8851" s="194"/>
      <c r="I8851" s="106"/>
      <c r="J8851" s="195"/>
      <c r="K8851" s="195"/>
      <c r="L8851" s="196"/>
    </row>
    <row r="8852">
      <c r="A8852" s="198"/>
      <c r="B8852" s="219"/>
      <c r="C8852" s="103"/>
      <c r="D8852" s="103"/>
      <c r="E8852" s="5" t="str">
        <f t="array" ref="E8852">IF(D8852="","",XLOOKUP(D8852,DATOS!$D$6:D14000,DATOS!$C$6:C14000,0,0,1))</f>
        <v/>
      </c>
      <c r="F8852" s="220"/>
      <c r="G8852" s="221"/>
      <c r="H8852" s="194"/>
      <c r="I8852" s="106"/>
      <c r="J8852" s="195"/>
      <c r="K8852" s="195"/>
      <c r="L8852" s="196"/>
    </row>
    <row r="8853">
      <c r="A8853" s="198"/>
      <c r="B8853" s="219"/>
      <c r="C8853" s="103"/>
      <c r="D8853" s="103"/>
      <c r="E8853" s="5" t="str">
        <f t="array" ref="E8853">IF(D8853="","",XLOOKUP(D8853,DATOS!$D$6:D14000,DATOS!$C$6:C14000,0,0,1))</f>
        <v/>
      </c>
      <c r="F8853" s="220"/>
      <c r="G8853" s="221"/>
      <c r="H8853" s="194"/>
      <c r="I8853" s="106"/>
      <c r="J8853" s="195"/>
      <c r="K8853" s="195"/>
      <c r="L8853" s="196"/>
    </row>
    <row r="8854">
      <c r="A8854" s="198"/>
      <c r="B8854" s="219"/>
      <c r="C8854" s="103"/>
      <c r="D8854" s="103"/>
      <c r="E8854" s="5" t="str">
        <f t="array" ref="E8854">IF(D8854="","",XLOOKUP(D8854,DATOS!$D$6:D14000,DATOS!$C$6:C14000,0,0,1))</f>
        <v/>
      </c>
      <c r="F8854" s="220"/>
      <c r="G8854" s="221"/>
      <c r="H8854" s="194"/>
      <c r="I8854" s="106"/>
      <c r="J8854" s="195"/>
      <c r="K8854" s="195"/>
      <c r="L8854" s="196"/>
    </row>
    <row r="8855">
      <c r="A8855" s="198"/>
      <c r="B8855" s="219"/>
      <c r="C8855" s="103"/>
      <c r="D8855" s="103"/>
      <c r="E8855" s="5" t="str">
        <f t="array" ref="E8855">IF(D8855="","",XLOOKUP(D8855,DATOS!$D$6:D14000,DATOS!$C$6:C14000,0,0,1))</f>
        <v/>
      </c>
      <c r="F8855" s="220"/>
      <c r="G8855" s="221"/>
      <c r="H8855" s="194"/>
      <c r="I8855" s="106"/>
      <c r="J8855" s="195"/>
      <c r="K8855" s="195"/>
      <c r="L8855" s="196"/>
    </row>
    <row r="8856">
      <c r="A8856" s="198"/>
      <c r="B8856" s="219"/>
      <c r="C8856" s="103"/>
      <c r="D8856" s="103"/>
      <c r="E8856" s="5" t="str">
        <f t="array" ref="E8856">IF(D8856="","",XLOOKUP(D8856,DATOS!$D$6:D14000,DATOS!$C$6:C14000,0,0,1))</f>
        <v/>
      </c>
      <c r="F8856" s="220"/>
      <c r="G8856" s="221"/>
      <c r="H8856" s="194"/>
      <c r="I8856" s="106"/>
      <c r="J8856" s="195"/>
      <c r="K8856" s="195"/>
      <c r="L8856" s="196"/>
    </row>
    <row r="8857">
      <c r="A8857" s="198"/>
      <c r="B8857" s="219"/>
      <c r="C8857" s="103"/>
      <c r="D8857" s="103"/>
      <c r="E8857" s="5" t="str">
        <f t="array" ref="E8857">IF(D8857="","",XLOOKUP(D8857,DATOS!$D$6:D14000,DATOS!$C$6:C14000,0,0,1))</f>
        <v/>
      </c>
      <c r="F8857" s="220"/>
      <c r="G8857" s="221"/>
      <c r="H8857" s="194"/>
      <c r="I8857" s="106"/>
      <c r="J8857" s="195"/>
      <c r="K8857" s="195"/>
      <c r="L8857" s="196"/>
    </row>
    <row r="8858">
      <c r="A8858" s="198"/>
      <c r="B8858" s="219"/>
      <c r="C8858" s="103"/>
      <c r="D8858" s="103"/>
      <c r="E8858" s="5" t="str">
        <f t="array" ref="E8858">IF(D8858="","",XLOOKUP(D8858,DATOS!$D$6:D14000,DATOS!$C$6:C14000,0,0,1))</f>
        <v/>
      </c>
      <c r="F8858" s="220"/>
      <c r="G8858" s="221"/>
      <c r="H8858" s="194"/>
      <c r="I8858" s="106"/>
      <c r="J8858" s="195"/>
      <c r="K8858" s="195"/>
      <c r="L8858" s="196"/>
    </row>
    <row r="8859">
      <c r="A8859" s="198"/>
      <c r="B8859" s="219"/>
      <c r="C8859" s="103"/>
      <c r="D8859" s="103"/>
      <c r="E8859" s="5" t="str">
        <f t="array" ref="E8859">IF(D8859="","",XLOOKUP(D8859,DATOS!$D$6:D14000,DATOS!$C$6:C14000,0,0,1))</f>
        <v/>
      </c>
      <c r="F8859" s="220"/>
      <c r="G8859" s="221"/>
      <c r="H8859" s="194"/>
      <c r="I8859" s="106"/>
      <c r="J8859" s="195"/>
      <c r="K8859" s="195"/>
      <c r="L8859" s="196"/>
    </row>
    <row r="8860">
      <c r="A8860" s="198"/>
      <c r="B8860" s="219"/>
      <c r="C8860" s="103"/>
      <c r="D8860" s="103"/>
      <c r="E8860" s="5" t="str">
        <f t="array" ref="E8860">IF(D8860="","",XLOOKUP(D8860,DATOS!$D$6:D14000,DATOS!$C$6:C14000,0,0,1))</f>
        <v/>
      </c>
      <c r="F8860" s="220"/>
      <c r="G8860" s="221"/>
      <c r="H8860" s="194"/>
      <c r="I8860" s="106"/>
      <c r="J8860" s="195"/>
      <c r="K8860" s="195"/>
      <c r="L8860" s="196"/>
    </row>
    <row r="8861">
      <c r="A8861" s="198"/>
      <c r="B8861" s="219"/>
      <c r="C8861" s="103"/>
      <c r="D8861" s="103"/>
      <c r="E8861" s="5" t="str">
        <f t="array" ref="E8861">IF(D8861="","",XLOOKUP(D8861,DATOS!$D$6:D14000,DATOS!$C$6:C14000,0,0,1))</f>
        <v/>
      </c>
      <c r="F8861" s="220"/>
      <c r="G8861" s="221"/>
      <c r="H8861" s="194"/>
      <c r="I8861" s="106"/>
      <c r="J8861" s="195"/>
      <c r="K8861" s="195"/>
      <c r="L8861" s="196"/>
    </row>
    <row r="8862">
      <c r="A8862" s="198"/>
      <c r="B8862" s="219"/>
      <c r="C8862" s="103"/>
      <c r="D8862" s="103"/>
      <c r="E8862" s="5" t="str">
        <f t="array" ref="E8862">IF(D8862="","",XLOOKUP(D8862,DATOS!$D$6:D14000,DATOS!$C$6:C14000,0,0,1))</f>
        <v/>
      </c>
      <c r="F8862" s="220"/>
      <c r="G8862" s="221"/>
      <c r="H8862" s="194"/>
      <c r="I8862" s="106"/>
      <c r="J8862" s="195"/>
      <c r="K8862" s="195"/>
      <c r="L8862" s="196"/>
    </row>
    <row r="8863">
      <c r="A8863" s="198"/>
      <c r="B8863" s="219"/>
      <c r="C8863" s="103"/>
      <c r="D8863" s="103"/>
      <c r="E8863" s="5" t="str">
        <f t="array" ref="E8863">IF(D8863="","",XLOOKUP(D8863,DATOS!$D$6:D14000,DATOS!$C$6:C14000,0,0,1))</f>
        <v/>
      </c>
      <c r="F8863" s="220"/>
      <c r="G8863" s="221"/>
      <c r="H8863" s="194"/>
      <c r="I8863" s="106"/>
      <c r="J8863" s="195"/>
      <c r="K8863" s="195"/>
      <c r="L8863" s="196"/>
    </row>
    <row r="8864">
      <c r="A8864" s="198"/>
      <c r="B8864" s="219"/>
      <c r="C8864" s="103"/>
      <c r="D8864" s="103"/>
      <c r="E8864" s="5" t="str">
        <f t="array" ref="E8864">IF(D8864="","",XLOOKUP(D8864,DATOS!$D$6:D14000,DATOS!$C$6:C14000,0,0,1))</f>
        <v/>
      </c>
      <c r="F8864" s="220"/>
      <c r="G8864" s="221"/>
      <c r="H8864" s="194"/>
      <c r="I8864" s="106"/>
      <c r="J8864" s="195"/>
      <c r="K8864" s="195"/>
      <c r="L8864" s="196"/>
    </row>
    <row r="8865">
      <c r="A8865" s="198"/>
      <c r="B8865" s="219"/>
      <c r="C8865" s="103"/>
      <c r="D8865" s="103"/>
      <c r="E8865" s="5" t="str">
        <f t="array" ref="E8865">IF(D8865="","",XLOOKUP(D8865,DATOS!$D$6:D14000,DATOS!$C$6:C14000,0,0,1))</f>
        <v/>
      </c>
      <c r="F8865" s="220"/>
      <c r="G8865" s="221"/>
      <c r="H8865" s="194"/>
      <c r="I8865" s="106"/>
      <c r="J8865" s="195"/>
      <c r="K8865" s="195"/>
      <c r="L8865" s="196"/>
    </row>
    <row r="8866">
      <c r="A8866" s="198"/>
      <c r="B8866" s="219"/>
      <c r="C8866" s="103"/>
      <c r="D8866" s="103"/>
      <c r="E8866" s="5" t="str">
        <f t="array" ref="E8866">IF(D8866="","",XLOOKUP(D8866,DATOS!$D$6:D14000,DATOS!$C$6:C14000,0,0,1))</f>
        <v/>
      </c>
      <c r="F8866" s="220"/>
      <c r="G8866" s="221"/>
      <c r="H8866" s="194"/>
      <c r="I8866" s="106"/>
      <c r="J8866" s="195"/>
      <c r="K8866" s="195"/>
      <c r="L8866" s="196"/>
    </row>
    <row r="8867">
      <c r="A8867" s="198"/>
      <c r="B8867" s="219"/>
      <c r="C8867" s="103"/>
      <c r="D8867" s="103"/>
      <c r="E8867" s="5" t="str">
        <f t="array" ref="E8867">IF(D8867="","",XLOOKUP(D8867,DATOS!$D$6:D14000,DATOS!$C$6:C14000,0,0,1))</f>
        <v/>
      </c>
      <c r="F8867" s="220"/>
      <c r="G8867" s="221"/>
      <c r="H8867" s="194"/>
      <c r="I8867" s="106"/>
      <c r="J8867" s="195"/>
      <c r="K8867" s="195"/>
      <c r="L8867" s="196"/>
    </row>
    <row r="8868">
      <c r="A8868" s="198"/>
      <c r="B8868" s="219"/>
      <c r="C8868" s="103"/>
      <c r="D8868" s="103"/>
      <c r="E8868" s="5" t="str">
        <f t="array" ref="E8868">IF(D8868="","",XLOOKUP(D8868,DATOS!$D$6:D14000,DATOS!$C$6:C14000,0,0,1))</f>
        <v/>
      </c>
      <c r="F8868" s="220"/>
      <c r="G8868" s="221"/>
      <c r="H8868" s="194"/>
      <c r="I8868" s="106"/>
      <c r="J8868" s="195"/>
      <c r="K8868" s="195"/>
      <c r="L8868" s="196"/>
    </row>
    <row r="8869">
      <c r="A8869" s="198"/>
      <c r="B8869" s="219"/>
      <c r="C8869" s="103"/>
      <c r="D8869" s="103"/>
      <c r="E8869" s="5" t="str">
        <f t="array" ref="E8869">IF(D8869="","",XLOOKUP(D8869,DATOS!$D$6:D14000,DATOS!$C$6:C14000,0,0,1))</f>
        <v/>
      </c>
      <c r="F8869" s="220"/>
      <c r="G8869" s="221"/>
      <c r="H8869" s="194"/>
      <c r="I8869" s="106"/>
      <c r="J8869" s="195"/>
      <c r="K8869" s="195"/>
      <c r="L8869" s="196"/>
    </row>
    <row r="8870">
      <c r="A8870" s="198"/>
      <c r="B8870" s="219"/>
      <c r="C8870" s="103"/>
      <c r="D8870" s="103"/>
      <c r="E8870" s="5" t="str">
        <f t="array" ref="E8870">IF(D8870="","",XLOOKUP(D8870,DATOS!$D$6:D14000,DATOS!$C$6:C14000,0,0,1))</f>
        <v/>
      </c>
      <c r="F8870" s="220"/>
      <c r="G8870" s="221"/>
      <c r="H8870" s="194"/>
      <c r="I8870" s="106"/>
      <c r="J8870" s="195"/>
      <c r="K8870" s="195"/>
      <c r="L8870" s="196"/>
    </row>
    <row r="8871">
      <c r="A8871" s="198"/>
      <c r="B8871" s="219"/>
      <c r="C8871" s="103"/>
      <c r="D8871" s="103"/>
      <c r="E8871" s="5" t="str">
        <f t="array" ref="E8871">IF(D8871="","",XLOOKUP(D8871,DATOS!$D$6:D14000,DATOS!$C$6:C14000,0,0,1))</f>
        <v/>
      </c>
      <c r="F8871" s="220"/>
      <c r="G8871" s="221"/>
      <c r="H8871" s="194"/>
      <c r="I8871" s="106"/>
      <c r="J8871" s="195"/>
      <c r="K8871" s="195"/>
      <c r="L8871" s="196"/>
    </row>
    <row r="8872">
      <c r="A8872" s="198"/>
      <c r="B8872" s="219"/>
      <c r="C8872" s="103"/>
      <c r="D8872" s="103"/>
      <c r="E8872" s="5" t="str">
        <f t="array" ref="E8872">IF(D8872="","",XLOOKUP(D8872,DATOS!$D$6:D14000,DATOS!$C$6:C14000,0,0,1))</f>
        <v/>
      </c>
      <c r="F8872" s="220"/>
      <c r="G8872" s="221"/>
      <c r="H8872" s="194"/>
      <c r="I8872" s="106"/>
      <c r="J8872" s="195"/>
      <c r="K8872" s="195"/>
      <c r="L8872" s="196"/>
    </row>
    <row r="8873">
      <c r="A8873" s="198"/>
      <c r="B8873" s="219"/>
      <c r="C8873" s="103"/>
      <c r="D8873" s="103"/>
      <c r="E8873" s="5" t="str">
        <f t="array" ref="E8873">IF(D8873="","",XLOOKUP(D8873,DATOS!$D$6:D14000,DATOS!$C$6:C14000,0,0,1))</f>
        <v/>
      </c>
      <c r="F8873" s="220"/>
      <c r="G8873" s="221"/>
      <c r="H8873" s="194"/>
      <c r="I8873" s="106"/>
      <c r="J8873" s="195"/>
      <c r="K8873" s="195"/>
      <c r="L8873" s="196"/>
    </row>
    <row r="8874">
      <c r="A8874" s="198"/>
      <c r="B8874" s="219"/>
      <c r="C8874" s="103"/>
      <c r="D8874" s="103"/>
      <c r="E8874" s="5" t="str">
        <f t="array" ref="E8874">IF(D8874="","",XLOOKUP(D8874,DATOS!$D$6:D14000,DATOS!$C$6:C14000,0,0,1))</f>
        <v/>
      </c>
      <c r="F8874" s="220"/>
      <c r="G8874" s="221"/>
      <c r="H8874" s="194"/>
      <c r="I8874" s="106"/>
      <c r="J8874" s="195"/>
      <c r="K8874" s="195"/>
      <c r="L8874" s="196"/>
    </row>
    <row r="8875">
      <c r="A8875" s="198"/>
      <c r="B8875" s="219"/>
      <c r="C8875" s="103"/>
      <c r="D8875" s="103"/>
      <c r="E8875" s="5" t="str">
        <f t="array" ref="E8875">IF(D8875="","",XLOOKUP(D8875,DATOS!$D$6:D14000,DATOS!$C$6:C14000,0,0,1))</f>
        <v/>
      </c>
      <c r="F8875" s="220"/>
      <c r="G8875" s="221"/>
      <c r="H8875" s="194"/>
      <c r="I8875" s="106"/>
      <c r="J8875" s="195"/>
      <c r="K8875" s="195"/>
      <c r="L8875" s="196"/>
    </row>
    <row r="8876">
      <c r="A8876" s="198"/>
      <c r="B8876" s="219"/>
      <c r="C8876" s="103"/>
      <c r="D8876" s="103"/>
      <c r="E8876" s="5" t="str">
        <f t="array" ref="E8876">IF(D8876="","",XLOOKUP(D8876,DATOS!$D$6:D14000,DATOS!$C$6:C14000,0,0,1))</f>
        <v/>
      </c>
      <c r="F8876" s="220"/>
      <c r="G8876" s="221"/>
      <c r="H8876" s="194"/>
      <c r="I8876" s="106"/>
      <c r="J8876" s="195"/>
      <c r="K8876" s="195"/>
      <c r="L8876" s="196"/>
    </row>
    <row r="8877">
      <c r="A8877" s="198"/>
      <c r="B8877" s="219"/>
      <c r="C8877" s="103"/>
      <c r="D8877" s="103"/>
      <c r="E8877" s="5" t="str">
        <f t="array" ref="E8877">IF(D8877="","",XLOOKUP(D8877,DATOS!$D$6:D14000,DATOS!$C$6:C14000,0,0,1))</f>
        <v/>
      </c>
      <c r="F8877" s="220"/>
      <c r="G8877" s="221"/>
      <c r="H8877" s="194"/>
      <c r="I8877" s="106"/>
      <c r="J8877" s="195"/>
      <c r="K8877" s="195"/>
      <c r="L8877" s="196"/>
    </row>
    <row r="8878">
      <c r="A8878" s="198"/>
      <c r="B8878" s="219"/>
      <c r="C8878" s="103"/>
      <c r="D8878" s="103"/>
      <c r="E8878" s="5" t="str">
        <f t="array" ref="E8878">IF(D8878="","",XLOOKUP(D8878,DATOS!$D$6:D14000,DATOS!$C$6:C14000,0,0,1))</f>
        <v/>
      </c>
      <c r="F8878" s="220"/>
      <c r="G8878" s="221"/>
      <c r="H8878" s="194"/>
      <c r="I8878" s="106"/>
      <c r="J8878" s="195"/>
      <c r="K8878" s="195"/>
      <c r="L8878" s="196"/>
    </row>
    <row r="8879">
      <c r="A8879" s="198"/>
      <c r="B8879" s="219"/>
      <c r="C8879" s="103"/>
      <c r="D8879" s="103"/>
      <c r="E8879" s="5" t="str">
        <f t="array" ref="E8879">IF(D8879="","",XLOOKUP(D8879,DATOS!$D$6:D14000,DATOS!$C$6:C14000,0,0,1))</f>
        <v/>
      </c>
      <c r="F8879" s="220"/>
      <c r="G8879" s="221"/>
      <c r="H8879" s="194"/>
      <c r="I8879" s="106"/>
      <c r="J8879" s="195"/>
      <c r="K8879" s="195"/>
      <c r="L8879" s="196"/>
    </row>
    <row r="8880">
      <c r="A8880" s="198"/>
      <c r="B8880" s="219"/>
      <c r="C8880" s="103"/>
      <c r="D8880" s="103"/>
      <c r="E8880" s="5" t="str">
        <f t="array" ref="E8880">IF(D8880="","",XLOOKUP(D8880,DATOS!$D$6:D14000,DATOS!$C$6:C14000,0,0,1))</f>
        <v/>
      </c>
      <c r="F8880" s="220"/>
      <c r="G8880" s="221"/>
      <c r="H8880" s="194"/>
      <c r="I8880" s="106"/>
      <c r="J8880" s="195"/>
      <c r="K8880" s="195"/>
      <c r="L8880" s="196"/>
    </row>
    <row r="8881">
      <c r="A8881" s="198"/>
      <c r="B8881" s="219"/>
      <c r="C8881" s="103"/>
      <c r="D8881" s="103"/>
      <c r="E8881" s="5" t="str">
        <f t="array" ref="E8881">IF(D8881="","",XLOOKUP(D8881,DATOS!$D$6:D14000,DATOS!$C$6:C14000,0,0,1))</f>
        <v/>
      </c>
      <c r="F8881" s="220"/>
      <c r="G8881" s="221"/>
      <c r="H8881" s="194"/>
      <c r="I8881" s="106"/>
      <c r="J8881" s="195"/>
      <c r="K8881" s="195"/>
      <c r="L8881" s="196"/>
    </row>
    <row r="8882">
      <c r="A8882" s="198"/>
      <c r="B8882" s="219"/>
      <c r="C8882" s="103"/>
      <c r="D8882" s="103"/>
      <c r="E8882" s="5" t="str">
        <f t="array" ref="E8882">IF(D8882="","",XLOOKUP(D8882,DATOS!$D$6:D14000,DATOS!$C$6:C14000,0,0,1))</f>
        <v/>
      </c>
      <c r="F8882" s="220"/>
      <c r="G8882" s="221"/>
      <c r="H8882" s="194"/>
      <c r="I8882" s="106"/>
      <c r="J8882" s="195"/>
      <c r="K8882" s="195"/>
      <c r="L8882" s="196"/>
    </row>
    <row r="8883">
      <c r="A8883" s="198"/>
      <c r="B8883" s="219"/>
      <c r="C8883" s="103"/>
      <c r="D8883" s="103"/>
      <c r="E8883" s="5" t="str">
        <f t="array" ref="E8883">IF(D8883="","",XLOOKUP(D8883,DATOS!$D$6:D14000,DATOS!$C$6:C14000,0,0,1))</f>
        <v/>
      </c>
      <c r="F8883" s="220"/>
      <c r="G8883" s="221"/>
      <c r="H8883" s="194"/>
      <c r="I8883" s="106"/>
      <c r="J8883" s="195"/>
      <c r="K8883" s="195"/>
      <c r="L8883" s="196"/>
    </row>
    <row r="8884">
      <c r="A8884" s="198"/>
      <c r="B8884" s="219"/>
      <c r="C8884" s="103"/>
      <c r="D8884" s="103"/>
      <c r="E8884" s="5" t="str">
        <f t="array" ref="E8884">IF(D8884="","",XLOOKUP(D8884,DATOS!$D$6:D14000,DATOS!$C$6:C14000,0,0,1))</f>
        <v/>
      </c>
      <c r="F8884" s="220"/>
      <c r="G8884" s="221"/>
      <c r="H8884" s="194"/>
      <c r="I8884" s="106"/>
      <c r="J8884" s="195"/>
      <c r="K8884" s="195"/>
      <c r="L8884" s="196"/>
    </row>
    <row r="8885">
      <c r="A8885" s="198"/>
      <c r="B8885" s="219"/>
      <c r="C8885" s="103"/>
      <c r="D8885" s="103"/>
      <c r="E8885" s="5" t="str">
        <f t="array" ref="E8885">IF(D8885="","",XLOOKUP(D8885,DATOS!$D$6:D14000,DATOS!$C$6:C14000,0,0,1))</f>
        <v/>
      </c>
      <c r="F8885" s="220"/>
      <c r="G8885" s="221"/>
      <c r="H8885" s="194"/>
      <c r="I8885" s="106"/>
      <c r="J8885" s="195"/>
      <c r="K8885" s="195"/>
      <c r="L8885" s="196"/>
    </row>
    <row r="8886">
      <c r="A8886" s="198"/>
      <c r="B8886" s="219"/>
      <c r="C8886" s="103"/>
      <c r="D8886" s="103"/>
      <c r="E8886" s="5" t="str">
        <f t="array" ref="E8886">IF(D8886="","",XLOOKUP(D8886,DATOS!$D$6:D14000,DATOS!$C$6:C14000,0,0,1))</f>
        <v/>
      </c>
      <c r="F8886" s="220"/>
      <c r="G8886" s="221"/>
      <c r="H8886" s="194"/>
      <c r="I8886" s="106"/>
      <c r="J8886" s="195"/>
      <c r="K8886" s="195"/>
      <c r="L8886" s="196"/>
    </row>
    <row r="8887">
      <c r="A8887" s="198"/>
      <c r="B8887" s="219"/>
      <c r="C8887" s="103"/>
      <c r="D8887" s="103"/>
      <c r="E8887" s="5" t="str">
        <f t="array" ref="E8887">IF(D8887="","",XLOOKUP(D8887,DATOS!$D$6:D14000,DATOS!$C$6:C14000,0,0,1))</f>
        <v/>
      </c>
      <c r="F8887" s="220"/>
      <c r="G8887" s="221"/>
      <c r="H8887" s="194"/>
      <c r="I8887" s="106"/>
      <c r="J8887" s="195"/>
      <c r="K8887" s="195"/>
      <c r="L8887" s="196"/>
    </row>
    <row r="8888">
      <c r="A8888" s="198"/>
      <c r="B8888" s="219"/>
      <c r="C8888" s="103"/>
      <c r="D8888" s="103"/>
      <c r="E8888" s="5" t="str">
        <f t="array" ref="E8888">IF(D8888="","",XLOOKUP(D8888,DATOS!$D$6:D14000,DATOS!$C$6:C14000,0,0,1))</f>
        <v/>
      </c>
      <c r="F8888" s="220"/>
      <c r="G8888" s="221"/>
      <c r="H8888" s="194"/>
      <c r="I8888" s="106"/>
      <c r="J8888" s="195"/>
      <c r="K8888" s="195"/>
      <c r="L8888" s="196"/>
    </row>
    <row r="8889">
      <c r="A8889" s="198"/>
      <c r="B8889" s="219"/>
      <c r="C8889" s="103"/>
      <c r="D8889" s="103"/>
      <c r="E8889" s="5" t="str">
        <f t="array" ref="E8889">IF(D8889="","",XLOOKUP(D8889,DATOS!$D$6:D14000,DATOS!$C$6:C14000,0,0,1))</f>
        <v/>
      </c>
      <c r="F8889" s="220"/>
      <c r="G8889" s="221"/>
      <c r="H8889" s="194"/>
      <c r="I8889" s="106"/>
      <c r="J8889" s="195"/>
      <c r="K8889" s="195"/>
      <c r="L8889" s="196"/>
    </row>
    <row r="8890">
      <c r="A8890" s="198"/>
      <c r="B8890" s="219"/>
      <c r="C8890" s="103"/>
      <c r="D8890" s="103"/>
      <c r="E8890" s="5" t="str">
        <f t="array" ref="E8890">IF(D8890="","",XLOOKUP(D8890,DATOS!$D$6:D14000,DATOS!$C$6:C14000,0,0,1))</f>
        <v/>
      </c>
      <c r="F8890" s="220"/>
      <c r="G8890" s="221"/>
      <c r="H8890" s="194"/>
      <c r="I8890" s="106"/>
      <c r="J8890" s="195"/>
      <c r="K8890" s="195"/>
      <c r="L8890" s="196"/>
    </row>
    <row r="8891">
      <c r="A8891" s="198"/>
      <c r="B8891" s="219"/>
      <c r="C8891" s="103"/>
      <c r="D8891" s="103"/>
      <c r="E8891" s="5" t="str">
        <f t="array" ref="E8891">IF(D8891="","",XLOOKUP(D8891,DATOS!$D$6:D14000,DATOS!$C$6:C14000,0,0,1))</f>
        <v/>
      </c>
      <c r="F8891" s="220"/>
      <c r="G8891" s="221"/>
      <c r="H8891" s="194"/>
      <c r="I8891" s="106"/>
      <c r="J8891" s="195"/>
      <c r="K8891" s="195"/>
      <c r="L8891" s="196"/>
    </row>
    <row r="8892">
      <c r="A8892" s="198"/>
      <c r="B8892" s="219"/>
      <c r="C8892" s="103"/>
      <c r="D8892" s="103"/>
      <c r="E8892" s="224" t="str">
        <f t="array" ref="E8892">IF(D8892="","",XLOOKUP(D8892,DATOS!$D$6:D14000,DATOS!$C$6:C14000,0,0,1))</f>
        <v/>
      </c>
      <c r="F8892" s="220"/>
      <c r="G8892" s="221"/>
      <c r="H8892" s="194"/>
      <c r="I8892" s="106"/>
      <c r="J8892" s="195"/>
      <c r="K8892" s="195"/>
      <c r="L8892" s="196"/>
    </row>
    <row r="8893">
      <c r="A8893" s="198"/>
      <c r="B8893" s="219"/>
      <c r="C8893" s="103"/>
      <c r="D8893" s="103"/>
      <c r="E8893" s="5" t="str">
        <f t="array" ref="E8893">IF(D8893="","",XLOOKUP(D8893,DATOS!$D$6:D14000,DATOS!$C$6:C14000,0,0,1))</f>
        <v/>
      </c>
      <c r="F8893" s="220"/>
      <c r="G8893" s="221"/>
      <c r="H8893" s="194"/>
      <c r="I8893" s="106"/>
      <c r="J8893" s="195"/>
      <c r="K8893" s="195"/>
      <c r="L8893" s="196"/>
    </row>
    <row r="8894">
      <c r="A8894" s="198"/>
      <c r="B8894" s="219"/>
      <c r="C8894" s="103"/>
      <c r="D8894" s="103"/>
      <c r="E8894" s="5" t="str">
        <f t="array" ref="E8894">IF(D8894="","",XLOOKUP(D8894,DATOS!$D$6:D14000,DATOS!$C$6:C14000,0,0,1))</f>
        <v/>
      </c>
      <c r="F8894" s="220"/>
      <c r="G8894" s="221"/>
      <c r="H8894" s="194"/>
      <c r="I8894" s="106"/>
      <c r="J8894" s="195"/>
      <c r="K8894" s="195"/>
      <c r="L8894" s="196"/>
    </row>
    <row r="8895">
      <c r="A8895" s="198"/>
      <c r="B8895" s="219"/>
      <c r="C8895" s="103"/>
      <c r="D8895" s="103"/>
      <c r="E8895" s="5" t="str">
        <f t="array" ref="E8895">IF(D8895="","",XLOOKUP(D8895,DATOS!$D$6:D14000,DATOS!$C$6:C14000,0,0,1))</f>
        <v/>
      </c>
      <c r="F8895" s="220"/>
      <c r="G8895" s="221"/>
      <c r="H8895" s="194"/>
      <c r="I8895" s="106"/>
      <c r="J8895" s="195"/>
      <c r="K8895" s="195"/>
      <c r="L8895" s="196"/>
    </row>
    <row r="8896">
      <c r="A8896" s="198"/>
      <c r="B8896" s="219"/>
      <c r="C8896" s="103"/>
      <c r="D8896" s="103"/>
      <c r="E8896" s="5" t="str">
        <f t="array" ref="E8896">IF(D8896="","",XLOOKUP(D8896,DATOS!$D$6:D14000,DATOS!$C$6:C14000,0,0,1))</f>
        <v/>
      </c>
      <c r="F8896" s="220"/>
      <c r="G8896" s="221"/>
      <c r="H8896" s="194"/>
      <c r="I8896" s="106"/>
      <c r="J8896" s="195"/>
      <c r="K8896" s="195"/>
      <c r="L8896" s="196"/>
    </row>
    <row r="8897">
      <c r="A8897" s="198"/>
      <c r="B8897" s="219"/>
      <c r="C8897" s="103"/>
      <c r="D8897" s="103"/>
      <c r="E8897" s="5" t="str">
        <f t="array" ref="E8897">IF(D8897="","",XLOOKUP(D8897,DATOS!$D$6:D14000,DATOS!$C$6:C14000,0,0,1))</f>
        <v/>
      </c>
      <c r="F8897" s="220"/>
      <c r="G8897" s="221"/>
      <c r="H8897" s="194"/>
      <c r="I8897" s="106"/>
      <c r="J8897" s="195"/>
      <c r="K8897" s="195"/>
      <c r="L8897" s="196"/>
    </row>
    <row r="8898">
      <c r="A8898" s="198"/>
      <c r="B8898" s="219"/>
      <c r="C8898" s="103"/>
      <c r="D8898" s="103"/>
      <c r="E8898" s="5" t="str">
        <f t="array" ref="E8898">IF(D8898="","",XLOOKUP(D8898,DATOS!$D$6:D14000,DATOS!$C$6:C14000,0,0,1))</f>
        <v/>
      </c>
      <c r="F8898" s="220"/>
      <c r="G8898" s="221"/>
      <c r="H8898" s="194"/>
      <c r="I8898" s="106"/>
      <c r="J8898" s="195"/>
      <c r="K8898" s="195"/>
      <c r="L8898" s="196"/>
    </row>
    <row r="8899">
      <c r="A8899" s="198"/>
      <c r="B8899" s="219"/>
      <c r="C8899" s="103"/>
      <c r="D8899" s="103"/>
      <c r="E8899" s="5" t="str">
        <f t="array" ref="E8899">IF(D8899="","",XLOOKUP(D8899,DATOS!$D$6:D14000,DATOS!$C$6:C14000,0,0,1))</f>
        <v/>
      </c>
      <c r="F8899" s="220"/>
      <c r="G8899" s="221"/>
      <c r="H8899" s="194"/>
      <c r="I8899" s="106"/>
      <c r="J8899" s="195"/>
      <c r="K8899" s="195"/>
      <c r="L8899" s="196"/>
    </row>
    <row r="8900">
      <c r="A8900" s="198"/>
      <c r="B8900" s="219"/>
      <c r="C8900" s="103"/>
      <c r="D8900" s="103"/>
      <c r="E8900" s="5" t="str">
        <f t="array" ref="E8900">IF(D8900="","",XLOOKUP(D8900,DATOS!$D$6:D14000,DATOS!$C$6:C14000,0,0,1))</f>
        <v/>
      </c>
      <c r="F8900" s="220"/>
      <c r="G8900" s="221"/>
      <c r="H8900" s="194"/>
      <c r="I8900" s="106"/>
      <c r="J8900" s="195"/>
      <c r="K8900" s="195"/>
      <c r="L8900" s="196"/>
    </row>
    <row r="8901">
      <c r="A8901" s="198"/>
      <c r="B8901" s="219"/>
      <c r="C8901" s="103"/>
      <c r="D8901" s="103"/>
      <c r="E8901" s="5" t="str">
        <f t="array" ref="E8901">IF(D8901="","",XLOOKUP(D8901,DATOS!$D$6:D14000,DATOS!$C$6:C14000,0,0,1))</f>
        <v/>
      </c>
      <c r="F8901" s="220"/>
      <c r="G8901" s="221"/>
      <c r="H8901" s="194"/>
      <c r="I8901" s="106"/>
      <c r="J8901" s="195"/>
      <c r="K8901" s="195"/>
      <c r="L8901" s="196"/>
    </row>
    <row r="8902">
      <c r="A8902" s="198"/>
      <c r="B8902" s="219"/>
      <c r="C8902" s="103"/>
      <c r="D8902" s="103"/>
      <c r="E8902" s="5" t="str">
        <f t="array" ref="E8902">IF(D8902="","",XLOOKUP(D8902,DATOS!$D$6:D14000,DATOS!$C$6:C14000,0,0,1))</f>
        <v/>
      </c>
      <c r="F8902" s="220"/>
      <c r="G8902" s="221"/>
      <c r="H8902" s="194"/>
      <c r="I8902" s="106"/>
      <c r="J8902" s="195"/>
      <c r="K8902" s="195"/>
      <c r="L8902" s="196"/>
    </row>
    <row r="8903">
      <c r="A8903" s="198"/>
      <c r="B8903" s="219"/>
      <c r="C8903" s="103"/>
      <c r="D8903" s="103"/>
      <c r="E8903" s="5" t="str">
        <f t="array" ref="E8903">IF(D8903="","",XLOOKUP(D8903,DATOS!$D$6:D14000,DATOS!$C$6:C14000,0,0,1))</f>
        <v/>
      </c>
      <c r="F8903" s="220"/>
      <c r="G8903" s="221"/>
      <c r="H8903" s="194"/>
      <c r="I8903" s="106"/>
      <c r="J8903" s="195"/>
      <c r="K8903" s="195"/>
      <c r="L8903" s="196"/>
    </row>
    <row r="8904">
      <c r="A8904" s="198"/>
      <c r="B8904" s="219"/>
      <c r="C8904" s="103"/>
      <c r="D8904" s="103"/>
      <c r="E8904" s="5" t="str">
        <f t="array" ref="E8904">IF(D8904="","",XLOOKUP(D8904,DATOS!$D$6:D14000,DATOS!$C$6:C14000,0,0,1))</f>
        <v/>
      </c>
      <c r="F8904" s="220"/>
      <c r="G8904" s="221"/>
      <c r="H8904" s="194"/>
      <c r="I8904" s="106"/>
      <c r="J8904" s="195"/>
      <c r="K8904" s="195"/>
      <c r="L8904" s="196"/>
    </row>
    <row r="8905">
      <c r="A8905" s="198"/>
      <c r="B8905" s="219"/>
      <c r="C8905" s="103"/>
      <c r="D8905" s="103"/>
      <c r="E8905" s="5" t="str">
        <f t="array" ref="E8905">IF(D8905="","",XLOOKUP(D8905,DATOS!$D$6:D14000,DATOS!$C$6:C14000,0,0,1))</f>
        <v/>
      </c>
      <c r="F8905" s="220"/>
      <c r="G8905" s="221"/>
      <c r="H8905" s="194"/>
      <c r="I8905" s="106"/>
      <c r="J8905" s="195"/>
      <c r="K8905" s="195"/>
      <c r="L8905" s="196"/>
    </row>
    <row r="8906">
      <c r="A8906" s="198"/>
      <c r="B8906" s="219"/>
      <c r="C8906" s="103"/>
      <c r="D8906" s="103"/>
      <c r="E8906" s="5" t="str">
        <f t="array" ref="E8906">IF(D8906="","",XLOOKUP(D8906,DATOS!$D$6:D14000,DATOS!$C$6:C14000,0,0,1))</f>
        <v/>
      </c>
      <c r="F8906" s="220"/>
      <c r="G8906" s="221"/>
      <c r="H8906" s="194"/>
      <c r="I8906" s="106"/>
      <c r="J8906" s="195"/>
      <c r="K8906" s="195"/>
      <c r="L8906" s="196"/>
    </row>
    <row r="8907">
      <c r="A8907" s="198"/>
      <c r="B8907" s="219"/>
      <c r="C8907" s="103"/>
      <c r="D8907" s="103"/>
      <c r="E8907" s="224" t="str">
        <f t="array" ref="E8907">IF(D8907="","",XLOOKUP(D8907,DATOS!$D$6:D14000,DATOS!$C$6:C14000,0,0,1))</f>
        <v/>
      </c>
      <c r="F8907" s="220"/>
      <c r="G8907" s="221"/>
      <c r="H8907" s="194"/>
      <c r="I8907" s="106"/>
      <c r="J8907" s="195"/>
      <c r="K8907" s="195"/>
      <c r="L8907" s="196"/>
    </row>
    <row r="8908">
      <c r="A8908" s="198"/>
      <c r="B8908" s="219"/>
      <c r="C8908" s="103"/>
      <c r="D8908" s="103"/>
      <c r="E8908" s="5" t="str">
        <f t="array" ref="E8908">IF(D8908="","",XLOOKUP(D8908,DATOS!$D$6:D14000,DATOS!$C$6:C14000,0,0,1))</f>
        <v/>
      </c>
      <c r="F8908" s="220"/>
      <c r="G8908" s="221"/>
      <c r="H8908" s="194"/>
      <c r="I8908" s="106"/>
      <c r="J8908" s="195"/>
      <c r="K8908" s="195"/>
      <c r="L8908" s="196"/>
    </row>
    <row r="8909">
      <c r="A8909" s="198"/>
      <c r="B8909" s="219"/>
      <c r="C8909" s="103"/>
      <c r="D8909" s="103"/>
      <c r="E8909" s="5" t="str">
        <f t="array" ref="E8909">IF(D8909="","",XLOOKUP(D8909,DATOS!$D$6:D14000,DATOS!$C$6:C14000,0,0,1))</f>
        <v/>
      </c>
      <c r="F8909" s="220"/>
      <c r="G8909" s="221"/>
      <c r="H8909" s="194"/>
      <c r="I8909" s="106"/>
      <c r="J8909" s="195"/>
      <c r="K8909" s="195"/>
      <c r="L8909" s="196"/>
    </row>
    <row r="8910">
      <c r="A8910" s="198"/>
      <c r="B8910" s="219"/>
      <c r="C8910" s="103"/>
      <c r="D8910" s="103"/>
      <c r="E8910" s="5" t="str">
        <f t="array" ref="E8910">IF(D8910="","",XLOOKUP(D8910,DATOS!$D$6:D14000,DATOS!$C$6:C14000,0,0,1))</f>
        <v/>
      </c>
      <c r="F8910" s="220"/>
      <c r="G8910" s="221"/>
      <c r="H8910" s="194"/>
      <c r="I8910" s="106"/>
      <c r="J8910" s="195"/>
      <c r="K8910" s="195"/>
      <c r="L8910" s="196"/>
    </row>
    <row r="8911">
      <c r="A8911" s="198"/>
      <c r="B8911" s="219"/>
      <c r="C8911" s="103"/>
      <c r="D8911" s="103"/>
      <c r="E8911" s="5" t="str">
        <f t="array" ref="E8911">IF(D8911="","",XLOOKUP(D8911,DATOS!$D$6:D14000,DATOS!$C$6:C14000,0,0,1))</f>
        <v/>
      </c>
      <c r="F8911" s="220"/>
      <c r="G8911" s="221"/>
      <c r="H8911" s="194"/>
      <c r="I8911" s="106"/>
      <c r="J8911" s="195"/>
      <c r="K8911" s="195"/>
      <c r="L8911" s="196"/>
    </row>
    <row r="8912">
      <c r="A8912" s="198"/>
      <c r="B8912" s="219"/>
      <c r="C8912" s="103"/>
      <c r="D8912" s="103"/>
      <c r="E8912" s="5" t="str">
        <f t="array" ref="E8912">IF(D8912="","",XLOOKUP(D8912,DATOS!$D$6:D14000,DATOS!$C$6:C14000,0,0,1))</f>
        <v/>
      </c>
      <c r="F8912" s="220"/>
      <c r="G8912" s="221"/>
      <c r="H8912" s="194"/>
      <c r="I8912" s="106"/>
      <c r="J8912" s="195"/>
      <c r="K8912" s="195"/>
      <c r="L8912" s="196"/>
    </row>
    <row r="8913">
      <c r="A8913" s="198"/>
      <c r="B8913" s="219"/>
      <c r="C8913" s="103"/>
      <c r="D8913" s="103"/>
      <c r="E8913" s="5" t="str">
        <f t="array" ref="E8913">IF(D8913="","",XLOOKUP(D8913,DATOS!$D$6:D14000,DATOS!$C$6:C14000,0,0,1))</f>
        <v/>
      </c>
      <c r="F8913" s="220"/>
      <c r="G8913" s="221"/>
      <c r="H8913" s="194"/>
      <c r="I8913" s="106"/>
      <c r="J8913" s="195"/>
      <c r="K8913" s="195"/>
      <c r="L8913" s="196"/>
    </row>
    <row r="8914">
      <c r="A8914" s="198"/>
      <c r="B8914" s="219"/>
      <c r="C8914" s="103"/>
      <c r="D8914" s="103"/>
      <c r="E8914" s="5" t="str">
        <f t="array" ref="E8914">IF(D8914="","",XLOOKUP(D8914,DATOS!$D$6:D14000,DATOS!$C$6:C14000,0,0,1))</f>
        <v/>
      </c>
      <c r="F8914" s="220"/>
      <c r="G8914" s="221"/>
      <c r="H8914" s="194"/>
      <c r="I8914" s="106"/>
      <c r="J8914" s="195"/>
      <c r="K8914" s="195"/>
      <c r="L8914" s="196"/>
    </row>
    <row r="8915">
      <c r="A8915" s="198"/>
      <c r="B8915" s="219"/>
      <c r="C8915" s="103"/>
      <c r="D8915" s="103"/>
      <c r="E8915" s="5" t="str">
        <f t="array" ref="E8915">IF(D8915="","",XLOOKUP(D8915,DATOS!$D$6:D14000,DATOS!$C$6:C14000,0,0,1))</f>
        <v/>
      </c>
      <c r="F8915" s="220"/>
      <c r="G8915" s="221"/>
      <c r="H8915" s="194"/>
      <c r="I8915" s="106"/>
      <c r="J8915" s="195"/>
      <c r="K8915" s="195"/>
      <c r="L8915" s="196"/>
    </row>
    <row r="8916">
      <c r="A8916" s="198"/>
      <c r="B8916" s="219"/>
      <c r="C8916" s="103"/>
      <c r="D8916" s="103"/>
      <c r="E8916" s="5" t="str">
        <f t="array" ref="E8916">IF(D8916="","",XLOOKUP(D8916,DATOS!$D$6:D14000,DATOS!$C$6:C14000,0,0,1))</f>
        <v/>
      </c>
      <c r="F8916" s="220"/>
      <c r="G8916" s="221"/>
      <c r="H8916" s="194"/>
      <c r="I8916" s="106"/>
      <c r="J8916" s="195"/>
      <c r="K8916" s="195"/>
      <c r="L8916" s="196"/>
    </row>
    <row r="8917">
      <c r="A8917" s="198"/>
      <c r="B8917" s="219"/>
      <c r="C8917" s="103"/>
      <c r="D8917" s="103"/>
      <c r="E8917" s="5" t="str">
        <f t="array" ref="E8917">IF(D8917="","",XLOOKUP(D8917,DATOS!$D$6:D14000,DATOS!$C$6:C14000,0,0,1))</f>
        <v/>
      </c>
      <c r="F8917" s="220"/>
      <c r="G8917" s="221"/>
      <c r="H8917" s="194"/>
      <c r="I8917" s="106"/>
      <c r="J8917" s="195"/>
      <c r="K8917" s="195"/>
      <c r="L8917" s="196"/>
    </row>
    <row r="8918">
      <c r="A8918" s="198"/>
      <c r="B8918" s="219"/>
      <c r="C8918" s="103"/>
      <c r="D8918" s="103"/>
      <c r="E8918" s="5" t="str">
        <f t="array" ref="E8918">IF(D8918="","",XLOOKUP(D8918,DATOS!$D$6:D14000,DATOS!$C$6:C14000,0,0,1))</f>
        <v/>
      </c>
      <c r="F8918" s="220"/>
      <c r="G8918" s="221"/>
      <c r="H8918" s="194"/>
      <c r="I8918" s="106"/>
      <c r="J8918" s="195"/>
      <c r="K8918" s="195"/>
      <c r="L8918" s="196"/>
    </row>
    <row r="8919">
      <c r="A8919" s="198"/>
      <c r="B8919" s="219"/>
      <c r="C8919" s="103"/>
      <c r="D8919" s="103"/>
      <c r="E8919" s="5" t="str">
        <f t="array" ref="E8919">IF(D8919="","",XLOOKUP(D8919,DATOS!$D$6:D14000,DATOS!$C$6:C14000,0,0,1))</f>
        <v/>
      </c>
      <c r="F8919" s="220"/>
      <c r="G8919" s="221"/>
      <c r="H8919" s="194"/>
      <c r="I8919" s="106"/>
      <c r="J8919" s="195"/>
      <c r="K8919" s="195"/>
      <c r="L8919" s="196"/>
    </row>
    <row r="8920">
      <c r="A8920" s="198"/>
      <c r="B8920" s="219"/>
      <c r="C8920" s="103"/>
      <c r="D8920" s="103"/>
      <c r="E8920" s="5" t="str">
        <f t="array" ref="E8920">IF(D8920="","",XLOOKUP(D8920,DATOS!$D$6:D14000,DATOS!$C$6:C14000,0,0,1))</f>
        <v/>
      </c>
      <c r="F8920" s="220"/>
      <c r="G8920" s="221"/>
      <c r="H8920" s="194"/>
      <c r="I8920" s="106"/>
      <c r="J8920" s="195"/>
      <c r="K8920" s="195"/>
      <c r="L8920" s="196"/>
    </row>
    <row r="8921">
      <c r="A8921" s="198"/>
      <c r="B8921" s="219"/>
      <c r="C8921" s="103"/>
      <c r="D8921" s="103"/>
      <c r="E8921" s="5" t="str">
        <f t="array" ref="E8921">IF(D8921="","",XLOOKUP(D8921,DATOS!$D$6:D14000,DATOS!$C$6:C14000,0,0,1))</f>
        <v/>
      </c>
      <c r="F8921" s="220"/>
      <c r="G8921" s="221"/>
      <c r="H8921" s="194"/>
      <c r="I8921" s="106"/>
      <c r="J8921" s="195"/>
      <c r="K8921" s="195"/>
      <c r="L8921" s="196"/>
    </row>
    <row r="8922">
      <c r="A8922" s="198"/>
      <c r="B8922" s="219"/>
      <c r="C8922" s="103"/>
      <c r="D8922" s="103"/>
      <c r="E8922" s="5" t="str">
        <f t="array" ref="E8922">IF(D8922="","",XLOOKUP(D8922,DATOS!$D$6:D14000,DATOS!$C$6:C14000,0,0,1))</f>
        <v/>
      </c>
      <c r="F8922" s="220"/>
      <c r="G8922" s="221"/>
      <c r="H8922" s="194"/>
      <c r="I8922" s="106"/>
      <c r="J8922" s="195"/>
      <c r="K8922" s="195"/>
      <c r="L8922" s="196"/>
    </row>
    <row r="8923">
      <c r="A8923" s="198"/>
      <c r="B8923" s="219"/>
      <c r="C8923" s="103"/>
      <c r="D8923" s="103"/>
      <c r="E8923" s="5" t="str">
        <f t="array" ref="E8923">IF(D8923="","",XLOOKUP(D8923,DATOS!$D$6:D14000,DATOS!$C$6:C14000,0,0,1))</f>
        <v/>
      </c>
      <c r="F8923" s="220"/>
      <c r="G8923" s="221"/>
      <c r="H8923" s="194"/>
      <c r="I8923" s="106"/>
      <c r="J8923" s="195"/>
      <c r="K8923" s="195"/>
      <c r="L8923" s="196"/>
    </row>
    <row r="8924">
      <c r="A8924" s="198"/>
      <c r="B8924" s="219"/>
      <c r="C8924" s="103"/>
      <c r="D8924" s="103"/>
      <c r="E8924" s="5" t="str">
        <f t="array" ref="E8924">IF(D8924="","",XLOOKUP(D8924,DATOS!$D$6:D14000,DATOS!$C$6:C14000,0,0,1))</f>
        <v/>
      </c>
      <c r="F8924" s="220"/>
      <c r="G8924" s="221"/>
      <c r="H8924" s="194"/>
      <c r="I8924" s="106"/>
      <c r="J8924" s="195"/>
      <c r="K8924" s="195"/>
      <c r="L8924" s="196"/>
    </row>
    <row r="8925">
      <c r="A8925" s="198"/>
      <c r="B8925" s="219"/>
      <c r="C8925" s="103"/>
      <c r="D8925" s="103"/>
      <c r="E8925" s="5" t="str">
        <f t="array" ref="E8925">IF(D8925="","",XLOOKUP(D8925,DATOS!$D$6:D14000,DATOS!$C$6:C14000,0,0,1))</f>
        <v/>
      </c>
      <c r="F8925" s="220"/>
      <c r="G8925" s="221"/>
      <c r="H8925" s="194"/>
      <c r="I8925" s="106"/>
      <c r="J8925" s="195"/>
      <c r="K8925" s="195"/>
      <c r="L8925" s="196"/>
    </row>
    <row r="8926">
      <c r="A8926" s="198"/>
      <c r="B8926" s="219"/>
      <c r="C8926" s="103"/>
      <c r="D8926" s="103"/>
      <c r="E8926" s="5" t="str">
        <f t="array" ref="E8926">IF(D8926="","",XLOOKUP(D8926,DATOS!$D$6:D14000,DATOS!$C$6:C14000,0,0,1))</f>
        <v/>
      </c>
      <c r="F8926" s="220"/>
      <c r="G8926" s="221"/>
      <c r="H8926" s="194"/>
      <c r="I8926" s="106"/>
      <c r="J8926" s="195"/>
      <c r="K8926" s="195"/>
      <c r="L8926" s="196"/>
    </row>
    <row r="8927">
      <c r="A8927" s="198"/>
      <c r="B8927" s="219"/>
      <c r="C8927" s="103"/>
      <c r="D8927" s="103"/>
      <c r="E8927" s="5" t="str">
        <f t="array" ref="E8927">IF(D8927="","",XLOOKUP(D8927,DATOS!$D$6:D14000,DATOS!$C$6:C14000,0,0,1))</f>
        <v/>
      </c>
      <c r="F8927" s="220"/>
      <c r="G8927" s="221"/>
      <c r="H8927" s="194"/>
      <c r="I8927" s="106"/>
      <c r="J8927" s="195"/>
      <c r="K8927" s="195"/>
      <c r="L8927" s="196"/>
    </row>
    <row r="8928">
      <c r="A8928" s="198"/>
      <c r="B8928" s="219"/>
      <c r="C8928" s="103"/>
      <c r="D8928" s="103"/>
      <c r="E8928" s="5" t="str">
        <f t="array" ref="E8928">IF(D8928="","",XLOOKUP(D8928,DATOS!$D$6:D14000,DATOS!$C$6:C14000,0,0,1))</f>
        <v/>
      </c>
      <c r="F8928" s="220"/>
      <c r="G8928" s="221"/>
      <c r="H8928" s="194"/>
      <c r="I8928" s="106"/>
      <c r="J8928" s="195"/>
      <c r="K8928" s="195"/>
      <c r="L8928" s="196"/>
    </row>
    <row r="8929">
      <c r="A8929" s="198"/>
      <c r="B8929" s="219"/>
      <c r="C8929" s="103"/>
      <c r="D8929" s="103"/>
      <c r="E8929" s="5" t="str">
        <f t="array" ref="E8929">IF(D8929="","",XLOOKUP(D8929,DATOS!$D$6:D14000,DATOS!$C$6:C14000,0,0,1))</f>
        <v/>
      </c>
      <c r="F8929" s="220"/>
      <c r="G8929" s="221"/>
      <c r="H8929" s="194"/>
      <c r="I8929" s="106"/>
      <c r="J8929" s="195"/>
      <c r="K8929" s="195"/>
      <c r="L8929" s="196"/>
    </row>
    <row r="8930">
      <c r="A8930" s="198"/>
      <c r="B8930" s="219"/>
      <c r="C8930" s="103"/>
      <c r="D8930" s="103"/>
      <c r="E8930" s="5" t="str">
        <f t="array" ref="E8930">IF(D8930="","",XLOOKUP(D8930,DATOS!$D$6:D14000,DATOS!$C$6:C14000,0,0,1))</f>
        <v/>
      </c>
      <c r="F8930" s="220"/>
      <c r="G8930" s="221"/>
      <c r="H8930" s="194"/>
      <c r="I8930" s="106"/>
      <c r="J8930" s="195"/>
      <c r="K8930" s="195"/>
      <c r="L8930" s="196"/>
    </row>
    <row r="8931">
      <c r="A8931" s="198"/>
      <c r="B8931" s="219"/>
      <c r="C8931" s="103"/>
      <c r="D8931" s="103"/>
      <c r="E8931" s="5" t="str">
        <f t="array" ref="E8931">IF(D8931="","",XLOOKUP(D8931,DATOS!$D$6:D14000,DATOS!$C$6:C14000,0,0,1))</f>
        <v/>
      </c>
      <c r="F8931" s="220"/>
      <c r="G8931" s="221"/>
      <c r="H8931" s="194"/>
      <c r="I8931" s="106"/>
      <c r="J8931" s="195"/>
      <c r="K8931" s="195"/>
      <c r="L8931" s="196"/>
    </row>
    <row r="8932">
      <c r="A8932" s="198"/>
      <c r="B8932" s="219"/>
      <c r="C8932" s="103"/>
      <c r="D8932" s="103"/>
      <c r="E8932" s="5" t="str">
        <f t="array" ref="E8932">IF(D8932="","",XLOOKUP(D8932,DATOS!$D$6:D14000,DATOS!$C$6:C14000,0,0,1))</f>
        <v/>
      </c>
      <c r="F8932" s="220"/>
      <c r="G8932" s="221"/>
      <c r="H8932" s="194"/>
      <c r="I8932" s="106"/>
      <c r="J8932" s="195"/>
      <c r="K8932" s="195"/>
      <c r="L8932" s="196"/>
    </row>
    <row r="8933">
      <c r="A8933" s="198"/>
      <c r="B8933" s="219"/>
      <c r="C8933" s="103"/>
      <c r="D8933" s="103"/>
      <c r="E8933" s="5" t="str">
        <f t="array" ref="E8933">IF(D8933="","",XLOOKUP(D8933,DATOS!$D$6:D14000,DATOS!$C$6:C14000,0,0,1))</f>
        <v/>
      </c>
      <c r="F8933" s="220"/>
      <c r="G8933" s="221"/>
      <c r="H8933" s="194"/>
      <c r="I8933" s="106"/>
      <c r="J8933" s="195"/>
      <c r="K8933" s="195"/>
      <c r="L8933" s="196"/>
    </row>
    <row r="8934">
      <c r="A8934" s="198"/>
      <c r="B8934" s="219"/>
      <c r="C8934" s="103"/>
      <c r="D8934" s="103"/>
      <c r="E8934" s="5" t="str">
        <f t="array" ref="E8934">IF(D8934="","",XLOOKUP(D8934,DATOS!$D$6:D14000,DATOS!$C$6:C14000,0,0,1))</f>
        <v/>
      </c>
      <c r="F8934" s="220"/>
      <c r="G8934" s="221"/>
      <c r="H8934" s="194"/>
      <c r="I8934" s="106"/>
      <c r="J8934" s="195"/>
      <c r="K8934" s="195"/>
      <c r="L8934" s="196"/>
    </row>
    <row r="8935">
      <c r="A8935" s="198"/>
      <c r="B8935" s="219"/>
      <c r="C8935" s="103"/>
      <c r="D8935" s="103"/>
      <c r="E8935" s="5" t="str">
        <f t="array" ref="E8935">IF(D8935="","",XLOOKUP(D8935,DATOS!$D$6:D14000,DATOS!$C$6:C14000,0,0,1))</f>
        <v/>
      </c>
      <c r="F8935" s="220"/>
      <c r="G8935" s="221"/>
      <c r="H8935" s="194"/>
      <c r="I8935" s="106"/>
      <c r="J8935" s="195"/>
      <c r="K8935" s="195"/>
      <c r="L8935" s="196"/>
    </row>
    <row r="8936">
      <c r="A8936" s="198"/>
      <c r="B8936" s="219"/>
      <c r="C8936" s="103"/>
      <c r="D8936" s="103"/>
      <c r="E8936" s="5" t="str">
        <f t="array" ref="E8936">IF(D8936="","",XLOOKUP(D8936,DATOS!$D$6:D14000,DATOS!$C$6:C14000,0,0,1))</f>
        <v/>
      </c>
      <c r="F8936" s="220"/>
      <c r="G8936" s="221"/>
      <c r="H8936" s="194"/>
      <c r="I8936" s="106"/>
      <c r="J8936" s="195"/>
      <c r="K8936" s="195"/>
      <c r="L8936" s="196"/>
    </row>
    <row r="8937">
      <c r="A8937" s="198"/>
      <c r="B8937" s="219"/>
      <c r="C8937" s="103"/>
      <c r="D8937" s="103"/>
      <c r="E8937" s="5" t="str">
        <f t="array" ref="E8937">IF(D8937="","",XLOOKUP(D8937,DATOS!$D$6:D14000,DATOS!$C$6:C14000,0,0,1))</f>
        <v/>
      </c>
      <c r="F8937" s="220"/>
      <c r="G8937" s="221"/>
      <c r="H8937" s="194"/>
      <c r="I8937" s="106"/>
      <c r="J8937" s="195"/>
      <c r="K8937" s="195"/>
      <c r="L8937" s="196"/>
    </row>
    <row r="8938">
      <c r="A8938" s="198"/>
      <c r="B8938" s="219"/>
      <c r="C8938" s="103"/>
      <c r="D8938" s="103"/>
      <c r="E8938" s="224" t="str">
        <f t="array" ref="E8938">IF(D8938="","",XLOOKUP(D8938,DATOS!$D$6:D14000,DATOS!$C$6:C14000,0,0,1))</f>
        <v/>
      </c>
      <c r="F8938" s="220"/>
      <c r="G8938" s="221"/>
      <c r="H8938" s="194"/>
      <c r="I8938" s="106"/>
      <c r="J8938" s="195"/>
      <c r="K8938" s="195"/>
      <c r="L8938" s="196"/>
    </row>
    <row r="8939">
      <c r="A8939" s="198"/>
      <c r="B8939" s="219"/>
      <c r="C8939" s="103"/>
      <c r="D8939" s="103"/>
      <c r="E8939" s="5" t="str">
        <f t="array" ref="E8939">IF(D8939="","",XLOOKUP(D8939,DATOS!$D$6:D14000,DATOS!$C$6:C14000,0,0,1))</f>
        <v/>
      </c>
      <c r="F8939" s="220"/>
      <c r="G8939" s="221"/>
      <c r="H8939" s="194"/>
      <c r="I8939" s="106"/>
      <c r="J8939" s="195"/>
      <c r="K8939" s="195"/>
      <c r="L8939" s="196"/>
    </row>
    <row r="8940">
      <c r="A8940" s="198"/>
      <c r="B8940" s="219"/>
      <c r="C8940" s="103"/>
      <c r="D8940" s="103"/>
      <c r="E8940" s="5" t="str">
        <f t="array" ref="E8940">IF(D8940="","",XLOOKUP(D8940,DATOS!$D$6:D14000,DATOS!$C$6:C14000,0,0,1))</f>
        <v/>
      </c>
      <c r="F8940" s="220"/>
      <c r="G8940" s="221"/>
      <c r="H8940" s="194"/>
      <c r="I8940" s="106"/>
      <c r="J8940" s="195"/>
      <c r="K8940" s="195"/>
      <c r="L8940" s="196"/>
    </row>
    <row r="8941">
      <c r="A8941" s="198"/>
      <c r="B8941" s="219"/>
      <c r="C8941" s="103"/>
      <c r="D8941" s="103"/>
      <c r="E8941" s="5" t="str">
        <f t="array" ref="E8941">IF(D8941="","",XLOOKUP(D8941,DATOS!$D$6:D14000,DATOS!$C$6:C14000,0,0,1))</f>
        <v/>
      </c>
      <c r="F8941" s="220"/>
      <c r="G8941" s="221"/>
      <c r="H8941" s="194"/>
      <c r="I8941" s="106"/>
      <c r="J8941" s="195"/>
      <c r="K8941" s="195"/>
      <c r="L8941" s="196"/>
    </row>
    <row r="8942">
      <c r="A8942" s="198"/>
      <c r="B8942" s="219"/>
      <c r="C8942" s="103"/>
      <c r="D8942" s="103"/>
      <c r="E8942" s="5" t="str">
        <f t="array" ref="E8942">IF(D8942="","",XLOOKUP(D8942,DATOS!$D$6:D14000,DATOS!$C$6:C14000,0,0,1))</f>
        <v/>
      </c>
      <c r="F8942" s="220"/>
      <c r="G8942" s="221"/>
      <c r="H8942" s="194"/>
      <c r="I8942" s="106"/>
      <c r="J8942" s="195"/>
      <c r="K8942" s="195"/>
      <c r="L8942" s="196"/>
    </row>
    <row r="8943">
      <c r="A8943" s="198"/>
      <c r="B8943" s="219"/>
      <c r="C8943" s="103"/>
      <c r="D8943" s="103"/>
      <c r="E8943" s="5" t="str">
        <f t="array" ref="E8943">IF(D8943="","",XLOOKUP(D8943,DATOS!$D$6:D14000,DATOS!$C$6:C14000,0,0,1))</f>
        <v/>
      </c>
      <c r="F8943" s="220"/>
      <c r="G8943" s="221"/>
      <c r="H8943" s="194"/>
      <c r="I8943" s="106"/>
      <c r="J8943" s="195"/>
      <c r="K8943" s="195"/>
      <c r="L8943" s="196"/>
    </row>
    <row r="8944">
      <c r="A8944" s="198"/>
      <c r="B8944" s="219"/>
      <c r="C8944" s="103"/>
      <c r="D8944" s="103"/>
      <c r="E8944" s="5" t="str">
        <f t="array" ref="E8944">IF(D8944="","",XLOOKUP(D8944,DATOS!$D$6:D14000,DATOS!$C$6:C14000,0,0,1))</f>
        <v/>
      </c>
      <c r="F8944" s="220"/>
      <c r="G8944" s="221"/>
      <c r="H8944" s="194"/>
      <c r="I8944" s="106"/>
      <c r="J8944" s="195"/>
      <c r="K8944" s="195"/>
      <c r="L8944" s="196"/>
    </row>
    <row r="8945">
      <c r="A8945" s="198"/>
      <c r="B8945" s="219"/>
      <c r="C8945" s="103"/>
      <c r="D8945" s="103"/>
      <c r="E8945" s="5" t="str">
        <f t="array" ref="E8945">IF(D8945="","",XLOOKUP(D8945,DATOS!$D$6:D14000,DATOS!$C$6:C14000,0,0,1))</f>
        <v/>
      </c>
      <c r="F8945" s="220"/>
      <c r="G8945" s="221"/>
      <c r="H8945" s="194"/>
      <c r="I8945" s="106"/>
      <c r="J8945" s="195"/>
      <c r="K8945" s="195"/>
      <c r="L8945" s="196"/>
    </row>
    <row r="8946">
      <c r="A8946" s="198"/>
      <c r="B8946" s="219"/>
      <c r="C8946" s="103"/>
      <c r="D8946" s="103"/>
      <c r="E8946" s="5" t="str">
        <f t="array" ref="E8946">IF(D8946="","",XLOOKUP(D8946,DATOS!$D$6:D14000,DATOS!$C$6:C14000,0,0,1))</f>
        <v/>
      </c>
      <c r="F8946" s="220"/>
      <c r="G8946" s="221"/>
      <c r="H8946" s="194"/>
      <c r="I8946" s="106"/>
      <c r="J8946" s="195"/>
      <c r="K8946" s="195"/>
      <c r="L8946" s="196"/>
    </row>
    <row r="8947">
      <c r="A8947" s="198"/>
      <c r="B8947" s="219"/>
      <c r="C8947" s="103"/>
      <c r="D8947" s="103"/>
      <c r="E8947" s="5" t="str">
        <f t="array" ref="E8947">IF(D8947="","",XLOOKUP(D8947,DATOS!$D$6:D14000,DATOS!$C$6:C14000,0,0,1))</f>
        <v/>
      </c>
      <c r="F8947" s="220"/>
      <c r="G8947" s="221"/>
      <c r="H8947" s="194"/>
      <c r="I8947" s="106"/>
      <c r="J8947" s="195"/>
      <c r="K8947" s="195"/>
      <c r="L8947" s="196"/>
    </row>
    <row r="8948">
      <c r="A8948" s="198"/>
      <c r="B8948" s="219"/>
      <c r="C8948" s="103"/>
      <c r="D8948" s="103"/>
      <c r="E8948" s="5" t="str">
        <f t="array" ref="E8948">IF(D8948="","",XLOOKUP(D8948,DATOS!$D$6:D14000,DATOS!$C$6:C14000,0,0,1))</f>
        <v/>
      </c>
      <c r="F8948" s="220"/>
      <c r="G8948" s="221"/>
      <c r="H8948" s="194"/>
      <c r="I8948" s="106"/>
      <c r="J8948" s="195"/>
      <c r="K8948" s="195"/>
      <c r="L8948" s="196"/>
    </row>
    <row r="8949">
      <c r="A8949" s="198"/>
      <c r="B8949" s="219"/>
      <c r="C8949" s="103"/>
      <c r="D8949" s="103"/>
      <c r="E8949" s="5" t="str">
        <f t="array" ref="E8949">IF(D8949="","",XLOOKUP(D8949,DATOS!$D$6:D14000,DATOS!$C$6:C14000,0,0,1))</f>
        <v/>
      </c>
      <c r="F8949" s="220"/>
      <c r="G8949" s="221"/>
      <c r="H8949" s="194"/>
      <c r="I8949" s="106"/>
      <c r="J8949" s="195"/>
      <c r="K8949" s="195"/>
      <c r="L8949" s="196"/>
    </row>
    <row r="8950">
      <c r="A8950" s="198"/>
      <c r="B8950" s="219"/>
      <c r="C8950" s="103"/>
      <c r="D8950" s="103"/>
      <c r="E8950" s="5" t="str">
        <f t="array" ref="E8950">IF(D8950="","",XLOOKUP(D8950,DATOS!$D$6:D14000,DATOS!$C$6:C14000,0,0,1))</f>
        <v/>
      </c>
      <c r="F8950" s="220"/>
      <c r="G8950" s="221"/>
      <c r="H8950" s="194"/>
      <c r="I8950" s="106"/>
      <c r="J8950" s="195"/>
      <c r="K8950" s="195"/>
      <c r="L8950" s="196"/>
    </row>
    <row r="8951">
      <c r="A8951" s="198"/>
      <c r="B8951" s="219"/>
      <c r="C8951" s="103"/>
      <c r="D8951" s="103"/>
      <c r="E8951" s="5" t="str">
        <f t="array" ref="E8951">IF(D8951="","",XLOOKUP(D8951,DATOS!$D$6:D14000,DATOS!$C$6:C14000,0,0,1))</f>
        <v/>
      </c>
      <c r="F8951" s="220"/>
      <c r="G8951" s="221"/>
      <c r="H8951" s="194"/>
      <c r="I8951" s="106"/>
      <c r="J8951" s="195"/>
      <c r="K8951" s="195"/>
      <c r="L8951" s="196"/>
    </row>
    <row r="8952">
      <c r="A8952" s="198"/>
      <c r="B8952" s="219"/>
      <c r="C8952" s="103"/>
      <c r="D8952" s="103"/>
      <c r="E8952" s="5" t="str">
        <f t="array" ref="E8952">IF(D8952="","",XLOOKUP(D8952,DATOS!$D$6:D14000,DATOS!$C$6:C14000,0,0,1))</f>
        <v/>
      </c>
      <c r="F8952" s="220"/>
      <c r="G8952" s="221"/>
      <c r="H8952" s="194"/>
      <c r="I8952" s="106"/>
      <c r="J8952" s="195"/>
      <c r="K8952" s="195"/>
      <c r="L8952" s="196"/>
    </row>
    <row r="8953">
      <c r="A8953" s="198"/>
      <c r="B8953" s="219"/>
      <c r="C8953" s="103"/>
      <c r="D8953" s="103"/>
      <c r="E8953" s="5" t="str">
        <f t="array" ref="E8953">IF(D8953="","",XLOOKUP(D8953,DATOS!$D$6:D14000,DATOS!$C$6:C14000,0,0,1))</f>
        <v/>
      </c>
      <c r="F8953" s="220"/>
      <c r="G8953" s="221"/>
      <c r="H8953" s="194"/>
      <c r="I8953" s="106"/>
      <c r="J8953" s="195"/>
      <c r="K8953" s="195"/>
      <c r="L8953" s="196"/>
    </row>
    <row r="8954">
      <c r="A8954" s="198"/>
      <c r="B8954" s="219"/>
      <c r="C8954" s="103"/>
      <c r="D8954" s="103"/>
      <c r="E8954" s="5" t="str">
        <f t="array" ref="E8954">IF(D8954="","",XLOOKUP(D8954,DATOS!$D$6:D14000,DATOS!$C$6:C14000,0,0,1))</f>
        <v/>
      </c>
      <c r="F8954" s="220"/>
      <c r="G8954" s="221"/>
      <c r="H8954" s="194"/>
      <c r="I8954" s="106"/>
      <c r="J8954" s="195"/>
      <c r="K8954" s="195"/>
      <c r="L8954" s="196"/>
    </row>
    <row r="8955">
      <c r="A8955" s="198"/>
      <c r="B8955" s="219"/>
      <c r="C8955" s="103"/>
      <c r="D8955" s="103"/>
      <c r="E8955" s="5" t="str">
        <f t="array" ref="E8955">IF(D8955="","",XLOOKUP(D8955,DATOS!$D$6:D14000,DATOS!$C$6:C14000,0,0,1))</f>
        <v/>
      </c>
      <c r="F8955" s="220"/>
      <c r="G8955" s="221"/>
      <c r="H8955" s="194"/>
      <c r="I8955" s="106"/>
      <c r="J8955" s="195"/>
      <c r="K8955" s="195"/>
      <c r="L8955" s="196"/>
    </row>
    <row r="8956">
      <c r="A8956" s="198"/>
      <c r="B8956" s="219"/>
      <c r="C8956" s="103"/>
      <c r="D8956" s="103"/>
      <c r="E8956" s="5" t="str">
        <f t="array" ref="E8956">IF(D8956="","",XLOOKUP(D8956,DATOS!$D$6:D14000,DATOS!$C$6:C14000,0,0,1))</f>
        <v/>
      </c>
      <c r="F8956" s="220"/>
      <c r="G8956" s="221"/>
      <c r="H8956" s="194"/>
      <c r="I8956" s="106"/>
      <c r="J8956" s="195"/>
      <c r="K8956" s="195"/>
      <c r="L8956" s="196"/>
    </row>
    <row r="8957">
      <c r="A8957" s="198"/>
      <c r="B8957" s="219"/>
      <c r="C8957" s="103"/>
      <c r="D8957" s="103"/>
      <c r="E8957" s="5" t="str">
        <f t="array" ref="E8957">IF(D8957="","",XLOOKUP(D8957,DATOS!$D$6:D14000,DATOS!$C$6:C14000,0,0,1))</f>
        <v/>
      </c>
      <c r="F8957" s="220"/>
      <c r="G8957" s="221"/>
      <c r="H8957" s="194"/>
      <c r="I8957" s="106"/>
      <c r="J8957" s="195"/>
      <c r="K8957" s="195"/>
      <c r="L8957" s="196"/>
    </row>
    <row r="8958">
      <c r="A8958" s="198"/>
      <c r="B8958" s="219"/>
      <c r="C8958" s="103"/>
      <c r="D8958" s="103"/>
      <c r="E8958" s="5" t="str">
        <f t="array" ref="E8958">IF(D8958="","",XLOOKUP(D8958,DATOS!$D$6:D14000,DATOS!$C$6:C14000,0,0,1))</f>
        <v/>
      </c>
      <c r="F8958" s="220"/>
      <c r="G8958" s="221"/>
      <c r="H8958" s="194"/>
      <c r="I8958" s="106"/>
      <c r="J8958" s="195"/>
      <c r="K8958" s="195"/>
      <c r="L8958" s="196"/>
    </row>
    <row r="8959">
      <c r="A8959" s="198"/>
      <c r="B8959" s="219"/>
      <c r="C8959" s="103"/>
      <c r="D8959" s="103"/>
      <c r="E8959" s="5" t="str">
        <f t="array" ref="E8959">IF(D8959="","",XLOOKUP(D8959,DATOS!$D$6:D14000,DATOS!$C$6:C14000,0,0,1))</f>
        <v/>
      </c>
      <c r="F8959" s="220"/>
      <c r="G8959" s="221"/>
      <c r="H8959" s="194"/>
      <c r="I8959" s="106"/>
      <c r="J8959" s="195"/>
      <c r="K8959" s="195"/>
      <c r="L8959" s="196"/>
    </row>
    <row r="8960">
      <c r="A8960" s="198"/>
      <c r="B8960" s="219"/>
      <c r="C8960" s="103"/>
      <c r="D8960" s="103"/>
      <c r="E8960" s="5" t="str">
        <f t="array" ref="E8960">IF(D8960="","",XLOOKUP(D8960,DATOS!$D$6:D14000,DATOS!$C$6:C14000,0,0,1))</f>
        <v/>
      </c>
      <c r="F8960" s="220"/>
      <c r="G8960" s="221"/>
      <c r="H8960" s="194"/>
      <c r="I8960" s="106"/>
      <c r="J8960" s="195"/>
      <c r="K8960" s="195"/>
      <c r="L8960" s="196"/>
    </row>
    <row r="8961">
      <c r="A8961" s="198"/>
      <c r="B8961" s="219"/>
      <c r="C8961" s="103"/>
      <c r="D8961" s="103"/>
      <c r="E8961" s="5" t="str">
        <f t="array" ref="E8961">IF(D8961="","",XLOOKUP(D8961,DATOS!$D$6:D14000,DATOS!$C$6:C14000,0,0,1))</f>
        <v/>
      </c>
      <c r="F8961" s="220"/>
      <c r="G8961" s="221"/>
      <c r="H8961" s="194"/>
      <c r="I8961" s="106"/>
      <c r="J8961" s="195"/>
      <c r="K8961" s="195"/>
      <c r="L8961" s="196"/>
    </row>
    <row r="8962">
      <c r="A8962" s="198"/>
      <c r="B8962" s="219"/>
      <c r="C8962" s="103"/>
      <c r="D8962" s="103"/>
      <c r="E8962" s="5" t="str">
        <f t="array" ref="E8962">IF(D8962="","",XLOOKUP(D8962,DATOS!$D$6:D14000,DATOS!$C$6:C14000,0,0,1))</f>
        <v/>
      </c>
      <c r="F8962" s="220"/>
      <c r="G8962" s="221"/>
      <c r="H8962" s="194"/>
      <c r="I8962" s="106"/>
      <c r="J8962" s="195"/>
      <c r="K8962" s="195"/>
      <c r="L8962" s="196"/>
    </row>
    <row r="8963">
      <c r="A8963" s="198"/>
      <c r="B8963" s="219"/>
      <c r="C8963" s="103"/>
      <c r="D8963" s="103"/>
      <c r="E8963" s="5" t="str">
        <f t="array" ref="E8963">IF(D8963="","",XLOOKUP(D8963,DATOS!$D$6:D14000,DATOS!$C$6:C14000,0,0,1))</f>
        <v/>
      </c>
      <c r="F8963" s="220"/>
      <c r="G8963" s="221"/>
      <c r="H8963" s="194"/>
      <c r="I8963" s="106"/>
      <c r="J8963" s="195"/>
      <c r="K8963" s="195"/>
      <c r="L8963" s="196"/>
    </row>
    <row r="8964">
      <c r="A8964" s="198"/>
      <c r="B8964" s="219"/>
      <c r="C8964" s="103"/>
      <c r="D8964" s="103"/>
      <c r="E8964" s="5" t="str">
        <f t="array" ref="E8964">IF(D8964="","",XLOOKUP(D8964,DATOS!$D$6:D14000,DATOS!$C$6:C14000,0,0,1))</f>
        <v/>
      </c>
      <c r="F8964" s="220"/>
      <c r="G8964" s="221"/>
      <c r="H8964" s="194"/>
      <c r="I8964" s="106"/>
      <c r="J8964" s="195"/>
      <c r="K8964" s="195"/>
      <c r="L8964" s="196"/>
    </row>
    <row r="8965">
      <c r="A8965" s="198"/>
      <c r="B8965" s="219"/>
      <c r="C8965" s="103"/>
      <c r="D8965" s="103"/>
      <c r="E8965" s="5" t="str">
        <f t="array" ref="E8965">IF(D8965="","",XLOOKUP(D8965,DATOS!$D$6:D14000,DATOS!$C$6:C14000,0,0,1))</f>
        <v/>
      </c>
      <c r="F8965" s="220"/>
      <c r="G8965" s="221"/>
      <c r="H8965" s="194"/>
      <c r="I8965" s="106"/>
      <c r="J8965" s="195"/>
      <c r="K8965" s="195"/>
      <c r="L8965" s="196"/>
    </row>
    <row r="8966">
      <c r="A8966" s="198"/>
      <c r="B8966" s="219"/>
      <c r="C8966" s="103"/>
      <c r="D8966" s="103"/>
      <c r="E8966" s="5" t="str">
        <f t="array" ref="E8966">IF(D8966="","",XLOOKUP(D8966,DATOS!$D$6:D14000,DATOS!$C$6:C14000,0,0,1))</f>
        <v/>
      </c>
      <c r="F8966" s="220"/>
      <c r="G8966" s="221"/>
      <c r="H8966" s="194"/>
      <c r="I8966" s="106"/>
      <c r="J8966" s="195"/>
      <c r="K8966" s="195"/>
      <c r="L8966" s="196"/>
    </row>
    <row r="8967">
      <c r="A8967" s="198"/>
      <c r="B8967" s="219"/>
      <c r="C8967" s="103"/>
      <c r="D8967" s="103"/>
      <c r="E8967" s="5" t="str">
        <f t="array" ref="E8967">IF(D8967="","",XLOOKUP(D8967,DATOS!$D$6:D14000,DATOS!$C$6:C14000,0,0,1))</f>
        <v/>
      </c>
      <c r="F8967" s="220"/>
      <c r="G8967" s="221"/>
      <c r="H8967" s="194"/>
      <c r="I8967" s="106"/>
      <c r="J8967" s="195"/>
      <c r="K8967" s="195"/>
      <c r="L8967" s="196"/>
    </row>
    <row r="8968">
      <c r="A8968" s="198"/>
      <c r="B8968" s="219"/>
      <c r="C8968" s="103"/>
      <c r="D8968" s="103"/>
      <c r="E8968" s="5" t="str">
        <f t="array" ref="E8968">IF(D8968="","",XLOOKUP(D8968,DATOS!$D$6:D14000,DATOS!$C$6:C14000,0,0,1))</f>
        <v/>
      </c>
      <c r="F8968" s="220"/>
      <c r="G8968" s="221"/>
      <c r="H8968" s="194"/>
      <c r="I8968" s="106"/>
      <c r="J8968" s="195"/>
      <c r="K8968" s="195"/>
      <c r="L8968" s="196"/>
    </row>
    <row r="8969">
      <c r="A8969" s="198"/>
      <c r="B8969" s="219"/>
      <c r="C8969" s="103"/>
      <c r="D8969" s="103"/>
      <c r="E8969" s="5" t="str">
        <f t="array" ref="E8969">IF(D8969="","",XLOOKUP(D8969,DATOS!$D$6:D14000,DATOS!$C$6:C14000,0,0,1))</f>
        <v/>
      </c>
      <c r="F8969" s="220"/>
      <c r="G8969" s="221"/>
      <c r="H8969" s="194"/>
      <c r="I8969" s="106"/>
      <c r="J8969" s="195"/>
      <c r="K8969" s="195"/>
      <c r="L8969" s="196"/>
    </row>
    <row r="8970">
      <c r="A8970" s="198"/>
      <c r="B8970" s="219"/>
      <c r="C8970" s="103"/>
      <c r="D8970" s="103"/>
      <c r="E8970" s="5" t="str">
        <f t="array" ref="E8970">IF(D8970="","",XLOOKUP(D8970,DATOS!$D$6:D14000,DATOS!$C$6:C14000,0,0,1))</f>
        <v/>
      </c>
      <c r="F8970" s="220"/>
      <c r="G8970" s="221"/>
      <c r="H8970" s="194"/>
      <c r="I8970" s="106"/>
      <c r="J8970" s="195"/>
      <c r="K8970" s="195"/>
      <c r="L8970" s="196"/>
    </row>
    <row r="8971">
      <c r="A8971" s="198"/>
      <c r="B8971" s="219"/>
      <c r="C8971" s="103"/>
      <c r="D8971" s="103"/>
      <c r="E8971" s="5" t="str">
        <f t="array" ref="E8971">IF(D8971="","",XLOOKUP(D8971,DATOS!$D$6:D14000,DATOS!$C$6:C14000,0,0,1))</f>
        <v/>
      </c>
      <c r="F8971" s="220"/>
      <c r="G8971" s="221"/>
      <c r="H8971" s="194"/>
      <c r="I8971" s="106"/>
      <c r="J8971" s="195"/>
      <c r="K8971" s="195"/>
      <c r="L8971" s="196"/>
    </row>
    <row r="8972">
      <c r="A8972" s="198"/>
      <c r="B8972" s="219"/>
      <c r="C8972" s="103"/>
      <c r="D8972" s="103"/>
      <c r="E8972" s="5" t="str">
        <f t="array" ref="E8972">IF(D8972="","",XLOOKUP(D8972,DATOS!$D$6:D14000,DATOS!$C$6:C14000,0,0,1))</f>
        <v/>
      </c>
      <c r="F8972" s="220"/>
      <c r="G8972" s="221"/>
      <c r="H8972" s="194"/>
      <c r="I8972" s="106"/>
      <c r="J8972" s="195"/>
      <c r="K8972" s="195"/>
      <c r="L8972" s="196"/>
    </row>
    <row r="8973">
      <c r="A8973" s="198"/>
      <c r="B8973" s="219"/>
      <c r="C8973" s="103"/>
      <c r="D8973" s="103"/>
      <c r="E8973" s="5" t="str">
        <f t="array" ref="E8973">IF(D8973="","",XLOOKUP(D8973,DATOS!$D$6:D14000,DATOS!$C$6:C14000,0,0,1))</f>
        <v/>
      </c>
      <c r="F8973" s="220"/>
      <c r="G8973" s="221"/>
      <c r="H8973" s="194"/>
      <c r="I8973" s="106"/>
      <c r="J8973" s="195"/>
      <c r="K8973" s="195"/>
      <c r="L8973" s="196"/>
    </row>
    <row r="8974">
      <c r="A8974" s="198"/>
      <c r="B8974" s="219"/>
      <c r="C8974" s="103"/>
      <c r="D8974" s="103"/>
      <c r="E8974" s="5" t="str">
        <f t="array" ref="E8974">IF(D8974="","",XLOOKUP(D8974,DATOS!$D$6:D14000,DATOS!$C$6:C14000,0,0,1))</f>
        <v/>
      </c>
      <c r="F8974" s="220"/>
      <c r="G8974" s="221"/>
      <c r="H8974" s="194"/>
      <c r="I8974" s="106"/>
      <c r="J8974" s="195"/>
      <c r="K8974" s="195"/>
      <c r="L8974" s="196"/>
    </row>
    <row r="8975">
      <c r="A8975" s="198"/>
      <c r="B8975" s="219"/>
      <c r="C8975" s="103"/>
      <c r="D8975" s="103"/>
      <c r="E8975" s="5" t="str">
        <f t="array" ref="E8975">IF(D8975="","",XLOOKUP(D8975,DATOS!$D$6:D14000,DATOS!$C$6:C14000,0,0,1))</f>
        <v/>
      </c>
      <c r="F8975" s="220"/>
      <c r="G8975" s="221"/>
      <c r="H8975" s="194"/>
      <c r="I8975" s="106"/>
      <c r="J8975" s="195"/>
      <c r="K8975" s="195"/>
      <c r="L8975" s="196"/>
    </row>
    <row r="8976">
      <c r="A8976" s="198"/>
      <c r="B8976" s="219"/>
      <c r="C8976" s="103"/>
      <c r="D8976" s="103"/>
      <c r="E8976" s="5" t="str">
        <f t="array" ref="E8976">IF(D8976="","",XLOOKUP(D8976,DATOS!$D$6:D14000,DATOS!$C$6:C14000,0,0,1))</f>
        <v/>
      </c>
      <c r="F8976" s="220"/>
      <c r="G8976" s="221"/>
      <c r="H8976" s="194"/>
      <c r="I8976" s="106"/>
      <c r="J8976" s="195"/>
      <c r="K8976" s="195"/>
      <c r="L8976" s="196"/>
    </row>
    <row r="8977">
      <c r="A8977" s="198"/>
      <c r="B8977" s="219"/>
      <c r="C8977" s="103"/>
      <c r="D8977" s="103"/>
      <c r="E8977" s="5" t="str">
        <f t="array" ref="E8977">IF(D8977="","",XLOOKUP(D8977,DATOS!$D$6:D14000,DATOS!$C$6:C14000,0,0,1))</f>
        <v/>
      </c>
      <c r="F8977" s="220"/>
      <c r="G8977" s="221"/>
      <c r="H8977" s="194"/>
      <c r="I8977" s="106"/>
      <c r="J8977" s="195"/>
      <c r="K8977" s="195"/>
      <c r="L8977" s="196"/>
    </row>
    <row r="8978">
      <c r="A8978" s="198"/>
      <c r="B8978" s="219"/>
      <c r="C8978" s="103"/>
      <c r="D8978" s="103"/>
      <c r="E8978" s="5" t="str">
        <f t="array" ref="E8978">IF(D8978="","",XLOOKUP(D8978,DATOS!$D$6:D14000,DATOS!$C$6:C14000,0,0,1))</f>
        <v/>
      </c>
      <c r="F8978" s="220"/>
      <c r="G8978" s="221"/>
      <c r="H8978" s="194"/>
      <c r="I8978" s="106"/>
      <c r="J8978" s="195"/>
      <c r="K8978" s="195"/>
      <c r="L8978" s="196"/>
    </row>
    <row r="8979">
      <c r="A8979" s="198"/>
      <c r="B8979" s="219"/>
      <c r="C8979" s="103"/>
      <c r="D8979" s="103"/>
      <c r="E8979" s="5" t="str">
        <f t="array" ref="E8979">IF(D8979="","",XLOOKUP(D8979,DATOS!$D$6:D14000,DATOS!$C$6:C14000,0,0,1))</f>
        <v/>
      </c>
      <c r="F8979" s="220"/>
      <c r="G8979" s="221"/>
      <c r="H8979" s="194"/>
      <c r="I8979" s="106"/>
      <c r="J8979" s="195"/>
      <c r="K8979" s="195"/>
      <c r="L8979" s="196"/>
    </row>
    <row r="8980">
      <c r="A8980" s="198"/>
      <c r="B8980" s="219"/>
      <c r="C8980" s="103"/>
      <c r="D8980" s="103"/>
      <c r="E8980" s="5" t="str">
        <f t="array" ref="E8980">IF(D8980="","",XLOOKUP(D8980,DATOS!$D$6:D14000,DATOS!$C$6:C14000,0,0,1))</f>
        <v/>
      </c>
      <c r="F8980" s="220"/>
      <c r="G8980" s="221"/>
      <c r="H8980" s="194"/>
      <c r="I8980" s="106"/>
      <c r="J8980" s="195"/>
      <c r="K8980" s="195"/>
      <c r="L8980" s="196"/>
    </row>
    <row r="8981">
      <c r="A8981" s="198"/>
      <c r="B8981" s="219"/>
      <c r="C8981" s="103"/>
      <c r="D8981" s="103"/>
      <c r="E8981" s="5" t="str">
        <f t="array" ref="E8981">IF(D8981="","",XLOOKUP(D8981,DATOS!$D$6:D14000,DATOS!$C$6:C14000,0,0,1))</f>
        <v/>
      </c>
      <c r="F8981" s="220"/>
      <c r="G8981" s="221"/>
      <c r="H8981" s="194"/>
      <c r="I8981" s="106"/>
      <c r="J8981" s="195"/>
      <c r="K8981" s="195"/>
      <c r="L8981" s="196"/>
    </row>
    <row r="8982">
      <c r="A8982" s="198"/>
      <c r="B8982" s="219"/>
      <c r="C8982" s="103"/>
      <c r="D8982" s="103"/>
      <c r="E8982" s="5" t="str">
        <f t="array" ref="E8982">IF(D8982="","",XLOOKUP(D8982,DATOS!$D$6:D14000,DATOS!$C$6:C14000,0,0,1))</f>
        <v/>
      </c>
      <c r="F8982" s="220"/>
      <c r="G8982" s="221"/>
      <c r="H8982" s="194"/>
      <c r="I8982" s="106"/>
      <c r="J8982" s="195"/>
      <c r="K8982" s="195"/>
      <c r="L8982" s="196"/>
    </row>
    <row r="8983">
      <c r="A8983" s="198"/>
      <c r="B8983" s="219"/>
      <c r="C8983" s="103"/>
      <c r="D8983" s="103"/>
      <c r="E8983" s="5" t="str">
        <f t="array" ref="E8983">IF(D8983="","",XLOOKUP(D8983,DATOS!$D$6:D14000,DATOS!$C$6:C14000,0,0,1))</f>
        <v/>
      </c>
      <c r="F8983" s="220"/>
      <c r="G8983" s="221"/>
      <c r="H8983" s="194"/>
      <c r="I8983" s="106"/>
      <c r="J8983" s="195"/>
      <c r="K8983" s="195"/>
      <c r="L8983" s="196"/>
    </row>
    <row r="8984">
      <c r="A8984" s="198"/>
      <c r="B8984" s="219"/>
      <c r="C8984" s="103"/>
      <c r="D8984" s="103"/>
      <c r="E8984" s="5" t="str">
        <f t="array" ref="E8984">IF(D8984="","",XLOOKUP(D8984,DATOS!$D$6:D14000,DATOS!$C$6:C14000,0,0,1))</f>
        <v/>
      </c>
      <c r="F8984" s="220"/>
      <c r="G8984" s="221"/>
      <c r="H8984" s="194"/>
      <c r="I8984" s="106"/>
      <c r="J8984" s="195"/>
      <c r="K8984" s="195"/>
      <c r="L8984" s="196"/>
    </row>
    <row r="8985">
      <c r="A8985" s="198"/>
      <c r="B8985" s="219"/>
      <c r="C8985" s="103"/>
      <c r="D8985" s="103"/>
      <c r="E8985" s="5" t="str">
        <f t="array" ref="E8985">IF(D8985="","",XLOOKUP(D8985,DATOS!$D$6:D14000,DATOS!$C$6:C14000,0,0,1))</f>
        <v/>
      </c>
      <c r="F8985" s="220"/>
      <c r="G8985" s="221"/>
      <c r="H8985" s="194"/>
      <c r="I8985" s="106"/>
      <c r="J8985" s="195"/>
      <c r="K8985" s="195"/>
      <c r="L8985" s="196"/>
    </row>
    <row r="8986">
      <c r="A8986" s="198"/>
      <c r="B8986" s="219"/>
      <c r="C8986" s="103"/>
      <c r="D8986" s="103"/>
      <c r="E8986" s="5" t="str">
        <f t="array" ref="E8986">IF(D8986="","",XLOOKUP(D8986,DATOS!$D$6:D14000,DATOS!$C$6:C14000,0,0,1))</f>
        <v/>
      </c>
      <c r="F8986" s="220"/>
      <c r="G8986" s="221"/>
      <c r="H8986" s="194"/>
      <c r="I8986" s="106"/>
      <c r="J8986" s="195"/>
      <c r="K8986" s="195"/>
      <c r="L8986" s="196"/>
    </row>
    <row r="8987">
      <c r="A8987" s="198"/>
      <c r="B8987" s="219"/>
      <c r="C8987" s="103"/>
      <c r="D8987" s="103"/>
      <c r="E8987" s="5" t="str">
        <f t="array" ref="E8987">IF(D8987="","",XLOOKUP(D8987,DATOS!$D$6:D14000,DATOS!$C$6:C14000,0,0,1))</f>
        <v/>
      </c>
      <c r="F8987" s="220"/>
      <c r="G8987" s="221"/>
      <c r="H8987" s="194"/>
      <c r="I8987" s="106"/>
      <c r="J8987" s="195"/>
      <c r="K8987" s="195"/>
      <c r="L8987" s="196"/>
    </row>
    <row r="8988">
      <c r="A8988" s="198"/>
      <c r="B8988" s="219"/>
      <c r="C8988" s="103"/>
      <c r="D8988" s="103"/>
      <c r="E8988" s="5" t="str">
        <f t="array" ref="E8988">IF(D8988="","",XLOOKUP(D8988,DATOS!$D$6:D14000,DATOS!$C$6:C14000,0,0,1))</f>
        <v/>
      </c>
      <c r="F8988" s="220"/>
      <c r="G8988" s="221"/>
      <c r="H8988" s="194"/>
      <c r="I8988" s="106"/>
      <c r="J8988" s="195"/>
      <c r="K8988" s="195"/>
      <c r="L8988" s="196"/>
    </row>
    <row r="8989">
      <c r="A8989" s="198"/>
      <c r="B8989" s="219"/>
      <c r="C8989" s="103"/>
      <c r="D8989" s="103"/>
      <c r="E8989" s="5" t="str">
        <f t="array" ref="E8989">IF(D8989="","",XLOOKUP(D8989,DATOS!$D$6:D14000,DATOS!$C$6:C14000,0,0,1))</f>
        <v/>
      </c>
      <c r="F8989" s="220"/>
      <c r="G8989" s="221"/>
      <c r="H8989" s="194"/>
      <c r="I8989" s="106"/>
      <c r="J8989" s="195"/>
      <c r="K8989" s="195"/>
      <c r="L8989" s="196"/>
    </row>
    <row r="8990">
      <c r="A8990" s="198"/>
      <c r="B8990" s="219"/>
      <c r="C8990" s="103"/>
      <c r="D8990" s="103"/>
      <c r="E8990" s="5" t="str">
        <f t="array" ref="E8990">IF(D8990="","",XLOOKUP(D8990,DATOS!$D$6:D14000,DATOS!$C$6:C14000,0,0,1))</f>
        <v/>
      </c>
      <c r="F8990" s="220"/>
      <c r="G8990" s="221"/>
      <c r="H8990" s="194"/>
      <c r="I8990" s="106"/>
      <c r="J8990" s="195"/>
      <c r="K8990" s="195"/>
      <c r="L8990" s="196"/>
    </row>
    <row r="8991">
      <c r="A8991" s="198"/>
      <c r="B8991" s="219"/>
      <c r="C8991" s="103"/>
      <c r="D8991" s="103"/>
      <c r="E8991" s="5" t="str">
        <f t="array" ref="E8991">IF(D8991="","",XLOOKUP(D8991,DATOS!$D$6:D14000,DATOS!$C$6:C14000,0,0,1))</f>
        <v/>
      </c>
      <c r="F8991" s="220"/>
      <c r="G8991" s="221"/>
      <c r="H8991" s="194"/>
      <c r="I8991" s="106"/>
      <c r="J8991" s="195"/>
      <c r="K8991" s="195"/>
      <c r="L8991" s="196"/>
    </row>
    <row r="8992">
      <c r="A8992" s="198"/>
      <c r="B8992" s="219"/>
      <c r="C8992" s="103"/>
      <c r="D8992" s="103"/>
      <c r="E8992" s="5" t="str">
        <f t="array" ref="E8992">IF(D8992="","",XLOOKUP(D8992,DATOS!$D$6:D14000,DATOS!$C$6:C14000,0,0,1))</f>
        <v/>
      </c>
      <c r="F8992" s="220"/>
      <c r="G8992" s="221"/>
      <c r="H8992" s="194"/>
      <c r="I8992" s="106"/>
      <c r="J8992" s="195"/>
      <c r="K8992" s="195"/>
      <c r="L8992" s="196"/>
    </row>
    <row r="8993">
      <c r="A8993" s="198"/>
      <c r="B8993" s="219"/>
      <c r="C8993" s="103"/>
      <c r="D8993" s="103"/>
      <c r="E8993" s="5" t="str">
        <f t="array" ref="E8993">IF(D8993="","",XLOOKUP(D8993,DATOS!$D$6:D14000,DATOS!$C$6:C14000,0,0,1))</f>
        <v/>
      </c>
      <c r="F8993" s="220"/>
      <c r="G8993" s="221"/>
      <c r="H8993" s="194"/>
      <c r="I8993" s="106"/>
      <c r="J8993" s="195"/>
      <c r="K8993" s="195"/>
      <c r="L8993" s="196"/>
    </row>
    <row r="8994">
      <c r="A8994" s="198"/>
      <c r="B8994" s="219"/>
      <c r="C8994" s="103"/>
      <c r="D8994" s="103"/>
      <c r="E8994" s="224" t="str">
        <f t="array" ref="E8994">IF(D8994="","",XLOOKUP(D8994,DATOS!$D$6:D14000,DATOS!$C$6:C14000,0,0,1))</f>
        <v/>
      </c>
      <c r="F8994" s="220"/>
      <c r="G8994" s="221"/>
      <c r="H8994" s="194"/>
      <c r="I8994" s="106"/>
      <c r="J8994" s="195"/>
      <c r="K8994" s="195"/>
      <c r="L8994" s="196"/>
    </row>
    <row r="8995">
      <c r="A8995" s="198"/>
      <c r="B8995" s="219"/>
      <c r="C8995" s="103"/>
      <c r="D8995" s="103"/>
      <c r="E8995" s="5" t="str">
        <f t="array" ref="E8995">IF(D8995="","",XLOOKUP(D8995,DATOS!$D$6:D14000,DATOS!$C$6:C14000,0,0,1))</f>
        <v/>
      </c>
      <c r="F8995" s="220"/>
      <c r="G8995" s="221"/>
      <c r="H8995" s="194"/>
      <c r="I8995" s="106"/>
      <c r="J8995" s="195"/>
      <c r="K8995" s="195"/>
      <c r="L8995" s="196"/>
    </row>
    <row r="8996">
      <c r="A8996" s="198"/>
      <c r="B8996" s="219"/>
      <c r="C8996" s="103"/>
      <c r="D8996" s="103"/>
      <c r="E8996" s="5" t="str">
        <f t="array" ref="E8996">IF(D8996="","",XLOOKUP(D8996,DATOS!$D$6:D14000,DATOS!$C$6:C14000,0,0,1))</f>
        <v/>
      </c>
      <c r="F8996" s="220"/>
      <c r="G8996" s="221"/>
      <c r="H8996" s="194"/>
      <c r="I8996" s="106"/>
      <c r="J8996" s="195"/>
      <c r="K8996" s="195"/>
      <c r="L8996" s="196"/>
    </row>
    <row r="8997">
      <c r="A8997" s="198"/>
      <c r="B8997" s="219"/>
      <c r="C8997" s="103"/>
      <c r="D8997" s="103"/>
      <c r="E8997" s="5" t="str">
        <f t="array" ref="E8997">IF(D8997="","",XLOOKUP(D8997,DATOS!$D$6:D14000,DATOS!$C$6:C14000,0,0,1))</f>
        <v/>
      </c>
      <c r="F8997" s="220"/>
      <c r="G8997" s="221"/>
      <c r="H8997" s="194"/>
      <c r="I8997" s="106"/>
      <c r="J8997" s="195"/>
      <c r="K8997" s="195"/>
      <c r="L8997" s="196"/>
    </row>
    <row r="8998">
      <c r="A8998" s="198"/>
      <c r="B8998" s="219"/>
      <c r="C8998" s="103"/>
      <c r="D8998" s="103"/>
      <c r="E8998" s="5" t="str">
        <f t="array" ref="E8998">IF(D8998="","",XLOOKUP(D8998,DATOS!$D$6:D14000,DATOS!$C$6:C14000,0,0,1))</f>
        <v/>
      </c>
      <c r="F8998" s="220"/>
      <c r="G8998" s="221"/>
      <c r="H8998" s="194"/>
      <c r="I8998" s="106"/>
      <c r="J8998" s="195"/>
      <c r="K8998" s="195"/>
      <c r="L8998" s="196"/>
    </row>
    <row r="8999">
      <c r="A8999" s="198"/>
      <c r="B8999" s="219"/>
      <c r="C8999" s="103"/>
      <c r="D8999" s="103"/>
      <c r="E8999" s="224" t="str">
        <f t="array" ref="E8999">IF(D8999="","",XLOOKUP(D8999,DATOS!$D$6:D14000,DATOS!$C$6:C14000,0,0,1))</f>
        <v/>
      </c>
      <c r="F8999" s="220"/>
      <c r="G8999" s="221"/>
      <c r="H8999" s="194"/>
      <c r="I8999" s="106"/>
      <c r="J8999" s="195"/>
      <c r="K8999" s="195"/>
      <c r="L8999" s="196"/>
    </row>
    <row r="9000">
      <c r="A9000" s="198"/>
      <c r="B9000" s="219"/>
      <c r="C9000" s="103"/>
      <c r="D9000" s="103"/>
      <c r="E9000" s="5" t="str">
        <f t="array" ref="E9000">IF(D9000="","",XLOOKUP(D9000,DATOS!$D$6:D14000,DATOS!$C$6:C14000,0,0,1))</f>
        <v/>
      </c>
      <c r="F9000" s="220"/>
      <c r="G9000" s="221"/>
      <c r="H9000" s="194"/>
      <c r="I9000" s="106"/>
      <c r="J9000" s="195"/>
      <c r="K9000" s="195"/>
      <c r="L9000" s="196"/>
    </row>
    <row r="9001">
      <c r="A9001" s="198"/>
      <c r="B9001" s="219"/>
      <c r="C9001" s="103"/>
      <c r="D9001" s="103"/>
      <c r="E9001" s="5" t="str">
        <f t="array" ref="E9001">IF(D9001="","",XLOOKUP(D9001,DATOS!$D$6:D14000,DATOS!$C$6:C14000,0,0,1))</f>
        <v/>
      </c>
      <c r="F9001" s="220"/>
      <c r="G9001" s="221"/>
      <c r="H9001" s="194"/>
      <c r="I9001" s="106"/>
      <c r="J9001" s="195"/>
      <c r="K9001" s="195"/>
      <c r="L9001" s="196"/>
    </row>
    <row r="9002">
      <c r="A9002" s="198"/>
      <c r="B9002" s="219"/>
      <c r="C9002" s="103"/>
      <c r="D9002" s="103"/>
      <c r="E9002" s="5" t="str">
        <f t="array" ref="E9002">IF(D9002="","",XLOOKUP(D9002,DATOS!$D$6:D14000,DATOS!$C$6:C14000,0,0,1))</f>
        <v/>
      </c>
      <c r="F9002" s="220"/>
      <c r="G9002" s="221"/>
      <c r="H9002" s="194"/>
      <c r="I9002" s="106"/>
      <c r="J9002" s="195"/>
      <c r="K9002" s="195"/>
      <c r="L9002" s="196"/>
    </row>
    <row r="9003">
      <c r="A9003" s="198"/>
      <c r="B9003" s="219"/>
      <c r="C9003" s="103"/>
      <c r="D9003" s="103"/>
      <c r="E9003" s="5" t="str">
        <f t="array" ref="E9003">IF(D9003="","",XLOOKUP(D9003,DATOS!$D$6:D14000,DATOS!$C$6:C14000,0,0,1))</f>
        <v/>
      </c>
      <c r="F9003" s="220"/>
      <c r="G9003" s="221"/>
      <c r="H9003" s="194"/>
      <c r="I9003" s="106"/>
      <c r="J9003" s="195"/>
      <c r="K9003" s="195"/>
      <c r="L9003" s="196"/>
    </row>
    <row r="9004">
      <c r="A9004" s="198"/>
      <c r="B9004" s="219"/>
      <c r="C9004" s="103"/>
      <c r="D9004" s="103"/>
      <c r="E9004" s="5" t="str">
        <f t="array" ref="E9004">IF(D9004="","",XLOOKUP(D9004,DATOS!$D$6:D14000,DATOS!$C$6:C14000,0,0,1))</f>
        <v/>
      </c>
      <c r="F9004" s="220"/>
      <c r="G9004" s="221"/>
      <c r="H9004" s="194"/>
      <c r="I9004" s="106"/>
      <c r="J9004" s="195"/>
      <c r="K9004" s="195"/>
      <c r="L9004" s="196"/>
    </row>
    <row r="9005">
      <c r="A9005" s="198"/>
      <c r="B9005" s="219"/>
      <c r="C9005" s="103"/>
      <c r="D9005" s="103"/>
      <c r="E9005" s="5" t="str">
        <f t="array" ref="E9005">IF(D9005="","",XLOOKUP(D9005,DATOS!$D$6:D14000,DATOS!$C$6:C14000,0,0,1))</f>
        <v/>
      </c>
      <c r="F9005" s="220"/>
      <c r="G9005" s="221"/>
      <c r="H9005" s="194"/>
      <c r="I9005" s="106"/>
      <c r="J9005" s="195"/>
      <c r="K9005" s="195"/>
      <c r="L9005" s="196"/>
    </row>
    <row r="9006">
      <c r="A9006" s="198"/>
      <c r="B9006" s="219"/>
      <c r="C9006" s="103"/>
      <c r="D9006" s="103"/>
      <c r="E9006" s="5" t="str">
        <f t="array" ref="E9006">IF(D9006="","",XLOOKUP(D9006,DATOS!$D$6:D14000,DATOS!$C$6:C14000,0,0,1))</f>
        <v/>
      </c>
      <c r="F9006" s="220"/>
      <c r="G9006" s="221"/>
      <c r="H9006" s="194"/>
      <c r="I9006" s="106"/>
      <c r="J9006" s="195"/>
      <c r="K9006" s="195"/>
      <c r="L9006" s="196"/>
    </row>
    <row r="9007">
      <c r="A9007" s="198"/>
      <c r="B9007" s="219"/>
      <c r="C9007" s="103"/>
      <c r="D9007" s="103"/>
      <c r="E9007" s="5" t="str">
        <f t="array" ref="E9007">IF(D9007="","",XLOOKUP(D9007,DATOS!$D$6:D14000,DATOS!$C$6:C14000,0,0,1))</f>
        <v/>
      </c>
      <c r="F9007" s="220"/>
      <c r="G9007" s="221"/>
      <c r="H9007" s="194"/>
      <c r="I9007" s="106"/>
      <c r="J9007" s="195"/>
      <c r="K9007" s="195"/>
      <c r="L9007" s="196"/>
    </row>
    <row r="9008">
      <c r="A9008" s="198"/>
      <c r="B9008" s="219"/>
      <c r="C9008" s="103"/>
      <c r="D9008" s="103"/>
      <c r="E9008" s="5" t="str">
        <f t="array" ref="E9008">IF(D9008="","",XLOOKUP(D9008,DATOS!$D$6:D14000,DATOS!$C$6:C14000,0,0,1))</f>
        <v/>
      </c>
      <c r="F9008" s="220"/>
      <c r="G9008" s="221"/>
      <c r="H9008" s="194"/>
      <c r="I9008" s="106"/>
      <c r="J9008" s="195"/>
      <c r="K9008" s="195"/>
      <c r="L9008" s="196"/>
    </row>
    <row r="9009">
      <c r="A9009" s="198"/>
      <c r="B9009" s="219"/>
      <c r="C9009" s="103"/>
      <c r="D9009" s="103"/>
      <c r="E9009" s="5" t="str">
        <f t="array" ref="E9009">IF(D9009="","",XLOOKUP(D9009,DATOS!$D$6:D14000,DATOS!$C$6:C14000,0,0,1))</f>
        <v/>
      </c>
      <c r="F9009" s="220"/>
      <c r="G9009" s="221"/>
      <c r="H9009" s="194"/>
      <c r="I9009" s="106"/>
      <c r="J9009" s="195"/>
      <c r="K9009" s="195"/>
      <c r="L9009" s="196"/>
    </row>
    <row r="9010">
      <c r="A9010" s="198"/>
      <c r="B9010" s="219"/>
      <c r="C9010" s="103"/>
      <c r="D9010" s="103"/>
      <c r="E9010" s="5" t="str">
        <f t="array" ref="E9010">IF(D9010="","",XLOOKUP(D9010,DATOS!$D$6:D14000,DATOS!$C$6:C14000,0,0,1))</f>
        <v/>
      </c>
      <c r="F9010" s="220"/>
      <c r="G9010" s="221"/>
      <c r="H9010" s="194"/>
      <c r="I9010" s="106"/>
      <c r="J9010" s="195"/>
      <c r="K9010" s="195"/>
      <c r="L9010" s="196"/>
    </row>
    <row r="9011">
      <c r="A9011" s="198"/>
      <c r="B9011" s="219"/>
      <c r="C9011" s="103"/>
      <c r="D9011" s="103"/>
      <c r="E9011" s="5" t="str">
        <f t="array" ref="E9011">IF(D9011="","",XLOOKUP(D9011,DATOS!$D$6:D14000,DATOS!$C$6:C14000,0,0,1))</f>
        <v/>
      </c>
      <c r="F9011" s="220"/>
      <c r="G9011" s="221"/>
      <c r="H9011" s="194"/>
      <c r="I9011" s="106"/>
      <c r="J9011" s="195"/>
      <c r="K9011" s="195"/>
      <c r="L9011" s="196"/>
    </row>
    <row r="9012">
      <c r="A9012" s="198"/>
      <c r="B9012" s="219"/>
      <c r="C9012" s="103"/>
      <c r="D9012" s="103"/>
      <c r="E9012" s="5" t="str">
        <f t="array" ref="E9012">IF(D9012="","",XLOOKUP(D9012,DATOS!$D$6:D14000,DATOS!$C$6:C14000,0,0,1))</f>
        <v/>
      </c>
      <c r="F9012" s="220"/>
      <c r="G9012" s="221"/>
      <c r="H9012" s="194"/>
      <c r="I9012" s="106"/>
      <c r="J9012" s="195"/>
      <c r="K9012" s="195"/>
      <c r="L9012" s="196"/>
    </row>
    <row r="9013">
      <c r="A9013" s="198"/>
      <c r="B9013" s="219"/>
      <c r="C9013" s="103"/>
      <c r="D9013" s="103"/>
      <c r="E9013" s="5" t="str">
        <f t="array" ref="E9013">IF(D9013="","",XLOOKUP(D9013,DATOS!$D$6:D14000,DATOS!$C$6:C14000,0,0,1))</f>
        <v/>
      </c>
      <c r="F9013" s="220"/>
      <c r="G9013" s="221"/>
      <c r="H9013" s="194"/>
      <c r="I9013" s="106"/>
      <c r="J9013" s="195"/>
      <c r="K9013" s="195"/>
      <c r="L9013" s="196"/>
    </row>
    <row r="9014">
      <c r="A9014" s="198"/>
      <c r="B9014" s="219"/>
      <c r="C9014" s="103"/>
      <c r="D9014" s="103"/>
      <c r="E9014" s="5" t="str">
        <f t="array" ref="E9014">IF(D9014="","",XLOOKUP(D9014,DATOS!$D$6:D14000,DATOS!$C$6:C14000,0,0,1))</f>
        <v/>
      </c>
      <c r="F9014" s="220"/>
      <c r="G9014" s="221"/>
      <c r="H9014" s="194"/>
      <c r="I9014" s="106"/>
      <c r="J9014" s="195"/>
      <c r="K9014" s="195"/>
      <c r="L9014" s="196"/>
    </row>
    <row r="9015">
      <c r="A9015" s="198"/>
      <c r="B9015" s="219"/>
      <c r="C9015" s="103"/>
      <c r="D9015" s="103"/>
      <c r="E9015" s="5" t="str">
        <f t="array" ref="E9015">IF(D9015="","",XLOOKUP(D9015,DATOS!$D$6:D14000,DATOS!$C$6:C14000,0,0,1))</f>
        <v/>
      </c>
      <c r="F9015" s="220"/>
      <c r="G9015" s="221"/>
      <c r="H9015" s="194"/>
      <c r="I9015" s="106"/>
      <c r="J9015" s="195"/>
      <c r="K9015" s="195"/>
      <c r="L9015" s="196"/>
    </row>
    <row r="9016">
      <c r="A9016" s="198"/>
      <c r="B9016" s="219"/>
      <c r="C9016" s="103"/>
      <c r="D9016" s="103"/>
      <c r="E9016" s="5" t="str">
        <f t="array" ref="E9016">IF(D9016="","",XLOOKUP(D9016,DATOS!$D$6:D14000,DATOS!$C$6:C14000,0,0,1))</f>
        <v/>
      </c>
      <c r="F9016" s="220"/>
      <c r="G9016" s="221"/>
      <c r="H9016" s="194"/>
      <c r="I9016" s="106"/>
      <c r="J9016" s="195"/>
      <c r="K9016" s="195"/>
      <c r="L9016" s="196"/>
    </row>
    <row r="9017">
      <c r="A9017" s="198"/>
      <c r="B9017" s="219"/>
      <c r="C9017" s="103"/>
      <c r="D9017" s="103"/>
      <c r="E9017" s="5" t="str">
        <f t="array" ref="E9017">IF(D9017="","",XLOOKUP(D9017,DATOS!$D$6:D14000,DATOS!$C$6:C14000,0,0,1))</f>
        <v/>
      </c>
      <c r="F9017" s="220"/>
      <c r="G9017" s="221"/>
      <c r="H9017" s="194"/>
      <c r="I9017" s="106"/>
      <c r="J9017" s="195"/>
      <c r="K9017" s="195"/>
      <c r="L9017" s="196"/>
    </row>
    <row r="9018">
      <c r="A9018" s="198"/>
      <c r="B9018" s="219"/>
      <c r="C9018" s="103"/>
      <c r="D9018" s="103"/>
      <c r="E9018" s="5" t="str">
        <f t="array" ref="E9018">IF(D9018="","",XLOOKUP(D9018,DATOS!$D$6:D14000,DATOS!$C$6:C14000,0,0,1))</f>
        <v/>
      </c>
      <c r="F9018" s="220"/>
      <c r="G9018" s="221"/>
      <c r="H9018" s="194"/>
      <c r="I9018" s="106"/>
      <c r="J9018" s="195"/>
      <c r="K9018" s="195"/>
      <c r="L9018" s="196"/>
    </row>
    <row r="9019">
      <c r="A9019" s="198"/>
      <c r="B9019" s="219"/>
      <c r="C9019" s="103"/>
      <c r="D9019" s="103"/>
      <c r="E9019" s="5" t="str">
        <f t="array" ref="E9019">IF(D9019="","",XLOOKUP(D9019,DATOS!$D$6:D14000,DATOS!$C$6:C14000,0,0,1))</f>
        <v/>
      </c>
      <c r="F9019" s="220"/>
      <c r="G9019" s="221"/>
      <c r="H9019" s="194"/>
      <c r="I9019" s="106"/>
      <c r="J9019" s="195"/>
      <c r="K9019" s="195"/>
      <c r="L9019" s="196"/>
    </row>
    <row r="9020">
      <c r="A9020" s="198"/>
      <c r="B9020" s="219"/>
      <c r="C9020" s="103"/>
      <c r="D9020" s="103"/>
      <c r="E9020" s="5" t="str">
        <f t="array" ref="E9020">IF(D9020="","",XLOOKUP(D9020,DATOS!$D$6:D14000,DATOS!$C$6:C14000,0,0,1))</f>
        <v/>
      </c>
      <c r="F9020" s="220"/>
      <c r="G9020" s="221"/>
      <c r="H9020" s="194"/>
      <c r="I9020" s="106"/>
      <c r="J9020" s="195"/>
      <c r="K9020" s="195"/>
      <c r="L9020" s="196"/>
    </row>
    <row r="9021">
      <c r="A9021" s="198"/>
      <c r="B9021" s="219"/>
      <c r="C9021" s="103"/>
      <c r="D9021" s="103"/>
      <c r="E9021" s="5" t="str">
        <f t="array" ref="E9021">IF(D9021="","",XLOOKUP(D9021,DATOS!$D$6:D14000,DATOS!$C$6:C14000,0,0,1))</f>
        <v/>
      </c>
      <c r="F9021" s="220"/>
      <c r="G9021" s="221"/>
      <c r="H9021" s="194"/>
      <c r="I9021" s="106"/>
      <c r="J9021" s="195"/>
      <c r="K9021" s="195"/>
      <c r="L9021" s="196"/>
    </row>
    <row r="9022">
      <c r="A9022" s="198"/>
      <c r="B9022" s="219"/>
      <c r="C9022" s="103"/>
      <c r="D9022" s="103"/>
      <c r="E9022" s="5" t="str">
        <f t="array" ref="E9022">IF(D9022="","",XLOOKUP(D9022,DATOS!$D$6:D14000,DATOS!$C$6:C14000,0,0,1))</f>
        <v/>
      </c>
      <c r="F9022" s="220"/>
      <c r="G9022" s="221"/>
      <c r="H9022" s="194"/>
      <c r="I9022" s="106"/>
      <c r="J9022" s="195"/>
      <c r="K9022" s="195"/>
      <c r="L9022" s="196"/>
    </row>
    <row r="9023">
      <c r="A9023" s="198"/>
      <c r="B9023" s="219"/>
      <c r="C9023" s="103"/>
      <c r="D9023" s="103"/>
      <c r="E9023" s="5" t="str">
        <f t="array" ref="E9023">IF(D9023="","",XLOOKUP(D9023,DATOS!$D$6:D14000,DATOS!$C$6:C14000,0,0,1))</f>
        <v/>
      </c>
      <c r="F9023" s="220"/>
      <c r="G9023" s="221"/>
      <c r="H9023" s="194"/>
      <c r="I9023" s="106"/>
      <c r="J9023" s="195"/>
      <c r="K9023" s="195"/>
      <c r="L9023" s="196"/>
    </row>
    <row r="9024">
      <c r="A9024" s="198"/>
      <c r="B9024" s="219"/>
      <c r="C9024" s="103"/>
      <c r="D9024" s="103"/>
      <c r="E9024" s="5" t="str">
        <f t="array" ref="E9024">IF(D9024="","",XLOOKUP(D9024,DATOS!$D$6:D14000,DATOS!$C$6:C14000,0,0,1))</f>
        <v/>
      </c>
      <c r="F9024" s="220"/>
      <c r="G9024" s="221"/>
      <c r="H9024" s="194"/>
      <c r="I9024" s="106"/>
      <c r="J9024" s="195"/>
      <c r="K9024" s="195"/>
      <c r="L9024" s="196"/>
    </row>
    <row r="9025">
      <c r="A9025" s="198"/>
      <c r="B9025" s="219"/>
      <c r="C9025" s="103"/>
      <c r="D9025" s="103"/>
      <c r="E9025" s="5" t="str">
        <f t="array" ref="E9025">IF(D9025="","",XLOOKUP(D9025,DATOS!$D$6:D14000,DATOS!$C$6:C14000,0,0,1))</f>
        <v/>
      </c>
      <c r="F9025" s="220"/>
      <c r="G9025" s="221"/>
      <c r="H9025" s="194"/>
      <c r="I9025" s="106"/>
      <c r="J9025" s="195"/>
      <c r="K9025" s="195"/>
      <c r="L9025" s="196"/>
    </row>
    <row r="9026">
      <c r="A9026" s="198"/>
      <c r="B9026" s="219"/>
      <c r="C9026" s="103"/>
      <c r="D9026" s="103"/>
      <c r="E9026" s="5" t="str">
        <f t="array" ref="E9026">IF(D9026="","",XLOOKUP(D9026,DATOS!$D$6:D14000,DATOS!$C$6:C14000,0,0,1))</f>
        <v/>
      </c>
      <c r="F9026" s="220"/>
      <c r="G9026" s="221"/>
      <c r="H9026" s="194"/>
      <c r="I9026" s="106"/>
      <c r="J9026" s="195"/>
      <c r="K9026" s="195"/>
      <c r="L9026" s="196"/>
    </row>
    <row r="9027">
      <c r="A9027" s="198"/>
      <c r="B9027" s="219"/>
      <c r="C9027" s="103"/>
      <c r="D9027" s="103"/>
      <c r="E9027" s="5" t="str">
        <f t="array" ref="E9027">IF(D9027="","",XLOOKUP(D9027,DATOS!$D$6:D14000,DATOS!$C$6:C14000,0,0,1))</f>
        <v/>
      </c>
      <c r="F9027" s="220"/>
      <c r="G9027" s="221"/>
      <c r="H9027" s="194"/>
      <c r="I9027" s="106"/>
      <c r="J9027" s="195"/>
      <c r="K9027" s="195"/>
      <c r="L9027" s="196"/>
    </row>
    <row r="9028">
      <c r="A9028" s="198"/>
      <c r="B9028" s="219"/>
      <c r="C9028" s="103"/>
      <c r="D9028" s="103"/>
      <c r="E9028" s="5" t="str">
        <f t="array" ref="E9028">IF(D9028="","",XLOOKUP(D9028,DATOS!$D$6:D14000,DATOS!$C$6:C14000,0,0,1))</f>
        <v/>
      </c>
      <c r="F9028" s="220"/>
      <c r="G9028" s="221"/>
      <c r="H9028" s="194"/>
      <c r="I9028" s="106"/>
      <c r="J9028" s="195"/>
      <c r="K9028" s="195"/>
      <c r="L9028" s="196"/>
    </row>
    <row r="9029">
      <c r="A9029" s="198"/>
      <c r="B9029" s="219"/>
      <c r="C9029" s="103"/>
      <c r="D9029" s="103"/>
      <c r="E9029" s="5" t="str">
        <f t="array" ref="E9029">IF(D9029="","",XLOOKUP(D9029,DATOS!$D$6:D14000,DATOS!$C$6:C14000,0,0,1))</f>
        <v/>
      </c>
      <c r="F9029" s="220"/>
      <c r="G9029" s="221"/>
      <c r="H9029" s="194"/>
      <c r="I9029" s="106"/>
      <c r="J9029" s="195"/>
      <c r="K9029" s="195"/>
      <c r="L9029" s="196"/>
    </row>
    <row r="9030">
      <c r="A9030" s="198"/>
      <c r="B9030" s="219"/>
      <c r="C9030" s="103"/>
      <c r="D9030" s="103"/>
      <c r="E9030" s="5" t="str">
        <f t="array" ref="E9030">IF(D9030="","",XLOOKUP(D9030,DATOS!$D$6:D14000,DATOS!$C$6:C14000,0,0,1))</f>
        <v/>
      </c>
      <c r="F9030" s="220"/>
      <c r="G9030" s="221"/>
      <c r="H9030" s="194"/>
      <c r="I9030" s="106"/>
      <c r="J9030" s="195"/>
      <c r="K9030" s="195"/>
      <c r="L9030" s="196"/>
    </row>
    <row r="9031">
      <c r="A9031" s="198"/>
      <c r="B9031" s="219"/>
      <c r="C9031" s="103"/>
      <c r="D9031" s="103"/>
      <c r="E9031" s="5" t="str">
        <f t="array" ref="E9031">IF(D9031="","",XLOOKUP(D9031,DATOS!$D$6:D14000,DATOS!$C$6:C14000,0,0,1))</f>
        <v/>
      </c>
      <c r="F9031" s="220"/>
      <c r="G9031" s="221"/>
      <c r="H9031" s="194"/>
      <c r="I9031" s="106"/>
      <c r="J9031" s="195"/>
      <c r="K9031" s="195"/>
      <c r="L9031" s="196"/>
    </row>
    <row r="9032">
      <c r="A9032" s="198"/>
      <c r="B9032" s="219"/>
      <c r="C9032" s="103"/>
      <c r="D9032" s="103"/>
      <c r="E9032" s="5" t="str">
        <f t="array" ref="E9032">IF(D9032="","",XLOOKUP(D9032,DATOS!$D$6:D14000,DATOS!$C$6:C14000,0,0,1))</f>
        <v/>
      </c>
      <c r="F9032" s="220"/>
      <c r="G9032" s="221"/>
      <c r="H9032" s="194"/>
      <c r="I9032" s="106"/>
      <c r="J9032" s="195"/>
      <c r="K9032" s="195"/>
      <c r="L9032" s="196"/>
    </row>
    <row r="9033">
      <c r="A9033" s="198"/>
      <c r="B9033" s="219"/>
      <c r="C9033" s="103"/>
      <c r="D9033" s="103"/>
      <c r="E9033" s="5" t="str">
        <f t="array" ref="E9033">IF(D9033="","",XLOOKUP(D9033,DATOS!$D$6:D14000,DATOS!$C$6:C14000,0,0,1))</f>
        <v/>
      </c>
      <c r="F9033" s="220"/>
      <c r="G9033" s="221"/>
      <c r="H9033" s="194"/>
      <c r="I9033" s="106"/>
      <c r="J9033" s="195"/>
      <c r="K9033" s="195"/>
      <c r="L9033" s="196"/>
    </row>
    <row r="9034">
      <c r="A9034" s="198"/>
      <c r="B9034" s="219"/>
      <c r="C9034" s="103"/>
      <c r="D9034" s="103"/>
      <c r="E9034" s="5" t="str">
        <f t="array" ref="E9034">IF(D9034="","",XLOOKUP(D9034,DATOS!$D$6:D14000,DATOS!$C$6:C14000,0,0,1))</f>
        <v/>
      </c>
      <c r="F9034" s="220"/>
      <c r="G9034" s="221"/>
      <c r="H9034" s="194"/>
      <c r="I9034" s="106"/>
      <c r="J9034" s="195"/>
      <c r="K9034" s="195"/>
      <c r="L9034" s="196"/>
    </row>
    <row r="9035">
      <c r="A9035" s="198"/>
      <c r="B9035" s="219"/>
      <c r="C9035" s="103"/>
      <c r="D9035" s="103"/>
      <c r="E9035" s="5" t="str">
        <f t="array" ref="E9035">IF(D9035="","",XLOOKUP(D9035,DATOS!$D$6:D14000,DATOS!$C$6:C14000,0,0,1))</f>
        <v/>
      </c>
      <c r="F9035" s="220"/>
      <c r="G9035" s="221"/>
      <c r="H9035" s="194"/>
      <c r="I9035" s="106"/>
      <c r="J9035" s="195"/>
      <c r="K9035" s="195"/>
      <c r="L9035" s="196"/>
    </row>
    <row r="9036">
      <c r="A9036" s="198"/>
      <c r="B9036" s="219"/>
      <c r="C9036" s="103"/>
      <c r="D9036" s="103"/>
      <c r="E9036" s="5" t="str">
        <f t="array" ref="E9036">IF(D9036="","",XLOOKUP(D9036,DATOS!$D$6:D14000,DATOS!$C$6:C14000,0,0,1))</f>
        <v/>
      </c>
      <c r="F9036" s="220"/>
      <c r="G9036" s="221"/>
      <c r="H9036" s="194"/>
      <c r="I9036" s="106"/>
      <c r="J9036" s="195"/>
      <c r="K9036" s="195"/>
      <c r="L9036" s="196"/>
    </row>
    <row r="9037">
      <c r="A9037" s="198"/>
      <c r="B9037" s="219"/>
      <c r="C9037" s="103"/>
      <c r="D9037" s="103"/>
      <c r="E9037" s="5" t="str">
        <f t="array" ref="E9037">IF(D9037="","",XLOOKUP(D9037,DATOS!$D$6:D14000,DATOS!$C$6:C14000,0,0,1))</f>
        <v/>
      </c>
      <c r="F9037" s="220"/>
      <c r="G9037" s="221"/>
      <c r="H9037" s="194"/>
      <c r="I9037" s="106"/>
      <c r="J9037" s="195"/>
      <c r="K9037" s="195"/>
      <c r="L9037" s="196"/>
    </row>
    <row r="9038">
      <c r="A9038" s="198"/>
      <c r="B9038" s="219"/>
      <c r="C9038" s="103"/>
      <c r="D9038" s="103"/>
      <c r="E9038" s="5" t="str">
        <f t="array" ref="E9038">IF(D9038="","",XLOOKUP(D9038,DATOS!$D$6:D14000,DATOS!$C$6:C14000,0,0,1))</f>
        <v/>
      </c>
      <c r="F9038" s="220"/>
      <c r="G9038" s="221"/>
      <c r="H9038" s="194"/>
      <c r="I9038" s="106"/>
      <c r="J9038" s="195"/>
      <c r="K9038" s="195"/>
      <c r="L9038" s="196"/>
    </row>
    <row r="9039">
      <c r="A9039" s="198"/>
      <c r="B9039" s="219"/>
      <c r="C9039" s="103"/>
      <c r="D9039" s="103"/>
      <c r="E9039" s="5" t="str">
        <f t="array" ref="E9039">IF(D9039="","",XLOOKUP(D9039,DATOS!$D$6:D14000,DATOS!$C$6:C14000,0,0,1))</f>
        <v/>
      </c>
      <c r="F9039" s="220"/>
      <c r="G9039" s="221"/>
      <c r="H9039" s="194"/>
      <c r="I9039" s="106"/>
      <c r="J9039" s="195"/>
      <c r="K9039" s="195"/>
      <c r="L9039" s="196"/>
    </row>
    <row r="9040">
      <c r="A9040" s="198"/>
      <c r="B9040" s="219"/>
      <c r="C9040" s="103"/>
      <c r="D9040" s="103"/>
      <c r="E9040" s="5" t="str">
        <f t="array" ref="E9040">IF(D9040="","",XLOOKUP(D9040,DATOS!$D$6:D14000,DATOS!$C$6:C14000,0,0,1))</f>
        <v/>
      </c>
      <c r="F9040" s="220"/>
      <c r="G9040" s="221"/>
      <c r="H9040" s="194"/>
      <c r="I9040" s="106"/>
      <c r="J9040" s="195"/>
      <c r="K9040" s="195"/>
      <c r="L9040" s="196"/>
    </row>
    <row r="9041">
      <c r="A9041" s="198"/>
      <c r="B9041" s="219"/>
      <c r="C9041" s="103"/>
      <c r="D9041" s="103"/>
      <c r="E9041" s="5" t="str">
        <f t="array" ref="E9041">IF(D9041="","",XLOOKUP(D9041,DATOS!$D$6:D14000,DATOS!$C$6:C14000,0,0,1))</f>
        <v/>
      </c>
      <c r="F9041" s="220"/>
      <c r="G9041" s="221"/>
      <c r="H9041" s="194"/>
      <c r="I9041" s="106"/>
      <c r="J9041" s="195"/>
      <c r="K9041" s="195"/>
      <c r="L9041" s="196"/>
    </row>
    <row r="9042">
      <c r="A9042" s="198"/>
      <c r="B9042" s="219"/>
      <c r="C9042" s="103"/>
      <c r="D9042" s="103"/>
      <c r="E9042" s="5" t="str">
        <f t="array" ref="E9042">IF(D9042="","",XLOOKUP(D9042,DATOS!$D$6:D14000,DATOS!$C$6:C14000,0,0,1))</f>
        <v/>
      </c>
      <c r="F9042" s="220"/>
      <c r="G9042" s="221"/>
      <c r="H9042" s="194"/>
      <c r="I9042" s="106"/>
      <c r="J9042" s="195"/>
      <c r="K9042" s="195"/>
      <c r="L9042" s="196"/>
    </row>
    <row r="9043">
      <c r="A9043" s="198"/>
      <c r="B9043" s="219"/>
      <c r="C9043" s="103"/>
      <c r="D9043" s="103"/>
      <c r="E9043" s="5" t="str">
        <f t="array" ref="E9043">IF(D9043="","",XLOOKUP(D9043,DATOS!$D$6:D14000,DATOS!$C$6:C14000,0,0,1))</f>
        <v/>
      </c>
      <c r="F9043" s="220"/>
      <c r="G9043" s="221"/>
      <c r="H9043" s="194"/>
      <c r="I9043" s="106"/>
      <c r="J9043" s="195"/>
      <c r="K9043" s="195"/>
      <c r="L9043" s="196"/>
    </row>
    <row r="9044">
      <c r="A9044" s="198"/>
      <c r="B9044" s="219"/>
      <c r="C9044" s="103"/>
      <c r="D9044" s="103"/>
      <c r="E9044" s="5" t="str">
        <f t="array" ref="E9044">IF(D9044="","",XLOOKUP(D9044,DATOS!$D$6:D14000,DATOS!$C$6:C14000,0,0,1))</f>
        <v/>
      </c>
      <c r="F9044" s="220"/>
      <c r="G9044" s="221"/>
      <c r="H9044" s="194"/>
      <c r="I9044" s="106"/>
      <c r="J9044" s="195"/>
      <c r="K9044" s="195"/>
      <c r="L9044" s="196"/>
    </row>
    <row r="9045">
      <c r="A9045" s="198"/>
      <c r="B9045" s="219"/>
      <c r="C9045" s="103"/>
      <c r="D9045" s="103"/>
      <c r="E9045" s="5" t="str">
        <f t="array" ref="E9045">IF(D9045="","",XLOOKUP(D9045,DATOS!$D$6:D14000,DATOS!$C$6:C14000,0,0,1))</f>
        <v/>
      </c>
      <c r="F9045" s="220"/>
      <c r="G9045" s="221"/>
      <c r="H9045" s="194"/>
      <c r="I9045" s="106"/>
      <c r="J9045" s="195"/>
      <c r="K9045" s="195"/>
      <c r="L9045" s="196"/>
    </row>
    <row r="9046">
      <c r="A9046" s="198"/>
      <c r="B9046" s="219"/>
      <c r="C9046" s="103"/>
      <c r="D9046" s="103"/>
      <c r="E9046" s="5" t="str">
        <f t="array" ref="E9046">IF(D9046="","",XLOOKUP(D9046,DATOS!$D$6:D14000,DATOS!$C$6:C14000,0,0,1))</f>
        <v/>
      </c>
      <c r="F9046" s="220"/>
      <c r="G9046" s="221"/>
      <c r="H9046" s="194"/>
      <c r="I9046" s="106"/>
      <c r="J9046" s="195"/>
      <c r="K9046" s="195"/>
      <c r="L9046" s="196"/>
    </row>
    <row r="9047">
      <c r="A9047" s="198"/>
      <c r="B9047" s="219"/>
      <c r="C9047" s="103"/>
      <c r="D9047" s="103"/>
      <c r="E9047" s="5" t="str">
        <f t="array" ref="E9047">IF(D9047="","",XLOOKUP(D9047,DATOS!$D$6:D14000,DATOS!$C$6:C14000,0,0,1))</f>
        <v/>
      </c>
      <c r="F9047" s="220"/>
      <c r="G9047" s="221"/>
      <c r="H9047" s="194"/>
      <c r="I9047" s="106"/>
      <c r="J9047" s="195"/>
      <c r="K9047" s="195"/>
      <c r="L9047" s="196"/>
    </row>
    <row r="9048">
      <c r="A9048" s="198"/>
      <c r="B9048" s="219"/>
      <c r="C9048" s="103"/>
      <c r="D9048" s="103"/>
      <c r="E9048" s="5" t="str">
        <f t="array" ref="E9048">IF(D9048="","",XLOOKUP(D9048,DATOS!$D$6:D14000,DATOS!$C$6:C14000,0,0,1))</f>
        <v/>
      </c>
      <c r="F9048" s="220"/>
      <c r="G9048" s="221"/>
      <c r="H9048" s="194"/>
      <c r="I9048" s="106"/>
      <c r="J9048" s="195"/>
      <c r="K9048" s="195"/>
      <c r="L9048" s="196"/>
    </row>
    <row r="9049">
      <c r="A9049" s="198"/>
      <c r="B9049" s="219"/>
      <c r="C9049" s="103"/>
      <c r="D9049" s="103"/>
      <c r="E9049" s="5" t="str">
        <f t="array" ref="E9049">IF(D9049="","",XLOOKUP(D9049,DATOS!$D$6:D14000,DATOS!$C$6:C14000,0,0,1))</f>
        <v/>
      </c>
      <c r="F9049" s="220"/>
      <c r="G9049" s="221"/>
      <c r="H9049" s="194"/>
      <c r="I9049" s="106"/>
      <c r="J9049" s="195"/>
      <c r="K9049" s="195"/>
      <c r="L9049" s="196"/>
    </row>
    <row r="9050">
      <c r="A9050" s="198"/>
      <c r="B9050" s="219"/>
      <c r="C9050" s="103"/>
      <c r="D9050" s="103"/>
      <c r="E9050" s="5" t="str">
        <f t="array" ref="E9050">IF(D9050="","",XLOOKUP(D9050,DATOS!$D$6:D14000,DATOS!$C$6:C14000,0,0,1))</f>
        <v/>
      </c>
      <c r="F9050" s="220"/>
      <c r="G9050" s="221"/>
      <c r="H9050" s="194"/>
      <c r="I9050" s="106"/>
      <c r="J9050" s="195"/>
      <c r="K9050" s="195"/>
      <c r="L9050" s="196"/>
    </row>
    <row r="9051">
      <c r="A9051" s="198"/>
      <c r="B9051" s="219"/>
      <c r="C9051" s="103"/>
      <c r="D9051" s="103"/>
      <c r="E9051" s="5" t="str">
        <f t="array" ref="E9051">IF(D9051="","",XLOOKUP(D9051,DATOS!$D$6:D14000,DATOS!$C$6:C14000,0,0,1))</f>
        <v/>
      </c>
      <c r="F9051" s="220"/>
      <c r="G9051" s="221"/>
      <c r="H9051" s="194"/>
      <c r="I9051" s="106"/>
      <c r="J9051" s="195"/>
      <c r="K9051" s="195"/>
      <c r="L9051" s="196"/>
    </row>
    <row r="9052">
      <c r="A9052" s="198"/>
      <c r="B9052" s="219"/>
      <c r="C9052" s="103"/>
      <c r="D9052" s="103"/>
      <c r="E9052" s="5" t="str">
        <f t="array" ref="E9052">IF(D9052="","",XLOOKUP(D9052,DATOS!$D$6:D14000,DATOS!$C$6:C14000,0,0,1))</f>
        <v/>
      </c>
      <c r="F9052" s="220"/>
      <c r="G9052" s="221"/>
      <c r="H9052" s="194"/>
      <c r="I9052" s="106"/>
      <c r="J9052" s="195"/>
      <c r="K9052" s="195"/>
      <c r="L9052" s="196"/>
    </row>
    <row r="9053">
      <c r="A9053" s="198"/>
      <c r="B9053" s="219"/>
      <c r="C9053" s="103"/>
      <c r="D9053" s="103"/>
      <c r="E9053" s="5" t="str">
        <f t="array" ref="E9053">IF(D9053="","",XLOOKUP(D9053,DATOS!$D$6:D14000,DATOS!$C$6:C14000,0,0,1))</f>
        <v/>
      </c>
      <c r="F9053" s="220"/>
      <c r="G9053" s="221"/>
      <c r="H9053" s="194"/>
      <c r="I9053" s="106"/>
      <c r="J9053" s="195"/>
      <c r="K9053" s="195"/>
      <c r="L9053" s="196"/>
    </row>
    <row r="9054">
      <c r="A9054" s="198"/>
      <c r="B9054" s="219"/>
      <c r="C9054" s="103"/>
      <c r="D9054" s="103"/>
      <c r="E9054" s="5" t="str">
        <f t="array" ref="E9054">IF(D9054="","",XLOOKUP(D9054,DATOS!$D$6:D14000,DATOS!$C$6:C14000,0,0,1))</f>
        <v/>
      </c>
      <c r="F9054" s="220"/>
      <c r="G9054" s="221"/>
      <c r="H9054" s="194"/>
      <c r="I9054" s="106"/>
      <c r="J9054" s="195"/>
      <c r="K9054" s="195"/>
      <c r="L9054" s="196"/>
    </row>
    <row r="9055">
      <c r="A9055" s="198"/>
      <c r="B9055" s="219"/>
      <c r="C9055" s="103"/>
      <c r="D9055" s="103"/>
      <c r="E9055" s="5" t="str">
        <f t="array" ref="E9055">IF(D9055="","",XLOOKUP(D9055,DATOS!$D$6:D14000,DATOS!$C$6:C14000,0,0,1))</f>
        <v/>
      </c>
      <c r="F9055" s="220"/>
      <c r="G9055" s="221"/>
      <c r="H9055" s="194"/>
      <c r="I9055" s="106"/>
      <c r="J9055" s="195"/>
      <c r="K9055" s="195"/>
      <c r="L9055" s="196"/>
    </row>
    <row r="9056">
      <c r="A9056" s="198"/>
      <c r="B9056" s="219"/>
      <c r="C9056" s="103"/>
      <c r="D9056" s="103"/>
      <c r="E9056" s="5" t="str">
        <f t="array" ref="E9056">IF(D9056="","",XLOOKUP(D9056,DATOS!$D$6:D14000,DATOS!$C$6:C14000,0,0,1))</f>
        <v/>
      </c>
      <c r="F9056" s="220"/>
      <c r="G9056" s="221"/>
      <c r="H9056" s="194"/>
      <c r="I9056" s="106"/>
      <c r="J9056" s="195"/>
      <c r="K9056" s="195"/>
      <c r="L9056" s="196"/>
    </row>
    <row r="9057">
      <c r="A9057" s="198"/>
      <c r="B9057" s="219"/>
      <c r="C9057" s="103"/>
      <c r="D9057" s="103"/>
      <c r="E9057" s="5" t="str">
        <f t="array" ref="E9057">IF(D9057="","",XLOOKUP(D9057,DATOS!$D$6:D14000,DATOS!$C$6:C14000,0,0,1))</f>
        <v/>
      </c>
      <c r="F9057" s="220"/>
      <c r="G9057" s="221"/>
      <c r="H9057" s="194"/>
      <c r="I9057" s="106"/>
      <c r="J9057" s="195"/>
      <c r="K9057" s="195"/>
      <c r="L9057" s="196"/>
    </row>
    <row r="9058">
      <c r="A9058" s="198"/>
      <c r="B9058" s="219"/>
      <c r="C9058" s="103"/>
      <c r="D9058" s="103"/>
      <c r="E9058" s="5" t="str">
        <f t="array" ref="E9058">IF(D9058="","",XLOOKUP(D9058,DATOS!$D$6:D14000,DATOS!$C$6:C14000,0,0,1))</f>
        <v/>
      </c>
      <c r="F9058" s="220"/>
      <c r="G9058" s="221"/>
      <c r="H9058" s="194"/>
      <c r="I9058" s="106"/>
      <c r="J9058" s="195"/>
      <c r="K9058" s="195"/>
      <c r="L9058" s="196"/>
    </row>
    <row r="9059">
      <c r="A9059" s="198"/>
      <c r="B9059" s="219"/>
      <c r="C9059" s="103"/>
      <c r="D9059" s="103"/>
      <c r="E9059" s="5" t="str">
        <f t="array" ref="E9059">IF(D9059="","",XLOOKUP(D9059,DATOS!$D$6:D14000,DATOS!$C$6:C14000,0,0,1))</f>
        <v/>
      </c>
      <c r="F9059" s="220"/>
      <c r="G9059" s="221"/>
      <c r="H9059" s="194"/>
      <c r="I9059" s="106"/>
      <c r="J9059" s="195"/>
      <c r="K9059" s="195"/>
      <c r="L9059" s="196"/>
    </row>
    <row r="9060">
      <c r="A9060" s="198"/>
      <c r="B9060" s="219"/>
      <c r="C9060" s="103"/>
      <c r="D9060" s="103"/>
      <c r="E9060" s="5" t="str">
        <f t="array" ref="E9060">IF(D9060="","",XLOOKUP(D9060,DATOS!$D$6:D14000,DATOS!$C$6:C14000,0,0,1))</f>
        <v/>
      </c>
      <c r="F9060" s="220"/>
      <c r="G9060" s="221"/>
      <c r="H9060" s="194"/>
      <c r="I9060" s="106"/>
      <c r="J9060" s="195"/>
      <c r="K9060" s="195"/>
      <c r="L9060" s="196"/>
    </row>
    <row r="9061">
      <c r="A9061" s="198"/>
      <c r="B9061" s="219"/>
      <c r="C9061" s="103"/>
      <c r="D9061" s="103"/>
      <c r="E9061" s="5" t="str">
        <f t="array" ref="E9061">IF(D9061="","",XLOOKUP(D9061,DATOS!$D$6:D14000,DATOS!$C$6:C14000,0,0,1))</f>
        <v/>
      </c>
      <c r="F9061" s="220"/>
      <c r="G9061" s="221"/>
      <c r="H9061" s="194"/>
      <c r="I9061" s="106"/>
      <c r="J9061" s="195"/>
      <c r="K9061" s="195"/>
      <c r="L9061" s="196"/>
    </row>
    <row r="9062">
      <c r="A9062" s="198"/>
      <c r="B9062" s="219"/>
      <c r="C9062" s="103"/>
      <c r="D9062" s="103"/>
      <c r="E9062" s="5" t="str">
        <f t="array" ref="E9062">IF(D9062="","",XLOOKUP(D9062,DATOS!$D$6:D14000,DATOS!$C$6:C14000,0,0,1))</f>
        <v/>
      </c>
      <c r="F9062" s="220"/>
      <c r="G9062" s="221"/>
      <c r="H9062" s="194"/>
      <c r="I9062" s="106"/>
      <c r="J9062" s="195"/>
      <c r="K9062" s="195"/>
      <c r="L9062" s="196"/>
    </row>
    <row r="9063">
      <c r="A9063" s="198"/>
      <c r="B9063" s="219"/>
      <c r="C9063" s="103"/>
      <c r="D9063" s="103"/>
      <c r="E9063" s="5" t="str">
        <f t="array" ref="E9063">IF(D9063="","",XLOOKUP(D9063,DATOS!$D$6:D14000,DATOS!$C$6:C14000,0,0,1))</f>
        <v/>
      </c>
      <c r="F9063" s="220"/>
      <c r="G9063" s="221"/>
      <c r="H9063" s="194"/>
      <c r="I9063" s="106"/>
      <c r="J9063" s="195"/>
      <c r="K9063" s="195"/>
      <c r="L9063" s="196"/>
    </row>
    <row r="9064">
      <c r="A9064" s="198"/>
      <c r="B9064" s="219"/>
      <c r="C9064" s="103"/>
      <c r="D9064" s="103"/>
      <c r="E9064" s="5" t="str">
        <f t="array" ref="E9064">IF(D9064="","",XLOOKUP(D9064,DATOS!$D$6:D14000,DATOS!$C$6:C14000,0,0,1))</f>
        <v/>
      </c>
      <c r="F9064" s="220"/>
      <c r="G9064" s="221"/>
      <c r="H9064" s="194"/>
      <c r="I9064" s="106"/>
      <c r="J9064" s="195"/>
      <c r="K9064" s="195"/>
      <c r="L9064" s="196"/>
    </row>
    <row r="9065">
      <c r="A9065" s="198"/>
      <c r="B9065" s="219"/>
      <c r="C9065" s="103"/>
      <c r="D9065" s="103"/>
      <c r="E9065" s="5" t="str">
        <f t="array" ref="E9065">IF(D9065="","",XLOOKUP(D9065,DATOS!$D$6:D14000,DATOS!$C$6:C14000,0,0,1))</f>
        <v/>
      </c>
      <c r="F9065" s="220"/>
      <c r="G9065" s="221"/>
      <c r="H9065" s="194"/>
      <c r="I9065" s="106"/>
      <c r="J9065" s="195"/>
      <c r="K9065" s="195"/>
      <c r="L9065" s="196"/>
    </row>
    <row r="9066">
      <c r="A9066" s="198"/>
      <c r="B9066" s="219"/>
      <c r="C9066" s="103"/>
      <c r="D9066" s="103"/>
      <c r="E9066" s="5" t="str">
        <f t="array" ref="E9066">IF(D9066="","",XLOOKUP(D9066,DATOS!$D$6:D14000,DATOS!$C$6:C14000,0,0,1))</f>
        <v/>
      </c>
      <c r="F9066" s="220"/>
      <c r="G9066" s="221"/>
      <c r="H9066" s="194"/>
      <c r="I9066" s="106"/>
      <c r="J9066" s="195"/>
      <c r="K9066" s="195"/>
      <c r="L9066" s="196"/>
    </row>
    <row r="9067">
      <c r="A9067" s="198"/>
      <c r="B9067" s="219"/>
      <c r="C9067" s="103"/>
      <c r="D9067" s="103"/>
      <c r="E9067" s="5" t="str">
        <f t="array" ref="E9067">IF(D9067="","",XLOOKUP(D9067,DATOS!$D$6:D14000,DATOS!$C$6:C14000,0,0,1))</f>
        <v/>
      </c>
      <c r="F9067" s="220"/>
      <c r="G9067" s="221"/>
      <c r="H9067" s="194"/>
      <c r="I9067" s="106"/>
      <c r="J9067" s="195"/>
      <c r="K9067" s="195"/>
      <c r="L9067" s="196"/>
    </row>
    <row r="9068">
      <c r="A9068" s="198"/>
      <c r="B9068" s="219"/>
      <c r="C9068" s="103"/>
      <c r="D9068" s="103"/>
      <c r="E9068" s="5" t="str">
        <f t="array" ref="E9068">IF(D9068="","",XLOOKUP(D9068,DATOS!$D$6:D14000,DATOS!$C$6:C14000,0,0,1))</f>
        <v/>
      </c>
      <c r="F9068" s="220"/>
      <c r="G9068" s="221"/>
      <c r="H9068" s="194"/>
      <c r="I9068" s="106"/>
      <c r="J9068" s="195"/>
      <c r="K9068" s="195"/>
      <c r="L9068" s="196"/>
    </row>
    <row r="9069">
      <c r="A9069" s="198"/>
      <c r="B9069" s="219"/>
      <c r="C9069" s="103"/>
      <c r="D9069" s="103"/>
      <c r="E9069" s="5" t="str">
        <f t="array" ref="E9069">IF(D9069="","",XLOOKUP(D9069,DATOS!$D$6:D14000,DATOS!$C$6:C14000,0,0,1))</f>
        <v/>
      </c>
      <c r="F9069" s="220"/>
      <c r="G9069" s="221"/>
      <c r="H9069" s="194"/>
      <c r="I9069" s="106"/>
      <c r="J9069" s="195"/>
      <c r="K9069" s="195"/>
      <c r="L9069" s="196"/>
    </row>
    <row r="9070">
      <c r="A9070" s="198"/>
      <c r="B9070" s="219"/>
      <c r="C9070" s="103"/>
      <c r="D9070" s="103"/>
      <c r="E9070" s="5" t="str">
        <f t="array" ref="E9070">IF(D9070="","",XLOOKUP(D9070,DATOS!$D$6:D14000,DATOS!$C$6:C14000,0,0,1))</f>
        <v/>
      </c>
      <c r="F9070" s="220"/>
      <c r="G9070" s="221"/>
      <c r="H9070" s="194"/>
      <c r="I9070" s="106"/>
      <c r="J9070" s="195"/>
      <c r="K9070" s="195"/>
      <c r="L9070" s="196"/>
    </row>
    <row r="9071">
      <c r="A9071" s="198"/>
      <c r="B9071" s="219"/>
      <c r="C9071" s="103"/>
      <c r="D9071" s="103"/>
      <c r="E9071" s="5" t="str">
        <f t="array" ref="E9071">IF(D9071="","",XLOOKUP(D9071,DATOS!$D$6:D14000,DATOS!$C$6:C14000,0,0,1))</f>
        <v/>
      </c>
      <c r="F9071" s="220"/>
      <c r="G9071" s="221"/>
      <c r="H9071" s="194"/>
      <c r="I9071" s="106"/>
      <c r="J9071" s="195"/>
      <c r="K9071" s="195"/>
      <c r="L9071" s="196"/>
    </row>
    <row r="9072">
      <c r="A9072" s="198"/>
      <c r="B9072" s="219"/>
      <c r="C9072" s="103"/>
      <c r="D9072" s="103"/>
      <c r="E9072" s="5" t="str">
        <f t="array" ref="E9072">IF(D9072="","",XLOOKUP(D9072,DATOS!$D$6:D14000,DATOS!$C$6:C14000,0,0,1))</f>
        <v/>
      </c>
      <c r="F9072" s="220"/>
      <c r="G9072" s="221"/>
      <c r="H9072" s="194"/>
      <c r="I9072" s="106"/>
      <c r="J9072" s="195"/>
      <c r="K9072" s="195"/>
      <c r="L9072" s="196"/>
    </row>
    <row r="9073">
      <c r="A9073" s="198"/>
      <c r="B9073" s="219"/>
      <c r="C9073" s="103"/>
      <c r="D9073" s="103"/>
      <c r="E9073" s="5" t="str">
        <f t="array" ref="E9073">IF(D9073="","",XLOOKUP(D9073,DATOS!$D$6:D14000,DATOS!$C$6:C14000,0,0,1))</f>
        <v/>
      </c>
      <c r="F9073" s="220"/>
      <c r="G9073" s="221"/>
      <c r="H9073" s="194"/>
      <c r="I9073" s="106"/>
      <c r="J9073" s="195"/>
      <c r="K9073" s="195"/>
      <c r="L9073" s="196"/>
    </row>
    <row r="9074">
      <c r="A9074" s="198"/>
      <c r="B9074" s="219"/>
      <c r="C9074" s="103"/>
      <c r="D9074" s="103"/>
      <c r="E9074" s="5" t="str">
        <f t="array" ref="E9074">IF(D9074="","",XLOOKUP(D9074,DATOS!$D$6:D14000,DATOS!$C$6:C14000,0,0,1))</f>
        <v/>
      </c>
      <c r="F9074" s="220"/>
      <c r="G9074" s="221"/>
      <c r="H9074" s="194"/>
      <c r="I9074" s="106"/>
      <c r="J9074" s="195"/>
      <c r="K9074" s="195"/>
      <c r="L9074" s="196"/>
    </row>
    <row r="9075">
      <c r="A9075" s="198"/>
      <c r="B9075" s="219"/>
      <c r="C9075" s="103"/>
      <c r="D9075" s="103"/>
      <c r="E9075" s="5" t="str">
        <f t="array" ref="E9075">IF(D9075="","",XLOOKUP(D9075,DATOS!$D$6:D14000,DATOS!$C$6:C14000,0,0,1))</f>
        <v/>
      </c>
      <c r="F9075" s="220"/>
      <c r="G9075" s="221"/>
      <c r="H9075" s="194"/>
      <c r="I9075" s="106"/>
      <c r="J9075" s="195"/>
      <c r="K9075" s="195"/>
      <c r="L9075" s="196"/>
    </row>
    <row r="9076">
      <c r="A9076" s="198"/>
      <c r="B9076" s="219"/>
      <c r="C9076" s="103"/>
      <c r="D9076" s="103"/>
      <c r="E9076" s="5" t="str">
        <f t="array" ref="E9076">IF(D9076="","",XLOOKUP(D9076,DATOS!$D$6:D14000,DATOS!$C$6:C14000,0,0,1))</f>
        <v/>
      </c>
      <c r="F9076" s="220"/>
      <c r="G9076" s="221"/>
      <c r="H9076" s="194"/>
      <c r="I9076" s="106"/>
      <c r="J9076" s="195"/>
      <c r="K9076" s="195"/>
      <c r="L9076" s="196"/>
    </row>
    <row r="9077">
      <c r="A9077" s="198"/>
      <c r="B9077" s="219"/>
      <c r="C9077" s="103"/>
      <c r="D9077" s="103"/>
      <c r="E9077" s="5" t="str">
        <f t="array" ref="E9077">IF(D9077="","",XLOOKUP(D9077,DATOS!$D$6:D14000,DATOS!$C$6:C14000,0,0,1))</f>
        <v/>
      </c>
      <c r="F9077" s="220"/>
      <c r="G9077" s="221"/>
      <c r="H9077" s="194"/>
      <c r="I9077" s="106"/>
      <c r="J9077" s="195"/>
      <c r="K9077" s="195"/>
      <c r="L9077" s="196"/>
    </row>
    <row r="9078">
      <c r="A9078" s="198"/>
      <c r="B9078" s="219"/>
      <c r="C9078" s="103"/>
      <c r="D9078" s="103"/>
      <c r="E9078" s="5" t="str">
        <f t="array" ref="E9078">IF(D9078="","",XLOOKUP(D9078,DATOS!$D$6:D14000,DATOS!$C$6:C14000,0,0,1))</f>
        <v/>
      </c>
      <c r="F9078" s="220"/>
      <c r="G9078" s="221"/>
      <c r="H9078" s="194"/>
      <c r="I9078" s="106"/>
      <c r="J9078" s="195"/>
      <c r="K9078" s="195"/>
      <c r="L9078" s="196"/>
    </row>
    <row r="9079">
      <c r="A9079" s="198"/>
      <c r="B9079" s="219"/>
      <c r="C9079" s="103"/>
      <c r="D9079" s="103"/>
      <c r="E9079" s="5" t="str">
        <f t="array" ref="E9079">IF(D9079="","",XLOOKUP(D9079,DATOS!$D$6:D14000,DATOS!$C$6:C14000,0,0,1))</f>
        <v/>
      </c>
      <c r="F9079" s="220"/>
      <c r="G9079" s="221"/>
      <c r="H9079" s="194"/>
      <c r="I9079" s="106"/>
      <c r="J9079" s="195"/>
      <c r="K9079" s="195"/>
      <c r="L9079" s="196"/>
    </row>
    <row r="9080">
      <c r="A9080" s="198"/>
      <c r="B9080" s="219"/>
      <c r="C9080" s="103"/>
      <c r="D9080" s="103"/>
      <c r="E9080" s="5" t="str">
        <f t="array" ref="E9080">IF(D9080="","",XLOOKUP(D9080,DATOS!$D$6:D14000,DATOS!$C$6:C14000,0,0,1))</f>
        <v/>
      </c>
      <c r="F9080" s="220"/>
      <c r="G9080" s="221"/>
      <c r="H9080" s="194"/>
      <c r="I9080" s="106"/>
      <c r="J9080" s="195"/>
      <c r="K9080" s="195"/>
      <c r="L9080" s="196"/>
    </row>
    <row r="9081">
      <c r="A9081" s="198"/>
      <c r="B9081" s="219"/>
      <c r="C9081" s="103"/>
      <c r="D9081" s="103"/>
      <c r="E9081" s="5" t="str">
        <f t="array" ref="E9081">IF(D9081="","",XLOOKUP(D9081,DATOS!$D$6:D14000,DATOS!$C$6:C14000,0,0,1))</f>
        <v/>
      </c>
      <c r="F9081" s="220"/>
      <c r="G9081" s="221"/>
      <c r="H9081" s="194"/>
      <c r="I9081" s="106"/>
      <c r="J9081" s="195"/>
      <c r="K9081" s="195"/>
      <c r="L9081" s="196"/>
    </row>
    <row r="9082">
      <c r="A9082" s="198"/>
      <c r="B9082" s="219"/>
      <c r="C9082" s="103"/>
      <c r="D9082" s="103"/>
      <c r="E9082" s="5" t="str">
        <f t="array" ref="E9082">IF(D9082="","",XLOOKUP(D9082,DATOS!$D$6:D14000,DATOS!$C$6:C14000,0,0,1))</f>
        <v/>
      </c>
      <c r="F9082" s="220"/>
      <c r="G9082" s="221"/>
      <c r="H9082" s="194"/>
      <c r="I9082" s="106"/>
      <c r="J9082" s="195"/>
      <c r="K9082" s="195"/>
      <c r="L9082" s="196"/>
    </row>
    <row r="9083">
      <c r="A9083" s="198"/>
      <c r="B9083" s="219"/>
      <c r="C9083" s="103"/>
      <c r="D9083" s="103"/>
      <c r="E9083" s="5" t="str">
        <f t="array" ref="E9083">IF(D9083="","",XLOOKUP(D9083,DATOS!$D$6:D14000,DATOS!$C$6:C14000,0,0,1))</f>
        <v/>
      </c>
      <c r="F9083" s="220"/>
      <c r="G9083" s="221"/>
      <c r="H9083" s="194"/>
      <c r="I9083" s="106"/>
      <c r="J9083" s="195"/>
      <c r="K9083" s="195"/>
      <c r="L9083" s="196"/>
    </row>
    <row r="9084">
      <c r="A9084" s="198"/>
      <c r="B9084" s="219"/>
      <c r="C9084" s="103"/>
      <c r="D9084" s="103"/>
      <c r="E9084" s="5" t="str">
        <f t="array" ref="E9084">IF(D9084="","",XLOOKUP(D9084,DATOS!$D$6:D14000,DATOS!$C$6:C14000,0,0,1))</f>
        <v/>
      </c>
      <c r="F9084" s="220"/>
      <c r="G9084" s="221"/>
      <c r="H9084" s="194"/>
      <c r="I9084" s="106"/>
      <c r="J9084" s="195"/>
      <c r="K9084" s="195"/>
      <c r="L9084" s="196"/>
    </row>
    <row r="9085">
      <c r="A9085" s="198"/>
      <c r="B9085" s="219"/>
      <c r="C9085" s="103"/>
      <c r="D9085" s="103"/>
      <c r="E9085" s="5" t="str">
        <f t="array" ref="E9085">IF(D9085="","",XLOOKUP(D9085,DATOS!$D$6:D14000,DATOS!$C$6:C14000,0,0,1))</f>
        <v/>
      </c>
      <c r="F9085" s="220"/>
      <c r="G9085" s="221"/>
      <c r="H9085" s="194"/>
      <c r="I9085" s="106"/>
      <c r="J9085" s="195"/>
      <c r="K9085" s="195"/>
      <c r="L9085" s="196"/>
    </row>
    <row r="9086">
      <c r="A9086" s="198"/>
      <c r="B9086" s="219"/>
      <c r="C9086" s="103"/>
      <c r="D9086" s="103"/>
      <c r="E9086" s="5" t="str">
        <f t="array" ref="E9086">IF(D9086="","",XLOOKUP(D9086,DATOS!$D$6:D14000,DATOS!$C$6:C14000,0,0,1))</f>
        <v/>
      </c>
      <c r="F9086" s="220"/>
      <c r="G9086" s="221"/>
      <c r="H9086" s="194"/>
      <c r="I9086" s="106"/>
      <c r="J9086" s="195"/>
      <c r="K9086" s="195"/>
      <c r="L9086" s="196"/>
    </row>
    <row r="9087">
      <c r="A9087" s="198"/>
      <c r="B9087" s="219"/>
      <c r="C9087" s="103"/>
      <c r="D9087" s="103"/>
      <c r="E9087" s="5" t="str">
        <f t="array" ref="E9087">IF(D9087="","",XLOOKUP(D9087,DATOS!$D$6:D14000,DATOS!$C$6:C14000,0,0,1))</f>
        <v/>
      </c>
      <c r="F9087" s="220"/>
      <c r="G9087" s="221"/>
      <c r="H9087" s="194"/>
      <c r="I9087" s="106"/>
      <c r="J9087" s="195"/>
      <c r="K9087" s="195"/>
      <c r="L9087" s="196"/>
    </row>
    <row r="9088">
      <c r="A9088" s="198"/>
      <c r="B9088" s="219"/>
      <c r="C9088" s="103"/>
      <c r="D9088" s="103"/>
      <c r="E9088" s="5" t="str">
        <f t="array" ref="E9088">IF(D9088="","",XLOOKUP(D9088,DATOS!$D$6:D14000,DATOS!$C$6:C14000,0,0,1))</f>
        <v/>
      </c>
      <c r="F9088" s="220"/>
      <c r="G9088" s="221"/>
      <c r="H9088" s="194"/>
      <c r="I9088" s="106"/>
      <c r="J9088" s="195"/>
      <c r="K9088" s="195"/>
      <c r="L9088" s="196"/>
    </row>
    <row r="9089">
      <c r="A9089" s="198"/>
      <c r="B9089" s="219"/>
      <c r="C9089" s="103"/>
      <c r="D9089" s="103"/>
      <c r="E9089" s="5" t="str">
        <f t="array" ref="E9089">IF(D9089="","",XLOOKUP(D9089,DATOS!$D$6:D14000,DATOS!$C$6:C14000,0,0,1))</f>
        <v/>
      </c>
      <c r="F9089" s="220"/>
      <c r="G9089" s="221"/>
      <c r="H9089" s="194"/>
      <c r="I9089" s="106"/>
      <c r="J9089" s="195"/>
      <c r="K9089" s="195"/>
      <c r="L9089" s="196"/>
    </row>
    <row r="9090">
      <c r="A9090" s="198"/>
      <c r="B9090" s="219"/>
      <c r="C9090" s="103"/>
      <c r="D9090" s="103"/>
      <c r="E9090" s="5" t="str">
        <f t="array" ref="E9090">IF(D9090="","",XLOOKUP(D9090,DATOS!$D$6:D14000,DATOS!$C$6:C14000,0,0,1))</f>
        <v/>
      </c>
      <c r="F9090" s="220"/>
      <c r="G9090" s="221"/>
      <c r="H9090" s="194"/>
      <c r="I9090" s="106"/>
      <c r="J9090" s="195"/>
      <c r="K9090" s="195"/>
      <c r="L9090" s="196"/>
    </row>
    <row r="9091">
      <c r="A9091" s="198"/>
      <c r="B9091" s="219"/>
      <c r="C9091" s="103"/>
      <c r="D9091" s="103"/>
      <c r="E9091" s="5" t="str">
        <f t="array" ref="E9091">IF(D9091="","",XLOOKUP(D9091,DATOS!$D$6:D14000,DATOS!$C$6:C14000,0,0,1))</f>
        <v/>
      </c>
      <c r="F9091" s="220"/>
      <c r="G9091" s="221"/>
      <c r="H9091" s="194"/>
      <c r="I9091" s="106"/>
      <c r="J9091" s="195"/>
      <c r="K9091" s="195"/>
      <c r="L9091" s="196"/>
    </row>
    <row r="9092">
      <c r="A9092" s="198"/>
      <c r="B9092" s="219"/>
      <c r="C9092" s="103"/>
      <c r="D9092" s="103"/>
      <c r="E9092" s="5" t="str">
        <f t="array" ref="E9092">IF(D9092="","",XLOOKUP(D9092,DATOS!$D$6:D14000,DATOS!$C$6:C14000,0,0,1))</f>
        <v/>
      </c>
      <c r="F9092" s="220"/>
      <c r="G9092" s="221"/>
      <c r="H9092" s="194"/>
      <c r="I9092" s="106"/>
      <c r="J9092" s="195"/>
      <c r="K9092" s="195"/>
      <c r="L9092" s="196"/>
    </row>
    <row r="9093">
      <c r="A9093" s="198"/>
      <c r="B9093" s="219"/>
      <c r="C9093" s="103"/>
      <c r="D9093" s="103"/>
      <c r="E9093" s="5" t="str">
        <f t="array" ref="E9093">IF(D9093="","",XLOOKUP(D9093,DATOS!$D$6:D14000,DATOS!$C$6:C14000,0,0,1))</f>
        <v/>
      </c>
      <c r="F9093" s="220"/>
      <c r="G9093" s="221"/>
      <c r="H9093" s="194"/>
      <c r="I9093" s="106"/>
      <c r="J9093" s="195"/>
      <c r="K9093" s="195"/>
      <c r="L9093" s="196"/>
    </row>
    <row r="9094">
      <c r="A9094" s="198"/>
      <c r="B9094" s="219"/>
      <c r="C9094" s="103"/>
      <c r="D9094" s="103"/>
      <c r="E9094" s="5" t="str">
        <f t="array" ref="E9094">IF(D9094="","",XLOOKUP(D9094,DATOS!$D$6:D14000,DATOS!$C$6:C14000,0,0,1))</f>
        <v/>
      </c>
      <c r="F9094" s="220"/>
      <c r="G9094" s="221"/>
      <c r="H9094" s="194"/>
      <c r="I9094" s="106"/>
      <c r="J9094" s="195"/>
      <c r="K9094" s="195"/>
      <c r="L9094" s="196"/>
    </row>
    <row r="9095">
      <c r="A9095" s="198"/>
      <c r="B9095" s="219"/>
      <c r="C9095" s="103"/>
      <c r="D9095" s="103"/>
      <c r="E9095" s="5" t="str">
        <f t="array" ref="E9095">IF(D9095="","",XLOOKUP(D9095,DATOS!$D$6:D14000,DATOS!$C$6:C14000,0,0,1))</f>
        <v/>
      </c>
      <c r="F9095" s="220"/>
      <c r="G9095" s="221"/>
      <c r="H9095" s="194"/>
      <c r="I9095" s="106"/>
      <c r="J9095" s="195"/>
      <c r="K9095" s="195"/>
      <c r="L9095" s="196"/>
    </row>
    <row r="9096">
      <c r="A9096" s="198"/>
      <c r="B9096" s="219"/>
      <c r="C9096" s="103"/>
      <c r="D9096" s="103"/>
      <c r="E9096" s="5" t="str">
        <f t="array" ref="E9096">IF(D9096="","",XLOOKUP(D9096,DATOS!$D$6:D14000,DATOS!$C$6:C14000,0,0,1))</f>
        <v/>
      </c>
      <c r="F9096" s="220"/>
      <c r="G9096" s="221"/>
      <c r="H9096" s="194"/>
      <c r="I9096" s="106"/>
      <c r="J9096" s="195"/>
      <c r="K9096" s="195"/>
      <c r="L9096" s="196"/>
    </row>
    <row r="9097">
      <c r="A9097" s="198"/>
      <c r="B9097" s="219"/>
      <c r="C9097" s="103"/>
      <c r="D9097" s="103"/>
      <c r="E9097" s="5" t="str">
        <f t="array" ref="E9097">IF(D9097="","",XLOOKUP(D9097,DATOS!$D$6:D14000,DATOS!$C$6:C14000,0,0,1))</f>
        <v/>
      </c>
      <c r="F9097" s="220"/>
      <c r="G9097" s="221"/>
      <c r="H9097" s="194"/>
      <c r="I9097" s="106"/>
      <c r="J9097" s="195"/>
      <c r="K9097" s="195"/>
      <c r="L9097" s="196"/>
    </row>
    <row r="9098">
      <c r="A9098" s="198"/>
      <c r="B9098" s="219"/>
      <c r="C9098" s="103"/>
      <c r="D9098" s="103"/>
      <c r="E9098" s="5" t="str">
        <f t="array" ref="E9098">IF(D9098="","",XLOOKUP(D9098,DATOS!$D$6:D14000,DATOS!$C$6:C14000,0,0,1))</f>
        <v/>
      </c>
      <c r="F9098" s="220"/>
      <c r="G9098" s="221"/>
      <c r="H9098" s="194"/>
      <c r="I9098" s="106"/>
      <c r="J9098" s="195"/>
      <c r="K9098" s="195"/>
      <c r="L9098" s="196"/>
    </row>
    <row r="9099">
      <c r="A9099" s="198"/>
      <c r="B9099" s="219"/>
      <c r="C9099" s="103"/>
      <c r="D9099" s="103"/>
      <c r="E9099" s="5" t="str">
        <f t="array" ref="E9099">IF(D9099="","",XLOOKUP(D9099,DATOS!$D$6:D14000,DATOS!$C$6:C14000,0,0,1))</f>
        <v/>
      </c>
      <c r="F9099" s="220"/>
      <c r="G9099" s="221"/>
      <c r="H9099" s="194"/>
      <c r="I9099" s="106"/>
      <c r="J9099" s="195"/>
      <c r="K9099" s="195"/>
      <c r="L9099" s="196"/>
    </row>
    <row r="9100">
      <c r="A9100" s="198"/>
      <c r="B9100" s="219"/>
      <c r="C9100" s="103"/>
      <c r="D9100" s="103"/>
      <c r="E9100" s="5" t="str">
        <f t="array" ref="E9100">IF(D9100="","",XLOOKUP(D9100,DATOS!$D$6:D14000,DATOS!$C$6:C14000,0,0,1))</f>
        <v/>
      </c>
      <c r="F9100" s="220"/>
      <c r="G9100" s="221"/>
      <c r="H9100" s="194"/>
      <c r="I9100" s="106"/>
      <c r="J9100" s="195"/>
      <c r="K9100" s="195"/>
      <c r="L9100" s="196"/>
    </row>
    <row r="9101">
      <c r="A9101" s="198"/>
      <c r="B9101" s="219"/>
      <c r="C9101" s="103"/>
      <c r="D9101" s="103"/>
      <c r="E9101" s="5" t="str">
        <f t="array" ref="E9101">IF(D9101="","",XLOOKUP(D9101,DATOS!$D$6:D14000,DATOS!$C$6:C14000,0,0,1))</f>
        <v/>
      </c>
      <c r="F9101" s="220"/>
      <c r="G9101" s="221"/>
      <c r="H9101" s="194"/>
      <c r="I9101" s="106"/>
      <c r="J9101" s="195"/>
      <c r="K9101" s="195"/>
      <c r="L9101" s="196"/>
    </row>
    <row r="9102">
      <c r="A9102" s="198"/>
      <c r="B9102" s="219"/>
      <c r="C9102" s="103"/>
      <c r="D9102" s="103"/>
      <c r="E9102" s="5" t="str">
        <f t="array" ref="E9102">IF(D9102="","",XLOOKUP(D9102,DATOS!$D$6:D14000,DATOS!$C$6:C14000,0,0,1))</f>
        <v/>
      </c>
      <c r="F9102" s="220"/>
      <c r="G9102" s="221"/>
      <c r="H9102" s="194"/>
      <c r="I9102" s="106"/>
      <c r="J9102" s="195"/>
      <c r="K9102" s="195"/>
      <c r="L9102" s="196"/>
    </row>
    <row r="9103">
      <c r="A9103" s="198"/>
      <c r="B9103" s="219"/>
      <c r="C9103" s="103"/>
      <c r="D9103" s="103"/>
      <c r="E9103" s="5" t="str">
        <f t="array" ref="E9103">IF(D9103="","",XLOOKUP(D9103,DATOS!$D$6:D14000,DATOS!$C$6:C14000,0,0,1))</f>
        <v/>
      </c>
      <c r="F9103" s="220"/>
      <c r="G9103" s="221"/>
      <c r="H9103" s="194"/>
      <c r="I9103" s="106"/>
      <c r="J9103" s="195"/>
      <c r="K9103" s="195"/>
      <c r="L9103" s="196"/>
    </row>
    <row r="9104">
      <c r="A9104" s="198"/>
      <c r="B9104" s="219"/>
      <c r="C9104" s="103"/>
      <c r="D9104" s="103"/>
      <c r="E9104" s="5" t="str">
        <f t="array" ref="E9104">IF(D9104="","",XLOOKUP(D9104,DATOS!$D$6:D14000,DATOS!$C$6:C14000,0,0,1))</f>
        <v/>
      </c>
      <c r="F9104" s="220"/>
      <c r="G9104" s="221"/>
      <c r="H9104" s="194"/>
      <c r="I9104" s="106"/>
      <c r="J9104" s="195"/>
      <c r="K9104" s="195"/>
      <c r="L9104" s="196"/>
    </row>
    <row r="9105">
      <c r="A9105" s="198"/>
      <c r="B9105" s="219"/>
      <c r="C9105" s="103"/>
      <c r="D9105" s="103"/>
      <c r="E9105" s="5" t="str">
        <f t="array" ref="E9105">IF(D9105="","",XLOOKUP(D9105,DATOS!$D$6:D14000,DATOS!$C$6:C14000,0,0,1))</f>
        <v/>
      </c>
      <c r="F9105" s="220"/>
      <c r="G9105" s="221"/>
      <c r="H9105" s="194"/>
      <c r="I9105" s="106"/>
      <c r="J9105" s="195"/>
      <c r="K9105" s="195"/>
      <c r="L9105" s="196"/>
    </row>
    <row r="9106">
      <c r="A9106" s="198"/>
      <c r="B9106" s="219"/>
      <c r="C9106" s="103"/>
      <c r="D9106" s="103"/>
      <c r="E9106" s="5" t="str">
        <f t="array" ref="E9106">IF(D9106="","",XLOOKUP(D9106,DATOS!$D$6:D14000,DATOS!$C$6:C14000,0,0,1))</f>
        <v/>
      </c>
      <c r="F9106" s="220"/>
      <c r="G9106" s="221"/>
      <c r="H9106" s="194"/>
      <c r="I9106" s="106"/>
      <c r="J9106" s="195"/>
      <c r="K9106" s="195"/>
      <c r="L9106" s="196"/>
    </row>
    <row r="9107">
      <c r="A9107" s="198"/>
      <c r="B9107" s="219"/>
      <c r="C9107" s="103"/>
      <c r="D9107" s="103"/>
      <c r="E9107" s="5" t="str">
        <f t="array" ref="E9107">IF(D9107="","",XLOOKUP(D9107,DATOS!$D$6:D14000,DATOS!$C$6:C14000,0,0,1))</f>
        <v/>
      </c>
      <c r="F9107" s="220"/>
      <c r="G9107" s="221"/>
      <c r="H9107" s="194"/>
      <c r="I9107" s="106"/>
      <c r="J9107" s="195"/>
      <c r="K9107" s="195"/>
      <c r="L9107" s="196"/>
    </row>
    <row r="9108">
      <c r="A9108" s="198"/>
      <c r="B9108" s="219"/>
      <c r="C9108" s="103"/>
      <c r="D9108" s="103"/>
      <c r="E9108" s="5" t="str">
        <f t="array" ref="E9108">IF(D9108="","",XLOOKUP(D9108,DATOS!$D$6:D14000,DATOS!$C$6:C14000,0,0,1))</f>
        <v/>
      </c>
      <c r="F9108" s="220"/>
      <c r="G9108" s="221"/>
      <c r="H9108" s="194"/>
      <c r="I9108" s="106"/>
      <c r="J9108" s="195"/>
      <c r="K9108" s="195"/>
      <c r="L9108" s="196"/>
    </row>
    <row r="9109">
      <c r="A9109" s="198"/>
      <c r="B9109" s="219"/>
      <c r="C9109" s="103"/>
      <c r="D9109" s="103"/>
      <c r="E9109" s="5" t="str">
        <f t="array" ref="E9109">IF(D9109="","",XLOOKUP(D9109,DATOS!$D$6:D14000,DATOS!$C$6:C14000,0,0,1))</f>
        <v/>
      </c>
      <c r="F9109" s="220"/>
      <c r="G9109" s="221"/>
      <c r="H9109" s="194"/>
      <c r="I9109" s="106"/>
      <c r="J9109" s="195"/>
      <c r="K9109" s="195"/>
      <c r="L9109" s="196"/>
    </row>
    <row r="9110">
      <c r="A9110" s="198"/>
      <c r="B9110" s="219"/>
      <c r="C9110" s="103"/>
      <c r="D9110" s="103"/>
      <c r="E9110" s="5" t="str">
        <f t="array" ref="E9110">IF(D9110="","",XLOOKUP(D9110,DATOS!$D$6:D14000,DATOS!$C$6:C14000,0,0,1))</f>
        <v/>
      </c>
      <c r="F9110" s="220"/>
      <c r="G9110" s="221"/>
      <c r="H9110" s="194"/>
      <c r="I9110" s="106"/>
      <c r="J9110" s="195"/>
      <c r="K9110" s="195"/>
      <c r="L9110" s="196"/>
    </row>
    <row r="9111">
      <c r="A9111" s="198"/>
      <c r="B9111" s="219"/>
      <c r="C9111" s="103"/>
      <c r="D9111" s="103"/>
      <c r="E9111" s="5" t="str">
        <f t="array" ref="E9111">IF(D9111="","",XLOOKUP(D9111,DATOS!$D$6:D14000,DATOS!$C$6:C14000,0,0,1))</f>
        <v/>
      </c>
      <c r="F9111" s="220"/>
      <c r="G9111" s="221"/>
      <c r="H9111" s="194"/>
      <c r="I9111" s="106"/>
      <c r="J9111" s="195"/>
      <c r="K9111" s="195"/>
      <c r="L9111" s="196"/>
    </row>
    <row r="9112">
      <c r="A9112" s="198"/>
      <c r="B9112" s="219"/>
      <c r="C9112" s="103"/>
      <c r="D9112" s="103"/>
      <c r="E9112" s="5" t="str">
        <f t="array" ref="E9112">IF(D9112="","",XLOOKUP(D9112,DATOS!$D$6:D14000,DATOS!$C$6:C14000,0,0,1))</f>
        <v/>
      </c>
      <c r="F9112" s="220"/>
      <c r="G9112" s="221"/>
      <c r="H9112" s="194"/>
      <c r="I9112" s="106"/>
      <c r="J9112" s="195"/>
      <c r="K9112" s="195"/>
      <c r="L9112" s="196"/>
    </row>
    <row r="9113">
      <c r="A9113" s="198"/>
      <c r="B9113" s="219"/>
      <c r="C9113" s="103"/>
      <c r="D9113" s="103"/>
      <c r="E9113" s="5" t="str">
        <f t="array" ref="E9113">IF(D9113="","",XLOOKUP(D9113,DATOS!$D$6:D14000,DATOS!$C$6:C14000,0,0,1))</f>
        <v/>
      </c>
      <c r="F9113" s="220"/>
      <c r="G9113" s="221"/>
      <c r="H9113" s="194"/>
      <c r="I9113" s="106"/>
      <c r="J9113" s="195"/>
      <c r="K9113" s="195"/>
      <c r="L9113" s="196"/>
    </row>
    <row r="9114">
      <c r="A9114" s="198"/>
      <c r="B9114" s="219"/>
      <c r="C9114" s="103"/>
      <c r="D9114" s="103"/>
      <c r="E9114" s="5" t="str">
        <f t="array" ref="E9114">IF(D9114="","",XLOOKUP(D9114,DATOS!$D$6:D14000,DATOS!$C$6:C14000,0,0,1))</f>
        <v/>
      </c>
      <c r="F9114" s="220"/>
      <c r="G9114" s="221"/>
      <c r="H9114" s="194"/>
      <c r="I9114" s="106"/>
      <c r="J9114" s="195"/>
      <c r="K9114" s="195"/>
      <c r="L9114" s="196"/>
    </row>
    <row r="9115">
      <c r="A9115" s="198"/>
      <c r="B9115" s="219"/>
      <c r="C9115" s="103"/>
      <c r="D9115" s="103"/>
      <c r="E9115" s="5" t="str">
        <f t="array" ref="E9115">IF(D9115="","",XLOOKUP(D9115,DATOS!$D$6:D14000,DATOS!$C$6:C14000,0,0,1))</f>
        <v/>
      </c>
      <c r="F9115" s="220"/>
      <c r="G9115" s="221"/>
      <c r="H9115" s="194"/>
      <c r="I9115" s="106"/>
      <c r="J9115" s="195"/>
      <c r="K9115" s="195"/>
      <c r="L9115" s="196"/>
    </row>
    <row r="9116">
      <c r="A9116" s="198"/>
      <c r="B9116" s="219"/>
      <c r="C9116" s="103"/>
      <c r="D9116" s="103"/>
      <c r="E9116" s="5" t="str">
        <f t="array" ref="E9116">IF(D9116="","",XLOOKUP(D9116,DATOS!$D$6:D14000,DATOS!$C$6:C14000,0,0,1))</f>
        <v/>
      </c>
      <c r="F9116" s="220"/>
      <c r="G9116" s="221"/>
      <c r="H9116" s="194"/>
      <c r="I9116" s="106"/>
      <c r="J9116" s="195"/>
      <c r="K9116" s="195"/>
      <c r="L9116" s="196"/>
    </row>
    <row r="9117">
      <c r="A9117" s="198"/>
      <c r="B9117" s="219"/>
      <c r="C9117" s="103"/>
      <c r="D9117" s="103"/>
      <c r="E9117" s="5" t="str">
        <f t="array" ref="E9117">IF(D9117="","",XLOOKUP(D9117,DATOS!$D$6:D14000,DATOS!$C$6:C14000,0,0,1))</f>
        <v/>
      </c>
      <c r="F9117" s="220"/>
      <c r="G9117" s="221"/>
      <c r="H9117" s="194"/>
      <c r="I9117" s="106"/>
      <c r="J9117" s="195"/>
      <c r="K9117" s="195"/>
      <c r="L9117" s="196"/>
    </row>
    <row r="9118">
      <c r="A9118" s="198"/>
      <c r="B9118" s="219"/>
      <c r="C9118" s="103"/>
      <c r="D9118" s="103"/>
      <c r="E9118" s="5" t="str">
        <f t="array" ref="E9118">IF(D9118="","",XLOOKUP(D9118,DATOS!$D$6:D14000,DATOS!$C$6:C14000,0,0,1))</f>
        <v/>
      </c>
      <c r="F9118" s="220"/>
      <c r="G9118" s="221"/>
      <c r="H9118" s="194"/>
      <c r="I9118" s="106"/>
      <c r="J9118" s="195"/>
      <c r="K9118" s="195"/>
      <c r="L9118" s="196"/>
    </row>
    <row r="9119">
      <c r="A9119" s="198"/>
      <c r="B9119" s="219"/>
      <c r="C9119" s="103"/>
      <c r="D9119" s="103"/>
      <c r="E9119" s="5" t="str">
        <f t="array" ref="E9119">IF(D9119="","",XLOOKUP(D9119,DATOS!$D$6:D14000,DATOS!$C$6:C14000,0,0,1))</f>
        <v/>
      </c>
      <c r="F9119" s="220"/>
      <c r="G9119" s="221"/>
      <c r="H9119" s="194"/>
      <c r="I9119" s="106"/>
      <c r="J9119" s="195"/>
      <c r="K9119" s="195"/>
      <c r="L9119" s="196"/>
    </row>
    <row r="9120">
      <c r="A9120" s="198"/>
      <c r="B9120" s="219"/>
      <c r="C9120" s="103"/>
      <c r="D9120" s="103"/>
      <c r="E9120" s="5" t="str">
        <f t="array" ref="E9120">IF(D9120="","",XLOOKUP(D9120,DATOS!$D$6:D14000,DATOS!$C$6:C14000,0,0,1))</f>
        <v/>
      </c>
      <c r="F9120" s="220"/>
      <c r="G9120" s="221"/>
      <c r="H9120" s="194"/>
      <c r="I9120" s="106"/>
      <c r="J9120" s="195"/>
      <c r="K9120" s="195"/>
      <c r="L9120" s="196"/>
    </row>
    <row r="9121">
      <c r="A9121" s="198"/>
      <c r="B9121" s="219"/>
      <c r="C9121" s="103"/>
      <c r="D9121" s="103"/>
      <c r="E9121" s="5" t="str">
        <f t="array" ref="E9121">IF(D9121="","",XLOOKUP(D9121,DATOS!$D$6:D14000,DATOS!$C$6:C14000,0,0,1))</f>
        <v/>
      </c>
      <c r="F9121" s="220"/>
      <c r="G9121" s="221"/>
      <c r="H9121" s="194"/>
      <c r="I9121" s="106"/>
      <c r="J9121" s="195"/>
      <c r="K9121" s="195"/>
      <c r="L9121" s="196"/>
    </row>
    <row r="9122">
      <c r="A9122" s="198"/>
      <c r="B9122" s="219"/>
      <c r="C9122" s="103"/>
      <c r="D9122" s="103"/>
      <c r="E9122" s="5" t="str">
        <f t="array" ref="E9122">IF(D9122="","",XLOOKUP(D9122,DATOS!$D$6:D14000,DATOS!$C$6:C14000,0,0,1))</f>
        <v/>
      </c>
      <c r="F9122" s="220"/>
      <c r="G9122" s="221"/>
      <c r="H9122" s="194"/>
      <c r="I9122" s="106"/>
      <c r="J9122" s="195"/>
      <c r="K9122" s="195"/>
      <c r="L9122" s="196"/>
    </row>
    <row r="9123">
      <c r="A9123" s="198"/>
      <c r="B9123" s="219"/>
      <c r="C9123" s="103"/>
      <c r="D9123" s="103"/>
      <c r="E9123" s="5" t="str">
        <f t="array" ref="E9123">IF(D9123="","",XLOOKUP(D9123,DATOS!$D$6:D14000,DATOS!$C$6:C14000,0,0,1))</f>
        <v/>
      </c>
      <c r="F9123" s="220"/>
      <c r="G9123" s="221"/>
      <c r="H9123" s="194"/>
      <c r="I9123" s="106"/>
      <c r="J9123" s="195"/>
      <c r="K9123" s="195"/>
      <c r="L9123" s="196"/>
    </row>
    <row r="9124">
      <c r="A9124" s="198"/>
      <c r="B9124" s="219"/>
      <c r="C9124" s="103"/>
      <c r="D9124" s="103"/>
      <c r="E9124" s="5" t="str">
        <f t="array" ref="E9124">IF(D9124="","",XLOOKUP(D9124,DATOS!$D$6:D14000,DATOS!$C$6:C14000,0,0,1))</f>
        <v/>
      </c>
      <c r="F9124" s="220"/>
      <c r="G9124" s="221"/>
      <c r="H9124" s="194"/>
      <c r="I9124" s="106"/>
      <c r="J9124" s="195"/>
      <c r="K9124" s="195"/>
      <c r="L9124" s="196"/>
    </row>
    <row r="9125">
      <c r="A9125" s="198"/>
      <c r="B9125" s="219"/>
      <c r="C9125" s="103"/>
      <c r="D9125" s="103"/>
      <c r="E9125" s="5" t="str">
        <f t="array" ref="E9125">IF(D9125="","",XLOOKUP(D9125,DATOS!$D$6:D14000,DATOS!$C$6:C14000,0,0,1))</f>
        <v/>
      </c>
      <c r="F9125" s="220"/>
      <c r="G9125" s="221"/>
      <c r="H9125" s="194"/>
      <c r="I9125" s="106"/>
      <c r="J9125" s="195"/>
      <c r="K9125" s="195"/>
      <c r="L9125" s="196"/>
    </row>
    <row r="9126">
      <c r="A9126" s="198"/>
      <c r="B9126" s="219"/>
      <c r="C9126" s="103"/>
      <c r="D9126" s="103"/>
      <c r="E9126" s="5" t="str">
        <f t="array" ref="E9126">IF(D9126="","",XLOOKUP(D9126,DATOS!$D$6:D14000,DATOS!$C$6:C14000,0,0,1))</f>
        <v/>
      </c>
      <c r="F9126" s="220"/>
      <c r="G9126" s="221"/>
      <c r="H9126" s="194"/>
      <c r="I9126" s="106"/>
      <c r="J9126" s="195"/>
      <c r="K9126" s="195"/>
      <c r="L9126" s="196"/>
    </row>
    <row r="9127">
      <c r="A9127" s="198"/>
      <c r="B9127" s="219"/>
      <c r="C9127" s="103"/>
      <c r="D9127" s="103"/>
      <c r="E9127" s="5" t="str">
        <f t="array" ref="E9127">IF(D9127="","",XLOOKUP(D9127,DATOS!$D$6:D14000,DATOS!$C$6:C14000,0,0,1))</f>
        <v/>
      </c>
      <c r="F9127" s="220"/>
      <c r="G9127" s="221"/>
      <c r="H9127" s="194"/>
      <c r="I9127" s="106"/>
      <c r="J9127" s="195"/>
      <c r="K9127" s="195"/>
      <c r="L9127" s="196"/>
    </row>
    <row r="9128">
      <c r="A9128" s="198"/>
      <c r="B9128" s="219"/>
      <c r="C9128" s="103"/>
      <c r="D9128" s="103"/>
      <c r="E9128" s="5" t="str">
        <f t="array" ref="E9128">IF(D9128="","",XLOOKUP(D9128,DATOS!$D$6:D14000,DATOS!$C$6:C14000,0,0,1))</f>
        <v/>
      </c>
      <c r="F9128" s="220"/>
      <c r="G9128" s="221"/>
      <c r="H9128" s="194"/>
      <c r="I9128" s="106"/>
      <c r="J9128" s="195"/>
      <c r="K9128" s="195"/>
      <c r="L9128" s="196"/>
    </row>
    <row r="9129">
      <c r="A9129" s="198"/>
      <c r="B9129" s="219"/>
      <c r="C9129" s="103"/>
      <c r="D9129" s="103"/>
      <c r="E9129" s="5" t="str">
        <f t="array" ref="E9129">IF(D9129="","",XLOOKUP(D9129,DATOS!$D$6:D14000,DATOS!$C$6:C14000,0,0,1))</f>
        <v/>
      </c>
      <c r="F9129" s="220"/>
      <c r="G9129" s="221"/>
      <c r="H9129" s="194"/>
      <c r="I9129" s="106"/>
      <c r="J9129" s="195"/>
      <c r="K9129" s="195"/>
      <c r="L9129" s="196"/>
    </row>
    <row r="9130">
      <c r="A9130" s="198"/>
      <c r="B9130" s="219"/>
      <c r="C9130" s="103"/>
      <c r="D9130" s="103"/>
      <c r="E9130" s="5" t="str">
        <f t="array" ref="E9130">IF(D9130="","",XLOOKUP(D9130,DATOS!$D$6:D14000,DATOS!$C$6:C14000,0,0,1))</f>
        <v/>
      </c>
      <c r="F9130" s="220"/>
      <c r="G9130" s="221"/>
      <c r="H9130" s="194"/>
      <c r="I9130" s="106"/>
      <c r="J9130" s="195"/>
      <c r="K9130" s="195"/>
      <c r="L9130" s="196"/>
    </row>
    <row r="9131">
      <c r="A9131" s="198"/>
      <c r="B9131" s="219"/>
      <c r="C9131" s="103"/>
      <c r="D9131" s="103"/>
      <c r="E9131" s="5" t="str">
        <f t="array" ref="E9131">IF(D9131="","",XLOOKUP(D9131,DATOS!$D$6:D14000,DATOS!$C$6:C14000,0,0,1))</f>
        <v/>
      </c>
      <c r="F9131" s="220"/>
      <c r="G9131" s="221"/>
      <c r="H9131" s="194"/>
      <c r="I9131" s="106"/>
      <c r="J9131" s="195"/>
      <c r="K9131" s="195"/>
      <c r="L9131" s="196"/>
    </row>
    <row r="9132">
      <c r="A9132" s="198"/>
      <c r="B9132" s="219"/>
      <c r="C9132" s="103"/>
      <c r="D9132" s="103"/>
      <c r="E9132" s="5" t="str">
        <f t="array" ref="E9132">IF(D9132="","",XLOOKUP(D9132,DATOS!$D$6:D14000,DATOS!$C$6:C14000,0,0,1))</f>
        <v/>
      </c>
      <c r="F9132" s="220"/>
      <c r="G9132" s="221"/>
      <c r="H9132" s="194"/>
      <c r="I9132" s="106"/>
      <c r="J9132" s="195"/>
      <c r="K9132" s="195"/>
      <c r="L9132" s="196"/>
    </row>
    <row r="9133">
      <c r="A9133" s="198"/>
      <c r="B9133" s="219"/>
      <c r="C9133" s="103"/>
      <c r="D9133" s="103"/>
      <c r="E9133" s="5" t="str">
        <f t="array" ref="E9133">IF(D9133="","",XLOOKUP(D9133,DATOS!$D$6:D14000,DATOS!$C$6:C14000,0,0,1))</f>
        <v/>
      </c>
      <c r="F9133" s="220"/>
      <c r="G9133" s="221"/>
      <c r="H9133" s="194"/>
      <c r="I9133" s="106"/>
      <c r="J9133" s="195"/>
      <c r="K9133" s="195"/>
      <c r="L9133" s="196"/>
    </row>
    <row r="9134">
      <c r="A9134" s="198"/>
      <c r="B9134" s="219"/>
      <c r="C9134" s="103"/>
      <c r="D9134" s="103"/>
      <c r="E9134" s="5" t="str">
        <f t="array" ref="E9134">IF(D9134="","",XLOOKUP(D9134,DATOS!$D$6:D14000,DATOS!$C$6:C14000,0,0,1))</f>
        <v/>
      </c>
      <c r="F9134" s="220"/>
      <c r="G9134" s="221"/>
      <c r="H9134" s="194"/>
      <c r="I9134" s="106"/>
      <c r="J9134" s="195"/>
      <c r="K9134" s="195"/>
      <c r="L9134" s="196"/>
    </row>
    <row r="9135">
      <c r="A9135" s="198"/>
      <c r="B9135" s="219"/>
      <c r="C9135" s="103"/>
      <c r="D9135" s="103"/>
      <c r="E9135" s="5" t="str">
        <f t="array" ref="E9135">IF(D9135="","",XLOOKUP(D9135,DATOS!$D$6:D14000,DATOS!$C$6:C14000,0,0,1))</f>
        <v/>
      </c>
      <c r="F9135" s="220"/>
      <c r="G9135" s="221"/>
      <c r="H9135" s="194"/>
      <c r="I9135" s="106"/>
      <c r="J9135" s="195"/>
      <c r="K9135" s="195"/>
      <c r="L9135" s="196"/>
    </row>
    <row r="9136">
      <c r="A9136" s="198"/>
      <c r="B9136" s="219"/>
      <c r="C9136" s="103"/>
      <c r="D9136" s="103"/>
      <c r="E9136" s="5" t="str">
        <f t="array" ref="E9136">IF(D9136="","",XLOOKUP(D9136,DATOS!$D$6:D14000,DATOS!$C$6:C14000,0,0,1))</f>
        <v/>
      </c>
      <c r="F9136" s="220"/>
      <c r="G9136" s="221"/>
      <c r="H9136" s="194"/>
      <c r="I9136" s="106"/>
      <c r="J9136" s="195"/>
      <c r="K9136" s="195"/>
      <c r="L9136" s="196"/>
    </row>
    <row r="9137">
      <c r="A9137" s="198"/>
      <c r="B9137" s="219"/>
      <c r="C9137" s="103"/>
      <c r="D9137" s="103"/>
      <c r="E9137" s="5" t="str">
        <f t="array" ref="E9137">IF(D9137="","",XLOOKUP(D9137,DATOS!$D$6:D14000,DATOS!$C$6:C14000,0,0,1))</f>
        <v/>
      </c>
      <c r="F9137" s="220"/>
      <c r="G9137" s="221"/>
      <c r="H9137" s="194"/>
      <c r="I9137" s="106"/>
      <c r="J9137" s="195"/>
      <c r="K9137" s="195"/>
      <c r="L9137" s="196"/>
    </row>
    <row r="9138">
      <c r="A9138" s="198"/>
      <c r="B9138" s="219"/>
      <c r="C9138" s="103"/>
      <c r="D9138" s="103"/>
      <c r="E9138" s="5" t="str">
        <f t="array" ref="E9138">IF(D9138="","",XLOOKUP(D9138,DATOS!$D$6:D14000,DATOS!$C$6:C14000,0,0,1))</f>
        <v/>
      </c>
      <c r="F9138" s="220"/>
      <c r="G9138" s="221"/>
      <c r="H9138" s="194"/>
      <c r="I9138" s="106"/>
      <c r="J9138" s="195"/>
      <c r="K9138" s="195"/>
      <c r="L9138" s="196"/>
    </row>
    <row r="9139">
      <c r="A9139" s="198"/>
      <c r="B9139" s="219"/>
      <c r="C9139" s="103"/>
      <c r="D9139" s="103"/>
      <c r="E9139" s="5" t="str">
        <f t="array" ref="E9139">IF(D9139="","",XLOOKUP(D9139,DATOS!$D$6:D14000,DATOS!$C$6:C14000,0,0,1))</f>
        <v/>
      </c>
      <c r="F9139" s="220"/>
      <c r="G9139" s="221"/>
      <c r="H9139" s="194"/>
      <c r="I9139" s="106"/>
      <c r="J9139" s="195"/>
      <c r="K9139" s="195"/>
      <c r="L9139" s="196"/>
    </row>
    <row r="9140">
      <c r="A9140" s="198"/>
      <c r="B9140" s="219"/>
      <c r="C9140" s="103"/>
      <c r="D9140" s="103"/>
      <c r="E9140" s="5" t="str">
        <f t="array" ref="E9140">IF(D9140="","",XLOOKUP(D9140,DATOS!$D$6:D14000,DATOS!$C$6:C14000,0,0,1))</f>
        <v/>
      </c>
      <c r="F9140" s="220"/>
      <c r="G9140" s="221"/>
      <c r="H9140" s="194"/>
      <c r="I9140" s="106"/>
      <c r="J9140" s="195"/>
      <c r="K9140" s="195"/>
      <c r="L9140" s="196"/>
    </row>
    <row r="9141">
      <c r="A9141" s="198"/>
      <c r="B9141" s="219"/>
      <c r="C9141" s="103"/>
      <c r="D9141" s="103"/>
      <c r="E9141" s="5" t="str">
        <f t="array" ref="E9141">IF(D9141="","",XLOOKUP(D9141,DATOS!$D$6:D14000,DATOS!$C$6:C14000,0,0,1))</f>
        <v/>
      </c>
      <c r="F9141" s="220"/>
      <c r="G9141" s="221"/>
      <c r="H9141" s="194"/>
      <c r="I9141" s="106"/>
      <c r="J9141" s="195"/>
      <c r="K9141" s="195"/>
      <c r="L9141" s="196"/>
    </row>
    <row r="9142">
      <c r="A9142" s="198"/>
      <c r="B9142" s="219"/>
      <c r="C9142" s="103"/>
      <c r="D9142" s="103"/>
      <c r="E9142" s="5" t="str">
        <f t="array" ref="E9142">IF(D9142="","",XLOOKUP(D9142,DATOS!$D$6:D14000,DATOS!$C$6:C14000,0,0,1))</f>
        <v/>
      </c>
      <c r="F9142" s="220"/>
      <c r="G9142" s="221"/>
      <c r="H9142" s="194"/>
      <c r="I9142" s="106"/>
      <c r="J9142" s="195"/>
      <c r="K9142" s="195"/>
      <c r="L9142" s="196"/>
    </row>
    <row r="9143">
      <c r="A9143" s="198"/>
      <c r="B9143" s="219"/>
      <c r="C9143" s="103"/>
      <c r="D9143" s="103"/>
      <c r="E9143" s="5" t="str">
        <f t="array" ref="E9143">IF(D9143="","",XLOOKUP(D9143,DATOS!$D$6:D14000,DATOS!$C$6:C14000,0,0,1))</f>
        <v/>
      </c>
      <c r="F9143" s="220"/>
      <c r="G9143" s="221"/>
      <c r="H9143" s="194"/>
      <c r="I9143" s="106"/>
      <c r="J9143" s="195"/>
      <c r="K9143" s="195"/>
      <c r="L9143" s="196"/>
    </row>
    <row r="9144">
      <c r="A9144" s="198"/>
      <c r="B9144" s="219"/>
      <c r="C9144" s="103"/>
      <c r="D9144" s="103"/>
      <c r="E9144" s="5" t="str">
        <f t="array" ref="E9144">IF(D9144="","",XLOOKUP(D9144,DATOS!$D$6:D14000,DATOS!$C$6:C14000,0,0,1))</f>
        <v/>
      </c>
      <c r="F9144" s="220"/>
      <c r="G9144" s="221"/>
      <c r="H9144" s="194"/>
      <c r="I9144" s="106"/>
      <c r="J9144" s="195"/>
      <c r="K9144" s="195"/>
      <c r="L9144" s="196"/>
    </row>
    <row r="9145">
      <c r="A9145" s="198"/>
      <c r="B9145" s="219"/>
      <c r="C9145" s="103"/>
      <c r="D9145" s="103"/>
      <c r="E9145" s="5" t="str">
        <f t="array" ref="E9145">IF(D9145="","",XLOOKUP(D9145,DATOS!$D$6:D14000,DATOS!$C$6:C14000,0,0,1))</f>
        <v/>
      </c>
      <c r="F9145" s="220"/>
      <c r="G9145" s="221"/>
      <c r="H9145" s="194"/>
      <c r="I9145" s="106"/>
      <c r="J9145" s="195"/>
      <c r="K9145" s="195"/>
      <c r="L9145" s="196"/>
    </row>
    <row r="9146">
      <c r="A9146" s="198"/>
      <c r="B9146" s="219"/>
      <c r="C9146" s="103"/>
      <c r="D9146" s="103"/>
      <c r="E9146" s="5" t="str">
        <f t="array" ref="E9146">IF(D9146="","",XLOOKUP(D9146,DATOS!$D$6:D14000,DATOS!$C$6:C14000,0,0,1))</f>
        <v/>
      </c>
      <c r="F9146" s="220"/>
      <c r="G9146" s="221"/>
      <c r="H9146" s="194"/>
      <c r="I9146" s="106"/>
      <c r="J9146" s="195"/>
      <c r="K9146" s="195"/>
      <c r="L9146" s="196"/>
    </row>
    <row r="9147">
      <c r="A9147" s="198"/>
      <c r="B9147" s="219"/>
      <c r="C9147" s="103"/>
      <c r="D9147" s="103"/>
      <c r="E9147" s="5" t="str">
        <f t="array" ref="E9147">IF(D9147="","",XLOOKUP(D9147,DATOS!$D$6:D14000,DATOS!$C$6:C14000,0,0,1))</f>
        <v/>
      </c>
      <c r="F9147" s="220"/>
      <c r="G9147" s="221"/>
      <c r="H9147" s="194"/>
      <c r="I9147" s="106"/>
      <c r="J9147" s="195"/>
      <c r="K9147" s="195"/>
      <c r="L9147" s="196"/>
    </row>
    <row r="9148">
      <c r="A9148" s="198"/>
      <c r="B9148" s="219"/>
      <c r="C9148" s="103"/>
      <c r="D9148" s="103"/>
      <c r="E9148" s="5" t="str">
        <f t="array" ref="E9148">IF(D9148="","",XLOOKUP(D9148,DATOS!$D$6:D14000,DATOS!$C$6:C14000,0,0,1))</f>
        <v/>
      </c>
      <c r="F9148" s="220"/>
      <c r="G9148" s="221"/>
      <c r="H9148" s="194"/>
      <c r="I9148" s="106"/>
      <c r="J9148" s="195"/>
      <c r="K9148" s="195"/>
      <c r="L9148" s="196"/>
    </row>
    <row r="9149">
      <c r="A9149" s="198"/>
      <c r="B9149" s="219"/>
      <c r="C9149" s="103"/>
      <c r="D9149" s="103"/>
      <c r="E9149" s="5" t="str">
        <f t="array" ref="E9149">IF(D9149="","",XLOOKUP(D9149,DATOS!$D$6:D14000,DATOS!$C$6:C14000,0,0,1))</f>
        <v/>
      </c>
      <c r="F9149" s="220"/>
      <c r="G9149" s="221"/>
      <c r="H9149" s="194"/>
      <c r="I9149" s="106"/>
      <c r="J9149" s="195"/>
      <c r="K9149" s="195"/>
      <c r="L9149" s="196"/>
    </row>
    <row r="9150">
      <c r="A9150" s="198"/>
      <c r="B9150" s="219"/>
      <c r="C9150" s="103"/>
      <c r="D9150" s="103"/>
      <c r="E9150" s="5" t="str">
        <f t="array" ref="E9150">IF(D9150="","",XLOOKUP(D9150,DATOS!$D$6:D14000,DATOS!$C$6:C14000,0,0,1))</f>
        <v/>
      </c>
      <c r="F9150" s="220"/>
      <c r="G9150" s="221"/>
      <c r="H9150" s="194"/>
      <c r="I9150" s="106"/>
      <c r="J9150" s="195"/>
      <c r="K9150" s="195"/>
      <c r="L9150" s="196"/>
    </row>
    <row r="9151">
      <c r="A9151" s="198"/>
      <c r="B9151" s="219"/>
      <c r="C9151" s="103"/>
      <c r="D9151" s="103"/>
      <c r="E9151" s="5" t="str">
        <f t="array" ref="E9151">IF(D9151="","",XLOOKUP(D9151,DATOS!$D$6:D14000,DATOS!$C$6:C14000,0,0,1))</f>
        <v/>
      </c>
      <c r="F9151" s="220"/>
      <c r="G9151" s="221"/>
      <c r="H9151" s="194"/>
      <c r="I9151" s="106"/>
      <c r="J9151" s="195"/>
      <c r="K9151" s="195"/>
      <c r="L9151" s="196"/>
    </row>
    <row r="9152">
      <c r="A9152" s="198"/>
      <c r="B9152" s="219"/>
      <c r="C9152" s="103"/>
      <c r="D9152" s="103"/>
      <c r="E9152" s="5" t="str">
        <f t="array" ref="E9152">IF(D9152="","",XLOOKUP(D9152,DATOS!$D$6:D14000,DATOS!$C$6:C14000,0,0,1))</f>
        <v/>
      </c>
      <c r="F9152" s="220"/>
      <c r="G9152" s="221"/>
      <c r="H9152" s="194"/>
      <c r="I9152" s="106"/>
      <c r="J9152" s="195"/>
      <c r="K9152" s="195"/>
      <c r="L9152" s="196"/>
    </row>
    <row r="9153">
      <c r="A9153" s="198"/>
      <c r="B9153" s="219"/>
      <c r="C9153" s="103"/>
      <c r="D9153" s="103"/>
      <c r="E9153" s="5" t="str">
        <f t="array" ref="E9153">IF(D9153="","",XLOOKUP(D9153,DATOS!$D$6:D14000,DATOS!$C$6:C14000,0,0,1))</f>
        <v/>
      </c>
      <c r="F9153" s="220"/>
      <c r="G9153" s="221"/>
      <c r="H9153" s="194"/>
      <c r="I9153" s="106"/>
      <c r="J9153" s="195"/>
      <c r="K9153" s="195"/>
      <c r="L9153" s="196"/>
    </row>
    <row r="9154">
      <c r="A9154" s="198"/>
      <c r="B9154" s="219"/>
      <c r="C9154" s="103"/>
      <c r="D9154" s="103"/>
      <c r="E9154" s="5" t="str">
        <f t="array" ref="E9154">IF(D9154="","",XLOOKUP(D9154,DATOS!$D$6:D14000,DATOS!$C$6:C14000,0,0,1))</f>
        <v/>
      </c>
      <c r="F9154" s="220"/>
      <c r="G9154" s="221"/>
      <c r="H9154" s="194"/>
      <c r="I9154" s="106"/>
      <c r="J9154" s="195"/>
      <c r="K9154" s="195"/>
      <c r="L9154" s="196"/>
    </row>
    <row r="9155">
      <c r="A9155" s="198"/>
      <c r="B9155" s="219"/>
      <c r="C9155" s="103"/>
      <c r="D9155" s="103"/>
      <c r="E9155" s="5" t="str">
        <f t="array" ref="E9155">IF(D9155="","",XLOOKUP(D9155,DATOS!$D$6:D14000,DATOS!$C$6:C14000,0,0,1))</f>
        <v/>
      </c>
      <c r="F9155" s="220"/>
      <c r="G9155" s="221"/>
      <c r="H9155" s="194"/>
      <c r="I9155" s="106"/>
      <c r="J9155" s="195"/>
      <c r="K9155" s="195"/>
      <c r="L9155" s="196"/>
    </row>
    <row r="9156">
      <c r="A9156" s="198"/>
      <c r="B9156" s="219"/>
      <c r="C9156" s="103"/>
      <c r="D9156" s="103"/>
      <c r="E9156" s="5" t="str">
        <f t="array" ref="E9156">IF(D9156="","",XLOOKUP(D9156,DATOS!$D$6:D14000,DATOS!$C$6:C14000,0,0,1))</f>
        <v/>
      </c>
      <c r="F9156" s="220"/>
      <c r="G9156" s="221"/>
      <c r="H9156" s="194"/>
      <c r="I9156" s="106"/>
      <c r="J9156" s="195"/>
      <c r="K9156" s="195"/>
      <c r="L9156" s="196"/>
    </row>
    <row r="9157">
      <c r="A9157" s="198"/>
      <c r="B9157" s="219"/>
      <c r="C9157" s="103"/>
      <c r="D9157" s="103"/>
      <c r="E9157" s="5" t="str">
        <f t="array" ref="E9157">IF(D9157="","",XLOOKUP(D9157,DATOS!$D$6:D14000,DATOS!$C$6:C14000,0,0,1))</f>
        <v/>
      </c>
      <c r="F9157" s="220"/>
      <c r="G9157" s="221"/>
      <c r="H9157" s="194"/>
      <c r="I9157" s="106"/>
      <c r="J9157" s="195"/>
      <c r="K9157" s="195"/>
      <c r="L9157" s="196"/>
    </row>
    <row r="9158">
      <c r="A9158" s="198"/>
      <c r="B9158" s="219"/>
      <c r="C9158" s="103"/>
      <c r="D9158" s="103"/>
      <c r="E9158" s="5" t="str">
        <f t="array" ref="E9158">IF(D9158="","",XLOOKUP(D9158,DATOS!$D$6:D14000,DATOS!$C$6:C14000,0,0,1))</f>
        <v/>
      </c>
      <c r="F9158" s="220"/>
      <c r="G9158" s="221"/>
      <c r="H9158" s="194"/>
      <c r="I9158" s="106"/>
      <c r="J9158" s="195"/>
      <c r="K9158" s="195"/>
      <c r="L9158" s="196"/>
    </row>
    <row r="9159">
      <c r="A9159" s="198"/>
      <c r="B9159" s="219"/>
      <c r="C9159" s="103"/>
      <c r="D9159" s="103"/>
      <c r="E9159" s="5" t="str">
        <f t="array" ref="E9159">IF(D9159="","",XLOOKUP(D9159,DATOS!$D$6:D14000,DATOS!$C$6:C14000,0,0,1))</f>
        <v/>
      </c>
      <c r="F9159" s="220"/>
      <c r="G9159" s="221"/>
      <c r="H9159" s="194"/>
      <c r="I9159" s="106"/>
      <c r="J9159" s="195"/>
      <c r="K9159" s="195"/>
      <c r="L9159" s="196"/>
    </row>
    <row r="9160">
      <c r="A9160" s="198"/>
      <c r="B9160" s="219"/>
      <c r="C9160" s="103"/>
      <c r="D9160" s="103"/>
      <c r="E9160" s="5" t="str">
        <f t="array" ref="E9160">IF(D9160="","",XLOOKUP(D9160,DATOS!$D$6:D14000,DATOS!$C$6:C14000,0,0,1))</f>
        <v/>
      </c>
      <c r="F9160" s="220"/>
      <c r="G9160" s="221"/>
      <c r="H9160" s="194"/>
      <c r="I9160" s="106"/>
      <c r="J9160" s="195"/>
      <c r="K9160" s="195"/>
      <c r="L9160" s="196"/>
    </row>
    <row r="9161">
      <c r="A9161" s="198"/>
      <c r="B9161" s="219"/>
      <c r="C9161" s="103"/>
      <c r="D9161" s="103"/>
      <c r="E9161" s="5" t="str">
        <f t="array" ref="E9161">IF(D9161="","",XLOOKUP(D9161,DATOS!$D$6:D14000,DATOS!$C$6:C14000,0,0,1))</f>
        <v/>
      </c>
      <c r="F9161" s="220"/>
      <c r="G9161" s="221"/>
      <c r="H9161" s="194"/>
      <c r="I9161" s="106"/>
      <c r="J9161" s="195"/>
      <c r="K9161" s="195"/>
      <c r="L9161" s="196"/>
    </row>
    <row r="9162">
      <c r="A9162" s="198"/>
      <c r="B9162" s="219"/>
      <c r="C9162" s="103"/>
      <c r="D9162" s="103"/>
      <c r="E9162" s="5" t="str">
        <f t="array" ref="E9162">IF(D9162="","",XLOOKUP(D9162,DATOS!$D$6:D14000,DATOS!$C$6:C14000,0,0,1))</f>
        <v/>
      </c>
      <c r="F9162" s="220"/>
      <c r="G9162" s="221"/>
      <c r="H9162" s="194"/>
      <c r="I9162" s="106"/>
      <c r="J9162" s="195"/>
      <c r="K9162" s="195"/>
      <c r="L9162" s="196"/>
    </row>
    <row r="9163">
      <c r="A9163" s="198"/>
      <c r="B9163" s="219"/>
      <c r="C9163" s="103"/>
      <c r="D9163" s="103"/>
      <c r="E9163" s="5" t="str">
        <f t="array" ref="E9163">IF(D9163="","",XLOOKUP(D9163,DATOS!$D$6:D14000,DATOS!$C$6:C14000,0,0,1))</f>
        <v/>
      </c>
      <c r="F9163" s="220"/>
      <c r="G9163" s="221"/>
      <c r="H9163" s="194"/>
      <c r="I9163" s="106"/>
      <c r="J9163" s="195"/>
      <c r="K9163" s="195"/>
      <c r="L9163" s="196"/>
    </row>
    <row r="9164">
      <c r="A9164" s="198"/>
      <c r="B9164" s="219"/>
      <c r="C9164" s="103"/>
      <c r="D9164" s="103"/>
      <c r="E9164" s="5" t="str">
        <f t="array" ref="E9164">IF(D9164="","",XLOOKUP(D9164,DATOS!$D$6:D14000,DATOS!$C$6:C14000,0,0,1))</f>
        <v/>
      </c>
      <c r="F9164" s="220"/>
      <c r="G9164" s="221"/>
      <c r="H9164" s="194"/>
      <c r="I9164" s="106"/>
      <c r="J9164" s="195"/>
      <c r="K9164" s="195"/>
      <c r="L9164" s="196"/>
    </row>
    <row r="9165">
      <c r="A9165" s="198"/>
      <c r="B9165" s="219"/>
      <c r="C9165" s="103"/>
      <c r="D9165" s="103"/>
      <c r="E9165" s="5" t="str">
        <f t="array" ref="E9165">IF(D9165="","",XLOOKUP(D9165,DATOS!$D$6:D14000,DATOS!$C$6:C14000,0,0,1))</f>
        <v/>
      </c>
      <c r="F9165" s="220"/>
      <c r="G9165" s="221"/>
      <c r="H9165" s="194"/>
      <c r="I9165" s="106"/>
      <c r="J9165" s="195"/>
      <c r="K9165" s="195"/>
      <c r="L9165" s="196"/>
    </row>
    <row r="9166">
      <c r="A9166" s="198"/>
      <c r="B9166" s="219"/>
      <c r="C9166" s="103"/>
      <c r="D9166" s="103"/>
      <c r="E9166" s="5" t="str">
        <f t="array" ref="E9166">IF(D9166="","",XLOOKUP(D9166,DATOS!$D$6:D14000,DATOS!$C$6:C14000,0,0,1))</f>
        <v/>
      </c>
      <c r="F9166" s="220"/>
      <c r="G9166" s="221"/>
      <c r="H9166" s="194"/>
      <c r="I9166" s="106"/>
      <c r="J9166" s="195"/>
      <c r="K9166" s="195"/>
      <c r="L9166" s="196"/>
    </row>
    <row r="9167">
      <c r="A9167" s="198"/>
      <c r="B9167" s="219"/>
      <c r="C9167" s="103"/>
      <c r="D9167" s="103"/>
      <c r="E9167" s="5" t="str">
        <f t="array" ref="E9167">IF(D9167="","",XLOOKUP(D9167,DATOS!$D$6:D14000,DATOS!$C$6:C14000,0,0,1))</f>
        <v/>
      </c>
      <c r="F9167" s="220"/>
      <c r="G9167" s="221"/>
      <c r="H9167" s="194"/>
      <c r="I9167" s="106"/>
      <c r="J9167" s="195"/>
      <c r="K9167" s="195"/>
      <c r="L9167" s="196"/>
    </row>
    <row r="9168">
      <c r="A9168" s="198"/>
      <c r="B9168" s="219"/>
      <c r="C9168" s="103"/>
      <c r="D9168" s="103"/>
      <c r="E9168" s="5" t="str">
        <f t="array" ref="E9168">IF(D9168="","",XLOOKUP(D9168,DATOS!$D$6:D14000,DATOS!$C$6:C14000,0,0,1))</f>
        <v/>
      </c>
      <c r="F9168" s="220"/>
      <c r="G9168" s="221"/>
      <c r="H9168" s="194"/>
      <c r="I9168" s="106"/>
      <c r="J9168" s="195"/>
      <c r="K9168" s="195"/>
      <c r="L9168" s="196"/>
    </row>
    <row r="9169">
      <c r="A9169" s="198"/>
      <c r="B9169" s="219"/>
      <c r="C9169" s="103"/>
      <c r="D9169" s="103"/>
      <c r="E9169" s="5" t="str">
        <f t="array" ref="E9169">IF(D9169="","",XLOOKUP(D9169,DATOS!$D$6:D14000,DATOS!$C$6:C14000,0,0,1))</f>
        <v/>
      </c>
      <c r="F9169" s="220"/>
      <c r="G9169" s="221"/>
      <c r="H9169" s="194"/>
      <c r="I9169" s="106"/>
      <c r="J9169" s="195"/>
      <c r="K9169" s="195"/>
      <c r="L9169" s="196"/>
    </row>
    <row r="9170">
      <c r="A9170" s="198"/>
      <c r="B9170" s="219"/>
      <c r="C9170" s="103"/>
      <c r="D9170" s="103"/>
      <c r="E9170" s="5" t="str">
        <f t="array" ref="E9170">IF(D9170="","",XLOOKUP(D9170,DATOS!$D$6:D14000,DATOS!$C$6:C14000,0,0,1))</f>
        <v/>
      </c>
      <c r="F9170" s="220"/>
      <c r="G9170" s="221"/>
      <c r="H9170" s="194"/>
      <c r="I9170" s="106"/>
      <c r="J9170" s="195"/>
      <c r="K9170" s="195"/>
      <c r="L9170" s="196"/>
    </row>
    <row r="9171">
      <c r="A9171" s="198"/>
      <c r="B9171" s="219"/>
      <c r="C9171" s="103"/>
      <c r="D9171" s="103"/>
      <c r="E9171" s="5" t="str">
        <f t="array" ref="E9171">IF(D9171="","",XLOOKUP(D9171,DATOS!$D$6:D14000,DATOS!$C$6:C14000,0,0,1))</f>
        <v/>
      </c>
      <c r="F9171" s="220"/>
      <c r="G9171" s="221"/>
      <c r="H9171" s="194"/>
      <c r="I9171" s="106"/>
      <c r="J9171" s="195"/>
      <c r="K9171" s="195"/>
      <c r="L9171" s="196"/>
    </row>
    <row r="9172">
      <c r="A9172" s="198"/>
      <c r="B9172" s="219"/>
      <c r="C9172" s="103"/>
      <c r="D9172" s="103"/>
      <c r="E9172" s="5" t="str">
        <f t="array" ref="E9172">IF(D9172="","",XLOOKUP(D9172,DATOS!$D$6:D14000,DATOS!$C$6:C14000,0,0,1))</f>
        <v/>
      </c>
      <c r="F9172" s="220"/>
      <c r="G9172" s="221"/>
      <c r="H9172" s="194"/>
      <c r="I9172" s="106"/>
      <c r="J9172" s="195"/>
      <c r="K9172" s="195"/>
      <c r="L9172" s="196"/>
    </row>
    <row r="9173">
      <c r="A9173" s="198"/>
      <c r="B9173" s="219"/>
      <c r="C9173" s="103"/>
      <c r="D9173" s="103"/>
      <c r="E9173" s="5" t="str">
        <f t="array" ref="E9173">IF(D9173="","",XLOOKUP(D9173,DATOS!$D$6:D14000,DATOS!$C$6:C14000,0,0,1))</f>
        <v/>
      </c>
      <c r="F9173" s="220"/>
      <c r="G9173" s="221"/>
      <c r="H9173" s="194"/>
      <c r="I9173" s="106"/>
      <c r="J9173" s="195"/>
      <c r="K9173" s="195"/>
      <c r="L9173" s="196"/>
    </row>
    <row r="9174">
      <c r="A9174" s="198"/>
      <c r="B9174" s="219"/>
      <c r="C9174" s="103"/>
      <c r="D9174" s="103"/>
      <c r="E9174" s="5" t="str">
        <f t="array" ref="E9174">IF(D9174="","",XLOOKUP(D9174,DATOS!$D$6:D14000,DATOS!$C$6:C14000,0,0,1))</f>
        <v/>
      </c>
      <c r="F9174" s="220"/>
      <c r="G9174" s="221"/>
      <c r="H9174" s="194"/>
      <c r="I9174" s="106"/>
      <c r="J9174" s="195"/>
      <c r="K9174" s="195"/>
      <c r="L9174" s="196"/>
    </row>
    <row r="9175">
      <c r="A9175" s="198"/>
      <c r="B9175" s="219"/>
      <c r="C9175" s="103"/>
      <c r="D9175" s="103"/>
      <c r="E9175" s="5" t="str">
        <f t="array" ref="E9175">IF(D9175="","",XLOOKUP(D9175,DATOS!$D$6:D14000,DATOS!$C$6:C14000,0,0,1))</f>
        <v/>
      </c>
      <c r="F9175" s="220"/>
      <c r="G9175" s="221"/>
      <c r="H9175" s="194"/>
      <c r="I9175" s="106"/>
      <c r="J9175" s="195"/>
      <c r="K9175" s="195"/>
      <c r="L9175" s="196"/>
    </row>
    <row r="9176">
      <c r="A9176" s="198"/>
      <c r="B9176" s="219"/>
      <c r="C9176" s="103"/>
      <c r="D9176" s="103"/>
      <c r="E9176" s="5" t="str">
        <f t="array" ref="E9176">IF(D9176="","",XLOOKUP(D9176,DATOS!$D$6:D14000,DATOS!$C$6:C14000,0,0,1))</f>
        <v/>
      </c>
      <c r="F9176" s="220"/>
      <c r="G9176" s="221"/>
      <c r="H9176" s="194"/>
      <c r="I9176" s="106"/>
      <c r="J9176" s="195"/>
      <c r="K9176" s="195"/>
      <c r="L9176" s="196"/>
    </row>
    <row r="9177">
      <c r="A9177" s="198"/>
      <c r="B9177" s="219"/>
      <c r="C9177" s="103"/>
      <c r="D9177" s="103"/>
      <c r="E9177" s="5" t="str">
        <f t="array" ref="E9177">IF(D9177="","",XLOOKUP(D9177,DATOS!$D$6:D14000,DATOS!$C$6:C14000,0,0,1))</f>
        <v/>
      </c>
      <c r="F9177" s="220"/>
      <c r="G9177" s="221"/>
      <c r="H9177" s="194"/>
      <c r="I9177" s="106"/>
      <c r="J9177" s="195"/>
      <c r="K9177" s="195"/>
      <c r="L9177" s="196"/>
    </row>
    <row r="9178">
      <c r="A9178" s="198"/>
      <c r="B9178" s="219"/>
      <c r="C9178" s="103"/>
      <c r="D9178" s="103"/>
      <c r="E9178" s="5" t="str">
        <f t="array" ref="E9178">IF(D9178="","",XLOOKUP(D9178,DATOS!$D$6:D14000,DATOS!$C$6:C14000,0,0,1))</f>
        <v/>
      </c>
      <c r="F9178" s="220"/>
      <c r="G9178" s="221"/>
      <c r="H9178" s="194"/>
      <c r="I9178" s="106"/>
      <c r="J9178" s="195"/>
      <c r="K9178" s="195"/>
      <c r="L9178" s="196"/>
    </row>
    <row r="9179">
      <c r="A9179" s="198"/>
      <c r="B9179" s="219"/>
      <c r="C9179" s="103"/>
      <c r="D9179" s="103"/>
      <c r="E9179" s="5" t="str">
        <f t="array" ref="E9179">IF(D9179="","",XLOOKUP(D9179,DATOS!$D$6:D14000,DATOS!$C$6:C14000,0,0,1))</f>
        <v/>
      </c>
      <c r="F9179" s="220"/>
      <c r="G9179" s="221"/>
      <c r="H9179" s="194"/>
      <c r="I9179" s="106"/>
      <c r="J9179" s="195"/>
      <c r="K9179" s="195"/>
      <c r="L9179" s="196"/>
    </row>
    <row r="9180">
      <c r="A9180" s="198"/>
      <c r="B9180" s="219"/>
      <c r="C9180" s="103"/>
      <c r="D9180" s="103"/>
      <c r="E9180" s="5" t="str">
        <f t="array" ref="E9180">IF(D9180="","",XLOOKUP(D9180,DATOS!$D$6:D14000,DATOS!$C$6:C14000,0,0,1))</f>
        <v/>
      </c>
      <c r="F9180" s="220"/>
      <c r="G9180" s="221"/>
      <c r="H9180" s="194"/>
      <c r="I9180" s="106"/>
      <c r="J9180" s="195"/>
      <c r="K9180" s="195"/>
      <c r="L9180" s="196"/>
    </row>
    <row r="9181">
      <c r="A9181" s="198"/>
      <c r="B9181" s="219"/>
      <c r="C9181" s="103"/>
      <c r="D9181" s="103"/>
      <c r="E9181" s="5" t="str">
        <f t="array" ref="E9181">IF(D9181="","",XLOOKUP(D9181,DATOS!$D$6:D14000,DATOS!$C$6:C14000,0,0,1))</f>
        <v/>
      </c>
      <c r="F9181" s="220"/>
      <c r="G9181" s="221"/>
      <c r="H9181" s="194"/>
      <c r="I9181" s="106"/>
      <c r="J9181" s="195"/>
      <c r="K9181" s="195"/>
      <c r="L9181" s="196"/>
    </row>
    <row r="9182">
      <c r="A9182" s="198"/>
      <c r="B9182" s="219"/>
      <c r="C9182" s="103"/>
      <c r="D9182" s="103"/>
      <c r="E9182" s="5" t="str">
        <f t="array" ref="E9182">IF(D9182="","",XLOOKUP(D9182,DATOS!$D$6:D14000,DATOS!$C$6:C14000,0,0,1))</f>
        <v/>
      </c>
      <c r="F9182" s="220"/>
      <c r="G9182" s="221"/>
      <c r="H9182" s="194"/>
      <c r="I9182" s="106"/>
      <c r="J9182" s="195"/>
      <c r="K9182" s="195"/>
      <c r="L9182" s="196"/>
    </row>
    <row r="9183">
      <c r="A9183" s="198"/>
      <c r="B9183" s="219"/>
      <c r="C9183" s="103"/>
      <c r="D9183" s="103"/>
      <c r="E9183" s="5" t="str">
        <f t="array" ref="E9183">IF(D9183="","",XLOOKUP(D9183,DATOS!$D$6:D14000,DATOS!$C$6:C14000,0,0,1))</f>
        <v/>
      </c>
      <c r="F9183" s="220"/>
      <c r="G9183" s="221"/>
      <c r="H9183" s="194"/>
      <c r="I9183" s="106"/>
      <c r="J9183" s="195"/>
      <c r="K9183" s="195"/>
      <c r="L9183" s="196"/>
    </row>
    <row r="9184">
      <c r="A9184" s="198"/>
      <c r="B9184" s="219"/>
      <c r="C9184" s="103"/>
      <c r="D9184" s="103"/>
      <c r="E9184" s="5" t="str">
        <f t="array" ref="E9184">IF(D9184="","",XLOOKUP(D9184,DATOS!$D$6:D14000,DATOS!$C$6:C14000,0,0,1))</f>
        <v/>
      </c>
      <c r="F9184" s="220"/>
      <c r="G9184" s="221"/>
      <c r="H9184" s="194"/>
      <c r="I9184" s="106"/>
      <c r="J9184" s="195"/>
      <c r="K9184" s="195"/>
      <c r="L9184" s="196"/>
    </row>
    <row r="9185">
      <c r="A9185" s="198"/>
      <c r="B9185" s="219"/>
      <c r="C9185" s="103"/>
      <c r="D9185" s="103"/>
      <c r="E9185" s="5" t="str">
        <f t="array" ref="E9185">IF(D9185="","",XLOOKUP(D9185,DATOS!$D$6:D14000,DATOS!$C$6:C14000,0,0,1))</f>
        <v/>
      </c>
      <c r="F9185" s="220"/>
      <c r="G9185" s="221"/>
      <c r="H9185" s="194"/>
      <c r="I9185" s="106"/>
      <c r="J9185" s="195"/>
      <c r="K9185" s="195"/>
      <c r="L9185" s="196"/>
    </row>
    <row r="9186">
      <c r="A9186" s="198"/>
      <c r="B9186" s="219"/>
      <c r="C9186" s="103"/>
      <c r="D9186" s="103"/>
      <c r="E9186" s="5" t="str">
        <f t="array" ref="E9186">IF(D9186="","",XLOOKUP(D9186,DATOS!$D$6:D14000,DATOS!$C$6:C14000,0,0,1))</f>
        <v/>
      </c>
      <c r="F9186" s="220"/>
      <c r="G9186" s="221"/>
      <c r="H9186" s="194"/>
      <c r="I9186" s="106"/>
      <c r="J9186" s="195"/>
      <c r="K9186" s="195"/>
      <c r="L9186" s="196"/>
    </row>
    <row r="9187">
      <c r="A9187" s="198"/>
      <c r="B9187" s="219"/>
      <c r="C9187" s="103"/>
      <c r="D9187" s="103"/>
      <c r="E9187" s="5" t="str">
        <f t="array" ref="E9187">IF(D9187="","",XLOOKUP(D9187,DATOS!$D$6:D14000,DATOS!$C$6:C14000,0,0,1))</f>
        <v/>
      </c>
      <c r="F9187" s="220"/>
      <c r="G9187" s="221"/>
      <c r="H9187" s="194"/>
      <c r="I9187" s="106"/>
      <c r="J9187" s="195"/>
      <c r="K9187" s="195"/>
      <c r="L9187" s="196"/>
    </row>
    <row r="9188">
      <c r="A9188" s="198"/>
      <c r="B9188" s="219"/>
      <c r="C9188" s="103"/>
      <c r="D9188" s="103"/>
      <c r="E9188" s="5" t="str">
        <f t="array" ref="E9188">IF(D9188="","",XLOOKUP(D9188,DATOS!$D$6:D14000,DATOS!$C$6:C14000,0,0,1))</f>
        <v/>
      </c>
      <c r="F9188" s="220"/>
      <c r="G9188" s="221"/>
      <c r="H9188" s="194"/>
      <c r="I9188" s="106"/>
      <c r="J9188" s="195"/>
      <c r="K9188" s="195"/>
      <c r="L9188" s="196"/>
    </row>
    <row r="9189">
      <c r="A9189" s="198"/>
      <c r="B9189" s="219"/>
      <c r="C9189" s="103"/>
      <c r="D9189" s="103"/>
      <c r="E9189" s="5" t="str">
        <f t="array" ref="E9189">IF(D9189="","",XLOOKUP(D9189,DATOS!$D$6:D14000,DATOS!$C$6:C14000,0,0,1))</f>
        <v/>
      </c>
      <c r="F9189" s="220"/>
      <c r="G9189" s="221"/>
      <c r="H9189" s="194"/>
      <c r="I9189" s="106"/>
      <c r="J9189" s="195"/>
      <c r="K9189" s="195"/>
      <c r="L9189" s="196"/>
    </row>
    <row r="9190">
      <c r="A9190" s="198"/>
      <c r="B9190" s="219"/>
      <c r="C9190" s="103"/>
      <c r="D9190" s="103"/>
      <c r="E9190" s="5" t="str">
        <f t="array" ref="E9190">IF(D9190="","",XLOOKUP(D9190,DATOS!$D$6:D14000,DATOS!$C$6:C14000,0,0,1))</f>
        <v/>
      </c>
      <c r="F9190" s="220"/>
      <c r="G9190" s="221"/>
      <c r="H9190" s="194"/>
      <c r="I9190" s="106"/>
      <c r="J9190" s="195"/>
      <c r="K9190" s="195"/>
      <c r="L9190" s="196"/>
    </row>
    <row r="9191">
      <c r="A9191" s="198"/>
      <c r="B9191" s="219"/>
      <c r="C9191" s="103"/>
      <c r="D9191" s="103"/>
      <c r="E9191" s="5" t="str">
        <f t="array" ref="E9191">IF(D9191="","",XLOOKUP(D9191,DATOS!$D$6:D14000,DATOS!$C$6:C14000,0,0,1))</f>
        <v/>
      </c>
      <c r="F9191" s="220"/>
      <c r="G9191" s="221"/>
      <c r="H9191" s="194"/>
      <c r="I9191" s="106"/>
      <c r="J9191" s="195"/>
      <c r="K9191" s="195"/>
      <c r="L9191" s="196"/>
    </row>
    <row r="9192">
      <c r="A9192" s="198"/>
      <c r="B9192" s="219"/>
      <c r="C9192" s="103"/>
      <c r="D9192" s="103"/>
      <c r="E9192" s="5" t="str">
        <f t="array" ref="E9192">IF(D9192="","",XLOOKUP(D9192,DATOS!$D$6:D14000,DATOS!$C$6:C14000,0,0,1))</f>
        <v/>
      </c>
      <c r="F9192" s="220"/>
      <c r="G9192" s="221"/>
      <c r="H9192" s="194"/>
      <c r="I9192" s="106"/>
      <c r="J9192" s="195"/>
      <c r="K9192" s="195"/>
      <c r="L9192" s="196"/>
    </row>
    <row r="9193">
      <c r="A9193" s="198"/>
      <c r="B9193" s="219"/>
      <c r="C9193" s="103"/>
      <c r="D9193" s="103"/>
      <c r="E9193" s="5" t="str">
        <f t="array" ref="E9193">IF(D9193="","",XLOOKUP(D9193,DATOS!$D$6:D14000,DATOS!$C$6:C14000,0,0,1))</f>
        <v/>
      </c>
      <c r="F9193" s="220"/>
      <c r="G9193" s="221"/>
      <c r="H9193" s="194"/>
      <c r="I9193" s="106"/>
      <c r="J9193" s="195"/>
      <c r="K9193" s="195"/>
      <c r="L9193" s="196"/>
    </row>
    <row r="9194">
      <c r="A9194" s="198"/>
      <c r="B9194" s="219"/>
      <c r="C9194" s="103"/>
      <c r="D9194" s="103"/>
      <c r="E9194" s="5" t="str">
        <f t="array" ref="E9194">IF(D9194="","",XLOOKUP(D9194,DATOS!$D$6:D14000,DATOS!$C$6:C14000,0,0,1))</f>
        <v/>
      </c>
      <c r="F9194" s="220"/>
      <c r="G9194" s="221"/>
      <c r="H9194" s="194"/>
      <c r="I9194" s="106"/>
      <c r="J9194" s="195"/>
      <c r="K9194" s="195"/>
      <c r="L9194" s="196"/>
    </row>
    <row r="9195">
      <c r="A9195" s="198"/>
      <c r="B9195" s="219"/>
      <c r="C9195" s="103"/>
      <c r="D9195" s="103"/>
      <c r="E9195" s="5" t="str">
        <f t="array" ref="E9195">IF(D9195="","",XLOOKUP(D9195,DATOS!$D$6:D14000,DATOS!$C$6:C14000,0,0,1))</f>
        <v/>
      </c>
      <c r="F9195" s="220"/>
      <c r="G9195" s="221"/>
      <c r="H9195" s="194"/>
      <c r="I9195" s="106"/>
      <c r="J9195" s="195"/>
      <c r="K9195" s="195"/>
      <c r="L9195" s="196"/>
    </row>
    <row r="9196">
      <c r="A9196" s="198"/>
      <c r="B9196" s="219"/>
      <c r="C9196" s="103"/>
      <c r="D9196" s="103"/>
      <c r="E9196" s="5" t="str">
        <f t="array" ref="E9196">IF(D9196="","",XLOOKUP(D9196,DATOS!$D$6:D14000,DATOS!$C$6:C14000,0,0,1))</f>
        <v/>
      </c>
      <c r="F9196" s="220"/>
      <c r="G9196" s="221"/>
      <c r="H9196" s="194"/>
      <c r="I9196" s="106"/>
      <c r="J9196" s="195"/>
      <c r="K9196" s="195"/>
      <c r="L9196" s="196"/>
    </row>
    <row r="9197">
      <c r="A9197" s="198"/>
      <c r="B9197" s="219"/>
      <c r="C9197" s="103"/>
      <c r="D9197" s="103"/>
      <c r="E9197" s="5" t="str">
        <f t="array" ref="E9197">IF(D9197="","",XLOOKUP(D9197,DATOS!$D$6:D14000,DATOS!$C$6:C14000,0,0,1))</f>
        <v/>
      </c>
      <c r="F9197" s="220"/>
      <c r="G9197" s="221"/>
      <c r="H9197" s="194"/>
      <c r="I9197" s="106"/>
      <c r="J9197" s="195"/>
      <c r="K9197" s="195"/>
      <c r="L9197" s="196"/>
    </row>
    <row r="9198">
      <c r="A9198" s="198"/>
      <c r="B9198" s="219"/>
      <c r="C9198" s="103"/>
      <c r="D9198" s="103"/>
      <c r="E9198" s="5" t="str">
        <f t="array" ref="E9198">IF(D9198="","",XLOOKUP(D9198,DATOS!$D$6:D14000,DATOS!$C$6:C14000,0,0,1))</f>
        <v/>
      </c>
      <c r="F9198" s="220"/>
      <c r="G9198" s="221"/>
      <c r="H9198" s="194"/>
      <c r="I9198" s="106"/>
      <c r="J9198" s="195"/>
      <c r="K9198" s="195"/>
      <c r="L9198" s="196"/>
    </row>
    <row r="9199">
      <c r="A9199" s="198"/>
      <c r="B9199" s="219"/>
      <c r="C9199" s="103"/>
      <c r="D9199" s="103"/>
      <c r="E9199" s="5" t="str">
        <f t="array" ref="E9199">IF(D9199="","",XLOOKUP(D9199,DATOS!$D$6:D14000,DATOS!$C$6:C14000,0,0,1))</f>
        <v/>
      </c>
      <c r="F9199" s="220"/>
      <c r="G9199" s="221"/>
      <c r="H9199" s="194"/>
      <c r="I9199" s="106"/>
      <c r="J9199" s="195"/>
      <c r="K9199" s="195"/>
      <c r="L9199" s="196"/>
    </row>
    <row r="9200">
      <c r="A9200" s="198"/>
      <c r="B9200" s="219"/>
      <c r="C9200" s="103"/>
      <c r="D9200" s="103"/>
      <c r="E9200" s="5" t="str">
        <f t="array" ref="E9200">IF(D9200="","",XLOOKUP(D9200,DATOS!$D$6:D14000,DATOS!$C$6:C14000,0,0,1))</f>
        <v/>
      </c>
      <c r="F9200" s="220"/>
      <c r="G9200" s="221"/>
      <c r="H9200" s="194"/>
      <c r="I9200" s="106"/>
      <c r="J9200" s="195"/>
      <c r="K9200" s="195"/>
      <c r="L9200" s="196"/>
    </row>
    <row r="9201">
      <c r="A9201" s="198"/>
      <c r="B9201" s="219"/>
      <c r="C9201" s="103"/>
      <c r="D9201" s="103"/>
      <c r="E9201" s="5" t="str">
        <f t="array" ref="E9201">IF(D9201="","",XLOOKUP(D9201,DATOS!$D$6:D14000,DATOS!$C$6:C14000,0,0,1))</f>
        <v/>
      </c>
      <c r="F9201" s="220"/>
      <c r="G9201" s="221"/>
      <c r="H9201" s="194"/>
      <c r="I9201" s="106"/>
      <c r="J9201" s="195"/>
      <c r="K9201" s="195"/>
      <c r="L9201" s="196"/>
    </row>
    <row r="9202">
      <c r="A9202" s="198"/>
      <c r="B9202" s="219"/>
      <c r="C9202" s="103"/>
      <c r="D9202" s="103"/>
      <c r="E9202" s="5" t="str">
        <f t="array" ref="E9202">IF(D9202="","",XLOOKUP(D9202,DATOS!$D$6:D14000,DATOS!$C$6:C14000,0,0,1))</f>
        <v/>
      </c>
      <c r="F9202" s="220"/>
      <c r="G9202" s="221"/>
      <c r="H9202" s="194"/>
      <c r="I9202" s="106"/>
      <c r="J9202" s="195"/>
      <c r="K9202" s="195"/>
      <c r="L9202" s="196"/>
    </row>
    <row r="9203">
      <c r="A9203" s="198"/>
      <c r="B9203" s="219"/>
      <c r="C9203" s="103"/>
      <c r="D9203" s="103"/>
      <c r="E9203" s="5" t="str">
        <f t="array" ref="E9203">IF(D9203="","",XLOOKUP(D9203,DATOS!$D$6:D14000,DATOS!$C$6:C14000,0,0,1))</f>
        <v/>
      </c>
      <c r="F9203" s="220"/>
      <c r="G9203" s="221"/>
      <c r="H9203" s="194"/>
      <c r="I9203" s="106"/>
      <c r="J9203" s="195"/>
      <c r="K9203" s="195"/>
      <c r="L9203" s="196"/>
    </row>
    <row r="9204">
      <c r="A9204" s="198"/>
      <c r="B9204" s="219"/>
      <c r="C9204" s="103"/>
      <c r="D9204" s="103"/>
      <c r="E9204" s="5" t="str">
        <f t="array" ref="E9204">IF(D9204="","",XLOOKUP(D9204,DATOS!$D$6:D14000,DATOS!$C$6:C14000,0,0,1))</f>
        <v/>
      </c>
      <c r="F9204" s="220"/>
      <c r="G9204" s="221"/>
      <c r="H9204" s="194"/>
      <c r="I9204" s="106"/>
      <c r="J9204" s="195"/>
      <c r="K9204" s="195"/>
      <c r="L9204" s="196"/>
    </row>
    <row r="9205">
      <c r="A9205" s="198"/>
      <c r="B9205" s="219"/>
      <c r="C9205" s="103"/>
      <c r="D9205" s="103"/>
      <c r="E9205" s="5" t="str">
        <f t="array" ref="E9205">IF(D9205="","",XLOOKUP(D9205,DATOS!$D$6:D14000,DATOS!$C$6:C14000,0,0,1))</f>
        <v/>
      </c>
      <c r="F9205" s="220"/>
      <c r="G9205" s="221"/>
      <c r="H9205" s="194"/>
      <c r="I9205" s="106"/>
      <c r="J9205" s="195"/>
      <c r="K9205" s="195"/>
      <c r="L9205" s="196"/>
    </row>
    <row r="9206">
      <c r="A9206" s="198"/>
      <c r="B9206" s="219"/>
      <c r="C9206" s="103"/>
      <c r="D9206" s="103"/>
      <c r="E9206" s="5" t="str">
        <f t="array" ref="E9206">IF(D9206="","",XLOOKUP(D9206,DATOS!$D$6:D14000,DATOS!$C$6:C14000,0,0,1))</f>
        <v/>
      </c>
      <c r="F9206" s="220"/>
      <c r="G9206" s="221"/>
      <c r="H9206" s="194"/>
      <c r="I9206" s="106"/>
      <c r="J9206" s="195"/>
      <c r="K9206" s="195"/>
      <c r="L9206" s="196"/>
    </row>
    <row r="9207">
      <c r="A9207" s="198"/>
      <c r="B9207" s="219"/>
      <c r="C9207" s="103"/>
      <c r="D9207" s="103"/>
      <c r="E9207" s="5" t="str">
        <f t="array" ref="E9207">IF(D9207="","",XLOOKUP(D9207,DATOS!$D$6:D14000,DATOS!$C$6:C14000,0,0,1))</f>
        <v/>
      </c>
      <c r="F9207" s="220"/>
      <c r="G9207" s="221"/>
      <c r="H9207" s="194"/>
      <c r="I9207" s="106"/>
      <c r="J9207" s="195"/>
      <c r="K9207" s="195"/>
      <c r="L9207" s="196"/>
    </row>
    <row r="9208">
      <c r="A9208" s="198"/>
      <c r="B9208" s="219"/>
      <c r="C9208" s="103"/>
      <c r="D9208" s="103"/>
      <c r="E9208" s="5" t="str">
        <f t="array" ref="E9208">IF(D9208="","",XLOOKUP(D9208,DATOS!$D$6:D14000,DATOS!$C$6:C14000,0,0,1))</f>
        <v/>
      </c>
      <c r="F9208" s="220"/>
      <c r="G9208" s="221"/>
      <c r="H9208" s="194"/>
      <c r="I9208" s="106"/>
      <c r="J9208" s="195"/>
      <c r="K9208" s="195"/>
      <c r="L9208" s="196"/>
    </row>
    <row r="9209">
      <c r="A9209" s="198"/>
      <c r="B9209" s="219"/>
      <c r="C9209" s="103"/>
      <c r="D9209" s="103"/>
      <c r="E9209" s="5" t="str">
        <f t="array" ref="E9209">IF(D9209="","",XLOOKUP(D9209,DATOS!$D$6:D14000,DATOS!$C$6:C14000,0,0,1))</f>
        <v/>
      </c>
      <c r="F9209" s="220"/>
      <c r="G9209" s="221"/>
      <c r="H9209" s="194"/>
      <c r="I9209" s="106"/>
      <c r="J9209" s="195"/>
      <c r="K9209" s="195"/>
      <c r="L9209" s="196"/>
    </row>
    <row r="9210">
      <c r="A9210" s="198"/>
      <c r="B9210" s="219"/>
      <c r="C9210" s="103"/>
      <c r="D9210" s="103"/>
      <c r="E9210" s="5" t="str">
        <f t="array" ref="E9210">IF(D9210="","",XLOOKUP(D9210,DATOS!$D$6:D14000,DATOS!$C$6:C14000,0,0,1))</f>
        <v/>
      </c>
      <c r="F9210" s="220"/>
      <c r="G9210" s="221"/>
      <c r="H9210" s="194"/>
      <c r="I9210" s="106"/>
      <c r="J9210" s="195"/>
      <c r="K9210" s="195"/>
      <c r="L9210" s="196"/>
    </row>
    <row r="9211">
      <c r="A9211" s="198"/>
      <c r="B9211" s="219"/>
      <c r="C9211" s="103"/>
      <c r="D9211" s="103"/>
      <c r="E9211" s="5" t="str">
        <f t="array" ref="E9211">IF(D9211="","",XLOOKUP(D9211,DATOS!$D$6:D14000,DATOS!$C$6:C14000,0,0,1))</f>
        <v/>
      </c>
      <c r="F9211" s="220"/>
      <c r="G9211" s="221"/>
      <c r="H9211" s="194"/>
      <c r="I9211" s="106"/>
      <c r="J9211" s="195"/>
      <c r="K9211" s="195"/>
      <c r="L9211" s="196"/>
    </row>
    <row r="9212">
      <c r="A9212" s="198"/>
      <c r="B9212" s="219"/>
      <c r="C9212" s="103"/>
      <c r="D9212" s="103"/>
      <c r="E9212" s="5" t="str">
        <f t="array" ref="E9212">IF(D9212="","",XLOOKUP(D9212,DATOS!$D$6:D14000,DATOS!$C$6:C14000,0,0,1))</f>
        <v/>
      </c>
      <c r="F9212" s="220"/>
      <c r="G9212" s="221"/>
      <c r="H9212" s="194"/>
      <c r="I9212" s="106"/>
      <c r="J9212" s="195"/>
      <c r="K9212" s="195"/>
      <c r="L9212" s="196"/>
    </row>
    <row r="9213">
      <c r="A9213" s="198"/>
      <c r="B9213" s="219"/>
      <c r="C9213" s="103"/>
      <c r="D9213" s="103"/>
      <c r="E9213" s="5" t="str">
        <f t="array" ref="E9213">IF(D9213="","",XLOOKUP(D9213,DATOS!$D$6:D14000,DATOS!$C$6:C14000,0,0,1))</f>
        <v/>
      </c>
      <c r="F9213" s="220"/>
      <c r="G9213" s="221"/>
      <c r="H9213" s="194"/>
      <c r="I9213" s="106"/>
      <c r="J9213" s="195"/>
      <c r="K9213" s="195"/>
      <c r="L9213" s="196"/>
    </row>
    <row r="9214">
      <c r="A9214" s="198"/>
      <c r="B9214" s="219"/>
      <c r="C9214" s="103"/>
      <c r="D9214" s="103"/>
      <c r="E9214" s="5" t="str">
        <f t="array" ref="E9214">IF(D9214="","",XLOOKUP(D9214,DATOS!$D$6:D14000,DATOS!$C$6:C14000,0,0,1))</f>
        <v/>
      </c>
      <c r="F9214" s="220"/>
      <c r="G9214" s="221"/>
      <c r="H9214" s="194"/>
      <c r="I9214" s="106"/>
      <c r="J9214" s="195"/>
      <c r="K9214" s="195"/>
      <c r="L9214" s="196"/>
    </row>
    <row r="9215">
      <c r="A9215" s="198"/>
      <c r="B9215" s="219"/>
      <c r="C9215" s="103"/>
      <c r="D9215" s="103"/>
      <c r="E9215" s="5" t="str">
        <f t="array" ref="E9215">IF(D9215="","",XLOOKUP(D9215,DATOS!$D$6:D14000,DATOS!$C$6:C14000,0,0,1))</f>
        <v/>
      </c>
      <c r="F9215" s="220"/>
      <c r="G9215" s="221"/>
      <c r="H9215" s="194"/>
      <c r="I9215" s="106"/>
      <c r="J9215" s="195"/>
      <c r="K9215" s="195"/>
      <c r="L9215" s="196"/>
    </row>
    <row r="9216">
      <c r="A9216" s="198"/>
      <c r="B9216" s="219"/>
      <c r="C9216" s="103"/>
      <c r="D9216" s="103"/>
      <c r="E9216" s="5" t="str">
        <f t="array" ref="E9216">IF(D9216="","",XLOOKUP(D9216,DATOS!$D$6:D14000,DATOS!$C$6:C14000,0,0,1))</f>
        <v/>
      </c>
      <c r="F9216" s="220"/>
      <c r="G9216" s="221"/>
      <c r="H9216" s="194"/>
      <c r="I9216" s="106"/>
      <c r="J9216" s="195"/>
      <c r="K9216" s="195"/>
      <c r="L9216" s="196"/>
    </row>
    <row r="9217">
      <c r="A9217" s="198"/>
      <c r="B9217" s="219"/>
      <c r="C9217" s="103"/>
      <c r="D9217" s="103"/>
      <c r="E9217" s="5" t="str">
        <f t="array" ref="E9217">IF(D9217="","",XLOOKUP(D9217,DATOS!$D$6:D14000,DATOS!$C$6:C14000,0,0,1))</f>
        <v/>
      </c>
      <c r="F9217" s="220"/>
      <c r="G9217" s="221"/>
      <c r="H9217" s="194"/>
      <c r="I9217" s="106"/>
      <c r="J9217" s="195"/>
      <c r="K9217" s="195"/>
      <c r="L9217" s="196"/>
    </row>
    <row r="9218">
      <c r="A9218" s="198"/>
      <c r="B9218" s="219"/>
      <c r="C9218" s="103"/>
      <c r="D9218" s="103"/>
      <c r="E9218" s="5" t="str">
        <f t="array" ref="E9218">IF(D9218="","",XLOOKUP(D9218,DATOS!$D$6:D14000,DATOS!$C$6:C14000,0,0,1))</f>
        <v/>
      </c>
      <c r="F9218" s="220"/>
      <c r="G9218" s="221"/>
      <c r="H9218" s="194"/>
      <c r="I9218" s="106"/>
      <c r="J9218" s="195"/>
      <c r="K9218" s="195"/>
      <c r="L9218" s="196"/>
    </row>
    <row r="9219">
      <c r="A9219" s="198"/>
      <c r="B9219" s="219"/>
      <c r="C9219" s="103"/>
      <c r="D9219" s="103"/>
      <c r="E9219" s="5" t="str">
        <f t="array" ref="E9219">IF(D9219="","",XLOOKUP(D9219,DATOS!$D$6:D14000,DATOS!$C$6:C14000,0,0,1))</f>
        <v/>
      </c>
      <c r="F9219" s="220"/>
      <c r="G9219" s="221"/>
      <c r="H9219" s="194"/>
      <c r="I9219" s="106"/>
      <c r="J9219" s="195"/>
      <c r="K9219" s="195"/>
      <c r="L9219" s="196"/>
    </row>
    <row r="9220">
      <c r="A9220" s="198"/>
      <c r="B9220" s="219"/>
      <c r="C9220" s="103"/>
      <c r="D9220" s="103"/>
      <c r="E9220" s="5" t="str">
        <f t="array" ref="E9220">IF(D9220="","",XLOOKUP(D9220,DATOS!$D$6:D14000,DATOS!$C$6:C14000,0,0,1))</f>
        <v/>
      </c>
      <c r="F9220" s="220"/>
      <c r="G9220" s="221"/>
      <c r="H9220" s="194"/>
      <c r="I9220" s="106"/>
      <c r="J9220" s="195"/>
      <c r="K9220" s="195"/>
      <c r="L9220" s="196"/>
    </row>
    <row r="9221">
      <c r="A9221" s="198"/>
      <c r="B9221" s="219"/>
      <c r="C9221" s="103"/>
      <c r="D9221" s="103"/>
      <c r="E9221" s="5" t="str">
        <f t="array" ref="E9221">IF(D9221="","",XLOOKUP(D9221,DATOS!$D$6:D14000,DATOS!$C$6:C14000,0,0,1))</f>
        <v/>
      </c>
      <c r="F9221" s="220"/>
      <c r="G9221" s="221"/>
      <c r="H9221" s="194"/>
      <c r="I9221" s="106"/>
      <c r="J9221" s="195"/>
      <c r="K9221" s="195"/>
      <c r="L9221" s="196"/>
    </row>
    <row r="9222">
      <c r="A9222" s="198"/>
      <c r="B9222" s="219"/>
      <c r="C9222" s="103"/>
      <c r="D9222" s="103"/>
      <c r="E9222" s="5" t="str">
        <f t="array" ref="E9222">IF(D9222="","",XLOOKUP(D9222,DATOS!$D$6:D14000,DATOS!$C$6:C14000,0,0,1))</f>
        <v/>
      </c>
      <c r="F9222" s="220"/>
      <c r="G9222" s="221"/>
      <c r="H9222" s="194"/>
      <c r="I9222" s="106"/>
      <c r="J9222" s="195"/>
      <c r="K9222" s="195"/>
      <c r="L9222" s="196"/>
    </row>
    <row r="9223">
      <c r="A9223" s="198"/>
      <c r="B9223" s="219"/>
      <c r="C9223" s="103"/>
      <c r="D9223" s="103"/>
      <c r="E9223" s="5" t="str">
        <f t="array" ref="E9223">IF(D9223="","",XLOOKUP(D9223,DATOS!$D$6:D14000,DATOS!$C$6:C14000,0,0,1))</f>
        <v/>
      </c>
      <c r="F9223" s="220"/>
      <c r="G9223" s="221"/>
      <c r="H9223" s="194"/>
      <c r="I9223" s="106"/>
      <c r="J9223" s="195"/>
      <c r="K9223" s="195"/>
      <c r="L9223" s="196"/>
    </row>
    <row r="9224">
      <c r="A9224" s="198"/>
      <c r="B9224" s="219"/>
      <c r="C9224" s="103"/>
      <c r="D9224" s="103"/>
      <c r="E9224" s="5" t="str">
        <f t="array" ref="E9224">IF(D9224="","",XLOOKUP(D9224,DATOS!$D$6:D14000,DATOS!$C$6:C14000,0,0,1))</f>
        <v/>
      </c>
      <c r="F9224" s="220"/>
      <c r="G9224" s="221"/>
      <c r="H9224" s="194"/>
      <c r="I9224" s="106"/>
      <c r="J9224" s="195"/>
      <c r="K9224" s="195"/>
      <c r="L9224" s="196"/>
    </row>
    <row r="9225">
      <c r="A9225" s="198"/>
      <c r="B9225" s="219"/>
      <c r="C9225" s="103"/>
      <c r="D9225" s="103"/>
      <c r="E9225" s="5" t="str">
        <f t="array" ref="E9225">IF(D9225="","",XLOOKUP(D9225,DATOS!$D$6:D14000,DATOS!$C$6:C14000,0,0,1))</f>
        <v/>
      </c>
      <c r="F9225" s="220"/>
      <c r="G9225" s="221"/>
      <c r="H9225" s="194"/>
      <c r="I9225" s="106"/>
      <c r="J9225" s="195"/>
      <c r="K9225" s="195"/>
      <c r="L9225" s="196"/>
    </row>
    <row r="9226">
      <c r="A9226" s="198"/>
      <c r="B9226" s="219"/>
      <c r="C9226" s="103"/>
      <c r="D9226" s="103"/>
      <c r="E9226" s="5" t="str">
        <f t="array" ref="E9226">IF(D9226="","",XLOOKUP(D9226,DATOS!$D$6:D14000,DATOS!$C$6:C14000,0,0,1))</f>
        <v/>
      </c>
      <c r="F9226" s="220"/>
      <c r="G9226" s="221"/>
      <c r="H9226" s="194"/>
      <c r="I9226" s="106"/>
      <c r="J9226" s="195"/>
      <c r="K9226" s="195"/>
      <c r="L9226" s="196"/>
    </row>
    <row r="9227">
      <c r="A9227" s="198"/>
      <c r="B9227" s="219"/>
      <c r="C9227" s="103"/>
      <c r="D9227" s="103"/>
      <c r="E9227" s="5" t="str">
        <f t="array" ref="E9227">IF(D9227="","",XLOOKUP(D9227,DATOS!$D$6:D14000,DATOS!$C$6:C14000,0,0,1))</f>
        <v/>
      </c>
      <c r="F9227" s="220"/>
      <c r="G9227" s="221"/>
      <c r="H9227" s="194"/>
      <c r="I9227" s="106"/>
      <c r="J9227" s="195"/>
      <c r="K9227" s="195"/>
      <c r="L9227" s="196"/>
    </row>
    <row r="9228">
      <c r="A9228" s="198"/>
      <c r="B9228" s="219"/>
      <c r="C9228" s="103"/>
      <c r="D9228" s="103"/>
      <c r="E9228" s="5" t="str">
        <f t="array" ref="E9228">IF(D9228="","",XLOOKUP(D9228,DATOS!$D$6:D14000,DATOS!$C$6:C14000,0,0,1))</f>
        <v/>
      </c>
      <c r="F9228" s="220"/>
      <c r="G9228" s="221"/>
      <c r="H9228" s="194"/>
      <c r="I9228" s="106"/>
      <c r="J9228" s="195"/>
      <c r="K9228" s="195"/>
      <c r="L9228" s="196"/>
    </row>
    <row r="9229">
      <c r="A9229" s="198"/>
      <c r="B9229" s="219"/>
      <c r="C9229" s="103"/>
      <c r="D9229" s="103"/>
      <c r="E9229" s="5" t="str">
        <f t="array" ref="E9229">IF(D9229="","",XLOOKUP(D9229,DATOS!$D$6:D14000,DATOS!$C$6:C14000,0,0,1))</f>
        <v/>
      </c>
      <c r="F9229" s="220"/>
      <c r="G9229" s="221"/>
      <c r="H9229" s="194"/>
      <c r="I9229" s="106"/>
      <c r="J9229" s="195"/>
      <c r="K9229" s="195"/>
      <c r="L9229" s="196"/>
    </row>
    <row r="9230">
      <c r="A9230" s="198"/>
      <c r="B9230" s="219"/>
      <c r="C9230" s="103"/>
      <c r="D9230" s="103"/>
      <c r="E9230" s="5" t="str">
        <f t="array" ref="E9230">IF(D9230="","",XLOOKUP(D9230,DATOS!$D$6:D14000,DATOS!$C$6:C14000,0,0,1))</f>
        <v/>
      </c>
      <c r="F9230" s="220"/>
      <c r="G9230" s="221"/>
      <c r="H9230" s="194"/>
      <c r="I9230" s="106"/>
      <c r="J9230" s="195"/>
      <c r="K9230" s="195"/>
      <c r="L9230" s="196"/>
    </row>
    <row r="9231">
      <c r="A9231" s="198"/>
      <c r="B9231" s="219"/>
      <c r="C9231" s="103"/>
      <c r="D9231" s="103"/>
      <c r="E9231" s="5" t="str">
        <f t="array" ref="E9231">IF(D9231="","",XLOOKUP(D9231,DATOS!$D$6:D14000,DATOS!$C$6:C14000,0,0,1))</f>
        <v/>
      </c>
      <c r="F9231" s="220"/>
      <c r="G9231" s="221"/>
      <c r="H9231" s="194"/>
      <c r="I9231" s="106"/>
      <c r="J9231" s="195"/>
      <c r="K9231" s="195"/>
      <c r="L9231" s="196"/>
    </row>
    <row r="9232">
      <c r="A9232" s="198"/>
      <c r="B9232" s="219"/>
      <c r="C9232" s="103"/>
      <c r="D9232" s="103"/>
      <c r="E9232" s="5" t="str">
        <f t="array" ref="E9232">IF(D9232="","",XLOOKUP(D9232,DATOS!$D$6:D14000,DATOS!$C$6:C14000,0,0,1))</f>
        <v/>
      </c>
      <c r="F9232" s="220"/>
      <c r="G9232" s="221"/>
      <c r="H9232" s="194"/>
      <c r="I9232" s="106"/>
      <c r="J9232" s="195"/>
      <c r="K9232" s="195"/>
      <c r="L9232" s="196"/>
    </row>
    <row r="9233">
      <c r="A9233" s="198"/>
      <c r="B9233" s="219"/>
      <c r="C9233" s="103"/>
      <c r="D9233" s="103"/>
      <c r="E9233" s="5" t="str">
        <f t="array" ref="E9233">IF(D9233="","",XLOOKUP(D9233,DATOS!$D$6:D14000,DATOS!$C$6:C14000,0,0,1))</f>
        <v/>
      </c>
      <c r="F9233" s="220"/>
      <c r="G9233" s="221"/>
      <c r="H9233" s="194"/>
      <c r="I9233" s="106"/>
      <c r="J9233" s="195"/>
      <c r="K9233" s="195"/>
      <c r="L9233" s="196"/>
    </row>
    <row r="9234">
      <c r="A9234" s="198"/>
      <c r="B9234" s="219"/>
      <c r="C9234" s="103"/>
      <c r="D9234" s="103"/>
      <c r="E9234" s="5" t="str">
        <f t="array" ref="E9234">IF(D9234="","",XLOOKUP(D9234,DATOS!$D$6:D14000,DATOS!$C$6:C14000,0,0,1))</f>
        <v/>
      </c>
      <c r="F9234" s="220"/>
      <c r="G9234" s="221"/>
      <c r="H9234" s="194"/>
      <c r="I9234" s="106"/>
      <c r="J9234" s="195"/>
      <c r="K9234" s="195"/>
      <c r="L9234" s="196"/>
    </row>
    <row r="9235">
      <c r="A9235" s="198"/>
      <c r="B9235" s="219"/>
      <c r="C9235" s="103"/>
      <c r="D9235" s="103"/>
      <c r="E9235" s="5" t="str">
        <f t="array" ref="E9235">IF(D9235="","",XLOOKUP(D9235,DATOS!$D$6:D14000,DATOS!$C$6:C14000,0,0,1))</f>
        <v/>
      </c>
      <c r="F9235" s="220"/>
      <c r="G9235" s="221"/>
      <c r="H9235" s="194"/>
      <c r="I9235" s="106"/>
      <c r="J9235" s="195"/>
      <c r="K9235" s="195"/>
      <c r="L9235" s="196"/>
    </row>
    <row r="9236">
      <c r="A9236" s="198"/>
      <c r="B9236" s="219"/>
      <c r="C9236" s="103"/>
      <c r="D9236" s="103"/>
      <c r="E9236" s="5" t="str">
        <f t="array" ref="E9236">IF(D9236="","",XLOOKUP(D9236,DATOS!$D$6:D14000,DATOS!$C$6:C14000,0,0,1))</f>
        <v/>
      </c>
      <c r="F9236" s="220"/>
      <c r="G9236" s="221"/>
      <c r="H9236" s="194"/>
      <c r="I9236" s="106"/>
      <c r="J9236" s="195"/>
      <c r="K9236" s="195"/>
      <c r="L9236" s="196"/>
    </row>
    <row r="9237">
      <c r="A9237" s="198"/>
      <c r="B9237" s="219"/>
      <c r="C9237" s="103"/>
      <c r="D9237" s="103"/>
      <c r="E9237" s="5" t="str">
        <f t="array" ref="E9237">IF(D9237="","",XLOOKUP(D9237,DATOS!$D$6:D14000,DATOS!$C$6:C14000,0,0,1))</f>
        <v/>
      </c>
      <c r="F9237" s="220"/>
      <c r="G9237" s="221"/>
      <c r="H9237" s="194"/>
      <c r="I9237" s="106"/>
      <c r="J9237" s="195"/>
      <c r="K9237" s="195"/>
      <c r="L9237" s="196"/>
    </row>
    <row r="9238">
      <c r="A9238" s="198"/>
      <c r="B9238" s="219"/>
      <c r="C9238" s="103"/>
      <c r="D9238" s="103"/>
      <c r="E9238" s="5" t="str">
        <f t="array" ref="E9238">IF(D9238="","",XLOOKUP(D9238,DATOS!$D$6:D14000,DATOS!$C$6:C14000,0,0,1))</f>
        <v/>
      </c>
      <c r="F9238" s="220"/>
      <c r="G9238" s="221"/>
      <c r="H9238" s="194"/>
      <c r="I9238" s="106"/>
      <c r="J9238" s="195"/>
      <c r="K9238" s="195"/>
      <c r="L9238" s="196"/>
    </row>
    <row r="9239">
      <c r="A9239" s="198"/>
      <c r="B9239" s="219"/>
      <c r="C9239" s="103"/>
      <c r="D9239" s="103"/>
      <c r="E9239" s="5" t="str">
        <f t="array" ref="E9239">IF(D9239="","",XLOOKUP(D9239,DATOS!$D$6:D14000,DATOS!$C$6:C14000,0,0,1))</f>
        <v/>
      </c>
      <c r="F9239" s="220"/>
      <c r="G9239" s="221"/>
      <c r="H9239" s="194"/>
      <c r="I9239" s="106"/>
      <c r="J9239" s="195"/>
      <c r="K9239" s="195"/>
      <c r="L9239" s="196"/>
    </row>
    <row r="9240">
      <c r="A9240" s="198"/>
      <c r="B9240" s="219"/>
      <c r="C9240" s="103"/>
      <c r="D9240" s="103"/>
      <c r="E9240" s="5" t="str">
        <f t="array" ref="E9240">IF(D9240="","",XLOOKUP(D9240,DATOS!$D$6:D14000,DATOS!$C$6:C14000,0,0,1))</f>
        <v/>
      </c>
      <c r="F9240" s="220"/>
      <c r="G9240" s="221"/>
      <c r="H9240" s="194"/>
      <c r="I9240" s="106"/>
      <c r="J9240" s="195"/>
      <c r="K9240" s="195"/>
      <c r="L9240" s="196"/>
    </row>
    <row r="9241">
      <c r="A9241" s="198"/>
      <c r="B9241" s="219"/>
      <c r="C9241" s="103"/>
      <c r="D9241" s="103"/>
      <c r="E9241" s="5" t="str">
        <f t="array" ref="E9241">IF(D9241="","",XLOOKUP(D9241,DATOS!$D$6:D14000,DATOS!$C$6:C14000,0,0,1))</f>
        <v/>
      </c>
      <c r="F9241" s="220"/>
      <c r="G9241" s="221"/>
      <c r="H9241" s="194"/>
      <c r="I9241" s="106"/>
      <c r="J9241" s="195"/>
      <c r="K9241" s="195"/>
      <c r="L9241" s="196"/>
    </row>
    <row r="9242">
      <c r="A9242" s="198"/>
      <c r="B9242" s="219"/>
      <c r="C9242" s="103"/>
      <c r="D9242" s="103"/>
      <c r="E9242" s="5" t="str">
        <f t="array" ref="E9242">IF(D9242="","",XLOOKUP(D9242,DATOS!$D$6:D14000,DATOS!$C$6:C14000,0,0,1))</f>
        <v/>
      </c>
      <c r="F9242" s="220"/>
      <c r="G9242" s="221"/>
      <c r="H9242" s="194"/>
      <c r="I9242" s="106"/>
      <c r="J9242" s="195"/>
      <c r="K9242" s="195"/>
      <c r="L9242" s="196"/>
    </row>
    <row r="9243">
      <c r="A9243" s="198"/>
      <c r="B9243" s="219"/>
      <c r="C9243" s="103"/>
      <c r="D9243" s="103"/>
      <c r="E9243" s="5" t="str">
        <f t="array" ref="E9243">IF(D9243="","",XLOOKUP(D9243,DATOS!$D$6:D14000,DATOS!$C$6:C14000,0,0,1))</f>
        <v/>
      </c>
      <c r="F9243" s="220"/>
      <c r="G9243" s="221"/>
      <c r="H9243" s="194"/>
      <c r="I9243" s="106"/>
      <c r="J9243" s="195"/>
      <c r="K9243" s="195"/>
      <c r="L9243" s="196"/>
    </row>
    <row r="9244">
      <c r="A9244" s="198"/>
      <c r="B9244" s="219"/>
      <c r="C9244" s="103"/>
      <c r="D9244" s="103"/>
      <c r="E9244" s="5" t="str">
        <f t="array" ref="E9244">IF(D9244="","",XLOOKUP(D9244,DATOS!$D$6:D14000,DATOS!$C$6:C14000,0,0,1))</f>
        <v/>
      </c>
      <c r="F9244" s="220"/>
      <c r="G9244" s="221"/>
      <c r="H9244" s="194"/>
      <c r="I9244" s="106"/>
      <c r="J9244" s="195"/>
      <c r="K9244" s="195"/>
      <c r="L9244" s="196"/>
    </row>
    <row r="9245">
      <c r="A9245" s="198"/>
      <c r="B9245" s="219"/>
      <c r="C9245" s="103"/>
      <c r="D9245" s="103"/>
      <c r="E9245" s="5" t="str">
        <f t="array" ref="E9245">IF(D9245="","",XLOOKUP(D9245,DATOS!$D$6:D14000,DATOS!$C$6:C14000,0,0,1))</f>
        <v/>
      </c>
      <c r="F9245" s="220"/>
      <c r="G9245" s="221"/>
      <c r="H9245" s="194"/>
      <c r="I9245" s="106"/>
      <c r="J9245" s="195"/>
      <c r="K9245" s="195"/>
      <c r="L9245" s="196"/>
    </row>
    <row r="9246">
      <c r="A9246" s="198"/>
      <c r="B9246" s="219"/>
      <c r="C9246" s="103"/>
      <c r="D9246" s="103"/>
      <c r="E9246" s="5" t="str">
        <f t="array" ref="E9246">IF(D9246="","",XLOOKUP(D9246,DATOS!$D$6:D14000,DATOS!$C$6:C14000,0,0,1))</f>
        <v/>
      </c>
      <c r="F9246" s="220"/>
      <c r="G9246" s="221"/>
      <c r="H9246" s="194"/>
      <c r="I9246" s="106"/>
      <c r="J9246" s="195"/>
      <c r="K9246" s="195"/>
      <c r="L9246" s="196"/>
    </row>
    <row r="9247">
      <c r="A9247" s="198"/>
      <c r="B9247" s="219"/>
      <c r="C9247" s="103"/>
      <c r="D9247" s="103"/>
      <c r="E9247" s="5" t="str">
        <f t="array" ref="E9247">IF(D9247="","",XLOOKUP(D9247,DATOS!$D$6:D14000,DATOS!$C$6:C14000,0,0,1))</f>
        <v/>
      </c>
      <c r="F9247" s="220"/>
      <c r="G9247" s="221"/>
      <c r="H9247" s="194"/>
      <c r="I9247" s="106"/>
      <c r="J9247" s="195"/>
      <c r="K9247" s="195"/>
      <c r="L9247" s="196"/>
    </row>
    <row r="9248">
      <c r="A9248" s="198"/>
      <c r="B9248" s="219"/>
      <c r="C9248" s="103"/>
      <c r="D9248" s="103"/>
      <c r="E9248" s="5" t="str">
        <f t="array" ref="E9248">IF(D9248="","",XLOOKUP(D9248,DATOS!$D$6:D14000,DATOS!$C$6:C14000,0,0,1))</f>
        <v/>
      </c>
      <c r="F9248" s="220"/>
      <c r="G9248" s="221"/>
      <c r="H9248" s="194"/>
      <c r="I9248" s="106"/>
      <c r="J9248" s="195"/>
      <c r="K9248" s="195"/>
      <c r="L9248" s="196"/>
    </row>
    <row r="9249">
      <c r="A9249" s="198"/>
      <c r="B9249" s="219"/>
      <c r="C9249" s="103"/>
      <c r="D9249" s="103"/>
      <c r="E9249" s="5" t="str">
        <f t="array" ref="E9249">IF(D9249="","",XLOOKUP(D9249,DATOS!$D$6:D14000,DATOS!$C$6:C14000,0,0,1))</f>
        <v/>
      </c>
      <c r="F9249" s="220"/>
      <c r="G9249" s="221"/>
      <c r="H9249" s="194"/>
      <c r="I9249" s="106"/>
      <c r="J9249" s="195"/>
      <c r="K9249" s="195"/>
      <c r="L9249" s="196"/>
    </row>
    <row r="9250">
      <c r="A9250" s="198"/>
      <c r="B9250" s="219"/>
      <c r="C9250" s="103"/>
      <c r="D9250" s="103"/>
      <c r="E9250" s="5" t="str">
        <f t="array" ref="E9250">IF(D9250="","",XLOOKUP(D9250,DATOS!$D$6:D14000,DATOS!$C$6:C14000,0,0,1))</f>
        <v/>
      </c>
      <c r="F9250" s="220"/>
      <c r="G9250" s="221"/>
      <c r="H9250" s="194"/>
      <c r="I9250" s="106"/>
      <c r="J9250" s="195"/>
      <c r="K9250" s="195"/>
      <c r="L9250" s="196"/>
    </row>
    <row r="9251">
      <c r="A9251" s="198"/>
      <c r="B9251" s="219"/>
      <c r="C9251" s="103"/>
      <c r="D9251" s="103"/>
      <c r="E9251" s="5" t="str">
        <f t="array" ref="E9251">IF(D9251="","",XLOOKUP(D9251,DATOS!$D$6:D14000,DATOS!$C$6:C14000,0,0,1))</f>
        <v/>
      </c>
      <c r="F9251" s="220"/>
      <c r="G9251" s="221"/>
      <c r="H9251" s="194"/>
      <c r="I9251" s="106"/>
      <c r="J9251" s="195"/>
      <c r="K9251" s="195"/>
      <c r="L9251" s="196"/>
    </row>
    <row r="9252">
      <c r="A9252" s="198"/>
      <c r="B9252" s="219"/>
      <c r="C9252" s="103"/>
      <c r="D9252" s="103"/>
      <c r="E9252" s="5" t="str">
        <f t="array" ref="E9252">IF(D9252="","",XLOOKUP(D9252,DATOS!$D$6:D14000,DATOS!$C$6:C14000,0,0,1))</f>
        <v/>
      </c>
      <c r="F9252" s="220"/>
      <c r="G9252" s="221"/>
      <c r="H9252" s="194"/>
      <c r="I9252" s="106"/>
      <c r="J9252" s="195"/>
      <c r="K9252" s="195"/>
      <c r="L9252" s="196"/>
    </row>
    <row r="9253">
      <c r="A9253" s="198"/>
      <c r="B9253" s="219"/>
      <c r="C9253" s="103"/>
      <c r="D9253" s="103"/>
      <c r="E9253" s="5" t="str">
        <f t="array" ref="E9253">IF(D9253="","",XLOOKUP(D9253,DATOS!$D$6:D14000,DATOS!$C$6:C14000,0,0,1))</f>
        <v/>
      </c>
      <c r="F9253" s="220"/>
      <c r="G9253" s="221"/>
      <c r="H9253" s="194"/>
      <c r="I9253" s="106"/>
      <c r="J9253" s="195"/>
      <c r="K9253" s="195"/>
      <c r="L9253" s="196"/>
    </row>
    <row r="9254">
      <c r="A9254" s="198"/>
      <c r="B9254" s="219"/>
      <c r="C9254" s="103"/>
      <c r="D9254" s="103"/>
      <c r="E9254" s="5" t="str">
        <f t="array" ref="E9254">IF(D9254="","",XLOOKUP(D9254,DATOS!$D$6:D14000,DATOS!$C$6:C14000,0,0,1))</f>
        <v/>
      </c>
      <c r="F9254" s="220"/>
      <c r="G9254" s="221"/>
      <c r="H9254" s="194"/>
      <c r="I9254" s="106"/>
      <c r="J9254" s="195"/>
      <c r="K9254" s="195"/>
      <c r="L9254" s="196"/>
    </row>
    <row r="9255">
      <c r="A9255" s="198"/>
      <c r="B9255" s="219"/>
      <c r="C9255" s="103"/>
      <c r="D9255" s="103"/>
      <c r="E9255" s="5" t="str">
        <f t="array" ref="E9255">IF(D9255="","",XLOOKUP(D9255,DATOS!$D$6:D14000,DATOS!$C$6:C14000,0,0,1))</f>
        <v/>
      </c>
      <c r="F9255" s="220"/>
      <c r="G9255" s="221"/>
      <c r="H9255" s="194"/>
      <c r="I9255" s="106"/>
      <c r="J9255" s="195"/>
      <c r="K9255" s="195"/>
      <c r="L9255" s="196"/>
    </row>
    <row r="9256">
      <c r="A9256" s="198"/>
      <c r="B9256" s="219"/>
      <c r="C9256" s="103"/>
      <c r="D9256" s="103"/>
      <c r="E9256" s="5" t="str">
        <f t="array" ref="E9256">IF(D9256="","",XLOOKUP(D9256,DATOS!$D$6:D14000,DATOS!$C$6:C14000,0,0,1))</f>
        <v/>
      </c>
      <c r="F9256" s="220"/>
      <c r="G9256" s="221"/>
      <c r="H9256" s="194"/>
      <c r="I9256" s="106"/>
      <c r="J9256" s="195"/>
      <c r="K9256" s="195"/>
      <c r="L9256" s="196"/>
    </row>
    <row r="9257">
      <c r="A9257" s="198"/>
      <c r="B9257" s="219"/>
      <c r="C9257" s="103"/>
      <c r="D9257" s="103"/>
      <c r="E9257" s="5" t="str">
        <f t="array" ref="E9257">IF(D9257="","",XLOOKUP(D9257,DATOS!$D$6:D14000,DATOS!$C$6:C14000,0,0,1))</f>
        <v/>
      </c>
      <c r="F9257" s="220"/>
      <c r="G9257" s="221"/>
      <c r="H9257" s="194"/>
      <c r="I9257" s="106"/>
      <c r="J9257" s="195"/>
      <c r="K9257" s="195"/>
      <c r="L9257" s="196"/>
    </row>
    <row r="9258">
      <c r="A9258" s="198"/>
      <c r="B9258" s="219"/>
      <c r="C9258" s="103"/>
      <c r="D9258" s="103"/>
      <c r="E9258" s="5" t="str">
        <f t="array" ref="E9258">IF(D9258="","",XLOOKUP(D9258,DATOS!$D$6:D14000,DATOS!$C$6:C14000,0,0,1))</f>
        <v/>
      </c>
      <c r="F9258" s="220"/>
      <c r="G9258" s="221"/>
      <c r="H9258" s="194"/>
      <c r="I9258" s="106"/>
      <c r="J9258" s="195"/>
      <c r="K9258" s="195"/>
      <c r="L9258" s="196"/>
    </row>
    <row r="9259">
      <c r="A9259" s="198"/>
      <c r="B9259" s="219"/>
      <c r="C9259" s="103"/>
      <c r="D9259" s="103"/>
      <c r="E9259" s="5" t="str">
        <f t="array" ref="E9259">IF(D9259="","",XLOOKUP(D9259,DATOS!$D$6:D14000,DATOS!$C$6:C14000,0,0,1))</f>
        <v/>
      </c>
      <c r="F9259" s="220"/>
      <c r="G9259" s="221"/>
      <c r="H9259" s="194"/>
      <c r="I9259" s="106"/>
      <c r="J9259" s="195"/>
      <c r="K9259" s="195"/>
      <c r="L9259" s="196"/>
    </row>
    <row r="9260">
      <c r="A9260" s="198"/>
      <c r="B9260" s="219"/>
      <c r="C9260" s="103"/>
      <c r="D9260" s="103"/>
      <c r="E9260" s="5" t="str">
        <f t="array" ref="E9260">IF(D9260="","",XLOOKUP(D9260,DATOS!$D$6:D14000,DATOS!$C$6:C14000,0,0,1))</f>
        <v/>
      </c>
      <c r="F9260" s="220"/>
      <c r="G9260" s="221"/>
      <c r="H9260" s="194"/>
      <c r="I9260" s="106"/>
      <c r="J9260" s="195"/>
      <c r="K9260" s="195"/>
      <c r="L9260" s="196"/>
    </row>
    <row r="9261">
      <c r="A9261" s="198"/>
      <c r="B9261" s="219"/>
      <c r="C9261" s="103"/>
      <c r="D9261" s="103"/>
      <c r="E9261" s="5" t="str">
        <f t="array" ref="E9261">IF(D9261="","",XLOOKUP(D9261,DATOS!$D$6:D14000,DATOS!$C$6:C14000,0,0,1))</f>
        <v/>
      </c>
      <c r="F9261" s="220"/>
      <c r="G9261" s="221"/>
      <c r="H9261" s="194"/>
      <c r="I9261" s="106"/>
      <c r="J9261" s="195"/>
      <c r="K9261" s="195"/>
      <c r="L9261" s="196"/>
    </row>
    <row r="9262">
      <c r="A9262" s="198"/>
      <c r="B9262" s="219"/>
      <c r="C9262" s="103"/>
      <c r="D9262" s="103"/>
      <c r="E9262" s="5" t="str">
        <f t="array" ref="E9262">IF(D9262="","",XLOOKUP(D9262,DATOS!$D$6:D14000,DATOS!$C$6:C14000,0,0,1))</f>
        <v/>
      </c>
      <c r="F9262" s="220"/>
      <c r="G9262" s="221"/>
      <c r="H9262" s="194"/>
      <c r="I9262" s="106"/>
      <c r="J9262" s="195"/>
      <c r="K9262" s="195"/>
      <c r="L9262" s="196"/>
    </row>
    <row r="9263">
      <c r="A9263" s="198"/>
      <c r="B9263" s="219"/>
      <c r="C9263" s="103"/>
      <c r="D9263" s="103"/>
      <c r="E9263" s="5" t="str">
        <f t="array" ref="E9263">IF(D9263="","",XLOOKUP(D9263,DATOS!$D$6:D14000,DATOS!$C$6:C14000,0,0,1))</f>
        <v/>
      </c>
      <c r="F9263" s="220"/>
      <c r="G9263" s="221"/>
      <c r="H9263" s="194"/>
      <c r="I9263" s="106"/>
      <c r="J9263" s="195"/>
      <c r="K9263" s="195"/>
      <c r="L9263" s="196"/>
    </row>
    <row r="9264">
      <c r="A9264" s="198"/>
      <c r="B9264" s="219"/>
      <c r="C9264" s="103"/>
      <c r="D9264" s="103"/>
      <c r="E9264" s="5" t="str">
        <f t="array" ref="E9264">IF(D9264="","",XLOOKUP(D9264,DATOS!$D$6:D14000,DATOS!$C$6:C14000,0,0,1))</f>
        <v/>
      </c>
      <c r="F9264" s="220"/>
      <c r="G9264" s="221"/>
      <c r="H9264" s="194"/>
      <c r="I9264" s="106"/>
      <c r="J9264" s="195"/>
      <c r="K9264" s="195"/>
      <c r="L9264" s="196"/>
    </row>
    <row r="9265">
      <c r="A9265" s="198"/>
      <c r="B9265" s="219"/>
      <c r="C9265" s="103"/>
      <c r="D9265" s="103"/>
      <c r="E9265" s="5" t="str">
        <f t="array" ref="E9265">IF(D9265="","",XLOOKUP(D9265,DATOS!$D$6:D14000,DATOS!$C$6:C14000,0,0,1))</f>
        <v/>
      </c>
      <c r="F9265" s="220"/>
      <c r="G9265" s="221"/>
      <c r="H9265" s="194"/>
      <c r="I9265" s="106"/>
      <c r="J9265" s="195"/>
      <c r="K9265" s="195"/>
      <c r="L9265" s="196"/>
    </row>
    <row r="9266">
      <c r="A9266" s="198"/>
      <c r="B9266" s="219"/>
      <c r="C9266" s="103"/>
      <c r="D9266" s="103"/>
      <c r="E9266" s="5" t="str">
        <f t="array" ref="E9266">IF(D9266="","",XLOOKUP(D9266,DATOS!$D$6:D14000,DATOS!$C$6:C14000,0,0,1))</f>
        <v/>
      </c>
      <c r="F9266" s="220"/>
      <c r="G9266" s="221"/>
      <c r="H9266" s="194"/>
      <c r="I9266" s="106"/>
      <c r="J9266" s="195"/>
      <c r="K9266" s="195"/>
      <c r="L9266" s="196"/>
    </row>
    <row r="9267">
      <c r="A9267" s="198"/>
      <c r="B9267" s="219"/>
      <c r="C9267" s="103"/>
      <c r="D9267" s="103"/>
      <c r="E9267" s="5" t="str">
        <f t="array" ref="E9267">IF(D9267="","",XLOOKUP(D9267,DATOS!$D$6:D14000,DATOS!$C$6:C14000,0,0,1))</f>
        <v/>
      </c>
      <c r="F9267" s="220"/>
      <c r="G9267" s="221"/>
      <c r="H9267" s="194"/>
      <c r="I9267" s="106"/>
      <c r="J9267" s="195"/>
      <c r="K9267" s="195"/>
      <c r="L9267" s="196"/>
    </row>
    <row r="9268">
      <c r="A9268" s="198"/>
      <c r="B9268" s="219"/>
      <c r="C9268" s="103"/>
      <c r="D9268" s="103"/>
      <c r="E9268" s="5" t="str">
        <f t="array" ref="E9268">IF(D9268="","",XLOOKUP(D9268,DATOS!$D$6:D14000,DATOS!$C$6:C14000,0,0,1))</f>
        <v/>
      </c>
      <c r="F9268" s="220"/>
      <c r="G9268" s="221"/>
      <c r="H9268" s="194"/>
      <c r="I9268" s="106"/>
      <c r="J9268" s="195"/>
      <c r="K9268" s="195"/>
      <c r="L9268" s="196"/>
    </row>
    <row r="9269">
      <c r="A9269" s="198"/>
      <c r="B9269" s="219"/>
      <c r="C9269" s="103"/>
      <c r="D9269" s="103"/>
      <c r="E9269" s="5" t="str">
        <f t="array" ref="E9269">IF(D9269="","",XLOOKUP(D9269,DATOS!$D$6:D14000,DATOS!$C$6:C14000,0,0,1))</f>
        <v/>
      </c>
      <c r="F9269" s="220"/>
      <c r="G9269" s="221"/>
      <c r="H9269" s="194"/>
      <c r="I9269" s="106"/>
      <c r="J9269" s="195"/>
      <c r="K9269" s="195"/>
      <c r="L9269" s="196"/>
    </row>
    <row r="9270">
      <c r="A9270" s="198"/>
      <c r="B9270" s="219"/>
      <c r="C9270" s="103"/>
      <c r="D9270" s="103"/>
      <c r="E9270" s="5" t="str">
        <f t="array" ref="E9270">IF(D9270="","",XLOOKUP(D9270,DATOS!$D$6:D14000,DATOS!$C$6:C14000,0,0,1))</f>
        <v/>
      </c>
      <c r="F9270" s="220"/>
      <c r="G9270" s="221"/>
      <c r="H9270" s="194"/>
      <c r="I9270" s="106"/>
      <c r="J9270" s="195"/>
      <c r="K9270" s="195"/>
      <c r="L9270" s="196"/>
    </row>
    <row r="9271">
      <c r="A9271" s="198"/>
      <c r="B9271" s="219"/>
      <c r="C9271" s="103"/>
      <c r="D9271" s="103"/>
      <c r="E9271" s="5" t="str">
        <f t="array" ref="E9271">IF(D9271="","",XLOOKUP(D9271,DATOS!$D$6:D14000,DATOS!$C$6:C14000,0,0,1))</f>
        <v/>
      </c>
      <c r="F9271" s="220"/>
      <c r="G9271" s="221"/>
      <c r="H9271" s="194"/>
      <c r="I9271" s="106"/>
      <c r="J9271" s="195"/>
      <c r="K9271" s="195"/>
      <c r="L9271" s="196"/>
    </row>
    <row r="9272">
      <c r="A9272" s="198"/>
      <c r="B9272" s="219"/>
      <c r="C9272" s="103"/>
      <c r="D9272" s="103"/>
      <c r="E9272" s="5" t="str">
        <f t="array" ref="E9272">IF(D9272="","",XLOOKUP(D9272,DATOS!$D$6:D14000,DATOS!$C$6:C14000,0,0,1))</f>
        <v/>
      </c>
      <c r="F9272" s="220"/>
      <c r="G9272" s="221"/>
      <c r="H9272" s="194"/>
      <c r="I9272" s="106"/>
      <c r="J9272" s="195"/>
      <c r="K9272" s="195"/>
      <c r="L9272" s="196"/>
    </row>
    <row r="9273">
      <c r="A9273" s="198"/>
      <c r="B9273" s="219"/>
      <c r="C9273" s="103"/>
      <c r="D9273" s="103"/>
      <c r="E9273" s="5" t="str">
        <f t="array" ref="E9273">IF(D9273="","",XLOOKUP(D9273,DATOS!$D$6:D14000,DATOS!$C$6:C14000,0,0,1))</f>
        <v/>
      </c>
      <c r="F9273" s="220"/>
      <c r="G9273" s="221"/>
      <c r="H9273" s="194"/>
      <c r="I9273" s="106"/>
      <c r="J9273" s="195"/>
      <c r="K9273" s="195"/>
      <c r="L9273" s="196"/>
    </row>
    <row r="9274">
      <c r="A9274" s="198"/>
      <c r="B9274" s="219"/>
      <c r="C9274" s="103"/>
      <c r="D9274" s="103"/>
      <c r="E9274" s="5" t="str">
        <f t="array" ref="E9274">IF(D9274="","",XLOOKUP(D9274,DATOS!$D$6:D14000,DATOS!$C$6:C14000,0,0,1))</f>
        <v/>
      </c>
      <c r="F9274" s="220"/>
      <c r="G9274" s="221"/>
      <c r="H9274" s="194"/>
      <c r="I9274" s="106"/>
      <c r="J9274" s="195"/>
      <c r="K9274" s="195"/>
      <c r="L9274" s="196"/>
    </row>
    <row r="9275">
      <c r="A9275" s="198"/>
      <c r="B9275" s="219"/>
      <c r="C9275" s="103"/>
      <c r="D9275" s="103"/>
      <c r="E9275" s="5" t="str">
        <f t="array" ref="E9275">IF(D9275="","",XLOOKUP(D9275,DATOS!$D$6:D14000,DATOS!$C$6:C14000,0,0,1))</f>
        <v/>
      </c>
      <c r="F9275" s="220"/>
      <c r="G9275" s="221"/>
      <c r="H9275" s="194"/>
      <c r="I9275" s="106"/>
      <c r="J9275" s="195"/>
      <c r="K9275" s="195"/>
      <c r="L9275" s="196"/>
    </row>
    <row r="9276">
      <c r="A9276" s="198"/>
      <c r="B9276" s="219"/>
      <c r="C9276" s="103"/>
      <c r="D9276" s="103"/>
      <c r="E9276" s="5" t="str">
        <f t="array" ref="E9276">IF(D9276="","",XLOOKUP(D9276,DATOS!$D$6:D14000,DATOS!$C$6:C14000,0,0,1))</f>
        <v/>
      </c>
      <c r="F9276" s="220"/>
      <c r="G9276" s="221"/>
      <c r="H9276" s="194"/>
      <c r="I9276" s="106"/>
      <c r="J9276" s="195"/>
      <c r="K9276" s="195"/>
      <c r="L9276" s="196"/>
    </row>
    <row r="9277">
      <c r="A9277" s="198"/>
      <c r="B9277" s="219"/>
      <c r="C9277" s="103"/>
      <c r="D9277" s="103"/>
      <c r="E9277" s="5" t="str">
        <f t="array" ref="E9277">IF(D9277="","",XLOOKUP(D9277,DATOS!$D$6:D14000,DATOS!$C$6:C14000,0,0,1))</f>
        <v/>
      </c>
      <c r="F9277" s="220"/>
      <c r="G9277" s="221"/>
      <c r="H9277" s="194"/>
      <c r="I9277" s="106"/>
      <c r="J9277" s="195"/>
      <c r="K9277" s="195"/>
      <c r="L9277" s="196"/>
    </row>
    <row r="9278">
      <c r="A9278" s="198"/>
      <c r="B9278" s="219"/>
      <c r="C9278" s="103"/>
      <c r="D9278" s="103"/>
      <c r="E9278" s="5" t="str">
        <f t="array" ref="E9278">IF(D9278="","",XLOOKUP(D9278,DATOS!$D$6:D14000,DATOS!$C$6:C14000,0,0,1))</f>
        <v/>
      </c>
      <c r="F9278" s="220"/>
      <c r="G9278" s="221"/>
      <c r="H9278" s="194"/>
      <c r="I9278" s="106"/>
      <c r="J9278" s="195"/>
      <c r="K9278" s="195"/>
      <c r="L9278" s="196"/>
    </row>
    <row r="9279">
      <c r="A9279" s="198"/>
      <c r="B9279" s="219"/>
      <c r="C9279" s="103"/>
      <c r="D9279" s="103"/>
      <c r="E9279" s="5" t="str">
        <f t="array" ref="E9279">IF(D9279="","",XLOOKUP(D9279,DATOS!$D$6:D14000,DATOS!$C$6:C14000,0,0,1))</f>
        <v/>
      </c>
      <c r="F9279" s="220"/>
      <c r="G9279" s="221"/>
      <c r="H9279" s="194"/>
      <c r="I9279" s="106"/>
      <c r="J9279" s="195"/>
      <c r="K9279" s="195"/>
      <c r="L9279" s="196"/>
    </row>
    <row r="9280">
      <c r="A9280" s="198"/>
      <c r="B9280" s="219"/>
      <c r="C9280" s="103"/>
      <c r="D9280" s="103"/>
      <c r="E9280" s="5" t="str">
        <f t="array" ref="E9280">IF(D9280="","",XLOOKUP(D9280,DATOS!$D$6:D14000,DATOS!$C$6:C14000,0,0,1))</f>
        <v/>
      </c>
      <c r="F9280" s="220"/>
      <c r="G9280" s="221"/>
      <c r="H9280" s="194"/>
      <c r="I9280" s="106"/>
      <c r="J9280" s="195"/>
      <c r="K9280" s="195"/>
      <c r="L9280" s="196"/>
    </row>
    <row r="9281">
      <c r="A9281" s="198"/>
      <c r="B9281" s="219"/>
      <c r="C9281" s="103"/>
      <c r="D9281" s="103"/>
      <c r="E9281" s="5" t="str">
        <f t="array" ref="E9281">IF(D9281="","",XLOOKUP(D9281,DATOS!$D$6:D14000,DATOS!$C$6:C14000,0,0,1))</f>
        <v/>
      </c>
      <c r="F9281" s="220"/>
      <c r="G9281" s="221"/>
      <c r="H9281" s="194"/>
      <c r="I9281" s="106"/>
      <c r="J9281" s="195"/>
      <c r="K9281" s="195"/>
      <c r="L9281" s="196"/>
    </row>
    <row r="9282">
      <c r="A9282" s="198"/>
      <c r="B9282" s="219"/>
      <c r="C9282" s="103"/>
      <c r="D9282" s="103"/>
      <c r="E9282" s="5" t="str">
        <f t="array" ref="E9282">IF(D9282="","",XLOOKUP(D9282,DATOS!$D$6:D14000,DATOS!$C$6:C14000,0,0,1))</f>
        <v/>
      </c>
      <c r="F9282" s="220"/>
      <c r="G9282" s="221"/>
      <c r="H9282" s="194"/>
      <c r="I9282" s="106"/>
      <c r="J9282" s="195"/>
      <c r="K9282" s="195"/>
      <c r="L9282" s="196"/>
    </row>
    <row r="9283">
      <c r="A9283" s="198"/>
      <c r="B9283" s="219"/>
      <c r="C9283" s="103"/>
      <c r="D9283" s="103"/>
      <c r="E9283" s="5" t="str">
        <f t="array" ref="E9283">IF(D9283="","",XLOOKUP(D9283,DATOS!$D$6:D14000,DATOS!$C$6:C14000,0,0,1))</f>
        <v/>
      </c>
      <c r="F9283" s="220"/>
      <c r="G9283" s="221"/>
      <c r="H9283" s="194"/>
      <c r="I9283" s="106"/>
      <c r="J9283" s="195"/>
      <c r="K9283" s="195"/>
      <c r="L9283" s="196"/>
    </row>
    <row r="9284">
      <c r="A9284" s="198"/>
      <c r="B9284" s="219"/>
      <c r="C9284" s="103"/>
      <c r="D9284" s="103"/>
      <c r="E9284" s="5" t="str">
        <f t="array" ref="E9284">IF(D9284="","",XLOOKUP(D9284,DATOS!$D$6:D14000,DATOS!$C$6:C14000,0,0,1))</f>
        <v/>
      </c>
      <c r="F9284" s="220"/>
      <c r="G9284" s="221"/>
      <c r="H9284" s="194"/>
      <c r="I9284" s="106"/>
      <c r="J9284" s="195"/>
      <c r="K9284" s="195"/>
      <c r="L9284" s="196"/>
    </row>
    <row r="9285">
      <c r="A9285" s="198"/>
      <c r="B9285" s="219"/>
      <c r="C9285" s="103"/>
      <c r="D9285" s="103"/>
      <c r="E9285" s="5" t="str">
        <f t="array" ref="E9285">IF(D9285="","",XLOOKUP(D9285,DATOS!$D$6:D14000,DATOS!$C$6:C14000,0,0,1))</f>
        <v/>
      </c>
      <c r="F9285" s="220"/>
      <c r="G9285" s="221"/>
      <c r="H9285" s="194"/>
      <c r="I9285" s="106"/>
      <c r="J9285" s="195"/>
      <c r="K9285" s="195"/>
      <c r="L9285" s="196"/>
    </row>
    <row r="9286">
      <c r="A9286" s="198"/>
      <c r="B9286" s="219"/>
      <c r="C9286" s="103"/>
      <c r="D9286" s="103"/>
      <c r="E9286" s="5" t="str">
        <f t="array" ref="E9286">IF(D9286="","",XLOOKUP(D9286,DATOS!$D$6:D14000,DATOS!$C$6:C14000,0,0,1))</f>
        <v/>
      </c>
      <c r="F9286" s="220"/>
      <c r="G9286" s="221"/>
      <c r="H9286" s="194"/>
      <c r="I9286" s="106"/>
      <c r="J9286" s="195"/>
      <c r="K9286" s="195"/>
      <c r="L9286" s="196"/>
    </row>
    <row r="9287">
      <c r="A9287" s="198"/>
      <c r="B9287" s="219"/>
      <c r="C9287" s="103"/>
      <c r="D9287" s="103"/>
      <c r="E9287" s="5" t="str">
        <f t="array" ref="E9287">IF(D9287="","",XLOOKUP(D9287,DATOS!$D$6:D14000,DATOS!$C$6:C14000,0,0,1))</f>
        <v/>
      </c>
      <c r="F9287" s="220"/>
      <c r="G9287" s="221"/>
      <c r="H9287" s="194"/>
      <c r="I9287" s="106"/>
      <c r="J9287" s="195"/>
      <c r="K9287" s="195"/>
      <c r="L9287" s="196"/>
    </row>
    <row r="9288">
      <c r="A9288" s="198"/>
      <c r="B9288" s="219"/>
      <c r="C9288" s="103"/>
      <c r="D9288" s="103"/>
      <c r="E9288" s="5" t="str">
        <f t="array" ref="E9288">IF(D9288="","",XLOOKUP(D9288,DATOS!$D$6:D14000,DATOS!$C$6:C14000,0,0,1))</f>
        <v/>
      </c>
      <c r="F9288" s="220"/>
      <c r="G9288" s="221"/>
      <c r="H9288" s="194"/>
      <c r="I9288" s="106"/>
      <c r="J9288" s="195"/>
      <c r="K9288" s="195"/>
      <c r="L9288" s="196"/>
    </row>
    <row r="9289">
      <c r="A9289" s="198"/>
      <c r="B9289" s="219"/>
      <c r="C9289" s="103"/>
      <c r="D9289" s="103"/>
      <c r="E9289" s="5" t="str">
        <f t="array" ref="E9289">IF(D9289="","",XLOOKUP(D9289,DATOS!$D$6:D14000,DATOS!$C$6:C14000,0,0,1))</f>
        <v/>
      </c>
      <c r="F9289" s="220"/>
      <c r="G9289" s="221"/>
      <c r="H9289" s="194"/>
      <c r="I9289" s="106"/>
      <c r="J9289" s="195"/>
      <c r="K9289" s="195"/>
      <c r="L9289" s="196"/>
    </row>
    <row r="9290">
      <c r="A9290" s="198"/>
      <c r="B9290" s="219"/>
      <c r="C9290" s="103"/>
      <c r="D9290" s="103"/>
      <c r="E9290" s="5" t="str">
        <f t="array" ref="E9290">IF(D9290="","",XLOOKUP(D9290,DATOS!$D$6:D14000,DATOS!$C$6:C14000,0,0,1))</f>
        <v/>
      </c>
      <c r="F9290" s="220"/>
      <c r="G9290" s="221"/>
      <c r="H9290" s="194"/>
      <c r="I9290" s="106"/>
      <c r="J9290" s="195"/>
      <c r="K9290" s="195"/>
      <c r="L9290" s="196"/>
    </row>
    <row r="9291">
      <c r="A9291" s="198"/>
      <c r="B9291" s="219"/>
      <c r="C9291" s="103"/>
      <c r="D9291" s="103"/>
      <c r="E9291" s="5" t="str">
        <f t="array" ref="E9291">IF(D9291="","",XLOOKUP(D9291,DATOS!$D$6:D14000,DATOS!$C$6:C14000,0,0,1))</f>
        <v/>
      </c>
      <c r="F9291" s="220"/>
      <c r="G9291" s="221"/>
      <c r="H9291" s="194"/>
      <c r="I9291" s="106"/>
      <c r="J9291" s="195"/>
      <c r="K9291" s="195"/>
      <c r="L9291" s="196"/>
    </row>
    <row r="9292">
      <c r="A9292" s="198"/>
      <c r="B9292" s="219"/>
      <c r="C9292" s="103"/>
      <c r="D9292" s="103"/>
      <c r="E9292" s="5" t="str">
        <f t="array" ref="E9292">IF(D9292="","",XLOOKUP(D9292,DATOS!$D$6:D14000,DATOS!$C$6:C14000,0,0,1))</f>
        <v/>
      </c>
      <c r="F9292" s="220"/>
      <c r="G9292" s="221"/>
      <c r="H9292" s="194"/>
      <c r="I9292" s="106"/>
      <c r="J9292" s="195"/>
      <c r="K9292" s="195"/>
      <c r="L9292" s="196"/>
    </row>
    <row r="9293">
      <c r="A9293" s="198"/>
      <c r="B9293" s="219"/>
      <c r="C9293" s="103"/>
      <c r="D9293" s="103"/>
      <c r="E9293" s="5" t="str">
        <f t="array" ref="E9293">IF(D9293="","",XLOOKUP(D9293,DATOS!$D$6:D14000,DATOS!$C$6:C14000,0,0,1))</f>
        <v/>
      </c>
      <c r="F9293" s="220"/>
      <c r="G9293" s="221"/>
      <c r="H9293" s="194"/>
      <c r="I9293" s="106"/>
      <c r="J9293" s="195"/>
      <c r="K9293" s="195"/>
      <c r="L9293" s="196"/>
    </row>
    <row r="9294">
      <c r="A9294" s="198"/>
      <c r="B9294" s="219"/>
      <c r="C9294" s="103"/>
      <c r="D9294" s="103"/>
      <c r="E9294" s="5" t="str">
        <f t="array" ref="E9294">IF(D9294="","",XLOOKUP(D9294,DATOS!$D$6:D14000,DATOS!$C$6:C14000,0,0,1))</f>
        <v/>
      </c>
      <c r="F9294" s="220"/>
      <c r="G9294" s="221"/>
      <c r="H9294" s="194"/>
      <c r="I9294" s="106"/>
      <c r="J9294" s="195"/>
      <c r="K9294" s="195"/>
      <c r="L9294" s="196"/>
    </row>
    <row r="9295">
      <c r="A9295" s="198"/>
      <c r="B9295" s="219"/>
      <c r="C9295" s="103"/>
      <c r="D9295" s="103"/>
      <c r="E9295" s="5" t="str">
        <f t="array" ref="E9295">IF(D9295="","",XLOOKUP(D9295,DATOS!$D$6:D14000,DATOS!$C$6:C14000,0,0,1))</f>
        <v/>
      </c>
      <c r="F9295" s="220"/>
      <c r="G9295" s="221"/>
      <c r="H9295" s="194"/>
      <c r="I9295" s="106"/>
      <c r="J9295" s="195"/>
      <c r="K9295" s="195"/>
      <c r="L9295" s="196"/>
    </row>
    <row r="9296">
      <c r="A9296" s="198"/>
      <c r="B9296" s="219"/>
      <c r="C9296" s="103"/>
      <c r="D9296" s="103"/>
      <c r="E9296" s="5" t="str">
        <f t="array" ref="E9296">IF(D9296="","",XLOOKUP(D9296,DATOS!$D$6:D14000,DATOS!$C$6:C14000,0,0,1))</f>
        <v/>
      </c>
      <c r="F9296" s="220"/>
      <c r="G9296" s="221"/>
      <c r="H9296" s="194"/>
      <c r="I9296" s="106"/>
      <c r="J9296" s="195"/>
      <c r="K9296" s="195"/>
      <c r="L9296" s="196"/>
    </row>
    <row r="9297">
      <c r="A9297" s="198"/>
      <c r="B9297" s="219"/>
      <c r="C9297" s="103"/>
      <c r="D9297" s="103"/>
      <c r="E9297" s="5" t="str">
        <f t="array" ref="E9297">IF(D9297="","",XLOOKUP(D9297,DATOS!$D$6:D14000,DATOS!$C$6:C14000,0,0,1))</f>
        <v/>
      </c>
      <c r="F9297" s="220"/>
      <c r="G9297" s="221"/>
      <c r="H9297" s="194"/>
      <c r="I9297" s="106"/>
      <c r="J9297" s="195"/>
      <c r="K9297" s="195"/>
      <c r="L9297" s="196"/>
    </row>
    <row r="9298">
      <c r="A9298" s="198"/>
      <c r="B9298" s="219"/>
      <c r="C9298" s="103"/>
      <c r="D9298" s="103"/>
      <c r="E9298" s="5" t="str">
        <f t="array" ref="E9298">IF(D9298="","",XLOOKUP(D9298,DATOS!$D$6:D14000,DATOS!$C$6:C14000,0,0,1))</f>
        <v/>
      </c>
      <c r="F9298" s="220"/>
      <c r="G9298" s="221"/>
      <c r="H9298" s="194"/>
      <c r="I9298" s="106"/>
      <c r="J9298" s="195"/>
      <c r="K9298" s="195"/>
      <c r="L9298" s="196"/>
    </row>
    <row r="9299">
      <c r="A9299" s="198"/>
      <c r="B9299" s="219"/>
      <c r="C9299" s="103"/>
      <c r="D9299" s="103"/>
      <c r="E9299" s="5" t="str">
        <f t="array" ref="E9299">IF(D9299="","",XLOOKUP(D9299,DATOS!$D$6:D14000,DATOS!$C$6:C14000,0,0,1))</f>
        <v/>
      </c>
      <c r="F9299" s="220"/>
      <c r="G9299" s="221"/>
      <c r="H9299" s="194"/>
      <c r="I9299" s="106"/>
      <c r="J9299" s="195"/>
      <c r="K9299" s="195"/>
      <c r="L9299" s="196"/>
    </row>
    <row r="9300">
      <c r="A9300" s="198"/>
      <c r="B9300" s="219"/>
      <c r="C9300" s="103"/>
      <c r="D9300" s="103"/>
      <c r="E9300" s="5" t="str">
        <f t="array" ref="E9300">IF(D9300="","",XLOOKUP(D9300,DATOS!$D$6:D14000,DATOS!$C$6:C14000,0,0,1))</f>
        <v/>
      </c>
      <c r="F9300" s="220"/>
      <c r="G9300" s="221"/>
      <c r="H9300" s="194"/>
      <c r="I9300" s="106"/>
      <c r="J9300" s="195"/>
      <c r="K9300" s="195"/>
      <c r="L9300" s="196"/>
    </row>
    <row r="9301">
      <c r="A9301" s="198"/>
      <c r="B9301" s="219"/>
      <c r="C9301" s="103"/>
      <c r="D9301" s="103"/>
      <c r="E9301" s="5" t="str">
        <f t="array" ref="E9301">IF(D9301="","",XLOOKUP(D9301,DATOS!$D$6:D14000,DATOS!$C$6:C14000,0,0,1))</f>
        <v/>
      </c>
      <c r="F9301" s="220"/>
      <c r="G9301" s="221"/>
      <c r="H9301" s="194"/>
      <c r="I9301" s="106"/>
      <c r="J9301" s="195"/>
      <c r="K9301" s="195"/>
      <c r="L9301" s="196"/>
    </row>
    <row r="9302">
      <c r="A9302" s="198"/>
      <c r="B9302" s="219"/>
      <c r="C9302" s="103"/>
      <c r="D9302" s="103"/>
      <c r="E9302" s="5" t="str">
        <f t="array" ref="E9302">IF(D9302="","",XLOOKUP(D9302,DATOS!$D$6:D14000,DATOS!$C$6:C14000,0,0,1))</f>
        <v/>
      </c>
      <c r="F9302" s="220"/>
      <c r="G9302" s="221"/>
      <c r="H9302" s="194"/>
      <c r="I9302" s="106"/>
      <c r="J9302" s="195"/>
      <c r="K9302" s="195"/>
      <c r="L9302" s="196"/>
    </row>
    <row r="9303">
      <c r="A9303" s="198"/>
      <c r="B9303" s="219"/>
      <c r="C9303" s="103"/>
      <c r="D9303" s="103"/>
      <c r="E9303" s="5" t="str">
        <f t="array" ref="E9303">IF(D9303="","",XLOOKUP(D9303,DATOS!$D$6:D14000,DATOS!$C$6:C14000,0,0,1))</f>
        <v/>
      </c>
      <c r="F9303" s="220"/>
      <c r="G9303" s="221"/>
      <c r="H9303" s="194"/>
      <c r="I9303" s="106"/>
      <c r="J9303" s="195"/>
      <c r="K9303" s="195"/>
      <c r="L9303" s="196"/>
    </row>
    <row r="9304">
      <c r="A9304" s="198"/>
      <c r="B9304" s="219"/>
      <c r="C9304" s="103"/>
      <c r="D9304" s="103"/>
      <c r="E9304" s="5" t="str">
        <f t="array" ref="E9304">IF(D9304="","",XLOOKUP(D9304,DATOS!$D$6:D14000,DATOS!$C$6:C14000,0,0,1))</f>
        <v/>
      </c>
      <c r="F9304" s="220"/>
      <c r="G9304" s="221"/>
      <c r="H9304" s="194"/>
      <c r="I9304" s="106"/>
      <c r="J9304" s="195"/>
      <c r="K9304" s="195"/>
      <c r="L9304" s="196"/>
    </row>
    <row r="9305">
      <c r="A9305" s="198"/>
      <c r="B9305" s="219"/>
      <c r="C9305" s="103"/>
      <c r="D9305" s="103"/>
      <c r="E9305" s="5" t="str">
        <f t="array" ref="E9305">IF(D9305="","",XLOOKUP(D9305,DATOS!$D$6:D14000,DATOS!$C$6:C14000,0,0,1))</f>
        <v/>
      </c>
      <c r="F9305" s="220"/>
      <c r="G9305" s="221"/>
      <c r="H9305" s="194"/>
      <c r="I9305" s="106"/>
      <c r="J9305" s="195"/>
      <c r="K9305" s="195"/>
      <c r="L9305" s="196"/>
    </row>
    <row r="9306">
      <c r="A9306" s="198"/>
      <c r="B9306" s="219"/>
      <c r="C9306" s="103"/>
      <c r="D9306" s="103"/>
      <c r="E9306" s="5" t="str">
        <f t="array" ref="E9306">IF(D9306="","",XLOOKUP(D9306,DATOS!$D$6:D14000,DATOS!$C$6:C14000,0,0,1))</f>
        <v/>
      </c>
      <c r="F9306" s="220"/>
      <c r="G9306" s="221"/>
      <c r="H9306" s="194"/>
      <c r="I9306" s="106"/>
      <c r="J9306" s="195"/>
      <c r="K9306" s="195"/>
      <c r="L9306" s="196"/>
    </row>
    <row r="9307">
      <c r="A9307" s="198"/>
      <c r="B9307" s="219"/>
      <c r="C9307" s="103"/>
      <c r="D9307" s="103"/>
      <c r="E9307" s="5" t="str">
        <f t="array" ref="E9307">IF(D9307="","",XLOOKUP(D9307,DATOS!$D$6:D14000,DATOS!$C$6:C14000,0,0,1))</f>
        <v/>
      </c>
      <c r="F9307" s="220"/>
      <c r="G9307" s="221"/>
      <c r="H9307" s="194"/>
      <c r="I9307" s="106"/>
      <c r="J9307" s="195"/>
      <c r="K9307" s="195"/>
      <c r="L9307" s="196"/>
    </row>
    <row r="9308">
      <c r="A9308" s="198"/>
      <c r="B9308" s="219"/>
      <c r="C9308" s="103"/>
      <c r="D9308" s="103"/>
      <c r="E9308" s="5" t="str">
        <f t="array" ref="E9308">IF(D9308="","",XLOOKUP(D9308,DATOS!$D$6:D14000,DATOS!$C$6:C14000,0,0,1))</f>
        <v/>
      </c>
      <c r="F9308" s="220"/>
      <c r="G9308" s="221"/>
      <c r="H9308" s="194"/>
      <c r="I9308" s="106"/>
      <c r="J9308" s="195"/>
      <c r="K9308" s="195"/>
      <c r="L9308" s="196"/>
    </row>
    <row r="9309">
      <c r="A9309" s="198"/>
      <c r="B9309" s="219"/>
      <c r="C9309" s="103"/>
      <c r="D9309" s="103"/>
      <c r="E9309" s="5" t="str">
        <f t="array" ref="E9309">IF(D9309="","",XLOOKUP(D9309,DATOS!$D$6:D14000,DATOS!$C$6:C14000,0,0,1))</f>
        <v/>
      </c>
      <c r="F9309" s="220"/>
      <c r="G9309" s="221"/>
      <c r="H9309" s="194"/>
      <c r="I9309" s="106"/>
      <c r="J9309" s="195"/>
      <c r="K9309" s="195"/>
      <c r="L9309" s="196"/>
    </row>
    <row r="9310">
      <c r="A9310" s="198"/>
      <c r="B9310" s="219"/>
      <c r="C9310" s="103"/>
      <c r="D9310" s="103"/>
      <c r="E9310" s="5" t="str">
        <f t="array" ref="E9310">IF(D9310="","",XLOOKUP(D9310,DATOS!$D$6:D14000,DATOS!$C$6:C14000,0,0,1))</f>
        <v/>
      </c>
      <c r="F9310" s="220"/>
      <c r="G9310" s="221"/>
      <c r="H9310" s="194"/>
      <c r="I9310" s="106"/>
      <c r="J9310" s="195"/>
      <c r="K9310" s="195"/>
      <c r="L9310" s="196"/>
    </row>
    <row r="9311">
      <c r="A9311" s="198"/>
      <c r="B9311" s="219"/>
      <c r="C9311" s="103"/>
      <c r="D9311" s="103"/>
      <c r="E9311" s="5" t="str">
        <f t="array" ref="E9311">IF(D9311="","",XLOOKUP(D9311,DATOS!$D$6:D14000,DATOS!$C$6:C14000,0,0,1))</f>
        <v/>
      </c>
      <c r="F9311" s="220"/>
      <c r="G9311" s="221"/>
      <c r="H9311" s="194"/>
      <c r="I9311" s="106"/>
      <c r="J9311" s="195"/>
      <c r="K9311" s="195"/>
      <c r="L9311" s="196"/>
    </row>
    <row r="9312">
      <c r="A9312" s="198"/>
      <c r="B9312" s="219"/>
      <c r="C9312" s="103"/>
      <c r="D9312" s="103"/>
      <c r="E9312" s="5" t="str">
        <f t="array" ref="E9312">IF(D9312="","",XLOOKUP(D9312,DATOS!$D$6:D14000,DATOS!$C$6:C14000,0,0,1))</f>
        <v/>
      </c>
      <c r="F9312" s="220"/>
      <c r="G9312" s="221"/>
      <c r="H9312" s="194"/>
      <c r="I9312" s="106"/>
      <c r="J9312" s="195"/>
      <c r="K9312" s="195"/>
      <c r="L9312" s="196"/>
    </row>
    <row r="9313">
      <c r="A9313" s="198"/>
      <c r="B9313" s="219"/>
      <c r="C9313" s="103"/>
      <c r="D9313" s="103"/>
      <c r="E9313" s="5" t="str">
        <f t="array" ref="E9313">IF(D9313="","",XLOOKUP(D9313,DATOS!$D$6:D14000,DATOS!$C$6:C14000,0,0,1))</f>
        <v/>
      </c>
      <c r="F9313" s="220"/>
      <c r="G9313" s="221"/>
      <c r="H9313" s="194"/>
      <c r="I9313" s="106"/>
      <c r="J9313" s="195"/>
      <c r="K9313" s="195"/>
      <c r="L9313" s="196"/>
    </row>
    <row r="9314">
      <c r="A9314" s="198"/>
      <c r="B9314" s="219"/>
      <c r="C9314" s="103"/>
      <c r="D9314" s="103"/>
      <c r="E9314" s="5" t="str">
        <f t="array" ref="E9314">IF(D9314="","",XLOOKUP(D9314,DATOS!$D$6:D14000,DATOS!$C$6:C14000,0,0,1))</f>
        <v/>
      </c>
      <c r="F9314" s="220"/>
      <c r="G9314" s="221"/>
      <c r="H9314" s="194"/>
      <c r="I9314" s="106"/>
      <c r="J9314" s="195"/>
      <c r="K9314" s="195"/>
      <c r="L9314" s="196"/>
    </row>
    <row r="9315">
      <c r="A9315" s="198"/>
      <c r="B9315" s="219"/>
      <c r="C9315" s="103"/>
      <c r="D9315" s="103"/>
      <c r="E9315" s="5" t="str">
        <f t="array" ref="E9315">IF(D9315="","",XLOOKUP(D9315,DATOS!$D$6:D14000,DATOS!$C$6:C14000,0,0,1))</f>
        <v/>
      </c>
      <c r="F9315" s="220"/>
      <c r="G9315" s="221"/>
      <c r="H9315" s="194"/>
      <c r="I9315" s="106"/>
      <c r="J9315" s="195"/>
      <c r="K9315" s="195"/>
      <c r="L9315" s="196"/>
    </row>
    <row r="9316">
      <c r="A9316" s="198"/>
      <c r="B9316" s="219"/>
      <c r="C9316" s="103"/>
      <c r="D9316" s="103"/>
      <c r="E9316" s="5" t="str">
        <f t="array" ref="E9316">IF(D9316="","",XLOOKUP(D9316,DATOS!$D$6:D14000,DATOS!$C$6:C14000,0,0,1))</f>
        <v/>
      </c>
      <c r="F9316" s="220"/>
      <c r="G9316" s="221"/>
      <c r="H9316" s="194"/>
      <c r="I9316" s="106"/>
      <c r="J9316" s="195"/>
      <c r="K9316" s="195"/>
      <c r="L9316" s="196"/>
    </row>
    <row r="9317">
      <c r="A9317" s="198"/>
      <c r="B9317" s="219"/>
      <c r="C9317" s="103"/>
      <c r="D9317" s="103"/>
      <c r="E9317" s="5" t="str">
        <f t="array" ref="E9317">IF(D9317="","",XLOOKUP(D9317,DATOS!$D$6:D14000,DATOS!$C$6:C14000,0,0,1))</f>
        <v/>
      </c>
      <c r="F9317" s="220"/>
      <c r="G9317" s="221"/>
      <c r="H9317" s="194"/>
      <c r="I9317" s="106"/>
      <c r="J9317" s="195"/>
      <c r="K9317" s="195"/>
      <c r="L9317" s="196"/>
    </row>
    <row r="9318">
      <c r="A9318" s="198"/>
      <c r="B9318" s="219"/>
      <c r="C9318" s="103"/>
      <c r="D9318" s="103"/>
      <c r="E9318" s="5" t="str">
        <f t="array" ref="E9318">IF(D9318="","",XLOOKUP(D9318,DATOS!$D$6:D14000,DATOS!$C$6:C14000,0,0,1))</f>
        <v/>
      </c>
      <c r="F9318" s="220"/>
      <c r="G9318" s="221"/>
      <c r="H9318" s="194"/>
      <c r="I9318" s="106"/>
      <c r="J9318" s="195"/>
      <c r="K9318" s="195"/>
      <c r="L9318" s="196"/>
    </row>
    <row r="9319">
      <c r="A9319" s="198"/>
      <c r="B9319" s="219"/>
      <c r="C9319" s="103"/>
      <c r="D9319" s="103"/>
      <c r="E9319" s="5" t="str">
        <f t="array" ref="E9319">IF(D9319="","",XLOOKUP(D9319,DATOS!$D$6:D14000,DATOS!$C$6:C14000,0,0,1))</f>
        <v/>
      </c>
      <c r="F9319" s="220"/>
      <c r="G9319" s="221"/>
      <c r="H9319" s="194"/>
      <c r="I9319" s="106"/>
      <c r="J9319" s="195"/>
      <c r="K9319" s="195"/>
      <c r="L9319" s="196"/>
    </row>
    <row r="9320">
      <c r="A9320" s="198"/>
      <c r="B9320" s="219"/>
      <c r="C9320" s="103"/>
      <c r="D9320" s="103"/>
      <c r="E9320" s="5" t="str">
        <f t="array" ref="E9320">IF(D9320="","",XLOOKUP(D9320,DATOS!$D$6:D14000,DATOS!$C$6:C14000,0,0,1))</f>
        <v/>
      </c>
      <c r="F9320" s="220"/>
      <c r="G9320" s="221"/>
      <c r="H9320" s="194"/>
      <c r="I9320" s="106"/>
      <c r="J9320" s="195"/>
      <c r="K9320" s="195"/>
      <c r="L9320" s="196"/>
    </row>
    <row r="9321">
      <c r="A9321" s="198"/>
      <c r="B9321" s="219"/>
      <c r="C9321" s="103"/>
      <c r="D9321" s="103"/>
      <c r="E9321" s="5" t="str">
        <f t="array" ref="E9321">IF(D9321="","",XLOOKUP(D9321,DATOS!$D$6:D14000,DATOS!$C$6:C14000,0,0,1))</f>
        <v/>
      </c>
      <c r="F9321" s="220"/>
      <c r="G9321" s="221"/>
      <c r="H9321" s="194"/>
      <c r="I9321" s="106"/>
      <c r="J9321" s="195"/>
      <c r="K9321" s="195"/>
      <c r="L9321" s="196"/>
    </row>
    <row r="9322">
      <c r="A9322" s="198"/>
      <c r="B9322" s="219"/>
      <c r="C9322" s="103"/>
      <c r="D9322" s="103"/>
      <c r="E9322" s="5" t="str">
        <f t="array" ref="E9322">IF(D9322="","",XLOOKUP(D9322,DATOS!$D$6:D14000,DATOS!$C$6:C14000,0,0,1))</f>
        <v/>
      </c>
      <c r="F9322" s="220"/>
      <c r="G9322" s="221"/>
      <c r="H9322" s="194"/>
      <c r="I9322" s="106"/>
      <c r="J9322" s="195"/>
      <c r="K9322" s="195"/>
      <c r="L9322" s="196"/>
    </row>
    <row r="9323">
      <c r="A9323" s="198"/>
      <c r="B9323" s="219"/>
      <c r="C9323" s="103"/>
      <c r="D9323" s="103"/>
      <c r="E9323" s="5" t="str">
        <f t="array" ref="E9323">IF(D9323="","",XLOOKUP(D9323,DATOS!$D$6:D14000,DATOS!$C$6:C14000,0,0,1))</f>
        <v/>
      </c>
      <c r="F9323" s="220"/>
      <c r="G9323" s="221"/>
      <c r="H9323" s="194"/>
      <c r="I9323" s="106"/>
      <c r="J9323" s="195"/>
      <c r="K9323" s="195"/>
      <c r="L9323" s="196"/>
    </row>
    <row r="9324">
      <c r="A9324" s="198"/>
      <c r="B9324" s="219"/>
      <c r="C9324" s="103"/>
      <c r="D9324" s="103"/>
      <c r="E9324" s="5" t="str">
        <f t="array" ref="E9324">IF(D9324="","",XLOOKUP(D9324,DATOS!$D$6:D14000,DATOS!$C$6:C14000,0,0,1))</f>
        <v/>
      </c>
      <c r="F9324" s="220"/>
      <c r="G9324" s="221"/>
      <c r="H9324" s="194"/>
      <c r="I9324" s="106"/>
      <c r="J9324" s="195"/>
      <c r="K9324" s="195"/>
      <c r="L9324" s="196"/>
    </row>
    <row r="9325">
      <c r="A9325" s="198"/>
      <c r="B9325" s="219"/>
      <c r="C9325" s="103"/>
      <c r="D9325" s="103"/>
      <c r="E9325" s="5" t="str">
        <f t="array" ref="E9325">IF(D9325="","",XLOOKUP(D9325,DATOS!$D$6:D14000,DATOS!$C$6:C14000,0,0,1))</f>
        <v/>
      </c>
      <c r="F9325" s="220"/>
      <c r="G9325" s="221"/>
      <c r="H9325" s="194"/>
      <c r="I9325" s="106"/>
      <c r="J9325" s="195"/>
      <c r="K9325" s="195"/>
      <c r="L9325" s="196"/>
    </row>
    <row r="9326">
      <c r="A9326" s="198"/>
      <c r="B9326" s="219"/>
      <c r="C9326" s="103"/>
      <c r="D9326" s="103"/>
      <c r="E9326" s="5" t="str">
        <f t="array" ref="E9326">IF(D9326="","",XLOOKUP(D9326,DATOS!$D$6:D14000,DATOS!$C$6:C14000,0,0,1))</f>
        <v/>
      </c>
      <c r="F9326" s="220"/>
      <c r="G9326" s="221"/>
      <c r="H9326" s="194"/>
      <c r="I9326" s="106"/>
      <c r="J9326" s="195"/>
      <c r="K9326" s="195"/>
      <c r="L9326" s="196"/>
    </row>
    <row r="9327">
      <c r="A9327" s="198"/>
      <c r="B9327" s="219"/>
      <c r="C9327" s="103"/>
      <c r="D9327" s="103"/>
      <c r="E9327" s="5" t="str">
        <f t="array" ref="E9327">IF(D9327="","",XLOOKUP(D9327,DATOS!$D$6:D14000,DATOS!$C$6:C14000,0,0,1))</f>
        <v/>
      </c>
      <c r="F9327" s="220"/>
      <c r="G9327" s="221"/>
      <c r="H9327" s="194"/>
      <c r="I9327" s="106"/>
      <c r="J9327" s="195"/>
      <c r="K9327" s="195"/>
      <c r="L9327" s="196"/>
    </row>
    <row r="9328">
      <c r="A9328" s="198"/>
      <c r="B9328" s="219"/>
      <c r="C9328" s="103"/>
      <c r="D9328" s="103"/>
      <c r="E9328" s="5" t="str">
        <f t="array" ref="E9328">IF(D9328="","",XLOOKUP(D9328,DATOS!$D$6:D14000,DATOS!$C$6:C14000,0,0,1))</f>
        <v/>
      </c>
      <c r="F9328" s="220"/>
      <c r="G9328" s="221"/>
      <c r="H9328" s="194"/>
      <c r="I9328" s="106"/>
      <c r="J9328" s="195"/>
      <c r="K9328" s="195"/>
      <c r="L9328" s="196"/>
    </row>
    <row r="9329">
      <c r="A9329" s="198"/>
      <c r="B9329" s="219"/>
      <c r="C9329" s="103"/>
      <c r="D9329" s="103"/>
      <c r="E9329" s="5" t="str">
        <f t="array" ref="E9329">IF(D9329="","",XLOOKUP(D9329,DATOS!$D$6:D14000,DATOS!$C$6:C14000,0,0,1))</f>
        <v/>
      </c>
      <c r="F9329" s="220"/>
      <c r="G9329" s="221"/>
      <c r="H9329" s="194"/>
      <c r="I9329" s="106"/>
      <c r="J9329" s="195"/>
      <c r="K9329" s="195"/>
      <c r="L9329" s="196"/>
    </row>
    <row r="9330">
      <c r="A9330" s="198"/>
      <c r="B9330" s="219"/>
      <c r="C9330" s="103"/>
      <c r="D9330" s="103"/>
      <c r="E9330" s="5" t="str">
        <f t="array" ref="E9330">IF(D9330="","",XLOOKUP(D9330,DATOS!$D$6:D14000,DATOS!$C$6:C14000,0,0,1))</f>
        <v/>
      </c>
      <c r="F9330" s="220"/>
      <c r="G9330" s="221"/>
      <c r="H9330" s="194"/>
      <c r="I9330" s="106"/>
      <c r="J9330" s="195"/>
      <c r="K9330" s="195"/>
      <c r="L9330" s="196"/>
    </row>
    <row r="9331">
      <c r="A9331" s="198"/>
      <c r="B9331" s="219"/>
      <c r="C9331" s="103"/>
      <c r="D9331" s="103"/>
      <c r="E9331" s="5" t="str">
        <f t="array" ref="E9331">IF(D9331="","",XLOOKUP(D9331,DATOS!$D$6:D14000,DATOS!$C$6:C14000,0,0,1))</f>
        <v/>
      </c>
      <c r="F9331" s="220"/>
      <c r="G9331" s="221"/>
      <c r="H9331" s="194"/>
      <c r="I9331" s="106"/>
      <c r="J9331" s="195"/>
      <c r="K9331" s="195"/>
      <c r="L9331" s="196"/>
    </row>
    <row r="9332">
      <c r="A9332" s="198"/>
      <c r="B9332" s="219"/>
      <c r="C9332" s="103"/>
      <c r="D9332" s="103"/>
      <c r="E9332" s="5" t="str">
        <f t="array" ref="E9332">IF(D9332="","",XLOOKUP(D9332,DATOS!$D$6:D14000,DATOS!$C$6:C14000,0,0,1))</f>
        <v/>
      </c>
      <c r="F9332" s="220"/>
      <c r="G9332" s="221"/>
      <c r="H9332" s="194"/>
      <c r="I9332" s="106"/>
      <c r="J9332" s="195"/>
      <c r="K9332" s="195"/>
      <c r="L9332" s="196"/>
    </row>
    <row r="9333">
      <c r="A9333" s="198"/>
      <c r="B9333" s="219"/>
      <c r="C9333" s="103"/>
      <c r="D9333" s="103"/>
      <c r="E9333" s="5" t="str">
        <f t="array" ref="E9333">IF(D9333="","",XLOOKUP(D9333,DATOS!$D$6:D14000,DATOS!$C$6:C14000,0,0,1))</f>
        <v/>
      </c>
      <c r="F9333" s="220"/>
      <c r="G9333" s="221"/>
      <c r="H9333" s="194"/>
      <c r="I9333" s="106"/>
      <c r="J9333" s="195"/>
      <c r="K9333" s="195"/>
      <c r="L9333" s="196"/>
    </row>
    <row r="9334">
      <c r="A9334" s="198"/>
      <c r="B9334" s="219"/>
      <c r="C9334" s="103"/>
      <c r="D9334" s="103"/>
      <c r="E9334" s="5" t="str">
        <f t="array" ref="E9334">IF(D9334="","",XLOOKUP(D9334,DATOS!$D$6:D14000,DATOS!$C$6:C14000,0,0,1))</f>
        <v/>
      </c>
      <c r="F9334" s="220"/>
      <c r="G9334" s="221"/>
      <c r="H9334" s="194"/>
      <c r="I9334" s="106"/>
      <c r="J9334" s="195"/>
      <c r="K9334" s="195"/>
      <c r="L9334" s="196"/>
    </row>
    <row r="9335">
      <c r="A9335" s="198"/>
      <c r="B9335" s="219"/>
      <c r="C9335" s="103"/>
      <c r="D9335" s="103"/>
      <c r="E9335" s="5" t="str">
        <f t="array" ref="E9335">IF(D9335="","",XLOOKUP(D9335,DATOS!$D$6:D14000,DATOS!$C$6:C14000,0,0,1))</f>
        <v/>
      </c>
      <c r="F9335" s="220"/>
      <c r="G9335" s="221"/>
      <c r="H9335" s="194"/>
      <c r="I9335" s="106"/>
      <c r="J9335" s="195"/>
      <c r="K9335" s="195"/>
      <c r="L9335" s="196"/>
    </row>
    <row r="9336">
      <c r="A9336" s="198"/>
      <c r="B9336" s="219"/>
      <c r="C9336" s="103"/>
      <c r="D9336" s="103"/>
      <c r="E9336" s="5" t="str">
        <f t="array" ref="E9336">IF(D9336="","",XLOOKUP(D9336,DATOS!$D$6:D14000,DATOS!$C$6:C14000,0,0,1))</f>
        <v/>
      </c>
      <c r="F9336" s="220"/>
      <c r="G9336" s="221"/>
      <c r="H9336" s="194"/>
      <c r="I9336" s="106"/>
      <c r="J9336" s="195"/>
      <c r="K9336" s="195"/>
      <c r="L9336" s="196"/>
    </row>
    <row r="9337">
      <c r="A9337" s="198"/>
      <c r="B9337" s="219"/>
      <c r="C9337" s="103"/>
      <c r="D9337" s="103"/>
      <c r="E9337" s="5" t="str">
        <f t="array" ref="E9337">IF(D9337="","",XLOOKUP(D9337,DATOS!$D$6:D14000,DATOS!$C$6:C14000,0,0,1))</f>
        <v/>
      </c>
      <c r="F9337" s="220"/>
      <c r="G9337" s="221"/>
      <c r="H9337" s="194"/>
      <c r="I9337" s="106"/>
      <c r="J9337" s="195"/>
      <c r="K9337" s="195"/>
      <c r="L9337" s="196"/>
    </row>
    <row r="9338">
      <c r="A9338" s="198"/>
      <c r="B9338" s="219"/>
      <c r="C9338" s="103"/>
      <c r="D9338" s="103"/>
      <c r="E9338" s="5" t="str">
        <f t="array" ref="E9338">IF(D9338="","",XLOOKUP(D9338,DATOS!$D$6:D14000,DATOS!$C$6:C14000,0,0,1))</f>
        <v/>
      </c>
      <c r="F9338" s="220"/>
      <c r="G9338" s="221"/>
      <c r="H9338" s="194"/>
      <c r="I9338" s="106"/>
      <c r="J9338" s="195"/>
      <c r="K9338" s="195"/>
      <c r="L9338" s="196"/>
    </row>
    <row r="9339">
      <c r="A9339" s="198"/>
      <c r="B9339" s="219"/>
      <c r="C9339" s="103"/>
      <c r="D9339" s="103"/>
      <c r="E9339" s="5" t="str">
        <f t="array" ref="E9339">IF(D9339="","",XLOOKUP(D9339,DATOS!$D$6:D14000,DATOS!$C$6:C14000,0,0,1))</f>
        <v/>
      </c>
      <c r="F9339" s="220"/>
      <c r="G9339" s="221"/>
      <c r="H9339" s="194"/>
      <c r="I9339" s="106"/>
      <c r="J9339" s="195"/>
      <c r="K9339" s="195"/>
      <c r="L9339" s="196"/>
    </row>
    <row r="9340">
      <c r="A9340" s="198"/>
      <c r="B9340" s="219"/>
      <c r="C9340" s="103"/>
      <c r="D9340" s="103"/>
      <c r="E9340" s="5" t="str">
        <f t="array" ref="E9340">IF(D9340="","",XLOOKUP(D9340,DATOS!$D$6:D14000,DATOS!$C$6:C14000,0,0,1))</f>
        <v/>
      </c>
      <c r="F9340" s="220"/>
      <c r="G9340" s="221"/>
      <c r="H9340" s="194"/>
      <c r="I9340" s="106"/>
      <c r="J9340" s="195"/>
      <c r="K9340" s="195"/>
      <c r="L9340" s="196"/>
    </row>
    <row r="9341">
      <c r="A9341" s="198"/>
      <c r="B9341" s="219"/>
      <c r="C9341" s="103"/>
      <c r="D9341" s="103"/>
      <c r="E9341" s="5" t="str">
        <f t="array" ref="E9341">IF(D9341="","",XLOOKUP(D9341,DATOS!$D$6:D14000,DATOS!$C$6:C14000,0,0,1))</f>
        <v/>
      </c>
      <c r="F9341" s="220"/>
      <c r="G9341" s="221"/>
      <c r="H9341" s="194"/>
      <c r="I9341" s="106"/>
      <c r="J9341" s="195"/>
      <c r="K9341" s="195"/>
      <c r="L9341" s="196"/>
    </row>
    <row r="9342">
      <c r="A9342" s="198"/>
      <c r="B9342" s="219"/>
      <c r="C9342" s="103"/>
      <c r="D9342" s="103"/>
      <c r="E9342" s="5" t="str">
        <f t="array" ref="E9342">IF(D9342="","",XLOOKUP(D9342,DATOS!$D$6:D14000,DATOS!$C$6:C14000,0,0,1))</f>
        <v/>
      </c>
      <c r="F9342" s="220"/>
      <c r="G9342" s="221"/>
      <c r="H9342" s="194"/>
      <c r="I9342" s="106"/>
      <c r="J9342" s="195"/>
      <c r="K9342" s="195"/>
      <c r="L9342" s="196"/>
    </row>
    <row r="9343">
      <c r="A9343" s="198"/>
      <c r="B9343" s="219"/>
      <c r="C9343" s="103"/>
      <c r="D9343" s="103"/>
      <c r="E9343" s="5" t="str">
        <f t="array" ref="E9343">IF(D9343="","",XLOOKUP(D9343,DATOS!$D$6:D14000,DATOS!$C$6:C14000,0,0,1))</f>
        <v/>
      </c>
      <c r="F9343" s="220"/>
      <c r="G9343" s="221"/>
      <c r="H9343" s="194"/>
      <c r="I9343" s="106"/>
      <c r="J9343" s="195"/>
      <c r="K9343" s="195"/>
      <c r="L9343" s="196"/>
    </row>
    <row r="9344">
      <c r="A9344" s="198"/>
      <c r="B9344" s="219"/>
      <c r="C9344" s="103"/>
      <c r="D9344" s="103"/>
      <c r="E9344" s="5" t="str">
        <f t="array" ref="E9344">IF(D9344="","",XLOOKUP(D9344,DATOS!$D$6:D14000,DATOS!$C$6:C14000,0,0,1))</f>
        <v/>
      </c>
      <c r="F9344" s="220"/>
      <c r="G9344" s="221"/>
      <c r="H9344" s="194"/>
      <c r="I9344" s="106"/>
      <c r="J9344" s="195"/>
      <c r="K9344" s="195"/>
      <c r="L9344" s="196"/>
    </row>
    <row r="9345">
      <c r="A9345" s="198"/>
      <c r="B9345" s="219"/>
      <c r="C9345" s="103"/>
      <c r="D9345" s="103"/>
      <c r="E9345" s="5" t="str">
        <f t="array" ref="E9345">IF(D9345="","",XLOOKUP(D9345,DATOS!$D$6:D14000,DATOS!$C$6:C14000,0,0,1))</f>
        <v/>
      </c>
      <c r="F9345" s="220"/>
      <c r="G9345" s="221"/>
      <c r="H9345" s="194"/>
      <c r="I9345" s="106"/>
      <c r="J9345" s="195"/>
      <c r="K9345" s="195"/>
      <c r="L9345" s="196"/>
    </row>
    <row r="9346">
      <c r="A9346" s="198"/>
      <c r="B9346" s="219"/>
      <c r="C9346" s="103"/>
      <c r="D9346" s="103"/>
      <c r="E9346" s="5" t="str">
        <f t="array" ref="E9346">IF(D9346="","",XLOOKUP(D9346,DATOS!$D$6:D14000,DATOS!$C$6:C14000,0,0,1))</f>
        <v/>
      </c>
      <c r="F9346" s="220"/>
      <c r="G9346" s="221"/>
      <c r="H9346" s="194"/>
      <c r="I9346" s="106"/>
      <c r="J9346" s="195"/>
      <c r="K9346" s="195"/>
      <c r="L9346" s="196"/>
    </row>
    <row r="9347">
      <c r="A9347" s="198"/>
      <c r="B9347" s="219"/>
      <c r="C9347" s="103"/>
      <c r="D9347" s="103"/>
      <c r="E9347" s="5" t="str">
        <f t="array" ref="E9347">IF(D9347="","",XLOOKUP(D9347,DATOS!$D$6:D14000,DATOS!$C$6:C14000,0,0,1))</f>
        <v/>
      </c>
      <c r="F9347" s="220"/>
      <c r="G9347" s="221"/>
      <c r="H9347" s="194"/>
      <c r="I9347" s="106"/>
      <c r="J9347" s="195"/>
      <c r="K9347" s="195"/>
      <c r="L9347" s="196"/>
    </row>
    <row r="9348">
      <c r="A9348" s="198"/>
      <c r="B9348" s="219"/>
      <c r="C9348" s="103"/>
      <c r="D9348" s="103"/>
      <c r="E9348" s="5" t="str">
        <f t="array" ref="E9348">IF(D9348="","",XLOOKUP(D9348,DATOS!$D$6:D14000,DATOS!$C$6:C14000,0,0,1))</f>
        <v/>
      </c>
      <c r="F9348" s="220"/>
      <c r="G9348" s="221"/>
      <c r="H9348" s="194"/>
      <c r="I9348" s="106"/>
      <c r="J9348" s="195"/>
      <c r="K9348" s="195"/>
      <c r="L9348" s="196"/>
    </row>
    <row r="9349">
      <c r="A9349" s="198"/>
      <c r="B9349" s="219"/>
      <c r="C9349" s="103"/>
      <c r="D9349" s="103"/>
      <c r="E9349" s="5" t="str">
        <f t="array" ref="E9349">IF(D9349="","",XLOOKUP(D9349,DATOS!$D$6:D14000,DATOS!$C$6:C14000,0,0,1))</f>
        <v/>
      </c>
      <c r="F9349" s="220"/>
      <c r="G9349" s="221"/>
      <c r="H9349" s="194"/>
      <c r="I9349" s="106"/>
      <c r="J9349" s="195"/>
      <c r="K9349" s="195"/>
      <c r="L9349" s="196"/>
    </row>
    <row r="9350">
      <c r="A9350" s="198"/>
      <c r="B9350" s="219"/>
      <c r="C9350" s="103"/>
      <c r="D9350" s="103"/>
      <c r="E9350" s="5" t="str">
        <f t="array" ref="E9350">IF(D9350="","",XLOOKUP(D9350,DATOS!$D$6:D14000,DATOS!$C$6:C14000,0,0,1))</f>
        <v/>
      </c>
      <c r="F9350" s="220"/>
      <c r="G9350" s="221"/>
      <c r="H9350" s="194"/>
      <c r="I9350" s="106"/>
      <c r="J9350" s="195"/>
      <c r="K9350" s="195"/>
      <c r="L9350" s="196"/>
    </row>
    <row r="9351">
      <c r="A9351" s="198"/>
      <c r="B9351" s="219"/>
      <c r="C9351" s="103"/>
      <c r="D9351" s="103"/>
      <c r="E9351" s="5" t="str">
        <f t="array" ref="E9351">IF(D9351="","",XLOOKUP(D9351,DATOS!$D$6:D14000,DATOS!$C$6:C14000,0,0,1))</f>
        <v/>
      </c>
      <c r="F9351" s="220"/>
      <c r="G9351" s="221"/>
      <c r="H9351" s="194"/>
      <c r="I9351" s="106"/>
      <c r="J9351" s="195"/>
      <c r="K9351" s="195"/>
      <c r="L9351" s="196"/>
    </row>
    <row r="9352">
      <c r="A9352" s="198"/>
      <c r="B9352" s="219"/>
      <c r="C9352" s="103"/>
      <c r="D9352" s="103"/>
      <c r="E9352" s="5" t="str">
        <f t="array" ref="E9352">IF(D9352="","",XLOOKUP(D9352,DATOS!$D$6:D14000,DATOS!$C$6:C14000,0,0,1))</f>
        <v/>
      </c>
      <c r="F9352" s="220"/>
      <c r="G9352" s="221"/>
      <c r="H9352" s="194"/>
      <c r="I9352" s="106"/>
      <c r="J9352" s="195"/>
      <c r="K9352" s="195"/>
      <c r="L9352" s="196"/>
    </row>
    <row r="9353">
      <c r="A9353" s="198"/>
      <c r="B9353" s="219"/>
      <c r="C9353" s="103"/>
      <c r="D9353" s="103"/>
      <c r="E9353" s="5" t="str">
        <f t="array" ref="E9353">IF(D9353="","",XLOOKUP(D9353,DATOS!$D$6:D14000,DATOS!$C$6:C14000,0,0,1))</f>
        <v/>
      </c>
      <c r="F9353" s="220"/>
      <c r="G9353" s="221"/>
      <c r="H9353" s="194"/>
      <c r="I9353" s="106"/>
      <c r="J9353" s="195"/>
      <c r="K9353" s="195"/>
      <c r="L9353" s="196"/>
    </row>
    <row r="9354">
      <c r="A9354" s="198"/>
      <c r="B9354" s="219"/>
      <c r="C9354" s="103"/>
      <c r="D9354" s="103"/>
      <c r="E9354" s="5" t="str">
        <f t="array" ref="E9354">IF(D9354="","",XLOOKUP(D9354,DATOS!$D$6:D14000,DATOS!$C$6:C14000,0,0,1))</f>
        <v/>
      </c>
      <c r="F9354" s="220"/>
      <c r="G9354" s="221"/>
      <c r="H9354" s="194"/>
      <c r="I9354" s="106"/>
      <c r="J9354" s="195"/>
      <c r="K9354" s="195"/>
      <c r="L9354" s="196"/>
    </row>
    <row r="9355">
      <c r="A9355" s="198"/>
      <c r="B9355" s="219"/>
      <c r="C9355" s="103"/>
      <c r="D9355" s="103"/>
      <c r="E9355" s="5" t="str">
        <f t="array" ref="E9355">IF(D9355="","",XLOOKUP(D9355,DATOS!$D$6:D14000,DATOS!$C$6:C14000,0,0,1))</f>
        <v/>
      </c>
      <c r="F9355" s="220"/>
      <c r="G9355" s="221"/>
      <c r="H9355" s="194"/>
      <c r="I9355" s="106"/>
      <c r="J9355" s="195"/>
      <c r="K9355" s="195"/>
      <c r="L9355" s="196"/>
    </row>
    <row r="9356">
      <c r="A9356" s="198"/>
      <c r="B9356" s="219"/>
      <c r="C9356" s="103"/>
      <c r="D9356" s="103"/>
      <c r="E9356" s="5" t="str">
        <f t="array" ref="E9356">IF(D9356="","",XLOOKUP(D9356,DATOS!$D$6:D14000,DATOS!$C$6:C14000,0,0,1))</f>
        <v/>
      </c>
      <c r="F9356" s="220"/>
      <c r="G9356" s="221"/>
      <c r="H9356" s="194"/>
      <c r="I9356" s="106"/>
      <c r="J9356" s="195"/>
      <c r="K9356" s="195"/>
      <c r="L9356" s="196"/>
    </row>
    <row r="9357">
      <c r="A9357" s="198"/>
      <c r="B9357" s="219"/>
      <c r="C9357" s="103"/>
      <c r="D9357" s="103"/>
      <c r="E9357" s="5" t="str">
        <f t="array" ref="E9357">IF(D9357="","",XLOOKUP(D9357,DATOS!$D$6:D14000,DATOS!$C$6:C14000,0,0,1))</f>
        <v/>
      </c>
      <c r="F9357" s="220"/>
      <c r="G9357" s="221"/>
      <c r="H9357" s="194"/>
      <c r="I9357" s="106"/>
      <c r="J9357" s="195"/>
      <c r="K9357" s="195"/>
      <c r="L9357" s="196"/>
    </row>
    <row r="9358">
      <c r="A9358" s="198"/>
      <c r="B9358" s="219"/>
      <c r="C9358" s="103"/>
      <c r="D9358" s="103"/>
      <c r="E9358" s="5" t="str">
        <f t="array" ref="E9358">IF(D9358="","",XLOOKUP(D9358,DATOS!$D$6:D14000,DATOS!$C$6:C14000,0,0,1))</f>
        <v/>
      </c>
      <c r="F9358" s="220"/>
      <c r="G9358" s="221"/>
      <c r="H9358" s="194"/>
      <c r="I9358" s="106"/>
      <c r="J9358" s="195"/>
      <c r="K9358" s="195"/>
      <c r="L9358" s="196"/>
    </row>
    <row r="9359">
      <c r="A9359" s="198"/>
      <c r="B9359" s="219"/>
      <c r="C9359" s="103"/>
      <c r="D9359" s="103"/>
      <c r="E9359" s="5" t="str">
        <f t="array" ref="E9359">IF(D9359="","",XLOOKUP(D9359,DATOS!$D$6:D14000,DATOS!$C$6:C14000,0,0,1))</f>
        <v/>
      </c>
      <c r="F9359" s="220"/>
      <c r="G9359" s="221"/>
      <c r="H9359" s="194"/>
      <c r="I9359" s="106"/>
      <c r="J9359" s="195"/>
      <c r="K9359" s="195"/>
      <c r="L9359" s="196"/>
    </row>
    <row r="9360">
      <c r="A9360" s="198"/>
      <c r="B9360" s="219"/>
      <c r="C9360" s="103"/>
      <c r="D9360" s="103"/>
      <c r="E9360" s="5" t="str">
        <f t="array" ref="E9360">IF(D9360="","",XLOOKUP(D9360,DATOS!$D$6:D14000,DATOS!$C$6:C14000,0,0,1))</f>
        <v/>
      </c>
      <c r="F9360" s="220"/>
      <c r="G9360" s="221"/>
      <c r="H9360" s="194"/>
      <c r="I9360" s="106"/>
      <c r="J9360" s="195"/>
      <c r="K9360" s="195"/>
      <c r="L9360" s="196"/>
    </row>
    <row r="9361">
      <c r="A9361" s="198"/>
      <c r="B9361" s="219"/>
      <c r="C9361" s="103"/>
      <c r="D9361" s="103"/>
      <c r="E9361" s="5" t="str">
        <f t="array" ref="E9361">IF(D9361="","",XLOOKUP(D9361,DATOS!$D$6:D14000,DATOS!$C$6:C14000,0,0,1))</f>
        <v/>
      </c>
      <c r="F9361" s="220"/>
      <c r="G9361" s="221"/>
      <c r="H9361" s="194"/>
      <c r="I9361" s="106"/>
      <c r="J9361" s="195"/>
      <c r="K9361" s="195"/>
      <c r="L9361" s="196"/>
    </row>
    <row r="9362">
      <c r="A9362" s="198"/>
      <c r="B9362" s="219"/>
      <c r="C9362" s="103"/>
      <c r="D9362" s="103"/>
      <c r="E9362" s="5" t="str">
        <f t="array" ref="E9362">IF(D9362="","",XLOOKUP(D9362,DATOS!$D$6:D14000,DATOS!$C$6:C14000,0,0,1))</f>
        <v/>
      </c>
      <c r="F9362" s="220"/>
      <c r="G9362" s="221"/>
      <c r="H9362" s="194"/>
      <c r="I9362" s="106"/>
      <c r="J9362" s="195"/>
      <c r="K9362" s="195"/>
      <c r="L9362" s="196"/>
    </row>
    <row r="9363">
      <c r="A9363" s="198"/>
      <c r="B9363" s="219"/>
      <c r="C9363" s="103"/>
      <c r="D9363" s="103"/>
      <c r="E9363" s="5" t="str">
        <f t="array" ref="E9363">IF(D9363="","",XLOOKUP(D9363,DATOS!$D$6:D14000,DATOS!$C$6:C14000,0,0,1))</f>
        <v/>
      </c>
      <c r="F9363" s="220"/>
      <c r="G9363" s="221"/>
      <c r="H9363" s="194"/>
      <c r="I9363" s="106"/>
      <c r="J9363" s="195"/>
      <c r="K9363" s="195"/>
      <c r="L9363" s="196"/>
    </row>
    <row r="9364">
      <c r="A9364" s="198"/>
      <c r="B9364" s="219"/>
      <c r="C9364" s="103"/>
      <c r="D9364" s="103"/>
      <c r="E9364" s="5" t="str">
        <f t="array" ref="E9364">IF(D9364="","",XLOOKUP(D9364,DATOS!$D$6:D14000,DATOS!$C$6:C14000,0,0,1))</f>
        <v/>
      </c>
      <c r="F9364" s="220"/>
      <c r="G9364" s="221"/>
      <c r="H9364" s="194"/>
      <c r="I9364" s="106"/>
      <c r="J9364" s="195"/>
      <c r="K9364" s="195"/>
      <c r="L9364" s="196"/>
    </row>
    <row r="9365">
      <c r="A9365" s="198"/>
      <c r="B9365" s="219"/>
      <c r="C9365" s="103"/>
      <c r="D9365" s="103"/>
      <c r="E9365" s="5" t="str">
        <f t="array" ref="E9365">IF(D9365="","",XLOOKUP(D9365,DATOS!$D$6:D14000,DATOS!$C$6:C14000,0,0,1))</f>
        <v/>
      </c>
      <c r="F9365" s="220"/>
      <c r="G9365" s="221"/>
      <c r="H9365" s="194"/>
      <c r="I9365" s="106"/>
      <c r="J9365" s="195"/>
      <c r="K9365" s="195"/>
      <c r="L9365" s="196"/>
    </row>
    <row r="9366">
      <c r="A9366" s="198"/>
      <c r="B9366" s="219"/>
      <c r="C9366" s="103"/>
      <c r="D9366" s="103"/>
      <c r="E9366" s="5" t="str">
        <f t="array" ref="E9366">IF(D9366="","",XLOOKUP(D9366,DATOS!$D$6:D14000,DATOS!$C$6:C14000,0,0,1))</f>
        <v/>
      </c>
      <c r="F9366" s="220"/>
      <c r="G9366" s="221"/>
      <c r="H9366" s="194"/>
      <c r="I9366" s="106"/>
      <c r="J9366" s="195"/>
      <c r="K9366" s="195"/>
      <c r="L9366" s="196"/>
    </row>
    <row r="9367">
      <c r="A9367" s="198"/>
      <c r="B9367" s="219"/>
      <c r="C9367" s="103"/>
      <c r="D9367" s="103"/>
      <c r="E9367" s="5" t="str">
        <f t="array" ref="E9367">IF(D9367="","",XLOOKUP(D9367,DATOS!$D$6:D14000,DATOS!$C$6:C14000,0,0,1))</f>
        <v/>
      </c>
      <c r="F9367" s="220"/>
      <c r="G9367" s="221"/>
      <c r="H9367" s="194"/>
      <c r="I9367" s="106"/>
      <c r="J9367" s="195"/>
      <c r="K9367" s="195"/>
      <c r="L9367" s="196"/>
    </row>
    <row r="9368">
      <c r="A9368" s="198"/>
      <c r="B9368" s="219"/>
      <c r="C9368" s="103"/>
      <c r="D9368" s="103"/>
      <c r="E9368" s="5" t="str">
        <f t="array" ref="E9368">IF(D9368="","",XLOOKUP(D9368,DATOS!$D$6:D14000,DATOS!$C$6:C14000,0,0,1))</f>
        <v/>
      </c>
      <c r="F9368" s="220"/>
      <c r="G9368" s="221"/>
      <c r="H9368" s="194"/>
      <c r="I9368" s="106"/>
      <c r="J9368" s="195"/>
      <c r="K9368" s="195"/>
      <c r="L9368" s="196"/>
    </row>
    <row r="9369">
      <c r="A9369" s="198"/>
      <c r="B9369" s="219"/>
      <c r="C9369" s="103"/>
      <c r="D9369" s="103"/>
      <c r="E9369" s="5" t="str">
        <f t="array" ref="E9369">IF(D9369="","",XLOOKUP(D9369,DATOS!$D$6:D14000,DATOS!$C$6:C14000,0,0,1))</f>
        <v/>
      </c>
      <c r="F9369" s="220"/>
      <c r="G9369" s="221"/>
      <c r="H9369" s="194"/>
      <c r="I9369" s="106"/>
      <c r="J9369" s="195"/>
      <c r="K9369" s="195"/>
      <c r="L9369" s="196"/>
    </row>
    <row r="9370">
      <c r="A9370" s="198"/>
      <c r="B9370" s="219"/>
      <c r="C9370" s="103"/>
      <c r="D9370" s="103"/>
      <c r="E9370" s="5" t="str">
        <f t="array" ref="E9370">IF(D9370="","",XLOOKUP(D9370,DATOS!$D$6:D14000,DATOS!$C$6:C14000,0,0,1))</f>
        <v/>
      </c>
      <c r="F9370" s="220"/>
      <c r="G9370" s="221"/>
      <c r="H9370" s="194"/>
      <c r="I9370" s="106"/>
      <c r="J9370" s="195"/>
      <c r="K9370" s="195"/>
      <c r="L9370" s="196"/>
    </row>
    <row r="9371">
      <c r="A9371" s="198"/>
      <c r="B9371" s="219"/>
      <c r="C9371" s="103"/>
      <c r="D9371" s="103"/>
      <c r="E9371" s="5" t="str">
        <f t="array" ref="E9371">IF(D9371="","",XLOOKUP(D9371,DATOS!$D$6:D14000,DATOS!$C$6:C14000,0,0,1))</f>
        <v/>
      </c>
      <c r="F9371" s="220"/>
      <c r="G9371" s="221"/>
      <c r="H9371" s="194"/>
      <c r="I9371" s="106"/>
      <c r="J9371" s="195"/>
      <c r="K9371" s="195"/>
      <c r="L9371" s="196"/>
    </row>
    <row r="9372">
      <c r="A9372" s="198"/>
      <c r="B9372" s="219"/>
      <c r="C9372" s="103"/>
      <c r="D9372" s="103"/>
      <c r="E9372" s="5" t="str">
        <f t="array" ref="E9372">IF(D9372="","",XLOOKUP(D9372,DATOS!$D$6:D14000,DATOS!$C$6:C14000,0,0,1))</f>
        <v/>
      </c>
      <c r="F9372" s="220"/>
      <c r="G9372" s="221"/>
      <c r="H9372" s="194"/>
      <c r="I9372" s="106"/>
      <c r="J9372" s="195"/>
      <c r="K9372" s="195"/>
      <c r="L9372" s="196"/>
    </row>
    <row r="9373">
      <c r="A9373" s="198"/>
      <c r="B9373" s="219"/>
      <c r="C9373" s="103"/>
      <c r="D9373" s="103"/>
      <c r="E9373" s="5" t="str">
        <f t="array" ref="E9373">IF(D9373="","",XLOOKUP(D9373,DATOS!$D$6:D14000,DATOS!$C$6:C14000,0,0,1))</f>
        <v/>
      </c>
      <c r="F9373" s="220"/>
      <c r="G9373" s="221"/>
      <c r="H9373" s="194"/>
      <c r="I9373" s="106"/>
      <c r="J9373" s="195"/>
      <c r="K9373" s="195"/>
      <c r="L9373" s="196"/>
    </row>
    <row r="9374">
      <c r="A9374" s="198"/>
      <c r="B9374" s="219"/>
      <c r="C9374" s="103"/>
      <c r="D9374" s="103"/>
      <c r="E9374" s="5" t="str">
        <f t="array" ref="E9374">IF(D9374="","",XLOOKUP(D9374,DATOS!$D$6:D14000,DATOS!$C$6:C14000,0,0,1))</f>
        <v/>
      </c>
      <c r="F9374" s="220"/>
      <c r="G9374" s="221"/>
      <c r="H9374" s="194"/>
      <c r="I9374" s="106"/>
      <c r="J9374" s="195"/>
      <c r="K9374" s="195"/>
      <c r="L9374" s="196"/>
    </row>
    <row r="9375">
      <c r="A9375" s="198"/>
      <c r="B9375" s="219"/>
      <c r="C9375" s="103"/>
      <c r="D9375" s="103"/>
      <c r="E9375" s="5" t="str">
        <f t="array" ref="E9375">IF(D9375="","",XLOOKUP(D9375,DATOS!$D$6:D14000,DATOS!$C$6:C14000,0,0,1))</f>
        <v/>
      </c>
      <c r="F9375" s="220"/>
      <c r="G9375" s="221"/>
      <c r="H9375" s="194"/>
      <c r="I9375" s="106"/>
      <c r="J9375" s="195"/>
      <c r="K9375" s="195"/>
      <c r="L9375" s="196"/>
    </row>
    <row r="9376">
      <c r="A9376" s="198"/>
      <c r="B9376" s="219"/>
      <c r="C9376" s="103"/>
      <c r="D9376" s="103"/>
      <c r="E9376" s="5" t="str">
        <f t="array" ref="E9376">IF(D9376="","",XLOOKUP(D9376,DATOS!$D$6:D14000,DATOS!$C$6:C14000,0,0,1))</f>
        <v/>
      </c>
      <c r="F9376" s="220"/>
      <c r="G9376" s="221"/>
      <c r="H9376" s="194"/>
      <c r="I9376" s="106"/>
      <c r="J9376" s="195"/>
      <c r="K9376" s="195"/>
      <c r="L9376" s="196"/>
    </row>
    <row r="9377">
      <c r="A9377" s="198"/>
      <c r="B9377" s="219"/>
      <c r="C9377" s="103"/>
      <c r="D9377" s="103"/>
      <c r="E9377" s="5" t="str">
        <f t="array" ref="E9377">IF(D9377="","",XLOOKUP(D9377,DATOS!$D$6:D14000,DATOS!$C$6:C14000,0,0,1))</f>
        <v/>
      </c>
      <c r="F9377" s="220"/>
      <c r="G9377" s="221"/>
      <c r="H9377" s="194"/>
      <c r="I9377" s="106"/>
      <c r="J9377" s="195"/>
      <c r="K9377" s="195"/>
      <c r="L9377" s="196"/>
    </row>
    <row r="9378">
      <c r="A9378" s="198"/>
      <c r="B9378" s="219"/>
      <c r="C9378" s="103"/>
      <c r="D9378" s="103"/>
      <c r="E9378" s="5" t="str">
        <f t="array" ref="E9378">IF(D9378="","",XLOOKUP(D9378,DATOS!$D$6:D14000,DATOS!$C$6:C14000,0,0,1))</f>
        <v/>
      </c>
      <c r="F9378" s="220"/>
      <c r="G9378" s="221"/>
      <c r="H9378" s="194"/>
      <c r="I9378" s="106"/>
      <c r="J9378" s="195"/>
      <c r="K9378" s="195"/>
      <c r="L9378" s="196"/>
    </row>
    <row r="9379">
      <c r="A9379" s="198"/>
      <c r="B9379" s="219"/>
      <c r="C9379" s="103"/>
      <c r="D9379" s="103"/>
      <c r="E9379" s="5" t="str">
        <f t="array" ref="E9379">IF(D9379="","",XLOOKUP(D9379,DATOS!$D$6:D14000,DATOS!$C$6:C14000,0,0,1))</f>
        <v/>
      </c>
      <c r="F9379" s="220"/>
      <c r="G9379" s="221"/>
      <c r="H9379" s="194"/>
      <c r="I9379" s="106"/>
      <c r="J9379" s="195"/>
      <c r="K9379" s="195"/>
      <c r="L9379" s="196"/>
    </row>
    <row r="9380">
      <c r="A9380" s="198"/>
      <c r="B9380" s="219"/>
      <c r="C9380" s="103"/>
      <c r="D9380" s="103"/>
      <c r="E9380" s="5" t="str">
        <f t="array" ref="E9380">IF(D9380="","",XLOOKUP(D9380,DATOS!$D$6:D14000,DATOS!$C$6:C14000,0,0,1))</f>
        <v/>
      </c>
      <c r="F9380" s="220"/>
      <c r="G9380" s="221"/>
      <c r="H9380" s="194"/>
      <c r="I9380" s="106"/>
      <c r="J9380" s="195"/>
      <c r="K9380" s="195"/>
      <c r="L9380" s="196"/>
    </row>
    <row r="9381">
      <c r="A9381" s="198"/>
      <c r="B9381" s="219"/>
      <c r="C9381" s="103"/>
      <c r="D9381" s="103"/>
      <c r="E9381" s="5" t="str">
        <f t="array" ref="E9381">IF(D9381="","",XLOOKUP(D9381,DATOS!$D$6:D14000,DATOS!$C$6:C14000,0,0,1))</f>
        <v/>
      </c>
      <c r="F9381" s="220"/>
      <c r="G9381" s="221"/>
      <c r="H9381" s="194"/>
      <c r="I9381" s="106"/>
      <c r="J9381" s="195"/>
      <c r="K9381" s="195"/>
      <c r="L9381" s="196"/>
    </row>
    <row r="9382">
      <c r="A9382" s="198"/>
      <c r="B9382" s="219"/>
      <c r="C9382" s="103"/>
      <c r="D9382" s="103"/>
      <c r="E9382" s="5" t="str">
        <f t="array" ref="E9382">IF(D9382="","",XLOOKUP(D9382,DATOS!$D$6:D14000,DATOS!$C$6:C14000,0,0,1))</f>
        <v/>
      </c>
      <c r="F9382" s="220"/>
      <c r="G9382" s="221"/>
      <c r="H9382" s="194"/>
      <c r="I9382" s="106"/>
      <c r="J9382" s="195"/>
      <c r="K9382" s="195"/>
      <c r="L9382" s="196"/>
    </row>
    <row r="9383">
      <c r="A9383" s="198"/>
      <c r="B9383" s="219"/>
      <c r="C9383" s="103"/>
      <c r="D9383" s="103"/>
      <c r="E9383" s="5" t="str">
        <f t="array" ref="E9383">IF(D9383="","",XLOOKUP(D9383,DATOS!$D$6:D14000,DATOS!$C$6:C14000,0,0,1))</f>
        <v/>
      </c>
      <c r="F9383" s="220"/>
      <c r="G9383" s="221"/>
      <c r="H9383" s="194"/>
      <c r="I9383" s="106"/>
      <c r="J9383" s="195"/>
      <c r="K9383" s="195"/>
      <c r="L9383" s="196"/>
    </row>
    <row r="9384">
      <c r="A9384" s="198"/>
      <c r="B9384" s="219"/>
      <c r="C9384" s="103"/>
      <c r="D9384" s="103"/>
      <c r="E9384" s="5" t="str">
        <f t="array" ref="E9384">IF(D9384="","",XLOOKUP(D9384,DATOS!$D$6:D14000,DATOS!$C$6:C14000,0,0,1))</f>
        <v/>
      </c>
      <c r="F9384" s="220"/>
      <c r="G9384" s="221"/>
      <c r="H9384" s="194"/>
      <c r="I9384" s="106"/>
      <c r="J9384" s="195"/>
      <c r="K9384" s="195"/>
      <c r="L9384" s="196"/>
    </row>
    <row r="9385">
      <c r="A9385" s="198"/>
      <c r="B9385" s="219"/>
      <c r="C9385" s="103"/>
      <c r="D9385" s="103"/>
      <c r="E9385" s="5" t="str">
        <f t="array" ref="E9385">IF(D9385="","",XLOOKUP(D9385,DATOS!$D$6:D14000,DATOS!$C$6:C14000,0,0,1))</f>
        <v/>
      </c>
      <c r="F9385" s="220"/>
      <c r="G9385" s="221"/>
      <c r="H9385" s="194"/>
      <c r="I9385" s="106"/>
      <c r="J9385" s="195"/>
      <c r="K9385" s="195"/>
      <c r="L9385" s="196"/>
    </row>
    <row r="9386">
      <c r="A9386" s="198"/>
      <c r="B9386" s="219"/>
      <c r="C9386" s="103"/>
      <c r="D9386" s="103"/>
      <c r="E9386" s="5" t="str">
        <f t="array" ref="E9386">IF(D9386="","",XLOOKUP(D9386,DATOS!$D$6:D14000,DATOS!$C$6:C14000,0,0,1))</f>
        <v/>
      </c>
      <c r="F9386" s="220"/>
      <c r="G9386" s="221"/>
      <c r="H9386" s="194"/>
      <c r="I9386" s="106"/>
      <c r="J9386" s="195"/>
      <c r="K9386" s="195"/>
      <c r="L9386" s="196"/>
    </row>
    <row r="9387">
      <c r="A9387" s="198"/>
      <c r="B9387" s="219"/>
      <c r="C9387" s="103"/>
      <c r="D9387" s="103"/>
      <c r="E9387" s="5" t="str">
        <f t="array" ref="E9387">IF(D9387="","",XLOOKUP(D9387,DATOS!$D$6:D14000,DATOS!$C$6:C14000,0,0,1))</f>
        <v/>
      </c>
      <c r="F9387" s="220"/>
      <c r="G9387" s="221"/>
      <c r="H9387" s="194"/>
      <c r="I9387" s="106"/>
      <c r="J9387" s="195"/>
      <c r="K9387" s="195"/>
      <c r="L9387" s="196"/>
    </row>
    <row r="9388">
      <c r="A9388" s="198"/>
      <c r="B9388" s="219"/>
      <c r="C9388" s="103"/>
      <c r="D9388" s="103"/>
      <c r="E9388" s="5" t="str">
        <f t="array" ref="E9388">IF(D9388="","",XLOOKUP(D9388,DATOS!$D$6:D14000,DATOS!$C$6:C14000,0,0,1))</f>
        <v/>
      </c>
      <c r="F9388" s="220"/>
      <c r="G9388" s="221"/>
      <c r="H9388" s="194"/>
      <c r="I9388" s="106"/>
      <c r="J9388" s="195"/>
      <c r="K9388" s="195"/>
      <c r="L9388" s="196"/>
    </row>
    <row r="9389">
      <c r="A9389" s="198"/>
      <c r="B9389" s="219"/>
      <c r="C9389" s="103"/>
      <c r="D9389" s="103"/>
      <c r="E9389" s="5" t="str">
        <f t="array" ref="E9389">IF(D9389="","",XLOOKUP(D9389,DATOS!$D$6:D14000,DATOS!$C$6:C14000,0,0,1))</f>
        <v/>
      </c>
      <c r="F9389" s="220"/>
      <c r="G9389" s="221"/>
      <c r="H9389" s="194"/>
      <c r="I9389" s="106"/>
      <c r="J9389" s="195"/>
      <c r="K9389" s="195"/>
      <c r="L9389" s="196"/>
    </row>
    <row r="9390">
      <c r="A9390" s="198"/>
      <c r="B9390" s="219"/>
      <c r="C9390" s="103"/>
      <c r="D9390" s="103"/>
      <c r="E9390" s="5" t="str">
        <f t="array" ref="E9390">IF(D9390="","",XLOOKUP(D9390,DATOS!$D$6:D14000,DATOS!$C$6:C14000,0,0,1))</f>
        <v/>
      </c>
      <c r="F9390" s="220"/>
      <c r="G9390" s="221"/>
      <c r="H9390" s="194"/>
      <c r="I9390" s="106"/>
      <c r="J9390" s="195"/>
      <c r="K9390" s="195"/>
      <c r="L9390" s="196"/>
    </row>
    <row r="9391">
      <c r="A9391" s="198"/>
      <c r="B9391" s="219"/>
      <c r="C9391" s="103"/>
      <c r="D9391" s="103"/>
      <c r="E9391" s="5" t="str">
        <f t="array" ref="E9391">IF(D9391="","",XLOOKUP(D9391,DATOS!$D$6:D14000,DATOS!$C$6:C14000,0,0,1))</f>
        <v/>
      </c>
      <c r="F9391" s="220"/>
      <c r="G9391" s="221"/>
      <c r="H9391" s="194"/>
      <c r="I9391" s="106"/>
      <c r="J9391" s="195"/>
      <c r="K9391" s="195"/>
      <c r="L9391" s="196"/>
    </row>
    <row r="9392">
      <c r="A9392" s="198"/>
      <c r="B9392" s="219"/>
      <c r="C9392" s="103"/>
      <c r="D9392" s="103"/>
      <c r="E9392" s="5" t="str">
        <f t="array" ref="E9392">IF(D9392="","",XLOOKUP(D9392,DATOS!$D$6:D14000,DATOS!$C$6:C14000,0,0,1))</f>
        <v/>
      </c>
      <c r="F9392" s="220"/>
      <c r="G9392" s="221"/>
      <c r="H9392" s="194"/>
      <c r="I9392" s="106"/>
      <c r="J9392" s="195"/>
      <c r="K9392" s="195"/>
      <c r="L9392" s="196"/>
    </row>
    <row r="9393">
      <c r="A9393" s="198"/>
      <c r="B9393" s="219"/>
      <c r="C9393" s="103"/>
      <c r="D9393" s="103"/>
      <c r="E9393" s="5" t="str">
        <f t="array" ref="E9393">IF(D9393="","",XLOOKUP(D9393,DATOS!$D$6:D14000,DATOS!$C$6:C14000,0,0,1))</f>
        <v/>
      </c>
      <c r="F9393" s="220"/>
      <c r="G9393" s="221"/>
      <c r="H9393" s="194"/>
      <c r="I9393" s="106"/>
      <c r="J9393" s="195"/>
      <c r="K9393" s="195"/>
      <c r="L9393" s="196"/>
    </row>
    <row r="9394">
      <c r="A9394" s="198"/>
      <c r="B9394" s="219"/>
      <c r="C9394" s="103"/>
      <c r="D9394" s="103"/>
      <c r="E9394" s="5" t="str">
        <f t="array" ref="E9394">IF(D9394="","",XLOOKUP(D9394,DATOS!$D$6:D14000,DATOS!$C$6:C14000,0,0,1))</f>
        <v/>
      </c>
      <c r="F9394" s="220"/>
      <c r="G9394" s="221"/>
      <c r="H9394" s="194"/>
      <c r="I9394" s="106"/>
      <c r="J9394" s="195"/>
      <c r="K9394" s="195"/>
      <c r="L9394" s="196"/>
    </row>
    <row r="9395">
      <c r="A9395" s="198"/>
      <c r="B9395" s="219"/>
      <c r="C9395" s="103"/>
      <c r="D9395" s="103"/>
      <c r="E9395" s="5" t="str">
        <f t="array" ref="E9395">IF(D9395="","",XLOOKUP(D9395,DATOS!$D$6:D14000,DATOS!$C$6:C14000,0,0,1))</f>
        <v/>
      </c>
      <c r="F9395" s="220"/>
      <c r="G9395" s="221"/>
      <c r="H9395" s="194"/>
      <c r="I9395" s="106"/>
      <c r="J9395" s="195"/>
      <c r="K9395" s="195"/>
      <c r="L9395" s="196"/>
    </row>
    <row r="9396">
      <c r="A9396" s="198"/>
      <c r="B9396" s="219"/>
      <c r="C9396" s="103"/>
      <c r="D9396" s="103"/>
      <c r="E9396" s="5" t="str">
        <f t="array" ref="E9396">IF(D9396="","",XLOOKUP(D9396,DATOS!$D$6:D14000,DATOS!$C$6:C14000,0,0,1))</f>
        <v/>
      </c>
      <c r="F9396" s="220"/>
      <c r="G9396" s="221"/>
      <c r="H9396" s="194"/>
      <c r="I9396" s="106"/>
      <c r="J9396" s="195"/>
      <c r="K9396" s="195"/>
      <c r="L9396" s="196"/>
    </row>
    <row r="9397">
      <c r="A9397" s="198"/>
      <c r="B9397" s="219"/>
      <c r="C9397" s="103"/>
      <c r="D9397" s="103"/>
      <c r="E9397" s="5" t="str">
        <f t="array" ref="E9397">IF(D9397="","",XLOOKUP(D9397,DATOS!$D$6:D14000,DATOS!$C$6:C14000,0,0,1))</f>
        <v/>
      </c>
      <c r="F9397" s="220"/>
      <c r="G9397" s="221"/>
      <c r="H9397" s="194"/>
      <c r="I9397" s="106"/>
      <c r="J9397" s="195"/>
      <c r="K9397" s="195"/>
      <c r="L9397" s="196"/>
    </row>
    <row r="9398">
      <c r="A9398" s="198"/>
      <c r="B9398" s="219"/>
      <c r="C9398" s="103"/>
      <c r="D9398" s="103"/>
      <c r="E9398" s="5" t="str">
        <f t="array" ref="E9398">IF(D9398="","",XLOOKUP(D9398,DATOS!$D$6:D14000,DATOS!$C$6:C14000,0,0,1))</f>
        <v/>
      </c>
      <c r="F9398" s="220"/>
      <c r="G9398" s="221"/>
      <c r="H9398" s="194"/>
      <c r="I9398" s="106"/>
      <c r="J9398" s="195"/>
      <c r="K9398" s="195"/>
      <c r="L9398" s="196"/>
    </row>
    <row r="9399">
      <c r="A9399" s="198"/>
      <c r="B9399" s="219"/>
      <c r="C9399" s="103"/>
      <c r="D9399" s="103"/>
      <c r="E9399" s="5" t="str">
        <f t="array" ref="E9399">IF(D9399="","",XLOOKUP(D9399,DATOS!$D$6:D14000,DATOS!$C$6:C14000,0,0,1))</f>
        <v/>
      </c>
      <c r="F9399" s="220"/>
      <c r="G9399" s="221"/>
      <c r="H9399" s="194"/>
      <c r="I9399" s="106"/>
      <c r="J9399" s="195"/>
      <c r="K9399" s="195"/>
      <c r="L9399" s="196"/>
    </row>
    <row r="9400">
      <c r="A9400" s="198"/>
      <c r="B9400" s="219"/>
      <c r="C9400" s="103"/>
      <c r="D9400" s="103"/>
      <c r="E9400" s="5" t="str">
        <f t="array" ref="E9400">IF(D9400="","",XLOOKUP(D9400,DATOS!$D$6:D14000,DATOS!$C$6:C14000,0,0,1))</f>
        <v/>
      </c>
      <c r="F9400" s="220"/>
      <c r="G9400" s="221"/>
      <c r="H9400" s="194"/>
      <c r="I9400" s="106"/>
      <c r="J9400" s="195"/>
      <c r="K9400" s="195"/>
      <c r="L9400" s="196"/>
    </row>
    <row r="9401">
      <c r="A9401" s="198"/>
      <c r="B9401" s="219"/>
      <c r="C9401" s="103"/>
      <c r="D9401" s="103"/>
      <c r="E9401" s="5" t="str">
        <f t="array" ref="E9401">IF(D9401="","",XLOOKUP(D9401,DATOS!$D$6:D14000,DATOS!$C$6:C14000,0,0,1))</f>
        <v/>
      </c>
      <c r="F9401" s="220"/>
      <c r="G9401" s="221"/>
      <c r="H9401" s="194"/>
      <c r="I9401" s="106"/>
      <c r="J9401" s="195"/>
      <c r="K9401" s="195"/>
      <c r="L9401" s="196"/>
    </row>
    <row r="9402">
      <c r="A9402" s="198"/>
      <c r="B9402" s="219"/>
      <c r="C9402" s="103"/>
      <c r="D9402" s="103"/>
      <c r="E9402" s="5" t="str">
        <f t="array" ref="E9402">IF(D9402="","",XLOOKUP(D9402,DATOS!$D$6:D14000,DATOS!$C$6:C14000,0,0,1))</f>
        <v/>
      </c>
      <c r="F9402" s="220"/>
      <c r="G9402" s="221"/>
      <c r="H9402" s="194"/>
      <c r="I9402" s="106"/>
      <c r="J9402" s="195"/>
      <c r="K9402" s="195"/>
      <c r="L9402" s="196"/>
    </row>
    <row r="9403">
      <c r="A9403" s="198"/>
      <c r="B9403" s="219"/>
      <c r="C9403" s="103"/>
      <c r="D9403" s="103"/>
      <c r="E9403" s="5" t="str">
        <f t="array" ref="E9403">IF(D9403="","",XLOOKUP(D9403,DATOS!$D$6:D14000,DATOS!$C$6:C14000,0,0,1))</f>
        <v/>
      </c>
      <c r="F9403" s="220"/>
      <c r="G9403" s="221"/>
      <c r="H9403" s="194"/>
      <c r="I9403" s="106"/>
      <c r="J9403" s="195"/>
      <c r="K9403" s="195"/>
      <c r="L9403" s="196"/>
    </row>
    <row r="9404">
      <c r="A9404" s="198"/>
      <c r="B9404" s="219"/>
      <c r="C9404" s="103"/>
      <c r="D9404" s="103"/>
      <c r="E9404" s="5" t="str">
        <f t="array" ref="E9404">IF(D9404="","",XLOOKUP(D9404,DATOS!$D$6:D14000,DATOS!$C$6:C14000,0,0,1))</f>
        <v/>
      </c>
      <c r="F9404" s="220"/>
      <c r="G9404" s="221"/>
      <c r="H9404" s="194"/>
      <c r="I9404" s="106"/>
      <c r="J9404" s="195"/>
      <c r="K9404" s="195"/>
      <c r="L9404" s="196"/>
    </row>
    <row r="9405">
      <c r="A9405" s="198"/>
      <c r="B9405" s="219"/>
      <c r="C9405" s="103"/>
      <c r="D9405" s="103"/>
      <c r="E9405" s="5" t="str">
        <f t="array" ref="E9405">IF(D9405="","",XLOOKUP(D9405,DATOS!$D$6:D14000,DATOS!$C$6:C14000,0,0,1))</f>
        <v/>
      </c>
      <c r="F9405" s="220"/>
      <c r="G9405" s="221"/>
      <c r="H9405" s="194"/>
      <c r="I9405" s="106"/>
      <c r="J9405" s="195"/>
      <c r="K9405" s="195"/>
      <c r="L9405" s="196"/>
    </row>
    <row r="9406">
      <c r="A9406" s="198"/>
      <c r="B9406" s="219"/>
      <c r="C9406" s="103"/>
      <c r="D9406" s="103"/>
      <c r="E9406" s="5" t="str">
        <f t="array" ref="E9406">IF(D9406="","",XLOOKUP(D9406,DATOS!$D$6:D14000,DATOS!$C$6:C14000,0,0,1))</f>
        <v/>
      </c>
      <c r="F9406" s="220"/>
      <c r="G9406" s="221"/>
      <c r="H9406" s="194"/>
      <c r="I9406" s="106"/>
      <c r="J9406" s="195"/>
      <c r="K9406" s="195"/>
      <c r="L9406" s="196"/>
    </row>
    <row r="9407">
      <c r="A9407" s="198"/>
      <c r="B9407" s="219"/>
      <c r="C9407" s="103"/>
      <c r="D9407" s="103"/>
      <c r="E9407" s="5" t="str">
        <f t="array" ref="E9407">IF(D9407="","",XLOOKUP(D9407,DATOS!$D$6:D14000,DATOS!$C$6:C14000,0,0,1))</f>
        <v/>
      </c>
      <c r="F9407" s="220"/>
      <c r="G9407" s="221"/>
      <c r="H9407" s="194"/>
      <c r="I9407" s="106"/>
      <c r="J9407" s="195"/>
      <c r="K9407" s="195"/>
      <c r="L9407" s="196"/>
    </row>
    <row r="9408">
      <c r="A9408" s="198"/>
      <c r="B9408" s="219"/>
      <c r="C9408" s="103"/>
      <c r="D9408" s="103"/>
      <c r="E9408" s="5" t="str">
        <f t="array" ref="E9408">IF(D9408="","",XLOOKUP(D9408,DATOS!$D$6:D14000,DATOS!$C$6:C14000,0,0,1))</f>
        <v/>
      </c>
      <c r="F9408" s="220"/>
      <c r="G9408" s="221"/>
      <c r="H9408" s="194"/>
      <c r="I9408" s="106"/>
      <c r="J9408" s="195"/>
      <c r="K9408" s="195"/>
      <c r="L9408" s="196"/>
    </row>
    <row r="9409">
      <c r="A9409" s="198"/>
      <c r="B9409" s="219"/>
      <c r="C9409" s="103"/>
      <c r="D9409" s="103"/>
      <c r="E9409" s="5" t="str">
        <f t="array" ref="E9409">IF(D9409="","",XLOOKUP(D9409,DATOS!$D$6:D14000,DATOS!$C$6:C14000,0,0,1))</f>
        <v/>
      </c>
      <c r="F9409" s="220"/>
      <c r="G9409" s="221"/>
      <c r="H9409" s="194"/>
      <c r="I9409" s="106"/>
      <c r="J9409" s="195"/>
      <c r="K9409" s="195"/>
      <c r="L9409" s="196"/>
    </row>
    <row r="9410">
      <c r="A9410" s="198"/>
      <c r="B9410" s="219"/>
      <c r="C9410" s="103"/>
      <c r="D9410" s="103"/>
      <c r="E9410" s="5" t="str">
        <f t="array" ref="E9410">IF(D9410="","",XLOOKUP(D9410,DATOS!$D$6:D14000,DATOS!$C$6:C14000,0,0,1))</f>
        <v/>
      </c>
      <c r="F9410" s="220"/>
      <c r="G9410" s="221"/>
      <c r="H9410" s="194"/>
      <c r="I9410" s="106"/>
      <c r="J9410" s="195"/>
      <c r="K9410" s="195"/>
      <c r="L9410" s="196"/>
    </row>
    <row r="9411">
      <c r="A9411" s="198"/>
      <c r="B9411" s="219"/>
      <c r="C9411" s="103"/>
      <c r="D9411" s="103"/>
      <c r="E9411" s="5" t="str">
        <f t="array" ref="E9411">IF(D9411="","",XLOOKUP(D9411,DATOS!$D$6:D14000,DATOS!$C$6:C14000,0,0,1))</f>
        <v/>
      </c>
      <c r="F9411" s="220"/>
      <c r="G9411" s="221"/>
      <c r="H9411" s="194"/>
      <c r="I9411" s="106"/>
      <c r="J9411" s="195"/>
      <c r="K9411" s="195"/>
      <c r="L9411" s="196"/>
    </row>
    <row r="9412">
      <c r="A9412" s="198"/>
      <c r="B9412" s="219"/>
      <c r="C9412" s="103"/>
      <c r="D9412" s="103"/>
      <c r="E9412" s="5" t="str">
        <f t="array" ref="E9412">IF(D9412="","",XLOOKUP(D9412,DATOS!$D$6:D14000,DATOS!$C$6:C14000,0,0,1))</f>
        <v/>
      </c>
      <c r="F9412" s="220"/>
      <c r="G9412" s="221"/>
      <c r="H9412" s="194"/>
      <c r="I9412" s="106"/>
      <c r="J9412" s="195"/>
      <c r="K9412" s="195"/>
      <c r="L9412" s="196"/>
    </row>
    <row r="9413">
      <c r="A9413" s="198"/>
      <c r="B9413" s="219"/>
      <c r="C9413" s="103"/>
      <c r="D9413" s="103"/>
      <c r="E9413" s="5" t="str">
        <f t="array" ref="E9413">IF(D9413="","",XLOOKUP(D9413,DATOS!$D$6:D14000,DATOS!$C$6:C14000,0,0,1))</f>
        <v/>
      </c>
      <c r="F9413" s="220"/>
      <c r="G9413" s="221"/>
      <c r="H9413" s="194"/>
      <c r="I9413" s="106"/>
      <c r="J9413" s="195"/>
      <c r="K9413" s="195"/>
      <c r="L9413" s="196"/>
    </row>
    <row r="9414">
      <c r="A9414" s="198"/>
      <c r="B9414" s="219"/>
      <c r="C9414" s="103"/>
      <c r="D9414" s="103"/>
      <c r="E9414" s="5" t="str">
        <f t="array" ref="E9414">IF(D9414="","",XLOOKUP(D9414,DATOS!$D$6:D14000,DATOS!$C$6:C14000,0,0,1))</f>
        <v/>
      </c>
      <c r="F9414" s="220"/>
      <c r="G9414" s="221"/>
      <c r="H9414" s="194"/>
      <c r="I9414" s="106"/>
      <c r="J9414" s="195"/>
      <c r="K9414" s="195"/>
      <c r="L9414" s="196"/>
    </row>
    <row r="9415">
      <c r="A9415" s="198"/>
      <c r="B9415" s="219"/>
      <c r="C9415" s="103"/>
      <c r="D9415" s="103"/>
      <c r="E9415" s="5" t="str">
        <f t="array" ref="E9415">IF(D9415="","",XLOOKUP(D9415,DATOS!$D$6:D14000,DATOS!$C$6:C14000,0,0,1))</f>
        <v/>
      </c>
      <c r="F9415" s="220"/>
      <c r="G9415" s="221"/>
      <c r="H9415" s="194"/>
      <c r="I9415" s="106"/>
      <c r="J9415" s="195"/>
      <c r="K9415" s="195"/>
      <c r="L9415" s="196"/>
    </row>
    <row r="9416">
      <c r="A9416" s="198"/>
      <c r="B9416" s="219"/>
      <c r="C9416" s="103"/>
      <c r="D9416" s="103"/>
      <c r="E9416" s="5" t="str">
        <f t="array" ref="E9416">IF(D9416="","",XLOOKUP(D9416,DATOS!$D$6:D14000,DATOS!$C$6:C14000,0,0,1))</f>
        <v/>
      </c>
      <c r="F9416" s="220"/>
      <c r="G9416" s="221"/>
      <c r="H9416" s="194"/>
      <c r="I9416" s="106"/>
      <c r="J9416" s="195"/>
      <c r="K9416" s="195"/>
      <c r="L9416" s="196"/>
    </row>
    <row r="9417">
      <c r="A9417" s="198"/>
      <c r="B9417" s="219"/>
      <c r="C9417" s="103"/>
      <c r="D9417" s="103"/>
      <c r="E9417" s="5" t="str">
        <f t="array" ref="E9417">IF(D9417="","",XLOOKUP(D9417,DATOS!$D$6:D14000,DATOS!$C$6:C14000,0,0,1))</f>
        <v/>
      </c>
      <c r="F9417" s="220"/>
      <c r="G9417" s="221"/>
      <c r="H9417" s="194"/>
      <c r="I9417" s="106"/>
      <c r="J9417" s="195"/>
      <c r="K9417" s="195"/>
      <c r="L9417" s="196"/>
    </row>
    <row r="9418">
      <c r="A9418" s="198"/>
      <c r="B9418" s="219"/>
      <c r="C9418" s="103"/>
      <c r="D9418" s="103"/>
      <c r="E9418" s="5" t="str">
        <f t="array" ref="E9418">IF(D9418="","",XLOOKUP(D9418,DATOS!$D$6:D14000,DATOS!$C$6:C14000,0,0,1))</f>
        <v/>
      </c>
      <c r="F9418" s="220"/>
      <c r="G9418" s="221"/>
      <c r="H9418" s="194"/>
      <c r="I9418" s="106"/>
      <c r="J9418" s="195"/>
      <c r="K9418" s="195"/>
      <c r="L9418" s="196"/>
    </row>
    <row r="9419">
      <c r="A9419" s="198"/>
      <c r="B9419" s="219"/>
      <c r="C9419" s="103"/>
      <c r="D9419" s="103"/>
      <c r="E9419" s="5" t="str">
        <f t="array" ref="E9419">IF(D9419="","",XLOOKUP(D9419,DATOS!$D$6:D14000,DATOS!$C$6:C14000,0,0,1))</f>
        <v/>
      </c>
      <c r="F9419" s="220"/>
      <c r="G9419" s="221"/>
      <c r="H9419" s="194"/>
      <c r="I9419" s="106"/>
      <c r="J9419" s="195"/>
      <c r="K9419" s="195"/>
      <c r="L9419" s="196"/>
    </row>
    <row r="9420">
      <c r="A9420" s="198"/>
      <c r="B9420" s="219"/>
      <c r="C9420" s="103"/>
      <c r="D9420" s="103"/>
      <c r="E9420" s="5" t="str">
        <f t="array" ref="E9420">IF(D9420="","",XLOOKUP(D9420,DATOS!$D$6:D14000,DATOS!$C$6:C14000,0,0,1))</f>
        <v/>
      </c>
      <c r="F9420" s="220"/>
      <c r="G9420" s="221"/>
      <c r="H9420" s="194"/>
      <c r="I9420" s="106"/>
      <c r="J9420" s="195"/>
      <c r="K9420" s="195"/>
      <c r="L9420" s="196"/>
    </row>
    <row r="9421">
      <c r="A9421" s="198"/>
      <c r="B9421" s="219"/>
      <c r="C9421" s="103"/>
      <c r="D9421" s="103"/>
      <c r="E9421" s="5" t="str">
        <f t="array" ref="E9421">IF(D9421="","",XLOOKUP(D9421,DATOS!$D$6:D14000,DATOS!$C$6:C14000,0,0,1))</f>
        <v/>
      </c>
      <c r="F9421" s="220"/>
      <c r="G9421" s="221"/>
      <c r="H9421" s="194"/>
      <c r="I9421" s="106"/>
      <c r="J9421" s="195"/>
      <c r="K9421" s="195"/>
      <c r="L9421" s="196"/>
    </row>
    <row r="9422">
      <c r="A9422" s="198"/>
      <c r="B9422" s="219"/>
      <c r="C9422" s="103"/>
      <c r="D9422" s="103"/>
      <c r="E9422" s="5" t="str">
        <f t="array" ref="E9422">IF(D9422="","",XLOOKUP(D9422,DATOS!$D$6:D14000,DATOS!$C$6:C14000,0,0,1))</f>
        <v/>
      </c>
      <c r="F9422" s="220"/>
      <c r="G9422" s="221"/>
      <c r="H9422" s="194"/>
      <c r="I9422" s="106"/>
      <c r="J9422" s="195"/>
      <c r="K9422" s="195"/>
      <c r="L9422" s="196"/>
    </row>
    <row r="9423">
      <c r="A9423" s="198"/>
      <c r="B9423" s="219"/>
      <c r="C9423" s="103"/>
      <c r="D9423" s="103"/>
      <c r="E9423" s="5" t="str">
        <f t="array" ref="E9423">IF(D9423="","",XLOOKUP(D9423,DATOS!$D$6:D14000,DATOS!$C$6:C14000,0,0,1))</f>
        <v/>
      </c>
      <c r="F9423" s="220"/>
      <c r="G9423" s="221"/>
      <c r="H9423" s="194"/>
      <c r="I9423" s="106"/>
      <c r="J9423" s="195"/>
      <c r="K9423" s="195"/>
      <c r="L9423" s="196"/>
    </row>
    <row r="9424">
      <c r="A9424" s="198"/>
      <c r="B9424" s="219"/>
      <c r="C9424" s="103"/>
      <c r="D9424" s="103"/>
      <c r="E9424" s="5" t="str">
        <f t="array" ref="E9424">IF(D9424="","",XLOOKUP(D9424,DATOS!$D$6:D14000,DATOS!$C$6:C14000,0,0,1))</f>
        <v/>
      </c>
      <c r="F9424" s="220"/>
      <c r="G9424" s="221"/>
      <c r="H9424" s="194"/>
      <c r="I9424" s="106"/>
      <c r="J9424" s="195"/>
      <c r="K9424" s="195"/>
      <c r="L9424" s="196"/>
    </row>
    <row r="9425">
      <c r="A9425" s="198"/>
      <c r="B9425" s="219"/>
      <c r="C9425" s="103"/>
      <c r="D9425" s="103"/>
      <c r="E9425" s="5" t="str">
        <f t="array" ref="E9425">IF(D9425="","",XLOOKUP(D9425,DATOS!$D$6:D14000,DATOS!$C$6:C14000,0,0,1))</f>
        <v/>
      </c>
      <c r="F9425" s="220"/>
      <c r="G9425" s="221"/>
      <c r="H9425" s="194"/>
      <c r="I9425" s="106"/>
      <c r="J9425" s="195"/>
      <c r="K9425" s="195"/>
      <c r="L9425" s="196"/>
    </row>
    <row r="9426">
      <c r="A9426" s="198"/>
      <c r="B9426" s="219"/>
      <c r="C9426" s="103"/>
      <c r="D9426" s="103"/>
      <c r="E9426" s="5" t="str">
        <f t="array" ref="E9426">IF(D9426="","",XLOOKUP(D9426,DATOS!$D$6:D14000,DATOS!$C$6:C14000,0,0,1))</f>
        <v/>
      </c>
      <c r="F9426" s="220"/>
      <c r="G9426" s="221"/>
      <c r="H9426" s="194"/>
      <c r="I9426" s="106"/>
      <c r="J9426" s="195"/>
      <c r="K9426" s="195"/>
      <c r="L9426" s="196"/>
    </row>
    <row r="9427">
      <c r="A9427" s="198"/>
      <c r="B9427" s="219"/>
      <c r="C9427" s="103"/>
      <c r="D9427" s="103"/>
      <c r="E9427" s="5" t="str">
        <f t="array" ref="E9427">IF(D9427="","",XLOOKUP(D9427,DATOS!$D$6:D14000,DATOS!$C$6:C14000,0,0,1))</f>
        <v/>
      </c>
      <c r="F9427" s="220"/>
      <c r="G9427" s="221"/>
      <c r="H9427" s="194"/>
      <c r="I9427" s="106"/>
      <c r="J9427" s="195"/>
      <c r="K9427" s="195"/>
      <c r="L9427" s="196"/>
    </row>
    <row r="9428">
      <c r="A9428" s="198"/>
      <c r="B9428" s="219"/>
      <c r="C9428" s="103"/>
      <c r="D9428" s="103"/>
      <c r="E9428" s="5" t="str">
        <f t="array" ref="E9428">IF(D9428="","",XLOOKUP(D9428,DATOS!$D$6:D14000,DATOS!$C$6:C14000,0,0,1))</f>
        <v/>
      </c>
      <c r="F9428" s="220"/>
      <c r="G9428" s="221"/>
      <c r="H9428" s="194"/>
      <c r="I9428" s="106"/>
      <c r="J9428" s="195"/>
      <c r="K9428" s="195"/>
      <c r="L9428" s="196"/>
    </row>
    <row r="9429">
      <c r="A9429" s="198"/>
      <c r="B9429" s="219"/>
      <c r="C9429" s="103"/>
      <c r="D9429" s="103"/>
      <c r="E9429" s="5" t="str">
        <f t="array" ref="E9429">IF(D9429="","",XLOOKUP(D9429,DATOS!$D$6:D14000,DATOS!$C$6:C14000,0,0,1))</f>
        <v/>
      </c>
      <c r="F9429" s="220"/>
      <c r="G9429" s="221"/>
      <c r="H9429" s="194"/>
      <c r="I9429" s="106"/>
      <c r="J9429" s="195"/>
      <c r="K9429" s="195"/>
      <c r="L9429" s="196"/>
    </row>
    <row r="9430">
      <c r="A9430" s="198"/>
      <c r="B9430" s="219"/>
      <c r="C9430" s="103"/>
      <c r="D9430" s="103"/>
      <c r="E9430" s="5" t="str">
        <f t="array" ref="E9430">IF(D9430="","",XLOOKUP(D9430,DATOS!$D$6:D14000,DATOS!$C$6:C14000,0,0,1))</f>
        <v/>
      </c>
      <c r="F9430" s="220"/>
      <c r="G9430" s="221"/>
      <c r="H9430" s="194"/>
      <c r="I9430" s="106"/>
      <c r="J9430" s="195"/>
      <c r="K9430" s="195"/>
      <c r="L9430" s="196"/>
    </row>
    <row r="9431">
      <c r="A9431" s="198"/>
      <c r="B9431" s="219"/>
      <c r="C9431" s="103"/>
      <c r="D9431" s="103"/>
      <c r="E9431" s="5" t="str">
        <f t="array" ref="E9431">IF(D9431="","",XLOOKUP(D9431,DATOS!$D$6:D14000,DATOS!$C$6:C14000,0,0,1))</f>
        <v/>
      </c>
      <c r="F9431" s="220"/>
      <c r="G9431" s="221"/>
      <c r="H9431" s="194"/>
      <c r="I9431" s="106"/>
      <c r="J9431" s="195"/>
      <c r="K9431" s="195"/>
      <c r="L9431" s="196"/>
    </row>
    <row r="9432">
      <c r="A9432" s="198"/>
      <c r="B9432" s="219"/>
      <c r="C9432" s="103"/>
      <c r="D9432" s="103"/>
      <c r="E9432" s="5" t="str">
        <f t="array" ref="E9432">IF(D9432="","",XLOOKUP(D9432,DATOS!$D$6:D14000,DATOS!$C$6:C14000,0,0,1))</f>
        <v/>
      </c>
      <c r="F9432" s="220"/>
      <c r="G9432" s="221"/>
      <c r="H9432" s="194"/>
      <c r="I9432" s="106"/>
      <c r="J9432" s="195"/>
      <c r="K9432" s="195"/>
      <c r="L9432" s="196"/>
    </row>
    <row r="9433">
      <c r="A9433" s="198"/>
      <c r="B9433" s="219"/>
      <c r="C9433" s="103"/>
      <c r="D9433" s="103"/>
      <c r="E9433" s="5" t="str">
        <f t="array" ref="E9433">IF(D9433="","",XLOOKUP(D9433,DATOS!$D$6:D14000,DATOS!$C$6:C14000,0,0,1))</f>
        <v/>
      </c>
      <c r="F9433" s="220"/>
      <c r="G9433" s="221"/>
      <c r="H9433" s="194"/>
      <c r="I9433" s="106"/>
      <c r="J9433" s="195"/>
      <c r="K9433" s="195"/>
      <c r="L9433" s="196"/>
    </row>
    <row r="9434">
      <c r="A9434" s="198"/>
      <c r="B9434" s="219"/>
      <c r="C9434" s="103"/>
      <c r="D9434" s="103"/>
      <c r="E9434" s="5" t="str">
        <f t="array" ref="E9434">IF(D9434="","",XLOOKUP(D9434,DATOS!$D$6:D14000,DATOS!$C$6:C14000,0,0,1))</f>
        <v/>
      </c>
      <c r="F9434" s="220"/>
      <c r="G9434" s="221"/>
      <c r="H9434" s="194"/>
      <c r="I9434" s="106"/>
      <c r="J9434" s="195"/>
      <c r="K9434" s="195"/>
      <c r="L9434" s="196"/>
    </row>
    <row r="9435">
      <c r="A9435" s="198"/>
      <c r="B9435" s="219"/>
      <c r="C9435" s="103"/>
      <c r="D9435" s="103"/>
      <c r="E9435" s="5" t="str">
        <f t="array" ref="E9435">IF(D9435="","",XLOOKUP(D9435,DATOS!$D$6:D14000,DATOS!$C$6:C14000,0,0,1))</f>
        <v/>
      </c>
      <c r="F9435" s="220"/>
      <c r="G9435" s="221"/>
      <c r="H9435" s="194"/>
      <c r="I9435" s="106"/>
      <c r="J9435" s="195"/>
      <c r="K9435" s="195"/>
      <c r="L9435" s="196"/>
    </row>
    <row r="9436">
      <c r="A9436" s="198"/>
      <c r="B9436" s="219"/>
      <c r="C9436" s="103"/>
      <c r="D9436" s="103"/>
      <c r="E9436" s="5" t="str">
        <f t="array" ref="E9436">IF(D9436="","",XLOOKUP(D9436,DATOS!$D$6:D14000,DATOS!$C$6:C14000,0,0,1))</f>
        <v/>
      </c>
      <c r="F9436" s="220"/>
      <c r="G9436" s="221"/>
      <c r="H9436" s="194"/>
      <c r="I9436" s="106"/>
      <c r="J9436" s="195"/>
      <c r="K9436" s="195"/>
      <c r="L9436" s="196"/>
    </row>
    <row r="9437">
      <c r="A9437" s="198"/>
      <c r="B9437" s="219"/>
      <c r="C9437" s="103"/>
      <c r="D9437" s="103"/>
      <c r="E9437" s="5" t="str">
        <f t="array" ref="E9437">IF(D9437="","",XLOOKUP(D9437,DATOS!$D$6:D14000,DATOS!$C$6:C14000,0,0,1))</f>
        <v/>
      </c>
      <c r="F9437" s="220"/>
      <c r="G9437" s="221"/>
      <c r="H9437" s="194"/>
      <c r="I9437" s="106"/>
      <c r="J9437" s="195"/>
      <c r="K9437" s="195"/>
      <c r="L9437" s="196"/>
    </row>
    <row r="9438">
      <c r="A9438" s="198"/>
      <c r="B9438" s="219"/>
      <c r="C9438" s="103"/>
      <c r="D9438" s="103"/>
      <c r="E9438" s="5" t="str">
        <f t="array" ref="E9438">IF(D9438="","",XLOOKUP(D9438,DATOS!$D$6:D14000,DATOS!$C$6:C14000,0,0,1))</f>
        <v/>
      </c>
      <c r="F9438" s="220"/>
      <c r="G9438" s="221"/>
      <c r="H9438" s="194"/>
      <c r="I9438" s="106"/>
      <c r="J9438" s="195"/>
      <c r="K9438" s="195"/>
      <c r="L9438" s="196"/>
    </row>
    <row r="9439">
      <c r="A9439" s="198"/>
      <c r="B9439" s="219"/>
      <c r="C9439" s="103"/>
      <c r="D9439" s="103"/>
      <c r="E9439" s="5" t="str">
        <f t="array" ref="E9439">IF(D9439="","",XLOOKUP(D9439,DATOS!$D$6:D14000,DATOS!$C$6:C14000,0,0,1))</f>
        <v/>
      </c>
      <c r="F9439" s="220"/>
      <c r="G9439" s="221"/>
      <c r="H9439" s="194"/>
      <c r="I9439" s="106"/>
      <c r="J9439" s="195"/>
      <c r="K9439" s="195"/>
      <c r="L9439" s="196"/>
    </row>
    <row r="9440">
      <c r="A9440" s="198"/>
      <c r="B9440" s="219"/>
      <c r="C9440" s="103"/>
      <c r="D9440" s="103"/>
      <c r="E9440" s="5" t="str">
        <f t="array" ref="E9440">IF(D9440="","",XLOOKUP(D9440,DATOS!$D$6:D14000,DATOS!$C$6:C14000,0,0,1))</f>
        <v/>
      </c>
      <c r="F9440" s="220"/>
      <c r="G9440" s="221"/>
      <c r="H9440" s="194"/>
      <c r="I9440" s="106"/>
      <c r="J9440" s="195"/>
      <c r="K9440" s="195"/>
      <c r="L9440" s="196"/>
    </row>
    <row r="9441">
      <c r="A9441" s="198"/>
      <c r="B9441" s="219"/>
      <c r="C9441" s="103"/>
      <c r="D9441" s="103"/>
      <c r="E9441" s="5" t="str">
        <f t="array" ref="E9441">IF(D9441="","",XLOOKUP(D9441,DATOS!$D$6:D14000,DATOS!$C$6:C14000,0,0,1))</f>
        <v/>
      </c>
      <c r="F9441" s="220"/>
      <c r="G9441" s="221"/>
      <c r="H9441" s="194"/>
      <c r="I9441" s="106"/>
      <c r="J9441" s="195"/>
      <c r="K9441" s="195"/>
      <c r="L9441" s="196"/>
    </row>
    <row r="9442">
      <c r="A9442" s="198"/>
      <c r="B9442" s="219"/>
      <c r="C9442" s="103"/>
      <c r="D9442" s="103"/>
      <c r="E9442" s="5" t="str">
        <f t="array" ref="E9442">IF(D9442="","",XLOOKUP(D9442,DATOS!$D$6:D14000,DATOS!$C$6:C14000,0,0,1))</f>
        <v/>
      </c>
      <c r="F9442" s="220"/>
      <c r="G9442" s="221"/>
      <c r="H9442" s="194"/>
      <c r="I9442" s="106"/>
      <c r="J9442" s="195"/>
      <c r="K9442" s="195"/>
      <c r="L9442" s="196"/>
    </row>
    <row r="9443">
      <c r="A9443" s="198"/>
      <c r="B9443" s="219"/>
      <c r="C9443" s="103"/>
      <c r="D9443" s="103"/>
      <c r="E9443" s="5" t="str">
        <f t="array" ref="E9443">IF(D9443="","",XLOOKUP(D9443,DATOS!$D$6:D14000,DATOS!$C$6:C14000,0,0,1))</f>
        <v/>
      </c>
      <c r="F9443" s="220"/>
      <c r="G9443" s="221"/>
      <c r="H9443" s="194"/>
      <c r="I9443" s="106"/>
      <c r="J9443" s="195"/>
      <c r="K9443" s="195"/>
      <c r="L9443" s="196"/>
    </row>
    <row r="9444">
      <c r="A9444" s="198"/>
      <c r="B9444" s="219"/>
      <c r="C9444" s="103"/>
      <c r="D9444" s="103"/>
      <c r="E9444" s="5" t="str">
        <f t="array" ref="E9444">IF(D9444="","",XLOOKUP(D9444,DATOS!$D$6:D14000,DATOS!$C$6:C14000,0,0,1))</f>
        <v/>
      </c>
      <c r="F9444" s="220"/>
      <c r="G9444" s="221"/>
      <c r="H9444" s="194"/>
      <c r="I9444" s="106"/>
      <c r="J9444" s="195"/>
      <c r="K9444" s="195"/>
      <c r="L9444" s="196"/>
    </row>
    <row r="9445">
      <c r="A9445" s="198"/>
      <c r="B9445" s="219"/>
      <c r="C9445" s="103"/>
      <c r="D9445" s="103"/>
      <c r="E9445" s="5" t="str">
        <f t="array" ref="E9445">IF(D9445="","",XLOOKUP(D9445,DATOS!$D$6:D14000,DATOS!$C$6:C14000,0,0,1))</f>
        <v/>
      </c>
      <c r="F9445" s="220"/>
      <c r="G9445" s="221"/>
      <c r="H9445" s="194"/>
      <c r="I9445" s="106"/>
      <c r="J9445" s="195"/>
      <c r="K9445" s="195"/>
      <c r="L9445" s="196"/>
    </row>
    <row r="9446">
      <c r="A9446" s="198"/>
      <c r="B9446" s="219"/>
      <c r="C9446" s="103"/>
      <c r="D9446" s="103"/>
      <c r="E9446" s="5" t="str">
        <f t="array" ref="E9446">IF(D9446="","",XLOOKUP(D9446,DATOS!$D$6:D14000,DATOS!$C$6:C14000,0,0,1))</f>
        <v/>
      </c>
      <c r="F9446" s="220"/>
      <c r="G9446" s="221"/>
      <c r="H9446" s="194"/>
      <c r="I9446" s="106"/>
      <c r="J9446" s="195"/>
      <c r="K9446" s="195"/>
      <c r="L9446" s="196"/>
    </row>
    <row r="9447">
      <c r="A9447" s="198"/>
      <c r="B9447" s="219"/>
      <c r="C9447" s="103"/>
      <c r="D9447" s="103"/>
      <c r="E9447" s="5" t="str">
        <f t="array" ref="E9447">IF(D9447="","",XLOOKUP(D9447,DATOS!$D$6:D14000,DATOS!$C$6:C14000,0,0,1))</f>
        <v/>
      </c>
      <c r="F9447" s="220"/>
      <c r="G9447" s="221"/>
      <c r="H9447" s="194"/>
      <c r="I9447" s="106"/>
      <c r="J9447" s="195"/>
      <c r="K9447" s="195"/>
      <c r="L9447" s="196"/>
    </row>
    <row r="9448">
      <c r="A9448" s="198"/>
      <c r="B9448" s="219"/>
      <c r="C9448" s="103"/>
      <c r="D9448" s="103"/>
      <c r="E9448" s="5" t="str">
        <f t="array" ref="E9448">IF(D9448="","",XLOOKUP(D9448,DATOS!$D$6:D14000,DATOS!$C$6:C14000,0,0,1))</f>
        <v/>
      </c>
      <c r="F9448" s="220"/>
      <c r="G9448" s="221"/>
      <c r="H9448" s="194"/>
      <c r="I9448" s="106"/>
      <c r="J9448" s="195"/>
      <c r="K9448" s="195"/>
      <c r="L9448" s="196"/>
    </row>
    <row r="9449">
      <c r="A9449" s="198"/>
      <c r="B9449" s="219"/>
      <c r="C9449" s="103"/>
      <c r="D9449" s="103"/>
      <c r="E9449" s="5" t="str">
        <f t="array" ref="E9449">IF(D9449="","",XLOOKUP(D9449,DATOS!$D$6:D14000,DATOS!$C$6:C14000,0,0,1))</f>
        <v/>
      </c>
      <c r="F9449" s="220"/>
      <c r="G9449" s="221"/>
      <c r="H9449" s="194"/>
      <c r="I9449" s="106"/>
      <c r="J9449" s="195"/>
      <c r="K9449" s="195"/>
      <c r="L9449" s="196"/>
    </row>
    <row r="9450">
      <c r="A9450" s="198"/>
      <c r="B9450" s="219"/>
      <c r="C9450" s="103"/>
      <c r="D9450" s="103"/>
      <c r="E9450" s="5" t="str">
        <f t="array" ref="E9450">IF(D9450="","",XLOOKUP(D9450,DATOS!$D$6:D14000,DATOS!$C$6:C14000,0,0,1))</f>
        <v/>
      </c>
      <c r="F9450" s="220"/>
      <c r="G9450" s="221"/>
      <c r="H9450" s="194"/>
      <c r="I9450" s="106"/>
      <c r="J9450" s="195"/>
      <c r="K9450" s="195"/>
      <c r="L9450" s="196"/>
    </row>
    <row r="9451">
      <c r="A9451" s="198"/>
      <c r="B9451" s="219"/>
      <c r="C9451" s="103"/>
      <c r="D9451" s="103"/>
      <c r="E9451" s="5" t="str">
        <f t="array" ref="E9451">IF(D9451="","",XLOOKUP(D9451,DATOS!$D$6:D14000,DATOS!$C$6:C14000,0,0,1))</f>
        <v/>
      </c>
      <c r="F9451" s="220"/>
      <c r="G9451" s="221"/>
      <c r="H9451" s="194"/>
      <c r="I9451" s="106"/>
      <c r="J9451" s="195"/>
      <c r="K9451" s="195"/>
      <c r="L9451" s="196"/>
    </row>
    <row r="9452">
      <c r="A9452" s="198"/>
      <c r="B9452" s="219"/>
      <c r="C9452" s="103"/>
      <c r="D9452" s="103"/>
      <c r="E9452" s="5" t="str">
        <f t="array" ref="E9452">IF(D9452="","",XLOOKUP(D9452,DATOS!$D$6:D14000,DATOS!$C$6:C14000,0,0,1))</f>
        <v/>
      </c>
      <c r="F9452" s="220"/>
      <c r="G9452" s="221"/>
      <c r="H9452" s="194"/>
      <c r="I9452" s="106"/>
      <c r="J9452" s="195"/>
      <c r="K9452" s="195"/>
      <c r="L9452" s="196"/>
    </row>
    <row r="9453">
      <c r="A9453" s="198"/>
      <c r="B9453" s="219"/>
      <c r="C9453" s="103"/>
      <c r="D9453" s="103"/>
      <c r="E9453" s="5" t="str">
        <f t="array" ref="E9453">IF(D9453="","",XLOOKUP(D9453,DATOS!$D$6:D14000,DATOS!$C$6:C14000,0,0,1))</f>
        <v/>
      </c>
      <c r="F9453" s="220"/>
      <c r="G9453" s="221"/>
      <c r="H9453" s="194"/>
      <c r="I9453" s="106"/>
      <c r="J9453" s="195"/>
      <c r="K9453" s="195"/>
      <c r="L9453" s="196"/>
    </row>
    <row r="9454">
      <c r="A9454" s="198"/>
      <c r="B9454" s="219"/>
      <c r="C9454" s="103"/>
      <c r="D9454" s="103"/>
      <c r="E9454" s="5" t="str">
        <f t="array" ref="E9454">IF(D9454="","",XLOOKUP(D9454,DATOS!$D$6:D14000,DATOS!$C$6:C14000,0,0,1))</f>
        <v/>
      </c>
      <c r="F9454" s="220"/>
      <c r="G9454" s="221"/>
      <c r="H9454" s="194"/>
      <c r="I9454" s="106"/>
      <c r="J9454" s="195"/>
      <c r="K9454" s="195"/>
      <c r="L9454" s="196"/>
    </row>
    <row r="9455">
      <c r="A9455" s="198"/>
      <c r="B9455" s="219"/>
      <c r="C9455" s="103"/>
      <c r="D9455" s="103"/>
      <c r="E9455" s="5" t="str">
        <f t="array" ref="E9455">IF(D9455="","",XLOOKUP(D9455,DATOS!$D$6:D14000,DATOS!$C$6:C14000,0,0,1))</f>
        <v/>
      </c>
      <c r="F9455" s="220"/>
      <c r="G9455" s="221"/>
      <c r="H9455" s="194"/>
      <c r="I9455" s="106"/>
      <c r="J9455" s="195"/>
      <c r="K9455" s="195"/>
      <c r="L9455" s="196"/>
    </row>
    <row r="9456">
      <c r="A9456" s="198"/>
      <c r="B9456" s="219"/>
      <c r="C9456" s="103"/>
      <c r="D9456" s="103"/>
      <c r="E9456" s="5" t="str">
        <f t="array" ref="E9456">IF(D9456="","",XLOOKUP(D9456,DATOS!$D$6:D14000,DATOS!$C$6:C14000,0,0,1))</f>
        <v/>
      </c>
      <c r="F9456" s="220"/>
      <c r="G9456" s="221"/>
      <c r="H9456" s="194"/>
      <c r="I9456" s="106"/>
      <c r="J9456" s="195"/>
      <c r="K9456" s="195"/>
      <c r="L9456" s="196"/>
    </row>
    <row r="9457">
      <c r="A9457" s="198"/>
      <c r="B9457" s="219"/>
      <c r="C9457" s="103"/>
      <c r="D9457" s="103"/>
      <c r="E9457" s="5" t="str">
        <f t="array" ref="E9457">IF(D9457="","",XLOOKUP(D9457,DATOS!$D$6:D14000,DATOS!$C$6:C14000,0,0,1))</f>
        <v/>
      </c>
      <c r="F9457" s="220"/>
      <c r="G9457" s="221"/>
      <c r="H9457" s="194"/>
      <c r="I9457" s="106"/>
      <c r="J9457" s="195"/>
      <c r="K9457" s="195"/>
      <c r="L9457" s="196"/>
    </row>
    <row r="9458">
      <c r="A9458" s="198"/>
      <c r="B9458" s="219"/>
      <c r="C9458" s="103"/>
      <c r="D9458" s="103"/>
      <c r="E9458" s="5" t="str">
        <f t="array" ref="E9458">IF(D9458="","",XLOOKUP(D9458,DATOS!$D$6:D14000,DATOS!$C$6:C14000,0,0,1))</f>
        <v/>
      </c>
      <c r="F9458" s="220"/>
      <c r="G9458" s="221"/>
      <c r="H9458" s="194"/>
      <c r="I9458" s="106"/>
      <c r="J9458" s="195"/>
      <c r="K9458" s="195"/>
      <c r="L9458" s="196"/>
    </row>
    <row r="9459">
      <c r="A9459" s="198"/>
      <c r="B9459" s="219"/>
      <c r="C9459" s="103"/>
      <c r="D9459" s="103"/>
      <c r="E9459" s="5" t="str">
        <f t="array" ref="E9459">IF(D9459="","",XLOOKUP(D9459,DATOS!$D$6:D14000,DATOS!$C$6:C14000,0,0,1))</f>
        <v/>
      </c>
      <c r="F9459" s="220"/>
      <c r="G9459" s="221"/>
      <c r="H9459" s="194"/>
      <c r="I9459" s="106"/>
      <c r="J9459" s="195"/>
      <c r="K9459" s="195"/>
      <c r="L9459" s="196"/>
    </row>
    <row r="9460">
      <c r="A9460" s="198"/>
      <c r="B9460" s="219"/>
      <c r="C9460" s="103"/>
      <c r="D9460" s="103"/>
      <c r="E9460" s="5" t="str">
        <f t="array" ref="E9460">IF(D9460="","",XLOOKUP(D9460,DATOS!$D$6:D14000,DATOS!$C$6:C14000,0,0,1))</f>
        <v/>
      </c>
      <c r="F9460" s="220"/>
      <c r="G9460" s="221"/>
      <c r="H9460" s="194"/>
      <c r="I9460" s="106"/>
      <c r="J9460" s="195"/>
      <c r="K9460" s="195"/>
      <c r="L9460" s="196"/>
    </row>
    <row r="9461">
      <c r="A9461" s="198"/>
      <c r="B9461" s="219"/>
      <c r="C9461" s="103"/>
      <c r="D9461" s="103"/>
      <c r="E9461" s="5" t="str">
        <f t="array" ref="E9461">IF(D9461="","",XLOOKUP(D9461,DATOS!$D$6:D14000,DATOS!$C$6:C14000,0,0,1))</f>
        <v/>
      </c>
      <c r="F9461" s="220"/>
      <c r="G9461" s="221"/>
      <c r="H9461" s="194"/>
      <c r="I9461" s="106"/>
      <c r="J9461" s="195"/>
      <c r="K9461" s="195"/>
      <c r="L9461" s="196"/>
    </row>
    <row r="9462">
      <c r="A9462" s="198"/>
      <c r="B9462" s="219"/>
      <c r="C9462" s="103"/>
      <c r="D9462" s="103"/>
      <c r="E9462" s="5" t="str">
        <f t="array" ref="E9462">IF(D9462="","",XLOOKUP(D9462,DATOS!$D$6:D14000,DATOS!$C$6:C14000,0,0,1))</f>
        <v/>
      </c>
      <c r="F9462" s="220"/>
      <c r="G9462" s="221"/>
      <c r="H9462" s="194"/>
      <c r="I9462" s="106"/>
      <c r="J9462" s="195"/>
      <c r="K9462" s="195"/>
      <c r="L9462" s="196"/>
    </row>
    <row r="9463">
      <c r="A9463" s="198"/>
      <c r="B9463" s="219"/>
      <c r="C9463" s="103"/>
      <c r="D9463" s="103"/>
      <c r="E9463" s="5" t="str">
        <f t="array" ref="E9463">IF(D9463="","",XLOOKUP(D9463,DATOS!$D$6:D14000,DATOS!$C$6:C14000,0,0,1))</f>
        <v/>
      </c>
      <c r="F9463" s="220"/>
      <c r="G9463" s="221"/>
      <c r="H9463" s="194"/>
      <c r="I9463" s="106"/>
      <c r="J9463" s="195"/>
      <c r="K9463" s="195"/>
      <c r="L9463" s="196"/>
    </row>
    <row r="9464">
      <c r="A9464" s="198"/>
      <c r="B9464" s="219"/>
      <c r="C9464" s="103"/>
      <c r="D9464" s="103"/>
      <c r="E9464" s="5" t="str">
        <f t="array" ref="E9464">IF(D9464="","",XLOOKUP(D9464,DATOS!$D$6:D14000,DATOS!$C$6:C14000,0,0,1))</f>
        <v/>
      </c>
      <c r="F9464" s="220"/>
      <c r="G9464" s="221"/>
      <c r="H9464" s="194"/>
      <c r="I9464" s="106"/>
      <c r="J9464" s="195"/>
      <c r="K9464" s="195"/>
      <c r="L9464" s="196"/>
    </row>
    <row r="9465">
      <c r="A9465" s="198"/>
      <c r="B9465" s="219"/>
      <c r="C9465" s="103"/>
      <c r="D9465" s="103"/>
      <c r="E9465" s="5" t="str">
        <f t="array" ref="E9465">IF(D9465="","",XLOOKUP(D9465,DATOS!$D$6:D14000,DATOS!$C$6:C14000,0,0,1))</f>
        <v/>
      </c>
      <c r="F9465" s="220"/>
      <c r="G9465" s="221"/>
      <c r="H9465" s="194"/>
      <c r="I9465" s="106"/>
      <c r="J9465" s="195"/>
      <c r="K9465" s="195"/>
      <c r="L9465" s="196"/>
    </row>
    <row r="9466">
      <c r="A9466" s="198"/>
      <c r="B9466" s="219"/>
      <c r="C9466" s="103"/>
      <c r="D9466" s="103"/>
      <c r="E9466" s="5" t="str">
        <f t="array" ref="E9466">IF(D9466="","",XLOOKUP(D9466,DATOS!$D$6:D14000,DATOS!$C$6:C14000,0,0,1))</f>
        <v/>
      </c>
      <c r="F9466" s="220"/>
      <c r="G9466" s="221"/>
      <c r="H9466" s="194"/>
      <c r="I9466" s="106"/>
      <c r="J9466" s="195"/>
      <c r="K9466" s="195"/>
      <c r="L9466" s="196"/>
    </row>
    <row r="9467">
      <c r="A9467" s="198"/>
      <c r="B9467" s="219"/>
      <c r="C9467" s="103"/>
      <c r="D9467" s="103"/>
      <c r="E9467" s="5" t="str">
        <f t="array" ref="E9467">IF(D9467="","",XLOOKUP(D9467,DATOS!$D$6:D14000,DATOS!$C$6:C14000,0,0,1))</f>
        <v/>
      </c>
      <c r="F9467" s="220"/>
      <c r="G9467" s="221"/>
      <c r="H9467" s="194"/>
      <c r="I9467" s="106"/>
      <c r="J9467" s="195"/>
      <c r="K9467" s="195"/>
      <c r="L9467" s="196"/>
    </row>
    <row r="9468">
      <c r="A9468" s="198"/>
      <c r="B9468" s="219"/>
      <c r="C9468" s="103"/>
      <c r="D9468" s="103"/>
      <c r="E9468" s="5" t="str">
        <f t="array" ref="E9468">IF(D9468="","",XLOOKUP(D9468,DATOS!$D$6:D14000,DATOS!$C$6:C14000,0,0,1))</f>
        <v/>
      </c>
      <c r="F9468" s="220"/>
      <c r="G9468" s="221"/>
      <c r="H9468" s="194"/>
      <c r="I9468" s="106"/>
      <c r="J9468" s="195"/>
      <c r="K9468" s="195"/>
      <c r="L9468" s="196"/>
    </row>
    <row r="9469">
      <c r="A9469" s="198"/>
      <c r="B9469" s="219"/>
      <c r="C9469" s="103"/>
      <c r="D9469" s="103"/>
      <c r="E9469" s="5" t="str">
        <f t="array" ref="E9469">IF(D9469="","",XLOOKUP(D9469,DATOS!$D$6:D14000,DATOS!$C$6:C14000,0,0,1))</f>
        <v/>
      </c>
      <c r="F9469" s="220"/>
      <c r="G9469" s="221"/>
      <c r="H9469" s="194"/>
      <c r="I9469" s="106"/>
      <c r="J9469" s="195"/>
      <c r="K9469" s="195"/>
      <c r="L9469" s="196"/>
    </row>
    <row r="9470">
      <c r="A9470" s="198"/>
      <c r="B9470" s="219"/>
      <c r="C9470" s="103"/>
      <c r="D9470" s="103"/>
      <c r="E9470" s="5" t="str">
        <f t="array" ref="E9470">IF(D9470="","",XLOOKUP(D9470,DATOS!$D$6:D14000,DATOS!$C$6:C14000,0,0,1))</f>
        <v/>
      </c>
      <c r="F9470" s="220"/>
      <c r="G9470" s="221"/>
      <c r="H9470" s="194"/>
      <c r="I9470" s="106"/>
      <c r="J9470" s="195"/>
      <c r="K9470" s="195"/>
      <c r="L9470" s="196"/>
    </row>
    <row r="9471">
      <c r="A9471" s="198"/>
      <c r="B9471" s="219"/>
      <c r="C9471" s="103"/>
      <c r="D9471" s="103"/>
      <c r="E9471" s="5" t="str">
        <f t="array" ref="E9471">IF(D9471="","",XLOOKUP(D9471,DATOS!$D$6:D14000,DATOS!$C$6:C14000,0,0,1))</f>
        <v/>
      </c>
      <c r="F9471" s="220"/>
      <c r="G9471" s="221"/>
      <c r="H9471" s="194"/>
      <c r="I9471" s="106"/>
      <c r="J9471" s="195"/>
      <c r="K9471" s="195"/>
      <c r="L9471" s="196"/>
    </row>
    <row r="9472">
      <c r="A9472" s="198"/>
      <c r="B9472" s="219"/>
      <c r="C9472" s="103"/>
      <c r="D9472" s="103"/>
      <c r="E9472" s="5" t="str">
        <f t="array" ref="E9472">IF(D9472="","",XLOOKUP(D9472,DATOS!$D$6:D14000,DATOS!$C$6:C14000,0,0,1))</f>
        <v/>
      </c>
      <c r="F9472" s="220"/>
      <c r="G9472" s="221"/>
      <c r="H9472" s="194"/>
      <c r="I9472" s="106"/>
      <c r="J9472" s="195"/>
      <c r="K9472" s="195"/>
      <c r="L9472" s="196"/>
    </row>
    <row r="9473">
      <c r="A9473" s="198"/>
      <c r="B9473" s="219"/>
      <c r="C9473" s="103"/>
      <c r="D9473" s="103"/>
      <c r="E9473" s="5" t="str">
        <f t="array" ref="E9473">IF(D9473="","",XLOOKUP(D9473,DATOS!$D$6:D14000,DATOS!$C$6:C14000,0,0,1))</f>
        <v/>
      </c>
      <c r="F9473" s="220"/>
      <c r="G9473" s="221"/>
      <c r="H9473" s="194"/>
      <c r="I9473" s="106"/>
      <c r="J9473" s="195"/>
      <c r="K9473" s="195"/>
      <c r="L9473" s="196"/>
    </row>
    <row r="9474">
      <c r="A9474" s="198"/>
      <c r="B9474" s="219"/>
      <c r="C9474" s="103"/>
      <c r="D9474" s="103"/>
      <c r="E9474" s="5" t="str">
        <f t="array" ref="E9474">IF(D9474="","",XLOOKUP(D9474,DATOS!$D$6:D14000,DATOS!$C$6:C14000,0,0,1))</f>
        <v/>
      </c>
      <c r="F9474" s="220"/>
      <c r="G9474" s="221"/>
      <c r="H9474" s="194"/>
      <c r="I9474" s="106"/>
      <c r="J9474" s="195"/>
      <c r="K9474" s="195"/>
      <c r="L9474" s="196"/>
    </row>
    <row r="9475">
      <c r="A9475" s="198"/>
      <c r="B9475" s="219"/>
      <c r="C9475" s="103"/>
      <c r="D9475" s="103"/>
      <c r="E9475" s="5" t="str">
        <f t="array" ref="E9475">IF(D9475="","",XLOOKUP(D9475,DATOS!$D$6:D14000,DATOS!$C$6:C14000,0,0,1))</f>
        <v/>
      </c>
      <c r="F9475" s="220"/>
      <c r="G9475" s="221"/>
      <c r="H9475" s="194"/>
      <c r="I9475" s="106"/>
      <c r="J9475" s="195"/>
      <c r="K9475" s="195"/>
      <c r="L9475" s="196"/>
    </row>
    <row r="9476">
      <c r="A9476" s="198"/>
      <c r="B9476" s="219"/>
      <c r="C9476" s="103"/>
      <c r="D9476" s="103"/>
      <c r="E9476" s="5" t="str">
        <f t="array" ref="E9476">IF(D9476="","",XLOOKUP(D9476,DATOS!$D$6:D14000,DATOS!$C$6:C14000,0,0,1))</f>
        <v/>
      </c>
      <c r="F9476" s="220"/>
      <c r="G9476" s="221"/>
      <c r="H9476" s="194"/>
      <c r="I9476" s="106"/>
      <c r="J9476" s="195"/>
      <c r="K9476" s="195"/>
      <c r="L9476" s="196"/>
    </row>
    <row r="9477">
      <c r="A9477" s="198"/>
      <c r="B9477" s="219"/>
      <c r="C9477" s="103"/>
      <c r="D9477" s="103"/>
      <c r="E9477" s="5" t="str">
        <f t="array" ref="E9477">IF(D9477="","",XLOOKUP(D9477,DATOS!$D$6:D14000,DATOS!$C$6:C14000,0,0,1))</f>
        <v/>
      </c>
      <c r="F9477" s="220"/>
      <c r="G9477" s="221"/>
      <c r="H9477" s="194"/>
      <c r="I9477" s="106"/>
      <c r="J9477" s="195"/>
      <c r="K9477" s="195"/>
      <c r="L9477" s="196"/>
    </row>
    <row r="9478">
      <c r="A9478" s="198"/>
      <c r="B9478" s="219"/>
      <c r="C9478" s="103"/>
      <c r="D9478" s="103"/>
      <c r="E9478" s="5" t="str">
        <f t="array" ref="E9478">IF(D9478="","",XLOOKUP(D9478,DATOS!$D$6:D14000,DATOS!$C$6:C14000,0,0,1))</f>
        <v/>
      </c>
      <c r="F9478" s="220"/>
      <c r="G9478" s="221"/>
      <c r="H9478" s="194"/>
      <c r="I9478" s="106"/>
      <c r="J9478" s="195"/>
      <c r="K9478" s="195"/>
      <c r="L9478" s="196"/>
    </row>
    <row r="9479">
      <c r="A9479" s="198"/>
      <c r="B9479" s="219"/>
      <c r="C9479" s="103"/>
      <c r="D9479" s="103"/>
      <c r="E9479" s="5" t="str">
        <f t="array" ref="E9479">IF(D9479="","",XLOOKUP(D9479,DATOS!$D$6:D14000,DATOS!$C$6:C14000,0,0,1))</f>
        <v/>
      </c>
      <c r="F9479" s="220"/>
      <c r="G9479" s="221"/>
      <c r="H9479" s="194"/>
      <c r="I9479" s="106"/>
      <c r="J9479" s="195"/>
      <c r="K9479" s="195"/>
      <c r="L9479" s="196"/>
    </row>
    <row r="9480">
      <c r="A9480" s="198"/>
      <c r="B9480" s="219"/>
      <c r="C9480" s="103"/>
      <c r="D9480" s="103"/>
      <c r="E9480" s="5" t="str">
        <f t="array" ref="E9480">IF(D9480="","",XLOOKUP(D9480,DATOS!$D$6:D14000,DATOS!$C$6:C14000,0,0,1))</f>
        <v/>
      </c>
      <c r="F9480" s="220"/>
      <c r="G9480" s="221"/>
      <c r="H9480" s="194"/>
      <c r="I9480" s="106"/>
      <c r="J9480" s="195"/>
      <c r="K9480" s="195"/>
      <c r="L9480" s="196"/>
    </row>
    <row r="9481">
      <c r="A9481" s="198"/>
      <c r="B9481" s="219"/>
      <c r="C9481" s="103"/>
      <c r="D9481" s="103"/>
      <c r="E9481" s="5" t="str">
        <f t="array" ref="E9481">IF(D9481="","",XLOOKUP(D9481,DATOS!$D$6:D14000,DATOS!$C$6:C14000,0,0,1))</f>
        <v/>
      </c>
      <c r="F9481" s="220"/>
      <c r="G9481" s="221"/>
      <c r="H9481" s="194"/>
      <c r="I9481" s="106"/>
      <c r="J9481" s="195"/>
      <c r="K9481" s="195"/>
      <c r="L9481" s="196"/>
    </row>
    <row r="9482">
      <c r="A9482" s="198"/>
      <c r="B9482" s="219"/>
      <c r="C9482" s="103"/>
      <c r="D9482" s="103"/>
      <c r="E9482" s="5" t="str">
        <f t="array" ref="E9482">IF(D9482="","",XLOOKUP(D9482,DATOS!$D$6:D14000,DATOS!$C$6:C14000,0,0,1))</f>
        <v/>
      </c>
      <c r="F9482" s="220"/>
      <c r="G9482" s="221"/>
      <c r="H9482" s="194"/>
      <c r="I9482" s="106"/>
      <c r="J9482" s="195"/>
      <c r="K9482" s="195"/>
      <c r="L9482" s="196"/>
    </row>
    <row r="9483">
      <c r="A9483" s="198"/>
      <c r="B9483" s="219"/>
      <c r="C9483" s="103"/>
      <c r="D9483" s="103"/>
      <c r="E9483" s="5" t="str">
        <f t="array" ref="E9483">IF(D9483="","",XLOOKUP(D9483,DATOS!$D$6:D14000,DATOS!$C$6:C14000,0,0,1))</f>
        <v/>
      </c>
      <c r="F9483" s="220"/>
      <c r="G9483" s="221"/>
      <c r="H9483" s="194"/>
      <c r="I9483" s="106"/>
      <c r="J9483" s="195"/>
      <c r="K9483" s="195"/>
      <c r="L9483" s="196"/>
    </row>
    <row r="9484">
      <c r="A9484" s="198"/>
      <c r="B9484" s="219"/>
      <c r="C9484" s="103"/>
      <c r="D9484" s="103"/>
      <c r="E9484" s="5" t="str">
        <f t="array" ref="E9484">IF(D9484="","",XLOOKUP(D9484,DATOS!$D$6:D14000,DATOS!$C$6:C14000,0,0,1))</f>
        <v/>
      </c>
      <c r="F9484" s="220"/>
      <c r="G9484" s="221"/>
      <c r="H9484" s="194"/>
      <c r="I9484" s="106"/>
      <c r="J9484" s="195"/>
      <c r="K9484" s="195"/>
      <c r="L9484" s="196"/>
    </row>
    <row r="9485">
      <c r="A9485" s="198"/>
      <c r="B9485" s="219"/>
      <c r="C9485" s="103"/>
      <c r="D9485" s="103"/>
      <c r="E9485" s="5" t="str">
        <f t="array" ref="E9485">IF(D9485="","",XLOOKUP(D9485,DATOS!$D$6:D14000,DATOS!$C$6:C14000,0,0,1))</f>
        <v/>
      </c>
      <c r="F9485" s="220"/>
      <c r="G9485" s="221"/>
      <c r="H9485" s="194"/>
      <c r="I9485" s="106"/>
      <c r="J9485" s="195"/>
      <c r="K9485" s="195"/>
      <c r="L9485" s="196"/>
    </row>
    <row r="9486">
      <c r="A9486" s="198"/>
      <c r="B9486" s="219"/>
      <c r="C9486" s="103"/>
      <c r="D9486" s="103"/>
      <c r="E9486" s="5" t="str">
        <f t="array" ref="E9486">IF(D9486="","",XLOOKUP(D9486,DATOS!$D$6:D14000,DATOS!$C$6:C14000,0,0,1))</f>
        <v/>
      </c>
      <c r="F9486" s="220"/>
      <c r="G9486" s="221"/>
      <c r="H9486" s="194"/>
      <c r="I9486" s="106"/>
      <c r="J9486" s="195"/>
      <c r="K9486" s="195"/>
      <c r="L9486" s="196"/>
    </row>
    <row r="9487">
      <c r="A9487" s="198"/>
      <c r="B9487" s="219"/>
      <c r="C9487" s="103"/>
      <c r="D9487" s="103"/>
      <c r="E9487" s="5" t="str">
        <f t="array" ref="E9487">IF(D9487="","",XLOOKUP(D9487,DATOS!$D$6:D14000,DATOS!$C$6:C14000,0,0,1))</f>
        <v/>
      </c>
      <c r="F9487" s="220"/>
      <c r="G9487" s="221"/>
      <c r="H9487" s="194"/>
      <c r="I9487" s="106"/>
      <c r="J9487" s="195"/>
      <c r="K9487" s="195"/>
      <c r="L9487" s="196"/>
    </row>
    <row r="9488">
      <c r="A9488" s="198"/>
      <c r="B9488" s="219"/>
      <c r="C9488" s="103"/>
      <c r="D9488" s="103"/>
      <c r="E9488" s="5" t="str">
        <f t="array" ref="E9488">IF(D9488="","",XLOOKUP(D9488,DATOS!$D$6:D14000,DATOS!$C$6:C14000,0,0,1))</f>
        <v/>
      </c>
      <c r="F9488" s="220"/>
      <c r="G9488" s="221"/>
      <c r="H9488" s="194"/>
      <c r="I9488" s="106"/>
      <c r="J9488" s="195"/>
      <c r="K9488" s="195"/>
      <c r="L9488" s="196"/>
    </row>
    <row r="9489">
      <c r="A9489" s="198"/>
      <c r="B9489" s="219"/>
      <c r="C9489" s="103"/>
      <c r="D9489" s="103"/>
      <c r="E9489" s="5" t="str">
        <f t="array" ref="E9489">IF(D9489="","",XLOOKUP(D9489,DATOS!$D$6:D14000,DATOS!$C$6:C14000,0,0,1))</f>
        <v/>
      </c>
      <c r="F9489" s="220"/>
      <c r="G9489" s="221"/>
      <c r="H9489" s="194"/>
      <c r="I9489" s="106"/>
      <c r="J9489" s="195"/>
      <c r="K9489" s="195"/>
      <c r="L9489" s="196"/>
    </row>
    <row r="9490">
      <c r="A9490" s="198"/>
      <c r="B9490" s="219"/>
      <c r="C9490" s="103"/>
      <c r="D9490" s="103"/>
      <c r="E9490" s="5" t="str">
        <f t="array" ref="E9490">IF(D9490="","",XLOOKUP(D9490,DATOS!$D$6:D14000,DATOS!$C$6:C14000,0,0,1))</f>
        <v/>
      </c>
      <c r="F9490" s="220"/>
      <c r="G9490" s="221"/>
      <c r="H9490" s="194"/>
      <c r="I9490" s="106"/>
      <c r="J9490" s="195"/>
      <c r="K9490" s="195"/>
      <c r="L9490" s="196"/>
    </row>
    <row r="9491">
      <c r="A9491" s="198"/>
      <c r="B9491" s="219"/>
      <c r="C9491" s="103"/>
      <c r="D9491" s="103"/>
      <c r="E9491" s="5" t="str">
        <f t="array" ref="E9491">IF(D9491="","",XLOOKUP(D9491,DATOS!$D$6:D14000,DATOS!$C$6:C14000,0,0,1))</f>
        <v/>
      </c>
      <c r="F9491" s="220"/>
      <c r="G9491" s="221"/>
      <c r="H9491" s="194"/>
      <c r="I9491" s="106"/>
      <c r="J9491" s="195"/>
      <c r="K9491" s="195"/>
      <c r="L9491" s="196"/>
    </row>
    <row r="9492">
      <c r="A9492" s="198"/>
      <c r="B9492" s="219"/>
      <c r="C9492" s="103"/>
      <c r="D9492" s="103"/>
      <c r="E9492" s="5" t="str">
        <f t="array" ref="E9492">IF(D9492="","",XLOOKUP(D9492,DATOS!$D$6:D14000,DATOS!$C$6:C14000,0,0,1))</f>
        <v/>
      </c>
      <c r="F9492" s="220"/>
      <c r="G9492" s="221"/>
      <c r="H9492" s="194"/>
      <c r="I9492" s="106"/>
      <c r="J9492" s="195"/>
      <c r="K9492" s="195"/>
      <c r="L9492" s="196"/>
    </row>
    <row r="9493">
      <c r="A9493" s="198"/>
      <c r="B9493" s="219"/>
      <c r="C9493" s="103"/>
      <c r="D9493" s="103"/>
      <c r="E9493" s="5" t="str">
        <f t="array" ref="E9493">IF(D9493="","",XLOOKUP(D9493,DATOS!$D$6:D14000,DATOS!$C$6:C14000,0,0,1))</f>
        <v/>
      </c>
      <c r="F9493" s="220"/>
      <c r="G9493" s="221"/>
      <c r="H9493" s="194"/>
      <c r="I9493" s="106"/>
      <c r="J9493" s="195"/>
      <c r="K9493" s="195"/>
      <c r="L9493" s="196"/>
    </row>
    <row r="9494">
      <c r="A9494" s="198"/>
      <c r="B9494" s="219"/>
      <c r="C9494" s="103"/>
      <c r="D9494" s="103"/>
      <c r="E9494" s="5" t="str">
        <f t="array" ref="E9494">IF(D9494="","",XLOOKUP(D9494,DATOS!$D$6:D14000,DATOS!$C$6:C14000,0,0,1))</f>
        <v/>
      </c>
      <c r="F9494" s="220"/>
      <c r="G9494" s="221"/>
      <c r="H9494" s="194"/>
      <c r="I9494" s="106"/>
      <c r="J9494" s="195"/>
      <c r="K9494" s="195"/>
      <c r="L9494" s="196"/>
    </row>
    <row r="9495">
      <c r="A9495" s="198"/>
      <c r="B9495" s="219"/>
      <c r="C9495" s="103"/>
      <c r="D9495" s="103"/>
      <c r="E9495" s="5" t="str">
        <f t="array" ref="E9495">IF(D9495="","",XLOOKUP(D9495,DATOS!$D$6:D14000,DATOS!$C$6:C14000,0,0,1))</f>
        <v/>
      </c>
      <c r="F9495" s="220"/>
      <c r="G9495" s="221"/>
      <c r="H9495" s="194"/>
      <c r="I9495" s="106"/>
      <c r="J9495" s="195"/>
      <c r="K9495" s="195"/>
      <c r="L9495" s="196"/>
    </row>
    <row r="9496">
      <c r="A9496" s="198"/>
      <c r="B9496" s="219"/>
      <c r="C9496" s="103"/>
      <c r="D9496" s="103"/>
      <c r="E9496" s="5" t="str">
        <f t="array" ref="E9496">IF(D9496="","",XLOOKUP(D9496,DATOS!$D$6:D14000,DATOS!$C$6:C14000,0,0,1))</f>
        <v/>
      </c>
      <c r="F9496" s="220"/>
      <c r="G9496" s="221"/>
      <c r="H9496" s="194"/>
      <c r="I9496" s="106"/>
      <c r="J9496" s="195"/>
      <c r="K9496" s="195"/>
      <c r="L9496" s="196"/>
    </row>
    <row r="9497">
      <c r="A9497" s="198"/>
      <c r="B9497" s="219"/>
      <c r="C9497" s="103"/>
      <c r="D9497" s="103"/>
      <c r="E9497" s="5" t="str">
        <f t="array" ref="E9497">IF(D9497="","",XLOOKUP(D9497,DATOS!$D$6:D14000,DATOS!$C$6:C14000,0,0,1))</f>
        <v/>
      </c>
      <c r="F9497" s="220"/>
      <c r="G9497" s="221"/>
      <c r="H9497" s="194"/>
      <c r="I9497" s="106"/>
      <c r="J9497" s="195"/>
      <c r="K9497" s="195"/>
      <c r="L9497" s="196"/>
    </row>
    <row r="9498">
      <c r="A9498" s="198"/>
      <c r="B9498" s="219"/>
      <c r="C9498" s="103"/>
      <c r="D9498" s="103"/>
      <c r="E9498" s="5" t="str">
        <f t="array" ref="E9498">IF(D9498="","",XLOOKUP(D9498,DATOS!$D$6:D14000,DATOS!$C$6:C14000,0,0,1))</f>
        <v/>
      </c>
      <c r="F9498" s="220"/>
      <c r="G9498" s="221"/>
      <c r="H9498" s="194"/>
      <c r="I9498" s="106"/>
      <c r="J9498" s="195"/>
      <c r="K9498" s="195"/>
      <c r="L9498" s="196"/>
    </row>
    <row r="9499">
      <c r="A9499" s="198"/>
      <c r="B9499" s="219"/>
      <c r="C9499" s="103"/>
      <c r="D9499" s="103"/>
      <c r="E9499" s="5" t="str">
        <f t="array" ref="E9499">IF(D9499="","",XLOOKUP(D9499,DATOS!$D$6:D14000,DATOS!$C$6:C14000,0,0,1))</f>
        <v/>
      </c>
      <c r="F9499" s="220"/>
      <c r="G9499" s="221"/>
      <c r="H9499" s="194"/>
      <c r="I9499" s="106"/>
      <c r="J9499" s="195"/>
      <c r="K9499" s="195"/>
      <c r="L9499" s="196"/>
    </row>
    <row r="9500">
      <c r="A9500" s="198"/>
      <c r="B9500" s="219"/>
      <c r="C9500" s="103"/>
      <c r="D9500" s="103"/>
      <c r="E9500" s="5" t="str">
        <f t="array" ref="E9500">IF(D9500="","",XLOOKUP(D9500,DATOS!$D$6:D14000,DATOS!$C$6:C14000,0,0,1))</f>
        <v/>
      </c>
      <c r="F9500" s="220"/>
      <c r="G9500" s="221"/>
      <c r="H9500" s="194"/>
      <c r="I9500" s="106"/>
      <c r="J9500" s="195"/>
      <c r="K9500" s="195"/>
      <c r="L9500" s="196"/>
    </row>
    <row r="9501">
      <c r="A9501" s="198"/>
      <c r="B9501" s="219"/>
      <c r="C9501" s="103"/>
      <c r="D9501" s="103"/>
      <c r="E9501" s="5" t="str">
        <f t="array" ref="E9501">IF(D9501="","",XLOOKUP(D9501,DATOS!$D$6:D14000,DATOS!$C$6:C14000,0,0,1))</f>
        <v/>
      </c>
      <c r="F9501" s="220"/>
      <c r="G9501" s="221"/>
      <c r="H9501" s="194"/>
      <c r="I9501" s="106"/>
      <c r="J9501" s="195"/>
      <c r="K9501" s="195"/>
      <c r="L9501" s="196"/>
    </row>
    <row r="9502">
      <c r="A9502" s="198"/>
      <c r="B9502" s="219"/>
      <c r="C9502" s="103"/>
      <c r="D9502" s="103"/>
      <c r="E9502" s="5" t="str">
        <f t="array" ref="E9502">IF(D9502="","",XLOOKUP(D9502,DATOS!$D$6:D14000,DATOS!$C$6:C14000,0,0,1))</f>
        <v/>
      </c>
      <c r="F9502" s="220"/>
      <c r="G9502" s="221"/>
      <c r="H9502" s="194"/>
      <c r="I9502" s="106"/>
      <c r="J9502" s="195"/>
      <c r="K9502" s="195"/>
      <c r="L9502" s="196"/>
    </row>
    <row r="9503">
      <c r="A9503" s="198"/>
      <c r="B9503" s="219"/>
      <c r="C9503" s="103"/>
      <c r="D9503" s="103"/>
      <c r="E9503" s="5" t="str">
        <f t="array" ref="E9503">IF(D9503="","",XLOOKUP(D9503,DATOS!$D$6:D14000,DATOS!$C$6:C14000,0,0,1))</f>
        <v/>
      </c>
      <c r="F9503" s="220"/>
      <c r="G9503" s="221"/>
      <c r="H9503" s="194"/>
      <c r="I9503" s="106"/>
      <c r="J9503" s="195"/>
      <c r="K9503" s="195"/>
      <c r="L9503" s="196"/>
    </row>
    <row r="9504">
      <c r="A9504" s="198"/>
      <c r="B9504" s="219"/>
      <c r="C9504" s="103"/>
      <c r="D9504" s="103"/>
      <c r="E9504" s="5" t="str">
        <f t="array" ref="E9504">IF(D9504="","",XLOOKUP(D9504,DATOS!$D$6:D14000,DATOS!$C$6:C14000,0,0,1))</f>
        <v/>
      </c>
      <c r="F9504" s="220"/>
      <c r="G9504" s="221"/>
      <c r="H9504" s="194"/>
      <c r="I9504" s="106"/>
      <c r="J9504" s="195"/>
      <c r="K9504" s="195"/>
      <c r="L9504" s="196"/>
    </row>
    <row r="9505">
      <c r="A9505" s="198"/>
      <c r="B9505" s="219"/>
      <c r="C9505" s="103"/>
      <c r="D9505" s="103"/>
      <c r="E9505" s="5" t="str">
        <f t="array" ref="E9505">IF(D9505="","",XLOOKUP(D9505,DATOS!$D$6:D14000,DATOS!$C$6:C14000,0,0,1))</f>
        <v/>
      </c>
      <c r="F9505" s="220"/>
      <c r="G9505" s="221"/>
      <c r="H9505" s="194"/>
      <c r="I9505" s="106"/>
      <c r="J9505" s="195"/>
      <c r="K9505" s="195"/>
      <c r="L9505" s="196"/>
    </row>
    <row r="9506">
      <c r="A9506" s="198"/>
      <c r="B9506" s="219"/>
      <c r="C9506" s="103"/>
      <c r="D9506" s="103"/>
      <c r="E9506" s="5" t="str">
        <f t="array" ref="E9506">IF(D9506="","",XLOOKUP(D9506,DATOS!$D$6:D14000,DATOS!$C$6:C14000,0,0,1))</f>
        <v/>
      </c>
      <c r="F9506" s="220"/>
      <c r="G9506" s="221"/>
      <c r="H9506" s="194"/>
      <c r="I9506" s="106"/>
      <c r="J9506" s="195"/>
      <c r="K9506" s="195"/>
      <c r="L9506" s="196"/>
    </row>
    <row r="9507">
      <c r="A9507" s="198"/>
      <c r="B9507" s="219"/>
      <c r="C9507" s="103"/>
      <c r="D9507" s="103"/>
      <c r="E9507" s="5" t="str">
        <f t="array" ref="E9507">IF(D9507="","",XLOOKUP(D9507,DATOS!$D$6:D14000,DATOS!$C$6:C14000,0,0,1))</f>
        <v/>
      </c>
      <c r="F9507" s="220"/>
      <c r="G9507" s="221"/>
      <c r="H9507" s="194"/>
      <c r="I9507" s="106"/>
      <c r="J9507" s="195"/>
      <c r="K9507" s="195"/>
      <c r="L9507" s="196"/>
    </row>
    <row r="9508">
      <c r="A9508" s="198"/>
      <c r="B9508" s="219"/>
      <c r="C9508" s="103"/>
      <c r="D9508" s="103"/>
      <c r="E9508" s="5" t="str">
        <f t="array" ref="E9508">IF(D9508="","",XLOOKUP(D9508,DATOS!$D$6:D14000,DATOS!$C$6:C14000,0,0,1))</f>
        <v/>
      </c>
      <c r="F9508" s="220"/>
      <c r="G9508" s="221"/>
      <c r="H9508" s="194"/>
      <c r="I9508" s="106"/>
      <c r="J9508" s="195"/>
      <c r="K9508" s="195"/>
      <c r="L9508" s="196"/>
    </row>
    <row r="9509">
      <c r="A9509" s="198"/>
      <c r="B9509" s="219"/>
      <c r="C9509" s="103"/>
      <c r="D9509" s="103"/>
      <c r="E9509" s="5" t="str">
        <f t="array" ref="E9509">IF(D9509="","",XLOOKUP(D9509,DATOS!$D$6:D14000,DATOS!$C$6:C14000,0,0,1))</f>
        <v/>
      </c>
      <c r="F9509" s="220"/>
      <c r="G9509" s="221"/>
      <c r="H9509" s="194"/>
      <c r="I9509" s="106"/>
      <c r="J9509" s="195"/>
      <c r="K9509" s="195"/>
      <c r="L9509" s="196"/>
    </row>
    <row r="9510">
      <c r="A9510" s="198"/>
      <c r="B9510" s="219"/>
      <c r="C9510" s="103"/>
      <c r="D9510" s="103"/>
      <c r="E9510" s="5" t="str">
        <f t="array" ref="E9510">IF(D9510="","",XLOOKUP(D9510,DATOS!$D$6:D14000,DATOS!$C$6:C14000,0,0,1))</f>
        <v/>
      </c>
      <c r="F9510" s="220"/>
      <c r="G9510" s="221"/>
      <c r="H9510" s="194"/>
      <c r="I9510" s="106"/>
      <c r="J9510" s="195"/>
      <c r="K9510" s="195"/>
      <c r="L9510" s="196"/>
    </row>
    <row r="9511">
      <c r="A9511" s="198"/>
      <c r="B9511" s="219"/>
      <c r="C9511" s="103"/>
      <c r="D9511" s="103"/>
      <c r="E9511" s="5" t="str">
        <f t="array" ref="E9511">IF(D9511="","",XLOOKUP(D9511,DATOS!$D$6:D14000,DATOS!$C$6:C14000,0,0,1))</f>
        <v/>
      </c>
      <c r="F9511" s="220"/>
      <c r="G9511" s="221"/>
      <c r="H9511" s="194"/>
      <c r="I9511" s="106"/>
      <c r="J9511" s="195"/>
      <c r="K9511" s="195"/>
      <c r="L9511" s="196"/>
    </row>
    <row r="9512">
      <c r="A9512" s="198"/>
      <c r="B9512" s="219"/>
      <c r="C9512" s="103"/>
      <c r="D9512" s="103"/>
      <c r="E9512" s="5" t="str">
        <f t="array" ref="E9512">IF(D9512="","",XLOOKUP(D9512,DATOS!$D$6:D14000,DATOS!$C$6:C14000,0,0,1))</f>
        <v/>
      </c>
      <c r="F9512" s="220"/>
      <c r="G9512" s="221"/>
      <c r="H9512" s="194"/>
      <c r="I9512" s="106"/>
      <c r="J9512" s="195"/>
      <c r="K9512" s="195"/>
      <c r="L9512" s="196"/>
    </row>
    <row r="9513">
      <c r="A9513" s="198"/>
      <c r="B9513" s="219"/>
      <c r="C9513" s="103"/>
      <c r="D9513" s="103"/>
      <c r="E9513" s="5" t="str">
        <f t="array" ref="E9513">IF(D9513="","",XLOOKUP(D9513,DATOS!$D$6:D14000,DATOS!$C$6:C14000,0,0,1))</f>
        <v/>
      </c>
      <c r="F9513" s="220"/>
      <c r="G9513" s="221"/>
      <c r="H9513" s="194"/>
      <c r="I9513" s="106"/>
      <c r="J9513" s="195"/>
      <c r="K9513" s="195"/>
      <c r="L9513" s="196"/>
    </row>
    <row r="9514">
      <c r="A9514" s="198"/>
      <c r="B9514" s="219"/>
      <c r="C9514" s="103"/>
      <c r="D9514" s="103"/>
      <c r="E9514" s="5" t="str">
        <f t="array" ref="E9514">IF(D9514="","",XLOOKUP(D9514,DATOS!$D$6:D14000,DATOS!$C$6:C14000,0,0,1))</f>
        <v/>
      </c>
      <c r="F9514" s="220"/>
      <c r="G9514" s="221"/>
      <c r="H9514" s="194"/>
      <c r="I9514" s="106"/>
      <c r="J9514" s="195"/>
      <c r="K9514" s="195"/>
      <c r="L9514" s="196"/>
    </row>
    <row r="9515">
      <c r="A9515" s="198"/>
      <c r="B9515" s="219"/>
      <c r="C9515" s="103"/>
      <c r="D9515" s="103"/>
      <c r="E9515" s="5" t="str">
        <f t="array" ref="E9515">IF(D9515="","",XLOOKUP(D9515,DATOS!$D$6:D14000,DATOS!$C$6:C14000,0,0,1))</f>
        <v/>
      </c>
      <c r="F9515" s="220"/>
      <c r="G9515" s="221"/>
      <c r="H9515" s="194"/>
      <c r="I9515" s="106"/>
      <c r="J9515" s="195"/>
      <c r="K9515" s="195"/>
      <c r="L9515" s="196"/>
    </row>
    <row r="9516">
      <c r="A9516" s="198"/>
      <c r="B9516" s="219"/>
      <c r="C9516" s="103"/>
      <c r="D9516" s="103"/>
      <c r="E9516" s="5" t="str">
        <f t="array" ref="E9516">IF(D9516="","",XLOOKUP(D9516,DATOS!$D$6:D14000,DATOS!$C$6:C14000,0,0,1))</f>
        <v/>
      </c>
      <c r="F9516" s="220"/>
      <c r="G9516" s="221"/>
      <c r="H9516" s="194"/>
      <c r="I9516" s="106"/>
      <c r="J9516" s="195"/>
      <c r="K9516" s="195"/>
      <c r="L9516" s="196"/>
    </row>
    <row r="9517">
      <c r="A9517" s="198"/>
      <c r="B9517" s="219"/>
      <c r="C9517" s="103"/>
      <c r="D9517" s="103"/>
      <c r="E9517" s="5" t="str">
        <f t="array" ref="E9517">IF(D9517="","",XLOOKUP(D9517,DATOS!$D$6:D14000,DATOS!$C$6:C14000,0,0,1))</f>
        <v/>
      </c>
      <c r="F9517" s="220"/>
      <c r="G9517" s="221"/>
      <c r="H9517" s="194"/>
      <c r="I9517" s="106"/>
      <c r="J9517" s="195"/>
      <c r="K9517" s="195"/>
      <c r="L9517" s="196"/>
    </row>
    <row r="9518">
      <c r="A9518" s="198"/>
      <c r="B9518" s="219"/>
      <c r="C9518" s="103"/>
      <c r="D9518" s="103"/>
      <c r="E9518" s="5" t="str">
        <f t="array" ref="E9518">IF(D9518="","",XLOOKUP(D9518,DATOS!$D$6:D14000,DATOS!$C$6:C14000,0,0,1))</f>
        <v/>
      </c>
      <c r="F9518" s="220"/>
      <c r="G9518" s="221"/>
      <c r="H9518" s="194"/>
      <c r="I9518" s="106"/>
      <c r="J9518" s="195"/>
      <c r="K9518" s="195"/>
      <c r="L9518" s="196"/>
    </row>
    <row r="9519">
      <c r="A9519" s="198"/>
      <c r="B9519" s="219"/>
      <c r="C9519" s="103"/>
      <c r="D9519" s="103"/>
      <c r="E9519" s="5" t="str">
        <f t="array" ref="E9519">IF(D9519="","",XLOOKUP(D9519,DATOS!$D$6:D14000,DATOS!$C$6:C14000,0,0,1))</f>
        <v/>
      </c>
      <c r="F9519" s="220"/>
      <c r="G9519" s="221"/>
      <c r="H9519" s="194"/>
      <c r="I9519" s="106"/>
      <c r="J9519" s="195"/>
      <c r="K9519" s="195"/>
      <c r="L9519" s="196"/>
    </row>
    <row r="9520">
      <c r="A9520" s="198"/>
      <c r="B9520" s="219"/>
      <c r="C9520" s="103"/>
      <c r="D9520" s="103"/>
      <c r="E9520" s="5" t="str">
        <f t="array" ref="E9520">IF(D9520="","",XLOOKUP(D9520,DATOS!$D$6:D14000,DATOS!$C$6:C14000,0,0,1))</f>
        <v/>
      </c>
      <c r="F9520" s="220"/>
      <c r="G9520" s="221"/>
      <c r="H9520" s="194"/>
      <c r="I9520" s="106"/>
      <c r="J9520" s="195"/>
      <c r="K9520" s="195"/>
      <c r="L9520" s="196"/>
    </row>
    <row r="9521">
      <c r="A9521" s="198"/>
      <c r="B9521" s="219"/>
      <c r="C9521" s="103"/>
      <c r="D9521" s="103"/>
      <c r="E9521" s="5" t="str">
        <f t="array" ref="E9521">IF(D9521="","",XLOOKUP(D9521,DATOS!$D$6:D14000,DATOS!$C$6:C14000,0,0,1))</f>
        <v/>
      </c>
      <c r="F9521" s="220"/>
      <c r="G9521" s="221"/>
      <c r="H9521" s="194"/>
      <c r="I9521" s="106"/>
      <c r="J9521" s="195"/>
      <c r="K9521" s="195"/>
      <c r="L9521" s="196"/>
    </row>
    <row r="9522">
      <c r="A9522" s="198"/>
      <c r="B9522" s="219"/>
      <c r="C9522" s="103"/>
      <c r="D9522" s="103"/>
      <c r="E9522" s="5" t="str">
        <f t="array" ref="E9522">IF(D9522="","",XLOOKUP(D9522,DATOS!$D$6:D14000,DATOS!$C$6:C14000,0,0,1))</f>
        <v/>
      </c>
      <c r="F9522" s="220"/>
      <c r="G9522" s="221"/>
      <c r="H9522" s="194"/>
      <c r="I9522" s="106"/>
      <c r="J9522" s="195"/>
      <c r="K9522" s="195"/>
      <c r="L9522" s="196"/>
    </row>
    <row r="9523">
      <c r="A9523" s="198"/>
      <c r="B9523" s="219"/>
      <c r="C9523" s="103"/>
      <c r="D9523" s="103"/>
      <c r="E9523" s="5" t="str">
        <f t="array" ref="E9523">IF(D9523="","",XLOOKUP(D9523,DATOS!$D$6:D14000,DATOS!$C$6:C14000,0,0,1))</f>
        <v/>
      </c>
      <c r="F9523" s="220"/>
      <c r="G9523" s="221"/>
      <c r="H9523" s="194"/>
      <c r="I9523" s="106"/>
      <c r="J9523" s="195"/>
      <c r="K9523" s="195"/>
      <c r="L9523" s="196"/>
    </row>
    <row r="9524">
      <c r="A9524" s="198"/>
      <c r="B9524" s="219"/>
      <c r="C9524" s="103"/>
      <c r="D9524" s="103"/>
      <c r="E9524" s="5" t="str">
        <f t="array" ref="E9524">IF(D9524="","",XLOOKUP(D9524,DATOS!$D$6:D14000,DATOS!$C$6:C14000,0,0,1))</f>
        <v/>
      </c>
      <c r="F9524" s="220"/>
      <c r="G9524" s="221"/>
      <c r="H9524" s="194"/>
      <c r="I9524" s="106"/>
      <c r="J9524" s="195"/>
      <c r="K9524" s="195"/>
      <c r="L9524" s="196"/>
    </row>
    <row r="9525">
      <c r="A9525" s="198"/>
      <c r="B9525" s="219"/>
      <c r="C9525" s="103"/>
      <c r="D9525" s="103"/>
      <c r="E9525" s="5" t="str">
        <f t="array" ref="E9525">IF(D9525="","",XLOOKUP(D9525,DATOS!$D$6:D14000,DATOS!$C$6:C14000,0,0,1))</f>
        <v/>
      </c>
      <c r="F9525" s="220"/>
      <c r="G9525" s="221"/>
      <c r="H9525" s="194"/>
      <c r="I9525" s="106"/>
      <c r="J9525" s="195"/>
      <c r="K9525" s="195"/>
      <c r="L9525" s="196"/>
    </row>
    <row r="9526">
      <c r="A9526" s="198"/>
      <c r="B9526" s="219"/>
      <c r="C9526" s="103"/>
      <c r="D9526" s="103"/>
      <c r="E9526" s="5" t="str">
        <f t="array" ref="E9526">IF(D9526="","",XLOOKUP(D9526,DATOS!$D$6:D14000,DATOS!$C$6:C14000,0,0,1))</f>
        <v/>
      </c>
      <c r="F9526" s="220"/>
      <c r="G9526" s="221"/>
      <c r="H9526" s="194"/>
      <c r="I9526" s="106"/>
      <c r="J9526" s="195"/>
      <c r="K9526" s="195"/>
      <c r="L9526" s="196"/>
    </row>
    <row r="9527">
      <c r="A9527" s="198"/>
      <c r="B9527" s="219"/>
      <c r="C9527" s="103"/>
      <c r="D9527" s="103"/>
      <c r="E9527" s="5" t="str">
        <f t="array" ref="E9527">IF(D9527="","",XLOOKUP(D9527,DATOS!$D$6:D14000,DATOS!$C$6:C14000,0,0,1))</f>
        <v/>
      </c>
      <c r="F9527" s="220"/>
      <c r="G9527" s="221"/>
      <c r="H9527" s="194"/>
      <c r="I9527" s="106"/>
      <c r="J9527" s="195"/>
      <c r="K9527" s="195"/>
      <c r="L9527" s="196"/>
    </row>
    <row r="9528">
      <c r="A9528" s="198"/>
      <c r="B9528" s="219"/>
      <c r="C9528" s="103"/>
      <c r="D9528" s="103"/>
      <c r="E9528" s="5" t="str">
        <f t="array" ref="E9528">IF(D9528="","",XLOOKUP(D9528,DATOS!$D$6:D14000,DATOS!$C$6:C14000,0,0,1))</f>
        <v/>
      </c>
      <c r="F9528" s="220"/>
      <c r="G9528" s="221"/>
      <c r="H9528" s="194"/>
      <c r="I9528" s="106"/>
      <c r="J9528" s="195"/>
      <c r="K9528" s="195"/>
      <c r="L9528" s="196"/>
    </row>
    <row r="9529">
      <c r="A9529" s="198"/>
      <c r="B9529" s="219"/>
      <c r="C9529" s="103"/>
      <c r="D9529" s="103"/>
      <c r="E9529" s="5" t="str">
        <f t="array" ref="E9529">IF(D9529="","",XLOOKUP(D9529,DATOS!$D$6:D14000,DATOS!$C$6:C14000,0,0,1))</f>
        <v/>
      </c>
      <c r="F9529" s="220"/>
      <c r="G9529" s="221"/>
      <c r="H9529" s="194"/>
      <c r="I9529" s="106"/>
      <c r="J9529" s="195"/>
      <c r="K9529" s="195"/>
      <c r="L9529" s="196"/>
    </row>
    <row r="9530">
      <c r="A9530" s="198"/>
      <c r="B9530" s="219"/>
      <c r="C9530" s="103"/>
      <c r="D9530" s="103"/>
      <c r="E9530" s="5" t="str">
        <f t="array" ref="E9530">IF(D9530="","",XLOOKUP(D9530,DATOS!$D$6:D14000,DATOS!$C$6:C14000,0,0,1))</f>
        <v/>
      </c>
      <c r="F9530" s="220"/>
      <c r="G9530" s="221"/>
      <c r="H9530" s="194"/>
      <c r="I9530" s="106"/>
      <c r="J9530" s="195"/>
      <c r="K9530" s="195"/>
      <c r="L9530" s="196"/>
    </row>
    <row r="9531">
      <c r="A9531" s="198"/>
      <c r="B9531" s="219"/>
      <c r="C9531" s="103"/>
      <c r="D9531" s="103"/>
      <c r="E9531" s="5" t="str">
        <f t="array" ref="E9531">IF(D9531="","",XLOOKUP(D9531,DATOS!$D$6:D14000,DATOS!$C$6:C14000,0,0,1))</f>
        <v/>
      </c>
      <c r="F9531" s="220"/>
      <c r="G9531" s="221"/>
      <c r="H9531" s="194"/>
      <c r="I9531" s="106"/>
      <c r="J9531" s="195"/>
      <c r="K9531" s="195"/>
      <c r="L9531" s="196"/>
    </row>
    <row r="9532">
      <c r="A9532" s="198"/>
      <c r="B9532" s="219"/>
      <c r="C9532" s="103"/>
      <c r="D9532" s="103"/>
      <c r="E9532" s="5" t="str">
        <f t="array" ref="E9532">IF(D9532="","",XLOOKUP(D9532,DATOS!$D$6:D14000,DATOS!$C$6:C14000,0,0,1))</f>
        <v/>
      </c>
      <c r="F9532" s="220"/>
      <c r="G9532" s="221"/>
      <c r="H9532" s="194"/>
      <c r="I9532" s="106"/>
      <c r="J9532" s="195"/>
      <c r="K9532" s="195"/>
      <c r="L9532" s="196"/>
    </row>
    <row r="9533">
      <c r="A9533" s="198"/>
      <c r="B9533" s="219"/>
      <c r="C9533" s="103"/>
      <c r="D9533" s="103"/>
      <c r="E9533" s="5" t="str">
        <f t="array" ref="E9533">IF(D9533="","",XLOOKUP(D9533,DATOS!$D$6:D14000,DATOS!$C$6:C14000,0,0,1))</f>
        <v/>
      </c>
      <c r="F9533" s="220"/>
      <c r="G9533" s="221"/>
      <c r="H9533" s="194"/>
      <c r="I9533" s="106"/>
      <c r="J9533" s="195"/>
      <c r="K9533" s="195"/>
      <c r="L9533" s="196"/>
    </row>
    <row r="9534">
      <c r="A9534" s="198"/>
      <c r="B9534" s="219"/>
      <c r="C9534" s="103"/>
      <c r="D9534" s="103"/>
      <c r="E9534" s="5" t="str">
        <f t="array" ref="E9534">IF(D9534="","",XLOOKUP(D9534,DATOS!$D$6:D14000,DATOS!$C$6:C14000,0,0,1))</f>
        <v/>
      </c>
      <c r="F9534" s="220"/>
      <c r="G9534" s="221"/>
      <c r="H9534" s="194"/>
      <c r="I9534" s="106"/>
      <c r="J9534" s="195"/>
      <c r="K9534" s="195"/>
      <c r="L9534" s="196"/>
    </row>
    <row r="9535">
      <c r="A9535" s="198"/>
      <c r="B9535" s="219"/>
      <c r="C9535" s="103"/>
      <c r="D9535" s="103"/>
      <c r="E9535" s="5" t="str">
        <f t="array" ref="E9535">IF(D9535="","",XLOOKUP(D9535,DATOS!$D$6:D14000,DATOS!$C$6:C14000,0,0,1))</f>
        <v/>
      </c>
      <c r="F9535" s="220"/>
      <c r="G9535" s="221"/>
      <c r="H9535" s="194"/>
      <c r="I9535" s="106"/>
      <c r="J9535" s="195"/>
      <c r="K9535" s="195"/>
      <c r="L9535" s="196"/>
    </row>
    <row r="9536">
      <c r="A9536" s="198"/>
      <c r="B9536" s="219"/>
      <c r="C9536" s="103"/>
      <c r="D9536" s="103"/>
      <c r="E9536" s="5" t="str">
        <f t="array" ref="E9536">IF(D9536="","",XLOOKUP(D9536,DATOS!$D$6:D14000,DATOS!$C$6:C14000,0,0,1))</f>
        <v/>
      </c>
      <c r="F9536" s="220"/>
      <c r="G9536" s="221"/>
      <c r="H9536" s="194"/>
      <c r="I9536" s="106"/>
      <c r="J9536" s="195"/>
      <c r="K9536" s="195"/>
      <c r="L9536" s="196"/>
    </row>
    <row r="9537">
      <c r="A9537" s="198"/>
      <c r="B9537" s="219"/>
      <c r="C9537" s="103"/>
      <c r="D9537" s="103"/>
      <c r="E9537" s="5" t="str">
        <f t="array" ref="E9537">IF(D9537="","",XLOOKUP(D9537,DATOS!$D$6:D14000,DATOS!$C$6:C14000,0,0,1))</f>
        <v/>
      </c>
      <c r="F9537" s="220"/>
      <c r="G9537" s="221"/>
      <c r="H9537" s="194"/>
      <c r="I9537" s="106"/>
      <c r="J9537" s="195"/>
      <c r="K9537" s="195"/>
      <c r="L9537" s="196"/>
    </row>
    <row r="9538">
      <c r="A9538" s="198"/>
      <c r="B9538" s="219"/>
      <c r="C9538" s="103"/>
      <c r="D9538" s="103"/>
      <c r="E9538" s="5" t="str">
        <f t="array" ref="E9538">IF(D9538="","",XLOOKUP(D9538,DATOS!$D$6:D14000,DATOS!$C$6:C14000,0,0,1))</f>
        <v/>
      </c>
      <c r="F9538" s="220"/>
      <c r="G9538" s="221"/>
      <c r="H9538" s="194"/>
      <c r="I9538" s="106"/>
      <c r="J9538" s="195"/>
      <c r="K9538" s="195"/>
      <c r="L9538" s="196"/>
    </row>
    <row r="9539">
      <c r="A9539" s="198"/>
      <c r="B9539" s="219"/>
      <c r="C9539" s="103"/>
      <c r="D9539" s="103"/>
      <c r="E9539" s="5" t="str">
        <f t="array" ref="E9539">IF(D9539="","",XLOOKUP(D9539,DATOS!$D$6:D14000,DATOS!$C$6:C14000,0,0,1))</f>
        <v/>
      </c>
      <c r="F9539" s="220"/>
      <c r="G9539" s="221"/>
      <c r="H9539" s="194"/>
      <c r="I9539" s="106"/>
      <c r="J9539" s="195"/>
      <c r="K9539" s="195"/>
      <c r="L9539" s="196"/>
    </row>
    <row r="9540">
      <c r="A9540" s="198"/>
      <c r="B9540" s="219"/>
      <c r="C9540" s="103"/>
      <c r="D9540" s="103"/>
      <c r="E9540" s="5" t="str">
        <f t="array" ref="E9540">IF(D9540="","",XLOOKUP(D9540,DATOS!$D$6:D14000,DATOS!$C$6:C14000,0,0,1))</f>
        <v/>
      </c>
      <c r="F9540" s="220"/>
      <c r="G9540" s="221"/>
      <c r="H9540" s="194"/>
      <c r="I9540" s="106"/>
      <c r="J9540" s="195"/>
      <c r="K9540" s="195"/>
      <c r="L9540" s="196"/>
    </row>
    <row r="9541">
      <c r="A9541" s="198"/>
      <c r="B9541" s="219"/>
      <c r="C9541" s="103"/>
      <c r="D9541" s="103"/>
      <c r="E9541" s="5" t="str">
        <f t="array" ref="E9541">IF(D9541="","",XLOOKUP(D9541,DATOS!$D$6:D14000,DATOS!$C$6:C14000,0,0,1))</f>
        <v/>
      </c>
      <c r="F9541" s="220"/>
      <c r="G9541" s="221"/>
      <c r="H9541" s="194"/>
      <c r="I9541" s="106"/>
      <c r="J9541" s="195"/>
      <c r="K9541" s="195"/>
      <c r="L9541" s="196"/>
    </row>
    <row r="9542">
      <c r="A9542" s="198"/>
      <c r="B9542" s="219"/>
      <c r="C9542" s="103"/>
      <c r="D9542" s="103"/>
      <c r="E9542" s="5" t="str">
        <f t="array" ref="E9542">IF(D9542="","",XLOOKUP(D9542,DATOS!$D$6:D14000,DATOS!$C$6:C14000,0,0,1))</f>
        <v/>
      </c>
      <c r="F9542" s="220"/>
      <c r="G9542" s="221"/>
      <c r="H9542" s="194"/>
      <c r="I9542" s="106"/>
      <c r="J9542" s="195"/>
      <c r="K9542" s="195"/>
      <c r="L9542" s="196"/>
    </row>
    <row r="9543">
      <c r="A9543" s="198"/>
      <c r="B9543" s="219"/>
      <c r="C9543" s="103"/>
      <c r="D9543" s="103"/>
      <c r="E9543" s="5" t="str">
        <f t="array" ref="E9543">IF(D9543="","",XLOOKUP(D9543,DATOS!$D$6:D14000,DATOS!$C$6:C14000,0,0,1))</f>
        <v/>
      </c>
      <c r="F9543" s="220"/>
      <c r="G9543" s="221"/>
      <c r="H9543" s="194"/>
      <c r="I9543" s="106"/>
      <c r="J9543" s="195"/>
      <c r="K9543" s="195"/>
      <c r="L9543" s="196"/>
    </row>
    <row r="9544">
      <c r="A9544" s="198"/>
      <c r="B9544" s="219"/>
      <c r="C9544" s="103"/>
      <c r="D9544" s="103"/>
      <c r="E9544" s="5" t="str">
        <f t="array" ref="E9544">IF(D9544="","",XLOOKUP(D9544,DATOS!$D$6:D14000,DATOS!$C$6:C14000,0,0,1))</f>
        <v/>
      </c>
      <c r="F9544" s="220"/>
      <c r="G9544" s="221"/>
      <c r="H9544" s="194"/>
      <c r="I9544" s="106"/>
      <c r="J9544" s="195"/>
      <c r="K9544" s="195"/>
      <c r="L9544" s="196"/>
    </row>
    <row r="9545">
      <c r="A9545" s="198"/>
      <c r="B9545" s="219"/>
      <c r="C9545" s="103"/>
      <c r="D9545" s="103"/>
      <c r="E9545" s="5" t="str">
        <f t="array" ref="E9545">IF(D9545="","",XLOOKUP(D9545,DATOS!$D$6:D14000,DATOS!$C$6:C14000,0,0,1))</f>
        <v/>
      </c>
      <c r="F9545" s="220"/>
      <c r="G9545" s="221"/>
      <c r="H9545" s="194"/>
      <c r="I9545" s="106"/>
      <c r="J9545" s="195"/>
      <c r="K9545" s="195"/>
      <c r="L9545" s="196"/>
    </row>
    <row r="9546">
      <c r="A9546" s="198"/>
      <c r="B9546" s="219"/>
      <c r="C9546" s="103"/>
      <c r="D9546" s="103"/>
      <c r="E9546" s="5" t="str">
        <f t="array" ref="E9546">IF(D9546="","",XLOOKUP(D9546,DATOS!$D$6:D14000,DATOS!$C$6:C14000,0,0,1))</f>
        <v/>
      </c>
      <c r="F9546" s="220"/>
      <c r="G9546" s="221"/>
      <c r="H9546" s="194"/>
      <c r="I9546" s="106"/>
      <c r="J9546" s="195"/>
      <c r="K9546" s="195"/>
      <c r="L9546" s="196"/>
    </row>
    <row r="9547">
      <c r="A9547" s="198"/>
      <c r="B9547" s="219"/>
      <c r="C9547" s="103"/>
      <c r="D9547" s="103"/>
      <c r="E9547" s="5" t="str">
        <f t="array" ref="E9547">IF(D9547="","",XLOOKUP(D9547,DATOS!$D$6:D14000,DATOS!$C$6:C14000,0,0,1))</f>
        <v/>
      </c>
      <c r="F9547" s="220"/>
      <c r="G9547" s="221"/>
      <c r="H9547" s="194"/>
      <c r="I9547" s="106"/>
      <c r="J9547" s="195"/>
      <c r="K9547" s="195"/>
      <c r="L9547" s="196"/>
    </row>
    <row r="9548">
      <c r="A9548" s="198"/>
      <c r="B9548" s="219"/>
      <c r="C9548" s="103"/>
      <c r="D9548" s="103"/>
      <c r="E9548" s="5" t="str">
        <f t="array" ref="E9548">IF(D9548="","",XLOOKUP(D9548,DATOS!$D$6:D14000,DATOS!$C$6:C14000,0,0,1))</f>
        <v/>
      </c>
      <c r="F9548" s="220"/>
      <c r="G9548" s="221"/>
      <c r="H9548" s="194"/>
      <c r="I9548" s="106"/>
      <c r="J9548" s="195"/>
      <c r="K9548" s="195"/>
      <c r="L9548" s="196"/>
    </row>
    <row r="9549">
      <c r="A9549" s="198"/>
      <c r="B9549" s="219"/>
      <c r="C9549" s="103"/>
      <c r="D9549" s="103"/>
      <c r="E9549" s="5" t="str">
        <f t="array" ref="E9549">IF(D9549="","",XLOOKUP(D9549,DATOS!$D$6:D14000,DATOS!$C$6:C14000,0,0,1))</f>
        <v/>
      </c>
      <c r="F9549" s="220"/>
      <c r="G9549" s="221"/>
      <c r="H9549" s="194"/>
      <c r="I9549" s="106"/>
      <c r="J9549" s="195"/>
      <c r="K9549" s="195"/>
      <c r="L9549" s="196"/>
    </row>
    <row r="9550">
      <c r="A9550" s="198"/>
      <c r="B9550" s="219"/>
      <c r="C9550" s="103"/>
      <c r="D9550" s="103"/>
      <c r="E9550" s="5" t="str">
        <f t="array" ref="E9550">IF(D9550="","",XLOOKUP(D9550,DATOS!$D$6:D14000,DATOS!$C$6:C14000,0,0,1))</f>
        <v/>
      </c>
      <c r="F9550" s="220"/>
      <c r="G9550" s="221"/>
      <c r="H9550" s="194"/>
      <c r="I9550" s="106"/>
      <c r="J9550" s="195"/>
      <c r="K9550" s="195"/>
      <c r="L9550" s="196"/>
    </row>
    <row r="9551">
      <c r="A9551" s="198"/>
      <c r="B9551" s="219"/>
      <c r="C9551" s="103"/>
      <c r="D9551" s="103"/>
      <c r="E9551" s="5" t="str">
        <f t="array" ref="E9551">IF(D9551="","",XLOOKUP(D9551,DATOS!$D$6:D14000,DATOS!$C$6:C14000,0,0,1))</f>
        <v/>
      </c>
      <c r="F9551" s="220"/>
      <c r="G9551" s="221"/>
      <c r="H9551" s="194"/>
      <c r="I9551" s="106"/>
      <c r="J9551" s="195"/>
      <c r="K9551" s="195"/>
      <c r="L9551" s="196"/>
    </row>
    <row r="9552">
      <c r="A9552" s="198"/>
      <c r="B9552" s="219"/>
      <c r="C9552" s="103"/>
      <c r="D9552" s="103"/>
      <c r="E9552" s="5" t="str">
        <f t="array" ref="E9552">IF(D9552="","",XLOOKUP(D9552,DATOS!$D$6:D14000,DATOS!$C$6:C14000,0,0,1))</f>
        <v/>
      </c>
      <c r="F9552" s="220"/>
      <c r="G9552" s="221"/>
      <c r="H9552" s="194"/>
      <c r="I9552" s="106"/>
      <c r="J9552" s="195"/>
      <c r="K9552" s="195"/>
      <c r="L9552" s="196"/>
    </row>
    <row r="9553">
      <c r="A9553" s="198"/>
      <c r="B9553" s="219"/>
      <c r="C9553" s="103"/>
      <c r="D9553" s="103"/>
      <c r="E9553" s="5" t="str">
        <f t="array" ref="E9553">IF(D9553="","",XLOOKUP(D9553,DATOS!$D$6:D14000,DATOS!$C$6:C14000,0,0,1))</f>
        <v/>
      </c>
      <c r="F9553" s="220"/>
      <c r="G9553" s="221"/>
      <c r="H9553" s="194"/>
      <c r="I9553" s="106"/>
      <c r="J9553" s="195"/>
      <c r="K9553" s="195"/>
      <c r="L9553" s="196"/>
    </row>
    <row r="9554">
      <c r="A9554" s="198"/>
      <c r="B9554" s="219"/>
      <c r="C9554" s="103"/>
      <c r="D9554" s="103"/>
      <c r="E9554" s="5" t="str">
        <f t="array" ref="E9554">IF(D9554="","",XLOOKUP(D9554,DATOS!$D$6:D14000,DATOS!$C$6:C14000,0,0,1))</f>
        <v/>
      </c>
      <c r="F9554" s="220"/>
      <c r="G9554" s="221"/>
      <c r="H9554" s="194"/>
      <c r="I9554" s="106"/>
      <c r="J9554" s="195"/>
      <c r="K9554" s="195"/>
      <c r="L9554" s="196"/>
    </row>
    <row r="9555">
      <c r="A9555" s="198"/>
      <c r="B9555" s="219"/>
      <c r="C9555" s="103"/>
      <c r="D9555" s="103"/>
      <c r="E9555" s="5" t="str">
        <f t="array" ref="E9555">IF(D9555="","",XLOOKUP(D9555,DATOS!$D$6:D14000,DATOS!$C$6:C14000,0,0,1))</f>
        <v/>
      </c>
      <c r="F9555" s="220"/>
      <c r="G9555" s="221"/>
      <c r="H9555" s="194"/>
      <c r="I9555" s="106"/>
      <c r="J9555" s="195"/>
      <c r="K9555" s="195"/>
      <c r="L9555" s="196"/>
    </row>
    <row r="9556">
      <c r="A9556" s="198"/>
      <c r="B9556" s="219"/>
      <c r="C9556" s="103"/>
      <c r="D9556" s="103"/>
      <c r="E9556" s="5" t="str">
        <f t="array" ref="E9556">IF(D9556="","",XLOOKUP(D9556,DATOS!$D$6:D14000,DATOS!$C$6:C14000,0,0,1))</f>
        <v/>
      </c>
      <c r="F9556" s="220"/>
      <c r="G9556" s="221"/>
      <c r="H9556" s="194"/>
      <c r="I9556" s="106"/>
      <c r="J9556" s="195"/>
      <c r="K9556" s="195"/>
      <c r="L9556" s="196"/>
    </row>
    <row r="9557">
      <c r="A9557" s="198"/>
      <c r="B9557" s="219"/>
      <c r="C9557" s="103"/>
      <c r="D9557" s="103"/>
      <c r="E9557" s="5" t="str">
        <f t="array" ref="E9557">IF(D9557="","",XLOOKUP(D9557,DATOS!$D$6:D14000,DATOS!$C$6:C14000,0,0,1))</f>
        <v/>
      </c>
      <c r="F9557" s="220"/>
      <c r="G9557" s="221"/>
      <c r="H9557" s="194"/>
      <c r="I9557" s="106"/>
      <c r="J9557" s="195"/>
      <c r="K9557" s="195"/>
      <c r="L9557" s="196"/>
    </row>
    <row r="9558">
      <c r="A9558" s="198"/>
      <c r="B9558" s="219"/>
      <c r="C9558" s="103"/>
      <c r="D9558" s="103"/>
      <c r="E9558" s="5" t="str">
        <f t="array" ref="E9558">IF(D9558="","",XLOOKUP(D9558,DATOS!$D$6:D14000,DATOS!$C$6:C14000,0,0,1))</f>
        <v/>
      </c>
      <c r="F9558" s="220"/>
      <c r="G9558" s="221"/>
      <c r="H9558" s="194"/>
      <c r="I9558" s="106"/>
      <c r="J9558" s="195"/>
      <c r="K9558" s="195"/>
      <c r="L9558" s="196"/>
    </row>
    <row r="9559">
      <c r="A9559" s="198"/>
      <c r="B9559" s="219"/>
      <c r="C9559" s="103"/>
      <c r="D9559" s="103"/>
      <c r="E9559" s="5" t="str">
        <f t="array" ref="E9559">IF(D9559="","",XLOOKUP(D9559,DATOS!$D$6:D14000,DATOS!$C$6:C14000,0,0,1))</f>
        <v/>
      </c>
      <c r="F9559" s="220"/>
      <c r="G9559" s="221"/>
      <c r="H9559" s="194"/>
      <c r="I9559" s="106"/>
      <c r="J9559" s="195"/>
      <c r="K9559" s="195"/>
      <c r="L9559" s="196"/>
    </row>
    <row r="9560">
      <c r="A9560" s="198"/>
      <c r="B9560" s="219"/>
      <c r="C9560" s="103"/>
      <c r="D9560" s="103"/>
      <c r="E9560" s="5" t="str">
        <f t="array" ref="E9560">IF(D9560="","",XLOOKUP(D9560,DATOS!$D$6:D14000,DATOS!$C$6:C14000,0,0,1))</f>
        <v/>
      </c>
      <c r="F9560" s="220"/>
      <c r="G9560" s="221"/>
      <c r="H9560" s="194"/>
      <c r="I9560" s="106"/>
      <c r="J9560" s="195"/>
      <c r="K9560" s="195"/>
      <c r="L9560" s="196"/>
    </row>
    <row r="9561">
      <c r="A9561" s="198"/>
      <c r="B9561" s="219"/>
      <c r="C9561" s="103"/>
      <c r="D9561" s="103"/>
      <c r="E9561" s="5" t="str">
        <f t="array" ref="E9561">IF(D9561="","",XLOOKUP(D9561,DATOS!$D$6:D14000,DATOS!$C$6:C14000,0,0,1))</f>
        <v/>
      </c>
      <c r="F9561" s="220"/>
      <c r="G9561" s="221"/>
      <c r="H9561" s="194"/>
      <c r="I9561" s="106"/>
      <c r="J9561" s="195"/>
      <c r="K9561" s="195"/>
      <c r="L9561" s="196"/>
    </row>
    <row r="9562">
      <c r="A9562" s="198"/>
      <c r="B9562" s="219"/>
      <c r="C9562" s="103"/>
      <c r="D9562" s="103"/>
      <c r="E9562" s="5" t="str">
        <f t="array" ref="E9562">IF(D9562="","",XLOOKUP(D9562,DATOS!$D$6:D14000,DATOS!$C$6:C14000,0,0,1))</f>
        <v/>
      </c>
      <c r="F9562" s="220"/>
      <c r="G9562" s="221"/>
      <c r="H9562" s="194"/>
      <c r="I9562" s="106"/>
      <c r="J9562" s="195"/>
      <c r="K9562" s="195"/>
      <c r="L9562" s="196"/>
    </row>
    <row r="9563">
      <c r="A9563" s="198"/>
      <c r="B9563" s="219"/>
      <c r="C9563" s="103"/>
      <c r="D9563" s="103"/>
      <c r="E9563" s="5" t="str">
        <f t="array" ref="E9563">IF(D9563="","",XLOOKUP(D9563,DATOS!$D$6:D14000,DATOS!$C$6:C14000,0,0,1))</f>
        <v/>
      </c>
      <c r="F9563" s="220"/>
      <c r="G9563" s="221"/>
      <c r="H9563" s="194"/>
      <c r="I9563" s="106"/>
      <c r="J9563" s="195"/>
      <c r="K9563" s="195"/>
      <c r="L9563" s="196"/>
    </row>
    <row r="9564">
      <c r="A9564" s="198"/>
      <c r="B9564" s="219"/>
      <c r="C9564" s="103"/>
      <c r="D9564" s="103"/>
      <c r="E9564" s="5" t="str">
        <f t="array" ref="E9564">IF(D9564="","",XLOOKUP(D9564,DATOS!$D$6:D14000,DATOS!$C$6:C14000,0,0,1))</f>
        <v/>
      </c>
      <c r="F9564" s="220"/>
      <c r="G9564" s="221"/>
      <c r="H9564" s="194"/>
      <c r="I9564" s="106"/>
      <c r="J9564" s="195"/>
      <c r="K9564" s="195"/>
      <c r="L9564" s="196"/>
    </row>
    <row r="9565">
      <c r="A9565" s="198"/>
      <c r="B9565" s="219"/>
      <c r="C9565" s="103"/>
      <c r="D9565" s="103"/>
      <c r="E9565" s="5" t="str">
        <f t="array" ref="E9565">IF(D9565="","",XLOOKUP(D9565,DATOS!$D$6:D14000,DATOS!$C$6:C14000,0,0,1))</f>
        <v/>
      </c>
      <c r="F9565" s="220"/>
      <c r="G9565" s="221"/>
      <c r="H9565" s="194"/>
      <c r="I9565" s="106"/>
      <c r="J9565" s="195"/>
      <c r="K9565" s="195"/>
      <c r="L9565" s="196"/>
    </row>
    <row r="9566">
      <c r="A9566" s="198"/>
      <c r="B9566" s="219"/>
      <c r="C9566" s="103"/>
      <c r="D9566" s="103"/>
      <c r="E9566" s="5" t="str">
        <f t="array" ref="E9566">IF(D9566="","",XLOOKUP(D9566,DATOS!$D$6:D14000,DATOS!$C$6:C14000,0,0,1))</f>
        <v/>
      </c>
      <c r="F9566" s="220"/>
      <c r="G9566" s="221"/>
      <c r="H9566" s="194"/>
      <c r="I9566" s="106"/>
      <c r="J9566" s="195"/>
      <c r="K9566" s="195"/>
      <c r="L9566" s="196"/>
    </row>
    <row r="9567">
      <c r="A9567" s="198"/>
      <c r="B9567" s="219"/>
      <c r="C9567" s="103"/>
      <c r="D9567" s="103"/>
      <c r="E9567" s="5" t="str">
        <f t="array" ref="E9567">IF(D9567="","",XLOOKUP(D9567,DATOS!$D$6:D14000,DATOS!$C$6:C14000,0,0,1))</f>
        <v/>
      </c>
      <c r="F9567" s="220"/>
      <c r="G9567" s="221"/>
      <c r="H9567" s="194"/>
      <c r="I9567" s="106"/>
      <c r="J9567" s="195"/>
      <c r="K9567" s="195"/>
      <c r="L9567" s="196"/>
    </row>
    <row r="9568">
      <c r="A9568" s="198"/>
      <c r="B9568" s="219"/>
      <c r="C9568" s="103"/>
      <c r="D9568" s="103"/>
      <c r="E9568" s="5" t="str">
        <f t="array" ref="E9568">IF(D9568="","",XLOOKUP(D9568,DATOS!$D$6:D14000,DATOS!$C$6:C14000,0,0,1))</f>
        <v/>
      </c>
      <c r="F9568" s="220"/>
      <c r="G9568" s="221"/>
      <c r="H9568" s="194"/>
      <c r="I9568" s="106"/>
      <c r="J9568" s="195"/>
      <c r="K9568" s="195"/>
      <c r="L9568" s="196"/>
    </row>
    <row r="9569">
      <c r="A9569" s="198"/>
      <c r="B9569" s="219"/>
      <c r="C9569" s="103"/>
      <c r="D9569" s="103"/>
      <c r="E9569" s="5" t="str">
        <f t="array" ref="E9569">IF(D9569="","",XLOOKUP(D9569,DATOS!$D$6:D14000,DATOS!$C$6:C14000,0,0,1))</f>
        <v/>
      </c>
      <c r="F9569" s="220"/>
      <c r="G9569" s="221"/>
      <c r="H9569" s="194"/>
      <c r="I9569" s="106"/>
      <c r="J9569" s="195"/>
      <c r="K9569" s="195"/>
      <c r="L9569" s="196"/>
    </row>
    <row r="9570">
      <c r="A9570" s="198"/>
      <c r="B9570" s="219"/>
      <c r="C9570" s="103"/>
      <c r="D9570" s="103"/>
      <c r="E9570" s="5" t="str">
        <f t="array" ref="E9570">IF(D9570="","",XLOOKUP(D9570,DATOS!$D$6:D14000,DATOS!$C$6:C14000,0,0,1))</f>
        <v/>
      </c>
      <c r="F9570" s="220"/>
      <c r="G9570" s="221"/>
      <c r="H9570" s="194"/>
      <c r="I9570" s="106"/>
      <c r="J9570" s="195"/>
      <c r="K9570" s="195"/>
      <c r="L9570" s="196"/>
    </row>
    <row r="9571">
      <c r="A9571" s="198"/>
      <c r="B9571" s="219"/>
      <c r="C9571" s="103"/>
      <c r="D9571" s="103"/>
      <c r="E9571" s="5" t="str">
        <f t="array" ref="E9571">IF(D9571="","",XLOOKUP(D9571,DATOS!$D$6:D14000,DATOS!$C$6:C14000,0,0,1))</f>
        <v/>
      </c>
      <c r="F9571" s="220"/>
      <c r="G9571" s="221"/>
      <c r="H9571" s="194"/>
      <c r="I9571" s="106"/>
      <c r="J9571" s="195"/>
      <c r="K9571" s="195"/>
      <c r="L9571" s="196"/>
    </row>
    <row r="9572">
      <c r="A9572" s="198"/>
      <c r="B9572" s="219"/>
      <c r="C9572" s="103"/>
      <c r="D9572" s="103"/>
      <c r="E9572" s="5" t="str">
        <f t="array" ref="E9572">IF(D9572="","",XLOOKUP(D9572,DATOS!$D$6:D14000,DATOS!$C$6:C14000,0,0,1))</f>
        <v/>
      </c>
      <c r="F9572" s="220"/>
      <c r="G9572" s="221"/>
      <c r="H9572" s="194"/>
      <c r="I9572" s="106"/>
      <c r="J9572" s="195"/>
      <c r="K9572" s="195"/>
      <c r="L9572" s="196"/>
    </row>
    <row r="9573">
      <c r="A9573" s="198"/>
      <c r="B9573" s="219"/>
      <c r="C9573" s="103"/>
      <c r="D9573" s="103"/>
      <c r="E9573" s="5" t="str">
        <f t="array" ref="E9573">IF(D9573="","",XLOOKUP(D9573,DATOS!$D$6:D14000,DATOS!$C$6:C14000,0,0,1))</f>
        <v/>
      </c>
      <c r="F9573" s="220"/>
      <c r="G9573" s="221"/>
      <c r="H9573" s="194"/>
      <c r="I9573" s="106"/>
      <c r="J9573" s="195"/>
      <c r="K9573" s="195"/>
      <c r="L9573" s="196"/>
    </row>
    <row r="9574">
      <c r="A9574" s="198"/>
      <c r="B9574" s="219"/>
      <c r="C9574" s="103"/>
      <c r="D9574" s="103"/>
      <c r="E9574" s="5" t="str">
        <f t="array" ref="E9574">IF(D9574="","",XLOOKUP(D9574,DATOS!$D$6:D14000,DATOS!$C$6:C14000,0,0,1))</f>
        <v/>
      </c>
      <c r="F9574" s="220"/>
      <c r="G9574" s="221"/>
      <c r="H9574" s="194"/>
      <c r="I9574" s="106"/>
      <c r="J9574" s="195"/>
      <c r="K9574" s="195"/>
      <c r="L9574" s="196"/>
    </row>
    <row r="9575">
      <c r="A9575" s="198"/>
      <c r="B9575" s="219"/>
      <c r="C9575" s="103"/>
      <c r="D9575" s="103"/>
      <c r="E9575" s="5" t="str">
        <f t="array" ref="E9575">IF(D9575="","",XLOOKUP(D9575,DATOS!$D$6:D14000,DATOS!$C$6:C14000,0,0,1))</f>
        <v/>
      </c>
      <c r="F9575" s="220"/>
      <c r="G9575" s="221"/>
      <c r="H9575" s="194"/>
      <c r="I9575" s="106"/>
      <c r="J9575" s="195"/>
      <c r="K9575" s="195"/>
      <c r="L9575" s="196"/>
    </row>
    <row r="9576">
      <c r="A9576" s="198"/>
      <c r="B9576" s="219"/>
      <c r="C9576" s="103"/>
      <c r="D9576" s="103"/>
      <c r="E9576" s="5" t="str">
        <f t="array" ref="E9576">IF(D9576="","",XLOOKUP(D9576,DATOS!$D$6:D14000,DATOS!$C$6:C14000,0,0,1))</f>
        <v/>
      </c>
      <c r="F9576" s="220"/>
      <c r="G9576" s="221"/>
      <c r="H9576" s="194"/>
      <c r="I9576" s="106"/>
      <c r="J9576" s="195"/>
      <c r="K9576" s="195"/>
      <c r="L9576" s="196"/>
    </row>
    <row r="9577">
      <c r="A9577" s="198"/>
      <c r="B9577" s="219"/>
      <c r="C9577" s="103"/>
      <c r="D9577" s="103"/>
      <c r="E9577" s="5" t="str">
        <f t="array" ref="E9577">IF(D9577="","",XLOOKUP(D9577,DATOS!$D$6:D14000,DATOS!$C$6:C14000,0,0,1))</f>
        <v/>
      </c>
      <c r="F9577" s="220"/>
      <c r="G9577" s="221"/>
      <c r="H9577" s="194"/>
      <c r="I9577" s="106"/>
      <c r="J9577" s="195"/>
      <c r="K9577" s="195"/>
      <c r="L9577" s="196"/>
    </row>
    <row r="9578">
      <c r="A9578" s="198"/>
      <c r="B9578" s="219"/>
      <c r="C9578" s="103"/>
      <c r="D9578" s="103"/>
      <c r="E9578" s="5" t="str">
        <f t="array" ref="E9578">IF(D9578="","",XLOOKUP(D9578,DATOS!$D$6:D14000,DATOS!$C$6:C14000,0,0,1))</f>
        <v/>
      </c>
      <c r="F9578" s="220"/>
      <c r="G9578" s="221"/>
      <c r="H9578" s="194"/>
      <c r="I9578" s="106"/>
      <c r="J9578" s="195"/>
      <c r="K9578" s="195"/>
      <c r="L9578" s="196"/>
    </row>
    <row r="9579">
      <c r="A9579" s="198"/>
      <c r="B9579" s="219"/>
      <c r="C9579" s="103"/>
      <c r="D9579" s="103"/>
      <c r="E9579" s="5" t="str">
        <f t="array" ref="E9579">IF(D9579="","",XLOOKUP(D9579,DATOS!$D$6:D14000,DATOS!$C$6:C14000,0,0,1))</f>
        <v/>
      </c>
      <c r="F9579" s="220"/>
      <c r="G9579" s="221"/>
      <c r="H9579" s="194"/>
      <c r="I9579" s="106"/>
      <c r="J9579" s="195"/>
      <c r="K9579" s="195"/>
      <c r="L9579" s="196"/>
    </row>
    <row r="9580">
      <c r="A9580" s="198"/>
      <c r="B9580" s="219"/>
      <c r="C9580" s="103"/>
      <c r="D9580" s="103"/>
      <c r="E9580" s="5" t="str">
        <f t="array" ref="E9580">IF(D9580="","",XLOOKUP(D9580,DATOS!$D$6:D14000,DATOS!$C$6:C14000,0,0,1))</f>
        <v/>
      </c>
      <c r="F9580" s="220"/>
      <c r="G9580" s="221"/>
      <c r="H9580" s="194"/>
      <c r="I9580" s="106"/>
      <c r="J9580" s="195"/>
      <c r="K9580" s="195"/>
      <c r="L9580" s="196"/>
    </row>
    <row r="9581">
      <c r="A9581" s="198"/>
      <c r="B9581" s="219"/>
      <c r="C9581" s="103"/>
      <c r="D9581" s="103"/>
      <c r="E9581" s="5" t="str">
        <f t="array" ref="E9581">IF(D9581="","",XLOOKUP(D9581,DATOS!$D$6:D14000,DATOS!$C$6:C14000,0,0,1))</f>
        <v/>
      </c>
      <c r="F9581" s="220"/>
      <c r="G9581" s="221"/>
      <c r="H9581" s="194"/>
      <c r="I9581" s="106"/>
      <c r="J9581" s="195"/>
      <c r="K9581" s="195"/>
      <c r="L9581" s="196"/>
    </row>
    <row r="9582">
      <c r="A9582" s="198"/>
      <c r="B9582" s="219"/>
      <c r="C9582" s="103"/>
      <c r="D9582" s="103"/>
      <c r="E9582" s="5" t="str">
        <f t="array" ref="E9582">IF(D9582="","",XLOOKUP(D9582,DATOS!$D$6:D14000,DATOS!$C$6:C14000,0,0,1))</f>
        <v/>
      </c>
      <c r="F9582" s="220"/>
      <c r="G9582" s="221"/>
      <c r="H9582" s="194"/>
      <c r="I9582" s="106"/>
      <c r="J9582" s="195"/>
      <c r="K9582" s="195"/>
      <c r="L9582" s="196"/>
    </row>
    <row r="9583">
      <c r="A9583" s="198"/>
      <c r="B9583" s="219"/>
      <c r="C9583" s="103"/>
      <c r="D9583" s="103"/>
      <c r="E9583" s="5" t="str">
        <f t="array" ref="E9583">IF(D9583="","",XLOOKUP(D9583,DATOS!$D$6:D14000,DATOS!$C$6:C14000,0,0,1))</f>
        <v/>
      </c>
      <c r="F9583" s="220"/>
      <c r="G9583" s="221"/>
      <c r="H9583" s="194"/>
      <c r="I9583" s="106"/>
      <c r="J9583" s="195"/>
      <c r="K9583" s="195"/>
      <c r="L9583" s="196"/>
    </row>
    <row r="9584">
      <c r="A9584" s="198"/>
      <c r="B9584" s="219"/>
      <c r="C9584" s="103"/>
      <c r="D9584" s="103"/>
      <c r="E9584" s="5" t="str">
        <f t="array" ref="E9584">IF(D9584="","",XLOOKUP(D9584,DATOS!$D$6:D14000,DATOS!$C$6:C14000,0,0,1))</f>
        <v/>
      </c>
      <c r="F9584" s="220"/>
      <c r="G9584" s="221"/>
      <c r="H9584" s="194"/>
      <c r="I9584" s="106"/>
      <c r="J9584" s="195"/>
      <c r="K9584" s="195"/>
      <c r="L9584" s="196"/>
    </row>
    <row r="9585">
      <c r="A9585" s="198"/>
      <c r="B9585" s="219"/>
      <c r="C9585" s="103"/>
      <c r="D9585" s="103"/>
      <c r="E9585" s="5" t="str">
        <f t="array" ref="E9585">IF(D9585="","",XLOOKUP(D9585,DATOS!$D$6:D14000,DATOS!$C$6:C14000,0,0,1))</f>
        <v/>
      </c>
      <c r="F9585" s="220"/>
      <c r="G9585" s="221"/>
      <c r="H9585" s="194"/>
      <c r="I9585" s="106"/>
      <c r="J9585" s="195"/>
      <c r="K9585" s="195"/>
      <c r="L9585" s="196"/>
    </row>
    <row r="9586">
      <c r="A9586" s="198"/>
      <c r="B9586" s="219"/>
      <c r="C9586" s="103"/>
      <c r="D9586" s="103"/>
      <c r="E9586" s="5" t="str">
        <f t="array" ref="E9586">IF(D9586="","",XLOOKUP(D9586,DATOS!$D$6:D14000,DATOS!$C$6:C14000,0,0,1))</f>
        <v/>
      </c>
      <c r="F9586" s="220"/>
      <c r="G9586" s="221"/>
      <c r="H9586" s="194"/>
      <c r="I9586" s="106"/>
      <c r="J9586" s="195"/>
      <c r="K9586" s="195"/>
      <c r="L9586" s="196"/>
    </row>
    <row r="9587">
      <c r="A9587" s="198"/>
      <c r="B9587" s="219"/>
      <c r="C9587" s="103"/>
      <c r="D9587" s="103"/>
      <c r="E9587" s="5" t="str">
        <f t="array" ref="E9587">IF(D9587="","",XLOOKUP(D9587,DATOS!$D$6:D14000,DATOS!$C$6:C14000,0,0,1))</f>
        <v/>
      </c>
      <c r="F9587" s="220"/>
      <c r="G9587" s="221"/>
      <c r="H9587" s="194"/>
      <c r="I9587" s="106"/>
      <c r="J9587" s="195"/>
      <c r="K9587" s="195"/>
      <c r="L9587" s="196"/>
    </row>
    <row r="9588">
      <c r="A9588" s="198"/>
      <c r="B9588" s="219"/>
      <c r="C9588" s="103"/>
      <c r="D9588" s="103"/>
      <c r="E9588" s="5" t="str">
        <f t="array" ref="E9588">IF(D9588="","",XLOOKUP(D9588,DATOS!$D$6:D14000,DATOS!$C$6:C14000,0,0,1))</f>
        <v/>
      </c>
      <c r="F9588" s="220"/>
      <c r="G9588" s="221"/>
      <c r="H9588" s="194"/>
      <c r="I9588" s="106"/>
      <c r="J9588" s="195"/>
      <c r="K9588" s="195"/>
      <c r="L9588" s="196"/>
    </row>
    <row r="9589">
      <c r="A9589" s="198"/>
      <c r="B9589" s="219"/>
      <c r="C9589" s="103"/>
      <c r="D9589" s="103"/>
      <c r="E9589" s="5" t="str">
        <f t="array" ref="E9589">IF(D9589="","",XLOOKUP(D9589,DATOS!$D$6:D14000,DATOS!$C$6:C14000,0,0,1))</f>
        <v/>
      </c>
      <c r="F9589" s="220"/>
      <c r="G9589" s="221"/>
      <c r="H9589" s="194"/>
      <c r="I9589" s="106"/>
      <c r="J9589" s="195"/>
      <c r="K9589" s="195"/>
      <c r="L9589" s="196"/>
    </row>
    <row r="9590">
      <c r="A9590" s="198"/>
      <c r="B9590" s="219"/>
      <c r="C9590" s="103"/>
      <c r="D9590" s="103"/>
      <c r="E9590" s="5" t="str">
        <f t="array" ref="E9590">IF(D9590="","",XLOOKUP(D9590,DATOS!$D$6:D14000,DATOS!$C$6:C14000,0,0,1))</f>
        <v/>
      </c>
      <c r="F9590" s="220"/>
      <c r="G9590" s="221"/>
      <c r="H9590" s="194"/>
      <c r="I9590" s="106"/>
      <c r="J9590" s="195"/>
      <c r="K9590" s="195"/>
      <c r="L9590" s="196"/>
    </row>
    <row r="9591">
      <c r="A9591" s="198"/>
      <c r="B9591" s="219"/>
      <c r="C9591" s="103"/>
      <c r="D9591" s="103"/>
      <c r="E9591" s="5" t="str">
        <f t="array" ref="E9591">IF(D9591="","",XLOOKUP(D9591,DATOS!$D$6:D14000,DATOS!$C$6:C14000,0,0,1))</f>
        <v/>
      </c>
      <c r="F9591" s="220"/>
      <c r="G9591" s="221"/>
      <c r="H9591" s="194"/>
      <c r="I9591" s="106"/>
      <c r="J9591" s="195"/>
      <c r="K9591" s="195"/>
      <c r="L9591" s="196"/>
    </row>
    <row r="9592">
      <c r="A9592" s="198"/>
      <c r="B9592" s="219"/>
      <c r="C9592" s="103"/>
      <c r="D9592" s="103"/>
      <c r="E9592" s="5" t="str">
        <f t="array" ref="E9592">IF(D9592="","",XLOOKUP(D9592,DATOS!$D$6:D14000,DATOS!$C$6:C14000,0,0,1))</f>
        <v/>
      </c>
      <c r="F9592" s="220"/>
      <c r="G9592" s="221"/>
      <c r="H9592" s="194"/>
      <c r="I9592" s="106"/>
      <c r="J9592" s="195"/>
      <c r="K9592" s="195"/>
      <c r="L9592" s="196"/>
    </row>
    <row r="9593">
      <c r="A9593" s="198"/>
      <c r="B9593" s="219"/>
      <c r="C9593" s="103"/>
      <c r="D9593" s="103"/>
      <c r="E9593" s="5" t="str">
        <f t="array" ref="E9593">IF(D9593="","",XLOOKUP(D9593,DATOS!$D$6:D14000,DATOS!$C$6:C14000,0,0,1))</f>
        <v/>
      </c>
      <c r="F9593" s="220"/>
      <c r="G9593" s="221"/>
      <c r="H9593" s="194"/>
      <c r="I9593" s="106"/>
      <c r="J9593" s="195"/>
      <c r="K9593" s="195"/>
      <c r="L9593" s="196"/>
    </row>
    <row r="9594">
      <c r="A9594" s="198"/>
      <c r="B9594" s="219"/>
      <c r="C9594" s="103"/>
      <c r="D9594" s="103"/>
      <c r="E9594" s="5" t="str">
        <f t="array" ref="E9594">IF(D9594="","",XLOOKUP(D9594,DATOS!$D$6:D14000,DATOS!$C$6:C14000,0,0,1))</f>
        <v/>
      </c>
      <c r="F9594" s="220"/>
      <c r="G9594" s="221"/>
      <c r="H9594" s="194"/>
      <c r="I9594" s="106"/>
      <c r="J9594" s="195"/>
      <c r="K9594" s="195"/>
      <c r="L9594" s="196"/>
    </row>
    <row r="9595">
      <c r="A9595" s="198"/>
      <c r="B9595" s="219"/>
      <c r="C9595" s="103"/>
      <c r="D9595" s="103"/>
      <c r="E9595" s="5" t="str">
        <f t="array" ref="E9595">IF(D9595="","",XLOOKUP(D9595,DATOS!$D$6:D14000,DATOS!$C$6:C14000,0,0,1))</f>
        <v/>
      </c>
      <c r="F9595" s="220"/>
      <c r="G9595" s="221"/>
      <c r="H9595" s="194"/>
      <c r="I9595" s="106"/>
      <c r="J9595" s="195"/>
      <c r="K9595" s="195"/>
      <c r="L9595" s="196"/>
    </row>
    <row r="9596">
      <c r="A9596" s="198"/>
      <c r="B9596" s="219"/>
      <c r="C9596" s="103"/>
      <c r="D9596" s="103"/>
      <c r="E9596" s="5" t="str">
        <f t="array" ref="E9596">IF(D9596="","",XLOOKUP(D9596,DATOS!$D$6:D14000,DATOS!$C$6:C14000,0,0,1))</f>
        <v/>
      </c>
      <c r="F9596" s="220"/>
      <c r="G9596" s="221"/>
      <c r="H9596" s="194"/>
      <c r="I9596" s="106"/>
      <c r="J9596" s="195"/>
      <c r="K9596" s="195"/>
      <c r="L9596" s="196"/>
    </row>
    <row r="9597">
      <c r="A9597" s="198"/>
      <c r="B9597" s="219"/>
      <c r="C9597" s="103"/>
      <c r="D9597" s="103"/>
      <c r="E9597" s="5" t="str">
        <f t="array" ref="E9597">IF(D9597="","",XLOOKUP(D9597,DATOS!$D$6:D14000,DATOS!$C$6:C14000,0,0,1))</f>
        <v/>
      </c>
      <c r="F9597" s="220"/>
      <c r="G9597" s="221"/>
      <c r="H9597" s="194"/>
      <c r="I9597" s="106"/>
      <c r="J9597" s="195"/>
      <c r="K9597" s="195"/>
      <c r="L9597" s="196"/>
    </row>
    <row r="9598">
      <c r="A9598" s="198"/>
      <c r="B9598" s="219"/>
      <c r="C9598" s="103"/>
      <c r="D9598" s="103"/>
      <c r="E9598" s="5" t="str">
        <f t="array" ref="E9598">IF(D9598="","",XLOOKUP(D9598,DATOS!$D$6:D14000,DATOS!$C$6:C14000,0,0,1))</f>
        <v/>
      </c>
      <c r="F9598" s="220"/>
      <c r="G9598" s="221"/>
      <c r="H9598" s="194"/>
      <c r="I9598" s="106"/>
      <c r="J9598" s="195"/>
      <c r="K9598" s="195"/>
      <c r="L9598" s="196"/>
    </row>
    <row r="9599">
      <c r="A9599" s="198"/>
      <c r="B9599" s="219"/>
      <c r="C9599" s="103"/>
      <c r="D9599" s="103"/>
      <c r="E9599" s="5" t="str">
        <f t="array" ref="E9599">IF(D9599="","",XLOOKUP(D9599,DATOS!$D$6:D14000,DATOS!$C$6:C14000,0,0,1))</f>
        <v/>
      </c>
      <c r="F9599" s="220"/>
      <c r="G9599" s="221"/>
      <c r="H9599" s="194"/>
      <c r="I9599" s="106"/>
      <c r="J9599" s="195"/>
      <c r="K9599" s="195"/>
      <c r="L9599" s="196"/>
    </row>
    <row r="9600">
      <c r="A9600" s="198"/>
      <c r="B9600" s="219"/>
      <c r="C9600" s="103"/>
      <c r="D9600" s="103"/>
      <c r="E9600" s="5" t="str">
        <f t="array" ref="E9600">IF(D9600="","",XLOOKUP(D9600,DATOS!$D$6:D14000,DATOS!$C$6:C14000,0,0,1))</f>
        <v/>
      </c>
      <c r="F9600" s="220"/>
      <c r="G9600" s="221"/>
      <c r="H9600" s="194"/>
      <c r="I9600" s="106"/>
      <c r="J9600" s="195"/>
      <c r="K9600" s="195"/>
      <c r="L9600" s="196"/>
    </row>
    <row r="9601">
      <c r="A9601" s="198"/>
      <c r="B9601" s="219"/>
      <c r="C9601" s="103"/>
      <c r="D9601" s="103"/>
      <c r="E9601" s="5" t="str">
        <f t="array" ref="E9601">IF(D9601="","",XLOOKUP(D9601,DATOS!$D$6:D14000,DATOS!$C$6:C14000,0,0,1))</f>
        <v/>
      </c>
      <c r="F9601" s="220"/>
      <c r="G9601" s="221"/>
      <c r="H9601" s="194"/>
      <c r="I9601" s="106"/>
      <c r="J9601" s="195"/>
      <c r="K9601" s="195"/>
      <c r="L9601" s="196"/>
    </row>
    <row r="9602">
      <c r="A9602" s="198"/>
      <c r="B9602" s="219"/>
      <c r="C9602" s="103"/>
      <c r="D9602" s="103"/>
      <c r="E9602" s="5" t="str">
        <f t="array" ref="E9602">IF(D9602="","",XLOOKUP(D9602,DATOS!$D$6:D14000,DATOS!$C$6:C14000,0,0,1))</f>
        <v/>
      </c>
      <c r="F9602" s="220"/>
      <c r="G9602" s="221"/>
      <c r="H9602" s="194"/>
      <c r="I9602" s="106"/>
      <c r="J9602" s="195"/>
      <c r="K9602" s="195"/>
      <c r="L9602" s="196"/>
    </row>
    <row r="9603">
      <c r="A9603" s="198"/>
      <c r="B9603" s="219"/>
      <c r="C9603" s="103"/>
      <c r="D9603" s="103"/>
      <c r="E9603" s="5" t="str">
        <f t="array" ref="E9603">IF(D9603="","",XLOOKUP(D9603,DATOS!$D$6:D14000,DATOS!$C$6:C14000,0,0,1))</f>
        <v/>
      </c>
      <c r="F9603" s="220"/>
      <c r="G9603" s="221"/>
      <c r="H9603" s="194"/>
      <c r="I9603" s="106"/>
      <c r="J9603" s="195"/>
      <c r="K9603" s="195"/>
      <c r="L9603" s="196"/>
    </row>
    <row r="9604">
      <c r="A9604" s="198"/>
      <c r="B9604" s="219"/>
      <c r="C9604" s="103"/>
      <c r="D9604" s="103"/>
      <c r="E9604" s="5" t="str">
        <f t="array" ref="E9604">IF(D9604="","",XLOOKUP(D9604,DATOS!$D$6:D14000,DATOS!$C$6:C14000,0,0,1))</f>
        <v/>
      </c>
      <c r="F9604" s="220"/>
      <c r="G9604" s="221"/>
      <c r="H9604" s="194"/>
      <c r="I9604" s="106"/>
      <c r="J9604" s="195"/>
      <c r="K9604" s="195"/>
      <c r="L9604" s="196"/>
    </row>
    <row r="9605">
      <c r="A9605" s="198"/>
      <c r="B9605" s="219"/>
      <c r="C9605" s="103"/>
      <c r="D9605" s="103"/>
      <c r="E9605" s="5" t="str">
        <f t="array" ref="E9605">IF(D9605="","",XLOOKUP(D9605,DATOS!$D$6:D14000,DATOS!$C$6:C14000,0,0,1))</f>
        <v/>
      </c>
      <c r="F9605" s="220"/>
      <c r="G9605" s="221"/>
      <c r="H9605" s="194"/>
      <c r="I9605" s="106"/>
      <c r="J9605" s="195"/>
      <c r="K9605" s="195"/>
      <c r="L9605" s="196"/>
    </row>
    <row r="9606">
      <c r="A9606" s="198"/>
      <c r="B9606" s="219"/>
      <c r="C9606" s="103"/>
      <c r="D9606" s="103"/>
      <c r="E9606" s="5" t="str">
        <f t="array" ref="E9606">IF(D9606="","",XLOOKUP(D9606,DATOS!$D$6:D14000,DATOS!$C$6:C14000,0,0,1))</f>
        <v/>
      </c>
      <c r="F9606" s="220"/>
      <c r="G9606" s="221"/>
      <c r="H9606" s="194"/>
      <c r="I9606" s="106"/>
      <c r="J9606" s="195"/>
      <c r="K9606" s="195"/>
      <c r="L9606" s="196"/>
    </row>
    <row r="9607">
      <c r="A9607" s="198"/>
      <c r="B9607" s="219"/>
      <c r="C9607" s="103"/>
      <c r="D9607" s="103"/>
      <c r="E9607" s="5" t="str">
        <f t="array" ref="E9607">IF(D9607="","",XLOOKUP(D9607,DATOS!$D$6:D14000,DATOS!$C$6:C14000,0,0,1))</f>
        <v/>
      </c>
      <c r="F9607" s="220"/>
      <c r="G9607" s="221"/>
      <c r="H9607" s="194"/>
      <c r="I9607" s="106"/>
      <c r="J9607" s="195"/>
      <c r="K9607" s="195"/>
      <c r="L9607" s="196"/>
    </row>
    <row r="9608">
      <c r="A9608" s="198"/>
      <c r="B9608" s="219"/>
      <c r="C9608" s="103"/>
      <c r="D9608" s="103"/>
      <c r="E9608" s="5" t="str">
        <f t="array" ref="E9608">IF(D9608="","",XLOOKUP(D9608,DATOS!$D$6:D14000,DATOS!$C$6:C14000,0,0,1))</f>
        <v/>
      </c>
      <c r="F9608" s="220"/>
      <c r="G9608" s="221"/>
      <c r="H9608" s="194"/>
      <c r="I9608" s="106"/>
      <c r="J9608" s="195"/>
      <c r="K9608" s="195"/>
      <c r="L9608" s="196"/>
    </row>
    <row r="9609">
      <c r="A9609" s="198"/>
      <c r="B9609" s="219"/>
      <c r="C9609" s="103"/>
      <c r="D9609" s="103"/>
      <c r="E9609" s="5" t="str">
        <f t="array" ref="E9609">IF(D9609="","",XLOOKUP(D9609,DATOS!$D$6:D14000,DATOS!$C$6:C14000,0,0,1))</f>
        <v/>
      </c>
      <c r="F9609" s="220"/>
      <c r="G9609" s="221"/>
      <c r="H9609" s="194"/>
      <c r="I9609" s="106"/>
      <c r="J9609" s="195"/>
      <c r="K9609" s="195"/>
      <c r="L9609" s="196"/>
    </row>
    <row r="9610">
      <c r="A9610" s="198"/>
      <c r="B9610" s="219"/>
      <c r="C9610" s="103"/>
      <c r="D9610" s="103"/>
      <c r="E9610" s="5" t="str">
        <f t="array" ref="E9610">IF(D9610="","",XLOOKUP(D9610,DATOS!$D$6:D14000,DATOS!$C$6:C14000,0,0,1))</f>
        <v/>
      </c>
      <c r="F9610" s="220"/>
      <c r="G9610" s="221"/>
      <c r="H9610" s="194"/>
      <c r="I9610" s="106"/>
      <c r="J9610" s="195"/>
      <c r="K9610" s="195"/>
      <c r="L9610" s="196"/>
    </row>
    <row r="9611">
      <c r="A9611" s="198"/>
      <c r="B9611" s="219"/>
      <c r="C9611" s="103"/>
      <c r="D9611" s="103"/>
      <c r="E9611" s="5" t="str">
        <f t="array" ref="E9611">IF(D9611="","",XLOOKUP(D9611,DATOS!$D$6:D14000,DATOS!$C$6:C14000,0,0,1))</f>
        <v/>
      </c>
      <c r="F9611" s="220"/>
      <c r="G9611" s="221"/>
      <c r="H9611" s="194"/>
      <c r="I9611" s="106"/>
      <c r="J9611" s="195"/>
      <c r="K9611" s="195"/>
      <c r="L9611" s="196"/>
    </row>
    <row r="9612">
      <c r="A9612" s="198"/>
      <c r="B9612" s="219"/>
      <c r="C9612" s="103"/>
      <c r="D9612" s="103"/>
      <c r="E9612" s="5" t="str">
        <f t="array" ref="E9612">IF(D9612="","",XLOOKUP(D9612,DATOS!$D$6:D14000,DATOS!$C$6:C14000,0,0,1))</f>
        <v/>
      </c>
      <c r="F9612" s="220"/>
      <c r="G9612" s="221"/>
      <c r="H9612" s="194"/>
      <c r="I9612" s="106"/>
      <c r="J9612" s="195"/>
      <c r="K9612" s="195"/>
      <c r="L9612" s="196"/>
    </row>
    <row r="9613">
      <c r="A9613" s="198"/>
      <c r="B9613" s="219"/>
      <c r="C9613" s="103"/>
      <c r="D9613" s="103"/>
      <c r="E9613" s="5" t="str">
        <f t="array" ref="E9613">IF(D9613="","",XLOOKUP(D9613,DATOS!$D$6:D14000,DATOS!$C$6:C14000,0,0,1))</f>
        <v/>
      </c>
      <c r="F9613" s="220"/>
      <c r="G9613" s="221"/>
      <c r="H9613" s="194"/>
      <c r="I9613" s="106"/>
      <c r="J9613" s="195"/>
      <c r="K9613" s="195"/>
      <c r="L9613" s="196"/>
    </row>
    <row r="9614">
      <c r="A9614" s="198"/>
      <c r="B9614" s="219"/>
      <c r="C9614" s="103"/>
      <c r="D9614" s="103"/>
      <c r="E9614" s="5" t="str">
        <f t="array" ref="E9614">IF(D9614="","",XLOOKUP(D9614,DATOS!$D$6:D14000,DATOS!$C$6:C14000,0,0,1))</f>
        <v/>
      </c>
      <c r="F9614" s="220"/>
      <c r="G9614" s="221"/>
      <c r="H9614" s="194"/>
      <c r="I9614" s="106"/>
      <c r="J9614" s="195"/>
      <c r="K9614" s="195"/>
      <c r="L9614" s="196"/>
    </row>
    <row r="9615">
      <c r="A9615" s="198"/>
      <c r="B9615" s="219"/>
      <c r="C9615" s="103"/>
      <c r="D9615" s="103"/>
      <c r="E9615" s="5" t="str">
        <f t="array" ref="E9615">IF(D9615="","",XLOOKUP(D9615,DATOS!$D$6:D14000,DATOS!$C$6:C14000,0,0,1))</f>
        <v/>
      </c>
      <c r="F9615" s="220"/>
      <c r="G9615" s="221"/>
      <c r="H9615" s="194"/>
      <c r="I9615" s="106"/>
      <c r="J9615" s="195"/>
      <c r="K9615" s="195"/>
      <c r="L9615" s="196"/>
    </row>
    <row r="9616">
      <c r="A9616" s="198"/>
      <c r="B9616" s="219"/>
      <c r="C9616" s="103"/>
      <c r="D9616" s="103"/>
      <c r="E9616" s="5" t="str">
        <f t="array" ref="E9616">IF(D9616="","",XLOOKUP(D9616,DATOS!$D$6:D14000,DATOS!$C$6:C14000,0,0,1))</f>
        <v/>
      </c>
      <c r="F9616" s="220"/>
      <c r="G9616" s="221"/>
      <c r="H9616" s="194"/>
      <c r="I9616" s="106"/>
      <c r="J9616" s="195"/>
      <c r="K9616" s="195"/>
      <c r="L9616" s="196"/>
    </row>
    <row r="9617">
      <c r="A9617" s="198"/>
      <c r="B9617" s="219"/>
      <c r="C9617" s="103"/>
      <c r="D9617" s="103"/>
      <c r="E9617" s="5" t="str">
        <f t="array" ref="E9617">IF(D9617="","",XLOOKUP(D9617,DATOS!$D$6:D14000,DATOS!$C$6:C14000,0,0,1))</f>
        <v/>
      </c>
      <c r="F9617" s="220"/>
      <c r="G9617" s="221"/>
      <c r="H9617" s="194"/>
      <c r="I9617" s="106"/>
      <c r="J9617" s="195"/>
      <c r="K9617" s="195"/>
      <c r="L9617" s="196"/>
    </row>
    <row r="9618">
      <c r="A9618" s="198"/>
      <c r="B9618" s="219"/>
      <c r="C9618" s="103"/>
      <c r="D9618" s="103"/>
      <c r="E9618" s="5" t="str">
        <f t="array" ref="E9618">IF(D9618="","",XLOOKUP(D9618,DATOS!$D$6:D14000,DATOS!$C$6:C14000,0,0,1))</f>
        <v/>
      </c>
      <c r="F9618" s="220"/>
      <c r="G9618" s="221"/>
      <c r="H9618" s="194"/>
      <c r="I9618" s="106"/>
      <c r="J9618" s="195"/>
      <c r="K9618" s="195"/>
      <c r="L9618" s="196"/>
    </row>
    <row r="9619">
      <c r="A9619" s="198"/>
      <c r="B9619" s="219"/>
      <c r="C9619" s="103"/>
      <c r="D9619" s="103"/>
      <c r="E9619" s="5" t="str">
        <f t="array" ref="E9619">IF(D9619="","",XLOOKUP(D9619,DATOS!$D$6:D14000,DATOS!$C$6:C14000,0,0,1))</f>
        <v/>
      </c>
      <c r="F9619" s="220"/>
      <c r="G9619" s="221"/>
      <c r="H9619" s="194"/>
      <c r="I9619" s="106"/>
      <c r="J9619" s="195"/>
      <c r="K9619" s="195"/>
      <c r="L9619" s="196"/>
    </row>
    <row r="9620">
      <c r="A9620" s="198"/>
      <c r="B9620" s="219"/>
      <c r="C9620" s="103"/>
      <c r="D9620" s="103"/>
      <c r="E9620" s="5" t="str">
        <f t="array" ref="E9620">IF(D9620="","",XLOOKUP(D9620,DATOS!$D$6:D14000,DATOS!$C$6:C14000,0,0,1))</f>
        <v/>
      </c>
      <c r="F9620" s="220"/>
      <c r="G9620" s="221"/>
      <c r="H9620" s="194"/>
      <c r="I9620" s="106"/>
      <c r="J9620" s="195"/>
      <c r="K9620" s="195"/>
      <c r="L9620" s="196"/>
    </row>
    <row r="9621">
      <c r="A9621" s="198"/>
      <c r="B9621" s="219"/>
      <c r="C9621" s="103"/>
      <c r="D9621" s="103"/>
      <c r="E9621" s="5" t="str">
        <f t="array" ref="E9621">IF(D9621="","",XLOOKUP(D9621,DATOS!$D$6:D14000,DATOS!$C$6:C14000,0,0,1))</f>
        <v/>
      </c>
      <c r="F9621" s="220"/>
      <c r="G9621" s="221"/>
      <c r="H9621" s="194"/>
      <c r="I9621" s="106"/>
      <c r="J9621" s="195"/>
      <c r="K9621" s="195"/>
      <c r="L9621" s="196"/>
    </row>
    <row r="9622">
      <c r="A9622" s="198"/>
      <c r="B9622" s="219"/>
      <c r="C9622" s="103"/>
      <c r="D9622" s="103"/>
      <c r="E9622" s="5" t="str">
        <f t="array" ref="E9622">IF(D9622="","",XLOOKUP(D9622,DATOS!$D$6:D14000,DATOS!$C$6:C14000,0,0,1))</f>
        <v/>
      </c>
      <c r="F9622" s="220"/>
      <c r="G9622" s="221"/>
      <c r="H9622" s="194"/>
      <c r="I9622" s="106"/>
      <c r="J9622" s="195"/>
      <c r="K9622" s="195"/>
      <c r="L9622" s="196"/>
    </row>
    <row r="9623">
      <c r="A9623" s="198"/>
      <c r="B9623" s="219"/>
      <c r="C9623" s="103"/>
      <c r="D9623" s="103"/>
      <c r="E9623" s="5" t="str">
        <f t="array" ref="E9623">IF(D9623="","",XLOOKUP(D9623,DATOS!$D$6:D14000,DATOS!$C$6:C14000,0,0,1))</f>
        <v/>
      </c>
      <c r="F9623" s="220"/>
      <c r="G9623" s="221"/>
      <c r="H9623" s="194"/>
      <c r="I9623" s="106"/>
      <c r="J9623" s="195"/>
      <c r="K9623" s="195"/>
      <c r="L9623" s="196"/>
    </row>
    <row r="9624">
      <c r="A9624" s="198"/>
      <c r="B9624" s="219"/>
      <c r="C9624" s="103"/>
      <c r="D9624" s="103"/>
      <c r="E9624" s="5" t="str">
        <f t="array" ref="E9624">IF(D9624="","",XLOOKUP(D9624,DATOS!$D$6:D14000,DATOS!$C$6:C14000,0,0,1))</f>
        <v/>
      </c>
      <c r="F9624" s="220"/>
      <c r="G9624" s="221"/>
      <c r="H9624" s="194"/>
      <c r="I9624" s="106"/>
      <c r="J9624" s="195"/>
      <c r="K9624" s="195"/>
      <c r="L9624" s="196"/>
    </row>
    <row r="9625">
      <c r="A9625" s="198"/>
      <c r="B9625" s="219"/>
      <c r="C9625" s="103"/>
      <c r="D9625" s="103"/>
      <c r="E9625" s="5" t="str">
        <f t="array" ref="E9625">IF(D9625="","",XLOOKUP(D9625,DATOS!$D$6:D14000,DATOS!$C$6:C14000,0,0,1))</f>
        <v/>
      </c>
      <c r="F9625" s="220"/>
      <c r="G9625" s="221"/>
      <c r="H9625" s="194"/>
      <c r="I9625" s="106"/>
      <c r="J9625" s="195"/>
      <c r="K9625" s="195"/>
      <c r="L9625" s="196"/>
    </row>
    <row r="9626">
      <c r="A9626" s="198"/>
      <c r="B9626" s="219"/>
      <c r="C9626" s="103"/>
      <c r="D9626" s="103"/>
      <c r="E9626" s="5" t="str">
        <f t="array" ref="E9626">IF(D9626="","",XLOOKUP(D9626,DATOS!$D$6:D14000,DATOS!$C$6:C14000,0,0,1))</f>
        <v/>
      </c>
      <c r="F9626" s="220"/>
      <c r="G9626" s="221"/>
      <c r="H9626" s="194"/>
      <c r="I9626" s="106"/>
      <c r="J9626" s="195"/>
      <c r="K9626" s="195"/>
      <c r="L9626" s="196"/>
    </row>
    <row r="9627">
      <c r="A9627" s="198"/>
      <c r="B9627" s="219"/>
      <c r="C9627" s="103"/>
      <c r="D9627" s="103"/>
      <c r="E9627" s="5" t="str">
        <f t="array" ref="E9627">IF(D9627="","",XLOOKUP(D9627,DATOS!$D$6:D14000,DATOS!$C$6:C14000,0,0,1))</f>
        <v/>
      </c>
      <c r="F9627" s="220"/>
      <c r="G9627" s="221"/>
      <c r="H9627" s="194"/>
      <c r="I9627" s="106"/>
      <c r="J9627" s="195"/>
      <c r="K9627" s="195"/>
      <c r="L9627" s="196"/>
    </row>
    <row r="9628">
      <c r="A9628" s="198"/>
      <c r="B9628" s="219"/>
      <c r="C9628" s="103"/>
      <c r="D9628" s="103"/>
      <c r="E9628" s="5" t="str">
        <f t="array" ref="E9628">IF(D9628="","",XLOOKUP(D9628,DATOS!$D$6:D14000,DATOS!$C$6:C14000,0,0,1))</f>
        <v/>
      </c>
      <c r="F9628" s="220"/>
      <c r="G9628" s="221"/>
      <c r="H9628" s="194"/>
      <c r="I9628" s="106"/>
      <c r="J9628" s="195"/>
      <c r="K9628" s="195"/>
      <c r="L9628" s="196"/>
    </row>
    <row r="9629">
      <c r="A9629" s="198"/>
      <c r="B9629" s="219"/>
      <c r="C9629" s="103"/>
      <c r="D9629" s="103"/>
      <c r="E9629" s="5" t="str">
        <f t="array" ref="E9629">IF(D9629="","",XLOOKUP(D9629,DATOS!$D$6:D14000,DATOS!$C$6:C14000,0,0,1))</f>
        <v/>
      </c>
      <c r="F9629" s="220"/>
      <c r="G9629" s="221"/>
      <c r="H9629" s="194"/>
      <c r="I9629" s="106"/>
      <c r="J9629" s="195"/>
      <c r="K9629" s="195"/>
      <c r="L9629" s="196"/>
    </row>
    <row r="9630">
      <c r="A9630" s="198"/>
      <c r="B9630" s="219"/>
      <c r="C9630" s="103"/>
      <c r="D9630" s="103"/>
      <c r="E9630" s="5" t="str">
        <f t="array" ref="E9630">IF(D9630="","",XLOOKUP(D9630,DATOS!$D$6:D14000,DATOS!$C$6:C14000,0,0,1))</f>
        <v/>
      </c>
      <c r="F9630" s="220"/>
      <c r="G9630" s="221"/>
      <c r="H9630" s="194"/>
      <c r="I9630" s="106"/>
      <c r="J9630" s="195"/>
      <c r="K9630" s="195"/>
      <c r="L9630" s="196"/>
    </row>
    <row r="9631">
      <c r="A9631" s="198"/>
      <c r="B9631" s="219"/>
      <c r="C9631" s="103"/>
      <c r="D9631" s="103"/>
      <c r="E9631" s="5" t="str">
        <f t="array" ref="E9631">IF(D9631="","",XLOOKUP(D9631,DATOS!$D$6:D14000,DATOS!$C$6:C14000,0,0,1))</f>
        <v/>
      </c>
      <c r="F9631" s="220"/>
      <c r="G9631" s="221"/>
      <c r="H9631" s="194"/>
      <c r="I9631" s="106"/>
      <c r="J9631" s="195"/>
      <c r="K9631" s="195"/>
      <c r="L9631" s="196"/>
    </row>
    <row r="9632">
      <c r="A9632" s="198"/>
      <c r="B9632" s="219"/>
      <c r="C9632" s="103"/>
      <c r="D9632" s="103"/>
      <c r="E9632" s="5" t="str">
        <f t="array" ref="E9632">IF(D9632="","",XLOOKUP(D9632,DATOS!$D$6:D14000,DATOS!$C$6:C14000,0,0,1))</f>
        <v/>
      </c>
      <c r="F9632" s="220"/>
      <c r="G9632" s="221"/>
      <c r="H9632" s="194"/>
      <c r="I9632" s="106"/>
      <c r="J9632" s="195"/>
      <c r="K9632" s="195"/>
      <c r="L9632" s="196"/>
    </row>
    <row r="9633">
      <c r="A9633" s="198"/>
      <c r="B9633" s="219"/>
      <c r="C9633" s="103"/>
      <c r="D9633" s="103"/>
      <c r="E9633" s="5" t="str">
        <f t="array" ref="E9633">IF(D9633="","",XLOOKUP(D9633,DATOS!$D$6:D14000,DATOS!$C$6:C14000,0,0,1))</f>
        <v/>
      </c>
      <c r="F9633" s="220"/>
      <c r="G9633" s="221"/>
      <c r="H9633" s="194"/>
      <c r="I9633" s="106"/>
      <c r="J9633" s="195"/>
      <c r="K9633" s="195"/>
      <c r="L9633" s="196"/>
    </row>
    <row r="9634">
      <c r="A9634" s="198"/>
      <c r="B9634" s="219"/>
      <c r="C9634" s="103"/>
      <c r="D9634" s="103"/>
      <c r="E9634" s="5" t="str">
        <f t="array" ref="E9634">IF(D9634="","",XLOOKUP(D9634,DATOS!$D$6:D14000,DATOS!$C$6:C14000,0,0,1))</f>
        <v/>
      </c>
      <c r="F9634" s="220"/>
      <c r="G9634" s="221"/>
      <c r="H9634" s="194"/>
      <c r="I9634" s="106"/>
      <c r="J9634" s="195"/>
      <c r="K9634" s="195"/>
      <c r="L9634" s="196"/>
    </row>
    <row r="9635">
      <c r="A9635" s="198"/>
      <c r="B9635" s="219"/>
      <c r="C9635" s="103"/>
      <c r="D9635" s="103"/>
      <c r="E9635" s="5" t="str">
        <f t="array" ref="E9635">IF(D9635="","",XLOOKUP(D9635,DATOS!$D$6:D14000,DATOS!$C$6:C14000,0,0,1))</f>
        <v/>
      </c>
      <c r="F9635" s="220"/>
      <c r="G9635" s="221"/>
      <c r="H9635" s="194"/>
      <c r="I9635" s="106"/>
      <c r="J9635" s="195"/>
      <c r="K9635" s="195"/>
      <c r="L9635" s="196"/>
    </row>
    <row r="9636">
      <c r="A9636" s="198"/>
      <c r="B9636" s="219"/>
      <c r="C9636" s="103"/>
      <c r="D9636" s="103"/>
      <c r="E9636" s="5" t="str">
        <f t="array" ref="E9636">IF(D9636="","",XLOOKUP(D9636,DATOS!$D$6:D14000,DATOS!$C$6:C14000,0,0,1))</f>
        <v/>
      </c>
      <c r="F9636" s="220"/>
      <c r="G9636" s="221"/>
      <c r="H9636" s="194"/>
      <c r="I9636" s="106"/>
      <c r="J9636" s="195"/>
      <c r="K9636" s="195"/>
      <c r="L9636" s="196"/>
    </row>
    <row r="9637">
      <c r="A9637" s="198"/>
      <c r="B9637" s="219"/>
      <c r="C9637" s="103"/>
      <c r="D9637" s="103"/>
      <c r="E9637" s="5" t="str">
        <f t="array" ref="E9637">IF(D9637="","",XLOOKUP(D9637,DATOS!$D$6:D14000,DATOS!$C$6:C14000,0,0,1))</f>
        <v/>
      </c>
      <c r="F9637" s="220"/>
      <c r="G9637" s="221"/>
      <c r="H9637" s="194"/>
      <c r="I9637" s="106"/>
      <c r="J9637" s="195"/>
      <c r="K9637" s="195"/>
      <c r="L9637" s="196"/>
    </row>
    <row r="9638">
      <c r="A9638" s="198"/>
      <c r="B9638" s="219"/>
      <c r="C9638" s="103"/>
      <c r="D9638" s="103"/>
      <c r="E9638" s="5" t="str">
        <f t="array" ref="E9638">IF(D9638="","",XLOOKUP(D9638,DATOS!$D$6:D14000,DATOS!$C$6:C14000,0,0,1))</f>
        <v/>
      </c>
      <c r="F9638" s="220"/>
      <c r="G9638" s="221"/>
      <c r="H9638" s="194"/>
      <c r="I9638" s="106"/>
      <c r="J9638" s="195"/>
      <c r="K9638" s="195"/>
      <c r="L9638" s="196"/>
    </row>
    <row r="9639">
      <c r="A9639" s="198"/>
      <c r="B9639" s="219"/>
      <c r="C9639" s="103"/>
      <c r="D9639" s="103"/>
      <c r="E9639" s="5" t="str">
        <f t="array" ref="E9639">IF(D9639="","",XLOOKUP(D9639,DATOS!$D$6:D14000,DATOS!$C$6:C14000,0,0,1))</f>
        <v/>
      </c>
      <c r="F9639" s="220"/>
      <c r="G9639" s="221"/>
      <c r="H9639" s="194"/>
      <c r="I9639" s="106"/>
      <c r="J9639" s="195"/>
      <c r="K9639" s="195"/>
      <c r="L9639" s="196"/>
    </row>
    <row r="9640">
      <c r="A9640" s="198"/>
      <c r="B9640" s="219"/>
      <c r="C9640" s="103"/>
      <c r="D9640" s="103"/>
      <c r="E9640" s="5" t="str">
        <f t="array" ref="E9640">IF(D9640="","",XLOOKUP(D9640,DATOS!$D$6:D14000,DATOS!$C$6:C14000,0,0,1))</f>
        <v/>
      </c>
      <c r="F9640" s="220"/>
      <c r="G9640" s="221"/>
      <c r="H9640" s="194"/>
      <c r="I9640" s="106"/>
      <c r="J9640" s="195"/>
      <c r="K9640" s="195"/>
      <c r="L9640" s="196"/>
    </row>
    <row r="9641">
      <c r="A9641" s="198"/>
      <c r="B9641" s="219"/>
      <c r="C9641" s="103"/>
      <c r="D9641" s="103"/>
      <c r="E9641" s="5" t="str">
        <f t="array" ref="E9641">IF(D9641="","",XLOOKUP(D9641,DATOS!$D$6:D14000,DATOS!$C$6:C14000,0,0,1))</f>
        <v/>
      </c>
      <c r="F9641" s="220"/>
      <c r="G9641" s="221"/>
      <c r="H9641" s="194"/>
      <c r="I9641" s="106"/>
      <c r="J9641" s="195"/>
      <c r="K9641" s="195"/>
      <c r="L9641" s="196"/>
    </row>
    <row r="9642">
      <c r="A9642" s="198"/>
      <c r="B9642" s="219"/>
      <c r="C9642" s="103"/>
      <c r="D9642" s="103"/>
      <c r="E9642" s="5" t="str">
        <f t="array" ref="E9642">IF(D9642="","",XLOOKUP(D9642,DATOS!$D$6:D14000,DATOS!$C$6:C14000,0,0,1))</f>
        <v/>
      </c>
      <c r="F9642" s="220"/>
      <c r="G9642" s="221"/>
      <c r="H9642" s="194"/>
      <c r="I9642" s="106"/>
      <c r="J9642" s="195"/>
      <c r="K9642" s="195"/>
      <c r="L9642" s="196"/>
    </row>
    <row r="9643">
      <c r="A9643" s="198"/>
      <c r="B9643" s="219"/>
      <c r="C9643" s="103"/>
      <c r="D9643" s="103"/>
      <c r="E9643" s="5" t="str">
        <f t="array" ref="E9643">IF(D9643="","",XLOOKUP(D9643,DATOS!$D$6:D14000,DATOS!$C$6:C14000,0,0,1))</f>
        <v/>
      </c>
      <c r="F9643" s="220"/>
      <c r="G9643" s="221"/>
      <c r="H9643" s="194"/>
      <c r="I9643" s="106"/>
      <c r="J9643" s="195"/>
      <c r="K9643" s="195"/>
      <c r="L9643" s="196"/>
    </row>
    <row r="9644">
      <c r="A9644" s="198"/>
      <c r="B9644" s="219"/>
      <c r="C9644" s="103"/>
      <c r="D9644" s="103"/>
      <c r="E9644" s="5" t="str">
        <f t="array" ref="E9644">IF(D9644="","",XLOOKUP(D9644,DATOS!$D$6:D14000,DATOS!$C$6:C14000,0,0,1))</f>
        <v/>
      </c>
      <c r="F9644" s="220"/>
      <c r="G9644" s="221"/>
      <c r="H9644" s="194"/>
      <c r="I9644" s="106"/>
      <c r="J9644" s="195"/>
      <c r="K9644" s="195"/>
      <c r="L9644" s="196"/>
    </row>
    <row r="9645">
      <c r="A9645" s="198"/>
      <c r="B9645" s="219"/>
      <c r="C9645" s="103"/>
      <c r="D9645" s="103"/>
      <c r="E9645" s="5" t="str">
        <f t="array" ref="E9645">IF(D9645="","",XLOOKUP(D9645,DATOS!$D$6:D14000,DATOS!$C$6:C14000,0,0,1))</f>
        <v/>
      </c>
      <c r="F9645" s="220"/>
      <c r="G9645" s="221"/>
      <c r="H9645" s="194"/>
      <c r="I9645" s="106"/>
      <c r="J9645" s="195"/>
      <c r="K9645" s="195"/>
      <c r="L9645" s="196"/>
    </row>
    <row r="9646">
      <c r="A9646" s="198"/>
      <c r="B9646" s="219"/>
      <c r="C9646" s="103"/>
      <c r="D9646" s="103"/>
      <c r="E9646" s="5" t="str">
        <f t="array" ref="E9646">IF(D9646="","",XLOOKUP(D9646,DATOS!$D$6:D14000,DATOS!$C$6:C14000,0,0,1))</f>
        <v/>
      </c>
      <c r="F9646" s="220"/>
      <c r="G9646" s="221"/>
      <c r="H9646" s="194"/>
      <c r="I9646" s="106"/>
      <c r="J9646" s="195"/>
      <c r="K9646" s="195"/>
      <c r="L9646" s="196"/>
    </row>
    <row r="9647">
      <c r="A9647" s="198"/>
      <c r="B9647" s="219"/>
      <c r="C9647" s="103"/>
      <c r="D9647" s="103"/>
      <c r="E9647" s="5" t="str">
        <f t="array" ref="E9647">IF(D9647="","",XLOOKUP(D9647,DATOS!$D$6:D14000,DATOS!$C$6:C14000,0,0,1))</f>
        <v/>
      </c>
      <c r="F9647" s="220"/>
      <c r="G9647" s="221"/>
      <c r="H9647" s="194"/>
      <c r="I9647" s="106"/>
      <c r="J9647" s="195"/>
      <c r="K9647" s="195"/>
      <c r="L9647" s="196"/>
    </row>
    <row r="9648">
      <c r="A9648" s="198"/>
      <c r="B9648" s="219"/>
      <c r="C9648" s="103"/>
      <c r="D9648" s="103"/>
      <c r="E9648" s="5" t="str">
        <f t="array" ref="E9648">IF(D9648="","",XLOOKUP(D9648,DATOS!$D$6:D14000,DATOS!$C$6:C14000,0,0,1))</f>
        <v/>
      </c>
      <c r="F9648" s="220"/>
      <c r="G9648" s="221"/>
      <c r="H9648" s="194"/>
      <c r="I9648" s="106"/>
      <c r="J9648" s="195"/>
      <c r="K9648" s="195"/>
      <c r="L9648" s="196"/>
    </row>
    <row r="9649">
      <c r="A9649" s="198"/>
      <c r="B9649" s="219"/>
      <c r="C9649" s="103"/>
      <c r="D9649" s="103"/>
      <c r="E9649" s="5" t="str">
        <f t="array" ref="E9649">IF(D9649="","",XLOOKUP(D9649,DATOS!$D$6:D14000,DATOS!$C$6:C14000,0,0,1))</f>
        <v/>
      </c>
      <c r="F9649" s="220"/>
      <c r="G9649" s="221"/>
      <c r="H9649" s="194"/>
      <c r="I9649" s="106"/>
      <c r="J9649" s="195"/>
      <c r="K9649" s="195"/>
      <c r="L9649" s="196"/>
    </row>
    <row r="9650">
      <c r="A9650" s="198"/>
      <c r="B9650" s="219"/>
      <c r="C9650" s="103"/>
      <c r="D9650" s="103"/>
      <c r="E9650" s="5" t="str">
        <f t="array" ref="E9650">IF(D9650="","",XLOOKUP(D9650,DATOS!$D$6:D14000,DATOS!$C$6:C14000,0,0,1))</f>
        <v/>
      </c>
      <c r="F9650" s="220"/>
      <c r="G9650" s="221"/>
      <c r="H9650" s="194"/>
      <c r="I9650" s="106"/>
      <c r="J9650" s="195"/>
      <c r="K9650" s="195"/>
      <c r="L9650" s="196"/>
    </row>
    <row r="9651">
      <c r="A9651" s="198"/>
      <c r="B9651" s="219"/>
      <c r="C9651" s="103"/>
      <c r="D9651" s="103"/>
      <c r="E9651" s="5" t="str">
        <f t="array" ref="E9651">IF(D9651="","",XLOOKUP(D9651,DATOS!$D$6:D14000,DATOS!$C$6:C14000,0,0,1))</f>
        <v/>
      </c>
      <c r="F9651" s="220"/>
      <c r="G9651" s="221"/>
      <c r="H9651" s="194"/>
      <c r="I9651" s="106"/>
      <c r="J9651" s="195"/>
      <c r="K9651" s="195"/>
      <c r="L9651" s="196"/>
    </row>
    <row r="9652">
      <c r="A9652" s="198"/>
      <c r="B9652" s="219"/>
      <c r="C9652" s="103"/>
      <c r="D9652" s="103"/>
      <c r="E9652" s="5" t="str">
        <f t="array" ref="E9652">IF(D9652="","",XLOOKUP(D9652,DATOS!$D$6:D14000,DATOS!$C$6:C14000,0,0,1))</f>
        <v/>
      </c>
      <c r="F9652" s="220"/>
      <c r="G9652" s="221"/>
      <c r="H9652" s="194"/>
      <c r="I9652" s="106"/>
      <c r="J9652" s="195"/>
      <c r="K9652" s="195"/>
      <c r="L9652" s="196"/>
    </row>
    <row r="9653">
      <c r="A9653" s="198"/>
      <c r="B9653" s="219"/>
      <c r="C9653" s="103"/>
      <c r="D9653" s="103"/>
      <c r="E9653" s="5" t="str">
        <f t="array" ref="E9653">IF(D9653="","",XLOOKUP(D9653,DATOS!$D$6:D14000,DATOS!$C$6:C14000,0,0,1))</f>
        <v/>
      </c>
      <c r="F9653" s="220"/>
      <c r="G9653" s="221"/>
      <c r="H9653" s="194"/>
      <c r="I9653" s="106"/>
      <c r="J9653" s="195"/>
      <c r="K9653" s="195"/>
      <c r="L9653" s="196"/>
    </row>
    <row r="9654">
      <c r="A9654" s="198"/>
      <c r="B9654" s="219"/>
      <c r="C9654" s="103"/>
      <c r="D9654" s="103"/>
      <c r="E9654" s="5" t="str">
        <f t="array" ref="E9654">IF(D9654="","",XLOOKUP(D9654,DATOS!$D$6:D14000,DATOS!$C$6:C14000,0,0,1))</f>
        <v/>
      </c>
      <c r="F9654" s="220"/>
      <c r="G9654" s="221"/>
      <c r="H9654" s="194"/>
      <c r="I9654" s="106"/>
      <c r="J9654" s="195"/>
      <c r="K9654" s="195"/>
      <c r="L9654" s="196"/>
    </row>
    <row r="9655">
      <c r="A9655" s="198"/>
      <c r="B9655" s="219"/>
      <c r="C9655" s="103"/>
      <c r="D9655" s="103"/>
      <c r="E9655" s="5" t="str">
        <f t="array" ref="E9655">IF(D9655="","",XLOOKUP(D9655,DATOS!$D$6:D14000,DATOS!$C$6:C14000,0,0,1))</f>
        <v/>
      </c>
      <c r="F9655" s="220"/>
      <c r="G9655" s="221"/>
      <c r="H9655" s="194"/>
      <c r="I9655" s="106"/>
      <c r="J9655" s="195"/>
      <c r="K9655" s="195"/>
      <c r="L9655" s="196"/>
    </row>
    <row r="9656">
      <c r="A9656" s="198"/>
      <c r="B9656" s="219"/>
      <c r="C9656" s="103"/>
      <c r="D9656" s="103"/>
      <c r="E9656" s="5" t="str">
        <f t="array" ref="E9656">IF(D9656="","",XLOOKUP(D9656,DATOS!$D$6:D14000,DATOS!$C$6:C14000,0,0,1))</f>
        <v/>
      </c>
      <c r="F9656" s="220"/>
      <c r="G9656" s="221"/>
      <c r="H9656" s="194"/>
      <c r="I9656" s="106"/>
      <c r="J9656" s="195"/>
      <c r="K9656" s="195"/>
      <c r="L9656" s="196"/>
    </row>
    <row r="9657">
      <c r="A9657" s="198"/>
      <c r="B9657" s="219"/>
      <c r="C9657" s="103"/>
      <c r="D9657" s="103"/>
      <c r="E9657" s="5" t="str">
        <f t="array" ref="E9657">IF(D9657="","",XLOOKUP(D9657,DATOS!$D$6:D14000,DATOS!$C$6:C14000,0,0,1))</f>
        <v/>
      </c>
      <c r="F9657" s="220"/>
      <c r="G9657" s="221"/>
      <c r="H9657" s="194"/>
      <c r="I9657" s="106"/>
      <c r="J9657" s="195"/>
      <c r="K9657" s="195"/>
      <c r="L9657" s="196"/>
    </row>
    <row r="9658">
      <c r="A9658" s="198"/>
      <c r="B9658" s="219"/>
      <c r="C9658" s="103"/>
      <c r="D9658" s="103"/>
      <c r="E9658" s="5" t="str">
        <f t="array" ref="E9658">IF(D9658="","",XLOOKUP(D9658,DATOS!$D$6:D14000,DATOS!$C$6:C14000,0,0,1))</f>
        <v/>
      </c>
      <c r="F9658" s="220"/>
      <c r="G9658" s="221"/>
      <c r="H9658" s="194"/>
      <c r="I9658" s="106"/>
      <c r="J9658" s="195"/>
      <c r="K9658" s="195"/>
      <c r="L9658" s="196"/>
    </row>
    <row r="9659">
      <c r="A9659" s="198"/>
      <c r="B9659" s="219"/>
      <c r="C9659" s="103"/>
      <c r="D9659" s="103"/>
      <c r="E9659" s="5" t="str">
        <f t="array" ref="E9659">IF(D9659="","",XLOOKUP(D9659,DATOS!$D$6:D14000,DATOS!$C$6:C14000,0,0,1))</f>
        <v/>
      </c>
      <c r="F9659" s="220"/>
      <c r="G9659" s="221"/>
      <c r="H9659" s="194"/>
      <c r="I9659" s="106"/>
      <c r="J9659" s="195"/>
      <c r="K9659" s="195"/>
      <c r="L9659" s="196"/>
    </row>
    <row r="9660">
      <c r="A9660" s="198"/>
      <c r="B9660" s="219"/>
      <c r="C9660" s="103"/>
      <c r="D9660" s="103"/>
      <c r="E9660" s="5" t="str">
        <f t="array" ref="E9660">IF(D9660="","",XLOOKUP(D9660,DATOS!$D$6:D14000,DATOS!$C$6:C14000,0,0,1))</f>
        <v/>
      </c>
      <c r="F9660" s="220"/>
      <c r="G9660" s="221"/>
      <c r="H9660" s="194"/>
      <c r="I9660" s="106"/>
      <c r="J9660" s="195"/>
      <c r="K9660" s="195"/>
      <c r="L9660" s="196"/>
    </row>
    <row r="9661">
      <c r="A9661" s="198"/>
      <c r="B9661" s="219"/>
      <c r="C9661" s="103"/>
      <c r="D9661" s="103"/>
      <c r="E9661" s="5" t="str">
        <f t="array" ref="E9661">IF(D9661="","",XLOOKUP(D9661,DATOS!$D$6:D14000,DATOS!$C$6:C14000,0,0,1))</f>
        <v/>
      </c>
      <c r="F9661" s="220"/>
      <c r="G9661" s="221"/>
      <c r="H9661" s="194"/>
      <c r="I9661" s="106"/>
      <c r="J9661" s="195"/>
      <c r="K9661" s="195"/>
      <c r="L9661" s="196"/>
    </row>
    <row r="9662">
      <c r="A9662" s="198"/>
      <c r="B9662" s="219"/>
      <c r="C9662" s="103"/>
      <c r="D9662" s="103"/>
      <c r="E9662" s="5" t="str">
        <f t="array" ref="E9662">IF(D9662="","",XLOOKUP(D9662,DATOS!$D$6:D14000,DATOS!$C$6:C14000,0,0,1))</f>
        <v/>
      </c>
      <c r="F9662" s="220"/>
      <c r="G9662" s="221"/>
      <c r="H9662" s="194"/>
      <c r="I9662" s="106"/>
      <c r="J9662" s="195"/>
      <c r="K9662" s="195"/>
      <c r="L9662" s="196"/>
    </row>
    <row r="9663">
      <c r="A9663" s="198"/>
      <c r="B9663" s="219"/>
      <c r="C9663" s="103"/>
      <c r="D9663" s="103"/>
      <c r="E9663" s="5" t="str">
        <f t="array" ref="E9663">IF(D9663="","",XLOOKUP(D9663,DATOS!$D$6:D14000,DATOS!$C$6:C14000,0,0,1))</f>
        <v/>
      </c>
      <c r="F9663" s="220"/>
      <c r="G9663" s="221"/>
      <c r="H9663" s="194"/>
      <c r="I9663" s="106"/>
      <c r="J9663" s="195"/>
      <c r="K9663" s="195"/>
      <c r="L9663" s="196"/>
    </row>
    <row r="9664">
      <c r="A9664" s="198"/>
      <c r="B9664" s="219"/>
      <c r="C9664" s="103"/>
      <c r="D9664" s="103"/>
      <c r="E9664" s="5" t="str">
        <f t="array" ref="E9664">IF(D9664="","",XLOOKUP(D9664,DATOS!$D$6:D14000,DATOS!$C$6:C14000,0,0,1))</f>
        <v/>
      </c>
      <c r="F9664" s="220"/>
      <c r="G9664" s="221"/>
      <c r="H9664" s="194"/>
      <c r="I9664" s="106"/>
      <c r="J9664" s="195"/>
      <c r="K9664" s="195"/>
      <c r="L9664" s="196"/>
    </row>
    <row r="9665">
      <c r="A9665" s="198"/>
      <c r="B9665" s="219"/>
      <c r="C9665" s="103"/>
      <c r="D9665" s="103"/>
      <c r="E9665" s="5" t="str">
        <f t="array" ref="E9665">IF(D9665="","",XLOOKUP(D9665,DATOS!$D$6:D14000,DATOS!$C$6:C14000,0,0,1))</f>
        <v/>
      </c>
      <c r="F9665" s="220"/>
      <c r="G9665" s="221"/>
      <c r="H9665" s="194"/>
      <c r="I9665" s="106"/>
      <c r="J9665" s="195"/>
      <c r="K9665" s="195"/>
      <c r="L9665" s="196"/>
    </row>
    <row r="9666">
      <c r="A9666" s="198"/>
      <c r="B9666" s="219"/>
      <c r="C9666" s="103"/>
      <c r="D9666" s="103"/>
      <c r="E9666" s="5" t="str">
        <f t="array" ref="E9666">IF(D9666="","",XLOOKUP(D9666,DATOS!$D$6:D14000,DATOS!$C$6:C14000,0,0,1))</f>
        <v/>
      </c>
      <c r="F9666" s="220"/>
      <c r="G9666" s="221"/>
      <c r="H9666" s="194"/>
      <c r="I9666" s="106"/>
      <c r="J9666" s="195"/>
      <c r="K9666" s="195"/>
      <c r="L9666" s="196"/>
    </row>
    <row r="9667">
      <c r="A9667" s="198"/>
      <c r="B9667" s="219"/>
      <c r="C9667" s="103"/>
      <c r="D9667" s="103"/>
      <c r="E9667" s="5" t="str">
        <f t="array" ref="E9667">IF(D9667="","",XLOOKUP(D9667,DATOS!$D$6:D14000,DATOS!$C$6:C14000,0,0,1))</f>
        <v/>
      </c>
      <c r="F9667" s="220"/>
      <c r="G9667" s="221"/>
      <c r="H9667" s="194"/>
      <c r="I9667" s="106"/>
      <c r="J9667" s="195"/>
      <c r="K9667" s="195"/>
      <c r="L9667" s="196"/>
    </row>
    <row r="9668">
      <c r="A9668" s="198"/>
      <c r="B9668" s="219"/>
      <c r="C9668" s="103"/>
      <c r="D9668" s="103"/>
      <c r="E9668" s="5" t="str">
        <f t="array" ref="E9668">IF(D9668="","",XLOOKUP(D9668,DATOS!$D$6:D14000,DATOS!$C$6:C14000,0,0,1))</f>
        <v/>
      </c>
      <c r="F9668" s="220"/>
      <c r="G9668" s="221"/>
      <c r="H9668" s="194"/>
      <c r="I9668" s="106"/>
      <c r="J9668" s="195"/>
      <c r="K9668" s="195"/>
      <c r="L9668" s="196"/>
    </row>
    <row r="9669">
      <c r="A9669" s="198"/>
      <c r="B9669" s="219"/>
      <c r="C9669" s="103"/>
      <c r="D9669" s="103"/>
      <c r="E9669" s="5" t="str">
        <f t="array" ref="E9669">IF(D9669="","",XLOOKUP(D9669,DATOS!$D$6:D14000,DATOS!$C$6:C14000,0,0,1))</f>
        <v/>
      </c>
      <c r="F9669" s="220"/>
      <c r="G9669" s="221"/>
      <c r="H9669" s="194"/>
      <c r="I9669" s="106"/>
      <c r="J9669" s="195"/>
      <c r="K9669" s="195"/>
      <c r="L9669" s="196"/>
    </row>
    <row r="9670">
      <c r="A9670" s="198"/>
      <c r="B9670" s="219"/>
      <c r="C9670" s="103"/>
      <c r="D9670" s="103"/>
      <c r="E9670" s="5" t="str">
        <f t="array" ref="E9670">IF(D9670="","",XLOOKUP(D9670,DATOS!$D$6:D14000,DATOS!$C$6:C14000,0,0,1))</f>
        <v/>
      </c>
      <c r="F9670" s="220"/>
      <c r="G9670" s="221"/>
      <c r="H9670" s="194"/>
      <c r="I9670" s="106"/>
      <c r="J9670" s="195"/>
      <c r="K9670" s="195"/>
      <c r="L9670" s="196"/>
    </row>
    <row r="9671">
      <c r="A9671" s="198"/>
      <c r="B9671" s="219"/>
      <c r="C9671" s="103"/>
      <c r="D9671" s="103"/>
      <c r="E9671" s="5" t="str">
        <f t="array" ref="E9671">IF(D9671="","",XLOOKUP(D9671,DATOS!$D$6:D14000,DATOS!$C$6:C14000,0,0,1))</f>
        <v/>
      </c>
      <c r="F9671" s="220"/>
      <c r="G9671" s="221"/>
      <c r="H9671" s="194"/>
      <c r="I9671" s="106"/>
      <c r="J9671" s="195"/>
      <c r="K9671" s="195"/>
      <c r="L9671" s="196"/>
    </row>
    <row r="9672">
      <c r="A9672" s="198"/>
      <c r="B9672" s="219"/>
      <c r="C9672" s="103"/>
      <c r="D9672" s="103"/>
      <c r="E9672" s="5" t="str">
        <f t="array" ref="E9672">IF(D9672="","",XLOOKUP(D9672,DATOS!$D$6:D14000,DATOS!$C$6:C14000,0,0,1))</f>
        <v/>
      </c>
      <c r="F9672" s="220"/>
      <c r="G9672" s="221"/>
      <c r="H9672" s="194"/>
      <c r="I9672" s="106"/>
      <c r="J9672" s="195"/>
      <c r="K9672" s="195"/>
      <c r="L9672" s="196"/>
    </row>
    <row r="9673">
      <c r="A9673" s="198"/>
      <c r="B9673" s="219"/>
      <c r="C9673" s="103"/>
      <c r="D9673" s="103"/>
      <c r="E9673" s="5" t="str">
        <f t="array" ref="E9673">IF(D9673="","",XLOOKUP(D9673,DATOS!$D$6:D14000,DATOS!$C$6:C14000,0,0,1))</f>
        <v/>
      </c>
      <c r="F9673" s="220"/>
      <c r="G9673" s="221"/>
      <c r="H9673" s="194"/>
      <c r="I9673" s="106"/>
      <c r="J9673" s="195"/>
      <c r="K9673" s="195"/>
      <c r="L9673" s="196"/>
    </row>
    <row r="9674">
      <c r="A9674" s="198"/>
      <c r="B9674" s="219"/>
      <c r="C9674" s="103"/>
      <c r="D9674" s="103"/>
      <c r="E9674" s="5" t="str">
        <f t="array" ref="E9674">IF(D9674="","",XLOOKUP(D9674,DATOS!$D$6:D14000,DATOS!$C$6:C14000,0,0,1))</f>
        <v/>
      </c>
      <c r="F9674" s="220"/>
      <c r="G9674" s="221"/>
      <c r="H9674" s="194"/>
      <c r="I9674" s="106"/>
      <c r="J9674" s="195"/>
      <c r="K9674" s="195"/>
      <c r="L9674" s="196"/>
    </row>
    <row r="9675">
      <c r="A9675" s="198"/>
      <c r="B9675" s="219"/>
      <c r="C9675" s="103"/>
      <c r="D9675" s="103"/>
      <c r="E9675" s="5" t="str">
        <f t="array" ref="E9675">IF(D9675="","",XLOOKUP(D9675,DATOS!$D$6:D14000,DATOS!$C$6:C14000,0,0,1))</f>
        <v/>
      </c>
      <c r="F9675" s="220"/>
      <c r="G9675" s="221"/>
      <c r="H9675" s="194"/>
      <c r="I9675" s="106"/>
      <c r="J9675" s="195"/>
      <c r="K9675" s="195"/>
      <c r="L9675" s="196"/>
    </row>
    <row r="9676">
      <c r="A9676" s="198"/>
      <c r="B9676" s="219"/>
      <c r="C9676" s="103"/>
      <c r="D9676" s="103"/>
      <c r="E9676" s="5" t="str">
        <f t="array" ref="E9676">IF(D9676="","",XLOOKUP(D9676,DATOS!$D$6:D14000,DATOS!$C$6:C14000,0,0,1))</f>
        <v/>
      </c>
      <c r="F9676" s="220"/>
      <c r="G9676" s="221"/>
      <c r="H9676" s="194"/>
      <c r="I9676" s="106"/>
      <c r="J9676" s="195"/>
      <c r="K9676" s="195"/>
      <c r="L9676" s="196"/>
    </row>
    <row r="9677">
      <c r="A9677" s="198"/>
      <c r="B9677" s="219"/>
      <c r="C9677" s="103"/>
      <c r="D9677" s="103"/>
      <c r="E9677" s="5" t="str">
        <f t="array" ref="E9677">IF(D9677="","",XLOOKUP(D9677,DATOS!$D$6:D14000,DATOS!$C$6:C14000,0,0,1))</f>
        <v/>
      </c>
      <c r="F9677" s="220"/>
      <c r="G9677" s="221"/>
      <c r="H9677" s="194"/>
      <c r="I9677" s="106"/>
      <c r="J9677" s="195"/>
      <c r="K9677" s="195"/>
      <c r="L9677" s="196"/>
    </row>
    <row r="9678">
      <c r="A9678" s="198"/>
      <c r="B9678" s="219"/>
      <c r="C9678" s="103"/>
      <c r="D9678" s="103"/>
      <c r="E9678" s="5" t="str">
        <f t="array" ref="E9678">IF(D9678="","",XLOOKUP(D9678,DATOS!$D$6:D14000,DATOS!$C$6:C14000,0,0,1))</f>
        <v/>
      </c>
      <c r="F9678" s="220"/>
      <c r="G9678" s="221"/>
      <c r="H9678" s="194"/>
      <c r="I9678" s="106"/>
      <c r="J9678" s="195"/>
      <c r="K9678" s="195"/>
      <c r="L9678" s="196"/>
    </row>
    <row r="9679">
      <c r="A9679" s="198"/>
      <c r="B9679" s="219"/>
      <c r="C9679" s="103"/>
      <c r="D9679" s="103"/>
      <c r="E9679" s="5" t="str">
        <f t="array" ref="E9679">IF(D9679="","",XLOOKUP(D9679,DATOS!$D$6:D14000,DATOS!$C$6:C14000,0,0,1))</f>
        <v/>
      </c>
      <c r="F9679" s="220"/>
      <c r="G9679" s="221"/>
      <c r="H9679" s="194"/>
      <c r="I9679" s="106"/>
      <c r="J9679" s="195"/>
      <c r="K9679" s="195"/>
      <c r="L9679" s="196"/>
    </row>
    <row r="9680">
      <c r="A9680" s="198"/>
      <c r="B9680" s="219"/>
      <c r="C9680" s="103"/>
      <c r="D9680" s="103"/>
      <c r="E9680" s="5" t="str">
        <f t="array" ref="E9680">IF(D9680="","",XLOOKUP(D9680,DATOS!$D$6:D14000,DATOS!$C$6:C14000,0,0,1))</f>
        <v/>
      </c>
      <c r="F9680" s="220"/>
      <c r="G9680" s="221"/>
      <c r="H9680" s="194"/>
      <c r="I9680" s="106"/>
      <c r="J9680" s="195"/>
      <c r="K9680" s="195"/>
      <c r="L9680" s="196"/>
    </row>
    <row r="9681">
      <c r="A9681" s="198"/>
      <c r="B9681" s="219"/>
      <c r="C9681" s="103"/>
      <c r="D9681" s="103"/>
      <c r="E9681" s="5" t="str">
        <f t="array" ref="E9681">IF(D9681="","",XLOOKUP(D9681,DATOS!$D$6:D14000,DATOS!$C$6:C14000,0,0,1))</f>
        <v/>
      </c>
      <c r="F9681" s="220"/>
      <c r="G9681" s="221"/>
      <c r="H9681" s="194"/>
      <c r="I9681" s="106"/>
      <c r="J9681" s="195"/>
      <c r="K9681" s="195"/>
      <c r="L9681" s="196"/>
    </row>
    <row r="9682">
      <c r="A9682" s="198"/>
      <c r="B9682" s="219"/>
      <c r="C9682" s="103"/>
      <c r="D9682" s="103"/>
      <c r="E9682" s="5" t="str">
        <f t="array" ref="E9682">IF(D9682="","",XLOOKUP(D9682,DATOS!$D$6:D14000,DATOS!$C$6:C14000,0,0,1))</f>
        <v/>
      </c>
      <c r="F9682" s="220"/>
      <c r="G9682" s="221"/>
      <c r="H9682" s="194"/>
      <c r="I9682" s="106"/>
      <c r="J9682" s="195"/>
      <c r="K9682" s="195"/>
      <c r="L9682" s="196"/>
    </row>
    <row r="9683">
      <c r="A9683" s="198"/>
      <c r="B9683" s="219"/>
      <c r="C9683" s="103"/>
      <c r="D9683" s="103"/>
      <c r="E9683" s="5" t="str">
        <f t="array" ref="E9683">IF(D9683="","",XLOOKUP(D9683,DATOS!$D$6:D14000,DATOS!$C$6:C14000,0,0,1))</f>
        <v/>
      </c>
      <c r="F9683" s="220"/>
      <c r="G9683" s="221"/>
      <c r="H9683" s="194"/>
      <c r="I9683" s="106"/>
      <c r="J9683" s="195"/>
      <c r="K9683" s="195"/>
      <c r="L9683" s="196"/>
    </row>
    <row r="9684">
      <c r="A9684" s="198"/>
      <c r="B9684" s="219"/>
      <c r="C9684" s="103"/>
      <c r="D9684" s="103"/>
      <c r="E9684" s="5" t="str">
        <f t="array" ref="E9684">IF(D9684="","",XLOOKUP(D9684,DATOS!$D$6:D14000,DATOS!$C$6:C14000,0,0,1))</f>
        <v/>
      </c>
      <c r="F9684" s="220"/>
      <c r="G9684" s="221"/>
      <c r="H9684" s="194"/>
      <c r="I9684" s="106"/>
      <c r="J9684" s="195"/>
      <c r="K9684" s="195"/>
      <c r="L9684" s="196"/>
    </row>
    <row r="9685">
      <c r="A9685" s="198"/>
      <c r="B9685" s="219"/>
      <c r="C9685" s="103"/>
      <c r="D9685" s="103"/>
      <c r="E9685" s="5" t="str">
        <f t="array" ref="E9685">IF(D9685="","",XLOOKUP(D9685,DATOS!$D$6:D14000,DATOS!$C$6:C14000,0,0,1))</f>
        <v/>
      </c>
      <c r="F9685" s="220"/>
      <c r="G9685" s="221"/>
      <c r="H9685" s="194"/>
      <c r="I9685" s="106"/>
      <c r="J9685" s="195"/>
      <c r="K9685" s="195"/>
      <c r="L9685" s="196"/>
    </row>
    <row r="9686">
      <c r="A9686" s="198"/>
      <c r="B9686" s="219"/>
      <c r="C9686" s="103"/>
      <c r="D9686" s="103"/>
      <c r="E9686" s="5" t="str">
        <f t="array" ref="E9686">IF(D9686="","",XLOOKUP(D9686,DATOS!$D$6:D14000,DATOS!$C$6:C14000,0,0,1))</f>
        <v/>
      </c>
      <c r="F9686" s="220"/>
      <c r="G9686" s="221"/>
      <c r="H9686" s="194"/>
      <c r="I9686" s="106"/>
      <c r="J9686" s="195"/>
      <c r="K9686" s="195"/>
      <c r="L9686" s="196"/>
    </row>
    <row r="9687">
      <c r="A9687" s="198"/>
      <c r="B9687" s="219"/>
      <c r="C9687" s="103"/>
      <c r="D9687" s="103"/>
      <c r="E9687" s="5" t="str">
        <f t="array" ref="E9687">IF(D9687="","",XLOOKUP(D9687,DATOS!$D$6:D14000,DATOS!$C$6:C14000,0,0,1))</f>
        <v/>
      </c>
      <c r="F9687" s="220"/>
      <c r="G9687" s="221"/>
      <c r="H9687" s="194"/>
      <c r="I9687" s="106"/>
      <c r="J9687" s="195"/>
      <c r="K9687" s="195"/>
      <c r="L9687" s="196"/>
    </row>
    <row r="9688">
      <c r="A9688" s="198"/>
      <c r="B9688" s="219"/>
      <c r="C9688" s="103"/>
      <c r="D9688" s="103"/>
      <c r="E9688" s="5" t="str">
        <f t="array" ref="E9688">IF(D9688="","",XLOOKUP(D9688,DATOS!$D$6:D14000,DATOS!$C$6:C14000,0,0,1))</f>
        <v/>
      </c>
      <c r="F9688" s="220"/>
      <c r="G9688" s="221"/>
      <c r="H9688" s="194"/>
      <c r="I9688" s="106"/>
      <c r="J9688" s="195"/>
      <c r="K9688" s="195"/>
      <c r="L9688" s="196"/>
    </row>
    <row r="9689">
      <c r="A9689" s="198"/>
      <c r="B9689" s="219"/>
      <c r="C9689" s="103"/>
      <c r="D9689" s="103"/>
      <c r="E9689" s="5" t="str">
        <f t="array" ref="E9689">IF(D9689="","",XLOOKUP(D9689,DATOS!$D$6:D14000,DATOS!$C$6:C14000,0,0,1))</f>
        <v/>
      </c>
      <c r="F9689" s="220"/>
      <c r="G9689" s="221"/>
      <c r="H9689" s="194"/>
      <c r="I9689" s="106"/>
      <c r="J9689" s="195"/>
      <c r="K9689" s="195"/>
      <c r="L9689" s="196"/>
    </row>
    <row r="9690">
      <c r="A9690" s="198"/>
      <c r="B9690" s="219"/>
      <c r="C9690" s="103"/>
      <c r="D9690" s="103"/>
      <c r="E9690" s="5" t="str">
        <f t="array" ref="E9690">IF(D9690="","",XLOOKUP(D9690,DATOS!$D$6:D14000,DATOS!$C$6:C14000,0,0,1))</f>
        <v/>
      </c>
      <c r="F9690" s="220"/>
      <c r="G9690" s="221"/>
      <c r="H9690" s="194"/>
      <c r="I9690" s="106"/>
      <c r="J9690" s="195"/>
      <c r="K9690" s="195"/>
      <c r="L9690" s="196"/>
    </row>
    <row r="9691">
      <c r="A9691" s="198"/>
      <c r="B9691" s="219"/>
      <c r="C9691" s="103"/>
      <c r="D9691" s="103"/>
      <c r="E9691" s="5" t="str">
        <f t="array" ref="E9691">IF(D9691="","",XLOOKUP(D9691,DATOS!$D$6:D14000,DATOS!$C$6:C14000,0,0,1))</f>
        <v/>
      </c>
      <c r="F9691" s="220"/>
      <c r="G9691" s="221"/>
      <c r="H9691" s="194"/>
      <c r="I9691" s="106"/>
      <c r="J9691" s="195"/>
      <c r="K9691" s="195"/>
      <c r="L9691" s="196"/>
    </row>
    <row r="9692">
      <c r="A9692" s="198"/>
      <c r="B9692" s="219"/>
      <c r="C9692" s="103"/>
      <c r="D9692" s="103"/>
      <c r="E9692" s="5" t="str">
        <f t="array" ref="E9692">IF(D9692="","",XLOOKUP(D9692,DATOS!$D$6:D14000,DATOS!$C$6:C14000,0,0,1))</f>
        <v/>
      </c>
      <c r="F9692" s="220"/>
      <c r="G9692" s="221"/>
      <c r="H9692" s="194"/>
      <c r="I9692" s="106"/>
      <c r="J9692" s="195"/>
      <c r="K9692" s="195"/>
      <c r="L9692" s="196"/>
    </row>
    <row r="9693">
      <c r="A9693" s="198"/>
      <c r="B9693" s="219"/>
      <c r="C9693" s="103"/>
      <c r="D9693" s="103"/>
      <c r="E9693" s="5" t="str">
        <f t="array" ref="E9693">IF(D9693="","",XLOOKUP(D9693,DATOS!$D$6:D14000,DATOS!$C$6:C14000,0,0,1))</f>
        <v/>
      </c>
      <c r="F9693" s="220"/>
      <c r="G9693" s="221"/>
      <c r="H9693" s="194"/>
      <c r="I9693" s="106"/>
      <c r="J9693" s="195"/>
      <c r="K9693" s="195"/>
      <c r="L9693" s="196"/>
    </row>
    <row r="9694">
      <c r="A9694" s="198"/>
      <c r="B9694" s="219"/>
      <c r="C9694" s="103"/>
      <c r="D9694" s="103"/>
      <c r="E9694" s="5" t="str">
        <f t="array" ref="E9694">IF(D9694="","",XLOOKUP(D9694,DATOS!$D$6:D14000,DATOS!$C$6:C14000,0,0,1))</f>
        <v/>
      </c>
      <c r="F9694" s="220"/>
      <c r="G9694" s="221"/>
      <c r="H9694" s="194"/>
      <c r="I9694" s="106"/>
      <c r="J9694" s="195"/>
      <c r="K9694" s="195"/>
      <c r="L9694" s="196"/>
    </row>
    <row r="9695">
      <c r="A9695" s="198"/>
      <c r="B9695" s="219"/>
      <c r="C9695" s="103"/>
      <c r="D9695" s="103"/>
      <c r="E9695" s="5" t="str">
        <f t="array" ref="E9695">IF(D9695="","",XLOOKUP(D9695,DATOS!$D$6:D14000,DATOS!$C$6:C14000,0,0,1))</f>
        <v/>
      </c>
      <c r="F9695" s="220"/>
      <c r="G9695" s="221"/>
      <c r="H9695" s="194"/>
      <c r="I9695" s="106"/>
      <c r="J9695" s="195"/>
      <c r="K9695" s="195"/>
      <c r="L9695" s="196"/>
    </row>
    <row r="9696">
      <c r="A9696" s="198"/>
      <c r="B9696" s="219"/>
      <c r="C9696" s="103"/>
      <c r="D9696" s="103"/>
      <c r="E9696" s="5" t="str">
        <f t="array" ref="E9696">IF(D9696="","",XLOOKUP(D9696,DATOS!$D$6:D14000,DATOS!$C$6:C14000,0,0,1))</f>
        <v/>
      </c>
      <c r="F9696" s="220"/>
      <c r="G9696" s="221"/>
      <c r="H9696" s="194"/>
      <c r="I9696" s="106"/>
      <c r="J9696" s="195"/>
      <c r="K9696" s="195"/>
      <c r="L9696" s="196"/>
    </row>
    <row r="9697">
      <c r="A9697" s="198"/>
      <c r="B9697" s="219"/>
      <c r="C9697" s="103"/>
      <c r="D9697" s="103"/>
      <c r="E9697" s="5" t="str">
        <f t="array" ref="E9697">IF(D9697="","",XLOOKUP(D9697,DATOS!$D$6:D14000,DATOS!$C$6:C14000,0,0,1))</f>
        <v/>
      </c>
      <c r="F9697" s="220"/>
      <c r="G9697" s="221"/>
      <c r="H9697" s="194"/>
      <c r="I9697" s="106"/>
      <c r="J9697" s="195"/>
      <c r="K9697" s="195"/>
      <c r="L9697" s="196"/>
    </row>
    <row r="9698">
      <c r="A9698" s="198"/>
      <c r="B9698" s="219"/>
      <c r="C9698" s="103"/>
      <c r="D9698" s="103"/>
      <c r="E9698" s="5" t="str">
        <f t="array" ref="E9698">IF(D9698="","",XLOOKUP(D9698,DATOS!$D$6:D14000,DATOS!$C$6:C14000,0,0,1))</f>
        <v/>
      </c>
      <c r="F9698" s="220"/>
      <c r="G9698" s="221"/>
      <c r="H9698" s="194"/>
      <c r="I9698" s="106"/>
      <c r="J9698" s="195"/>
      <c r="K9698" s="195"/>
      <c r="L9698" s="196"/>
    </row>
    <row r="9699">
      <c r="A9699" s="198"/>
      <c r="B9699" s="219"/>
      <c r="C9699" s="103"/>
      <c r="D9699" s="103"/>
      <c r="E9699" s="5" t="str">
        <f t="array" ref="E9699">IF(D9699="","",XLOOKUP(D9699,DATOS!$D$6:D14000,DATOS!$C$6:C14000,0,0,1))</f>
        <v/>
      </c>
      <c r="F9699" s="220"/>
      <c r="G9699" s="221"/>
      <c r="H9699" s="194"/>
      <c r="I9699" s="106"/>
      <c r="J9699" s="195"/>
      <c r="K9699" s="195"/>
      <c r="L9699" s="196"/>
    </row>
    <row r="9700">
      <c r="A9700" s="198"/>
      <c r="B9700" s="219"/>
      <c r="C9700" s="103"/>
      <c r="D9700" s="103"/>
      <c r="E9700" s="5" t="str">
        <f t="array" ref="E9700">IF(D9700="","",XLOOKUP(D9700,DATOS!$D$6:D14000,DATOS!$C$6:C14000,0,0,1))</f>
        <v/>
      </c>
      <c r="F9700" s="220"/>
      <c r="G9700" s="221"/>
      <c r="H9700" s="194"/>
      <c r="I9700" s="106"/>
      <c r="J9700" s="195"/>
      <c r="K9700" s="195"/>
      <c r="L9700" s="196"/>
    </row>
    <row r="9701">
      <c r="A9701" s="198"/>
      <c r="B9701" s="219"/>
      <c r="C9701" s="103"/>
      <c r="D9701" s="103"/>
      <c r="E9701" s="5" t="str">
        <f t="array" ref="E9701">IF(D9701="","",XLOOKUP(D9701,DATOS!$D$6:D14000,DATOS!$C$6:C14000,0,0,1))</f>
        <v/>
      </c>
      <c r="F9701" s="220"/>
      <c r="G9701" s="221"/>
      <c r="H9701" s="194"/>
      <c r="I9701" s="106"/>
      <c r="J9701" s="195"/>
      <c r="K9701" s="195"/>
      <c r="L9701" s="196"/>
    </row>
    <row r="9702">
      <c r="A9702" s="198"/>
      <c r="B9702" s="219"/>
      <c r="C9702" s="103"/>
      <c r="D9702" s="103"/>
      <c r="E9702" s="5" t="str">
        <f t="array" ref="E9702">IF(D9702="","",XLOOKUP(D9702,DATOS!$D$6:D14000,DATOS!$C$6:C14000,0,0,1))</f>
        <v/>
      </c>
      <c r="F9702" s="220"/>
      <c r="G9702" s="221"/>
      <c r="H9702" s="194"/>
      <c r="I9702" s="106"/>
      <c r="J9702" s="195"/>
      <c r="K9702" s="195"/>
      <c r="L9702" s="196"/>
    </row>
    <row r="9703">
      <c r="A9703" s="198"/>
      <c r="B9703" s="219"/>
      <c r="C9703" s="103"/>
      <c r="D9703" s="103"/>
      <c r="E9703" s="5" t="str">
        <f t="array" ref="E9703">IF(D9703="","",XLOOKUP(D9703,DATOS!$D$6:D14000,DATOS!$C$6:C14000,0,0,1))</f>
        <v/>
      </c>
      <c r="F9703" s="220"/>
      <c r="G9703" s="221"/>
      <c r="H9703" s="194"/>
      <c r="I9703" s="106"/>
      <c r="J9703" s="195"/>
      <c r="K9703" s="195"/>
      <c r="L9703" s="196"/>
    </row>
    <row r="9704">
      <c r="A9704" s="198"/>
      <c r="B9704" s="219"/>
      <c r="C9704" s="103"/>
      <c r="D9704" s="103"/>
      <c r="E9704" s="5" t="str">
        <f t="array" ref="E9704">IF(D9704="","",XLOOKUP(D9704,DATOS!$D$6:D14000,DATOS!$C$6:C14000,0,0,1))</f>
        <v/>
      </c>
      <c r="F9704" s="220"/>
      <c r="G9704" s="221"/>
      <c r="H9704" s="194"/>
      <c r="I9704" s="106"/>
      <c r="J9704" s="195"/>
      <c r="K9704" s="195"/>
      <c r="L9704" s="196"/>
    </row>
    <row r="9705">
      <c r="A9705" s="198"/>
      <c r="B9705" s="219"/>
      <c r="C9705" s="103"/>
      <c r="D9705" s="103"/>
      <c r="E9705" s="5" t="str">
        <f t="array" ref="E9705">IF(D9705="","",XLOOKUP(D9705,DATOS!$D$6:D14000,DATOS!$C$6:C14000,0,0,1))</f>
        <v/>
      </c>
      <c r="F9705" s="220"/>
      <c r="G9705" s="221"/>
      <c r="H9705" s="194"/>
      <c r="I9705" s="106"/>
      <c r="J9705" s="195"/>
      <c r="K9705" s="195"/>
      <c r="L9705" s="196"/>
    </row>
    <row r="9706">
      <c r="A9706" s="198"/>
      <c r="B9706" s="219"/>
      <c r="C9706" s="103"/>
      <c r="D9706" s="103"/>
      <c r="E9706" s="5" t="str">
        <f t="array" ref="E9706">IF(D9706="","",XLOOKUP(D9706,DATOS!$D$6:D14000,DATOS!$C$6:C14000,0,0,1))</f>
        <v/>
      </c>
      <c r="F9706" s="220"/>
      <c r="G9706" s="221"/>
      <c r="H9706" s="194"/>
      <c r="I9706" s="106"/>
      <c r="J9706" s="195"/>
      <c r="K9706" s="195"/>
      <c r="L9706" s="196"/>
    </row>
    <row r="9707">
      <c r="A9707" s="198"/>
      <c r="B9707" s="219"/>
      <c r="C9707" s="103"/>
      <c r="D9707" s="103"/>
      <c r="E9707" s="5" t="str">
        <f t="array" ref="E9707">IF(D9707="","",XLOOKUP(D9707,DATOS!$D$6:D14000,DATOS!$C$6:C14000,0,0,1))</f>
        <v/>
      </c>
      <c r="F9707" s="220"/>
      <c r="G9707" s="221"/>
      <c r="H9707" s="194"/>
      <c r="I9707" s="106"/>
      <c r="J9707" s="195"/>
      <c r="K9707" s="195"/>
      <c r="L9707" s="196"/>
    </row>
    <row r="9708">
      <c r="A9708" s="198"/>
      <c r="B9708" s="219"/>
      <c r="C9708" s="103"/>
      <c r="D9708" s="103"/>
      <c r="E9708" s="5" t="str">
        <f t="array" ref="E9708">IF(D9708="","",XLOOKUP(D9708,DATOS!$D$6:D14000,DATOS!$C$6:C14000,0,0,1))</f>
        <v/>
      </c>
      <c r="F9708" s="220"/>
      <c r="G9708" s="221"/>
      <c r="H9708" s="194"/>
      <c r="I9708" s="106"/>
      <c r="J9708" s="195"/>
      <c r="K9708" s="195"/>
      <c r="L9708" s="196"/>
    </row>
    <row r="9709">
      <c r="A9709" s="198"/>
      <c r="B9709" s="219"/>
      <c r="C9709" s="103"/>
      <c r="D9709" s="103"/>
      <c r="E9709" s="5" t="str">
        <f t="array" ref="E9709">IF(D9709="","",XLOOKUP(D9709,DATOS!$D$6:D14000,DATOS!$C$6:C14000,0,0,1))</f>
        <v/>
      </c>
      <c r="F9709" s="220"/>
      <c r="G9709" s="221"/>
      <c r="H9709" s="194"/>
      <c r="I9709" s="106"/>
      <c r="J9709" s="195"/>
      <c r="K9709" s="195"/>
      <c r="L9709" s="196"/>
    </row>
    <row r="9710">
      <c r="A9710" s="198"/>
      <c r="B9710" s="219"/>
      <c r="C9710" s="103"/>
      <c r="D9710" s="103"/>
      <c r="E9710" s="5" t="str">
        <f t="array" ref="E9710">IF(D9710="","",XLOOKUP(D9710,DATOS!$D$6:D14000,DATOS!$C$6:C14000,0,0,1))</f>
        <v/>
      </c>
      <c r="F9710" s="220"/>
      <c r="G9710" s="221"/>
      <c r="H9710" s="194"/>
      <c r="I9710" s="106"/>
      <c r="J9710" s="195"/>
      <c r="K9710" s="195"/>
      <c r="L9710" s="196"/>
    </row>
    <row r="9711">
      <c r="A9711" s="198"/>
      <c r="B9711" s="219"/>
      <c r="C9711" s="103"/>
      <c r="D9711" s="103"/>
      <c r="E9711" s="5" t="str">
        <f t="array" ref="E9711">IF(D9711="","",XLOOKUP(D9711,DATOS!$D$6:D14000,DATOS!$C$6:C14000,0,0,1))</f>
        <v/>
      </c>
      <c r="F9711" s="220"/>
      <c r="G9711" s="221"/>
      <c r="H9711" s="194"/>
      <c r="I9711" s="106"/>
      <c r="J9711" s="195"/>
      <c r="K9711" s="195"/>
      <c r="L9711" s="196"/>
    </row>
    <row r="9712">
      <c r="A9712" s="198"/>
      <c r="B9712" s="219"/>
      <c r="C9712" s="103"/>
      <c r="D9712" s="103"/>
      <c r="E9712" s="5" t="str">
        <f t="array" ref="E9712">IF(D9712="","",XLOOKUP(D9712,DATOS!$D$6:D14000,DATOS!$C$6:C14000,0,0,1))</f>
        <v/>
      </c>
      <c r="F9712" s="220"/>
      <c r="G9712" s="221"/>
      <c r="H9712" s="194"/>
      <c r="I9712" s="106"/>
      <c r="J9712" s="195"/>
      <c r="K9712" s="195"/>
      <c r="L9712" s="196"/>
    </row>
    <row r="9713">
      <c r="A9713" s="198"/>
      <c r="B9713" s="219"/>
      <c r="C9713" s="103"/>
      <c r="D9713" s="103"/>
      <c r="E9713" s="5" t="str">
        <f t="array" ref="E9713">IF(D9713="","",XLOOKUP(D9713,DATOS!$D$6:D14000,DATOS!$C$6:C14000,0,0,1))</f>
        <v/>
      </c>
      <c r="F9713" s="220"/>
      <c r="G9713" s="221"/>
      <c r="H9713" s="194"/>
      <c r="I9713" s="106"/>
      <c r="J9713" s="195"/>
      <c r="K9713" s="195"/>
      <c r="L9713" s="196"/>
    </row>
    <row r="9714">
      <c r="A9714" s="198"/>
      <c r="B9714" s="219"/>
      <c r="C9714" s="103"/>
      <c r="D9714" s="103"/>
      <c r="E9714" s="5" t="str">
        <f t="array" ref="E9714">IF(D9714="","",XLOOKUP(D9714,DATOS!$D$6:D14000,DATOS!$C$6:C14000,0,0,1))</f>
        <v/>
      </c>
      <c r="F9714" s="220"/>
      <c r="G9714" s="221"/>
      <c r="H9714" s="194"/>
      <c r="I9714" s="106"/>
      <c r="J9714" s="195"/>
      <c r="K9714" s="195"/>
      <c r="L9714" s="196"/>
    </row>
    <row r="9715">
      <c r="A9715" s="198"/>
      <c r="B9715" s="219"/>
      <c r="C9715" s="103"/>
      <c r="D9715" s="103"/>
      <c r="E9715" s="5" t="str">
        <f t="array" ref="E9715">IF(D9715="","",XLOOKUP(D9715,DATOS!$D$6:D14000,DATOS!$C$6:C14000,0,0,1))</f>
        <v/>
      </c>
      <c r="F9715" s="220"/>
      <c r="G9715" s="221"/>
      <c r="H9715" s="194"/>
      <c r="I9715" s="106"/>
      <c r="J9715" s="195"/>
      <c r="K9715" s="195"/>
      <c r="L9715" s="196"/>
    </row>
    <row r="9716">
      <c r="A9716" s="198"/>
      <c r="B9716" s="219"/>
      <c r="C9716" s="103"/>
      <c r="D9716" s="103"/>
      <c r="E9716" s="5" t="str">
        <f t="array" ref="E9716">IF(D9716="","",XLOOKUP(D9716,DATOS!$D$6:D14000,DATOS!$C$6:C14000,0,0,1))</f>
        <v/>
      </c>
      <c r="F9716" s="220"/>
      <c r="G9716" s="221"/>
      <c r="H9716" s="194"/>
      <c r="I9716" s="106"/>
      <c r="J9716" s="195"/>
      <c r="K9716" s="195"/>
      <c r="L9716" s="196"/>
    </row>
    <row r="9717">
      <c r="A9717" s="198"/>
      <c r="B9717" s="219"/>
      <c r="C9717" s="103"/>
      <c r="D9717" s="103"/>
      <c r="E9717" s="5" t="str">
        <f t="array" ref="E9717">IF(D9717="","",XLOOKUP(D9717,DATOS!$D$6:D14000,DATOS!$C$6:C14000,0,0,1))</f>
        <v/>
      </c>
      <c r="F9717" s="220"/>
      <c r="G9717" s="221"/>
      <c r="H9717" s="194"/>
      <c r="I9717" s="106"/>
      <c r="J9717" s="195"/>
      <c r="K9717" s="195"/>
      <c r="L9717" s="196"/>
    </row>
    <row r="9718">
      <c r="A9718" s="198"/>
      <c r="B9718" s="219"/>
      <c r="C9718" s="103"/>
      <c r="D9718" s="103"/>
      <c r="E9718" s="5" t="str">
        <f t="array" ref="E9718">IF(D9718="","",XLOOKUP(D9718,DATOS!$D$6:D14000,DATOS!$C$6:C14000,0,0,1))</f>
        <v/>
      </c>
      <c r="F9718" s="220"/>
      <c r="G9718" s="221"/>
      <c r="H9718" s="194"/>
      <c r="I9718" s="106"/>
      <c r="J9718" s="195"/>
      <c r="K9718" s="195"/>
      <c r="L9718" s="196"/>
    </row>
    <row r="9719">
      <c r="A9719" s="198"/>
      <c r="B9719" s="219"/>
      <c r="C9719" s="103"/>
      <c r="D9719" s="103"/>
      <c r="E9719" s="5" t="str">
        <f t="array" ref="E9719">IF(D9719="","",XLOOKUP(D9719,DATOS!$D$6:D14000,DATOS!$C$6:C14000,0,0,1))</f>
        <v/>
      </c>
      <c r="F9719" s="220"/>
      <c r="G9719" s="221"/>
      <c r="H9719" s="194"/>
      <c r="I9719" s="106"/>
      <c r="J9719" s="195"/>
      <c r="K9719" s="195"/>
      <c r="L9719" s="196"/>
    </row>
    <row r="9720">
      <c r="A9720" s="198"/>
      <c r="B9720" s="219"/>
      <c r="C9720" s="103"/>
      <c r="D9720" s="103"/>
      <c r="E9720" s="5" t="str">
        <f t="array" ref="E9720">IF(D9720="","",XLOOKUP(D9720,DATOS!$D$6:D14000,DATOS!$C$6:C14000,0,0,1))</f>
        <v/>
      </c>
      <c r="F9720" s="220"/>
      <c r="G9720" s="221"/>
      <c r="H9720" s="194"/>
      <c r="I9720" s="106"/>
      <c r="J9720" s="195"/>
      <c r="K9720" s="195"/>
      <c r="L9720" s="196"/>
    </row>
    <row r="9721">
      <c r="A9721" s="198"/>
      <c r="B9721" s="219"/>
      <c r="C9721" s="103"/>
      <c r="D9721" s="103"/>
      <c r="E9721" s="5" t="str">
        <f t="array" ref="E9721">IF(D9721="","",XLOOKUP(D9721,DATOS!$D$6:D14000,DATOS!$C$6:C14000,0,0,1))</f>
        <v/>
      </c>
      <c r="F9721" s="220"/>
      <c r="G9721" s="221"/>
      <c r="H9721" s="194"/>
      <c r="I9721" s="106"/>
      <c r="J9721" s="195"/>
      <c r="K9721" s="195"/>
      <c r="L9721" s="196"/>
    </row>
    <row r="9722">
      <c r="A9722" s="198"/>
      <c r="B9722" s="219"/>
      <c r="C9722" s="103"/>
      <c r="D9722" s="103"/>
      <c r="E9722" s="5" t="str">
        <f t="array" ref="E9722">IF(D9722="","",XLOOKUP(D9722,DATOS!$D$6:D14000,DATOS!$C$6:C14000,0,0,1))</f>
        <v/>
      </c>
      <c r="F9722" s="220"/>
      <c r="G9722" s="221"/>
      <c r="H9722" s="194"/>
      <c r="I9722" s="106"/>
      <c r="J9722" s="195"/>
      <c r="K9722" s="195"/>
      <c r="L9722" s="196"/>
    </row>
    <row r="9723">
      <c r="A9723" s="198"/>
      <c r="B9723" s="219"/>
      <c r="C9723" s="103"/>
      <c r="D9723" s="103"/>
      <c r="E9723" s="5" t="str">
        <f t="array" ref="E9723">IF(D9723="","",XLOOKUP(D9723,DATOS!$D$6:D14000,DATOS!$C$6:C14000,0,0,1))</f>
        <v/>
      </c>
      <c r="F9723" s="220"/>
      <c r="G9723" s="221"/>
      <c r="H9723" s="194"/>
      <c r="I9723" s="106"/>
      <c r="J9723" s="195"/>
      <c r="K9723" s="195"/>
      <c r="L9723" s="196"/>
    </row>
    <row r="9724">
      <c r="A9724" s="198"/>
      <c r="B9724" s="219"/>
      <c r="C9724" s="103"/>
      <c r="D9724" s="103"/>
      <c r="E9724" s="5" t="str">
        <f t="array" ref="E9724">IF(D9724="","",XLOOKUP(D9724,DATOS!$D$6:D14000,DATOS!$C$6:C14000,0,0,1))</f>
        <v/>
      </c>
      <c r="F9724" s="220"/>
      <c r="G9724" s="221"/>
      <c r="H9724" s="194"/>
      <c r="I9724" s="106"/>
      <c r="J9724" s="195"/>
      <c r="K9724" s="195"/>
      <c r="L9724" s="196"/>
    </row>
    <row r="9725">
      <c r="A9725" s="198"/>
      <c r="B9725" s="219"/>
      <c r="C9725" s="103"/>
      <c r="D9725" s="103"/>
      <c r="E9725" s="5" t="str">
        <f t="array" ref="E9725">IF(D9725="","",XLOOKUP(D9725,DATOS!$D$6:D14000,DATOS!$C$6:C14000,0,0,1))</f>
        <v/>
      </c>
      <c r="F9725" s="220"/>
      <c r="G9725" s="221"/>
      <c r="H9725" s="194"/>
      <c r="I9725" s="106"/>
      <c r="J9725" s="195"/>
      <c r="K9725" s="195"/>
      <c r="L9725" s="196"/>
    </row>
    <row r="9726">
      <c r="A9726" s="198"/>
      <c r="B9726" s="219"/>
      <c r="C9726" s="103"/>
      <c r="D9726" s="103"/>
      <c r="E9726" s="5" t="str">
        <f t="array" ref="E9726">IF(D9726="","",XLOOKUP(D9726,DATOS!$D$6:D14000,DATOS!$C$6:C14000,0,0,1))</f>
        <v/>
      </c>
      <c r="F9726" s="220"/>
      <c r="G9726" s="221"/>
      <c r="H9726" s="194"/>
      <c r="I9726" s="106"/>
      <c r="J9726" s="195"/>
      <c r="K9726" s="195"/>
      <c r="L9726" s="196"/>
    </row>
    <row r="9727">
      <c r="A9727" s="198"/>
      <c r="B9727" s="219"/>
      <c r="C9727" s="103"/>
      <c r="D9727" s="103"/>
      <c r="E9727" s="5" t="str">
        <f t="array" ref="E9727">IF(D9727="","",XLOOKUP(D9727,DATOS!$D$6:D14000,DATOS!$C$6:C14000,0,0,1))</f>
        <v/>
      </c>
      <c r="F9727" s="220"/>
      <c r="G9727" s="221"/>
      <c r="H9727" s="194"/>
      <c r="I9727" s="106"/>
      <c r="J9727" s="195"/>
      <c r="K9727" s="195"/>
      <c r="L9727" s="196"/>
    </row>
    <row r="9728">
      <c r="A9728" s="198"/>
      <c r="B9728" s="219"/>
      <c r="C9728" s="103"/>
      <c r="D9728" s="103"/>
      <c r="E9728" s="5" t="str">
        <f t="array" ref="E9728">IF(D9728="","",XLOOKUP(D9728,DATOS!$D$6:D14000,DATOS!$C$6:C14000,0,0,1))</f>
        <v/>
      </c>
      <c r="F9728" s="220"/>
      <c r="G9728" s="221"/>
      <c r="H9728" s="194"/>
      <c r="I9728" s="106"/>
      <c r="J9728" s="195"/>
      <c r="K9728" s="195"/>
      <c r="L9728" s="196"/>
    </row>
    <row r="9729">
      <c r="A9729" s="198"/>
      <c r="B9729" s="219"/>
      <c r="C9729" s="103"/>
      <c r="D9729" s="103"/>
      <c r="E9729" s="5" t="str">
        <f t="array" ref="E9729">IF(D9729="","",XLOOKUP(D9729,DATOS!$D$6:D14000,DATOS!$C$6:C14000,0,0,1))</f>
        <v/>
      </c>
      <c r="F9729" s="220"/>
      <c r="G9729" s="221"/>
      <c r="H9729" s="194"/>
      <c r="I9729" s="106"/>
      <c r="J9729" s="195"/>
      <c r="K9729" s="195"/>
      <c r="L9729" s="196"/>
    </row>
    <row r="9730">
      <c r="A9730" s="198"/>
      <c r="B9730" s="219"/>
      <c r="C9730" s="103"/>
      <c r="D9730" s="103"/>
      <c r="E9730" s="5" t="str">
        <f t="array" ref="E9730">IF(D9730="","",XLOOKUP(D9730,DATOS!$D$6:D14000,DATOS!$C$6:C14000,0,0,1))</f>
        <v/>
      </c>
      <c r="F9730" s="220"/>
      <c r="G9730" s="221"/>
      <c r="H9730" s="194"/>
      <c r="I9730" s="106"/>
      <c r="J9730" s="195"/>
      <c r="K9730" s="195"/>
      <c r="L9730" s="196"/>
    </row>
    <row r="9731">
      <c r="A9731" s="198"/>
      <c r="B9731" s="219"/>
      <c r="C9731" s="103"/>
      <c r="D9731" s="103"/>
      <c r="E9731" s="5" t="str">
        <f t="array" ref="E9731">IF(D9731="","",XLOOKUP(D9731,DATOS!$D$6:D14000,DATOS!$C$6:C14000,0,0,1))</f>
        <v/>
      </c>
      <c r="F9731" s="220"/>
      <c r="G9731" s="221"/>
      <c r="H9731" s="194"/>
      <c r="I9731" s="106"/>
      <c r="J9731" s="195"/>
      <c r="K9731" s="195"/>
      <c r="L9731" s="196"/>
    </row>
    <row r="9732">
      <c r="A9732" s="198"/>
      <c r="B9732" s="219"/>
      <c r="C9732" s="103"/>
      <c r="D9732" s="103"/>
      <c r="E9732" s="5" t="str">
        <f t="array" ref="E9732">IF(D9732="","",XLOOKUP(D9732,DATOS!$D$6:D14000,DATOS!$C$6:C14000,0,0,1))</f>
        <v/>
      </c>
      <c r="F9732" s="220"/>
      <c r="G9732" s="221"/>
      <c r="H9732" s="194"/>
      <c r="I9732" s="106"/>
      <c r="J9732" s="195"/>
      <c r="K9732" s="195"/>
      <c r="L9732" s="196"/>
    </row>
    <row r="9733">
      <c r="A9733" s="198"/>
      <c r="B9733" s="219"/>
      <c r="C9733" s="103"/>
      <c r="D9733" s="103"/>
      <c r="E9733" s="5" t="str">
        <f t="array" ref="E9733">IF(D9733="","",XLOOKUP(D9733,DATOS!$D$6:D14000,DATOS!$C$6:C14000,0,0,1))</f>
        <v/>
      </c>
      <c r="F9733" s="220"/>
      <c r="G9733" s="221"/>
      <c r="H9733" s="194"/>
      <c r="I9733" s="106"/>
      <c r="J9733" s="195"/>
      <c r="K9733" s="195"/>
      <c r="L9733" s="196"/>
    </row>
    <row r="9734">
      <c r="A9734" s="198"/>
      <c r="B9734" s="219"/>
      <c r="C9734" s="103"/>
      <c r="D9734" s="103"/>
      <c r="E9734" s="5" t="str">
        <f t="array" ref="E9734">IF(D9734="","",XLOOKUP(D9734,DATOS!$D$6:D14000,DATOS!$C$6:C14000,0,0,1))</f>
        <v/>
      </c>
      <c r="F9734" s="220"/>
      <c r="G9734" s="221"/>
      <c r="H9734" s="194"/>
      <c r="I9734" s="106"/>
      <c r="J9734" s="195"/>
      <c r="K9734" s="195"/>
      <c r="L9734" s="196"/>
    </row>
    <row r="9735">
      <c r="A9735" s="198"/>
      <c r="B9735" s="219"/>
      <c r="C9735" s="103"/>
      <c r="D9735" s="103"/>
      <c r="E9735" s="5" t="str">
        <f t="array" ref="E9735">IF(D9735="","",XLOOKUP(D9735,DATOS!$D$6:D14000,DATOS!$C$6:C14000,0,0,1))</f>
        <v/>
      </c>
      <c r="F9735" s="220"/>
      <c r="G9735" s="221"/>
      <c r="H9735" s="194"/>
      <c r="I9735" s="106"/>
      <c r="J9735" s="195"/>
      <c r="K9735" s="195"/>
      <c r="L9735" s="196"/>
    </row>
    <row r="9736">
      <c r="A9736" s="198"/>
      <c r="B9736" s="219"/>
      <c r="C9736" s="103"/>
      <c r="D9736" s="103"/>
      <c r="E9736" s="5" t="str">
        <f t="array" ref="E9736">IF(D9736="","",XLOOKUP(D9736,DATOS!$D$6:D14000,DATOS!$C$6:C14000,0,0,1))</f>
        <v/>
      </c>
      <c r="F9736" s="220"/>
      <c r="G9736" s="221"/>
      <c r="H9736" s="194"/>
      <c r="I9736" s="106"/>
      <c r="J9736" s="195"/>
      <c r="K9736" s="195"/>
      <c r="L9736" s="196"/>
    </row>
    <row r="9737">
      <c r="A9737" s="198"/>
      <c r="B9737" s="219"/>
      <c r="C9737" s="103"/>
      <c r="D9737" s="103"/>
      <c r="E9737" s="5" t="str">
        <f t="array" ref="E9737">IF(D9737="","",XLOOKUP(D9737,DATOS!$D$6:D14000,DATOS!$C$6:C14000,0,0,1))</f>
        <v/>
      </c>
      <c r="F9737" s="220"/>
      <c r="G9737" s="221"/>
      <c r="H9737" s="194"/>
      <c r="I9737" s="106"/>
      <c r="J9737" s="195"/>
      <c r="K9737" s="195"/>
      <c r="L9737" s="196"/>
    </row>
    <row r="9738">
      <c r="A9738" s="198"/>
      <c r="B9738" s="219"/>
      <c r="C9738" s="103"/>
      <c r="D9738" s="103"/>
      <c r="E9738" s="5" t="str">
        <f t="array" ref="E9738">IF(D9738="","",XLOOKUP(D9738,DATOS!$D$6:D14000,DATOS!$C$6:C14000,0,0,1))</f>
        <v/>
      </c>
      <c r="F9738" s="220"/>
      <c r="G9738" s="221"/>
      <c r="H9738" s="194"/>
      <c r="I9738" s="106"/>
      <c r="J9738" s="195"/>
      <c r="K9738" s="195"/>
      <c r="L9738" s="196"/>
    </row>
    <row r="9739">
      <c r="A9739" s="198"/>
      <c r="B9739" s="219"/>
      <c r="C9739" s="103"/>
      <c r="D9739" s="103"/>
      <c r="E9739" s="5" t="str">
        <f t="array" ref="E9739">IF(D9739="","",XLOOKUP(D9739,DATOS!$D$6:D14000,DATOS!$C$6:C14000,0,0,1))</f>
        <v/>
      </c>
      <c r="F9739" s="220"/>
      <c r="G9739" s="221"/>
      <c r="H9739" s="194"/>
      <c r="I9739" s="106"/>
      <c r="J9739" s="195"/>
      <c r="K9739" s="195"/>
      <c r="L9739" s="196"/>
    </row>
    <row r="9740">
      <c r="A9740" s="198"/>
      <c r="B9740" s="219"/>
      <c r="C9740" s="103"/>
      <c r="D9740" s="103"/>
      <c r="E9740" s="5" t="str">
        <f t="array" ref="E9740">IF(D9740="","",XLOOKUP(D9740,DATOS!$D$6:D14000,DATOS!$C$6:C14000,0,0,1))</f>
        <v/>
      </c>
      <c r="F9740" s="220"/>
      <c r="G9740" s="221"/>
      <c r="H9740" s="194"/>
      <c r="I9740" s="106"/>
      <c r="J9740" s="195"/>
      <c r="K9740" s="195"/>
      <c r="L9740" s="196"/>
    </row>
    <row r="9741">
      <c r="A9741" s="198"/>
      <c r="B9741" s="219"/>
      <c r="C9741" s="103"/>
      <c r="D9741" s="103"/>
      <c r="E9741" s="5" t="str">
        <f t="array" ref="E9741">IF(D9741="","",XLOOKUP(D9741,DATOS!$D$6:D14000,DATOS!$C$6:C14000,0,0,1))</f>
        <v/>
      </c>
      <c r="F9741" s="220"/>
      <c r="G9741" s="221"/>
      <c r="H9741" s="194"/>
      <c r="I9741" s="106"/>
      <c r="J9741" s="195"/>
      <c r="K9741" s="195"/>
      <c r="L9741" s="196"/>
    </row>
    <row r="9742">
      <c r="A9742" s="198"/>
      <c r="B9742" s="219"/>
      <c r="C9742" s="103"/>
      <c r="D9742" s="103"/>
      <c r="E9742" s="5" t="str">
        <f t="array" ref="E9742">IF(D9742="","",XLOOKUP(D9742,DATOS!$D$6:D14000,DATOS!$C$6:C14000,0,0,1))</f>
        <v/>
      </c>
      <c r="F9742" s="220"/>
      <c r="G9742" s="221"/>
      <c r="H9742" s="194"/>
      <c r="I9742" s="106"/>
      <c r="J9742" s="195"/>
      <c r="K9742" s="195"/>
      <c r="L9742" s="196"/>
    </row>
    <row r="9743">
      <c r="A9743" s="198"/>
      <c r="B9743" s="219"/>
      <c r="C9743" s="103"/>
      <c r="D9743" s="103"/>
      <c r="E9743" s="5" t="str">
        <f t="array" ref="E9743">IF(D9743="","",XLOOKUP(D9743,DATOS!$D$6:D14000,DATOS!$C$6:C14000,0,0,1))</f>
        <v/>
      </c>
      <c r="F9743" s="220"/>
      <c r="G9743" s="221"/>
      <c r="H9743" s="194"/>
      <c r="I9743" s="106"/>
      <c r="J9743" s="195"/>
      <c r="K9743" s="195"/>
      <c r="L9743" s="196"/>
    </row>
    <row r="9744">
      <c r="A9744" s="198"/>
      <c r="B9744" s="219"/>
      <c r="C9744" s="103"/>
      <c r="D9744" s="103"/>
      <c r="E9744" s="5" t="str">
        <f t="array" ref="E9744">IF(D9744="","",XLOOKUP(D9744,DATOS!$D$6:D14000,DATOS!$C$6:C14000,0,0,1))</f>
        <v/>
      </c>
      <c r="F9744" s="220"/>
      <c r="G9744" s="221"/>
      <c r="H9744" s="194"/>
      <c r="I9744" s="106"/>
      <c r="J9744" s="195"/>
      <c r="K9744" s="195"/>
      <c r="L9744" s="196"/>
    </row>
    <row r="9745">
      <c r="A9745" s="198"/>
      <c r="B9745" s="219"/>
      <c r="C9745" s="103"/>
      <c r="D9745" s="103"/>
      <c r="E9745" s="5" t="str">
        <f t="array" ref="E9745">IF(D9745="","",XLOOKUP(D9745,DATOS!$D$6:D14000,DATOS!$C$6:C14000,0,0,1))</f>
        <v/>
      </c>
      <c r="F9745" s="220"/>
      <c r="G9745" s="221"/>
      <c r="H9745" s="194"/>
      <c r="I9745" s="106"/>
      <c r="J9745" s="195"/>
      <c r="K9745" s="195"/>
      <c r="L9745" s="196"/>
    </row>
    <row r="9746">
      <c r="A9746" s="198"/>
      <c r="B9746" s="219"/>
      <c r="C9746" s="103"/>
      <c r="D9746" s="103"/>
      <c r="E9746" s="5" t="str">
        <f t="array" ref="E9746">IF(D9746="","",XLOOKUP(D9746,DATOS!$D$6:D14000,DATOS!$C$6:C14000,0,0,1))</f>
        <v/>
      </c>
      <c r="F9746" s="220"/>
      <c r="G9746" s="221"/>
      <c r="H9746" s="194"/>
      <c r="I9746" s="106"/>
      <c r="J9746" s="195"/>
      <c r="K9746" s="195"/>
      <c r="L9746" s="196"/>
    </row>
    <row r="9747">
      <c r="A9747" s="198"/>
      <c r="B9747" s="219"/>
      <c r="C9747" s="103"/>
      <c r="D9747" s="103"/>
      <c r="E9747" s="5" t="str">
        <f t="array" ref="E9747">IF(D9747="","",XLOOKUP(D9747,DATOS!$D$6:D14000,DATOS!$C$6:C14000,0,0,1))</f>
        <v/>
      </c>
      <c r="F9747" s="220"/>
      <c r="G9747" s="221"/>
      <c r="H9747" s="194"/>
      <c r="I9747" s="106"/>
      <c r="J9747" s="195"/>
      <c r="K9747" s="195"/>
      <c r="L9747" s="196"/>
    </row>
    <row r="9748">
      <c r="A9748" s="198"/>
      <c r="B9748" s="219"/>
      <c r="C9748" s="103"/>
      <c r="D9748" s="103"/>
      <c r="E9748" s="5" t="str">
        <f t="array" ref="E9748">IF(D9748="","",XLOOKUP(D9748,DATOS!$D$6:D14000,DATOS!$C$6:C14000,0,0,1))</f>
        <v/>
      </c>
      <c r="F9748" s="220"/>
      <c r="G9748" s="221"/>
      <c r="H9748" s="194"/>
      <c r="I9748" s="106"/>
      <c r="J9748" s="195"/>
      <c r="K9748" s="195"/>
      <c r="L9748" s="196"/>
    </row>
    <row r="9749">
      <c r="A9749" s="198"/>
      <c r="B9749" s="219"/>
      <c r="C9749" s="103"/>
      <c r="D9749" s="103"/>
      <c r="E9749" s="5" t="str">
        <f t="array" ref="E9749">IF(D9749="","",XLOOKUP(D9749,DATOS!$D$6:D14000,DATOS!$C$6:C14000,0,0,1))</f>
        <v/>
      </c>
      <c r="F9749" s="220"/>
      <c r="G9749" s="221"/>
      <c r="H9749" s="194"/>
      <c r="I9749" s="106"/>
      <c r="J9749" s="195"/>
      <c r="K9749" s="195"/>
      <c r="L9749" s="196"/>
    </row>
    <row r="9750">
      <c r="A9750" s="198"/>
      <c r="B9750" s="219"/>
      <c r="C9750" s="103"/>
      <c r="D9750" s="103"/>
      <c r="E9750" s="5" t="str">
        <f t="array" ref="E9750">IF(D9750="","",XLOOKUP(D9750,DATOS!$D$6:D14000,DATOS!$C$6:C14000,0,0,1))</f>
        <v/>
      </c>
      <c r="F9750" s="220"/>
      <c r="G9750" s="221"/>
      <c r="H9750" s="194"/>
      <c r="I9750" s="106"/>
      <c r="J9750" s="195"/>
      <c r="K9750" s="195"/>
      <c r="L9750" s="196"/>
    </row>
    <row r="9751">
      <c r="A9751" s="198"/>
      <c r="B9751" s="219"/>
      <c r="C9751" s="103"/>
      <c r="D9751" s="103"/>
      <c r="E9751" s="5" t="str">
        <f t="array" ref="E9751">IF(D9751="","",XLOOKUP(D9751,DATOS!$D$6:D14000,DATOS!$C$6:C14000,0,0,1))</f>
        <v/>
      </c>
      <c r="F9751" s="220"/>
      <c r="G9751" s="221"/>
      <c r="H9751" s="194"/>
      <c r="I9751" s="106"/>
      <c r="J9751" s="195"/>
      <c r="K9751" s="195"/>
      <c r="L9751" s="196"/>
    </row>
    <row r="9752">
      <c r="A9752" s="198"/>
      <c r="B9752" s="219"/>
      <c r="C9752" s="103"/>
      <c r="D9752" s="103"/>
      <c r="E9752" s="5" t="str">
        <f t="array" ref="E9752">IF(D9752="","",XLOOKUP(D9752,DATOS!$D$6:D14000,DATOS!$C$6:C14000,0,0,1))</f>
        <v/>
      </c>
      <c r="F9752" s="220"/>
      <c r="G9752" s="221"/>
      <c r="H9752" s="194"/>
      <c r="I9752" s="106"/>
      <c r="J9752" s="195"/>
      <c r="K9752" s="195"/>
      <c r="L9752" s="196"/>
    </row>
    <row r="9753">
      <c r="A9753" s="198"/>
      <c r="B9753" s="219"/>
      <c r="C9753" s="103"/>
      <c r="D9753" s="103"/>
      <c r="E9753" s="5" t="str">
        <f t="array" ref="E9753">IF(D9753="","",XLOOKUP(D9753,DATOS!$D$6:D14000,DATOS!$C$6:C14000,0,0,1))</f>
        <v/>
      </c>
      <c r="F9753" s="220"/>
      <c r="G9753" s="221"/>
      <c r="H9753" s="194"/>
      <c r="I9753" s="106"/>
      <c r="J9753" s="195"/>
      <c r="K9753" s="195"/>
      <c r="L9753" s="196"/>
    </row>
    <row r="9754">
      <c r="A9754" s="198"/>
      <c r="B9754" s="219"/>
      <c r="C9754" s="103"/>
      <c r="D9754" s="103"/>
      <c r="E9754" s="5" t="str">
        <f t="array" ref="E9754">IF(D9754="","",XLOOKUP(D9754,DATOS!$D$6:D14000,DATOS!$C$6:C14000,0,0,1))</f>
        <v/>
      </c>
      <c r="F9754" s="220"/>
      <c r="G9754" s="221"/>
      <c r="H9754" s="194"/>
      <c r="I9754" s="106"/>
      <c r="J9754" s="195"/>
      <c r="K9754" s="195"/>
      <c r="L9754" s="196"/>
    </row>
    <row r="9755">
      <c r="A9755" s="198"/>
      <c r="B9755" s="219"/>
      <c r="C9755" s="103"/>
      <c r="D9755" s="103"/>
      <c r="E9755" s="5" t="str">
        <f t="array" ref="E9755">IF(D9755="","",XLOOKUP(D9755,DATOS!$D$6:D14000,DATOS!$C$6:C14000,0,0,1))</f>
        <v/>
      </c>
      <c r="F9755" s="220"/>
      <c r="G9755" s="221"/>
      <c r="H9755" s="194"/>
      <c r="I9755" s="106"/>
      <c r="J9755" s="195"/>
      <c r="K9755" s="195"/>
      <c r="L9755" s="196"/>
    </row>
    <row r="9756">
      <c r="A9756" s="198"/>
      <c r="B9756" s="219"/>
      <c r="C9756" s="103"/>
      <c r="D9756" s="103"/>
      <c r="E9756" s="5" t="str">
        <f t="array" ref="E9756">IF(D9756="","",XLOOKUP(D9756,DATOS!$D$6:D14000,DATOS!$C$6:C14000,0,0,1))</f>
        <v/>
      </c>
      <c r="F9756" s="220"/>
      <c r="G9756" s="221"/>
      <c r="H9756" s="194"/>
      <c r="I9756" s="106"/>
      <c r="J9756" s="195"/>
      <c r="K9756" s="195"/>
      <c r="L9756" s="196"/>
    </row>
    <row r="9757">
      <c r="A9757" s="198"/>
      <c r="B9757" s="219"/>
      <c r="C9757" s="103"/>
      <c r="D9757" s="103"/>
      <c r="E9757" s="5" t="str">
        <f t="array" ref="E9757">IF(D9757="","",XLOOKUP(D9757,DATOS!$D$6:D14000,DATOS!$C$6:C14000,0,0,1))</f>
        <v/>
      </c>
      <c r="F9757" s="220"/>
      <c r="G9757" s="221"/>
      <c r="H9757" s="194"/>
      <c r="I9757" s="106"/>
      <c r="J9757" s="195"/>
      <c r="K9757" s="195"/>
      <c r="L9757" s="196"/>
    </row>
    <row r="9758">
      <c r="A9758" s="198"/>
      <c r="B9758" s="219"/>
      <c r="C9758" s="103"/>
      <c r="D9758" s="103"/>
      <c r="E9758" s="5" t="str">
        <f t="array" ref="E9758">IF(D9758="","",XLOOKUP(D9758,DATOS!$D$6:D14000,DATOS!$C$6:C14000,0,0,1))</f>
        <v/>
      </c>
      <c r="F9758" s="220"/>
      <c r="G9758" s="221"/>
      <c r="H9758" s="194"/>
      <c r="I9758" s="106"/>
      <c r="J9758" s="195"/>
      <c r="K9758" s="195"/>
      <c r="L9758" s="196"/>
    </row>
    <row r="9759">
      <c r="A9759" s="198"/>
      <c r="B9759" s="219"/>
      <c r="C9759" s="103"/>
      <c r="D9759" s="103"/>
      <c r="E9759" s="5" t="str">
        <f t="array" ref="E9759">IF(D9759="","",XLOOKUP(D9759,DATOS!$D$6:D14000,DATOS!$C$6:C14000,0,0,1))</f>
        <v/>
      </c>
      <c r="F9759" s="220"/>
      <c r="G9759" s="221"/>
      <c r="H9759" s="194"/>
      <c r="I9759" s="106"/>
      <c r="J9759" s="195"/>
      <c r="K9759" s="195"/>
      <c r="L9759" s="196"/>
    </row>
    <row r="9760">
      <c r="A9760" s="198"/>
      <c r="B9760" s="219"/>
      <c r="C9760" s="103"/>
      <c r="D9760" s="103"/>
      <c r="E9760" s="5" t="str">
        <f t="array" ref="E9760">IF(D9760="","",XLOOKUP(D9760,DATOS!$D$6:D14000,DATOS!$C$6:C14000,0,0,1))</f>
        <v/>
      </c>
      <c r="F9760" s="220"/>
      <c r="G9760" s="221"/>
      <c r="H9760" s="194"/>
      <c r="I9760" s="106"/>
      <c r="J9760" s="195"/>
      <c r="K9760" s="195"/>
      <c r="L9760" s="196"/>
    </row>
    <row r="9761">
      <c r="A9761" s="198"/>
      <c r="B9761" s="219"/>
      <c r="C9761" s="103"/>
      <c r="D9761" s="103"/>
      <c r="E9761" s="5" t="str">
        <f t="array" ref="E9761">IF(D9761="","",XLOOKUP(D9761,DATOS!$D$6:D14000,DATOS!$C$6:C14000,0,0,1))</f>
        <v/>
      </c>
      <c r="F9761" s="220"/>
      <c r="G9761" s="221"/>
      <c r="H9761" s="194"/>
      <c r="I9761" s="106"/>
      <c r="J9761" s="195"/>
      <c r="K9761" s="195"/>
      <c r="L9761" s="196"/>
    </row>
    <row r="9762">
      <c r="A9762" s="198"/>
      <c r="B9762" s="219"/>
      <c r="C9762" s="103"/>
      <c r="D9762" s="103"/>
      <c r="E9762" s="5" t="str">
        <f t="array" ref="E9762">IF(D9762="","",XLOOKUP(D9762,DATOS!$D$6:D14000,DATOS!$C$6:C14000,0,0,1))</f>
        <v/>
      </c>
      <c r="F9762" s="220"/>
      <c r="G9762" s="221"/>
      <c r="H9762" s="194"/>
      <c r="I9762" s="106"/>
      <c r="J9762" s="195"/>
      <c r="K9762" s="195"/>
      <c r="L9762" s="196"/>
    </row>
    <row r="9763">
      <c r="A9763" s="198"/>
      <c r="B9763" s="219"/>
      <c r="C9763" s="103"/>
      <c r="D9763" s="103"/>
      <c r="E9763" s="5" t="str">
        <f t="array" ref="E9763">IF(D9763="","",XLOOKUP(D9763,DATOS!$D$6:D14000,DATOS!$C$6:C14000,0,0,1))</f>
        <v/>
      </c>
      <c r="F9763" s="220"/>
      <c r="G9763" s="221"/>
      <c r="H9763" s="194"/>
      <c r="I9763" s="106"/>
      <c r="J9763" s="195"/>
      <c r="K9763" s="195"/>
      <c r="L9763" s="196"/>
    </row>
    <row r="9764">
      <c r="A9764" s="198"/>
      <c r="B9764" s="219"/>
      <c r="C9764" s="103"/>
      <c r="D9764" s="103"/>
      <c r="E9764" s="5" t="str">
        <f t="array" ref="E9764">IF(D9764="","",XLOOKUP(D9764,DATOS!$D$6:D14000,DATOS!$C$6:C14000,0,0,1))</f>
        <v/>
      </c>
      <c r="F9764" s="220"/>
      <c r="G9764" s="221"/>
      <c r="H9764" s="194"/>
      <c r="I9764" s="106"/>
      <c r="J9764" s="195"/>
      <c r="K9764" s="195"/>
      <c r="L9764" s="196"/>
    </row>
    <row r="9765">
      <c r="A9765" s="198"/>
      <c r="B9765" s="219"/>
      <c r="C9765" s="103"/>
      <c r="D9765" s="103"/>
      <c r="E9765" s="5" t="str">
        <f t="array" ref="E9765">IF(D9765="","",XLOOKUP(D9765,DATOS!$D$6:D14000,DATOS!$C$6:C14000,0,0,1))</f>
        <v/>
      </c>
      <c r="F9765" s="220"/>
      <c r="G9765" s="221"/>
      <c r="H9765" s="194"/>
      <c r="I9765" s="106"/>
      <c r="J9765" s="195"/>
      <c r="K9765" s="195"/>
      <c r="L9765" s="196"/>
    </row>
    <row r="9766">
      <c r="A9766" s="198"/>
      <c r="B9766" s="219"/>
      <c r="C9766" s="103"/>
      <c r="D9766" s="103"/>
      <c r="E9766" s="5" t="str">
        <f t="array" ref="E9766">IF(D9766="","",XLOOKUP(D9766,DATOS!$D$6:D14000,DATOS!$C$6:C14000,0,0,1))</f>
        <v/>
      </c>
      <c r="F9766" s="220"/>
      <c r="G9766" s="221"/>
      <c r="H9766" s="194"/>
      <c r="I9766" s="106"/>
      <c r="J9766" s="195"/>
      <c r="K9766" s="195"/>
      <c r="L9766" s="196"/>
    </row>
    <row r="9767">
      <c r="A9767" s="198"/>
      <c r="B9767" s="219"/>
      <c r="C9767" s="103"/>
      <c r="D9767" s="103"/>
      <c r="E9767" s="5" t="str">
        <f t="array" ref="E9767">IF(D9767="","",XLOOKUP(D9767,DATOS!$D$6:D14000,DATOS!$C$6:C14000,0,0,1))</f>
        <v/>
      </c>
      <c r="F9767" s="220"/>
      <c r="G9767" s="221"/>
      <c r="H9767" s="194"/>
      <c r="I9767" s="106"/>
      <c r="J9767" s="195"/>
      <c r="K9767" s="195"/>
      <c r="L9767" s="196"/>
    </row>
    <row r="9768">
      <c r="A9768" s="198"/>
      <c r="B9768" s="219"/>
      <c r="C9768" s="103"/>
      <c r="D9768" s="103"/>
      <c r="E9768" s="5" t="str">
        <f t="array" ref="E9768">IF(D9768="","",XLOOKUP(D9768,DATOS!$D$6:D14000,DATOS!$C$6:C14000,0,0,1))</f>
        <v/>
      </c>
      <c r="F9768" s="220"/>
      <c r="G9768" s="221"/>
      <c r="H9768" s="194"/>
      <c r="I9768" s="106"/>
      <c r="J9768" s="195"/>
      <c r="K9768" s="195"/>
      <c r="L9768" s="196"/>
    </row>
    <row r="9769">
      <c r="A9769" s="198"/>
      <c r="B9769" s="219"/>
      <c r="C9769" s="103"/>
      <c r="D9769" s="103"/>
      <c r="E9769" s="5" t="str">
        <f t="array" ref="E9769">IF(D9769="","",XLOOKUP(D9769,DATOS!$D$6:D14000,DATOS!$C$6:C14000,0,0,1))</f>
        <v/>
      </c>
      <c r="F9769" s="220"/>
      <c r="G9769" s="221"/>
      <c r="H9769" s="194"/>
      <c r="I9769" s="106"/>
      <c r="J9769" s="195"/>
      <c r="K9769" s="195"/>
      <c r="L9769" s="196"/>
    </row>
    <row r="9770">
      <c r="A9770" s="198"/>
      <c r="B9770" s="219"/>
      <c r="C9770" s="103"/>
      <c r="D9770" s="103"/>
      <c r="E9770" s="5" t="str">
        <f t="array" ref="E9770">IF(D9770="","",XLOOKUP(D9770,DATOS!$D$6:D14000,DATOS!$C$6:C14000,0,0,1))</f>
        <v/>
      </c>
      <c r="F9770" s="220"/>
      <c r="G9770" s="221"/>
      <c r="H9770" s="194"/>
      <c r="I9770" s="106"/>
      <c r="J9770" s="195"/>
      <c r="K9770" s="195"/>
      <c r="L9770" s="196"/>
    </row>
    <row r="9771">
      <c r="A9771" s="198"/>
      <c r="B9771" s="219"/>
      <c r="C9771" s="103"/>
      <c r="D9771" s="103"/>
      <c r="E9771" s="5" t="str">
        <f t="array" ref="E9771">IF(D9771="","",XLOOKUP(D9771,DATOS!$D$6:D14000,DATOS!$C$6:C14000,0,0,1))</f>
        <v/>
      </c>
      <c r="F9771" s="220"/>
      <c r="G9771" s="221"/>
      <c r="H9771" s="194"/>
      <c r="I9771" s="106"/>
      <c r="J9771" s="195"/>
      <c r="K9771" s="195"/>
      <c r="L9771" s="196"/>
    </row>
    <row r="9772">
      <c r="A9772" s="198"/>
      <c r="B9772" s="219"/>
      <c r="C9772" s="103"/>
      <c r="D9772" s="103"/>
      <c r="E9772" s="5" t="str">
        <f t="array" ref="E9772">IF(D9772="","",XLOOKUP(D9772,DATOS!$D$6:D14000,DATOS!$C$6:C14000,0,0,1))</f>
        <v/>
      </c>
      <c r="F9772" s="220"/>
      <c r="G9772" s="221"/>
      <c r="H9772" s="194"/>
      <c r="I9772" s="106"/>
      <c r="J9772" s="195"/>
      <c r="K9772" s="195"/>
      <c r="L9772" s="196"/>
    </row>
    <row r="9773">
      <c r="A9773" s="198"/>
      <c r="B9773" s="219"/>
      <c r="C9773" s="103"/>
      <c r="D9773" s="103"/>
      <c r="E9773" s="5" t="str">
        <f t="array" ref="E9773">IF(D9773="","",XLOOKUP(D9773,DATOS!$D$6:D14000,DATOS!$C$6:C14000,0,0,1))</f>
        <v/>
      </c>
      <c r="F9773" s="220"/>
      <c r="G9773" s="221"/>
      <c r="H9773" s="194"/>
      <c r="I9773" s="106"/>
      <c r="J9773" s="195"/>
      <c r="K9773" s="195"/>
      <c r="L9773" s="196"/>
    </row>
    <row r="9774">
      <c r="A9774" s="198"/>
      <c r="B9774" s="219"/>
      <c r="C9774" s="103"/>
      <c r="D9774" s="103"/>
      <c r="E9774" s="5" t="str">
        <f t="array" ref="E9774">IF(D9774="","",XLOOKUP(D9774,DATOS!$D$6:D14000,DATOS!$C$6:C14000,0,0,1))</f>
        <v/>
      </c>
      <c r="F9774" s="220"/>
      <c r="G9774" s="221"/>
      <c r="H9774" s="194"/>
      <c r="I9774" s="106"/>
      <c r="J9774" s="195"/>
      <c r="K9774" s="195"/>
      <c r="L9774" s="196"/>
    </row>
    <row r="9775">
      <c r="A9775" s="198"/>
      <c r="B9775" s="219"/>
      <c r="C9775" s="103"/>
      <c r="D9775" s="103"/>
      <c r="E9775" s="5" t="str">
        <f t="array" ref="E9775">IF(D9775="","",XLOOKUP(D9775,DATOS!$D$6:D14000,DATOS!$C$6:C14000,0,0,1))</f>
        <v/>
      </c>
      <c r="F9775" s="220"/>
      <c r="G9775" s="221"/>
      <c r="H9775" s="194"/>
      <c r="I9775" s="106"/>
      <c r="J9775" s="195"/>
      <c r="K9775" s="195"/>
      <c r="L9775" s="196"/>
    </row>
    <row r="9776">
      <c r="A9776" s="198"/>
      <c r="B9776" s="219"/>
      <c r="C9776" s="103"/>
      <c r="D9776" s="103"/>
      <c r="E9776" s="5" t="str">
        <f t="array" ref="E9776">IF(D9776="","",XLOOKUP(D9776,DATOS!$D$6:D14000,DATOS!$C$6:C14000,0,0,1))</f>
        <v/>
      </c>
      <c r="F9776" s="220"/>
      <c r="G9776" s="221"/>
      <c r="H9776" s="194"/>
      <c r="I9776" s="106"/>
      <c r="J9776" s="195"/>
      <c r="K9776" s="195"/>
      <c r="L9776" s="196"/>
    </row>
    <row r="9777">
      <c r="A9777" s="198"/>
      <c r="B9777" s="219"/>
      <c r="C9777" s="103"/>
      <c r="D9777" s="103"/>
      <c r="E9777" s="5" t="str">
        <f t="array" ref="E9777">IF(D9777="","",XLOOKUP(D9777,DATOS!$D$6:D14000,DATOS!$C$6:C14000,0,0,1))</f>
        <v/>
      </c>
      <c r="F9777" s="220"/>
      <c r="G9777" s="221"/>
      <c r="H9777" s="194"/>
      <c r="I9777" s="106"/>
      <c r="J9777" s="195"/>
      <c r="K9777" s="195"/>
      <c r="L9777" s="196"/>
    </row>
    <row r="9778">
      <c r="A9778" s="198"/>
      <c r="B9778" s="219"/>
      <c r="C9778" s="103"/>
      <c r="D9778" s="103"/>
      <c r="E9778" s="5" t="str">
        <f t="array" ref="E9778">IF(D9778="","",XLOOKUP(D9778,DATOS!$D$6:D14000,DATOS!$C$6:C14000,0,0,1))</f>
        <v/>
      </c>
      <c r="F9778" s="220"/>
      <c r="G9778" s="221"/>
      <c r="H9778" s="194"/>
      <c r="I9778" s="106"/>
      <c r="J9778" s="195"/>
      <c r="K9778" s="195"/>
      <c r="L9778" s="196"/>
    </row>
    <row r="9779">
      <c r="A9779" s="198"/>
      <c r="B9779" s="219"/>
      <c r="C9779" s="103"/>
      <c r="D9779" s="103"/>
      <c r="E9779" s="5" t="str">
        <f t="array" ref="E9779">IF(D9779="","",XLOOKUP(D9779,DATOS!$D$6:D14000,DATOS!$C$6:C14000,0,0,1))</f>
        <v/>
      </c>
      <c r="F9779" s="220"/>
      <c r="G9779" s="221"/>
      <c r="H9779" s="194"/>
      <c r="I9779" s="106"/>
      <c r="J9779" s="195"/>
      <c r="K9779" s="195"/>
      <c r="L9779" s="196"/>
    </row>
    <row r="9780">
      <c r="A9780" s="198"/>
      <c r="B9780" s="219"/>
      <c r="C9780" s="103"/>
      <c r="D9780" s="103"/>
      <c r="E9780" s="5" t="str">
        <f t="array" ref="E9780">IF(D9780="","",XLOOKUP(D9780,DATOS!$D$6:D14000,DATOS!$C$6:C14000,0,0,1))</f>
        <v/>
      </c>
      <c r="F9780" s="220"/>
      <c r="G9780" s="221"/>
      <c r="H9780" s="194"/>
      <c r="I9780" s="106"/>
      <c r="J9780" s="195"/>
      <c r="K9780" s="195"/>
      <c r="L9780" s="196"/>
    </row>
    <row r="9781">
      <c r="A9781" s="198"/>
      <c r="B9781" s="219"/>
      <c r="C9781" s="103"/>
      <c r="D9781" s="103"/>
      <c r="E9781" s="5" t="str">
        <f t="array" ref="E9781">IF(D9781="","",XLOOKUP(D9781,DATOS!$D$6:D14000,DATOS!$C$6:C14000,0,0,1))</f>
        <v/>
      </c>
      <c r="F9781" s="220"/>
      <c r="G9781" s="221"/>
      <c r="H9781" s="194"/>
      <c r="I9781" s="106"/>
      <c r="J9781" s="195"/>
      <c r="K9781" s="195"/>
      <c r="L9781" s="196"/>
    </row>
    <row r="9782">
      <c r="A9782" s="198"/>
      <c r="B9782" s="219"/>
      <c r="C9782" s="103"/>
      <c r="D9782" s="103"/>
      <c r="E9782" s="5" t="str">
        <f t="array" ref="E9782">IF(D9782="","",XLOOKUP(D9782,DATOS!$D$6:D14000,DATOS!$C$6:C14000,0,0,1))</f>
        <v/>
      </c>
      <c r="F9782" s="220"/>
      <c r="G9782" s="221"/>
      <c r="H9782" s="194"/>
      <c r="I9782" s="106"/>
      <c r="J9782" s="195"/>
      <c r="K9782" s="195"/>
      <c r="L9782" s="196"/>
    </row>
    <row r="9783">
      <c r="A9783" s="198"/>
      <c r="B9783" s="219"/>
      <c r="C9783" s="103"/>
      <c r="D9783" s="103"/>
      <c r="E9783" s="5" t="str">
        <f t="array" ref="E9783">IF(D9783="","",XLOOKUP(D9783,DATOS!$D$6:D14000,DATOS!$C$6:C14000,0,0,1))</f>
        <v/>
      </c>
      <c r="F9783" s="220"/>
      <c r="G9783" s="221"/>
      <c r="H9783" s="194"/>
      <c r="I9783" s="106"/>
      <c r="J9783" s="195"/>
      <c r="K9783" s="195"/>
      <c r="L9783" s="196"/>
    </row>
    <row r="9784">
      <c r="A9784" s="198"/>
      <c r="B9784" s="219"/>
      <c r="C9784" s="103"/>
      <c r="D9784" s="103"/>
      <c r="E9784" s="5" t="str">
        <f t="array" ref="E9784">IF(D9784="","",XLOOKUP(D9784,DATOS!$D$6:D14000,DATOS!$C$6:C14000,0,0,1))</f>
        <v/>
      </c>
      <c r="F9784" s="220"/>
      <c r="G9784" s="221"/>
      <c r="H9784" s="194"/>
      <c r="I9784" s="106"/>
      <c r="J9784" s="195"/>
      <c r="K9784" s="195"/>
      <c r="L9784" s="196"/>
    </row>
    <row r="9785">
      <c r="A9785" s="198"/>
      <c r="B9785" s="219"/>
      <c r="C9785" s="103"/>
      <c r="D9785" s="103"/>
      <c r="E9785" s="5" t="str">
        <f t="array" ref="E9785">IF(D9785="","",XLOOKUP(D9785,DATOS!$D$6:D14000,DATOS!$C$6:C14000,0,0,1))</f>
        <v/>
      </c>
      <c r="F9785" s="220"/>
      <c r="G9785" s="221"/>
      <c r="H9785" s="194"/>
      <c r="I9785" s="106"/>
      <c r="J9785" s="195"/>
      <c r="K9785" s="195"/>
      <c r="L9785" s="196"/>
    </row>
    <row r="9786">
      <c r="A9786" s="198"/>
      <c r="B9786" s="219"/>
      <c r="C9786" s="103"/>
      <c r="D9786" s="103"/>
      <c r="E9786" s="5" t="str">
        <f t="array" ref="E9786">IF(D9786="","",XLOOKUP(D9786,DATOS!$D$6:D14000,DATOS!$C$6:C14000,0,0,1))</f>
        <v/>
      </c>
      <c r="F9786" s="220"/>
      <c r="G9786" s="221"/>
      <c r="H9786" s="194"/>
      <c r="I9786" s="106"/>
      <c r="J9786" s="195"/>
      <c r="K9786" s="195"/>
      <c r="L9786" s="196"/>
    </row>
    <row r="9787">
      <c r="A9787" s="198"/>
      <c r="B9787" s="219"/>
      <c r="C9787" s="103"/>
      <c r="D9787" s="103"/>
      <c r="E9787" s="5" t="str">
        <f t="array" ref="E9787">IF(D9787="","",XLOOKUP(D9787,DATOS!$D$6:D14000,DATOS!$C$6:C14000,0,0,1))</f>
        <v/>
      </c>
      <c r="F9787" s="220"/>
      <c r="G9787" s="221"/>
      <c r="H9787" s="194"/>
      <c r="I9787" s="106"/>
      <c r="J9787" s="195"/>
      <c r="K9787" s="195"/>
      <c r="L9787" s="196"/>
    </row>
    <row r="9788">
      <c r="A9788" s="198"/>
      <c r="B9788" s="219"/>
      <c r="C9788" s="103"/>
      <c r="D9788" s="103"/>
      <c r="E9788" s="5" t="str">
        <f t="array" ref="E9788">IF(D9788="","",XLOOKUP(D9788,DATOS!$D$6:D14000,DATOS!$C$6:C14000,0,0,1))</f>
        <v/>
      </c>
      <c r="F9788" s="220"/>
      <c r="G9788" s="221"/>
      <c r="H9788" s="194"/>
      <c r="I9788" s="106"/>
      <c r="J9788" s="195"/>
      <c r="K9788" s="195"/>
      <c r="L9788" s="196"/>
    </row>
    <row r="9789">
      <c r="A9789" s="198"/>
      <c r="B9789" s="219"/>
      <c r="C9789" s="103"/>
      <c r="D9789" s="103"/>
      <c r="E9789" s="5" t="str">
        <f t="array" ref="E9789">IF(D9789="","",XLOOKUP(D9789,DATOS!$D$6:D14000,DATOS!$C$6:C14000,0,0,1))</f>
        <v/>
      </c>
      <c r="F9789" s="220"/>
      <c r="G9789" s="221"/>
      <c r="H9789" s="194"/>
      <c r="I9789" s="106"/>
      <c r="J9789" s="195"/>
      <c r="K9789" s="195"/>
      <c r="L9789" s="196"/>
    </row>
    <row r="9790">
      <c r="A9790" s="198"/>
      <c r="B9790" s="219"/>
      <c r="C9790" s="103"/>
      <c r="D9790" s="103"/>
      <c r="E9790" s="5" t="str">
        <f t="array" ref="E9790">IF(D9790="","",XLOOKUP(D9790,DATOS!$D$6:D14000,DATOS!$C$6:C14000,0,0,1))</f>
        <v/>
      </c>
      <c r="F9790" s="220"/>
      <c r="G9790" s="221"/>
      <c r="H9790" s="194"/>
      <c r="I9790" s="106"/>
      <c r="J9790" s="195"/>
      <c r="K9790" s="195"/>
      <c r="L9790" s="196"/>
    </row>
    <row r="9791">
      <c r="A9791" s="198"/>
      <c r="B9791" s="219"/>
      <c r="C9791" s="103"/>
      <c r="D9791" s="103"/>
      <c r="E9791" s="5" t="str">
        <f t="array" ref="E9791">IF(D9791="","",XLOOKUP(D9791,DATOS!$D$6:D14000,DATOS!$C$6:C14000,0,0,1))</f>
        <v/>
      </c>
      <c r="F9791" s="220"/>
      <c r="G9791" s="221"/>
      <c r="H9791" s="194"/>
      <c r="I9791" s="106"/>
      <c r="J9791" s="195"/>
      <c r="K9791" s="195"/>
      <c r="L9791" s="196"/>
    </row>
    <row r="9792">
      <c r="A9792" s="198"/>
      <c r="B9792" s="219"/>
      <c r="C9792" s="103"/>
      <c r="D9792" s="103"/>
      <c r="E9792" s="5" t="str">
        <f t="array" ref="E9792">IF(D9792="","",XLOOKUP(D9792,DATOS!$D$6:D14000,DATOS!$C$6:C14000,0,0,1))</f>
        <v/>
      </c>
      <c r="F9792" s="220"/>
      <c r="G9792" s="221"/>
      <c r="H9792" s="194"/>
      <c r="I9792" s="106"/>
      <c r="J9792" s="195"/>
      <c r="K9792" s="195"/>
      <c r="L9792" s="196"/>
    </row>
    <row r="9793">
      <c r="A9793" s="198"/>
      <c r="B9793" s="219"/>
      <c r="C9793" s="103"/>
      <c r="D9793" s="103"/>
      <c r="E9793" s="5" t="str">
        <f t="array" ref="E9793">IF(D9793="","",XLOOKUP(D9793,DATOS!$D$6:D14000,DATOS!$C$6:C14000,0,0,1))</f>
        <v/>
      </c>
      <c r="F9793" s="220"/>
      <c r="G9793" s="221"/>
      <c r="H9793" s="194"/>
      <c r="I9793" s="106"/>
      <c r="J9793" s="195"/>
      <c r="K9793" s="195"/>
      <c r="L9793" s="196"/>
    </row>
    <row r="9794">
      <c r="A9794" s="198"/>
      <c r="B9794" s="219"/>
      <c r="C9794" s="103"/>
      <c r="D9794" s="103"/>
      <c r="E9794" s="5" t="str">
        <f t="array" ref="E9794">IF(D9794="","",XLOOKUP(D9794,DATOS!$D$6:D14000,DATOS!$C$6:C14000,0,0,1))</f>
        <v/>
      </c>
      <c r="F9794" s="220"/>
      <c r="G9794" s="221"/>
      <c r="H9794" s="194"/>
      <c r="I9794" s="106"/>
      <c r="J9794" s="195"/>
      <c r="K9794" s="195"/>
      <c r="L9794" s="196"/>
    </row>
    <row r="9795">
      <c r="A9795" s="198"/>
      <c r="B9795" s="219"/>
      <c r="C9795" s="103"/>
      <c r="D9795" s="103"/>
      <c r="E9795" s="5" t="str">
        <f t="array" ref="E9795">IF(D9795="","",XLOOKUP(D9795,DATOS!$D$6:D14000,DATOS!$C$6:C14000,0,0,1))</f>
        <v/>
      </c>
      <c r="F9795" s="220"/>
      <c r="G9795" s="221"/>
      <c r="H9795" s="194"/>
      <c r="I9795" s="106"/>
      <c r="J9795" s="195"/>
      <c r="K9795" s="195"/>
      <c r="L9795" s="196"/>
    </row>
    <row r="9796">
      <c r="A9796" s="198"/>
      <c r="B9796" s="219"/>
      <c r="C9796" s="103"/>
      <c r="D9796" s="103"/>
      <c r="E9796" s="5" t="str">
        <f t="array" ref="E9796">IF(D9796="","",XLOOKUP(D9796,DATOS!$D$6:D14000,DATOS!$C$6:C14000,0,0,1))</f>
        <v/>
      </c>
      <c r="F9796" s="220"/>
      <c r="G9796" s="221"/>
      <c r="H9796" s="194"/>
      <c r="I9796" s="106"/>
      <c r="J9796" s="195"/>
      <c r="K9796" s="195"/>
      <c r="L9796" s="196"/>
    </row>
    <row r="9797">
      <c r="A9797" s="198"/>
      <c r="B9797" s="219"/>
      <c r="C9797" s="103"/>
      <c r="D9797" s="103"/>
      <c r="E9797" s="5" t="str">
        <f t="array" ref="E9797">IF(D9797="","",XLOOKUP(D9797,DATOS!$D$6:D14000,DATOS!$C$6:C14000,0,0,1))</f>
        <v/>
      </c>
      <c r="F9797" s="220"/>
      <c r="G9797" s="221"/>
      <c r="H9797" s="194"/>
      <c r="I9797" s="106"/>
      <c r="J9797" s="195"/>
      <c r="K9797" s="195"/>
      <c r="L9797" s="196"/>
    </row>
    <row r="9798">
      <c r="A9798" s="198"/>
      <c r="B9798" s="219"/>
      <c r="C9798" s="103"/>
      <c r="D9798" s="103"/>
      <c r="E9798" s="5" t="str">
        <f t="array" ref="E9798">IF(D9798="","",XLOOKUP(D9798,DATOS!$D$6:D14000,DATOS!$C$6:C14000,0,0,1))</f>
        <v/>
      </c>
      <c r="F9798" s="220"/>
      <c r="G9798" s="221"/>
      <c r="H9798" s="194"/>
      <c r="I9798" s="106"/>
      <c r="J9798" s="195"/>
      <c r="K9798" s="195"/>
      <c r="L9798" s="196"/>
    </row>
    <row r="9799">
      <c r="A9799" s="198"/>
      <c r="B9799" s="219"/>
      <c r="C9799" s="103"/>
      <c r="D9799" s="103"/>
      <c r="E9799" s="5" t="str">
        <f t="array" ref="E9799">IF(D9799="","",XLOOKUP(D9799,DATOS!$D$6:D14000,DATOS!$C$6:C14000,0,0,1))</f>
        <v/>
      </c>
      <c r="F9799" s="220"/>
      <c r="G9799" s="221"/>
      <c r="H9799" s="194"/>
      <c r="I9799" s="106"/>
      <c r="J9799" s="195"/>
      <c r="K9799" s="195"/>
      <c r="L9799" s="196"/>
    </row>
    <row r="9800">
      <c r="A9800" s="198"/>
      <c r="B9800" s="219"/>
      <c r="C9800" s="103"/>
      <c r="D9800" s="103"/>
      <c r="E9800" s="5" t="str">
        <f t="array" ref="E9800">IF(D9800="","",XLOOKUP(D9800,DATOS!$D$6:D14000,DATOS!$C$6:C14000,0,0,1))</f>
        <v/>
      </c>
      <c r="F9800" s="220"/>
      <c r="G9800" s="221"/>
      <c r="H9800" s="194"/>
      <c r="I9800" s="106"/>
      <c r="J9800" s="195"/>
      <c r="K9800" s="195"/>
      <c r="L9800" s="196"/>
    </row>
    <row r="9801">
      <c r="A9801" s="198"/>
      <c r="B9801" s="219"/>
      <c r="C9801" s="103"/>
      <c r="D9801" s="103"/>
      <c r="E9801" s="5" t="str">
        <f t="array" ref="E9801">IF(D9801="","",XLOOKUP(D9801,DATOS!$D$6:D14000,DATOS!$C$6:C14000,0,0,1))</f>
        <v/>
      </c>
      <c r="F9801" s="220"/>
      <c r="G9801" s="221"/>
      <c r="H9801" s="194"/>
      <c r="I9801" s="106"/>
      <c r="J9801" s="195"/>
      <c r="K9801" s="195"/>
      <c r="L9801" s="196"/>
    </row>
    <row r="9802">
      <c r="A9802" s="198"/>
      <c r="B9802" s="219"/>
      <c r="C9802" s="103"/>
      <c r="D9802" s="103"/>
      <c r="E9802" s="5" t="str">
        <f t="array" ref="E9802">IF(D9802="","",XLOOKUP(D9802,DATOS!$D$6:D14000,DATOS!$C$6:C14000,0,0,1))</f>
        <v/>
      </c>
      <c r="F9802" s="220"/>
      <c r="G9802" s="221"/>
      <c r="H9802" s="194"/>
      <c r="I9802" s="106"/>
      <c r="J9802" s="195"/>
      <c r="K9802" s="195"/>
      <c r="L9802" s="196"/>
    </row>
    <row r="9803">
      <c r="A9803" s="198"/>
      <c r="B9803" s="219"/>
      <c r="C9803" s="103"/>
      <c r="D9803" s="103"/>
      <c r="E9803" s="5" t="str">
        <f t="array" ref="E9803">IF(D9803="","",XLOOKUP(D9803,DATOS!$D$6:D14000,DATOS!$C$6:C14000,0,0,1))</f>
        <v/>
      </c>
      <c r="F9803" s="220"/>
      <c r="G9803" s="221"/>
      <c r="H9803" s="194"/>
      <c r="I9803" s="106"/>
      <c r="J9803" s="195"/>
      <c r="K9803" s="195"/>
      <c r="L9803" s="196"/>
    </row>
    <row r="9804">
      <c r="A9804" s="198"/>
      <c r="B9804" s="219"/>
      <c r="C9804" s="103"/>
      <c r="D9804" s="103"/>
      <c r="E9804" s="5" t="str">
        <f t="array" ref="E9804">IF(D9804="","",XLOOKUP(D9804,DATOS!$D$6:D14000,DATOS!$C$6:C14000,0,0,1))</f>
        <v/>
      </c>
      <c r="F9804" s="220"/>
      <c r="G9804" s="221"/>
      <c r="H9804" s="194"/>
      <c r="I9804" s="106"/>
      <c r="J9804" s="195"/>
      <c r="K9804" s="195"/>
      <c r="L9804" s="196"/>
    </row>
    <row r="9805">
      <c r="A9805" s="198"/>
      <c r="B9805" s="219"/>
      <c r="C9805" s="103"/>
      <c r="D9805" s="103"/>
      <c r="E9805" s="5" t="str">
        <f t="array" ref="E9805">IF(D9805="","",XLOOKUP(D9805,DATOS!$D$6:D14000,DATOS!$C$6:C14000,0,0,1))</f>
        <v/>
      </c>
      <c r="F9805" s="220"/>
      <c r="G9805" s="221"/>
      <c r="H9805" s="194"/>
      <c r="I9805" s="106"/>
      <c r="J9805" s="195"/>
      <c r="K9805" s="195"/>
      <c r="L9805" s="196"/>
    </row>
    <row r="9806">
      <c r="A9806" s="198"/>
      <c r="B9806" s="219"/>
      <c r="C9806" s="103"/>
      <c r="D9806" s="103"/>
      <c r="E9806" s="5" t="str">
        <f t="array" ref="E9806">IF(D9806="","",XLOOKUP(D9806,DATOS!$D$6:D14000,DATOS!$C$6:C14000,0,0,1))</f>
        <v/>
      </c>
      <c r="F9806" s="220"/>
      <c r="G9806" s="221"/>
      <c r="H9806" s="194"/>
      <c r="I9806" s="106"/>
      <c r="J9806" s="195"/>
      <c r="K9806" s="195"/>
      <c r="L9806" s="196"/>
    </row>
    <row r="9807">
      <c r="A9807" s="198"/>
      <c r="B9807" s="219"/>
      <c r="C9807" s="103"/>
      <c r="D9807" s="103"/>
      <c r="E9807" s="5" t="str">
        <f t="array" ref="E9807">IF(D9807="","",XLOOKUP(D9807,DATOS!$D$6:D14000,DATOS!$C$6:C14000,0,0,1))</f>
        <v/>
      </c>
      <c r="F9807" s="220"/>
      <c r="G9807" s="221"/>
      <c r="H9807" s="194"/>
      <c r="I9807" s="106"/>
      <c r="J9807" s="195"/>
      <c r="K9807" s="195"/>
      <c r="L9807" s="196"/>
    </row>
    <row r="9808">
      <c r="A9808" s="198"/>
      <c r="B9808" s="219"/>
      <c r="C9808" s="103"/>
      <c r="D9808" s="103"/>
      <c r="E9808" s="5" t="str">
        <f t="array" ref="E9808">IF(D9808="","",XLOOKUP(D9808,DATOS!$D$6:D14000,DATOS!$C$6:C14000,0,0,1))</f>
        <v/>
      </c>
      <c r="F9808" s="220"/>
      <c r="G9808" s="221"/>
      <c r="H9808" s="194"/>
      <c r="I9808" s="106"/>
      <c r="J9808" s="195"/>
      <c r="K9808" s="195"/>
      <c r="L9808" s="196"/>
    </row>
    <row r="9809">
      <c r="A9809" s="198"/>
      <c r="B9809" s="219"/>
      <c r="C9809" s="103"/>
      <c r="D9809" s="103"/>
      <c r="E9809" s="5" t="str">
        <f t="array" ref="E9809">IF(D9809="","",XLOOKUP(D9809,DATOS!$D$6:D14000,DATOS!$C$6:C14000,0,0,1))</f>
        <v/>
      </c>
      <c r="F9809" s="220"/>
      <c r="G9809" s="221"/>
      <c r="H9809" s="194"/>
      <c r="I9809" s="106"/>
      <c r="J9809" s="195"/>
      <c r="K9809" s="195"/>
      <c r="L9809" s="196"/>
    </row>
    <row r="9810">
      <c r="A9810" s="198"/>
      <c r="B9810" s="219"/>
      <c r="C9810" s="103"/>
      <c r="D9810" s="103"/>
      <c r="E9810" s="5" t="str">
        <f t="array" ref="E9810">IF(D9810="","",XLOOKUP(D9810,DATOS!$D$6:D14000,DATOS!$C$6:C14000,0,0,1))</f>
        <v/>
      </c>
      <c r="F9810" s="220"/>
      <c r="G9810" s="221"/>
      <c r="H9810" s="194"/>
      <c r="I9810" s="106"/>
      <c r="J9810" s="195"/>
      <c r="K9810" s="195"/>
      <c r="L9810" s="196"/>
    </row>
    <row r="9811">
      <c r="A9811" s="198"/>
      <c r="B9811" s="219"/>
      <c r="C9811" s="103"/>
      <c r="D9811" s="103"/>
      <c r="E9811" s="5" t="str">
        <f t="array" ref="E9811">IF(D9811="","",XLOOKUP(D9811,DATOS!$D$6:D14000,DATOS!$C$6:C14000,0,0,1))</f>
        <v/>
      </c>
      <c r="F9811" s="220"/>
      <c r="G9811" s="221"/>
      <c r="H9811" s="194"/>
      <c r="I9811" s="106"/>
      <c r="J9811" s="195"/>
      <c r="K9811" s="195"/>
      <c r="L9811" s="196"/>
    </row>
    <row r="9812">
      <c r="A9812" s="198"/>
      <c r="B9812" s="219"/>
      <c r="C9812" s="103"/>
      <c r="D9812" s="103"/>
      <c r="E9812" s="5" t="str">
        <f t="array" ref="E9812">IF(D9812="","",XLOOKUP(D9812,DATOS!$D$6:D14000,DATOS!$C$6:C14000,0,0,1))</f>
        <v/>
      </c>
      <c r="F9812" s="220"/>
      <c r="G9812" s="221"/>
      <c r="H9812" s="194"/>
      <c r="I9812" s="106"/>
      <c r="J9812" s="195"/>
      <c r="K9812" s="195"/>
      <c r="L9812" s="196"/>
    </row>
    <row r="9813">
      <c r="A9813" s="198"/>
      <c r="B9813" s="219"/>
      <c r="C9813" s="103"/>
      <c r="D9813" s="103"/>
      <c r="E9813" s="5" t="str">
        <f t="array" ref="E9813">IF(D9813="","",XLOOKUP(D9813,DATOS!$D$6:D14000,DATOS!$C$6:C14000,0,0,1))</f>
        <v/>
      </c>
      <c r="F9813" s="220"/>
      <c r="G9813" s="221"/>
      <c r="H9813" s="194"/>
      <c r="I9813" s="106"/>
      <c r="J9813" s="195"/>
      <c r="K9813" s="195"/>
      <c r="L9813" s="196"/>
    </row>
    <row r="9814">
      <c r="A9814" s="198"/>
      <c r="B9814" s="219"/>
      <c r="C9814" s="103"/>
      <c r="D9814" s="103"/>
      <c r="E9814" s="5" t="str">
        <f t="array" ref="E9814">IF(D9814="","",XLOOKUP(D9814,DATOS!$D$6:D14000,DATOS!$C$6:C14000,0,0,1))</f>
        <v/>
      </c>
      <c r="F9814" s="220"/>
      <c r="G9814" s="221"/>
      <c r="H9814" s="194"/>
      <c r="I9814" s="106"/>
      <c r="J9814" s="195"/>
      <c r="K9814" s="195"/>
      <c r="L9814" s="196"/>
    </row>
    <row r="9815">
      <c r="A9815" s="198"/>
      <c r="B9815" s="219"/>
      <c r="C9815" s="103"/>
      <c r="D9815" s="103"/>
      <c r="E9815" s="5" t="str">
        <f t="array" ref="E9815">IF(D9815="","",XLOOKUP(D9815,DATOS!$D$6:D14000,DATOS!$C$6:C14000,0,0,1))</f>
        <v/>
      </c>
      <c r="F9815" s="220"/>
      <c r="G9815" s="221"/>
      <c r="H9815" s="194"/>
      <c r="I9815" s="106"/>
      <c r="J9815" s="195"/>
      <c r="K9815" s="195"/>
      <c r="L9815" s="196"/>
    </row>
    <row r="9816">
      <c r="A9816" s="198"/>
      <c r="B9816" s="219"/>
      <c r="C9816" s="103"/>
      <c r="D9816" s="103"/>
      <c r="E9816" s="5" t="str">
        <f t="array" ref="E9816">IF(D9816="","",XLOOKUP(D9816,DATOS!$D$6:D14000,DATOS!$C$6:C14000,0,0,1))</f>
        <v/>
      </c>
      <c r="F9816" s="220"/>
      <c r="G9816" s="221"/>
      <c r="H9816" s="194"/>
      <c r="I9816" s="106"/>
      <c r="J9816" s="195"/>
      <c r="K9816" s="195"/>
      <c r="L9816" s="196"/>
    </row>
    <row r="9817">
      <c r="A9817" s="198"/>
      <c r="B9817" s="219"/>
      <c r="C9817" s="103"/>
      <c r="D9817" s="103"/>
      <c r="E9817" s="5" t="str">
        <f t="array" ref="E9817">IF(D9817="","",XLOOKUP(D9817,DATOS!$D$6:D14000,DATOS!$C$6:C14000,0,0,1))</f>
        <v/>
      </c>
      <c r="F9817" s="220"/>
      <c r="G9817" s="221"/>
      <c r="H9817" s="194"/>
      <c r="I9817" s="106"/>
      <c r="J9817" s="195"/>
      <c r="K9817" s="195"/>
      <c r="L9817" s="196"/>
    </row>
    <row r="9818">
      <c r="A9818" s="198"/>
      <c r="B9818" s="219"/>
      <c r="C9818" s="103"/>
      <c r="D9818" s="103"/>
      <c r="E9818" s="5" t="str">
        <f t="array" ref="E9818">IF(D9818="","",XLOOKUP(D9818,DATOS!$D$6:D14000,DATOS!$C$6:C14000,0,0,1))</f>
        <v/>
      </c>
      <c r="F9818" s="220"/>
      <c r="G9818" s="221"/>
      <c r="H9818" s="194"/>
      <c r="I9818" s="106"/>
      <c r="J9818" s="195"/>
      <c r="K9818" s="195"/>
      <c r="L9818" s="196"/>
    </row>
    <row r="9819">
      <c r="A9819" s="198"/>
      <c r="B9819" s="219"/>
      <c r="C9819" s="103"/>
      <c r="D9819" s="103"/>
      <c r="E9819" s="5" t="str">
        <f t="array" ref="E9819">IF(D9819="","",XLOOKUP(D9819,DATOS!$D$6:D14000,DATOS!$C$6:C14000,0,0,1))</f>
        <v/>
      </c>
      <c r="F9819" s="220"/>
      <c r="G9819" s="221"/>
      <c r="H9819" s="194"/>
      <c r="I9819" s="106"/>
      <c r="J9819" s="195"/>
      <c r="K9819" s="195"/>
      <c r="L9819" s="196"/>
    </row>
    <row r="9820">
      <c r="A9820" s="198"/>
      <c r="B9820" s="219"/>
      <c r="C9820" s="103"/>
      <c r="D9820" s="103"/>
      <c r="E9820" s="5" t="str">
        <f t="array" ref="E9820">IF(D9820="","",XLOOKUP(D9820,DATOS!$D$6:D14000,DATOS!$C$6:C14000,0,0,1))</f>
        <v/>
      </c>
      <c r="F9820" s="220"/>
      <c r="G9820" s="221"/>
      <c r="H9820" s="194"/>
      <c r="I9820" s="106"/>
      <c r="J9820" s="195"/>
      <c r="K9820" s="195"/>
      <c r="L9820" s="196"/>
    </row>
    <row r="9821">
      <c r="A9821" s="198"/>
      <c r="B9821" s="219"/>
      <c r="C9821" s="103"/>
      <c r="D9821" s="103"/>
      <c r="E9821" s="5" t="str">
        <f t="array" ref="E9821">IF(D9821="","",XLOOKUP(D9821,DATOS!$D$6:D14000,DATOS!$C$6:C14000,0,0,1))</f>
        <v/>
      </c>
      <c r="F9821" s="220"/>
      <c r="G9821" s="221"/>
      <c r="H9821" s="194"/>
      <c r="I9821" s="106"/>
      <c r="J9821" s="195"/>
      <c r="K9821" s="195"/>
      <c r="L9821" s="196"/>
    </row>
    <row r="9822">
      <c r="A9822" s="198"/>
      <c r="B9822" s="219"/>
      <c r="C9822" s="103"/>
      <c r="D9822" s="103"/>
      <c r="E9822" s="5" t="str">
        <f t="array" ref="E9822">IF(D9822="","",XLOOKUP(D9822,DATOS!$D$6:D14000,DATOS!$C$6:C14000,0,0,1))</f>
        <v/>
      </c>
      <c r="F9822" s="220"/>
      <c r="G9822" s="221"/>
      <c r="H9822" s="194"/>
      <c r="I9822" s="106"/>
      <c r="J9822" s="195"/>
      <c r="K9822" s="195"/>
      <c r="L9822" s="196"/>
    </row>
    <row r="9823">
      <c r="A9823" s="198"/>
      <c r="B9823" s="219"/>
      <c r="C9823" s="103"/>
      <c r="D9823" s="103"/>
      <c r="E9823" s="5" t="str">
        <f t="array" ref="E9823">IF(D9823="","",XLOOKUP(D9823,DATOS!$D$6:D14000,DATOS!$C$6:C14000,0,0,1))</f>
        <v/>
      </c>
      <c r="F9823" s="220"/>
      <c r="G9823" s="221"/>
      <c r="H9823" s="194"/>
      <c r="I9823" s="106"/>
      <c r="J9823" s="195"/>
      <c r="K9823" s="195"/>
      <c r="L9823" s="196"/>
    </row>
    <row r="9824">
      <c r="A9824" s="198"/>
      <c r="B9824" s="219"/>
      <c r="C9824" s="103"/>
      <c r="D9824" s="103"/>
      <c r="E9824" s="5" t="str">
        <f t="array" ref="E9824">IF(D9824="","",XLOOKUP(D9824,DATOS!$D$6:D14000,DATOS!$C$6:C14000,0,0,1))</f>
        <v/>
      </c>
      <c r="F9824" s="220"/>
      <c r="G9824" s="221"/>
      <c r="H9824" s="194"/>
      <c r="I9824" s="106"/>
      <c r="J9824" s="195"/>
      <c r="K9824" s="195"/>
      <c r="L9824" s="196"/>
    </row>
    <row r="9825">
      <c r="A9825" s="198"/>
      <c r="B9825" s="219"/>
      <c r="C9825" s="103"/>
      <c r="D9825" s="103"/>
      <c r="E9825" s="5" t="str">
        <f t="array" ref="E9825">IF(D9825="","",XLOOKUP(D9825,DATOS!$D$6:D14000,DATOS!$C$6:C14000,0,0,1))</f>
        <v/>
      </c>
      <c r="F9825" s="220"/>
      <c r="G9825" s="221"/>
      <c r="H9825" s="194"/>
      <c r="I9825" s="106"/>
      <c r="J9825" s="195"/>
      <c r="K9825" s="195"/>
      <c r="L9825" s="196"/>
    </row>
    <row r="9826">
      <c r="A9826" s="198"/>
      <c r="B9826" s="219"/>
      <c r="C9826" s="103"/>
      <c r="D9826" s="103"/>
      <c r="E9826" s="5" t="str">
        <f t="array" ref="E9826">IF(D9826="","",XLOOKUP(D9826,DATOS!$D$6:D14000,DATOS!$C$6:C14000,0,0,1))</f>
        <v/>
      </c>
      <c r="F9826" s="220"/>
      <c r="G9826" s="221"/>
      <c r="H9826" s="194"/>
      <c r="I9826" s="106"/>
      <c r="J9826" s="195"/>
      <c r="K9826" s="195"/>
      <c r="L9826" s="196"/>
    </row>
    <row r="9827">
      <c r="A9827" s="198"/>
      <c r="B9827" s="219"/>
      <c r="C9827" s="103"/>
      <c r="D9827" s="103"/>
      <c r="E9827" s="5" t="str">
        <f t="array" ref="E9827">IF(D9827="","",XLOOKUP(D9827,DATOS!$D$6:D14000,DATOS!$C$6:C14000,0,0,1))</f>
        <v/>
      </c>
      <c r="F9827" s="220"/>
      <c r="G9827" s="221"/>
      <c r="H9827" s="194"/>
      <c r="I9827" s="106"/>
      <c r="J9827" s="195"/>
      <c r="K9827" s="195"/>
      <c r="L9827" s="196"/>
    </row>
    <row r="9828">
      <c r="A9828" s="198"/>
      <c r="B9828" s="219"/>
      <c r="C9828" s="103"/>
      <c r="D9828" s="103"/>
      <c r="E9828" s="5" t="str">
        <f t="array" ref="E9828">IF(D9828="","",XLOOKUP(D9828,DATOS!$D$6:D14000,DATOS!$C$6:C14000,0,0,1))</f>
        <v/>
      </c>
      <c r="F9828" s="220"/>
      <c r="G9828" s="221"/>
      <c r="H9828" s="194"/>
      <c r="I9828" s="106"/>
      <c r="J9828" s="195"/>
      <c r="K9828" s="195"/>
      <c r="L9828" s="196"/>
    </row>
    <row r="9829">
      <c r="A9829" s="198"/>
      <c r="B9829" s="219"/>
      <c r="C9829" s="103"/>
      <c r="D9829" s="103"/>
      <c r="E9829" s="5" t="str">
        <f t="array" ref="E9829">IF(D9829="","",XLOOKUP(D9829,DATOS!$D$6:D14000,DATOS!$C$6:C14000,0,0,1))</f>
        <v/>
      </c>
      <c r="F9829" s="220"/>
      <c r="G9829" s="221"/>
      <c r="H9829" s="194"/>
      <c r="I9829" s="106"/>
      <c r="J9829" s="195"/>
      <c r="K9829" s="195"/>
      <c r="L9829" s="196"/>
    </row>
    <row r="9830">
      <c r="A9830" s="198"/>
      <c r="B9830" s="219"/>
      <c r="C9830" s="103"/>
      <c r="D9830" s="103"/>
      <c r="E9830" s="5" t="str">
        <f t="array" ref="E9830">IF(D9830="","",XLOOKUP(D9830,DATOS!$D$6:D14000,DATOS!$C$6:C14000,0,0,1))</f>
        <v/>
      </c>
      <c r="F9830" s="220"/>
      <c r="G9830" s="221"/>
      <c r="H9830" s="194"/>
      <c r="I9830" s="106"/>
      <c r="J9830" s="195"/>
      <c r="K9830" s="195"/>
      <c r="L9830" s="196"/>
    </row>
    <row r="9831">
      <c r="A9831" s="198"/>
      <c r="B9831" s="219"/>
      <c r="C9831" s="103"/>
      <c r="D9831" s="103"/>
      <c r="E9831" s="5" t="str">
        <f t="array" ref="E9831">IF(D9831="","",XLOOKUP(D9831,DATOS!$D$6:D14000,DATOS!$C$6:C14000,0,0,1))</f>
        <v/>
      </c>
      <c r="F9831" s="220"/>
      <c r="G9831" s="221"/>
      <c r="H9831" s="194"/>
      <c r="I9831" s="106"/>
      <c r="J9831" s="195"/>
      <c r="K9831" s="195"/>
      <c r="L9831" s="196"/>
    </row>
    <row r="9832">
      <c r="A9832" s="198"/>
      <c r="B9832" s="219"/>
      <c r="C9832" s="103"/>
      <c r="D9832" s="103"/>
      <c r="E9832" s="5" t="str">
        <f t="array" ref="E9832">IF(D9832="","",XLOOKUP(D9832,DATOS!$D$6:D14000,DATOS!$C$6:C14000,0,0,1))</f>
        <v/>
      </c>
      <c r="F9832" s="220"/>
      <c r="G9832" s="221"/>
      <c r="H9832" s="194"/>
      <c r="I9832" s="106"/>
      <c r="J9832" s="195"/>
      <c r="K9832" s="195"/>
      <c r="L9832" s="196"/>
    </row>
    <row r="9833">
      <c r="A9833" s="198"/>
      <c r="B9833" s="219"/>
      <c r="C9833" s="103"/>
      <c r="D9833" s="103"/>
      <c r="E9833" s="5" t="str">
        <f t="array" ref="E9833">IF(D9833="","",XLOOKUP(D9833,DATOS!$D$6:D14000,DATOS!$C$6:C14000,0,0,1))</f>
        <v/>
      </c>
      <c r="F9833" s="220"/>
      <c r="G9833" s="221"/>
      <c r="H9833" s="194"/>
      <c r="I9833" s="106"/>
      <c r="J9833" s="195"/>
      <c r="K9833" s="195"/>
      <c r="L9833" s="196"/>
    </row>
    <row r="9834">
      <c r="A9834" s="198"/>
      <c r="B9834" s="219"/>
      <c r="C9834" s="103"/>
      <c r="D9834" s="103"/>
      <c r="E9834" s="5" t="str">
        <f t="array" ref="E9834">IF(D9834="","",XLOOKUP(D9834,DATOS!$D$6:D14000,DATOS!$C$6:C14000,0,0,1))</f>
        <v/>
      </c>
      <c r="F9834" s="220"/>
      <c r="G9834" s="221"/>
      <c r="H9834" s="194"/>
      <c r="I9834" s="106"/>
      <c r="J9834" s="195"/>
      <c r="K9834" s="195"/>
      <c r="L9834" s="196"/>
    </row>
    <row r="9835">
      <c r="A9835" s="198"/>
      <c r="B9835" s="219"/>
      <c r="C9835" s="103"/>
      <c r="D9835" s="103"/>
      <c r="E9835" s="5" t="str">
        <f t="array" ref="E9835">IF(D9835="","",XLOOKUP(D9835,DATOS!$D$6:D14000,DATOS!$C$6:C14000,0,0,1))</f>
        <v/>
      </c>
      <c r="F9835" s="220"/>
      <c r="G9835" s="221"/>
      <c r="H9835" s="194"/>
      <c r="I9835" s="106"/>
      <c r="J9835" s="195"/>
      <c r="K9835" s="195"/>
      <c r="L9835" s="196"/>
    </row>
    <row r="9836">
      <c r="A9836" s="198"/>
      <c r="B9836" s="219"/>
      <c r="C9836" s="103"/>
      <c r="D9836" s="103"/>
      <c r="E9836" s="5" t="str">
        <f t="array" ref="E9836">IF(D9836="","",XLOOKUP(D9836,DATOS!$D$6:D14000,DATOS!$C$6:C14000,0,0,1))</f>
        <v/>
      </c>
      <c r="F9836" s="220"/>
      <c r="G9836" s="221"/>
      <c r="H9836" s="194"/>
      <c r="I9836" s="106"/>
      <c r="J9836" s="195"/>
      <c r="K9836" s="195"/>
      <c r="L9836" s="196"/>
    </row>
    <row r="9837">
      <c r="A9837" s="198"/>
      <c r="B9837" s="219"/>
      <c r="C9837" s="103"/>
      <c r="D9837" s="103"/>
      <c r="E9837" s="5" t="str">
        <f t="array" ref="E9837">IF(D9837="","",XLOOKUP(D9837,DATOS!$D$6:D14000,DATOS!$C$6:C14000,0,0,1))</f>
        <v/>
      </c>
      <c r="F9837" s="220"/>
      <c r="G9837" s="221"/>
      <c r="H9837" s="194"/>
      <c r="I9837" s="106"/>
      <c r="J9837" s="195"/>
      <c r="K9837" s="195"/>
      <c r="L9837" s="196"/>
    </row>
    <row r="9838">
      <c r="A9838" s="198"/>
      <c r="B9838" s="219"/>
      <c r="C9838" s="103"/>
      <c r="D9838" s="103"/>
      <c r="E9838" s="5" t="str">
        <f t="array" ref="E9838">IF(D9838="","",XLOOKUP(D9838,DATOS!$D$6:D14000,DATOS!$C$6:C14000,0,0,1))</f>
        <v/>
      </c>
      <c r="F9838" s="220"/>
      <c r="G9838" s="221"/>
      <c r="H9838" s="194"/>
      <c r="I9838" s="106"/>
      <c r="J9838" s="195"/>
      <c r="K9838" s="195"/>
      <c r="L9838" s="196"/>
    </row>
    <row r="9839">
      <c r="A9839" s="198"/>
      <c r="B9839" s="219"/>
      <c r="C9839" s="103"/>
      <c r="D9839" s="103"/>
      <c r="E9839" s="5" t="str">
        <f t="array" ref="E9839">IF(D9839="","",XLOOKUP(D9839,DATOS!$D$6:D14000,DATOS!$C$6:C14000,0,0,1))</f>
        <v/>
      </c>
      <c r="F9839" s="220"/>
      <c r="G9839" s="221"/>
      <c r="H9839" s="194"/>
      <c r="I9839" s="106"/>
      <c r="J9839" s="195"/>
      <c r="K9839" s="195"/>
      <c r="L9839" s="196"/>
    </row>
    <row r="9840">
      <c r="A9840" s="198"/>
      <c r="B9840" s="219"/>
      <c r="C9840" s="103"/>
      <c r="D9840" s="103"/>
      <c r="E9840" s="5" t="str">
        <f t="array" ref="E9840">IF(D9840="","",XLOOKUP(D9840,DATOS!$D$6:D14000,DATOS!$C$6:C14000,0,0,1))</f>
        <v/>
      </c>
      <c r="F9840" s="220"/>
      <c r="G9840" s="221"/>
      <c r="H9840" s="194"/>
      <c r="I9840" s="106"/>
      <c r="J9840" s="195"/>
      <c r="K9840" s="195"/>
      <c r="L9840" s="196"/>
    </row>
    <row r="9841">
      <c r="A9841" s="198"/>
      <c r="B9841" s="219"/>
      <c r="C9841" s="103"/>
      <c r="D9841" s="103"/>
      <c r="E9841" s="5" t="str">
        <f t="array" ref="E9841">IF(D9841="","",XLOOKUP(D9841,DATOS!$D$6:D14000,DATOS!$C$6:C14000,0,0,1))</f>
        <v/>
      </c>
      <c r="F9841" s="220"/>
      <c r="G9841" s="221"/>
      <c r="H9841" s="194"/>
      <c r="I9841" s="106"/>
      <c r="J9841" s="195"/>
      <c r="K9841" s="195"/>
      <c r="L9841" s="196"/>
    </row>
    <row r="9842">
      <c r="A9842" s="198"/>
      <c r="B9842" s="219"/>
      <c r="C9842" s="103"/>
      <c r="D9842" s="103"/>
      <c r="E9842" s="5" t="str">
        <f t="array" ref="E9842">IF(D9842="","",XLOOKUP(D9842,DATOS!$D$6:D14000,DATOS!$C$6:C14000,0,0,1))</f>
        <v/>
      </c>
      <c r="F9842" s="220"/>
      <c r="G9842" s="221"/>
      <c r="H9842" s="194"/>
      <c r="I9842" s="106"/>
      <c r="J9842" s="195"/>
      <c r="K9842" s="195"/>
      <c r="L9842" s="196"/>
    </row>
    <row r="9843">
      <c r="A9843" s="198"/>
      <c r="B9843" s="219"/>
      <c r="C9843" s="103"/>
      <c r="D9843" s="103"/>
      <c r="E9843" s="5" t="str">
        <f t="array" ref="E9843">IF(D9843="","",XLOOKUP(D9843,DATOS!$D$6:D14000,DATOS!$C$6:C14000,0,0,1))</f>
        <v/>
      </c>
      <c r="F9843" s="220"/>
      <c r="G9843" s="221"/>
      <c r="H9843" s="194"/>
      <c r="I9843" s="106"/>
      <c r="J9843" s="195"/>
      <c r="K9843" s="195"/>
      <c r="L9843" s="196"/>
    </row>
    <row r="9844">
      <c r="A9844" s="198"/>
      <c r="B9844" s="219"/>
      <c r="C9844" s="103"/>
      <c r="D9844" s="103"/>
      <c r="E9844" s="5" t="str">
        <f t="array" ref="E9844">IF(D9844="","",XLOOKUP(D9844,DATOS!$D$6:D14000,DATOS!$C$6:C14000,0,0,1))</f>
        <v/>
      </c>
      <c r="F9844" s="220"/>
      <c r="G9844" s="221"/>
      <c r="H9844" s="194"/>
      <c r="I9844" s="106"/>
      <c r="J9844" s="195"/>
      <c r="K9844" s="195"/>
      <c r="L9844" s="196"/>
    </row>
    <row r="9845">
      <c r="A9845" s="198"/>
      <c r="B9845" s="219"/>
      <c r="C9845" s="103"/>
      <c r="D9845" s="103"/>
      <c r="E9845" s="5" t="str">
        <f t="array" ref="E9845">IF(D9845="","",XLOOKUP(D9845,DATOS!$D$6:D14000,DATOS!$C$6:C14000,0,0,1))</f>
        <v/>
      </c>
      <c r="F9845" s="220"/>
      <c r="G9845" s="221"/>
      <c r="H9845" s="194"/>
      <c r="I9845" s="106"/>
      <c r="J9845" s="195"/>
      <c r="K9845" s="195"/>
      <c r="L9845" s="196"/>
    </row>
    <row r="9846">
      <c r="A9846" s="198"/>
      <c r="B9846" s="219"/>
      <c r="C9846" s="103"/>
      <c r="D9846" s="103"/>
      <c r="E9846" s="5" t="str">
        <f t="array" ref="E9846">IF(D9846="","",XLOOKUP(D9846,DATOS!$D$6:D14000,DATOS!$C$6:C14000,0,0,1))</f>
        <v/>
      </c>
      <c r="F9846" s="220"/>
      <c r="G9846" s="221"/>
      <c r="H9846" s="194"/>
      <c r="I9846" s="106"/>
      <c r="J9846" s="195"/>
      <c r="K9846" s="195"/>
      <c r="L9846" s="196"/>
    </row>
    <row r="9847">
      <c r="A9847" s="198"/>
      <c r="B9847" s="219"/>
      <c r="C9847" s="103"/>
      <c r="D9847" s="103"/>
      <c r="E9847" s="5" t="str">
        <f t="array" ref="E9847">IF(D9847="","",XLOOKUP(D9847,DATOS!$D$6:D14000,DATOS!$C$6:C14000,0,0,1))</f>
        <v/>
      </c>
      <c r="F9847" s="220"/>
      <c r="G9847" s="221"/>
      <c r="H9847" s="194"/>
      <c r="I9847" s="106"/>
      <c r="J9847" s="195"/>
      <c r="K9847" s="195"/>
      <c r="L9847" s="196"/>
    </row>
    <row r="9848">
      <c r="A9848" s="198"/>
      <c r="B9848" s="219"/>
      <c r="C9848" s="103"/>
      <c r="D9848" s="103"/>
      <c r="E9848" s="5" t="str">
        <f t="array" ref="E9848">IF(D9848="","",XLOOKUP(D9848,DATOS!$D$6:D14000,DATOS!$C$6:C14000,0,0,1))</f>
        <v/>
      </c>
      <c r="F9848" s="220"/>
      <c r="G9848" s="221"/>
      <c r="H9848" s="194"/>
      <c r="I9848" s="106"/>
      <c r="J9848" s="195"/>
      <c r="K9848" s="195"/>
      <c r="L9848" s="196"/>
    </row>
    <row r="9849">
      <c r="A9849" s="198"/>
      <c r="B9849" s="219"/>
      <c r="C9849" s="103"/>
      <c r="D9849" s="103"/>
      <c r="E9849" s="5" t="str">
        <f t="array" ref="E9849">IF(D9849="","",XLOOKUP(D9849,DATOS!$D$6:D14000,DATOS!$C$6:C14000,0,0,1))</f>
        <v/>
      </c>
      <c r="F9849" s="220"/>
      <c r="G9849" s="221"/>
      <c r="H9849" s="194"/>
      <c r="I9849" s="106"/>
      <c r="J9849" s="195"/>
      <c r="K9849" s="195"/>
      <c r="L9849" s="196"/>
    </row>
    <row r="9850">
      <c r="A9850" s="198"/>
      <c r="B9850" s="219"/>
      <c r="C9850" s="103"/>
      <c r="D9850" s="103"/>
      <c r="E9850" s="5" t="str">
        <f t="array" ref="E9850">IF(D9850="","",XLOOKUP(D9850,DATOS!$D$6:D14000,DATOS!$C$6:C14000,0,0,1))</f>
        <v/>
      </c>
      <c r="F9850" s="220"/>
      <c r="G9850" s="221"/>
      <c r="H9850" s="194"/>
      <c r="I9850" s="106"/>
      <c r="J9850" s="195"/>
      <c r="K9850" s="195"/>
      <c r="L9850" s="196"/>
    </row>
    <row r="9851">
      <c r="A9851" s="198"/>
      <c r="B9851" s="219"/>
      <c r="C9851" s="103"/>
      <c r="D9851" s="103"/>
      <c r="E9851" s="5" t="str">
        <f t="array" ref="E9851">IF(D9851="","",XLOOKUP(D9851,DATOS!$D$6:D14000,DATOS!$C$6:C14000,0,0,1))</f>
        <v/>
      </c>
      <c r="F9851" s="220"/>
      <c r="G9851" s="221"/>
      <c r="H9851" s="194"/>
      <c r="I9851" s="106"/>
      <c r="J9851" s="195"/>
      <c r="K9851" s="195"/>
      <c r="L9851" s="196"/>
    </row>
    <row r="9852">
      <c r="A9852" s="198"/>
      <c r="B9852" s="219"/>
      <c r="C9852" s="103"/>
      <c r="D9852" s="103"/>
      <c r="E9852" s="5" t="str">
        <f t="array" ref="E9852">IF(D9852="","",XLOOKUP(D9852,DATOS!$D$6:D14000,DATOS!$C$6:C14000,0,0,1))</f>
        <v/>
      </c>
      <c r="F9852" s="220"/>
      <c r="G9852" s="221"/>
      <c r="H9852" s="194"/>
      <c r="I9852" s="106"/>
      <c r="J9852" s="195"/>
      <c r="K9852" s="195"/>
      <c r="L9852" s="196"/>
    </row>
    <row r="9853">
      <c r="A9853" s="198"/>
      <c r="B9853" s="219"/>
      <c r="C9853" s="103"/>
      <c r="D9853" s="103"/>
      <c r="E9853" s="5" t="str">
        <f t="array" ref="E9853">IF(D9853="","",XLOOKUP(D9853,DATOS!$D$6:D14000,DATOS!$C$6:C14000,0,0,1))</f>
        <v/>
      </c>
      <c r="F9853" s="220"/>
      <c r="G9853" s="221"/>
      <c r="H9853" s="194"/>
      <c r="I9853" s="106"/>
      <c r="J9853" s="195"/>
      <c r="K9853" s="195"/>
      <c r="L9853" s="196"/>
    </row>
    <row r="9854">
      <c r="A9854" s="198"/>
      <c r="B9854" s="219"/>
      <c r="C9854" s="103"/>
      <c r="D9854" s="103"/>
      <c r="E9854" s="5" t="str">
        <f t="array" ref="E9854">IF(D9854="","",XLOOKUP(D9854,DATOS!$D$6:D14000,DATOS!$C$6:C14000,0,0,1))</f>
        <v/>
      </c>
      <c r="F9854" s="220"/>
      <c r="G9854" s="221"/>
      <c r="H9854" s="194"/>
      <c r="I9854" s="106"/>
      <c r="J9854" s="195"/>
      <c r="K9854" s="195"/>
      <c r="L9854" s="196"/>
    </row>
    <row r="9855">
      <c r="A9855" s="198"/>
      <c r="B9855" s="219"/>
      <c r="C9855" s="103"/>
      <c r="D9855" s="103"/>
      <c r="E9855" s="5" t="str">
        <f t="array" ref="E9855">IF(D9855="","",XLOOKUP(D9855,DATOS!$D$6:D14000,DATOS!$C$6:C14000,0,0,1))</f>
        <v/>
      </c>
      <c r="F9855" s="220"/>
      <c r="G9855" s="221"/>
      <c r="H9855" s="194"/>
      <c r="I9855" s="106"/>
      <c r="J9855" s="195"/>
      <c r="K9855" s="195"/>
      <c r="L9855" s="196"/>
    </row>
    <row r="9856">
      <c r="A9856" s="198"/>
      <c r="B9856" s="219"/>
      <c r="C9856" s="103"/>
      <c r="D9856" s="103"/>
      <c r="E9856" s="5" t="str">
        <f t="array" ref="E9856">IF(D9856="","",XLOOKUP(D9856,DATOS!$D$6:D14000,DATOS!$C$6:C14000,0,0,1))</f>
        <v/>
      </c>
      <c r="F9856" s="220"/>
      <c r="G9856" s="221"/>
      <c r="H9856" s="194"/>
      <c r="I9856" s="106"/>
      <c r="J9856" s="195"/>
      <c r="K9856" s="195"/>
      <c r="L9856" s="196"/>
    </row>
    <row r="9857">
      <c r="A9857" s="198"/>
      <c r="B9857" s="219"/>
      <c r="C9857" s="103"/>
      <c r="D9857" s="103"/>
      <c r="E9857" s="5" t="str">
        <f t="array" ref="E9857">IF(D9857="","",XLOOKUP(D9857,DATOS!$D$6:D14000,DATOS!$C$6:C14000,0,0,1))</f>
        <v/>
      </c>
      <c r="F9857" s="220"/>
      <c r="G9857" s="221"/>
      <c r="H9857" s="194"/>
      <c r="I9857" s="106"/>
      <c r="J9857" s="195"/>
      <c r="K9857" s="195"/>
      <c r="L9857" s="196"/>
    </row>
    <row r="9858">
      <c r="A9858" s="198"/>
      <c r="B9858" s="219"/>
      <c r="C9858" s="103"/>
      <c r="D9858" s="103"/>
      <c r="E9858" s="5" t="str">
        <f t="array" ref="E9858">IF(D9858="","",XLOOKUP(D9858,DATOS!$D$6:D14000,DATOS!$C$6:C14000,0,0,1))</f>
        <v/>
      </c>
      <c r="F9858" s="220"/>
      <c r="G9858" s="221"/>
      <c r="H9858" s="194"/>
      <c r="I9858" s="106"/>
      <c r="J9858" s="195"/>
      <c r="K9858" s="195"/>
      <c r="L9858" s="196"/>
    </row>
    <row r="9859">
      <c r="A9859" s="198"/>
      <c r="B9859" s="219"/>
      <c r="C9859" s="103"/>
      <c r="D9859" s="103"/>
      <c r="E9859" s="5" t="str">
        <f t="array" ref="E9859">IF(D9859="","",XLOOKUP(D9859,DATOS!$D$6:D14000,DATOS!$C$6:C14000,0,0,1))</f>
        <v/>
      </c>
      <c r="F9859" s="220"/>
      <c r="G9859" s="221"/>
      <c r="H9859" s="194"/>
      <c r="I9859" s="106"/>
      <c r="J9859" s="195"/>
      <c r="K9859" s="195"/>
      <c r="L9859" s="196"/>
    </row>
    <row r="9860">
      <c r="A9860" s="198"/>
      <c r="B9860" s="219"/>
      <c r="C9860" s="103"/>
      <c r="D9860" s="103"/>
      <c r="E9860" s="5" t="str">
        <f t="array" ref="E9860">IF(D9860="","",XLOOKUP(D9860,DATOS!$D$6:D14000,DATOS!$C$6:C14000,0,0,1))</f>
        <v/>
      </c>
      <c r="F9860" s="220"/>
      <c r="G9860" s="221"/>
      <c r="H9860" s="194"/>
      <c r="I9860" s="106"/>
      <c r="J9860" s="195"/>
      <c r="K9860" s="195"/>
      <c r="L9860" s="196"/>
    </row>
    <row r="9861">
      <c r="A9861" s="198"/>
      <c r="B9861" s="219"/>
      <c r="C9861" s="103"/>
      <c r="D9861" s="103"/>
      <c r="E9861" s="5" t="str">
        <f t="array" ref="E9861">IF(D9861="","",XLOOKUP(D9861,DATOS!$D$6:D14000,DATOS!$C$6:C14000,0,0,1))</f>
        <v/>
      </c>
      <c r="F9861" s="220"/>
      <c r="G9861" s="221"/>
      <c r="H9861" s="194"/>
      <c r="I9861" s="106"/>
      <c r="J9861" s="195"/>
      <c r="K9861" s="195"/>
      <c r="L9861" s="196"/>
    </row>
    <row r="9862">
      <c r="A9862" s="198"/>
      <c r="B9862" s="219"/>
      <c r="C9862" s="103"/>
      <c r="D9862" s="103"/>
      <c r="E9862" s="5" t="str">
        <f t="array" ref="E9862">IF(D9862="","",XLOOKUP(D9862,DATOS!$D$6:D14000,DATOS!$C$6:C14000,0,0,1))</f>
        <v/>
      </c>
      <c r="F9862" s="220"/>
      <c r="G9862" s="221"/>
      <c r="H9862" s="194"/>
      <c r="I9862" s="106"/>
      <c r="J9862" s="195"/>
      <c r="K9862" s="195"/>
      <c r="L9862" s="196"/>
    </row>
    <row r="9863">
      <c r="A9863" s="198"/>
      <c r="B9863" s="219"/>
      <c r="C9863" s="103"/>
      <c r="D9863" s="103"/>
      <c r="E9863" s="5" t="str">
        <f t="array" ref="E9863">IF(D9863="","",XLOOKUP(D9863,DATOS!$D$6:D14000,DATOS!$C$6:C14000,0,0,1))</f>
        <v/>
      </c>
      <c r="F9863" s="220"/>
      <c r="G9863" s="221"/>
      <c r="H9863" s="194"/>
      <c r="I9863" s="106"/>
      <c r="J9863" s="195"/>
      <c r="K9863" s="195"/>
      <c r="L9863" s="196"/>
    </row>
    <row r="9864">
      <c r="A9864" s="198"/>
      <c r="B9864" s="219"/>
      <c r="C9864" s="103"/>
      <c r="D9864" s="103"/>
      <c r="E9864" s="5" t="str">
        <f t="array" ref="E9864">IF(D9864="","",XLOOKUP(D9864,DATOS!$D$6:D14000,DATOS!$C$6:C14000,0,0,1))</f>
        <v/>
      </c>
      <c r="F9864" s="220"/>
      <c r="G9864" s="221"/>
      <c r="H9864" s="194"/>
      <c r="I9864" s="106"/>
      <c r="J9864" s="195"/>
      <c r="K9864" s="195"/>
      <c r="L9864" s="196"/>
    </row>
    <row r="9865">
      <c r="A9865" s="198"/>
      <c r="B9865" s="219"/>
      <c r="C9865" s="103"/>
      <c r="D9865" s="103"/>
      <c r="E9865" s="5" t="str">
        <f t="array" ref="E9865">IF(D9865="","",XLOOKUP(D9865,DATOS!$D$6:D14000,DATOS!$C$6:C14000,0,0,1))</f>
        <v/>
      </c>
      <c r="F9865" s="220"/>
      <c r="G9865" s="221"/>
      <c r="H9865" s="194"/>
      <c r="I9865" s="106"/>
      <c r="J9865" s="195"/>
      <c r="K9865" s="195"/>
      <c r="L9865" s="196"/>
    </row>
    <row r="9866">
      <c r="A9866" s="198"/>
      <c r="B9866" s="219"/>
      <c r="C9866" s="103"/>
      <c r="D9866" s="103"/>
      <c r="E9866" s="5" t="str">
        <f t="array" ref="E9866">IF(D9866="","",XLOOKUP(D9866,DATOS!$D$6:D14000,DATOS!$C$6:C14000,0,0,1))</f>
        <v/>
      </c>
      <c r="F9866" s="220"/>
      <c r="G9866" s="221"/>
      <c r="H9866" s="194"/>
      <c r="I9866" s="106"/>
      <c r="J9866" s="195"/>
      <c r="K9866" s="195"/>
      <c r="L9866" s="196"/>
    </row>
    <row r="9867">
      <c r="A9867" s="198"/>
      <c r="B9867" s="219"/>
      <c r="C9867" s="103"/>
      <c r="D9867" s="103"/>
      <c r="E9867" s="5" t="str">
        <f t="array" ref="E9867">IF(D9867="","",XLOOKUP(D9867,DATOS!$D$6:D14000,DATOS!$C$6:C14000,0,0,1))</f>
        <v/>
      </c>
      <c r="F9867" s="220"/>
      <c r="G9867" s="221"/>
      <c r="H9867" s="194"/>
      <c r="I9867" s="106"/>
      <c r="J9867" s="195"/>
      <c r="K9867" s="195"/>
      <c r="L9867" s="196"/>
    </row>
    <row r="9868">
      <c r="A9868" s="198"/>
      <c r="B9868" s="219"/>
      <c r="C9868" s="103"/>
      <c r="D9868" s="103"/>
      <c r="E9868" s="5" t="str">
        <f t="array" ref="E9868">IF(D9868="","",XLOOKUP(D9868,DATOS!$D$6:D14000,DATOS!$C$6:C14000,0,0,1))</f>
        <v/>
      </c>
      <c r="F9868" s="220"/>
      <c r="G9868" s="221"/>
      <c r="H9868" s="194"/>
      <c r="I9868" s="106"/>
      <c r="J9868" s="195"/>
      <c r="K9868" s="195"/>
      <c r="L9868" s="196"/>
    </row>
    <row r="9869">
      <c r="A9869" s="198"/>
      <c r="B9869" s="219"/>
      <c r="C9869" s="103"/>
      <c r="D9869" s="103"/>
      <c r="E9869" s="5" t="str">
        <f t="array" ref="E9869">IF(D9869="","",XLOOKUP(D9869,DATOS!$D$6:D14000,DATOS!$C$6:C14000,0,0,1))</f>
        <v/>
      </c>
      <c r="F9869" s="220"/>
      <c r="G9869" s="221"/>
      <c r="H9869" s="194"/>
      <c r="I9869" s="106"/>
      <c r="J9869" s="195"/>
      <c r="K9869" s="195"/>
      <c r="L9869" s="196"/>
    </row>
    <row r="9870">
      <c r="A9870" s="198"/>
      <c r="B9870" s="219"/>
      <c r="C9870" s="103"/>
      <c r="D9870" s="103"/>
      <c r="E9870" s="5" t="str">
        <f t="array" ref="E9870">IF(D9870="","",XLOOKUP(D9870,DATOS!$D$6:D14000,DATOS!$C$6:C14000,0,0,1))</f>
        <v/>
      </c>
      <c r="F9870" s="220"/>
      <c r="G9870" s="221"/>
      <c r="H9870" s="194"/>
      <c r="I9870" s="106"/>
      <c r="J9870" s="195"/>
      <c r="K9870" s="195"/>
      <c r="L9870" s="196"/>
    </row>
    <row r="9871">
      <c r="A9871" s="198"/>
      <c r="B9871" s="219"/>
      <c r="C9871" s="103"/>
      <c r="D9871" s="103"/>
      <c r="E9871" s="5" t="str">
        <f t="array" ref="E9871">IF(D9871="","",XLOOKUP(D9871,DATOS!$D$6:D14000,DATOS!$C$6:C14000,0,0,1))</f>
        <v/>
      </c>
      <c r="F9871" s="220"/>
      <c r="G9871" s="221"/>
      <c r="H9871" s="194"/>
      <c r="I9871" s="106"/>
      <c r="J9871" s="195"/>
      <c r="K9871" s="195"/>
      <c r="L9871" s="196"/>
    </row>
    <row r="9872">
      <c r="A9872" s="198"/>
      <c r="B9872" s="219"/>
      <c r="C9872" s="103"/>
      <c r="D9872" s="103"/>
      <c r="E9872" s="5" t="str">
        <f t="array" ref="E9872">IF(D9872="","",XLOOKUP(D9872,DATOS!$D$6:D14000,DATOS!$C$6:C14000,0,0,1))</f>
        <v/>
      </c>
      <c r="F9872" s="220"/>
      <c r="G9872" s="221"/>
      <c r="H9872" s="194"/>
      <c r="I9872" s="106"/>
      <c r="J9872" s="195"/>
      <c r="K9872" s="195"/>
      <c r="L9872" s="196"/>
    </row>
    <row r="9873">
      <c r="A9873" s="198"/>
      <c r="B9873" s="219"/>
      <c r="C9873" s="103"/>
      <c r="D9873" s="103"/>
      <c r="E9873" s="5" t="str">
        <f t="array" ref="E9873">IF(D9873="","",XLOOKUP(D9873,DATOS!$D$6:D14000,DATOS!$C$6:C14000,0,0,1))</f>
        <v/>
      </c>
      <c r="F9873" s="220"/>
      <c r="G9873" s="221"/>
      <c r="H9873" s="194"/>
      <c r="I9873" s="106"/>
      <c r="J9873" s="195"/>
      <c r="K9873" s="195"/>
      <c r="L9873" s="196"/>
    </row>
    <row r="9874">
      <c r="A9874" s="198"/>
      <c r="B9874" s="219"/>
      <c r="C9874" s="103"/>
      <c r="D9874" s="103"/>
      <c r="E9874" s="5" t="str">
        <f t="array" ref="E9874">IF(D9874="","",XLOOKUP(D9874,DATOS!$D$6:D14000,DATOS!$C$6:C14000,0,0,1))</f>
        <v/>
      </c>
      <c r="F9874" s="220"/>
      <c r="G9874" s="221"/>
      <c r="H9874" s="194"/>
      <c r="I9874" s="106"/>
      <c r="J9874" s="195"/>
      <c r="K9874" s="195"/>
      <c r="L9874" s="196"/>
    </row>
    <row r="9875">
      <c r="A9875" s="198"/>
      <c r="B9875" s="219"/>
      <c r="C9875" s="103"/>
      <c r="D9875" s="103"/>
      <c r="E9875" s="5" t="str">
        <f t="array" ref="E9875">IF(D9875="","",XLOOKUP(D9875,DATOS!$D$6:D14000,DATOS!$C$6:C14000,0,0,1))</f>
        <v/>
      </c>
      <c r="F9875" s="220"/>
      <c r="G9875" s="221"/>
      <c r="H9875" s="194"/>
      <c r="I9875" s="106"/>
      <c r="J9875" s="195"/>
      <c r="K9875" s="195"/>
      <c r="L9875" s="196"/>
    </row>
    <row r="9876">
      <c r="A9876" s="198"/>
      <c r="B9876" s="219"/>
      <c r="C9876" s="103"/>
      <c r="D9876" s="103"/>
      <c r="E9876" s="5" t="str">
        <f t="array" ref="E9876">IF(D9876="","",XLOOKUP(D9876,DATOS!$D$6:D14000,DATOS!$C$6:C14000,0,0,1))</f>
        <v/>
      </c>
      <c r="F9876" s="220"/>
      <c r="G9876" s="221"/>
      <c r="H9876" s="194"/>
      <c r="I9876" s="106"/>
      <c r="J9876" s="195"/>
      <c r="K9876" s="195"/>
      <c r="L9876" s="196"/>
    </row>
    <row r="9877">
      <c r="A9877" s="198"/>
      <c r="B9877" s="219"/>
      <c r="C9877" s="103"/>
      <c r="D9877" s="103"/>
      <c r="E9877" s="5" t="str">
        <f t="array" ref="E9877">IF(D9877="","",XLOOKUP(D9877,DATOS!$D$6:D14000,DATOS!$C$6:C14000,0,0,1))</f>
        <v/>
      </c>
      <c r="F9877" s="220"/>
      <c r="G9877" s="221"/>
      <c r="H9877" s="194"/>
      <c r="I9877" s="106"/>
      <c r="J9877" s="195"/>
      <c r="K9877" s="195"/>
      <c r="L9877" s="196"/>
    </row>
    <row r="9878">
      <c r="A9878" s="198"/>
      <c r="B9878" s="219"/>
      <c r="C9878" s="103"/>
      <c r="D9878" s="103"/>
      <c r="E9878" s="5" t="str">
        <f t="array" ref="E9878">IF(D9878="","",XLOOKUP(D9878,DATOS!$D$6:D14000,DATOS!$C$6:C14000,0,0,1))</f>
        <v/>
      </c>
      <c r="F9878" s="220"/>
      <c r="G9878" s="221"/>
      <c r="H9878" s="194"/>
      <c r="I9878" s="106"/>
      <c r="J9878" s="195"/>
      <c r="K9878" s="195"/>
      <c r="L9878" s="196"/>
    </row>
    <row r="9879">
      <c r="A9879" s="198"/>
      <c r="B9879" s="219"/>
      <c r="C9879" s="103"/>
      <c r="D9879" s="103"/>
      <c r="E9879" s="5" t="str">
        <f t="array" ref="E9879">IF(D9879="","",XLOOKUP(D9879,DATOS!$D$6:D14000,DATOS!$C$6:C14000,0,0,1))</f>
        <v/>
      </c>
      <c r="F9879" s="220"/>
      <c r="G9879" s="221"/>
      <c r="H9879" s="194"/>
      <c r="I9879" s="106"/>
      <c r="J9879" s="195"/>
      <c r="K9879" s="195"/>
      <c r="L9879" s="196"/>
    </row>
    <row r="9880">
      <c r="A9880" s="198"/>
      <c r="B9880" s="219"/>
      <c r="C9880" s="103"/>
      <c r="D9880" s="103"/>
      <c r="E9880" s="5" t="str">
        <f t="array" ref="E9880">IF(D9880="","",XLOOKUP(D9880,DATOS!$D$6:D14000,DATOS!$C$6:C14000,0,0,1))</f>
        <v/>
      </c>
      <c r="F9880" s="220"/>
      <c r="G9880" s="221"/>
      <c r="H9880" s="194"/>
      <c r="I9880" s="106"/>
      <c r="J9880" s="195"/>
      <c r="K9880" s="195"/>
      <c r="L9880" s="196"/>
    </row>
    <row r="9881">
      <c r="A9881" s="198"/>
      <c r="B9881" s="219"/>
      <c r="C9881" s="103"/>
      <c r="D9881" s="103"/>
      <c r="E9881" s="5" t="str">
        <f t="array" ref="E9881">IF(D9881="","",XLOOKUP(D9881,DATOS!$D$6:D14000,DATOS!$C$6:C14000,0,0,1))</f>
        <v/>
      </c>
      <c r="F9881" s="220"/>
      <c r="G9881" s="221"/>
      <c r="H9881" s="194"/>
      <c r="I9881" s="106"/>
      <c r="J9881" s="195"/>
      <c r="K9881" s="195"/>
      <c r="L9881" s="196"/>
    </row>
    <row r="9882">
      <c r="A9882" s="198"/>
      <c r="B9882" s="219"/>
      <c r="C9882" s="103"/>
      <c r="D9882" s="103"/>
      <c r="E9882" s="5" t="str">
        <f t="array" ref="E9882">IF(D9882="","",XLOOKUP(D9882,DATOS!$D$6:D14000,DATOS!$C$6:C14000,0,0,1))</f>
        <v/>
      </c>
      <c r="F9882" s="220"/>
      <c r="G9882" s="221"/>
      <c r="H9882" s="194"/>
      <c r="I9882" s="106"/>
      <c r="J9882" s="195"/>
      <c r="K9882" s="195"/>
      <c r="L9882" s="196"/>
    </row>
    <row r="9883">
      <c r="A9883" s="198"/>
      <c r="B9883" s="219"/>
      <c r="C9883" s="103"/>
      <c r="D9883" s="103"/>
      <c r="E9883" s="5" t="str">
        <f t="array" ref="E9883">IF(D9883="","",XLOOKUP(D9883,DATOS!$D$6:D14000,DATOS!$C$6:C14000,0,0,1))</f>
        <v/>
      </c>
      <c r="F9883" s="220"/>
      <c r="G9883" s="221"/>
      <c r="H9883" s="194"/>
      <c r="I9883" s="106"/>
      <c r="J9883" s="195"/>
      <c r="K9883" s="195"/>
      <c r="L9883" s="196"/>
    </row>
    <row r="9884">
      <c r="A9884" s="198"/>
      <c r="B9884" s="219"/>
      <c r="C9884" s="103"/>
      <c r="D9884" s="103"/>
      <c r="E9884" s="5" t="str">
        <f t="array" ref="E9884">IF(D9884="","",XLOOKUP(D9884,DATOS!$D$6:D14000,DATOS!$C$6:C14000,0,0,1))</f>
        <v/>
      </c>
      <c r="F9884" s="220"/>
      <c r="G9884" s="221"/>
      <c r="H9884" s="194"/>
      <c r="I9884" s="106"/>
      <c r="J9884" s="195"/>
      <c r="K9884" s="195"/>
      <c r="L9884" s="196"/>
    </row>
    <row r="9885">
      <c r="A9885" s="198"/>
      <c r="B9885" s="219"/>
      <c r="C9885" s="103"/>
      <c r="D9885" s="103"/>
      <c r="E9885" s="5" t="str">
        <f t="array" ref="E9885">IF(D9885="","",XLOOKUP(D9885,DATOS!$D$6:D14000,DATOS!$C$6:C14000,0,0,1))</f>
        <v/>
      </c>
      <c r="F9885" s="220"/>
      <c r="G9885" s="221"/>
      <c r="H9885" s="194"/>
      <c r="I9885" s="106"/>
      <c r="J9885" s="195"/>
      <c r="K9885" s="195"/>
      <c r="L9885" s="196"/>
    </row>
    <row r="9886">
      <c r="A9886" s="198"/>
      <c r="B9886" s="219"/>
      <c r="C9886" s="103"/>
      <c r="D9886" s="103"/>
      <c r="E9886" s="5" t="str">
        <f t="array" ref="E9886">IF(D9886="","",XLOOKUP(D9886,DATOS!$D$6:D14000,DATOS!$C$6:C14000,0,0,1))</f>
        <v/>
      </c>
      <c r="F9886" s="220"/>
      <c r="G9886" s="221"/>
      <c r="H9886" s="194"/>
      <c r="I9886" s="106"/>
      <c r="J9886" s="195"/>
      <c r="K9886" s="195"/>
      <c r="L9886" s="196"/>
    </row>
    <row r="9887">
      <c r="A9887" s="198"/>
      <c r="B9887" s="219"/>
      <c r="C9887" s="103"/>
      <c r="D9887" s="103"/>
      <c r="E9887" s="5" t="str">
        <f t="array" ref="E9887">IF(D9887="","",XLOOKUP(D9887,DATOS!$D$6:D14000,DATOS!$C$6:C14000,0,0,1))</f>
        <v/>
      </c>
      <c r="F9887" s="220"/>
      <c r="G9887" s="221"/>
      <c r="H9887" s="194"/>
      <c r="I9887" s="106"/>
      <c r="J9887" s="195"/>
      <c r="K9887" s="195"/>
      <c r="L9887" s="196"/>
    </row>
    <row r="9888">
      <c r="A9888" s="198"/>
      <c r="B9888" s="219"/>
      <c r="C9888" s="103"/>
      <c r="D9888" s="103"/>
      <c r="E9888" s="5" t="str">
        <f t="array" ref="E9888">IF(D9888="","",XLOOKUP(D9888,DATOS!$D$6:D14000,DATOS!$C$6:C14000,0,0,1))</f>
        <v/>
      </c>
      <c r="F9888" s="220"/>
      <c r="G9888" s="221"/>
      <c r="H9888" s="194"/>
      <c r="I9888" s="106"/>
      <c r="J9888" s="195"/>
      <c r="K9888" s="195"/>
      <c r="L9888" s="196"/>
    </row>
    <row r="9889">
      <c r="A9889" s="198"/>
      <c r="B9889" s="219"/>
      <c r="C9889" s="103"/>
      <c r="D9889" s="103"/>
      <c r="E9889" s="5" t="str">
        <f t="array" ref="E9889">IF(D9889="","",XLOOKUP(D9889,DATOS!$D$6:D14000,DATOS!$C$6:C14000,0,0,1))</f>
        <v/>
      </c>
      <c r="F9889" s="220"/>
      <c r="G9889" s="221"/>
      <c r="H9889" s="194"/>
      <c r="I9889" s="106"/>
      <c r="J9889" s="195"/>
      <c r="K9889" s="195"/>
      <c r="L9889" s="196"/>
    </row>
    <row r="9890">
      <c r="A9890" s="198"/>
      <c r="B9890" s="219"/>
      <c r="C9890" s="103"/>
      <c r="D9890" s="103"/>
      <c r="E9890" s="5" t="str">
        <f t="array" ref="E9890">IF(D9890="","",XLOOKUP(D9890,DATOS!$D$6:D14000,DATOS!$C$6:C14000,0,0,1))</f>
        <v/>
      </c>
      <c r="F9890" s="220"/>
      <c r="G9890" s="221"/>
      <c r="H9890" s="194"/>
      <c r="I9890" s="106"/>
      <c r="J9890" s="195"/>
      <c r="K9890" s="195"/>
      <c r="L9890" s="196"/>
    </row>
    <row r="9891">
      <c r="A9891" s="198"/>
      <c r="B9891" s="219"/>
      <c r="C9891" s="103"/>
      <c r="D9891" s="103"/>
      <c r="E9891" s="5" t="str">
        <f t="array" ref="E9891">IF(D9891="","",XLOOKUP(D9891,DATOS!$D$6:D14000,DATOS!$C$6:C14000,0,0,1))</f>
        <v/>
      </c>
      <c r="F9891" s="220"/>
      <c r="G9891" s="221"/>
      <c r="H9891" s="194"/>
      <c r="I9891" s="106"/>
      <c r="J9891" s="195"/>
      <c r="K9891" s="195"/>
      <c r="L9891" s="196"/>
    </row>
    <row r="9892">
      <c r="A9892" s="198"/>
      <c r="B9892" s="219"/>
      <c r="C9892" s="103"/>
      <c r="D9892" s="103"/>
      <c r="E9892" s="5" t="str">
        <f t="array" ref="E9892">IF(D9892="","",XLOOKUP(D9892,DATOS!$D$6:D14000,DATOS!$C$6:C14000,0,0,1))</f>
        <v/>
      </c>
      <c r="F9892" s="220"/>
      <c r="G9892" s="221"/>
      <c r="H9892" s="194"/>
      <c r="I9892" s="106"/>
      <c r="J9892" s="195"/>
      <c r="K9892" s="195"/>
      <c r="L9892" s="196"/>
    </row>
    <row r="9893">
      <c r="A9893" s="198"/>
      <c r="B9893" s="219"/>
      <c r="C9893" s="103"/>
      <c r="D9893" s="103"/>
      <c r="E9893" s="5" t="str">
        <f t="array" ref="E9893">IF(D9893="","",XLOOKUP(D9893,DATOS!$D$6:D14000,DATOS!$C$6:C14000,0,0,1))</f>
        <v/>
      </c>
      <c r="F9893" s="220"/>
      <c r="G9893" s="221"/>
      <c r="H9893" s="194"/>
      <c r="I9893" s="106"/>
      <c r="J9893" s="195"/>
      <c r="K9893" s="195"/>
      <c r="L9893" s="196"/>
    </row>
    <row r="9894">
      <c r="A9894" s="198"/>
      <c r="B9894" s="219"/>
      <c r="C9894" s="103"/>
      <c r="D9894" s="103"/>
      <c r="E9894" s="5" t="str">
        <f t="array" ref="E9894">IF(D9894="","",XLOOKUP(D9894,DATOS!$D$6:D14000,DATOS!$C$6:C14000,0,0,1))</f>
        <v/>
      </c>
      <c r="F9894" s="220"/>
      <c r="G9894" s="221"/>
      <c r="H9894" s="194"/>
      <c r="I9894" s="106"/>
      <c r="J9894" s="195"/>
      <c r="K9894" s="195"/>
      <c r="L9894" s="196"/>
    </row>
    <row r="9895">
      <c r="A9895" s="198"/>
      <c r="B9895" s="219"/>
      <c r="C9895" s="103"/>
      <c r="D9895" s="103"/>
      <c r="E9895" s="5" t="str">
        <f t="array" ref="E9895">IF(D9895="","",XLOOKUP(D9895,DATOS!$D$6:D14000,DATOS!$C$6:C14000,0,0,1))</f>
        <v/>
      </c>
      <c r="F9895" s="220"/>
      <c r="G9895" s="221"/>
      <c r="H9895" s="194"/>
      <c r="I9895" s="106"/>
      <c r="J9895" s="195"/>
      <c r="K9895" s="195"/>
      <c r="L9895" s="196"/>
    </row>
    <row r="9896">
      <c r="A9896" s="198"/>
      <c r="B9896" s="219"/>
      <c r="C9896" s="103"/>
      <c r="D9896" s="103"/>
      <c r="E9896" s="5" t="str">
        <f t="array" ref="E9896">IF(D9896="","",XLOOKUP(D9896,DATOS!$D$6:D14000,DATOS!$C$6:C14000,0,0,1))</f>
        <v/>
      </c>
      <c r="F9896" s="220"/>
      <c r="G9896" s="221"/>
      <c r="H9896" s="194"/>
      <c r="I9896" s="106"/>
      <c r="J9896" s="195"/>
      <c r="K9896" s="195"/>
      <c r="L9896" s="196"/>
    </row>
    <row r="9897">
      <c r="A9897" s="198"/>
      <c r="B9897" s="219"/>
      <c r="C9897" s="103"/>
      <c r="D9897" s="103"/>
      <c r="E9897" s="5" t="str">
        <f t="array" ref="E9897">IF(D9897="","",XLOOKUP(D9897,DATOS!$D$6:D14000,DATOS!$C$6:C14000,0,0,1))</f>
        <v/>
      </c>
      <c r="F9897" s="220"/>
      <c r="G9897" s="221"/>
      <c r="H9897" s="194"/>
      <c r="I9897" s="106"/>
      <c r="J9897" s="195"/>
      <c r="K9897" s="195"/>
      <c r="L9897" s="196"/>
    </row>
    <row r="9898">
      <c r="A9898" s="198"/>
      <c r="B9898" s="219"/>
      <c r="C9898" s="103"/>
      <c r="D9898" s="103"/>
      <c r="E9898" s="5" t="str">
        <f t="array" ref="E9898">IF(D9898="","",XLOOKUP(D9898,DATOS!$D$6:D14000,DATOS!$C$6:C14000,0,0,1))</f>
        <v/>
      </c>
      <c r="F9898" s="220"/>
      <c r="G9898" s="221"/>
      <c r="H9898" s="194"/>
      <c r="I9898" s="106"/>
      <c r="J9898" s="195"/>
      <c r="K9898" s="195"/>
      <c r="L9898" s="196"/>
    </row>
    <row r="9899">
      <c r="A9899" s="198"/>
      <c r="B9899" s="219"/>
      <c r="C9899" s="103"/>
      <c r="D9899" s="103"/>
      <c r="E9899" s="5" t="str">
        <f t="array" ref="E9899">IF(D9899="","",XLOOKUP(D9899,DATOS!$D$6:D14000,DATOS!$C$6:C14000,0,0,1))</f>
        <v/>
      </c>
      <c r="F9899" s="220"/>
      <c r="G9899" s="221"/>
      <c r="H9899" s="194"/>
      <c r="I9899" s="106"/>
      <c r="J9899" s="195"/>
      <c r="K9899" s="195"/>
      <c r="L9899" s="196"/>
    </row>
    <row r="9900">
      <c r="A9900" s="198"/>
      <c r="B9900" s="219"/>
      <c r="C9900" s="103"/>
      <c r="D9900" s="103"/>
      <c r="E9900" s="5" t="str">
        <f t="array" ref="E9900">IF(D9900="","",XLOOKUP(D9900,DATOS!$D$6:D14000,DATOS!$C$6:C14000,0,0,1))</f>
        <v/>
      </c>
      <c r="F9900" s="220"/>
      <c r="G9900" s="221"/>
      <c r="H9900" s="194"/>
      <c r="I9900" s="106"/>
      <c r="J9900" s="195"/>
      <c r="K9900" s="195"/>
      <c r="L9900" s="196"/>
    </row>
    <row r="9901">
      <c r="A9901" s="198"/>
      <c r="B9901" s="219"/>
      <c r="C9901" s="103"/>
      <c r="D9901" s="103"/>
      <c r="E9901" s="5" t="str">
        <f t="array" ref="E9901">IF(D9901="","",XLOOKUP(D9901,DATOS!$D$6:D14000,DATOS!$C$6:C14000,0,0,1))</f>
        <v/>
      </c>
      <c r="F9901" s="220"/>
      <c r="G9901" s="221"/>
      <c r="H9901" s="194"/>
      <c r="I9901" s="106"/>
      <c r="J9901" s="195"/>
      <c r="K9901" s="195"/>
      <c r="L9901" s="196"/>
    </row>
    <row r="9902">
      <c r="A9902" s="198"/>
      <c r="B9902" s="219"/>
      <c r="C9902" s="103"/>
      <c r="D9902" s="103"/>
      <c r="E9902" s="5" t="str">
        <f t="array" ref="E9902">IF(D9902="","",XLOOKUP(D9902,DATOS!$D$6:D14000,DATOS!$C$6:C14000,0,0,1))</f>
        <v/>
      </c>
      <c r="F9902" s="220"/>
      <c r="G9902" s="221"/>
      <c r="H9902" s="194"/>
      <c r="I9902" s="106"/>
      <c r="J9902" s="195"/>
      <c r="K9902" s="195"/>
      <c r="L9902" s="196"/>
    </row>
    <row r="9903">
      <c r="A9903" s="198"/>
      <c r="B9903" s="219"/>
      <c r="C9903" s="103"/>
      <c r="D9903" s="103"/>
      <c r="E9903" s="5" t="str">
        <f t="array" ref="E9903">IF(D9903="","",XLOOKUP(D9903,DATOS!$D$6:D14000,DATOS!$C$6:C14000,0,0,1))</f>
        <v/>
      </c>
      <c r="F9903" s="220"/>
      <c r="G9903" s="221"/>
      <c r="H9903" s="194"/>
      <c r="I9903" s="106"/>
      <c r="J9903" s="195"/>
      <c r="K9903" s="195"/>
      <c r="L9903" s="196"/>
    </row>
    <row r="9904">
      <c r="A9904" s="198"/>
      <c r="B9904" s="219"/>
      <c r="C9904" s="103"/>
      <c r="D9904" s="103"/>
      <c r="E9904" s="5" t="str">
        <f t="array" ref="E9904">IF(D9904="","",XLOOKUP(D9904,DATOS!$D$6:D14000,DATOS!$C$6:C14000,0,0,1))</f>
        <v/>
      </c>
      <c r="F9904" s="220"/>
      <c r="G9904" s="221"/>
      <c r="H9904" s="194"/>
      <c r="I9904" s="106"/>
      <c r="J9904" s="195"/>
      <c r="K9904" s="195"/>
      <c r="L9904" s="196"/>
    </row>
    <row r="9905">
      <c r="A9905" s="198"/>
      <c r="B9905" s="219"/>
      <c r="C9905" s="103"/>
      <c r="D9905" s="103"/>
      <c r="E9905" s="5" t="str">
        <f t="array" ref="E9905">IF(D9905="","",XLOOKUP(D9905,DATOS!$D$6:D14000,DATOS!$C$6:C14000,0,0,1))</f>
        <v/>
      </c>
      <c r="F9905" s="220"/>
      <c r="G9905" s="221"/>
      <c r="H9905" s="194"/>
      <c r="I9905" s="106"/>
      <c r="J9905" s="195"/>
      <c r="K9905" s="195"/>
      <c r="L9905" s="196"/>
    </row>
    <row r="9906">
      <c r="A9906" s="198"/>
      <c r="B9906" s="219"/>
      <c r="C9906" s="103"/>
      <c r="D9906" s="103"/>
      <c r="E9906" s="5" t="str">
        <f t="array" ref="E9906">IF(D9906="","",XLOOKUP(D9906,DATOS!$D$6:D14000,DATOS!$C$6:C14000,0,0,1))</f>
        <v/>
      </c>
      <c r="F9906" s="220"/>
      <c r="G9906" s="221"/>
      <c r="H9906" s="194"/>
      <c r="I9906" s="106"/>
      <c r="J9906" s="195"/>
      <c r="K9906" s="195"/>
      <c r="L9906" s="196"/>
    </row>
    <row r="9907">
      <c r="A9907" s="198"/>
      <c r="B9907" s="219"/>
      <c r="C9907" s="103"/>
      <c r="D9907" s="103"/>
      <c r="E9907" s="5" t="str">
        <f t="array" ref="E9907">IF(D9907="","",XLOOKUP(D9907,DATOS!$D$6:D14000,DATOS!$C$6:C14000,0,0,1))</f>
        <v/>
      </c>
      <c r="F9907" s="220"/>
      <c r="G9907" s="221"/>
      <c r="H9907" s="194"/>
      <c r="I9907" s="106"/>
      <c r="J9907" s="195"/>
      <c r="K9907" s="195"/>
      <c r="L9907" s="196"/>
    </row>
    <row r="9908">
      <c r="A9908" s="198"/>
      <c r="B9908" s="219"/>
      <c r="C9908" s="103"/>
      <c r="D9908" s="103"/>
      <c r="E9908" s="5" t="str">
        <f t="array" ref="E9908">IF(D9908="","",XLOOKUP(D9908,DATOS!$D$6:D14000,DATOS!$C$6:C14000,0,0,1))</f>
        <v/>
      </c>
      <c r="F9908" s="220"/>
      <c r="G9908" s="221"/>
      <c r="H9908" s="194"/>
      <c r="I9908" s="106"/>
      <c r="J9908" s="195"/>
      <c r="K9908" s="195"/>
      <c r="L9908" s="196"/>
    </row>
    <row r="9909">
      <c r="A9909" s="198"/>
      <c r="B9909" s="219"/>
      <c r="C9909" s="103"/>
      <c r="D9909" s="103"/>
      <c r="E9909" s="5" t="str">
        <f t="array" ref="E9909">IF(D9909="","",XLOOKUP(D9909,DATOS!$D$6:D14000,DATOS!$C$6:C14000,0,0,1))</f>
        <v/>
      </c>
      <c r="F9909" s="220"/>
      <c r="G9909" s="221"/>
      <c r="H9909" s="194"/>
      <c r="I9909" s="106"/>
      <c r="J9909" s="195"/>
      <c r="K9909" s="195"/>
      <c r="L9909" s="196"/>
    </row>
    <row r="9910">
      <c r="A9910" s="198"/>
      <c r="B9910" s="219"/>
      <c r="C9910" s="103"/>
      <c r="D9910" s="103"/>
      <c r="E9910" s="5" t="str">
        <f t="array" ref="E9910">IF(D9910="","",XLOOKUP(D9910,DATOS!$D$6:D14000,DATOS!$C$6:C14000,0,0,1))</f>
        <v/>
      </c>
      <c r="F9910" s="220"/>
      <c r="G9910" s="221"/>
      <c r="H9910" s="194"/>
      <c r="I9910" s="106"/>
      <c r="J9910" s="195"/>
      <c r="K9910" s="195"/>
      <c r="L9910" s="196"/>
    </row>
    <row r="9911">
      <c r="A9911" s="198"/>
      <c r="B9911" s="219"/>
      <c r="C9911" s="103"/>
      <c r="D9911" s="103"/>
      <c r="E9911" s="5" t="str">
        <f t="array" ref="E9911">IF(D9911="","",XLOOKUP(D9911,DATOS!$D$6:D14000,DATOS!$C$6:C14000,0,0,1))</f>
        <v/>
      </c>
      <c r="F9911" s="220"/>
      <c r="G9911" s="221"/>
      <c r="H9911" s="194"/>
      <c r="I9911" s="106"/>
      <c r="J9911" s="195"/>
      <c r="K9911" s="195"/>
      <c r="L9911" s="196"/>
    </row>
    <row r="9912">
      <c r="A9912" s="198"/>
      <c r="B9912" s="219"/>
      <c r="C9912" s="103"/>
      <c r="D9912" s="103"/>
      <c r="E9912" s="5" t="str">
        <f t="array" ref="E9912">IF(D9912="","",XLOOKUP(D9912,DATOS!$D$6:D14000,DATOS!$C$6:C14000,0,0,1))</f>
        <v/>
      </c>
      <c r="F9912" s="220"/>
      <c r="G9912" s="221"/>
      <c r="H9912" s="194"/>
      <c r="I9912" s="106"/>
      <c r="J9912" s="195"/>
      <c r="K9912" s="195"/>
      <c r="L9912" s="196"/>
    </row>
    <row r="9913">
      <c r="A9913" s="198"/>
      <c r="B9913" s="219"/>
      <c r="C9913" s="103"/>
      <c r="D9913" s="103"/>
      <c r="E9913" s="5" t="str">
        <f t="array" ref="E9913">IF(D9913="","",XLOOKUP(D9913,DATOS!$D$6:D14000,DATOS!$C$6:C14000,0,0,1))</f>
        <v/>
      </c>
      <c r="F9913" s="220"/>
      <c r="G9913" s="221"/>
      <c r="H9913" s="194"/>
      <c r="I9913" s="106"/>
      <c r="J9913" s="195"/>
      <c r="K9913" s="195"/>
      <c r="L9913" s="196"/>
    </row>
    <row r="9914">
      <c r="A9914" s="198"/>
      <c r="B9914" s="219"/>
      <c r="C9914" s="103"/>
      <c r="D9914" s="103"/>
      <c r="E9914" s="5" t="str">
        <f t="array" ref="E9914">IF(D9914="","",XLOOKUP(D9914,DATOS!$D$6:D14000,DATOS!$C$6:C14000,0,0,1))</f>
        <v/>
      </c>
      <c r="F9914" s="220"/>
      <c r="G9914" s="221"/>
      <c r="H9914" s="194"/>
      <c r="I9914" s="106"/>
      <c r="J9914" s="195"/>
      <c r="K9914" s="195"/>
      <c r="L9914" s="196"/>
    </row>
    <row r="9915">
      <c r="A9915" s="198"/>
      <c r="B9915" s="219"/>
      <c r="C9915" s="103"/>
      <c r="D9915" s="103"/>
      <c r="E9915" s="5" t="str">
        <f t="array" ref="E9915">IF(D9915="","",XLOOKUP(D9915,DATOS!$D$6:D14000,DATOS!$C$6:C14000,0,0,1))</f>
        <v/>
      </c>
      <c r="F9915" s="220"/>
      <c r="G9915" s="221"/>
      <c r="H9915" s="194"/>
      <c r="I9915" s="106"/>
      <c r="J9915" s="195"/>
      <c r="K9915" s="195"/>
      <c r="L9915" s="196"/>
    </row>
    <row r="9916">
      <c r="A9916" s="198"/>
      <c r="B9916" s="219"/>
      <c r="C9916" s="103"/>
      <c r="D9916" s="103"/>
      <c r="E9916" s="5" t="str">
        <f t="array" ref="E9916">IF(D9916="","",XLOOKUP(D9916,DATOS!$D$6:D14000,DATOS!$C$6:C14000,0,0,1))</f>
        <v/>
      </c>
      <c r="F9916" s="220"/>
      <c r="G9916" s="221"/>
      <c r="H9916" s="194"/>
      <c r="I9916" s="106"/>
      <c r="J9916" s="195"/>
      <c r="K9916" s="195"/>
      <c r="L9916" s="196"/>
    </row>
    <row r="9917">
      <c r="A9917" s="198"/>
      <c r="B9917" s="219"/>
      <c r="C9917" s="103"/>
      <c r="D9917" s="103"/>
      <c r="E9917" s="5" t="str">
        <f t="array" ref="E9917">IF(D9917="","",XLOOKUP(D9917,DATOS!$D$6:D14000,DATOS!$C$6:C14000,0,0,1))</f>
        <v/>
      </c>
      <c r="F9917" s="220"/>
      <c r="G9917" s="221"/>
      <c r="H9917" s="194"/>
      <c r="I9917" s="106"/>
      <c r="J9917" s="195"/>
      <c r="K9917" s="195"/>
      <c r="L9917" s="196"/>
    </row>
    <row r="9918">
      <c r="A9918" s="198"/>
      <c r="B9918" s="219"/>
      <c r="C9918" s="103"/>
      <c r="D9918" s="103"/>
      <c r="E9918" s="5" t="str">
        <f t="array" ref="E9918">IF(D9918="","",XLOOKUP(D9918,DATOS!$D$6:D14000,DATOS!$C$6:C14000,0,0,1))</f>
        <v/>
      </c>
      <c r="F9918" s="220"/>
      <c r="G9918" s="221"/>
      <c r="H9918" s="194"/>
      <c r="I9918" s="106"/>
      <c r="J9918" s="195"/>
      <c r="K9918" s="195"/>
      <c r="L9918" s="196"/>
    </row>
    <row r="9919">
      <c r="A9919" s="198"/>
      <c r="B9919" s="219"/>
      <c r="C9919" s="103"/>
      <c r="D9919" s="103"/>
      <c r="E9919" s="5" t="str">
        <f t="array" ref="E9919">IF(D9919="","",XLOOKUP(D9919,DATOS!$D$6:D14000,DATOS!$C$6:C14000,0,0,1))</f>
        <v/>
      </c>
      <c r="F9919" s="220"/>
      <c r="G9919" s="221"/>
      <c r="H9919" s="194"/>
      <c r="I9919" s="106"/>
      <c r="J9919" s="195"/>
      <c r="K9919" s="195"/>
      <c r="L9919" s="196"/>
    </row>
    <row r="9920">
      <c r="A9920" s="198"/>
      <c r="B9920" s="219"/>
      <c r="C9920" s="103"/>
      <c r="D9920" s="103"/>
      <c r="E9920" s="5" t="str">
        <f t="array" ref="E9920">IF(D9920="","",XLOOKUP(D9920,DATOS!$D$6:D14000,DATOS!$C$6:C14000,0,0,1))</f>
        <v/>
      </c>
      <c r="F9920" s="220"/>
      <c r="G9920" s="221"/>
      <c r="H9920" s="194"/>
      <c r="I9920" s="106"/>
      <c r="J9920" s="195"/>
      <c r="K9920" s="195"/>
      <c r="L9920" s="196"/>
    </row>
    <row r="9921">
      <c r="A9921" s="198"/>
      <c r="B9921" s="219"/>
      <c r="C9921" s="103"/>
      <c r="D9921" s="103"/>
      <c r="E9921" s="5" t="str">
        <f t="array" ref="E9921">IF(D9921="","",XLOOKUP(D9921,DATOS!$D$6:D14000,DATOS!$C$6:C14000,0,0,1))</f>
        <v/>
      </c>
      <c r="F9921" s="220"/>
      <c r="G9921" s="221"/>
      <c r="H9921" s="194"/>
      <c r="I9921" s="106"/>
      <c r="J9921" s="195"/>
      <c r="K9921" s="195"/>
      <c r="L9921" s="196"/>
    </row>
    <row r="9922">
      <c r="A9922" s="198"/>
      <c r="B9922" s="219"/>
      <c r="C9922" s="103"/>
      <c r="D9922" s="103"/>
      <c r="E9922" s="5" t="str">
        <f t="array" ref="E9922">IF(D9922="","",XLOOKUP(D9922,DATOS!$D$6:D14000,DATOS!$C$6:C14000,0,0,1))</f>
        <v/>
      </c>
      <c r="F9922" s="220"/>
      <c r="G9922" s="221"/>
      <c r="H9922" s="194"/>
      <c r="I9922" s="106"/>
      <c r="J9922" s="195"/>
      <c r="K9922" s="195"/>
      <c r="L9922" s="196"/>
    </row>
    <row r="9923">
      <c r="A9923" s="198"/>
      <c r="B9923" s="219"/>
      <c r="C9923" s="103"/>
      <c r="D9923" s="103"/>
      <c r="E9923" s="5" t="str">
        <f t="array" ref="E9923">IF(D9923="","",XLOOKUP(D9923,DATOS!$D$6:D14000,DATOS!$C$6:C14000,0,0,1))</f>
        <v/>
      </c>
      <c r="F9923" s="220"/>
      <c r="G9923" s="221"/>
      <c r="H9923" s="194"/>
      <c r="I9923" s="106"/>
      <c r="J9923" s="195"/>
      <c r="K9923" s="195"/>
      <c r="L9923" s="196"/>
    </row>
    <row r="9924">
      <c r="A9924" s="198"/>
      <c r="B9924" s="219"/>
      <c r="C9924" s="103"/>
      <c r="D9924" s="103"/>
      <c r="E9924" s="5" t="str">
        <f t="array" ref="E9924">IF(D9924="","",XLOOKUP(D9924,DATOS!$D$6:D14000,DATOS!$C$6:C14000,0,0,1))</f>
        <v/>
      </c>
      <c r="F9924" s="220"/>
      <c r="G9924" s="221"/>
      <c r="H9924" s="194"/>
      <c r="I9924" s="106"/>
      <c r="J9924" s="195"/>
      <c r="K9924" s="195"/>
      <c r="L9924" s="196"/>
    </row>
    <row r="9925">
      <c r="A9925" s="198"/>
      <c r="B9925" s="219"/>
      <c r="C9925" s="103"/>
      <c r="D9925" s="103"/>
      <c r="E9925" s="5" t="str">
        <f t="array" ref="E9925">IF(D9925="","",XLOOKUP(D9925,DATOS!$D$6:D14000,DATOS!$C$6:C14000,0,0,1))</f>
        <v/>
      </c>
      <c r="F9925" s="220"/>
      <c r="G9925" s="221"/>
      <c r="H9925" s="194"/>
      <c r="I9925" s="106"/>
      <c r="J9925" s="195"/>
      <c r="K9925" s="195"/>
      <c r="L9925" s="196"/>
    </row>
    <row r="9926">
      <c r="A9926" s="198"/>
      <c r="B9926" s="219"/>
      <c r="C9926" s="103"/>
      <c r="D9926" s="103"/>
      <c r="E9926" s="5" t="str">
        <f t="array" ref="E9926">IF(D9926="","",XLOOKUP(D9926,DATOS!$D$6:D14000,DATOS!$C$6:C14000,0,0,1))</f>
        <v/>
      </c>
      <c r="F9926" s="220"/>
      <c r="G9926" s="221"/>
      <c r="H9926" s="194"/>
      <c r="I9926" s="106"/>
      <c r="J9926" s="195"/>
      <c r="K9926" s="195"/>
      <c r="L9926" s="196"/>
    </row>
    <row r="9927">
      <c r="A9927" s="198"/>
      <c r="B9927" s="219"/>
      <c r="C9927" s="103"/>
      <c r="D9927" s="103"/>
      <c r="E9927" s="5" t="str">
        <f t="array" ref="E9927">IF(D9927="","",XLOOKUP(D9927,DATOS!$D$6:D14000,DATOS!$C$6:C14000,0,0,1))</f>
        <v/>
      </c>
      <c r="F9927" s="220"/>
      <c r="G9927" s="221"/>
      <c r="H9927" s="194"/>
      <c r="I9927" s="106"/>
      <c r="J9927" s="195"/>
      <c r="K9927" s="195"/>
      <c r="L9927" s="196"/>
    </row>
    <row r="9928">
      <c r="A9928" s="198"/>
      <c r="B9928" s="219"/>
      <c r="C9928" s="103"/>
      <c r="D9928" s="103"/>
      <c r="E9928" s="5" t="str">
        <f t="array" ref="E9928">IF(D9928="","",XLOOKUP(D9928,DATOS!$D$6:D14000,DATOS!$C$6:C14000,0,0,1))</f>
        <v/>
      </c>
      <c r="F9928" s="220"/>
      <c r="G9928" s="221"/>
      <c r="H9928" s="194"/>
      <c r="I9928" s="106"/>
      <c r="J9928" s="195"/>
      <c r="K9928" s="195"/>
      <c r="L9928" s="196"/>
    </row>
    <row r="9929">
      <c r="A9929" s="198"/>
      <c r="B9929" s="219"/>
      <c r="C9929" s="103"/>
      <c r="D9929" s="103"/>
      <c r="E9929" s="5" t="str">
        <f t="array" ref="E9929">IF(D9929="","",XLOOKUP(D9929,DATOS!$D$6:D14000,DATOS!$C$6:C14000,0,0,1))</f>
        <v/>
      </c>
      <c r="F9929" s="220"/>
      <c r="G9929" s="221"/>
      <c r="H9929" s="194"/>
      <c r="I9929" s="106"/>
      <c r="J9929" s="195"/>
      <c r="K9929" s="195"/>
      <c r="L9929" s="196"/>
    </row>
    <row r="9930">
      <c r="A9930" s="198"/>
      <c r="B9930" s="219"/>
      <c r="C9930" s="103"/>
      <c r="D9930" s="103"/>
      <c r="E9930" s="5" t="str">
        <f t="array" ref="E9930">IF(D9930="","",XLOOKUP(D9930,DATOS!$D$6:D14000,DATOS!$C$6:C14000,0,0,1))</f>
        <v/>
      </c>
      <c r="F9930" s="220"/>
      <c r="G9930" s="221"/>
      <c r="H9930" s="194"/>
      <c r="I9930" s="106"/>
      <c r="J9930" s="195"/>
      <c r="K9930" s="195"/>
      <c r="L9930" s="196"/>
    </row>
    <row r="9931">
      <c r="A9931" s="198"/>
      <c r="B9931" s="219"/>
      <c r="C9931" s="103"/>
      <c r="D9931" s="103"/>
      <c r="E9931" s="5" t="str">
        <f t="array" ref="E9931">IF(D9931="","",XLOOKUP(D9931,DATOS!$D$6:D14000,DATOS!$C$6:C14000,0,0,1))</f>
        <v/>
      </c>
      <c r="F9931" s="220"/>
      <c r="G9931" s="221"/>
      <c r="H9931" s="194"/>
      <c r="I9931" s="106"/>
      <c r="J9931" s="195"/>
      <c r="K9931" s="195"/>
      <c r="L9931" s="196"/>
    </row>
    <row r="9932">
      <c r="A9932" s="198"/>
      <c r="B9932" s="219"/>
      <c r="C9932" s="103"/>
      <c r="D9932" s="103"/>
      <c r="E9932" s="5" t="str">
        <f t="array" ref="E9932">IF(D9932="","",XLOOKUP(D9932,DATOS!$D$6:D14000,DATOS!$C$6:C14000,0,0,1))</f>
        <v/>
      </c>
      <c r="F9932" s="220"/>
      <c r="G9932" s="221"/>
      <c r="H9932" s="194"/>
      <c r="I9932" s="106"/>
      <c r="J9932" s="195"/>
      <c r="K9932" s="195"/>
      <c r="L9932" s="196"/>
    </row>
    <row r="9933">
      <c r="A9933" s="198"/>
      <c r="B9933" s="219"/>
      <c r="C9933" s="103"/>
      <c r="D9933" s="103"/>
      <c r="E9933" s="5" t="str">
        <f t="array" ref="E9933">IF(D9933="","",XLOOKUP(D9933,DATOS!$D$6:D14000,DATOS!$C$6:C14000,0,0,1))</f>
        <v/>
      </c>
      <c r="F9933" s="220"/>
      <c r="G9933" s="221"/>
      <c r="H9933" s="194"/>
      <c r="I9933" s="106"/>
      <c r="J9933" s="195"/>
      <c r="K9933" s="195"/>
      <c r="L9933" s="196"/>
    </row>
    <row r="9934">
      <c r="A9934" s="198"/>
      <c r="B9934" s="219"/>
      <c r="C9934" s="103"/>
      <c r="D9934" s="103"/>
      <c r="E9934" s="5" t="str">
        <f t="array" ref="E9934">IF(D9934="","",XLOOKUP(D9934,DATOS!$D$6:D14000,DATOS!$C$6:C14000,0,0,1))</f>
        <v/>
      </c>
      <c r="F9934" s="220"/>
      <c r="G9934" s="221"/>
      <c r="H9934" s="194"/>
      <c r="I9934" s="106"/>
      <c r="J9934" s="195"/>
      <c r="K9934" s="195"/>
      <c r="L9934" s="196"/>
    </row>
    <row r="9935">
      <c r="A9935" s="198"/>
      <c r="B9935" s="219"/>
      <c r="C9935" s="103"/>
      <c r="D9935" s="103"/>
      <c r="E9935" s="5" t="str">
        <f t="array" ref="E9935">IF(D9935="","",XLOOKUP(D9935,DATOS!$D$6:D14000,DATOS!$C$6:C14000,0,0,1))</f>
        <v/>
      </c>
      <c r="F9935" s="220"/>
      <c r="G9935" s="221"/>
      <c r="H9935" s="194"/>
      <c r="I9935" s="106"/>
      <c r="J9935" s="195"/>
      <c r="K9935" s="195"/>
      <c r="L9935" s="196"/>
    </row>
    <row r="9936">
      <c r="A9936" s="198"/>
      <c r="B9936" s="219"/>
      <c r="C9936" s="103"/>
      <c r="D9936" s="103"/>
      <c r="E9936" s="5" t="str">
        <f t="array" ref="E9936">IF(D9936="","",XLOOKUP(D9936,DATOS!$D$6:D14000,DATOS!$C$6:C14000,0,0,1))</f>
        <v/>
      </c>
      <c r="F9936" s="220"/>
      <c r="G9936" s="221"/>
      <c r="H9936" s="194"/>
      <c r="I9936" s="106"/>
      <c r="J9936" s="195"/>
      <c r="K9936" s="195"/>
      <c r="L9936" s="196"/>
    </row>
    <row r="9937">
      <c r="A9937" s="198"/>
      <c r="B9937" s="219"/>
      <c r="C9937" s="103"/>
      <c r="D9937" s="103"/>
      <c r="E9937" s="5" t="str">
        <f t="array" ref="E9937">IF(D9937="","",XLOOKUP(D9937,DATOS!$D$6:D14000,DATOS!$C$6:C14000,0,0,1))</f>
        <v/>
      </c>
      <c r="F9937" s="220"/>
      <c r="G9937" s="221"/>
      <c r="H9937" s="194"/>
      <c r="I9937" s="106"/>
      <c r="J9937" s="195"/>
      <c r="K9937" s="195"/>
      <c r="L9937" s="196"/>
    </row>
    <row r="9938">
      <c r="A9938" s="198"/>
      <c r="B9938" s="219"/>
      <c r="C9938" s="103"/>
      <c r="D9938" s="103"/>
      <c r="E9938" s="5" t="str">
        <f t="array" ref="E9938">IF(D9938="","",XLOOKUP(D9938,DATOS!$D$6:D14000,DATOS!$C$6:C14000,0,0,1))</f>
        <v/>
      </c>
      <c r="F9938" s="220"/>
      <c r="G9938" s="221"/>
      <c r="H9938" s="194"/>
      <c r="I9938" s="106"/>
      <c r="J9938" s="195"/>
      <c r="K9938" s="195"/>
      <c r="L9938" s="196"/>
    </row>
    <row r="9939">
      <c r="A9939" s="198"/>
      <c r="B9939" s="219"/>
      <c r="C9939" s="103"/>
      <c r="D9939" s="103"/>
      <c r="E9939" s="5" t="str">
        <f t="array" ref="E9939">IF(D9939="","",XLOOKUP(D9939,DATOS!$D$6:D14000,DATOS!$C$6:C14000,0,0,1))</f>
        <v/>
      </c>
      <c r="F9939" s="220"/>
      <c r="G9939" s="221"/>
      <c r="H9939" s="194"/>
      <c r="I9939" s="106"/>
      <c r="J9939" s="195"/>
      <c r="K9939" s="195"/>
      <c r="L9939" s="196"/>
    </row>
    <row r="9940">
      <c r="A9940" s="198"/>
      <c r="B9940" s="219"/>
      <c r="C9940" s="103"/>
      <c r="D9940" s="103"/>
      <c r="E9940" s="5" t="str">
        <f t="array" ref="E9940">IF(D9940="","",XLOOKUP(D9940,DATOS!$D$6:D14000,DATOS!$C$6:C14000,0,0,1))</f>
        <v/>
      </c>
      <c r="F9940" s="220"/>
      <c r="G9940" s="221"/>
      <c r="H9940" s="194"/>
      <c r="I9940" s="106"/>
      <c r="J9940" s="195"/>
      <c r="K9940" s="195"/>
      <c r="L9940" s="196"/>
    </row>
    <row r="9941">
      <c r="A9941" s="198"/>
      <c r="B9941" s="219"/>
      <c r="C9941" s="103"/>
      <c r="D9941" s="103"/>
      <c r="E9941" s="5" t="str">
        <f t="array" ref="E9941">IF(D9941="","",XLOOKUP(D9941,DATOS!$D$6:D14000,DATOS!$C$6:C14000,0,0,1))</f>
        <v/>
      </c>
      <c r="F9941" s="220"/>
      <c r="G9941" s="221"/>
      <c r="H9941" s="194"/>
      <c r="I9941" s="106"/>
      <c r="J9941" s="195"/>
      <c r="K9941" s="195"/>
      <c r="L9941" s="196"/>
    </row>
    <row r="9942">
      <c r="A9942" s="198"/>
      <c r="B9942" s="219"/>
      <c r="C9942" s="103"/>
      <c r="D9942" s="103"/>
      <c r="E9942" s="5" t="str">
        <f t="array" ref="E9942">IF(D9942="","",XLOOKUP(D9942,DATOS!$D$6:D14000,DATOS!$C$6:C14000,0,0,1))</f>
        <v/>
      </c>
      <c r="F9942" s="220"/>
      <c r="G9942" s="221"/>
      <c r="H9942" s="194"/>
      <c r="I9942" s="106"/>
      <c r="J9942" s="195"/>
      <c r="K9942" s="195"/>
      <c r="L9942" s="196"/>
    </row>
    <row r="9943">
      <c r="A9943" s="198"/>
      <c r="B9943" s="219"/>
      <c r="C9943" s="103"/>
      <c r="D9943" s="103"/>
      <c r="E9943" s="5" t="str">
        <f t="array" ref="E9943">IF(D9943="","",XLOOKUP(D9943,DATOS!$D$6:D14000,DATOS!$C$6:C14000,0,0,1))</f>
        <v/>
      </c>
      <c r="F9943" s="220"/>
      <c r="G9943" s="221"/>
      <c r="H9943" s="194"/>
      <c r="I9943" s="106"/>
      <c r="J9943" s="195"/>
      <c r="K9943" s="195"/>
      <c r="L9943" s="196"/>
    </row>
    <row r="9944">
      <c r="A9944" s="198"/>
      <c r="B9944" s="219"/>
      <c r="C9944" s="103"/>
      <c r="D9944" s="103"/>
      <c r="E9944" s="5" t="str">
        <f t="array" ref="E9944">IF(D9944="","",XLOOKUP(D9944,DATOS!$D$6:D14000,DATOS!$C$6:C14000,0,0,1))</f>
        <v/>
      </c>
      <c r="F9944" s="220"/>
      <c r="G9944" s="221"/>
      <c r="H9944" s="194"/>
      <c r="I9944" s="106"/>
      <c r="J9944" s="195"/>
      <c r="K9944" s="195"/>
      <c r="L9944" s="196"/>
    </row>
    <row r="9945">
      <c r="A9945" s="198"/>
      <c r="B9945" s="219"/>
      <c r="C9945" s="103"/>
      <c r="D9945" s="103"/>
      <c r="E9945" s="5" t="str">
        <f t="array" ref="E9945">IF(D9945="","",XLOOKUP(D9945,DATOS!$D$6:D14000,DATOS!$C$6:C14000,0,0,1))</f>
        <v/>
      </c>
      <c r="F9945" s="220"/>
      <c r="G9945" s="221"/>
      <c r="H9945" s="194"/>
      <c r="I9945" s="106"/>
      <c r="J9945" s="195"/>
      <c r="K9945" s="195"/>
      <c r="L9945" s="196"/>
    </row>
    <row r="9946">
      <c r="A9946" s="198"/>
      <c r="B9946" s="219"/>
      <c r="C9946" s="103"/>
      <c r="D9946" s="103"/>
      <c r="E9946" s="5" t="str">
        <f t="array" ref="E9946">IF(D9946="","",XLOOKUP(D9946,DATOS!$D$6:D14000,DATOS!$C$6:C14000,0,0,1))</f>
        <v/>
      </c>
      <c r="F9946" s="220"/>
      <c r="G9946" s="221"/>
      <c r="H9946" s="194"/>
      <c r="I9946" s="106"/>
      <c r="J9946" s="195"/>
      <c r="K9946" s="195"/>
      <c r="L9946" s="196"/>
    </row>
    <row r="9947">
      <c r="A9947" s="198"/>
      <c r="B9947" s="219"/>
      <c r="C9947" s="103"/>
      <c r="D9947" s="103"/>
      <c r="E9947" s="5" t="str">
        <f t="array" ref="E9947">IF(D9947="","",XLOOKUP(D9947,DATOS!$D$6:D14000,DATOS!$C$6:C14000,0,0,1))</f>
        <v/>
      </c>
      <c r="F9947" s="220"/>
      <c r="G9947" s="221"/>
      <c r="H9947" s="194"/>
      <c r="I9947" s="106"/>
      <c r="J9947" s="195"/>
      <c r="K9947" s="195"/>
      <c r="L9947" s="196"/>
    </row>
    <row r="9948">
      <c r="A9948" s="198"/>
      <c r="B9948" s="219"/>
      <c r="C9948" s="103"/>
      <c r="D9948" s="103"/>
      <c r="E9948" s="5" t="str">
        <f t="array" ref="E9948">IF(D9948="","",XLOOKUP(D9948,DATOS!$D$6:D14000,DATOS!$C$6:C14000,0,0,1))</f>
        <v/>
      </c>
      <c r="F9948" s="220"/>
      <c r="G9948" s="221"/>
      <c r="H9948" s="194"/>
      <c r="I9948" s="106"/>
      <c r="J9948" s="195"/>
      <c r="K9948" s="195"/>
      <c r="L9948" s="196"/>
    </row>
    <row r="9949">
      <c r="A9949" s="198"/>
      <c r="B9949" s="219"/>
      <c r="C9949" s="103"/>
      <c r="D9949" s="103"/>
      <c r="E9949" s="5" t="str">
        <f t="array" ref="E9949">IF(D9949="","",XLOOKUP(D9949,DATOS!$D$6:D14000,DATOS!$C$6:C14000,0,0,1))</f>
        <v/>
      </c>
      <c r="F9949" s="220"/>
      <c r="G9949" s="221"/>
      <c r="H9949" s="194"/>
      <c r="I9949" s="106"/>
      <c r="J9949" s="195"/>
      <c r="K9949" s="195"/>
      <c r="L9949" s="196"/>
    </row>
    <row r="9950">
      <c r="A9950" s="198"/>
      <c r="B9950" s="219"/>
      <c r="C9950" s="103"/>
      <c r="D9950" s="103"/>
      <c r="E9950" s="5" t="str">
        <f t="array" ref="E9950">IF(D9950="","",XLOOKUP(D9950,DATOS!$D$6:D14000,DATOS!$C$6:C14000,0,0,1))</f>
        <v/>
      </c>
      <c r="F9950" s="220"/>
      <c r="G9950" s="221"/>
      <c r="H9950" s="194"/>
      <c r="I9950" s="106"/>
      <c r="J9950" s="195"/>
      <c r="K9950" s="195"/>
      <c r="L9950" s="196"/>
    </row>
    <row r="9951">
      <c r="A9951" s="198"/>
      <c r="B9951" s="219"/>
      <c r="C9951" s="103"/>
      <c r="D9951" s="103"/>
      <c r="E9951" s="5" t="str">
        <f t="array" ref="E9951">IF(D9951="","",XLOOKUP(D9951,DATOS!$D$6:D14000,DATOS!$C$6:C14000,0,0,1))</f>
        <v/>
      </c>
      <c r="F9951" s="220"/>
      <c r="G9951" s="221"/>
      <c r="H9951" s="194"/>
      <c r="I9951" s="106"/>
      <c r="J9951" s="195"/>
      <c r="K9951" s="195"/>
      <c r="L9951" s="196"/>
    </row>
    <row r="9952">
      <c r="A9952" s="198"/>
      <c r="B9952" s="219"/>
      <c r="C9952" s="103"/>
      <c r="D9952" s="103"/>
      <c r="E9952" s="5" t="str">
        <f t="array" ref="E9952">IF(D9952="","",XLOOKUP(D9952,DATOS!$D$6:D14000,DATOS!$C$6:C14000,0,0,1))</f>
        <v/>
      </c>
      <c r="F9952" s="220"/>
      <c r="G9952" s="221"/>
      <c r="H9952" s="194"/>
      <c r="I9952" s="106"/>
      <c r="J9952" s="195"/>
      <c r="K9952" s="195"/>
      <c r="L9952" s="196"/>
    </row>
    <row r="9953">
      <c r="A9953" s="198"/>
      <c r="B9953" s="219"/>
      <c r="C9953" s="103"/>
      <c r="D9953" s="103"/>
      <c r="E9953" s="5" t="str">
        <f t="array" ref="E9953">IF(D9953="","",XLOOKUP(D9953,DATOS!$D$6:D14000,DATOS!$C$6:C14000,0,0,1))</f>
        <v/>
      </c>
      <c r="F9953" s="220"/>
      <c r="G9953" s="221"/>
      <c r="H9953" s="194"/>
      <c r="I9953" s="106"/>
      <c r="J9953" s="195"/>
      <c r="K9953" s="195"/>
      <c r="L9953" s="196"/>
    </row>
    <row r="9954">
      <c r="A9954" s="198"/>
      <c r="B9954" s="219"/>
      <c r="C9954" s="103"/>
      <c r="D9954" s="103"/>
      <c r="E9954" s="5" t="str">
        <f t="array" ref="E9954">IF(D9954="","",XLOOKUP(D9954,DATOS!$D$6:D14000,DATOS!$C$6:C14000,0,0,1))</f>
        <v/>
      </c>
      <c r="F9954" s="220"/>
      <c r="G9954" s="221"/>
      <c r="H9954" s="194"/>
      <c r="I9954" s="106"/>
      <c r="J9954" s="195"/>
      <c r="K9954" s="195"/>
      <c r="L9954" s="196"/>
    </row>
    <row r="9955">
      <c r="A9955" s="198"/>
      <c r="B9955" s="219"/>
      <c r="C9955" s="103"/>
      <c r="D9955" s="103"/>
      <c r="E9955" s="5" t="str">
        <f t="array" ref="E9955">IF(D9955="","",XLOOKUP(D9955,DATOS!$D$6:D14000,DATOS!$C$6:C14000,0,0,1))</f>
        <v/>
      </c>
      <c r="F9955" s="220"/>
      <c r="G9955" s="221"/>
      <c r="H9955" s="194"/>
      <c r="I9955" s="106"/>
      <c r="J9955" s="195"/>
      <c r="K9955" s="195"/>
      <c r="L9955" s="196"/>
    </row>
    <row r="9956">
      <c r="A9956" s="198"/>
      <c r="B9956" s="219"/>
      <c r="C9956" s="103"/>
      <c r="D9956" s="103"/>
      <c r="E9956" s="5" t="str">
        <f t="array" ref="E9956">IF(D9956="","",XLOOKUP(D9956,DATOS!$D$6:D14000,DATOS!$C$6:C14000,0,0,1))</f>
        <v/>
      </c>
      <c r="F9956" s="220"/>
      <c r="G9956" s="221"/>
      <c r="H9956" s="194"/>
      <c r="I9956" s="106"/>
      <c r="J9956" s="195"/>
      <c r="K9956" s="195"/>
      <c r="L9956" s="196"/>
    </row>
    <row r="9957">
      <c r="A9957" s="198"/>
      <c r="B9957" s="219"/>
      <c r="C9957" s="103"/>
      <c r="D9957" s="103"/>
      <c r="E9957" s="5" t="str">
        <f t="array" ref="E9957">IF(D9957="","",XLOOKUP(D9957,DATOS!$D$6:D14000,DATOS!$C$6:C14000,0,0,1))</f>
        <v/>
      </c>
      <c r="F9957" s="220"/>
      <c r="G9957" s="221"/>
      <c r="H9957" s="194"/>
      <c r="I9957" s="106"/>
      <c r="J9957" s="195"/>
      <c r="K9957" s="195"/>
      <c r="L9957" s="196"/>
    </row>
    <row r="9958">
      <c r="A9958" s="198"/>
      <c r="B9958" s="219"/>
      <c r="C9958" s="103"/>
      <c r="D9958" s="103"/>
      <c r="E9958" s="224" t="str">
        <f t="array" ref="E9958">IF(D9958="","",XLOOKUP(D9958,DATOS!$D$6:D14000,DATOS!$C$6:C14000,0,0,1))</f>
        <v/>
      </c>
      <c r="F9958" s="220"/>
      <c r="G9958" s="221"/>
      <c r="H9958" s="194"/>
      <c r="I9958" s="106"/>
      <c r="J9958" s="195"/>
      <c r="K9958" s="195"/>
      <c r="L9958" s="196"/>
    </row>
    <row r="9959">
      <c r="A9959" s="198"/>
      <c r="B9959" s="219"/>
      <c r="C9959" s="103"/>
      <c r="D9959" s="103"/>
      <c r="E9959" s="5" t="str">
        <f t="array" ref="E9959">IF(D9959="","",XLOOKUP(D9959,DATOS!$D$6:D14000,DATOS!$C$6:C14000,0,0,1))</f>
        <v/>
      </c>
      <c r="F9959" s="220"/>
      <c r="G9959" s="221"/>
      <c r="H9959" s="194"/>
      <c r="I9959" s="106"/>
      <c r="J9959" s="195"/>
      <c r="K9959" s="195"/>
      <c r="L9959" s="196"/>
    </row>
    <row r="9960">
      <c r="A9960" s="198"/>
      <c r="B9960" s="219"/>
      <c r="C9960" s="103"/>
      <c r="D9960" s="103"/>
      <c r="E9960" s="5" t="str">
        <f t="array" ref="E9960">IF(D9960="","",XLOOKUP(D9960,DATOS!$D$6:D14000,DATOS!$C$6:C14000,0,0,1))</f>
        <v/>
      </c>
      <c r="F9960" s="220"/>
      <c r="G9960" s="221"/>
      <c r="H9960" s="194"/>
      <c r="I9960" s="106"/>
      <c r="J9960" s="195"/>
      <c r="K9960" s="195"/>
      <c r="L9960" s="196"/>
    </row>
    <row r="9961">
      <c r="A9961" s="198"/>
      <c r="B9961" s="219"/>
      <c r="C9961" s="103"/>
      <c r="D9961" s="103"/>
      <c r="E9961" s="5" t="str">
        <f t="array" ref="E9961">IF(D9961="","",XLOOKUP(D9961,DATOS!$D$6:D14000,DATOS!$C$6:C14000,0,0,1))</f>
        <v/>
      </c>
      <c r="F9961" s="220"/>
      <c r="G9961" s="221"/>
      <c r="H9961" s="194"/>
      <c r="I9961" s="106"/>
      <c r="J9961" s="195"/>
      <c r="K9961" s="195"/>
      <c r="L9961" s="196"/>
    </row>
    <row r="9962">
      <c r="A9962" s="198"/>
      <c r="B9962" s="219"/>
      <c r="C9962" s="103"/>
      <c r="D9962" s="103"/>
      <c r="E9962" s="5" t="str">
        <f t="array" ref="E9962">IF(D9962="","",XLOOKUP(D9962,DATOS!$D$6:D14000,DATOS!$C$6:C14000,0,0,1))</f>
        <v/>
      </c>
      <c r="F9962" s="220"/>
      <c r="G9962" s="221"/>
      <c r="H9962" s="194"/>
      <c r="I9962" s="106"/>
      <c r="J9962" s="195"/>
      <c r="K9962" s="195"/>
      <c r="L9962" s="196"/>
    </row>
    <row r="9963">
      <c r="A9963" s="198"/>
      <c r="B9963" s="219"/>
      <c r="C9963" s="103"/>
      <c r="D9963" s="103"/>
      <c r="E9963" s="5" t="str">
        <f t="array" ref="E9963">IF(D9963="","",XLOOKUP(D9963,DATOS!$D$6:D14000,DATOS!$C$6:C14000,0,0,1))</f>
        <v/>
      </c>
      <c r="F9963" s="220"/>
      <c r="G9963" s="221"/>
      <c r="H9963" s="194"/>
      <c r="I9963" s="106"/>
      <c r="J9963" s="195"/>
      <c r="K9963" s="195"/>
      <c r="L9963" s="196"/>
    </row>
    <row r="9964">
      <c r="A9964" s="198"/>
      <c r="B9964" s="219"/>
      <c r="C9964" s="103"/>
      <c r="D9964" s="103"/>
      <c r="E9964" s="5" t="str">
        <f t="array" ref="E9964">IF(D9964="","",XLOOKUP(D9964,DATOS!$D$6:D14000,DATOS!$C$6:C14000,0,0,1))</f>
        <v/>
      </c>
      <c r="F9964" s="220"/>
      <c r="G9964" s="221"/>
      <c r="H9964" s="194"/>
      <c r="I9964" s="106"/>
      <c r="J9964" s="195"/>
      <c r="K9964" s="195"/>
      <c r="L9964" s="196"/>
    </row>
    <row r="9965">
      <c r="A9965" s="198"/>
      <c r="B9965" s="219"/>
      <c r="C9965" s="103"/>
      <c r="D9965" s="103"/>
      <c r="E9965" s="5" t="str">
        <f t="array" ref="E9965">IF(D9965="","",XLOOKUP(D9965,DATOS!$D$6:D14000,DATOS!$C$6:C14000,0,0,1))</f>
        <v/>
      </c>
      <c r="F9965" s="220"/>
      <c r="G9965" s="221"/>
      <c r="H9965" s="194"/>
      <c r="I9965" s="106"/>
      <c r="J9965" s="195"/>
      <c r="K9965" s="195"/>
      <c r="L9965" s="196"/>
    </row>
    <row r="9966">
      <c r="A9966" s="198"/>
      <c r="B9966" s="219"/>
      <c r="C9966" s="103"/>
      <c r="D9966" s="103"/>
      <c r="E9966" s="5" t="str">
        <f t="array" ref="E9966">IF(D9966="","",XLOOKUP(D9966,DATOS!$D$6:D14000,DATOS!$C$6:C14000,0,0,1))</f>
        <v/>
      </c>
      <c r="F9966" s="220"/>
      <c r="G9966" s="221"/>
      <c r="H9966" s="194"/>
      <c r="I9966" s="106"/>
      <c r="J9966" s="195"/>
      <c r="K9966" s="195"/>
      <c r="L9966" s="196"/>
    </row>
    <row r="9967">
      <c r="A9967" s="198"/>
      <c r="B9967" s="219"/>
      <c r="C9967" s="103"/>
      <c r="D9967" s="103"/>
      <c r="E9967" s="5" t="str">
        <f t="array" ref="E9967">IF(D9967="","",XLOOKUP(D9967,DATOS!$D$6:D14000,DATOS!$C$6:C14000,0,0,1))</f>
        <v/>
      </c>
      <c r="F9967" s="220"/>
      <c r="G9967" s="221"/>
      <c r="H9967" s="194"/>
      <c r="I9967" s="106"/>
      <c r="J9967" s="195"/>
      <c r="K9967" s="195"/>
      <c r="L9967" s="196"/>
    </row>
    <row r="9968">
      <c r="A9968" s="198"/>
      <c r="B9968" s="219"/>
      <c r="C9968" s="103"/>
      <c r="D9968" s="103"/>
      <c r="E9968" s="5" t="str">
        <f t="array" ref="E9968">IF(D9968="","",XLOOKUP(D9968,DATOS!$D$6:D14000,DATOS!$C$6:C14000,0,0,1))</f>
        <v/>
      </c>
      <c r="F9968" s="220"/>
      <c r="G9968" s="221"/>
      <c r="H9968" s="194"/>
      <c r="I9968" s="106"/>
      <c r="J9968" s="195"/>
      <c r="K9968" s="195"/>
      <c r="L9968" s="196"/>
    </row>
    <row r="9969">
      <c r="A9969" s="198"/>
      <c r="B9969" s="219"/>
      <c r="C9969" s="103"/>
      <c r="D9969" s="103"/>
      <c r="E9969" s="5" t="str">
        <f t="array" ref="E9969">IF(D9969="","",XLOOKUP(D9969,DATOS!$D$6:D14000,DATOS!$C$6:C14000,0,0,1))</f>
        <v/>
      </c>
      <c r="F9969" s="220"/>
      <c r="G9969" s="221"/>
      <c r="H9969" s="194"/>
      <c r="I9969" s="106"/>
      <c r="J9969" s="195"/>
      <c r="K9969" s="195"/>
      <c r="L9969" s="196"/>
    </row>
    <row r="9970">
      <c r="A9970" s="198"/>
      <c r="B9970" s="219"/>
      <c r="C9970" s="103"/>
      <c r="D9970" s="103"/>
      <c r="E9970" s="5" t="str">
        <f t="array" ref="E9970">IF(D9970="","",XLOOKUP(D9970,DATOS!$D$6:D14000,DATOS!$C$6:C14000,0,0,1))</f>
        <v/>
      </c>
      <c r="F9970" s="220"/>
      <c r="G9970" s="221"/>
      <c r="H9970" s="194"/>
      <c r="I9970" s="106"/>
      <c r="J9970" s="195"/>
      <c r="K9970" s="195"/>
      <c r="L9970" s="196"/>
    </row>
    <row r="9971">
      <c r="A9971" s="198"/>
      <c r="B9971" s="219"/>
      <c r="C9971" s="103"/>
      <c r="D9971" s="103"/>
      <c r="E9971" s="5" t="str">
        <f t="array" ref="E9971">IF(D9971="","",XLOOKUP(D9971,DATOS!$D$6:D14000,DATOS!$C$6:C14000,0,0,1))</f>
        <v/>
      </c>
      <c r="F9971" s="220"/>
      <c r="G9971" s="221"/>
      <c r="H9971" s="194"/>
      <c r="I9971" s="106"/>
      <c r="J9971" s="195"/>
      <c r="K9971" s="195"/>
      <c r="L9971" s="196"/>
    </row>
    <row r="9972">
      <c r="A9972" s="198"/>
      <c r="B9972" s="219"/>
      <c r="C9972" s="103"/>
      <c r="D9972" s="103"/>
      <c r="E9972" s="5" t="str">
        <f t="array" ref="E9972">IF(D9972="","",XLOOKUP(D9972,DATOS!$D$6:D14000,DATOS!$C$6:C14000,0,0,1))</f>
        <v/>
      </c>
      <c r="F9972" s="220"/>
      <c r="G9972" s="221"/>
      <c r="H9972" s="194"/>
      <c r="I9972" s="106"/>
      <c r="J9972" s="195"/>
      <c r="K9972" s="195"/>
      <c r="L9972" s="196"/>
    </row>
    <row r="9973">
      <c r="A9973" s="198"/>
      <c r="B9973" s="219"/>
      <c r="C9973" s="103"/>
      <c r="D9973" s="103"/>
      <c r="E9973" s="5" t="str">
        <f t="array" ref="E9973">IF(D9973="","",XLOOKUP(D9973,DATOS!$D$6:D14000,DATOS!$C$6:C14000,0,0,1))</f>
        <v/>
      </c>
      <c r="F9973" s="220"/>
      <c r="G9973" s="221"/>
      <c r="H9973" s="194"/>
      <c r="I9973" s="106"/>
      <c r="J9973" s="195"/>
      <c r="K9973" s="195"/>
      <c r="L9973" s="196"/>
    </row>
    <row r="9974">
      <c r="A9974" s="198"/>
      <c r="B9974" s="219"/>
      <c r="C9974" s="103"/>
      <c r="D9974" s="103"/>
      <c r="E9974" s="5" t="str">
        <f t="array" ref="E9974">IF(D9974="","",XLOOKUP(D9974,DATOS!$D$6:D14000,DATOS!$C$6:C14000,0,0,1))</f>
        <v/>
      </c>
      <c r="F9974" s="220"/>
      <c r="G9974" s="221"/>
      <c r="H9974" s="194"/>
      <c r="I9974" s="106"/>
      <c r="J9974" s="195"/>
      <c r="K9974" s="195"/>
      <c r="L9974" s="196"/>
    </row>
    <row r="9975">
      <c r="A9975" s="198"/>
      <c r="B9975" s="219"/>
      <c r="C9975" s="103"/>
      <c r="D9975" s="103"/>
      <c r="E9975" s="5" t="str">
        <f t="array" ref="E9975">IF(D9975="","",XLOOKUP(D9975,DATOS!$D$6:D14000,DATOS!$C$6:C14000,0,0,1))</f>
        <v/>
      </c>
      <c r="F9975" s="220"/>
      <c r="G9975" s="221"/>
      <c r="H9975" s="194"/>
      <c r="I9975" s="106"/>
      <c r="J9975" s="195"/>
      <c r="K9975" s="195"/>
      <c r="L9975" s="196"/>
    </row>
    <row r="9976">
      <c r="A9976" s="198"/>
      <c r="B9976" s="219"/>
      <c r="C9976" s="103"/>
      <c r="D9976" s="103"/>
      <c r="E9976" s="5" t="str">
        <f t="array" ref="E9976">IF(D9976="","",XLOOKUP(D9976,DATOS!$D$6:D14000,DATOS!$C$6:C14000,0,0,1))</f>
        <v/>
      </c>
      <c r="F9976" s="220"/>
      <c r="G9976" s="221"/>
      <c r="H9976" s="194"/>
      <c r="I9976" s="106"/>
      <c r="J9976" s="195"/>
      <c r="K9976" s="195"/>
      <c r="L9976" s="196"/>
    </row>
    <row r="9977">
      <c r="A9977" s="198"/>
      <c r="B9977" s="219"/>
      <c r="C9977" s="103"/>
      <c r="D9977" s="103"/>
      <c r="E9977" s="5" t="str">
        <f t="array" ref="E9977">IF(D9977="","",XLOOKUP(D9977,DATOS!$D$6:D14000,DATOS!$C$6:C14000,0,0,1))</f>
        <v/>
      </c>
      <c r="F9977" s="220"/>
      <c r="G9977" s="221"/>
      <c r="H9977" s="194"/>
      <c r="I9977" s="106"/>
      <c r="J9977" s="195"/>
      <c r="K9977" s="195"/>
      <c r="L9977" s="196"/>
    </row>
    <row r="9978">
      <c r="A9978" s="198"/>
      <c r="B9978" s="219"/>
      <c r="C9978" s="103"/>
      <c r="D9978" s="103"/>
      <c r="E9978" s="5" t="str">
        <f t="array" ref="E9978">IF(D9978="","",XLOOKUP(D9978,DATOS!$D$6:D14000,DATOS!$C$6:C14000,0,0,1))</f>
        <v/>
      </c>
      <c r="F9978" s="220"/>
      <c r="G9978" s="221"/>
      <c r="H9978" s="194"/>
      <c r="I9978" s="106"/>
      <c r="J9978" s="195"/>
      <c r="K9978" s="195"/>
      <c r="L9978" s="196"/>
    </row>
    <row r="9979">
      <c r="A9979" s="198"/>
      <c r="B9979" s="219"/>
      <c r="C9979" s="103"/>
      <c r="D9979" s="103"/>
      <c r="E9979" s="5" t="str">
        <f t="array" ref="E9979">IF(D9979="","",XLOOKUP(D9979,DATOS!$D$6:D14000,DATOS!$C$6:C14000,0,0,1))</f>
        <v/>
      </c>
      <c r="F9979" s="220"/>
      <c r="G9979" s="221"/>
      <c r="H9979" s="194"/>
      <c r="I9979" s="106"/>
      <c r="J9979" s="195"/>
      <c r="K9979" s="195"/>
      <c r="L9979" s="196"/>
    </row>
    <row r="9980">
      <c r="A9980" s="198"/>
      <c r="B9980" s="219"/>
      <c r="C9980" s="103"/>
      <c r="D9980" s="103"/>
      <c r="E9980" s="5" t="str">
        <f t="array" ref="E9980">IF(D9980="","",XLOOKUP(D9980,DATOS!$D$6:D14000,DATOS!$C$6:C14000,0,0,1))</f>
        <v/>
      </c>
      <c r="F9980" s="220"/>
      <c r="G9980" s="221"/>
      <c r="H9980" s="194"/>
      <c r="I9980" s="106"/>
      <c r="J9980" s="195"/>
      <c r="K9980" s="195"/>
      <c r="L9980" s="196"/>
    </row>
    <row r="9981">
      <c r="A9981" s="198"/>
      <c r="B9981" s="219"/>
      <c r="C9981" s="103"/>
      <c r="D9981" s="103"/>
      <c r="E9981" s="5" t="str">
        <f t="array" ref="E9981">IF(D9981="","",XLOOKUP(D9981,DATOS!$D$6:D14000,DATOS!$C$6:C14000,0,0,1))</f>
        <v/>
      </c>
      <c r="F9981" s="220"/>
      <c r="G9981" s="221"/>
      <c r="H9981" s="194"/>
      <c r="I9981" s="106"/>
      <c r="J9981" s="195"/>
      <c r="K9981" s="195"/>
      <c r="L9981" s="196"/>
    </row>
    <row r="9982">
      <c r="A9982" s="198"/>
      <c r="B9982" s="219"/>
      <c r="C9982" s="103"/>
      <c r="D9982" s="103"/>
      <c r="E9982" s="5" t="str">
        <f t="array" ref="E9982">IF(D9982="","",XLOOKUP(D9982,DATOS!$D$6:D14000,DATOS!$C$6:C14000,0,0,1))</f>
        <v/>
      </c>
      <c r="F9982" s="220"/>
      <c r="G9982" s="221"/>
      <c r="H9982" s="194"/>
      <c r="I9982" s="106"/>
      <c r="J9982" s="195"/>
      <c r="K9982" s="195"/>
      <c r="L9982" s="196"/>
    </row>
    <row r="9983">
      <c r="A9983" s="198"/>
      <c r="B9983" s="219"/>
      <c r="C9983" s="103"/>
      <c r="D9983" s="103"/>
      <c r="E9983" s="5" t="str">
        <f t="array" ref="E9983">IF(D9983="","",XLOOKUP(D9983,DATOS!$D$6:D14000,DATOS!$C$6:C14000,0,0,1))</f>
        <v/>
      </c>
      <c r="F9983" s="220"/>
      <c r="G9983" s="221"/>
      <c r="H9983" s="194"/>
      <c r="I9983" s="106"/>
      <c r="J9983" s="195"/>
      <c r="K9983" s="195"/>
      <c r="L9983" s="196"/>
    </row>
    <row r="9984">
      <c r="A9984" s="198"/>
      <c r="B9984" s="219"/>
      <c r="C9984" s="103"/>
      <c r="D9984" s="103"/>
      <c r="E9984" s="5" t="str">
        <f t="array" ref="E9984">IF(D9984="","",XLOOKUP(D9984,DATOS!$D$6:D14000,DATOS!$C$6:C14000,0,0,1))</f>
        <v/>
      </c>
      <c r="F9984" s="220"/>
      <c r="G9984" s="221"/>
      <c r="H9984" s="194"/>
      <c r="I9984" s="106"/>
      <c r="J9984" s="195"/>
      <c r="K9984" s="195"/>
      <c r="L9984" s="196"/>
    </row>
    <row r="9985">
      <c r="A9985" s="198"/>
      <c r="B9985" s="219"/>
      <c r="C9985" s="103"/>
      <c r="D9985" s="103"/>
      <c r="E9985" s="5" t="str">
        <f t="array" ref="E9985">IF(D9985="","",XLOOKUP(D9985,DATOS!$D$6:D14000,DATOS!$C$6:C14000,0,0,1))</f>
        <v/>
      </c>
      <c r="F9985" s="220"/>
      <c r="G9985" s="221"/>
      <c r="H9985" s="194"/>
      <c r="I9985" s="106"/>
      <c r="J9985" s="195"/>
      <c r="K9985" s="195"/>
      <c r="L9985" s="196"/>
    </row>
    <row r="9986">
      <c r="A9986" s="198"/>
      <c r="B9986" s="219"/>
      <c r="C9986" s="103"/>
      <c r="D9986" s="103"/>
      <c r="E9986" s="5" t="str">
        <f t="array" ref="E9986">IF(D9986="","",XLOOKUP(D9986,DATOS!$D$6:D14000,DATOS!$C$6:C14000,0,0,1))</f>
        <v/>
      </c>
      <c r="F9986" s="220"/>
      <c r="G9986" s="221"/>
      <c r="H9986" s="194"/>
      <c r="I9986" s="106"/>
      <c r="J9986" s="195"/>
      <c r="K9986" s="195"/>
      <c r="L9986" s="196"/>
    </row>
    <row r="9987">
      <c r="A9987" s="198"/>
      <c r="B9987" s="219"/>
      <c r="C9987" s="103"/>
      <c r="D9987" s="103"/>
      <c r="E9987" s="5" t="str">
        <f t="array" ref="E9987">IF(D9987="","",XLOOKUP(D9987,DATOS!$D$6:D14000,DATOS!$C$6:C14000,0,0,1))</f>
        <v/>
      </c>
      <c r="F9987" s="220"/>
      <c r="G9987" s="221"/>
      <c r="H9987" s="194"/>
      <c r="I9987" s="106"/>
      <c r="J9987" s="195"/>
      <c r="K9987" s="195"/>
      <c r="L9987" s="196"/>
    </row>
    <row r="9988">
      <c r="A9988" s="198"/>
      <c r="B9988" s="219"/>
      <c r="C9988" s="103"/>
      <c r="D9988" s="103"/>
      <c r="E9988" s="5" t="str">
        <f t="array" ref="E9988">IF(D9988="","",XLOOKUP(D9988,DATOS!$D$6:D14000,DATOS!$C$6:C14000,0,0,1))</f>
        <v/>
      </c>
      <c r="F9988" s="220"/>
      <c r="G9988" s="221"/>
      <c r="H9988" s="194"/>
      <c r="I9988" s="106"/>
      <c r="J9988" s="195"/>
      <c r="K9988" s="195"/>
      <c r="L9988" s="196"/>
    </row>
    <row r="9989">
      <c r="A9989" s="198"/>
      <c r="B9989" s="219"/>
      <c r="C9989" s="103"/>
      <c r="D9989" s="103"/>
      <c r="E9989" s="5" t="str">
        <f t="array" ref="E9989">IF(D9989="","",XLOOKUP(D9989,DATOS!$D$6:D14000,DATOS!$C$6:C14000,0,0,1))</f>
        <v/>
      </c>
      <c r="F9989" s="220"/>
      <c r="G9989" s="221"/>
      <c r="H9989" s="194"/>
      <c r="I9989" s="106"/>
      <c r="J9989" s="195"/>
      <c r="K9989" s="195"/>
      <c r="L9989" s="196"/>
    </row>
    <row r="9990">
      <c r="A9990" s="198"/>
      <c r="B9990" s="219"/>
      <c r="C9990" s="103"/>
      <c r="D9990" s="103"/>
      <c r="E9990" s="5" t="str">
        <f t="array" ref="E9990">IF(D9990="","",XLOOKUP(D9990,DATOS!$D$6:D14000,DATOS!$C$6:C14000,0,0,1))</f>
        <v/>
      </c>
      <c r="F9990" s="220"/>
      <c r="G9990" s="221"/>
      <c r="H9990" s="194"/>
      <c r="I9990" s="106"/>
      <c r="J9990" s="195"/>
      <c r="K9990" s="195"/>
      <c r="L9990" s="196"/>
    </row>
    <row r="9991">
      <c r="A9991" s="198"/>
      <c r="B9991" s="219"/>
      <c r="C9991" s="103"/>
      <c r="D9991" s="103"/>
      <c r="E9991" s="5" t="str">
        <f t="array" ref="E9991">IF(D9991="","",XLOOKUP(D9991,DATOS!$D$6:D14000,DATOS!$C$6:C14000,0,0,1))</f>
        <v/>
      </c>
      <c r="F9991" s="220"/>
      <c r="G9991" s="221"/>
      <c r="H9991" s="194"/>
      <c r="I9991" s="106"/>
      <c r="J9991" s="195"/>
      <c r="K9991" s="195"/>
      <c r="L9991" s="196"/>
    </row>
    <row r="9992">
      <c r="A9992" s="198"/>
      <c r="B9992" s="219"/>
      <c r="C9992" s="103"/>
      <c r="D9992" s="103"/>
      <c r="E9992" s="5" t="str">
        <f t="array" ref="E9992">IF(D9992="","",XLOOKUP(D9992,DATOS!$D$6:D14000,DATOS!$C$6:C14000,0,0,1))</f>
        <v/>
      </c>
      <c r="F9992" s="220"/>
      <c r="G9992" s="221"/>
      <c r="H9992" s="194"/>
      <c r="I9992" s="106"/>
      <c r="J9992" s="195"/>
      <c r="K9992" s="195"/>
      <c r="L9992" s="196"/>
    </row>
    <row r="9993">
      <c r="A9993" s="198"/>
      <c r="B9993" s="219"/>
      <c r="C9993" s="103"/>
      <c r="D9993" s="103"/>
      <c r="E9993" s="5" t="str">
        <f t="array" ref="E9993">IF(D9993="","",XLOOKUP(D9993,DATOS!$D$6:D14000,DATOS!$C$6:C14000,0,0,1))</f>
        <v/>
      </c>
      <c r="F9993" s="220"/>
      <c r="G9993" s="221"/>
      <c r="H9993" s="194"/>
      <c r="I9993" s="106"/>
      <c r="J9993" s="195"/>
      <c r="K9993" s="195"/>
      <c r="L9993" s="196"/>
    </row>
    <row r="9994">
      <c r="A9994" s="198"/>
      <c r="B9994" s="219"/>
      <c r="C9994" s="103"/>
      <c r="D9994" s="103"/>
      <c r="E9994" s="5" t="str">
        <f t="array" ref="E9994">IF(D9994="","",XLOOKUP(D9994,DATOS!$D$6:D14000,DATOS!$C$6:C14000,0,0,1))</f>
        <v/>
      </c>
      <c r="F9994" s="220"/>
      <c r="G9994" s="221"/>
      <c r="H9994" s="194"/>
      <c r="I9994" s="106"/>
      <c r="J9994" s="195"/>
      <c r="K9994" s="195"/>
      <c r="L9994" s="196"/>
    </row>
    <row r="9995">
      <c r="A9995" s="198"/>
      <c r="B9995" s="219"/>
      <c r="C9995" s="103"/>
      <c r="D9995" s="103"/>
      <c r="E9995" s="5" t="str">
        <f t="array" ref="E9995">IF(D9995="","",XLOOKUP(D9995,DATOS!$D$6:D14000,DATOS!$C$6:C14000,0,0,1))</f>
        <v/>
      </c>
      <c r="F9995" s="220"/>
      <c r="G9995" s="221"/>
      <c r="H9995" s="194"/>
      <c r="I9995" s="106"/>
      <c r="J9995" s="195"/>
      <c r="K9995" s="195"/>
      <c r="L9995" s="196"/>
    </row>
    <row r="9996">
      <c r="A9996" s="198"/>
      <c r="B9996" s="219"/>
      <c r="C9996" s="103"/>
      <c r="D9996" s="103"/>
      <c r="E9996" s="5" t="str">
        <f t="array" ref="E9996">IF(D9996="","",XLOOKUP(D9996,DATOS!$D$6:D14000,DATOS!$C$6:C14000,0,0,1))</f>
        <v/>
      </c>
      <c r="F9996" s="220"/>
      <c r="G9996" s="221"/>
      <c r="H9996" s="194"/>
      <c r="I9996" s="106"/>
      <c r="J9996" s="195"/>
      <c r="K9996" s="195"/>
      <c r="L9996" s="196"/>
    </row>
    <row r="9997">
      <c r="A9997" s="198"/>
      <c r="B9997" s="219"/>
      <c r="C9997" s="103"/>
      <c r="D9997" s="103"/>
      <c r="E9997" s="5" t="str">
        <f t="array" ref="E9997">IF(D9997="","",XLOOKUP(D9997,DATOS!$D$6:D14000,DATOS!$C$6:C14000,0,0,1))</f>
        <v/>
      </c>
      <c r="F9997" s="220"/>
      <c r="G9997" s="221"/>
      <c r="H9997" s="194"/>
      <c r="I9997" s="106"/>
      <c r="J9997" s="195"/>
      <c r="K9997" s="195"/>
      <c r="L9997" s="196"/>
    </row>
    <row r="9998">
      <c r="A9998" s="198"/>
      <c r="B9998" s="219"/>
      <c r="C9998" s="103"/>
      <c r="D9998" s="103"/>
      <c r="E9998" s="5" t="str">
        <f t="array" ref="E9998">IF(D9998="","",XLOOKUP(D9998,DATOS!$D$6:D14000,DATOS!$C$6:C14000,0,0,1))</f>
        <v/>
      </c>
      <c r="F9998" s="220"/>
      <c r="G9998" s="221"/>
      <c r="H9998" s="194"/>
      <c r="I9998" s="106"/>
      <c r="J9998" s="195"/>
      <c r="K9998" s="195"/>
      <c r="L9998" s="196"/>
    </row>
    <row r="9999">
      <c r="A9999" s="198"/>
      <c r="B9999" s="219"/>
      <c r="C9999" s="103"/>
      <c r="D9999" s="103"/>
      <c r="E9999" s="5" t="str">
        <f t="array" ref="E9999">IF(D9999="","",XLOOKUP(D9999,DATOS!$D$6:D14000,DATOS!$C$6:C14000,0,0,1))</f>
        <v/>
      </c>
      <c r="F9999" s="220"/>
      <c r="G9999" s="221"/>
      <c r="H9999" s="194"/>
      <c r="I9999" s="106"/>
      <c r="J9999" s="195"/>
      <c r="K9999" s="195"/>
      <c r="L9999" s="196"/>
    </row>
    <row r="10000">
      <c r="A10000" s="198"/>
      <c r="B10000" s="219"/>
      <c r="C10000" s="103"/>
      <c r="D10000" s="103"/>
      <c r="E10000" s="5" t="str">
        <f t="array" ref="E10000">IF(D10000="","",XLOOKUP(D10000,DATOS!$D$6:D14000,DATOS!$C$6:C14000,0,0,1))</f>
        <v/>
      </c>
      <c r="F10000" s="220"/>
      <c r="G10000" s="221"/>
      <c r="H10000" s="194"/>
      <c r="I10000" s="106"/>
      <c r="J10000" s="195"/>
      <c r="K10000" s="195"/>
      <c r="L10000" s="196"/>
    </row>
    <row r="10001">
      <c r="A10001" s="198"/>
      <c r="B10001" s="219"/>
      <c r="C10001" s="103"/>
      <c r="D10001" s="103"/>
      <c r="E10001" s="5" t="str">
        <f t="array" ref="E10001">IF(D10001="","",XLOOKUP(D10001,DATOS!$D$6:D14000,DATOS!$C$6:C14000,0,0,1))</f>
        <v/>
      </c>
      <c r="F10001" s="220"/>
      <c r="G10001" s="221"/>
      <c r="H10001" s="194"/>
      <c r="I10001" s="106"/>
      <c r="J10001" s="195"/>
      <c r="K10001" s="195"/>
      <c r="L10001" s="196"/>
    </row>
    <row r="10002">
      <c r="A10002" s="198"/>
      <c r="B10002" s="219"/>
      <c r="C10002" s="103"/>
      <c r="D10002" s="103"/>
      <c r="E10002" s="5" t="str">
        <f t="array" ref="E10002">IF(D10002="","",XLOOKUP(D10002,DATOS!$D$6:D14000,DATOS!$C$6:C14000,0,0,1))</f>
        <v/>
      </c>
      <c r="F10002" s="220"/>
      <c r="G10002" s="221"/>
      <c r="H10002" s="194"/>
      <c r="I10002" s="106"/>
      <c r="J10002" s="195"/>
      <c r="K10002" s="195"/>
      <c r="L10002" s="196"/>
    </row>
    <row r="10003">
      <c r="A10003" s="198"/>
      <c r="B10003" s="219"/>
      <c r="C10003" s="103"/>
      <c r="D10003" s="103"/>
      <c r="E10003" s="5" t="str">
        <f t="array" ref="E10003">IF(D10003="","",XLOOKUP(D10003,DATOS!$D$6:D14000,DATOS!$C$6:C14000,0,0,1))</f>
        <v/>
      </c>
      <c r="F10003" s="220"/>
      <c r="G10003" s="221"/>
      <c r="H10003" s="194"/>
      <c r="I10003" s="106"/>
      <c r="J10003" s="195"/>
      <c r="K10003" s="195"/>
      <c r="L10003" s="196"/>
    </row>
    <row r="10004">
      <c r="A10004" s="198"/>
      <c r="B10004" s="219"/>
      <c r="C10004" s="103"/>
      <c r="D10004" s="103"/>
      <c r="E10004" s="5" t="str">
        <f t="array" ref="E10004">IF(D10004="","",XLOOKUP(D10004,DATOS!$D$6:D14000,DATOS!$C$6:C14000,0,0,1))</f>
        <v/>
      </c>
      <c r="F10004" s="220"/>
      <c r="G10004" s="221"/>
      <c r="H10004" s="194"/>
      <c r="I10004" s="106"/>
      <c r="J10004" s="195"/>
      <c r="K10004" s="195"/>
      <c r="L10004" s="196"/>
    </row>
    <row r="10005">
      <c r="A10005" s="198"/>
      <c r="B10005" s="219"/>
      <c r="C10005" s="103"/>
      <c r="D10005" s="103"/>
      <c r="E10005" s="5" t="str">
        <f t="array" ref="E10005">IF(D10005="","",XLOOKUP(D10005,DATOS!$D$6:D14000,DATOS!$C$6:C14000,0,0,1))</f>
        <v/>
      </c>
      <c r="F10005" s="220"/>
      <c r="G10005" s="221"/>
      <c r="H10005" s="194"/>
      <c r="I10005" s="106"/>
      <c r="J10005" s="195"/>
      <c r="K10005" s="195"/>
      <c r="L10005" s="196"/>
    </row>
    <row r="10006">
      <c r="A10006" s="198"/>
      <c r="B10006" s="219"/>
      <c r="C10006" s="103"/>
      <c r="D10006" s="103"/>
      <c r="E10006" s="5" t="str">
        <f t="array" ref="E10006">IF(D10006="","",XLOOKUP(D10006,DATOS!$D$6:D14000,DATOS!$C$6:C14000,0,0,1))</f>
        <v/>
      </c>
      <c r="F10006" s="220"/>
      <c r="G10006" s="221"/>
      <c r="H10006" s="194"/>
      <c r="I10006" s="106"/>
      <c r="J10006" s="195"/>
      <c r="K10006" s="195"/>
      <c r="L10006" s="196"/>
    </row>
    <row r="10007">
      <c r="A10007" s="198"/>
      <c r="B10007" s="219"/>
      <c r="C10007" s="103"/>
      <c r="D10007" s="103"/>
      <c r="E10007" s="5" t="str">
        <f t="array" ref="E10007">IF(D10007="","",XLOOKUP(D10007,DATOS!$D$6:D14000,DATOS!$C$6:C14000,0,0,1))</f>
        <v/>
      </c>
      <c r="F10007" s="220"/>
      <c r="G10007" s="221"/>
      <c r="H10007" s="194"/>
      <c r="I10007" s="106"/>
      <c r="J10007" s="195"/>
      <c r="K10007" s="195"/>
      <c r="L10007" s="196"/>
    </row>
    <row r="10008">
      <c r="A10008" s="198"/>
      <c r="B10008" s="219"/>
      <c r="C10008" s="103"/>
      <c r="D10008" s="103"/>
      <c r="E10008" s="5" t="str">
        <f t="array" ref="E10008">IF(D10008="","",XLOOKUP(D10008,DATOS!$D$6:D14000,DATOS!$C$6:C14000,0,0,1))</f>
        <v/>
      </c>
      <c r="F10008" s="220"/>
      <c r="G10008" s="221"/>
      <c r="H10008" s="194"/>
      <c r="I10008" s="106"/>
      <c r="J10008" s="195"/>
      <c r="K10008" s="195"/>
      <c r="L10008" s="196"/>
    </row>
    <row r="10009">
      <c r="A10009" s="198"/>
      <c r="B10009" s="219"/>
      <c r="C10009" s="103"/>
      <c r="D10009" s="103"/>
      <c r="E10009" s="5" t="str">
        <f t="array" ref="E10009">IF(D10009="","",XLOOKUP(D10009,DATOS!$D$6:D14000,DATOS!$C$6:C14000,0,0,1))</f>
        <v/>
      </c>
      <c r="F10009" s="220"/>
      <c r="G10009" s="221"/>
      <c r="H10009" s="194"/>
      <c r="I10009" s="106"/>
      <c r="J10009" s="195"/>
      <c r="K10009" s="195"/>
      <c r="L10009" s="196"/>
    </row>
    <row r="10010">
      <c r="A10010" s="198"/>
      <c r="B10010" s="219"/>
      <c r="C10010" s="103"/>
      <c r="D10010" s="103"/>
      <c r="E10010" s="5" t="str">
        <f t="array" ref="E10010">IF(D10010="","",XLOOKUP(D10010,DATOS!$D$6:D14000,DATOS!$C$6:C14000,0,0,1))</f>
        <v/>
      </c>
      <c r="F10010" s="220"/>
      <c r="G10010" s="221"/>
      <c r="H10010" s="194"/>
      <c r="I10010" s="106"/>
      <c r="J10010" s="195"/>
      <c r="K10010" s="195"/>
      <c r="L10010" s="196"/>
    </row>
    <row r="10011">
      <c r="A10011" s="198"/>
      <c r="B10011" s="219"/>
      <c r="C10011" s="103"/>
      <c r="D10011" s="103"/>
      <c r="E10011" s="229" t="str">
        <f t="array" ref="E10011">IF(C10010="","",XLOOKUP(C10010,DATOS!$D$6:D14000,DATOS!$C$6:C14000,0,0,1))</f>
        <v/>
      </c>
      <c r="F10011" s="220"/>
      <c r="G10011" s="221"/>
      <c r="H10011" s="194"/>
      <c r="I10011" s="106"/>
      <c r="J10011" s="195"/>
      <c r="K10011" s="195"/>
      <c r="L10011" s="196"/>
    </row>
    <row r="10012">
      <c r="A10012" s="198"/>
      <c r="B10012" s="219"/>
      <c r="C10012" s="103"/>
      <c r="D10012" s="103"/>
      <c r="E10012" s="5" t="str">
        <f t="array" ref="E10012">IF(D10012="","",XLOOKUP(D10012,DATOS!$D$6:D14000,DATOS!$C$6:C14000,0,0,1))</f>
        <v/>
      </c>
      <c r="F10012" s="220"/>
      <c r="G10012" s="221"/>
      <c r="H10012" s="194"/>
      <c r="I10012" s="106"/>
      <c r="J10012" s="195"/>
      <c r="K10012" s="195"/>
      <c r="L10012" s="196"/>
    </row>
    <row r="10013">
      <c r="A10013" s="198"/>
      <c r="B10013" s="219"/>
      <c r="C10013" s="103"/>
      <c r="D10013" s="103"/>
      <c r="E10013" s="5" t="str">
        <f t="array" ref="E10013">IF(D10013="","",XLOOKUP(D10013,DATOS!$D$6:D14000,DATOS!$C$6:C14000,0,0,1))</f>
        <v/>
      </c>
      <c r="F10013" s="220"/>
      <c r="G10013" s="221"/>
      <c r="H10013" s="194"/>
      <c r="I10013" s="106"/>
      <c r="J10013" s="195"/>
      <c r="K10013" s="195"/>
      <c r="L10013" s="196"/>
    </row>
    <row r="10014">
      <c r="A10014" s="198"/>
      <c r="B10014" s="219"/>
      <c r="C10014" s="103"/>
      <c r="D10014" s="103"/>
      <c r="E10014" s="5" t="str">
        <f t="array" ref="E10014">IF(D10014="","",XLOOKUP(D10014,DATOS!$D$6:D14000,DATOS!$C$6:C14000,0,0,1))</f>
        <v/>
      </c>
      <c r="F10014" s="220"/>
      <c r="G10014" s="221"/>
      <c r="H10014" s="194"/>
      <c r="I10014" s="106"/>
      <c r="J10014" s="195"/>
      <c r="K10014" s="195"/>
      <c r="L10014" s="196"/>
    </row>
    <row r="10015">
      <c r="A10015" s="198"/>
      <c r="B10015" s="219"/>
      <c r="C10015" s="103"/>
      <c r="D10015" s="103"/>
      <c r="E10015" s="5" t="str">
        <f t="array" ref="E10015">IF(D10015="","",XLOOKUP(D10015,DATOS!$D$6:D14000,DATOS!$C$6:C14000,0,0,1))</f>
        <v/>
      </c>
      <c r="F10015" s="220"/>
      <c r="G10015" s="221"/>
      <c r="H10015" s="194"/>
      <c r="I10015" s="106"/>
      <c r="J10015" s="195"/>
      <c r="K10015" s="195"/>
      <c r="L10015" s="196"/>
    </row>
    <row r="10016">
      <c r="A10016" s="198"/>
      <c r="B10016" s="219"/>
      <c r="C10016" s="103"/>
      <c r="D10016" s="103"/>
      <c r="E10016" s="5" t="str">
        <f t="array" ref="E10016">IF(D10016="","",XLOOKUP(D10016,DATOS!$D$6:D14000,DATOS!$C$6:C14000,0,0,1))</f>
        <v/>
      </c>
      <c r="F10016" s="220"/>
      <c r="G10016" s="221"/>
      <c r="H10016" s="194"/>
      <c r="I10016" s="106"/>
      <c r="J10016" s="195"/>
      <c r="K10016" s="195"/>
      <c r="L10016" s="196"/>
    </row>
    <row r="10017">
      <c r="A10017" s="198"/>
      <c r="B10017" s="219"/>
      <c r="C10017" s="103"/>
      <c r="D10017" s="103"/>
      <c r="E10017" s="5" t="str">
        <f t="array" ref="E10017">IF(D10017="","",XLOOKUP(D10017,DATOS!$D$6:D14000,DATOS!$C$6:C14000,0,0,1))</f>
        <v/>
      </c>
      <c r="F10017" s="220"/>
      <c r="G10017" s="221"/>
      <c r="H10017" s="194"/>
      <c r="I10017" s="106"/>
      <c r="J10017" s="195"/>
      <c r="K10017" s="195"/>
      <c r="L10017" s="196"/>
    </row>
    <row r="10018">
      <c r="A10018" s="198"/>
      <c r="B10018" s="219"/>
      <c r="C10018" s="103"/>
      <c r="D10018" s="103"/>
      <c r="E10018" s="5" t="str">
        <f t="array" ref="E10018">IF(D10018="","",XLOOKUP(D10018,DATOS!$D$6:D14000,DATOS!$C$6:C14000,0,0,1))</f>
        <v/>
      </c>
      <c r="F10018" s="220"/>
      <c r="G10018" s="221"/>
      <c r="H10018" s="194"/>
      <c r="I10018" s="106"/>
      <c r="J10018" s="195"/>
      <c r="K10018" s="195"/>
      <c r="L10018" s="196"/>
    </row>
    <row r="10019">
      <c r="A10019" s="198"/>
      <c r="B10019" s="219"/>
      <c r="C10019" s="103"/>
      <c r="D10019" s="103"/>
      <c r="E10019" s="5" t="str">
        <f t="array" ref="E10019">IF(D10019="","",XLOOKUP(D10019,DATOS!$D$6:D14000,DATOS!$C$6:C14000,0,0,1))</f>
        <v/>
      </c>
      <c r="F10019" s="220"/>
      <c r="G10019" s="221"/>
      <c r="H10019" s="194"/>
      <c r="I10019" s="106"/>
      <c r="J10019" s="195"/>
      <c r="K10019" s="195"/>
      <c r="L10019" s="196"/>
    </row>
    <row r="10020">
      <c r="A10020" s="198"/>
      <c r="B10020" s="219"/>
      <c r="C10020" s="103"/>
      <c r="D10020" s="103"/>
      <c r="E10020" s="5" t="str">
        <f t="array" ref="E10020">IF(D10020="","",XLOOKUP(D10020,DATOS!$D$6:D14000,DATOS!$C$6:C14000,0,0,1))</f>
        <v/>
      </c>
      <c r="F10020" s="220"/>
      <c r="G10020" s="221"/>
      <c r="H10020" s="194"/>
      <c r="I10020" s="106"/>
      <c r="J10020" s="195"/>
      <c r="K10020" s="195"/>
      <c r="L10020" s="196"/>
    </row>
    <row r="10021">
      <c r="A10021" s="198"/>
      <c r="B10021" s="219"/>
      <c r="C10021" s="103"/>
      <c r="D10021" s="103"/>
      <c r="E10021" s="5" t="str">
        <f t="array" ref="E10021">IF(D10021="","",XLOOKUP(D10021,DATOS!$D$6:D14000,DATOS!$C$6:C14000,0,0,1))</f>
        <v/>
      </c>
      <c r="F10021" s="220"/>
      <c r="G10021" s="221"/>
      <c r="H10021" s="194"/>
      <c r="I10021" s="106"/>
      <c r="J10021" s="195"/>
      <c r="K10021" s="195"/>
      <c r="L10021" s="196"/>
    </row>
    <row r="10022">
      <c r="A10022" s="198"/>
      <c r="B10022" s="219"/>
      <c r="C10022" s="103"/>
      <c r="D10022" s="103"/>
      <c r="E10022" s="5" t="str">
        <f t="array" ref="E10022">IF(D10022="","",XLOOKUP(D10022,DATOS!$D$6:D14000,DATOS!$C$6:C14000,0,0,1))</f>
        <v/>
      </c>
      <c r="F10022" s="220"/>
      <c r="G10022" s="221"/>
      <c r="H10022" s="194"/>
      <c r="I10022" s="106"/>
      <c r="J10022" s="195"/>
      <c r="K10022" s="195"/>
      <c r="L10022" s="196"/>
    </row>
    <row r="10023">
      <c r="A10023" s="198"/>
      <c r="B10023" s="219"/>
      <c r="C10023" s="103"/>
      <c r="D10023" s="103"/>
      <c r="E10023" s="5" t="str">
        <f t="array" ref="E10023">IF(D10023="","",XLOOKUP(D10023,DATOS!$D$6:D14000,DATOS!$C$6:C14000,0,0,1))</f>
        <v/>
      </c>
      <c r="F10023" s="220"/>
      <c r="G10023" s="221"/>
      <c r="H10023" s="194"/>
      <c r="I10023" s="106"/>
      <c r="J10023" s="195"/>
      <c r="K10023" s="195"/>
      <c r="L10023" s="196"/>
    </row>
    <row r="10024">
      <c r="A10024" s="198"/>
      <c r="B10024" s="219"/>
      <c r="C10024" s="103"/>
      <c r="D10024" s="103"/>
      <c r="E10024" s="5" t="str">
        <f t="array" ref="E10024">IF(D10024="","",XLOOKUP(D10024,DATOS!$D$6:D14000,DATOS!$C$6:C14000,0,0,1))</f>
        <v/>
      </c>
      <c r="F10024" s="220"/>
      <c r="G10024" s="221"/>
      <c r="H10024" s="194"/>
      <c r="I10024" s="106"/>
      <c r="J10024" s="195"/>
      <c r="K10024" s="195"/>
      <c r="L10024" s="196"/>
    </row>
    <row r="10025">
      <c r="A10025" s="198"/>
      <c r="B10025" s="219"/>
      <c r="C10025" s="103"/>
      <c r="D10025" s="103"/>
      <c r="E10025" s="5" t="str">
        <f t="array" ref="E10025">IF(D10025="","",XLOOKUP(D10025,DATOS!$D$6:D14000,DATOS!$C$6:C14000,0,0,1))</f>
        <v/>
      </c>
      <c r="F10025" s="220"/>
      <c r="G10025" s="221"/>
      <c r="H10025" s="194"/>
      <c r="I10025" s="106"/>
      <c r="J10025" s="195"/>
      <c r="K10025" s="195"/>
      <c r="L10025" s="196"/>
    </row>
    <row r="10026">
      <c r="A10026" s="198"/>
      <c r="B10026" s="219"/>
      <c r="C10026" s="103"/>
      <c r="D10026" s="103"/>
      <c r="E10026" s="5" t="str">
        <f t="array" ref="E10026">IF(D10026="","",XLOOKUP(D10026,DATOS!$D$6:D14000,DATOS!$C$6:C14000,0,0,1))</f>
        <v/>
      </c>
      <c r="F10026" s="220"/>
      <c r="G10026" s="221"/>
      <c r="H10026" s="194"/>
      <c r="I10026" s="106"/>
      <c r="J10026" s="195"/>
      <c r="K10026" s="195"/>
      <c r="L10026" s="196"/>
    </row>
    <row r="10027">
      <c r="A10027" s="198"/>
      <c r="B10027" s="219"/>
      <c r="C10027" s="103"/>
      <c r="D10027" s="103"/>
      <c r="E10027" s="5" t="str">
        <f t="array" ref="E10027">IF(D10027="","",XLOOKUP(D10027,DATOS!$D$6:D14000,DATOS!$C$6:C14000,0,0,1))</f>
        <v/>
      </c>
      <c r="F10027" s="220"/>
      <c r="G10027" s="221"/>
      <c r="H10027" s="194"/>
      <c r="I10027" s="106"/>
      <c r="J10027" s="195"/>
      <c r="K10027" s="195"/>
      <c r="L10027" s="196"/>
    </row>
    <row r="10028">
      <c r="A10028" s="198"/>
      <c r="B10028" s="219"/>
      <c r="C10028" s="103"/>
      <c r="D10028" s="103"/>
      <c r="E10028" s="5" t="str">
        <f t="array" ref="E10028">IF(D10028="","",XLOOKUP(D10028,DATOS!$D$6:D14000,DATOS!$C$6:C14000,0,0,1))</f>
        <v/>
      </c>
      <c r="F10028" s="220"/>
      <c r="G10028" s="221"/>
      <c r="H10028" s="194"/>
      <c r="I10028" s="106"/>
      <c r="J10028" s="195"/>
      <c r="K10028" s="195"/>
      <c r="L10028" s="196"/>
    </row>
    <row r="10029">
      <c r="A10029" s="198"/>
      <c r="B10029" s="219"/>
      <c r="C10029" s="103"/>
      <c r="D10029" s="103"/>
      <c r="E10029" s="5" t="str">
        <f t="array" ref="E10029">IF(D10029="","",XLOOKUP(D10029,DATOS!$D$6:D14000,DATOS!$C$6:C14000,0,0,1))</f>
        <v/>
      </c>
      <c r="F10029" s="220"/>
      <c r="G10029" s="221"/>
      <c r="H10029" s="194"/>
      <c r="I10029" s="106"/>
      <c r="J10029" s="195"/>
      <c r="K10029" s="195"/>
      <c r="L10029" s="196"/>
    </row>
    <row r="10030">
      <c r="A10030" s="198"/>
      <c r="B10030" s="219"/>
      <c r="C10030" s="103"/>
      <c r="D10030" s="103"/>
      <c r="E10030" s="5" t="str">
        <f t="array" ref="E10030">IF(D10030="","",XLOOKUP(D10030,DATOS!$D$6:D14000,DATOS!$C$6:C14000,0,0,1))</f>
        <v/>
      </c>
      <c r="F10030" s="220"/>
      <c r="G10030" s="221"/>
      <c r="H10030" s="194"/>
      <c r="I10030" s="106"/>
      <c r="J10030" s="195"/>
      <c r="K10030" s="195"/>
      <c r="L10030" s="196"/>
    </row>
    <row r="10031">
      <c r="A10031" s="198"/>
      <c r="B10031" s="219"/>
      <c r="C10031" s="103"/>
      <c r="D10031" s="103"/>
      <c r="E10031" s="5" t="str">
        <f t="array" ref="E10031">IF(D10031="","",XLOOKUP(D10031,DATOS!$D$6:D14000,DATOS!$C$6:C14000,0,0,1))</f>
        <v/>
      </c>
      <c r="F10031" s="220"/>
      <c r="G10031" s="221"/>
      <c r="H10031" s="194"/>
      <c r="I10031" s="106"/>
      <c r="J10031" s="195"/>
      <c r="K10031" s="195"/>
      <c r="L10031" s="196"/>
    </row>
    <row r="10032">
      <c r="A10032" s="198"/>
      <c r="B10032" s="219"/>
      <c r="C10032" s="103"/>
      <c r="D10032" s="103"/>
      <c r="E10032" s="5" t="str">
        <f t="array" ref="E10032">IF(D10032="","",XLOOKUP(D10032,DATOS!$D$6:D14000,DATOS!$C$6:C14000,0,0,1))</f>
        <v/>
      </c>
      <c r="F10032" s="220"/>
      <c r="G10032" s="221"/>
      <c r="H10032" s="194"/>
      <c r="I10032" s="106"/>
      <c r="J10032" s="195"/>
      <c r="K10032" s="195"/>
      <c r="L10032" s="196"/>
    </row>
    <row r="10033">
      <c r="A10033" s="198"/>
      <c r="B10033" s="219"/>
      <c r="C10033" s="103"/>
      <c r="D10033" s="103"/>
      <c r="E10033" s="5" t="str">
        <f t="array" ref="E10033">IF(D10033="","",XLOOKUP(D10033,DATOS!$D$6:D14000,DATOS!$C$6:C14000,0,0,1))</f>
        <v/>
      </c>
      <c r="F10033" s="220"/>
      <c r="G10033" s="221"/>
      <c r="H10033" s="194"/>
      <c r="I10033" s="106"/>
      <c r="J10033" s="195"/>
      <c r="K10033" s="195"/>
      <c r="L10033" s="196"/>
    </row>
    <row r="10034">
      <c r="A10034" s="198"/>
      <c r="B10034" s="219"/>
      <c r="C10034" s="103"/>
      <c r="D10034" s="103"/>
      <c r="E10034" s="5" t="str">
        <f t="array" ref="E10034">IF(D10034="","",XLOOKUP(D10034,DATOS!$D$6:D14000,DATOS!$C$6:C14000,0,0,1))</f>
        <v/>
      </c>
      <c r="F10034" s="220"/>
      <c r="G10034" s="221"/>
      <c r="H10034" s="194"/>
      <c r="I10034" s="106"/>
      <c r="J10034" s="195"/>
      <c r="K10034" s="195"/>
      <c r="L10034" s="196"/>
    </row>
    <row r="10035">
      <c r="A10035" s="198"/>
      <c r="B10035" s="219"/>
      <c r="C10035" s="103"/>
      <c r="D10035" s="103"/>
      <c r="E10035" s="5" t="str">
        <f t="array" ref="E10035">IF(D10035="","",XLOOKUP(D10035,DATOS!$D$6:D14000,DATOS!$C$6:C14000,0,0,1))</f>
        <v/>
      </c>
      <c r="F10035" s="220"/>
      <c r="G10035" s="221"/>
      <c r="H10035" s="194"/>
      <c r="I10035" s="106"/>
      <c r="J10035" s="195"/>
      <c r="K10035" s="195"/>
      <c r="L10035" s="196"/>
    </row>
    <row r="10036">
      <c r="A10036" s="198"/>
      <c r="B10036" s="219"/>
      <c r="C10036" s="103"/>
      <c r="D10036" s="103"/>
      <c r="E10036" s="5" t="str">
        <f t="array" ref="E10036">IF(D10036="","",XLOOKUP(D10036,DATOS!$D$6:D14000,DATOS!$C$6:C14000,0,0,1))</f>
        <v/>
      </c>
      <c r="F10036" s="220"/>
      <c r="G10036" s="221"/>
      <c r="H10036" s="194"/>
      <c r="I10036" s="106"/>
      <c r="J10036" s="195"/>
      <c r="K10036" s="195"/>
      <c r="L10036" s="196"/>
    </row>
    <row r="10037">
      <c r="A10037" s="198"/>
      <c r="B10037" s="219"/>
      <c r="C10037" s="103"/>
      <c r="D10037" s="103"/>
      <c r="E10037" s="5" t="str">
        <f t="array" ref="E10037">IF(D10037="","",XLOOKUP(D10037,DATOS!$D$6:D14000,DATOS!$C$6:C14000,0,0,1))</f>
        <v/>
      </c>
      <c r="F10037" s="220"/>
      <c r="G10037" s="221"/>
      <c r="H10037" s="194"/>
      <c r="I10037" s="106"/>
      <c r="J10037" s="195"/>
      <c r="K10037" s="195"/>
      <c r="L10037" s="196"/>
    </row>
    <row r="10038">
      <c r="A10038" s="198"/>
      <c r="B10038" s="219"/>
      <c r="C10038" s="103"/>
      <c r="D10038" s="103"/>
      <c r="E10038" s="5" t="str">
        <f t="array" ref="E10038">IF(D10038="","",XLOOKUP(D10038,DATOS!$D$6:D14000,DATOS!$C$6:C14000,0,0,1))</f>
        <v/>
      </c>
      <c r="F10038" s="220"/>
      <c r="G10038" s="221"/>
      <c r="H10038" s="194"/>
      <c r="I10038" s="106"/>
      <c r="J10038" s="195"/>
      <c r="K10038" s="195"/>
      <c r="L10038" s="196"/>
    </row>
    <row r="10039">
      <c r="A10039" s="198"/>
      <c r="B10039" s="219"/>
      <c r="C10039" s="103"/>
      <c r="D10039" s="103"/>
      <c r="E10039" s="5" t="str">
        <f t="array" ref="E10039">IF(D10039="","",XLOOKUP(D10039,DATOS!$D$6:D14000,DATOS!$C$6:C14000,0,0,1))</f>
        <v/>
      </c>
      <c r="F10039" s="220"/>
      <c r="G10039" s="221"/>
      <c r="H10039" s="194"/>
      <c r="I10039" s="106"/>
      <c r="J10039" s="195"/>
      <c r="K10039" s="195"/>
      <c r="L10039" s="196"/>
    </row>
    <row r="10040">
      <c r="A10040" s="198"/>
      <c r="B10040" s="219"/>
      <c r="C10040" s="103"/>
      <c r="D10040" s="103"/>
      <c r="E10040" s="5" t="str">
        <f t="array" ref="E10040">IF(D10040="","",XLOOKUP(D10040,DATOS!$D$6:D14000,DATOS!$C$6:C14000,0,0,1))</f>
        <v/>
      </c>
      <c r="F10040" s="220"/>
      <c r="G10040" s="221"/>
      <c r="H10040" s="194"/>
      <c r="I10040" s="106"/>
      <c r="J10040" s="195"/>
      <c r="K10040" s="195"/>
      <c r="L10040" s="196"/>
    </row>
    <row r="10041">
      <c r="A10041" s="198"/>
      <c r="B10041" s="219"/>
      <c r="C10041" s="103"/>
      <c r="D10041" s="103"/>
      <c r="E10041" s="5" t="str">
        <f t="array" ref="E10041">IF(D10041="","",XLOOKUP(D10041,DATOS!$D$6:D14000,DATOS!$C$6:C14000,0,0,1))</f>
        <v/>
      </c>
      <c r="F10041" s="220"/>
      <c r="G10041" s="221"/>
      <c r="H10041" s="194"/>
      <c r="I10041" s="106"/>
      <c r="J10041" s="195"/>
      <c r="K10041" s="195"/>
      <c r="L10041" s="196"/>
    </row>
    <row r="10042">
      <c r="A10042" s="198"/>
      <c r="B10042" s="219"/>
      <c r="C10042" s="103"/>
      <c r="D10042" s="103"/>
      <c r="E10042" s="5" t="str">
        <f t="array" ref="E10042">IF(D10042="","",XLOOKUP(D10042,DATOS!$D$6:D14000,DATOS!$C$6:C14000,0,0,1))</f>
        <v/>
      </c>
      <c r="F10042" s="220"/>
      <c r="G10042" s="221"/>
      <c r="H10042" s="194"/>
      <c r="I10042" s="106"/>
      <c r="J10042" s="195"/>
      <c r="K10042" s="195"/>
      <c r="L10042" s="196"/>
    </row>
    <row r="10043">
      <c r="A10043" s="198"/>
      <c r="B10043" s="219"/>
      <c r="C10043" s="103"/>
      <c r="D10043" s="103"/>
      <c r="E10043" s="5" t="str">
        <f t="array" ref="E10043">IF(D10043="","",XLOOKUP(D10043,DATOS!$D$6:D14000,DATOS!$C$6:C14000,0,0,1))</f>
        <v/>
      </c>
      <c r="F10043" s="220"/>
      <c r="G10043" s="221"/>
      <c r="H10043" s="194"/>
      <c r="I10043" s="106"/>
      <c r="J10043" s="195"/>
      <c r="K10043" s="195"/>
      <c r="L10043" s="196"/>
    </row>
    <row r="10044">
      <c r="A10044" s="198"/>
      <c r="B10044" s="219"/>
      <c r="C10044" s="103"/>
      <c r="D10044" s="103"/>
      <c r="E10044" s="5" t="str">
        <f t="array" ref="E10044">IF(D10044="","",XLOOKUP(D10044,DATOS!$D$6:D14000,DATOS!$C$6:C14000,0,0,1))</f>
        <v/>
      </c>
      <c r="F10044" s="220"/>
      <c r="G10044" s="221"/>
      <c r="H10044" s="194"/>
      <c r="I10044" s="106"/>
      <c r="J10044" s="195"/>
      <c r="K10044" s="195"/>
      <c r="L10044" s="196"/>
    </row>
    <row r="10045">
      <c r="A10045" s="198"/>
      <c r="B10045" s="219"/>
      <c r="C10045" s="103"/>
      <c r="D10045" s="103"/>
      <c r="E10045" s="5" t="str">
        <f t="array" ref="E10045">IF(D10045="","",XLOOKUP(D10045,DATOS!$D$6:D14000,DATOS!$C$6:C14000,0,0,1))</f>
        <v/>
      </c>
      <c r="F10045" s="220"/>
      <c r="G10045" s="221"/>
      <c r="H10045" s="194"/>
      <c r="I10045" s="106"/>
      <c r="J10045" s="195"/>
      <c r="K10045" s="195"/>
      <c r="L10045" s="196"/>
    </row>
    <row r="10046">
      <c r="A10046" s="198"/>
      <c r="B10046" s="219"/>
      <c r="C10046" s="103"/>
      <c r="D10046" s="103"/>
      <c r="E10046" s="5" t="str">
        <f t="array" ref="E10046">IF(D10046="","",XLOOKUP(D10046,DATOS!$D$6:D14000,DATOS!$C$6:C14000,0,0,1))</f>
        <v/>
      </c>
      <c r="F10046" s="220"/>
      <c r="G10046" s="221"/>
      <c r="H10046" s="194"/>
      <c r="I10046" s="106"/>
      <c r="J10046" s="195"/>
      <c r="K10046" s="195"/>
      <c r="L10046" s="196"/>
    </row>
    <row r="10047">
      <c r="A10047" s="198"/>
      <c r="B10047" s="219"/>
      <c r="C10047" s="103"/>
      <c r="D10047" s="103"/>
      <c r="E10047" s="5" t="str">
        <f t="array" ref="E10047">IF(D10047="","",XLOOKUP(D10047,DATOS!$D$6:D14000,DATOS!$C$6:C14000,0,0,1))</f>
        <v/>
      </c>
      <c r="F10047" s="220"/>
      <c r="G10047" s="221"/>
      <c r="H10047" s="194"/>
      <c r="I10047" s="106"/>
      <c r="J10047" s="195"/>
      <c r="K10047" s="195"/>
      <c r="L10047" s="196"/>
    </row>
    <row r="10048">
      <c r="A10048" s="198"/>
      <c r="B10048" s="219"/>
      <c r="C10048" s="103"/>
      <c r="D10048" s="103"/>
      <c r="E10048" s="5" t="str">
        <f t="array" ref="E10048">IF(D10048="","",XLOOKUP(D10048,DATOS!$D$6:D14000,DATOS!$C$6:C14000,0,0,1))</f>
        <v/>
      </c>
      <c r="F10048" s="220"/>
      <c r="G10048" s="221"/>
      <c r="H10048" s="194"/>
      <c r="I10048" s="106"/>
      <c r="J10048" s="195"/>
      <c r="K10048" s="195"/>
      <c r="L10048" s="196"/>
    </row>
    <row r="10049">
      <c r="A10049" s="198"/>
      <c r="B10049" s="219"/>
      <c r="C10049" s="103"/>
      <c r="D10049" s="103"/>
      <c r="E10049" s="5" t="str">
        <f t="array" ref="E10049">IF(D10049="","",XLOOKUP(D10049,DATOS!$D$6:D14000,DATOS!$C$6:C14000,0,0,1))</f>
        <v/>
      </c>
      <c r="F10049" s="220"/>
      <c r="G10049" s="221"/>
      <c r="H10049" s="194"/>
      <c r="I10049" s="106"/>
      <c r="J10049" s="195"/>
      <c r="K10049" s="195"/>
      <c r="L10049" s="196"/>
    </row>
    <row r="10050">
      <c r="A10050" s="198"/>
      <c r="B10050" s="219"/>
      <c r="C10050" s="103"/>
      <c r="D10050" s="103"/>
      <c r="E10050" s="5" t="str">
        <f t="array" ref="E10050">IF(D10050="","",XLOOKUP(D10050,DATOS!$D$6:D14000,DATOS!$C$6:C14000,0,0,1))</f>
        <v/>
      </c>
      <c r="F10050" s="220"/>
      <c r="G10050" s="221"/>
      <c r="H10050" s="194"/>
      <c r="I10050" s="106"/>
      <c r="J10050" s="195"/>
      <c r="K10050" s="195"/>
      <c r="L10050" s="196"/>
    </row>
    <row r="10051">
      <c r="A10051" s="198"/>
      <c r="B10051" s="219"/>
      <c r="C10051" s="103"/>
      <c r="D10051" s="103"/>
      <c r="E10051" s="5" t="str">
        <f t="array" ref="E10051">IF(D10051="","",XLOOKUP(D10051,DATOS!$D$6:D14000,DATOS!$C$6:C14000,0,0,1))</f>
        <v/>
      </c>
      <c r="F10051" s="220"/>
      <c r="G10051" s="221"/>
      <c r="H10051" s="194"/>
      <c r="I10051" s="106"/>
      <c r="J10051" s="195"/>
      <c r="K10051" s="195"/>
      <c r="L10051" s="196"/>
    </row>
    <row r="10052">
      <c r="A10052" s="198"/>
      <c r="B10052" s="219"/>
      <c r="C10052" s="103"/>
      <c r="D10052" s="103"/>
      <c r="E10052" s="5" t="str">
        <f t="array" ref="E10052">IF(D10052="","",XLOOKUP(D10052,DATOS!$D$6:D14000,DATOS!$C$6:C14000,0,0,1))</f>
        <v/>
      </c>
      <c r="F10052" s="220"/>
      <c r="G10052" s="221"/>
      <c r="H10052" s="194"/>
      <c r="I10052" s="106"/>
      <c r="J10052" s="195"/>
      <c r="K10052" s="195"/>
      <c r="L10052" s="196"/>
    </row>
    <row r="10053">
      <c r="A10053" s="198"/>
      <c r="B10053" s="219"/>
      <c r="C10053" s="103"/>
      <c r="D10053" s="103"/>
      <c r="E10053" s="5" t="str">
        <f t="array" ref="E10053">IF(D10053="","",XLOOKUP(D10053,DATOS!$D$6:D14000,DATOS!$C$6:C14000,0,0,1))</f>
        <v/>
      </c>
      <c r="F10053" s="220"/>
      <c r="G10053" s="221"/>
      <c r="H10053" s="194"/>
      <c r="I10053" s="106"/>
      <c r="J10053" s="195"/>
      <c r="K10053" s="195"/>
      <c r="L10053" s="196"/>
    </row>
    <row r="10054">
      <c r="A10054" s="198"/>
      <c r="B10054" s="219"/>
      <c r="C10054" s="103"/>
      <c r="D10054" s="103"/>
      <c r="E10054" s="5" t="str">
        <f t="array" ref="E10054">IF(D10054="","",XLOOKUP(D10054,DATOS!$D$6:D14000,DATOS!$C$6:C14000,0,0,1))</f>
        <v/>
      </c>
      <c r="F10054" s="220"/>
      <c r="G10054" s="221"/>
      <c r="H10054" s="194"/>
      <c r="I10054" s="106"/>
      <c r="J10054" s="195"/>
      <c r="K10054" s="195"/>
      <c r="L10054" s="196"/>
    </row>
    <row r="10055">
      <c r="A10055" s="198"/>
      <c r="B10055" s="219"/>
      <c r="C10055" s="103"/>
      <c r="D10055" s="103"/>
      <c r="E10055" s="5" t="str">
        <f t="array" ref="E10055">IF(D10055="","",XLOOKUP(D10055,DATOS!$D$6:D14000,DATOS!$C$6:C14000,0,0,1))</f>
        <v/>
      </c>
      <c r="F10055" s="220"/>
      <c r="G10055" s="221"/>
      <c r="H10055" s="194"/>
      <c r="I10055" s="106"/>
      <c r="J10055" s="195"/>
      <c r="K10055" s="195"/>
      <c r="L10055" s="196"/>
    </row>
    <row r="10056">
      <c r="A10056" s="198"/>
      <c r="B10056" s="219"/>
      <c r="C10056" s="103"/>
      <c r="D10056" s="103"/>
      <c r="E10056" s="5" t="str">
        <f t="array" ref="E10056">IF(D10056="","",XLOOKUP(D10056,DATOS!$D$6:D14000,DATOS!$C$6:C14000,0,0,1))</f>
        <v/>
      </c>
      <c r="F10056" s="220"/>
      <c r="G10056" s="221"/>
      <c r="H10056" s="194"/>
      <c r="I10056" s="106"/>
      <c r="J10056" s="195"/>
      <c r="K10056" s="195"/>
      <c r="L10056" s="196"/>
    </row>
    <row r="10057">
      <c r="A10057" s="198"/>
      <c r="B10057" s="219"/>
      <c r="C10057" s="103"/>
      <c r="D10057" s="103"/>
      <c r="E10057" s="5" t="str">
        <f t="array" ref="E10057">IF(D10057="","",XLOOKUP(D10057,DATOS!$D$6:D14000,DATOS!$C$6:C14000,0,0,1))</f>
        <v/>
      </c>
      <c r="F10057" s="220"/>
      <c r="G10057" s="221"/>
      <c r="H10057" s="194"/>
      <c r="I10057" s="106"/>
      <c r="J10057" s="195"/>
      <c r="K10057" s="195"/>
      <c r="L10057" s="196"/>
    </row>
    <row r="10058">
      <c r="A10058" s="198"/>
      <c r="B10058" s="219"/>
      <c r="C10058" s="103"/>
      <c r="D10058" s="103"/>
      <c r="E10058" s="5" t="str">
        <f t="array" ref="E10058">IF(D10058="","",XLOOKUP(D10058,DATOS!$D$6:D14000,DATOS!$C$6:C14000,0,0,1))</f>
        <v/>
      </c>
      <c r="F10058" s="220"/>
      <c r="G10058" s="221"/>
      <c r="H10058" s="194"/>
      <c r="I10058" s="106"/>
      <c r="J10058" s="195"/>
      <c r="K10058" s="195"/>
      <c r="L10058" s="196"/>
    </row>
    <row r="10059">
      <c r="A10059" s="198"/>
      <c r="B10059" s="219"/>
      <c r="C10059" s="103"/>
      <c r="D10059" s="103"/>
      <c r="E10059" s="5" t="str">
        <f t="array" ref="E10059">IF(D10059="","",XLOOKUP(D10059,DATOS!$D$6:D14000,DATOS!$C$6:C14000,0,0,1))</f>
        <v/>
      </c>
      <c r="F10059" s="220"/>
      <c r="G10059" s="221"/>
      <c r="H10059" s="194"/>
      <c r="I10059" s="106"/>
      <c r="J10059" s="195"/>
      <c r="K10059" s="195"/>
      <c r="L10059" s="196"/>
    </row>
    <row r="10060">
      <c r="A10060" s="198"/>
      <c r="B10060" s="219"/>
      <c r="C10060" s="103"/>
      <c r="D10060" s="103"/>
      <c r="E10060" s="5" t="str">
        <f t="array" ref="E10060">IF(D10060="","",XLOOKUP(D10060,DATOS!$D$6:D14000,DATOS!$C$6:C14000,0,0,1))</f>
        <v/>
      </c>
      <c r="F10060" s="220"/>
      <c r="G10060" s="221"/>
      <c r="H10060" s="194"/>
      <c r="I10060" s="106"/>
      <c r="J10060" s="195"/>
      <c r="K10060" s="195"/>
      <c r="L10060" s="196"/>
    </row>
    <row r="10061">
      <c r="A10061" s="198"/>
      <c r="B10061" s="219"/>
      <c r="C10061" s="103"/>
      <c r="D10061" s="103"/>
      <c r="E10061" s="5" t="str">
        <f t="array" ref="E10061">IF(D10061="","",XLOOKUP(D10061,DATOS!$D$6:D14000,DATOS!$C$6:C14000,0,0,1))</f>
        <v/>
      </c>
      <c r="F10061" s="220"/>
      <c r="G10061" s="221"/>
      <c r="H10061" s="194"/>
      <c r="I10061" s="106"/>
      <c r="J10061" s="195"/>
      <c r="K10061" s="195"/>
      <c r="L10061" s="196"/>
    </row>
    <row r="10062">
      <c r="A10062" s="198"/>
      <c r="B10062" s="219"/>
      <c r="C10062" s="103"/>
      <c r="D10062" s="103"/>
      <c r="E10062" s="5" t="str">
        <f t="array" ref="E10062">IF(D10062="","",XLOOKUP(D10062,DATOS!$D$6:D14000,DATOS!$C$6:C14000,0,0,1))</f>
        <v/>
      </c>
      <c r="F10062" s="220"/>
      <c r="G10062" s="221"/>
      <c r="H10062" s="194"/>
      <c r="I10062" s="106"/>
      <c r="J10062" s="195"/>
      <c r="K10062" s="195"/>
      <c r="L10062" s="196"/>
    </row>
    <row r="10063">
      <c r="A10063" s="198"/>
      <c r="B10063" s="219"/>
      <c r="C10063" s="103"/>
      <c r="D10063" s="103"/>
      <c r="E10063" s="5" t="str">
        <f t="array" ref="E10063">IF(D10063="","",XLOOKUP(D10063,DATOS!$D$6:D14000,DATOS!$C$6:C14000,0,0,1))</f>
        <v/>
      </c>
      <c r="F10063" s="220"/>
      <c r="G10063" s="221"/>
      <c r="H10063" s="194"/>
      <c r="I10063" s="106"/>
      <c r="J10063" s="195"/>
      <c r="K10063" s="195"/>
      <c r="L10063" s="196"/>
    </row>
    <row r="10064">
      <c r="A10064" s="198"/>
      <c r="B10064" s="219"/>
      <c r="C10064" s="103"/>
      <c r="D10064" s="103"/>
      <c r="E10064" s="5" t="str">
        <f t="array" ref="E10064">IF(D10064="","",XLOOKUP(D10064,DATOS!$D$6:D14000,DATOS!$C$6:C14000,0,0,1))</f>
        <v/>
      </c>
      <c r="F10064" s="220"/>
      <c r="G10064" s="221"/>
      <c r="H10064" s="194"/>
      <c r="I10064" s="106"/>
      <c r="J10064" s="195"/>
      <c r="K10064" s="195"/>
      <c r="L10064" s="196"/>
    </row>
    <row r="10065">
      <c r="A10065" s="198"/>
      <c r="B10065" s="219"/>
      <c r="C10065" s="103"/>
      <c r="D10065" s="103"/>
      <c r="E10065" s="5" t="str">
        <f t="array" ref="E10065">IF(D10065="","",XLOOKUP(D10065,DATOS!$D$6:D14000,DATOS!$C$6:C14000,0,0,1))</f>
        <v/>
      </c>
      <c r="F10065" s="220"/>
      <c r="G10065" s="221"/>
      <c r="H10065" s="194"/>
      <c r="I10065" s="106"/>
      <c r="J10065" s="195"/>
      <c r="K10065" s="195"/>
      <c r="L10065" s="196"/>
    </row>
    <row r="10066">
      <c r="A10066" s="198"/>
      <c r="B10066" s="219"/>
      <c r="C10066" s="103"/>
      <c r="D10066" s="103"/>
      <c r="E10066" s="5" t="str">
        <f t="array" ref="E10066">IF(D10066="","",XLOOKUP(D10066,DATOS!$D$6:D14000,DATOS!$C$6:C14000,0,0,1))</f>
        <v/>
      </c>
      <c r="F10066" s="220"/>
      <c r="G10066" s="221"/>
      <c r="H10066" s="194"/>
      <c r="I10066" s="106"/>
      <c r="J10066" s="195"/>
      <c r="K10066" s="195"/>
      <c r="L10066" s="196"/>
    </row>
    <row r="10067">
      <c r="A10067" s="198"/>
      <c r="B10067" s="219"/>
      <c r="C10067" s="103"/>
      <c r="D10067" s="103"/>
      <c r="E10067" s="5" t="str">
        <f t="array" ref="E10067">IF(D10067="","",XLOOKUP(D10067,DATOS!$D$6:D14000,DATOS!$C$6:C14000,0,0,1))</f>
        <v/>
      </c>
      <c r="F10067" s="220"/>
      <c r="G10067" s="221"/>
      <c r="H10067" s="194"/>
      <c r="I10067" s="106"/>
      <c r="J10067" s="195"/>
      <c r="K10067" s="195"/>
      <c r="L10067" s="196"/>
    </row>
    <row r="10068">
      <c r="A10068" s="198"/>
      <c r="B10068" s="219"/>
      <c r="C10068" s="103"/>
      <c r="D10068" s="103"/>
      <c r="E10068" s="5" t="str">
        <f t="array" ref="E10068">IF(D10068="","",XLOOKUP(D10068,DATOS!$D$6:D14000,DATOS!$C$6:C14000,0,0,1))</f>
        <v/>
      </c>
      <c r="F10068" s="220"/>
      <c r="G10068" s="221"/>
      <c r="H10068" s="194"/>
      <c r="I10068" s="106"/>
      <c r="J10068" s="195"/>
      <c r="K10068" s="195"/>
      <c r="L10068" s="196"/>
    </row>
    <row r="10069">
      <c r="A10069" s="198"/>
      <c r="B10069" s="219"/>
      <c r="C10069" s="103"/>
      <c r="D10069" s="103"/>
      <c r="E10069" s="5" t="str">
        <f t="array" ref="E10069">IF(D10069="","",XLOOKUP(D10069,DATOS!$D$6:D14000,DATOS!$C$6:C14000,0,0,1))</f>
        <v/>
      </c>
      <c r="F10069" s="220"/>
      <c r="G10069" s="221"/>
      <c r="H10069" s="194"/>
      <c r="I10069" s="106"/>
      <c r="J10069" s="195"/>
      <c r="K10069" s="195"/>
      <c r="L10069" s="196"/>
    </row>
    <row r="10070">
      <c r="A10070" s="198"/>
      <c r="B10070" s="219"/>
      <c r="C10070" s="103"/>
      <c r="D10070" s="103"/>
      <c r="E10070" s="5" t="str">
        <f t="array" ref="E10070">IF(D10070="","",XLOOKUP(D10070,DATOS!$D$6:D14000,DATOS!$C$6:C14000,0,0,1))</f>
        <v/>
      </c>
      <c r="F10070" s="220"/>
      <c r="G10070" s="221"/>
      <c r="H10070" s="194"/>
      <c r="I10070" s="106"/>
      <c r="J10070" s="195"/>
      <c r="K10070" s="195"/>
      <c r="L10070" s="196"/>
    </row>
    <row r="10071">
      <c r="A10071" s="198"/>
      <c r="B10071" s="219"/>
      <c r="C10071" s="103"/>
      <c r="D10071" s="103"/>
      <c r="E10071" s="5" t="str">
        <f t="array" ref="E10071">IF(D10071="","",XLOOKUP(D10071,DATOS!$D$6:D14000,DATOS!$C$6:C14000,0,0,1))</f>
        <v/>
      </c>
      <c r="F10071" s="220"/>
      <c r="G10071" s="221"/>
      <c r="H10071" s="194"/>
      <c r="I10071" s="106"/>
      <c r="J10071" s="195"/>
      <c r="K10071" s="195"/>
      <c r="L10071" s="196"/>
    </row>
    <row r="10072">
      <c r="A10072" s="198"/>
      <c r="B10072" s="219"/>
      <c r="C10072" s="103"/>
      <c r="D10072" s="103"/>
      <c r="E10072" s="5" t="str">
        <f t="array" ref="E10072">IF(D10072="","",XLOOKUP(D10072,DATOS!$D$6:D14000,DATOS!$C$6:C14000,0,0,1))</f>
        <v/>
      </c>
      <c r="F10072" s="220"/>
      <c r="G10072" s="221"/>
      <c r="H10072" s="194"/>
      <c r="I10072" s="106"/>
      <c r="J10072" s="195"/>
      <c r="K10072" s="195"/>
      <c r="L10072" s="196"/>
    </row>
    <row r="10073">
      <c r="A10073" s="198"/>
      <c r="B10073" s="219"/>
      <c r="C10073" s="103"/>
      <c r="D10073" s="103"/>
      <c r="E10073" s="5" t="str">
        <f t="array" ref="E10073">IF(D10073="","",XLOOKUP(D10073,DATOS!$D$6:D14000,DATOS!$C$6:C14000,0,0,1))</f>
        <v/>
      </c>
      <c r="F10073" s="220"/>
      <c r="G10073" s="221"/>
      <c r="H10073" s="194"/>
      <c r="I10073" s="106"/>
      <c r="J10073" s="195"/>
      <c r="K10073" s="195"/>
      <c r="L10073" s="196"/>
    </row>
    <row r="10074">
      <c r="A10074" s="198"/>
      <c r="B10074" s="219"/>
      <c r="C10074" s="103"/>
      <c r="D10074" s="103"/>
      <c r="E10074" s="5" t="str">
        <f t="array" ref="E10074">IF(D10074="","",XLOOKUP(D10074,DATOS!$D$6:D14000,DATOS!$C$6:C14000,0,0,1))</f>
        <v/>
      </c>
      <c r="F10074" s="220"/>
      <c r="G10074" s="221"/>
      <c r="H10074" s="194"/>
      <c r="I10074" s="106"/>
      <c r="J10074" s="195"/>
      <c r="K10074" s="195"/>
      <c r="L10074" s="196"/>
    </row>
    <row r="10075">
      <c r="A10075" s="198"/>
      <c r="B10075" s="219"/>
      <c r="C10075" s="103"/>
      <c r="D10075" s="103"/>
      <c r="E10075" s="5" t="str">
        <f t="array" ref="E10075">IF(D10075="","",XLOOKUP(D10075,DATOS!$D$6:D14000,DATOS!$C$6:C14000,0,0,1))</f>
        <v/>
      </c>
      <c r="F10075" s="220"/>
      <c r="G10075" s="221"/>
      <c r="H10075" s="194"/>
      <c r="I10075" s="106"/>
      <c r="J10075" s="195"/>
      <c r="K10075" s="195"/>
      <c r="L10075" s="196"/>
    </row>
    <row r="10076">
      <c r="A10076" s="198"/>
      <c r="B10076" s="219"/>
      <c r="C10076" s="103"/>
      <c r="D10076" s="103"/>
      <c r="E10076" s="5" t="str">
        <f t="array" ref="E10076">IF(D10076="","",XLOOKUP(D10076,DATOS!$D$6:D14000,DATOS!$C$6:C14000,0,0,1))</f>
        <v/>
      </c>
      <c r="F10076" s="220"/>
      <c r="G10076" s="221"/>
      <c r="H10076" s="194"/>
      <c r="I10076" s="106"/>
      <c r="J10076" s="195"/>
      <c r="K10076" s="195"/>
      <c r="L10076" s="196"/>
    </row>
    <row r="10077">
      <c r="A10077" s="198"/>
      <c r="B10077" s="219"/>
      <c r="C10077" s="103"/>
      <c r="D10077" s="103"/>
      <c r="E10077" s="5" t="str">
        <f t="array" ref="E10077">IF(D10077="","",XLOOKUP(D10077,DATOS!$D$6:D14000,DATOS!$C$6:C14000,0,0,1))</f>
        <v/>
      </c>
      <c r="F10077" s="220"/>
      <c r="G10077" s="221"/>
      <c r="H10077" s="194"/>
      <c r="I10077" s="106"/>
      <c r="J10077" s="195"/>
      <c r="K10077" s="195"/>
      <c r="L10077" s="196"/>
    </row>
    <row r="10078">
      <c r="A10078" s="198"/>
      <c r="B10078" s="219"/>
      <c r="C10078" s="103"/>
      <c r="D10078" s="103"/>
      <c r="E10078" s="5" t="str">
        <f t="array" ref="E10078">IF(D10078="","",XLOOKUP(D10078,DATOS!$D$6:D14000,DATOS!$C$6:C14000,0,0,1))</f>
        <v/>
      </c>
      <c r="F10078" s="220"/>
      <c r="G10078" s="221"/>
      <c r="H10078" s="194"/>
      <c r="I10078" s="106"/>
      <c r="J10078" s="195"/>
      <c r="K10078" s="195"/>
      <c r="L10078" s="196"/>
    </row>
    <row r="10079">
      <c r="A10079" s="198"/>
      <c r="B10079" s="219"/>
      <c r="C10079" s="103"/>
      <c r="D10079" s="103"/>
      <c r="E10079" s="5" t="str">
        <f t="array" ref="E10079">IF(D10079="","",XLOOKUP(D10079,DATOS!$D$6:D14000,DATOS!$C$6:C14000,0,0,1))</f>
        <v/>
      </c>
      <c r="F10079" s="220"/>
      <c r="G10079" s="221"/>
      <c r="H10079" s="194"/>
      <c r="I10079" s="106"/>
      <c r="J10079" s="195"/>
      <c r="K10079" s="195"/>
      <c r="L10079" s="196"/>
    </row>
    <row r="10080">
      <c r="A10080" s="198"/>
      <c r="B10080" s="219"/>
      <c r="C10080" s="103"/>
      <c r="D10080" s="103"/>
      <c r="E10080" s="5" t="str">
        <f t="array" ref="E10080">IF(D10080="","",XLOOKUP(D10080,DATOS!$D$6:D14000,DATOS!$C$6:C14000,0,0,1))</f>
        <v/>
      </c>
      <c r="F10080" s="220"/>
      <c r="G10080" s="221"/>
      <c r="H10080" s="194"/>
      <c r="I10080" s="106"/>
      <c r="J10080" s="195"/>
      <c r="K10080" s="195"/>
      <c r="L10080" s="196"/>
    </row>
    <row r="10081">
      <c r="A10081" s="198"/>
      <c r="B10081" s="219"/>
      <c r="C10081" s="103"/>
      <c r="D10081" s="103"/>
      <c r="E10081" s="5" t="str">
        <f t="array" ref="E10081">IF(D10081="","",XLOOKUP(D10081,DATOS!$D$6:D14000,DATOS!$C$6:C14000,0,0,1))</f>
        <v/>
      </c>
      <c r="F10081" s="220"/>
      <c r="G10081" s="221"/>
      <c r="H10081" s="194"/>
      <c r="I10081" s="106"/>
      <c r="J10081" s="195"/>
      <c r="K10081" s="195"/>
      <c r="L10081" s="196"/>
    </row>
    <row r="10082">
      <c r="A10082" s="198"/>
      <c r="B10082" s="219"/>
      <c r="C10082" s="103"/>
      <c r="D10082" s="103"/>
      <c r="E10082" s="5" t="str">
        <f t="array" ref="E10082">IF(D10082="","",XLOOKUP(D10082,DATOS!$D$6:D14000,DATOS!$C$6:C14000,0,0,1))</f>
        <v/>
      </c>
      <c r="F10082" s="220"/>
      <c r="G10082" s="221"/>
      <c r="H10082" s="194"/>
      <c r="I10082" s="106"/>
      <c r="J10082" s="195"/>
      <c r="K10082" s="195"/>
      <c r="L10082" s="196"/>
    </row>
    <row r="10083">
      <c r="A10083" s="198"/>
      <c r="B10083" s="219"/>
      <c r="C10083" s="103"/>
      <c r="D10083" s="103"/>
      <c r="E10083" s="5" t="str">
        <f t="array" ref="E10083">IF(D10083="","",XLOOKUP(D10083,DATOS!$D$6:D14000,DATOS!$C$6:C14000,0,0,1))</f>
        <v/>
      </c>
      <c r="F10083" s="220"/>
      <c r="G10083" s="221"/>
      <c r="H10083" s="194"/>
      <c r="I10083" s="106"/>
      <c r="J10083" s="195"/>
      <c r="K10083" s="195"/>
      <c r="L10083" s="196"/>
    </row>
    <row r="10084">
      <c r="A10084" s="198"/>
      <c r="B10084" s="219"/>
      <c r="C10084" s="103"/>
      <c r="D10084" s="103"/>
      <c r="E10084" s="224" t="str">
        <f t="array" ref="E10084">IF(D10084="","",XLOOKUP(D10084,DATOS!$D$6:D14000,DATOS!$C$6:C14000,0,0,1))</f>
        <v/>
      </c>
      <c r="F10084" s="220"/>
      <c r="G10084" s="221"/>
      <c r="H10084" s="194"/>
      <c r="I10084" s="106"/>
      <c r="J10084" s="195"/>
      <c r="K10084" s="195"/>
      <c r="L10084" s="196"/>
    </row>
    <row r="10085">
      <c r="A10085" s="198"/>
      <c r="B10085" s="219"/>
      <c r="C10085" s="103"/>
      <c r="D10085" s="103"/>
      <c r="E10085" s="5" t="str">
        <f t="array" ref="E10085">IF(D10085="","",XLOOKUP(D10085,DATOS!$D$6:D14000,DATOS!$C$6:C14000,0,0,1))</f>
        <v/>
      </c>
      <c r="F10085" s="220"/>
      <c r="G10085" s="221"/>
      <c r="H10085" s="194"/>
      <c r="I10085" s="106"/>
      <c r="J10085" s="195"/>
      <c r="K10085" s="195"/>
      <c r="L10085" s="196"/>
    </row>
    <row r="10086">
      <c r="A10086" s="198"/>
      <c r="B10086" s="219"/>
      <c r="C10086" s="103"/>
      <c r="D10086" s="103"/>
      <c r="E10086" s="5" t="str">
        <f t="array" ref="E10086">IF(D10086="","",XLOOKUP(D10086,DATOS!$D$6:D14000,DATOS!$C$6:C14000,0,0,1))</f>
        <v/>
      </c>
      <c r="F10086" s="220"/>
      <c r="G10086" s="221"/>
      <c r="H10086" s="194"/>
      <c r="I10086" s="106"/>
      <c r="J10086" s="195"/>
      <c r="K10086" s="195"/>
      <c r="L10086" s="196"/>
    </row>
    <row r="10087">
      <c r="A10087" s="198"/>
      <c r="B10087" s="219"/>
      <c r="C10087" s="103"/>
      <c r="D10087" s="103"/>
      <c r="E10087" s="5" t="str">
        <f t="array" ref="E10087">IF(D10087="","",XLOOKUP(D10087,DATOS!$D$6:D14000,DATOS!$C$6:C14000,0,0,1))</f>
        <v/>
      </c>
      <c r="F10087" s="220"/>
      <c r="G10087" s="221"/>
      <c r="H10087" s="194"/>
      <c r="I10087" s="106"/>
      <c r="J10087" s="195"/>
      <c r="K10087" s="195"/>
      <c r="L10087" s="196"/>
    </row>
    <row r="10088">
      <c r="A10088" s="198"/>
      <c r="B10088" s="219"/>
      <c r="C10088" s="103"/>
      <c r="D10088" s="103"/>
      <c r="E10088" s="5" t="str">
        <f t="array" ref="E10088">IF(D10088="","",XLOOKUP(D10088,DATOS!$D$6:D14000,DATOS!$C$6:C14000,0,0,1))</f>
        <v/>
      </c>
      <c r="F10088" s="220"/>
      <c r="G10088" s="221"/>
      <c r="H10088" s="194"/>
      <c r="I10088" s="106"/>
      <c r="J10088" s="195"/>
      <c r="K10088" s="195"/>
      <c r="L10088" s="196"/>
    </row>
    <row r="10089">
      <c r="A10089" s="198"/>
      <c r="B10089" s="219"/>
      <c r="C10089" s="103"/>
      <c r="D10089" s="103"/>
      <c r="E10089" s="5" t="str">
        <f t="array" ref="E10089">IF(D10089="","",XLOOKUP(D10089,DATOS!$D$6:D14000,DATOS!$C$6:C14000,0,0,1))</f>
        <v/>
      </c>
      <c r="F10089" s="220"/>
      <c r="G10089" s="221"/>
      <c r="H10089" s="194"/>
      <c r="I10089" s="106"/>
      <c r="J10089" s="195"/>
      <c r="K10089" s="195"/>
      <c r="L10089" s="196"/>
    </row>
    <row r="10090">
      <c r="A10090" s="198"/>
      <c r="B10090" s="219"/>
      <c r="C10090" s="103"/>
      <c r="D10090" s="103"/>
      <c r="E10090" s="5" t="str">
        <f t="array" ref="E10090">IF(D10090="","",XLOOKUP(D10090,DATOS!$D$6:D14000,DATOS!$C$6:C14000,0,0,1))</f>
        <v/>
      </c>
      <c r="F10090" s="220"/>
      <c r="G10090" s="221"/>
      <c r="H10090" s="194"/>
      <c r="I10090" s="106"/>
      <c r="J10090" s="195"/>
      <c r="K10090" s="195"/>
      <c r="L10090" s="196"/>
    </row>
    <row r="10091">
      <c r="A10091" s="198"/>
      <c r="B10091" s="219"/>
      <c r="C10091" s="103"/>
      <c r="D10091" s="103"/>
      <c r="E10091" s="5" t="str">
        <f t="array" ref="E10091">IF(D10091="","",XLOOKUP(D10091,DATOS!$D$6:D14000,DATOS!$C$6:C14000,0,0,1))</f>
        <v/>
      </c>
      <c r="F10091" s="220"/>
      <c r="G10091" s="221"/>
      <c r="H10091" s="194"/>
      <c r="I10091" s="106"/>
      <c r="J10091" s="195"/>
      <c r="K10091" s="195"/>
      <c r="L10091" s="196"/>
    </row>
    <row r="10092">
      <c r="A10092" s="198"/>
      <c r="B10092" s="219"/>
      <c r="C10092" s="103"/>
      <c r="D10092" s="103"/>
      <c r="E10092" s="5" t="str">
        <f t="array" ref="E10092">IF(D10092="","",XLOOKUP(D10092,DATOS!$D$6:D14000,DATOS!$C$6:C14000,0,0,1))</f>
        <v/>
      </c>
      <c r="F10092" s="220"/>
      <c r="G10092" s="221"/>
      <c r="H10092" s="194"/>
      <c r="I10092" s="106"/>
      <c r="J10092" s="195"/>
      <c r="K10092" s="195"/>
      <c r="L10092" s="196"/>
    </row>
    <row r="10093">
      <c r="A10093" s="198"/>
      <c r="B10093" s="219"/>
      <c r="C10093" s="103"/>
      <c r="D10093" s="103"/>
      <c r="E10093" s="5" t="str">
        <f t="array" ref="E10093">IF(D10093="","",XLOOKUP(D10093,DATOS!$D$6:D14000,DATOS!$C$6:C14000,0,0,1))</f>
        <v/>
      </c>
      <c r="F10093" s="220"/>
      <c r="G10093" s="221"/>
      <c r="H10093" s="194"/>
      <c r="I10093" s="106"/>
      <c r="J10093" s="195"/>
      <c r="K10093" s="195"/>
      <c r="L10093" s="196"/>
    </row>
    <row r="10094">
      <c r="A10094" s="198"/>
      <c r="B10094" s="219"/>
      <c r="C10094" s="103"/>
      <c r="D10094" s="103"/>
      <c r="E10094" s="5" t="str">
        <f t="array" ref="E10094">IF(D10094="","",XLOOKUP(D10094,DATOS!$D$6:D14000,DATOS!$C$6:C14000,0,0,1))</f>
        <v/>
      </c>
      <c r="F10094" s="220"/>
      <c r="G10094" s="221"/>
      <c r="H10094" s="194"/>
      <c r="I10094" s="106"/>
      <c r="J10094" s="195"/>
      <c r="K10094" s="195"/>
      <c r="L10094" s="196"/>
    </row>
    <row r="10095">
      <c r="A10095" s="198"/>
      <c r="B10095" s="219"/>
      <c r="C10095" s="103"/>
      <c r="D10095" s="103"/>
      <c r="E10095" s="5" t="str">
        <f t="array" ref="E10095">IF(D10095="","",XLOOKUP(D10095,DATOS!$D$6:D14000,DATOS!$C$6:C14000,0,0,1))</f>
        <v/>
      </c>
      <c r="F10095" s="220"/>
      <c r="G10095" s="221"/>
      <c r="H10095" s="194"/>
      <c r="I10095" s="106"/>
      <c r="J10095" s="195"/>
      <c r="K10095" s="195"/>
      <c r="L10095" s="196"/>
    </row>
    <row r="10096">
      <c r="A10096" s="198"/>
      <c r="B10096" s="219"/>
      <c r="C10096" s="103"/>
      <c r="D10096" s="103"/>
      <c r="E10096" s="5" t="str">
        <f t="array" ref="E10096">IF(D10096="","",XLOOKUP(D10096,DATOS!$D$6:D14000,DATOS!$C$6:C14000,0,0,1))</f>
        <v/>
      </c>
      <c r="F10096" s="220"/>
      <c r="G10096" s="221"/>
      <c r="H10096" s="194"/>
      <c r="I10096" s="106"/>
      <c r="J10096" s="195"/>
      <c r="K10096" s="195"/>
      <c r="L10096" s="196"/>
    </row>
    <row r="10097">
      <c r="A10097" s="198"/>
      <c r="B10097" s="219"/>
      <c r="C10097" s="103"/>
      <c r="D10097" s="103"/>
      <c r="E10097" s="5" t="str">
        <f t="array" ref="E10097">IF(D10097="","",XLOOKUP(D10097,DATOS!$D$6:D14000,DATOS!$C$6:C14000,0,0,1))</f>
        <v/>
      </c>
      <c r="F10097" s="220"/>
      <c r="G10097" s="221"/>
      <c r="H10097" s="194"/>
      <c r="I10097" s="106"/>
      <c r="J10097" s="195"/>
      <c r="K10097" s="195"/>
      <c r="L10097" s="196"/>
    </row>
    <row r="10098">
      <c r="A10098" s="198"/>
      <c r="B10098" s="219"/>
      <c r="C10098" s="103"/>
      <c r="D10098" s="103"/>
      <c r="E10098" s="5" t="str">
        <f t="array" ref="E10098">IF(D10098="","",XLOOKUP(D10098,DATOS!$D$6:D14000,DATOS!$C$6:C14000,0,0,1))</f>
        <v/>
      </c>
      <c r="F10098" s="220"/>
      <c r="G10098" s="221"/>
      <c r="H10098" s="194"/>
      <c r="I10098" s="106"/>
      <c r="J10098" s="195"/>
      <c r="K10098" s="195"/>
      <c r="L10098" s="196"/>
    </row>
    <row r="10099">
      <c r="A10099" s="198"/>
      <c r="B10099" s="219"/>
      <c r="C10099" s="103"/>
      <c r="D10099" s="103"/>
      <c r="E10099" s="5" t="str">
        <f t="array" ref="E10099">IF(D10099="","",XLOOKUP(D10099,DATOS!$D$6:D14000,DATOS!$C$6:C14000,0,0,1))</f>
        <v/>
      </c>
      <c r="F10099" s="220"/>
      <c r="G10099" s="221"/>
      <c r="H10099" s="194"/>
      <c r="I10099" s="106"/>
      <c r="J10099" s="195"/>
      <c r="K10099" s="195"/>
      <c r="L10099" s="196"/>
    </row>
    <row r="10100">
      <c r="A10100" s="198"/>
      <c r="B10100" s="219"/>
      <c r="C10100" s="103"/>
      <c r="D10100" s="103"/>
      <c r="E10100" s="5" t="str">
        <f t="array" ref="E10100">IF(D10100="","",XLOOKUP(D10100,DATOS!$D$6:D14000,DATOS!$C$6:C14000,0,0,1))</f>
        <v/>
      </c>
      <c r="F10100" s="220"/>
      <c r="G10100" s="221"/>
      <c r="H10100" s="194"/>
      <c r="I10100" s="106"/>
      <c r="J10100" s="195"/>
      <c r="K10100" s="195"/>
      <c r="L10100" s="196"/>
    </row>
    <row r="10101">
      <c r="A10101" s="198"/>
      <c r="B10101" s="219"/>
      <c r="C10101" s="103"/>
      <c r="D10101" s="103"/>
      <c r="E10101" s="5" t="str">
        <f t="array" ref="E10101">IF(D10101="","",XLOOKUP(D10101,DATOS!$D$6:D14000,DATOS!$C$6:C14000,0,0,1))</f>
        <v/>
      </c>
      <c r="F10101" s="220"/>
      <c r="G10101" s="221"/>
      <c r="H10101" s="194"/>
      <c r="I10101" s="106"/>
      <c r="J10101" s="195"/>
      <c r="K10101" s="195"/>
      <c r="L10101" s="196"/>
    </row>
    <row r="10102">
      <c r="A10102" s="198"/>
      <c r="B10102" s="219"/>
      <c r="C10102" s="103"/>
      <c r="D10102" s="103"/>
      <c r="E10102" s="5" t="str">
        <f t="array" ref="E10102">IF(D10102="","",XLOOKUP(D10102,DATOS!$D$6:D14000,DATOS!$C$6:C14000,0,0,1))</f>
        <v/>
      </c>
      <c r="F10102" s="220"/>
      <c r="G10102" s="221"/>
      <c r="H10102" s="194"/>
      <c r="I10102" s="106"/>
      <c r="J10102" s="195"/>
      <c r="K10102" s="195"/>
      <c r="L10102" s="196"/>
    </row>
    <row r="10103">
      <c r="A10103" s="198"/>
      <c r="B10103" s="219"/>
      <c r="C10103" s="103"/>
      <c r="D10103" s="103"/>
      <c r="E10103" s="5" t="str">
        <f t="array" ref="E10103">IF(D10103="","",XLOOKUP(D10103,DATOS!$D$6:D14000,DATOS!$C$6:C14000,0,0,1))</f>
        <v/>
      </c>
      <c r="F10103" s="220"/>
      <c r="G10103" s="221"/>
      <c r="H10103" s="194"/>
      <c r="I10103" s="106"/>
      <c r="J10103" s="195"/>
      <c r="K10103" s="195"/>
      <c r="L10103" s="196"/>
    </row>
    <row r="10104">
      <c r="A10104" s="198"/>
      <c r="B10104" s="219"/>
      <c r="C10104" s="103"/>
      <c r="D10104" s="103"/>
      <c r="E10104" s="5" t="str">
        <f t="array" ref="E10104">IF(D10104="","",XLOOKUP(D10104,DATOS!$D$6:D14000,DATOS!$C$6:C14000,0,0,1))</f>
        <v/>
      </c>
      <c r="F10104" s="220"/>
      <c r="G10104" s="221"/>
      <c r="H10104" s="194"/>
      <c r="I10104" s="106"/>
      <c r="J10104" s="195"/>
      <c r="K10104" s="195"/>
      <c r="L10104" s="196"/>
    </row>
    <row r="10105">
      <c r="A10105" s="198"/>
      <c r="B10105" s="219"/>
      <c r="C10105" s="103"/>
      <c r="D10105" s="103"/>
      <c r="E10105" s="5" t="str">
        <f t="array" ref="E10105">IF(D10105="","",XLOOKUP(D10105,DATOS!$D$6:D14000,DATOS!$C$6:C14000,0,0,1))</f>
        <v/>
      </c>
      <c r="F10105" s="220"/>
      <c r="G10105" s="221"/>
      <c r="H10105" s="194"/>
      <c r="I10105" s="106"/>
      <c r="J10105" s="195"/>
      <c r="K10105" s="195"/>
      <c r="L10105" s="196"/>
    </row>
    <row r="10106">
      <c r="A10106" s="198"/>
      <c r="B10106" s="219"/>
      <c r="C10106" s="103"/>
      <c r="D10106" s="103"/>
      <c r="E10106" s="5" t="str">
        <f t="array" ref="E10106">IF(D10106="","",XLOOKUP(D10106,DATOS!$D$6:D14000,DATOS!$C$6:C14000,0,0,1))</f>
        <v/>
      </c>
      <c r="F10106" s="220"/>
      <c r="G10106" s="221"/>
      <c r="H10106" s="194"/>
      <c r="I10106" s="106"/>
      <c r="J10106" s="195"/>
      <c r="K10106" s="195"/>
      <c r="L10106" s="196"/>
    </row>
    <row r="10107">
      <c r="A10107" s="198"/>
      <c r="B10107" s="219"/>
      <c r="C10107" s="103"/>
      <c r="D10107" s="103"/>
      <c r="E10107" s="5" t="str">
        <f t="array" ref="E10107">IF(D10107="","",XLOOKUP(D10107,DATOS!$D$6:D14000,DATOS!$C$6:C14000,0,0,1))</f>
        <v/>
      </c>
      <c r="F10107" s="220"/>
      <c r="G10107" s="221"/>
      <c r="H10107" s="194"/>
      <c r="I10107" s="106"/>
      <c r="J10107" s="195"/>
      <c r="K10107" s="195"/>
      <c r="L10107" s="196"/>
    </row>
    <row r="10108">
      <c r="A10108" s="198"/>
      <c r="B10108" s="219"/>
      <c r="C10108" s="103"/>
      <c r="D10108" s="103"/>
      <c r="E10108" s="5" t="str">
        <f t="array" ref="E10108">IF(D10108="","",XLOOKUP(D10108,DATOS!$D$6:D14000,DATOS!$C$6:C14000,0,0,1))</f>
        <v/>
      </c>
      <c r="F10108" s="220"/>
      <c r="G10108" s="221"/>
      <c r="H10108" s="194"/>
      <c r="I10108" s="106"/>
      <c r="J10108" s="195"/>
      <c r="K10108" s="195"/>
      <c r="L10108" s="196"/>
    </row>
    <row r="10109">
      <c r="A10109" s="198"/>
      <c r="B10109" s="219"/>
      <c r="C10109" s="103"/>
      <c r="D10109" s="103"/>
      <c r="E10109" s="5" t="str">
        <f t="array" ref="E10109">IF(D10109="","",XLOOKUP(D10109,DATOS!$D$6:D14000,DATOS!$C$6:C14000,0,0,1))</f>
        <v/>
      </c>
      <c r="F10109" s="220"/>
      <c r="G10109" s="221"/>
      <c r="H10109" s="194"/>
      <c r="I10109" s="106"/>
      <c r="J10109" s="195"/>
      <c r="K10109" s="195"/>
      <c r="L10109" s="196"/>
    </row>
    <row r="10110">
      <c r="A10110" s="198"/>
      <c r="B10110" s="219"/>
      <c r="C10110" s="103"/>
      <c r="D10110" s="103"/>
      <c r="E10110" s="5" t="str">
        <f t="array" ref="E10110">IF(D10110="","",XLOOKUP(D10110,DATOS!$D$6:D14000,DATOS!$C$6:C14000,0,0,1))</f>
        <v/>
      </c>
      <c r="F10110" s="220"/>
      <c r="G10110" s="221"/>
      <c r="H10110" s="194"/>
      <c r="I10110" s="106"/>
      <c r="J10110" s="195"/>
      <c r="K10110" s="195"/>
      <c r="L10110" s="196"/>
    </row>
    <row r="10111">
      <c r="A10111" s="198"/>
      <c r="B10111" s="219"/>
      <c r="C10111" s="103"/>
      <c r="D10111" s="103"/>
      <c r="E10111" s="5" t="str">
        <f t="array" ref="E10111">IF(D10111="","",XLOOKUP(D10111,DATOS!$D$6:D14000,DATOS!$C$6:C14000,0,0,1))</f>
        <v/>
      </c>
      <c r="F10111" s="220"/>
      <c r="G10111" s="221"/>
      <c r="H10111" s="194"/>
      <c r="I10111" s="106"/>
      <c r="J10111" s="195"/>
      <c r="K10111" s="195"/>
      <c r="L10111" s="196"/>
    </row>
    <row r="10112">
      <c r="A10112" s="198"/>
      <c r="B10112" s="219"/>
      <c r="C10112" s="103"/>
      <c r="D10112" s="103"/>
      <c r="E10112" s="5" t="str">
        <f t="array" ref="E10112">IF(D10112="","",XLOOKUP(D10112,DATOS!$D$6:D14000,DATOS!$C$6:C14000,0,0,1))</f>
        <v/>
      </c>
      <c r="F10112" s="220"/>
      <c r="G10112" s="221"/>
      <c r="H10112" s="194"/>
      <c r="I10112" s="106"/>
      <c r="J10112" s="195"/>
      <c r="K10112" s="195"/>
      <c r="L10112" s="196"/>
    </row>
    <row r="10113">
      <c r="A10113" s="198"/>
      <c r="B10113" s="219"/>
      <c r="C10113" s="103"/>
      <c r="D10113" s="103"/>
      <c r="E10113" s="5" t="str">
        <f t="array" ref="E10113">IF(D10113="","",XLOOKUP(D10113,DATOS!$D$6:D14000,DATOS!$C$6:C14000,0,0,1))</f>
        <v/>
      </c>
      <c r="F10113" s="220"/>
      <c r="G10113" s="221"/>
      <c r="H10113" s="194"/>
      <c r="I10113" s="106"/>
      <c r="J10113" s="195"/>
      <c r="K10113" s="195"/>
      <c r="L10113" s="196"/>
    </row>
    <row r="10114">
      <c r="A10114" s="198"/>
      <c r="B10114" s="219"/>
      <c r="C10114" s="103"/>
      <c r="D10114" s="103"/>
      <c r="E10114" s="5" t="str">
        <f t="array" ref="E10114">IF(D10114="","",XLOOKUP(D10114,DATOS!$D$6:D14000,DATOS!$C$6:C14000,0,0,1))</f>
        <v/>
      </c>
      <c r="F10114" s="220"/>
      <c r="G10114" s="221"/>
      <c r="H10114" s="194"/>
      <c r="I10114" s="106"/>
      <c r="J10114" s="195"/>
      <c r="K10114" s="195"/>
      <c r="L10114" s="196"/>
    </row>
    <row r="10115">
      <c r="A10115" s="198"/>
      <c r="B10115" s="219"/>
      <c r="C10115" s="103"/>
      <c r="D10115" s="103"/>
      <c r="E10115" s="5" t="str">
        <f t="array" ref="E10115">IF(D10115="","",XLOOKUP(D10115,DATOS!$D$6:D14000,DATOS!$C$6:C14000,0,0,1))</f>
        <v/>
      </c>
      <c r="F10115" s="220"/>
      <c r="G10115" s="221"/>
      <c r="H10115" s="194"/>
      <c r="I10115" s="106"/>
      <c r="J10115" s="195"/>
      <c r="K10115" s="195"/>
      <c r="L10115" s="196"/>
    </row>
    <row r="10116">
      <c r="A10116" s="198"/>
      <c r="B10116" s="219"/>
      <c r="C10116" s="103"/>
      <c r="D10116" s="103"/>
      <c r="E10116" s="5" t="str">
        <f t="array" ref="E10116">IF(D10116="","",XLOOKUP(D10116,DATOS!$D$6:D14000,DATOS!$C$6:C14000,0,0,1))</f>
        <v/>
      </c>
      <c r="F10116" s="220"/>
      <c r="G10116" s="221"/>
      <c r="H10116" s="194"/>
      <c r="I10116" s="106"/>
      <c r="J10116" s="195"/>
      <c r="K10116" s="195"/>
      <c r="L10116" s="196"/>
    </row>
    <row r="10117">
      <c r="A10117" s="198"/>
      <c r="B10117" s="219"/>
      <c r="C10117" s="103"/>
      <c r="D10117" s="103"/>
      <c r="E10117" s="5" t="str">
        <f t="array" ref="E10117">IF(D10117="","",XLOOKUP(D10117,DATOS!$D$6:D14000,DATOS!$C$6:C14000,0,0,1))</f>
        <v/>
      </c>
      <c r="F10117" s="220"/>
      <c r="G10117" s="221"/>
      <c r="H10117" s="194"/>
      <c r="I10117" s="106"/>
      <c r="J10117" s="195"/>
      <c r="K10117" s="195"/>
      <c r="L10117" s="196"/>
    </row>
    <row r="10118">
      <c r="A10118" s="198"/>
      <c r="B10118" s="219"/>
      <c r="C10118" s="103"/>
      <c r="D10118" s="103"/>
      <c r="E10118" s="5" t="str">
        <f t="array" ref="E10118">IF(D10118="","",XLOOKUP(D10118,DATOS!$D$6:D14000,DATOS!$C$6:C14000,0,0,1))</f>
        <v/>
      </c>
      <c r="F10118" s="220"/>
      <c r="G10118" s="221"/>
      <c r="H10118" s="194"/>
      <c r="I10118" s="106"/>
      <c r="J10118" s="195"/>
      <c r="K10118" s="195"/>
      <c r="L10118" s="196"/>
    </row>
    <row r="10119">
      <c r="A10119" s="198"/>
      <c r="B10119" s="219"/>
      <c r="C10119" s="103"/>
      <c r="D10119" s="103"/>
      <c r="E10119" s="5" t="str">
        <f t="array" ref="E10119">IF(D10119="","",XLOOKUP(D10119,DATOS!$D$6:D14000,DATOS!$C$6:C14000,0,0,1))</f>
        <v/>
      </c>
      <c r="F10119" s="220"/>
      <c r="G10119" s="221"/>
      <c r="H10119" s="194"/>
      <c r="I10119" s="106"/>
      <c r="J10119" s="195"/>
      <c r="K10119" s="195"/>
      <c r="L10119" s="196"/>
    </row>
    <row r="10120">
      <c r="A10120" s="198"/>
      <c r="B10120" s="219"/>
      <c r="C10120" s="103"/>
      <c r="D10120" s="103"/>
      <c r="E10120" s="5" t="str">
        <f t="array" ref="E10120">IF(D10120="","",XLOOKUP(D10120,DATOS!$D$6:D14000,DATOS!$C$6:C14000,0,0,1))</f>
        <v/>
      </c>
      <c r="F10120" s="220"/>
      <c r="G10120" s="221"/>
      <c r="H10120" s="194"/>
      <c r="I10120" s="106"/>
      <c r="J10120" s="195"/>
      <c r="K10120" s="195"/>
      <c r="L10120" s="196"/>
    </row>
    <row r="10121">
      <c r="A10121" s="198"/>
      <c r="B10121" s="219"/>
      <c r="C10121" s="103"/>
      <c r="D10121" s="103"/>
      <c r="E10121" s="5" t="str">
        <f t="array" ref="E10121">IF(D10121="","",XLOOKUP(D10121,DATOS!$D$6:D14000,DATOS!$C$6:C14000,0,0,1))</f>
        <v/>
      </c>
      <c r="F10121" s="220"/>
      <c r="G10121" s="221"/>
      <c r="H10121" s="194"/>
      <c r="I10121" s="106"/>
      <c r="J10121" s="195"/>
      <c r="K10121" s="195"/>
      <c r="L10121" s="196"/>
    </row>
    <row r="10122">
      <c r="A10122" s="198"/>
      <c r="B10122" s="219"/>
      <c r="C10122" s="103"/>
      <c r="D10122" s="103"/>
      <c r="E10122" s="5" t="str">
        <f t="array" ref="E10122">IF(D10122="","",XLOOKUP(D10122,DATOS!$D$6:D14000,DATOS!$C$6:C14000,0,0,1))</f>
        <v/>
      </c>
      <c r="F10122" s="220"/>
      <c r="G10122" s="221"/>
      <c r="H10122" s="194"/>
      <c r="I10122" s="106"/>
      <c r="J10122" s="195"/>
      <c r="K10122" s="195"/>
      <c r="L10122" s="196"/>
    </row>
    <row r="10123">
      <c r="A10123" s="198"/>
      <c r="B10123" s="219"/>
      <c r="C10123" s="103"/>
      <c r="D10123" s="103"/>
      <c r="E10123" s="5" t="str">
        <f t="array" ref="E10123">IF(D10123="","",XLOOKUP(D10123,DATOS!$D$6:D14000,DATOS!$C$6:C14000,0,0,1))</f>
        <v/>
      </c>
      <c r="F10123" s="220"/>
      <c r="G10123" s="221"/>
      <c r="H10123" s="194"/>
      <c r="I10123" s="106"/>
      <c r="J10123" s="195"/>
      <c r="K10123" s="195"/>
      <c r="L10123" s="196"/>
    </row>
    <row r="10124">
      <c r="A10124" s="198"/>
      <c r="B10124" s="219"/>
      <c r="C10124" s="103"/>
      <c r="D10124" s="103"/>
      <c r="E10124" s="5" t="str">
        <f t="array" ref="E10124">IF(D10124="","",XLOOKUP(D10124,DATOS!$D$6:D14000,DATOS!$C$6:C14000,0,0,1))</f>
        <v/>
      </c>
      <c r="F10124" s="220"/>
      <c r="G10124" s="221"/>
      <c r="H10124" s="194"/>
      <c r="I10124" s="106"/>
      <c r="J10124" s="195"/>
      <c r="K10124" s="195"/>
      <c r="L10124" s="196"/>
    </row>
    <row r="10125">
      <c r="A10125" s="198"/>
      <c r="B10125" s="219"/>
      <c r="C10125" s="103"/>
      <c r="D10125" s="103"/>
      <c r="E10125" s="5" t="str">
        <f t="array" ref="E10125">IF(D10125="","",XLOOKUP(D10125,DATOS!$D$6:D14000,DATOS!$C$6:C14000,0,0,1))</f>
        <v/>
      </c>
      <c r="F10125" s="220"/>
      <c r="G10125" s="221"/>
      <c r="H10125" s="194"/>
      <c r="I10125" s="106"/>
      <c r="J10125" s="195"/>
      <c r="K10125" s="195"/>
      <c r="L10125" s="196"/>
    </row>
    <row r="10126">
      <c r="A10126" s="198"/>
      <c r="B10126" s="219"/>
      <c r="C10126" s="103"/>
      <c r="D10126" s="103"/>
      <c r="E10126" s="5" t="str">
        <f t="array" ref="E10126">IF(D10126="","",XLOOKUP(D10126,DATOS!$D$6:D14000,DATOS!$C$6:C14000,0,0,1))</f>
        <v/>
      </c>
      <c r="F10126" s="220"/>
      <c r="G10126" s="221"/>
      <c r="H10126" s="194"/>
      <c r="I10126" s="106"/>
      <c r="J10126" s="195"/>
      <c r="K10126" s="195"/>
      <c r="L10126" s="196"/>
    </row>
    <row r="10127">
      <c r="A10127" s="198"/>
      <c r="B10127" s="219"/>
      <c r="C10127" s="103"/>
      <c r="D10127" s="103"/>
      <c r="E10127" s="5" t="str">
        <f t="array" ref="E10127">IF(D10127="","",XLOOKUP(D10127,DATOS!$D$6:D14000,DATOS!$C$6:C14000,0,0,1))</f>
        <v/>
      </c>
      <c r="F10127" s="220"/>
      <c r="G10127" s="221"/>
      <c r="H10127" s="194"/>
      <c r="I10127" s="106"/>
      <c r="J10127" s="195"/>
      <c r="K10127" s="195"/>
      <c r="L10127" s="196"/>
    </row>
    <row r="10128">
      <c r="A10128" s="198"/>
      <c r="B10128" s="219"/>
      <c r="C10128" s="103"/>
      <c r="D10128" s="103"/>
      <c r="E10128" s="5" t="str">
        <f t="array" ref="E10128">IF(D10128="","",XLOOKUP(D10128,DATOS!$D$6:D14000,DATOS!$C$6:C14000,0,0,1))</f>
        <v/>
      </c>
      <c r="F10128" s="220"/>
      <c r="G10128" s="221"/>
      <c r="H10128" s="194"/>
      <c r="I10128" s="106"/>
      <c r="J10128" s="195"/>
      <c r="K10128" s="195"/>
      <c r="L10128" s="196"/>
    </row>
    <row r="10129">
      <c r="A10129" s="198"/>
      <c r="B10129" s="219"/>
      <c r="C10129" s="103"/>
      <c r="D10129" s="103"/>
      <c r="E10129" s="5" t="str">
        <f t="array" ref="E10129">IF(D10129="","",XLOOKUP(D10129,DATOS!$D$6:D14000,DATOS!$C$6:C14000,0,0,1))</f>
        <v/>
      </c>
      <c r="F10129" s="220"/>
      <c r="G10129" s="221"/>
      <c r="H10129" s="194"/>
      <c r="I10129" s="106"/>
      <c r="J10129" s="195"/>
      <c r="K10129" s="195"/>
      <c r="L10129" s="196"/>
    </row>
    <row r="10130">
      <c r="A10130" s="198"/>
      <c r="B10130" s="219"/>
      <c r="C10130" s="103"/>
      <c r="D10130" s="103"/>
      <c r="E10130" s="5" t="str">
        <f t="array" ref="E10130">IF(D10130="","",XLOOKUP(D10130,DATOS!$D$6:D14000,DATOS!$C$6:C14000,0,0,1))</f>
        <v/>
      </c>
      <c r="F10130" s="220"/>
      <c r="G10130" s="221"/>
      <c r="H10130" s="194"/>
      <c r="I10130" s="106"/>
      <c r="J10130" s="195"/>
      <c r="K10130" s="195"/>
      <c r="L10130" s="196"/>
    </row>
    <row r="10131">
      <c r="A10131" s="198"/>
      <c r="B10131" s="219"/>
      <c r="C10131" s="103"/>
      <c r="D10131" s="103"/>
      <c r="E10131" s="5" t="str">
        <f t="array" ref="E10131">IF(D10131="","",XLOOKUP(D10131,DATOS!$D$6:D14000,DATOS!$C$6:C14000,0,0,1))</f>
        <v/>
      </c>
      <c r="F10131" s="220"/>
      <c r="G10131" s="221"/>
      <c r="H10131" s="194"/>
      <c r="I10131" s="106"/>
      <c r="J10131" s="195"/>
      <c r="K10131" s="195"/>
      <c r="L10131" s="196"/>
    </row>
    <row r="10132">
      <c r="A10132" s="198"/>
      <c r="B10132" s="219"/>
      <c r="C10132" s="103"/>
      <c r="D10132" s="103"/>
      <c r="E10132" s="5" t="str">
        <f t="array" ref="E10132">IF(D10132="","",XLOOKUP(D10132,DATOS!$D$6:D14000,DATOS!$C$6:C14000,0,0,1))</f>
        <v/>
      </c>
      <c r="F10132" s="220"/>
      <c r="G10132" s="221"/>
      <c r="H10132" s="194"/>
      <c r="I10132" s="106"/>
      <c r="J10132" s="195"/>
      <c r="K10132" s="195"/>
      <c r="L10132" s="196"/>
    </row>
    <row r="10133">
      <c r="A10133" s="198"/>
      <c r="B10133" s="219"/>
      <c r="C10133" s="103"/>
      <c r="D10133" s="103"/>
      <c r="E10133" s="5" t="str">
        <f t="array" ref="E10133">IF(D10133="","",XLOOKUP(D10133,DATOS!$D$6:D14000,DATOS!$C$6:C14000,0,0,1))</f>
        <v/>
      </c>
      <c r="F10133" s="220"/>
      <c r="G10133" s="221"/>
      <c r="H10133" s="194"/>
      <c r="I10133" s="106"/>
      <c r="J10133" s="195"/>
      <c r="K10133" s="195"/>
      <c r="L10133" s="196"/>
    </row>
    <row r="10134">
      <c r="A10134" s="198"/>
      <c r="B10134" s="219"/>
      <c r="C10134" s="103"/>
      <c r="D10134" s="103"/>
      <c r="E10134" s="5" t="str">
        <f t="array" ref="E10134">IF(D10134="","",XLOOKUP(D10134,DATOS!$D$6:D14000,DATOS!$C$6:C14000,0,0,1))</f>
        <v/>
      </c>
      <c r="F10134" s="220"/>
      <c r="G10134" s="221"/>
      <c r="H10134" s="194"/>
      <c r="I10134" s="106"/>
      <c r="J10134" s="195"/>
      <c r="K10134" s="195"/>
      <c r="L10134" s="196"/>
    </row>
    <row r="10135">
      <c r="A10135" s="198"/>
      <c r="B10135" s="219"/>
      <c r="C10135" s="103"/>
      <c r="D10135" s="103"/>
      <c r="E10135" s="5" t="str">
        <f t="array" ref="E10135">IF(D10135="","",XLOOKUP(D10135,DATOS!$D$6:D14000,DATOS!$C$6:C14000,0,0,1))</f>
        <v/>
      </c>
      <c r="F10135" s="220"/>
      <c r="G10135" s="221"/>
      <c r="H10135" s="194"/>
      <c r="I10135" s="106"/>
      <c r="J10135" s="195"/>
      <c r="K10135" s="195"/>
      <c r="L10135" s="196"/>
    </row>
    <row r="10136">
      <c r="A10136" s="198"/>
      <c r="B10136" s="219"/>
      <c r="C10136" s="103"/>
      <c r="D10136" s="103"/>
      <c r="E10136" s="5" t="str">
        <f t="array" ref="E10136">IF(D10136="","",XLOOKUP(D10136,DATOS!$D$6:D14000,DATOS!$C$6:C14000,0,0,1))</f>
        <v/>
      </c>
      <c r="F10136" s="220"/>
      <c r="G10136" s="221"/>
      <c r="H10136" s="194"/>
      <c r="I10136" s="106"/>
      <c r="J10136" s="195"/>
      <c r="K10136" s="195"/>
      <c r="L10136" s="196"/>
    </row>
    <row r="10137">
      <c r="A10137" s="198"/>
      <c r="B10137" s="219"/>
      <c r="C10137" s="103"/>
      <c r="D10137" s="103"/>
      <c r="E10137" s="5" t="str">
        <f t="array" ref="E10137">IF(D10137="","",XLOOKUP(D10137,DATOS!$D$6:D14000,DATOS!$C$6:C14000,0,0,1))</f>
        <v/>
      </c>
      <c r="F10137" s="220"/>
      <c r="G10137" s="221"/>
      <c r="H10137" s="194"/>
      <c r="I10137" s="106"/>
      <c r="J10137" s="195"/>
      <c r="K10137" s="195"/>
      <c r="L10137" s="196"/>
    </row>
    <row r="10138">
      <c r="A10138" s="198"/>
      <c r="B10138" s="219"/>
      <c r="C10138" s="103"/>
      <c r="D10138" s="103"/>
      <c r="E10138" s="5" t="str">
        <f t="array" ref="E10138">IF(D10138="","",XLOOKUP(D10138,DATOS!$D$6:D14000,DATOS!$C$6:C14000,0,0,1))</f>
        <v/>
      </c>
      <c r="F10138" s="220"/>
      <c r="G10138" s="221"/>
      <c r="H10138" s="194"/>
      <c r="I10138" s="106"/>
      <c r="J10138" s="195"/>
      <c r="K10138" s="195"/>
      <c r="L10138" s="196"/>
    </row>
    <row r="10139">
      <c r="A10139" s="198"/>
      <c r="B10139" s="219"/>
      <c r="C10139" s="103"/>
      <c r="D10139" s="103"/>
      <c r="E10139" s="5" t="str">
        <f t="array" ref="E10139">IF(D10139="","",XLOOKUP(D10139,DATOS!$D$6:D14000,DATOS!$C$6:C14000,0,0,1))</f>
        <v/>
      </c>
      <c r="F10139" s="220"/>
      <c r="G10139" s="221"/>
      <c r="H10139" s="194"/>
      <c r="I10139" s="106"/>
      <c r="J10139" s="195"/>
      <c r="K10139" s="195"/>
      <c r="L10139" s="196"/>
    </row>
    <row r="10140">
      <c r="A10140" s="198"/>
      <c r="B10140" s="219"/>
      <c r="C10140" s="103"/>
      <c r="D10140" s="103"/>
      <c r="E10140" s="5" t="str">
        <f t="array" ref="E10140">IF(D10140="","",XLOOKUP(D10140,DATOS!$D$6:D14000,DATOS!$C$6:C14000,0,0,1))</f>
        <v/>
      </c>
      <c r="F10140" s="220"/>
      <c r="G10140" s="221"/>
      <c r="H10140" s="194"/>
      <c r="I10140" s="106"/>
      <c r="J10140" s="195"/>
      <c r="K10140" s="195"/>
      <c r="L10140" s="196"/>
    </row>
    <row r="10141">
      <c r="A10141" s="198"/>
      <c r="B10141" s="219"/>
      <c r="C10141" s="103"/>
      <c r="D10141" s="103"/>
      <c r="E10141" s="5" t="str">
        <f t="array" ref="E10141">IF(D10141="","",XLOOKUP(D10141,DATOS!$D$6:D14000,DATOS!$C$6:C14000,0,0,1))</f>
        <v/>
      </c>
      <c r="F10141" s="220"/>
      <c r="G10141" s="221"/>
      <c r="H10141" s="194"/>
      <c r="I10141" s="106"/>
      <c r="J10141" s="195"/>
      <c r="K10141" s="195"/>
      <c r="L10141" s="196"/>
    </row>
    <row r="10142">
      <c r="A10142" s="198"/>
      <c r="B10142" s="219"/>
      <c r="C10142" s="103"/>
      <c r="D10142" s="103"/>
      <c r="E10142" s="5" t="str">
        <f t="array" ref="E10142">IF(D10142="","",XLOOKUP(D10142,DATOS!$D$6:D14000,DATOS!$C$6:C14000,0,0,1))</f>
        <v/>
      </c>
      <c r="F10142" s="220"/>
      <c r="G10142" s="221"/>
      <c r="H10142" s="194"/>
      <c r="I10142" s="106"/>
      <c r="J10142" s="195"/>
      <c r="K10142" s="195"/>
      <c r="L10142" s="196"/>
    </row>
    <row r="10143">
      <c r="A10143" s="198"/>
      <c r="B10143" s="219"/>
      <c r="C10143" s="103"/>
      <c r="D10143" s="103"/>
      <c r="E10143" s="5" t="str">
        <f t="array" ref="E10143">IF(D10143="","",XLOOKUP(D10143,DATOS!$D$6:D14000,DATOS!$C$6:C14000,0,0,1))</f>
        <v/>
      </c>
      <c r="F10143" s="220"/>
      <c r="G10143" s="221"/>
      <c r="H10143" s="194"/>
      <c r="I10143" s="106"/>
      <c r="J10143" s="195"/>
      <c r="K10143" s="195"/>
      <c r="L10143" s="196"/>
    </row>
    <row r="10144">
      <c r="A10144" s="198"/>
      <c r="B10144" s="219"/>
      <c r="C10144" s="103"/>
      <c r="D10144" s="103"/>
      <c r="E10144" s="224" t="str">
        <f t="array" ref="E10144">IF(D10144="","",XLOOKUP(D10144,DATOS!$D$6:D14000,DATOS!$C$6:C14000,0,0,1))</f>
        <v/>
      </c>
      <c r="F10144" s="220"/>
      <c r="G10144" s="221"/>
      <c r="H10144" s="194"/>
      <c r="I10144" s="106"/>
      <c r="J10144" s="195"/>
      <c r="K10144" s="195"/>
      <c r="L10144" s="196"/>
    </row>
    <row r="10145">
      <c r="A10145" s="198"/>
      <c r="B10145" s="219"/>
      <c r="C10145" s="103"/>
      <c r="D10145" s="103"/>
      <c r="E10145" s="5" t="str">
        <f t="array" ref="E10145">IF(D10145="","",XLOOKUP(D10145,DATOS!$D$6:D14000,DATOS!$C$6:C14000,0,0,1))</f>
        <v/>
      </c>
      <c r="F10145" s="220"/>
      <c r="G10145" s="221"/>
      <c r="H10145" s="194"/>
      <c r="I10145" s="106"/>
      <c r="J10145" s="195"/>
      <c r="K10145" s="195"/>
      <c r="L10145" s="196"/>
    </row>
    <row r="10146">
      <c r="A10146" s="198"/>
      <c r="B10146" s="219"/>
      <c r="C10146" s="103"/>
      <c r="D10146" s="103"/>
      <c r="E10146" s="5" t="str">
        <f t="array" ref="E10146">IF(D10146="","",XLOOKUP(D10146,DATOS!$D$6:D14000,DATOS!$C$6:C14000,0,0,1))</f>
        <v/>
      </c>
      <c r="F10146" s="220"/>
      <c r="G10146" s="221"/>
      <c r="H10146" s="194"/>
      <c r="I10146" s="106"/>
      <c r="J10146" s="195"/>
      <c r="K10146" s="195"/>
      <c r="L10146" s="196"/>
    </row>
    <row r="10147">
      <c r="A10147" s="198"/>
      <c r="B10147" s="219"/>
      <c r="C10147" s="103"/>
      <c r="D10147" s="103"/>
      <c r="E10147" s="5" t="str">
        <f t="array" ref="E10147">IF(D10147="","",XLOOKUP(D10147,DATOS!$D$6:D14000,DATOS!$C$6:C14000,0,0,1))</f>
        <v/>
      </c>
      <c r="F10147" s="220"/>
      <c r="G10147" s="221"/>
      <c r="H10147" s="194"/>
      <c r="I10147" s="106"/>
      <c r="J10147" s="195"/>
      <c r="K10147" s="195"/>
      <c r="L10147" s="196"/>
    </row>
    <row r="10148">
      <c r="A10148" s="198"/>
      <c r="B10148" s="219"/>
      <c r="C10148" s="103"/>
      <c r="D10148" s="103"/>
      <c r="E10148" s="5" t="str">
        <f t="array" ref="E10148">IF(D10148="","",XLOOKUP(D10148,DATOS!$D$6:D14000,DATOS!$C$6:C14000,0,0,1))</f>
        <v/>
      </c>
      <c r="F10148" s="220"/>
      <c r="G10148" s="221"/>
      <c r="H10148" s="194"/>
      <c r="I10148" s="106"/>
      <c r="J10148" s="195"/>
      <c r="K10148" s="195"/>
      <c r="L10148" s="196"/>
    </row>
    <row r="10149">
      <c r="A10149" s="198"/>
      <c r="B10149" s="219"/>
      <c r="C10149" s="103"/>
      <c r="D10149" s="103"/>
      <c r="E10149" s="5" t="str">
        <f t="array" ref="E10149">IF(D10149="","",XLOOKUP(D10149,DATOS!$D$6:D14000,DATOS!$C$6:C14000,0,0,1))</f>
        <v/>
      </c>
      <c r="F10149" s="220"/>
      <c r="G10149" s="221"/>
      <c r="H10149" s="194"/>
      <c r="I10149" s="106"/>
      <c r="J10149" s="195"/>
      <c r="K10149" s="195"/>
      <c r="L10149" s="196"/>
    </row>
    <row r="10150">
      <c r="A10150" s="198"/>
      <c r="B10150" s="219"/>
      <c r="C10150" s="103"/>
      <c r="D10150" s="103"/>
      <c r="E10150" s="5" t="str">
        <f t="array" ref="E10150">IF(D10150="","",XLOOKUP(D10150,DATOS!$D$6:D14000,DATOS!$C$6:C14000,0,0,1))</f>
        <v/>
      </c>
      <c r="F10150" s="220"/>
      <c r="G10150" s="221"/>
      <c r="H10150" s="194"/>
      <c r="I10150" s="106"/>
      <c r="J10150" s="195"/>
      <c r="K10150" s="195"/>
      <c r="L10150" s="196"/>
    </row>
    <row r="10151">
      <c r="A10151" s="198"/>
      <c r="B10151" s="219"/>
      <c r="C10151" s="103"/>
      <c r="D10151" s="103"/>
      <c r="E10151" s="5" t="str">
        <f t="array" ref="E10151">IF(D10151="","",XLOOKUP(D10151,DATOS!$D$6:D14000,DATOS!$C$6:C14000,0,0,1))</f>
        <v/>
      </c>
      <c r="F10151" s="220"/>
      <c r="G10151" s="221"/>
      <c r="H10151" s="194"/>
      <c r="I10151" s="106"/>
      <c r="J10151" s="195"/>
      <c r="K10151" s="195"/>
      <c r="L10151" s="196"/>
    </row>
    <row r="10152">
      <c r="A10152" s="198"/>
      <c r="B10152" s="219"/>
      <c r="C10152" s="103"/>
      <c r="D10152" s="103"/>
      <c r="E10152" s="5" t="str">
        <f t="array" ref="E10152">IF(D10152="","",XLOOKUP(D10152,DATOS!$D$6:D14000,DATOS!$C$6:C14000,0,0,1))</f>
        <v/>
      </c>
      <c r="F10152" s="220"/>
      <c r="G10152" s="221"/>
      <c r="H10152" s="194"/>
      <c r="I10152" s="106"/>
      <c r="J10152" s="195"/>
      <c r="K10152" s="195"/>
      <c r="L10152" s="196"/>
    </row>
    <row r="10153">
      <c r="A10153" s="198"/>
      <c r="B10153" s="219"/>
      <c r="C10153" s="103"/>
      <c r="D10153" s="103"/>
      <c r="E10153" s="5" t="str">
        <f t="array" ref="E10153">IF(D10153="","",XLOOKUP(D10153,DATOS!$D$6:D14000,DATOS!$C$6:C14000,0,0,1))</f>
        <v/>
      </c>
      <c r="F10153" s="220"/>
      <c r="G10153" s="221"/>
      <c r="H10153" s="194"/>
      <c r="I10153" s="106"/>
      <c r="J10153" s="195"/>
      <c r="K10153" s="195"/>
      <c r="L10153" s="196"/>
    </row>
    <row r="10154">
      <c r="A10154" s="198"/>
      <c r="B10154" s="219"/>
      <c r="C10154" s="103"/>
      <c r="D10154" s="103"/>
      <c r="E10154" s="5" t="str">
        <f t="array" ref="E10154">IF(D10154="","",XLOOKUP(D10154,DATOS!$D$6:D14000,DATOS!$C$6:C14000,0,0,1))</f>
        <v/>
      </c>
      <c r="F10154" s="220"/>
      <c r="G10154" s="221"/>
      <c r="H10154" s="194"/>
      <c r="I10154" s="106"/>
      <c r="J10154" s="195"/>
      <c r="K10154" s="195"/>
      <c r="L10154" s="196"/>
    </row>
    <row r="10155">
      <c r="A10155" s="198"/>
      <c r="B10155" s="219"/>
      <c r="C10155" s="103"/>
      <c r="D10155" s="103"/>
      <c r="E10155" s="5" t="str">
        <f t="array" ref="E10155">IF(D10155="","",XLOOKUP(D10155,DATOS!$D$6:D14000,DATOS!$C$6:C14000,0,0,1))</f>
        <v/>
      </c>
      <c r="F10155" s="220"/>
      <c r="G10155" s="221"/>
      <c r="H10155" s="194"/>
      <c r="I10155" s="106"/>
      <c r="J10155" s="195"/>
      <c r="K10155" s="195"/>
      <c r="L10155" s="196"/>
    </row>
    <row r="10156">
      <c r="A10156" s="198"/>
      <c r="B10156" s="219"/>
      <c r="C10156" s="103"/>
      <c r="D10156" s="103"/>
      <c r="E10156" s="5" t="str">
        <f t="array" ref="E10156">IF(D10156="","",XLOOKUP(D10156,DATOS!$D$6:D14000,DATOS!$C$6:C14000,0,0,1))</f>
        <v/>
      </c>
      <c r="F10156" s="220"/>
      <c r="G10156" s="221"/>
      <c r="H10156" s="194"/>
      <c r="I10156" s="106"/>
      <c r="J10156" s="195"/>
      <c r="K10156" s="195"/>
      <c r="L10156" s="196"/>
    </row>
    <row r="10157">
      <c r="A10157" s="198"/>
      <c r="B10157" s="219"/>
      <c r="C10157" s="103"/>
      <c r="D10157" s="103"/>
      <c r="E10157" s="5" t="str">
        <f t="array" ref="E10157">IF(D10157="","",XLOOKUP(D10157,DATOS!$D$6:D14000,DATOS!$C$6:C14000,0,0,1))</f>
        <v/>
      </c>
      <c r="F10157" s="220"/>
      <c r="G10157" s="221"/>
      <c r="H10157" s="194"/>
      <c r="I10157" s="106"/>
      <c r="J10157" s="195"/>
      <c r="K10157" s="195"/>
      <c r="L10157" s="196"/>
    </row>
    <row r="10158">
      <c r="A10158" s="198"/>
      <c r="B10158" s="219"/>
      <c r="C10158" s="103"/>
      <c r="D10158" s="103"/>
      <c r="E10158" s="5" t="str">
        <f t="array" ref="E10158">IF(D10158="","",XLOOKUP(D10158,DATOS!$D$6:D14000,DATOS!$C$6:C14000,0,0,1))</f>
        <v/>
      </c>
      <c r="F10158" s="220"/>
      <c r="G10158" s="221"/>
      <c r="H10158" s="194"/>
      <c r="I10158" s="106"/>
      <c r="J10158" s="195"/>
      <c r="K10158" s="195"/>
      <c r="L10158" s="196"/>
    </row>
    <row r="10159">
      <c r="A10159" s="198"/>
      <c r="B10159" s="219"/>
      <c r="C10159" s="103"/>
      <c r="D10159" s="103"/>
      <c r="E10159" s="5" t="str">
        <f t="array" ref="E10159">IF(D10159="","",XLOOKUP(D10159,DATOS!$D$6:D14000,DATOS!$C$6:C14000,0,0,1))</f>
        <v/>
      </c>
      <c r="F10159" s="220"/>
      <c r="G10159" s="221"/>
      <c r="H10159" s="194"/>
      <c r="I10159" s="106"/>
      <c r="J10159" s="195"/>
      <c r="K10159" s="195"/>
      <c r="L10159" s="196"/>
    </row>
    <row r="10160">
      <c r="A10160" s="198"/>
      <c r="B10160" s="219"/>
      <c r="C10160" s="103"/>
      <c r="D10160" s="103"/>
      <c r="E10160" s="5" t="str">
        <f t="array" ref="E10160">IF(D10160="","",XLOOKUP(D10160,DATOS!$D$6:D14000,DATOS!$C$6:C14000,0,0,1))</f>
        <v/>
      </c>
      <c r="F10160" s="220"/>
      <c r="G10160" s="221"/>
      <c r="H10160" s="194"/>
      <c r="I10160" s="106"/>
      <c r="J10160" s="195"/>
      <c r="K10160" s="195"/>
      <c r="L10160" s="196"/>
    </row>
    <row r="10161">
      <c r="A10161" s="198"/>
      <c r="B10161" s="219"/>
      <c r="C10161" s="103"/>
      <c r="D10161" s="103"/>
      <c r="E10161" s="5" t="str">
        <f t="array" ref="E10161">IF(D10161="","",XLOOKUP(D10161,DATOS!$D$6:D14000,DATOS!$C$6:C14000,0,0,1))</f>
        <v/>
      </c>
      <c r="F10161" s="220"/>
      <c r="G10161" s="221"/>
      <c r="H10161" s="194"/>
      <c r="I10161" s="106"/>
      <c r="J10161" s="195"/>
      <c r="K10161" s="195"/>
      <c r="L10161" s="196"/>
    </row>
    <row r="10162">
      <c r="A10162" s="198"/>
      <c r="B10162" s="219"/>
      <c r="C10162" s="103"/>
      <c r="D10162" s="103"/>
      <c r="E10162" s="5" t="str">
        <f t="array" ref="E10162">IF(D10162="","",XLOOKUP(D10162,DATOS!$D$6:D14000,DATOS!$C$6:C14000,0,0,1))</f>
        <v/>
      </c>
      <c r="F10162" s="220"/>
      <c r="G10162" s="221"/>
      <c r="H10162" s="194"/>
      <c r="I10162" s="106"/>
      <c r="J10162" s="195"/>
      <c r="K10162" s="195"/>
      <c r="L10162" s="196"/>
    </row>
    <row r="10163">
      <c r="A10163" s="198"/>
      <c r="B10163" s="219"/>
      <c r="C10163" s="103"/>
      <c r="D10163" s="103"/>
      <c r="E10163" s="5" t="str">
        <f t="array" ref="E10163">IF(D10163="","",XLOOKUP(D10163,DATOS!$D$6:D14000,DATOS!$C$6:C14000,0,0,1))</f>
        <v/>
      </c>
      <c r="F10163" s="220"/>
      <c r="G10163" s="221"/>
      <c r="H10163" s="194"/>
      <c r="I10163" s="106"/>
      <c r="J10163" s="195"/>
      <c r="K10163" s="195"/>
      <c r="L10163" s="196"/>
    </row>
    <row r="10164">
      <c r="A10164" s="198"/>
      <c r="B10164" s="219"/>
      <c r="C10164" s="103"/>
      <c r="D10164" s="103"/>
      <c r="E10164" s="5" t="str">
        <f t="array" ref="E10164">IF(D10164="","",XLOOKUP(D10164,DATOS!$D$6:D14000,DATOS!$C$6:C14000,0,0,1))</f>
        <v/>
      </c>
      <c r="F10164" s="220"/>
      <c r="G10164" s="221"/>
      <c r="H10164" s="194"/>
      <c r="I10164" s="106"/>
      <c r="J10164" s="195"/>
      <c r="K10164" s="195"/>
      <c r="L10164" s="196"/>
    </row>
    <row r="10165">
      <c r="A10165" s="198"/>
      <c r="B10165" s="219"/>
      <c r="C10165" s="103"/>
      <c r="D10165" s="103"/>
      <c r="E10165" s="5" t="str">
        <f t="array" ref="E10165">IF(D10165="","",XLOOKUP(D10165,DATOS!$D$6:D14000,DATOS!$C$6:C14000,0,0,1))</f>
        <v/>
      </c>
      <c r="F10165" s="220"/>
      <c r="G10165" s="221"/>
      <c r="H10165" s="194"/>
      <c r="I10165" s="106"/>
      <c r="J10165" s="195"/>
      <c r="K10165" s="195"/>
      <c r="L10165" s="196"/>
    </row>
    <row r="10166">
      <c r="A10166" s="198"/>
      <c r="B10166" s="219"/>
      <c r="C10166" s="103"/>
      <c r="D10166" s="103"/>
      <c r="E10166" s="5" t="str">
        <f t="array" ref="E10166">IF(D10166="","",XLOOKUP(D10166,DATOS!$D$6:D14000,DATOS!$C$6:C14000,0,0,1))</f>
        <v/>
      </c>
      <c r="F10166" s="220"/>
      <c r="G10166" s="221"/>
      <c r="H10166" s="194"/>
      <c r="I10166" s="106"/>
      <c r="J10166" s="195"/>
      <c r="K10166" s="195"/>
      <c r="L10166" s="196"/>
    </row>
    <row r="10167">
      <c r="A10167" s="198"/>
      <c r="B10167" s="219"/>
      <c r="C10167" s="103"/>
      <c r="D10167" s="103"/>
      <c r="E10167" s="5" t="str">
        <f t="array" ref="E10167">IF(D10167="","",XLOOKUP(D10167,DATOS!$D$6:D14000,DATOS!$C$6:C14000,0,0,1))</f>
        <v/>
      </c>
      <c r="F10167" s="220"/>
      <c r="G10167" s="221"/>
      <c r="H10167" s="194"/>
      <c r="I10167" s="106"/>
      <c r="J10167" s="195"/>
      <c r="K10167" s="195"/>
      <c r="L10167" s="196"/>
    </row>
    <row r="10168">
      <c r="A10168" s="198"/>
      <c r="B10168" s="219"/>
      <c r="C10168" s="103"/>
      <c r="D10168" s="103"/>
      <c r="E10168" s="5" t="str">
        <f t="array" ref="E10168">IF(D10168="","",XLOOKUP(D10168,DATOS!$D$6:D14000,DATOS!$C$6:C14000,0,0,1))</f>
        <v/>
      </c>
      <c r="F10168" s="220"/>
      <c r="G10168" s="221"/>
      <c r="H10168" s="194"/>
      <c r="I10168" s="106"/>
      <c r="J10168" s="195"/>
      <c r="K10168" s="195"/>
      <c r="L10168" s="196"/>
    </row>
    <row r="10169">
      <c r="A10169" s="198"/>
      <c r="B10169" s="219"/>
      <c r="C10169" s="103"/>
      <c r="D10169" s="103"/>
      <c r="E10169" s="5" t="str">
        <f t="array" ref="E10169">IF(D10169="","",XLOOKUP(D10169,DATOS!$D$6:D14000,DATOS!$C$6:C14000,0,0,1))</f>
        <v/>
      </c>
      <c r="F10169" s="220"/>
      <c r="G10169" s="221"/>
      <c r="H10169" s="194"/>
      <c r="I10169" s="106"/>
      <c r="J10169" s="195"/>
      <c r="K10169" s="195"/>
      <c r="L10169" s="196"/>
    </row>
    <row r="10170">
      <c r="A10170" s="198"/>
      <c r="B10170" s="219"/>
      <c r="C10170" s="103"/>
      <c r="D10170" s="103"/>
      <c r="E10170" s="5" t="str">
        <f t="array" ref="E10170">IF(D10170="","",XLOOKUP(D10170,DATOS!$D$6:D14000,DATOS!$C$6:C14000,0,0,1))</f>
        <v/>
      </c>
      <c r="F10170" s="220"/>
      <c r="G10170" s="221"/>
      <c r="H10170" s="194"/>
      <c r="I10170" s="106"/>
      <c r="J10170" s="195"/>
      <c r="K10170" s="195"/>
      <c r="L10170" s="196"/>
    </row>
    <row r="10171">
      <c r="A10171" s="198"/>
      <c r="B10171" s="219"/>
      <c r="C10171" s="103"/>
      <c r="D10171" s="103"/>
      <c r="E10171" s="5" t="str">
        <f t="array" ref="E10171">IF(D10171="","",XLOOKUP(D10171,DATOS!$D$6:D14000,DATOS!$C$6:C14000,0,0,1))</f>
        <v/>
      </c>
      <c r="F10171" s="220"/>
      <c r="G10171" s="221"/>
      <c r="H10171" s="194"/>
      <c r="I10171" s="106"/>
      <c r="J10171" s="195"/>
      <c r="K10171" s="195"/>
      <c r="L10171" s="196"/>
    </row>
    <row r="10172">
      <c r="A10172" s="198"/>
      <c r="B10172" s="219"/>
      <c r="C10172" s="103"/>
      <c r="D10172" s="103"/>
      <c r="E10172" s="5" t="str">
        <f t="array" ref="E10172">IF(D10172="","",XLOOKUP(D10172,DATOS!$D$6:D14000,DATOS!$C$6:C14000,0,0,1))</f>
        <v/>
      </c>
      <c r="F10172" s="220"/>
      <c r="G10172" s="221"/>
      <c r="H10172" s="194"/>
      <c r="I10172" s="106"/>
      <c r="J10172" s="195"/>
      <c r="K10172" s="195"/>
      <c r="L10172" s="196"/>
    </row>
    <row r="10173">
      <c r="A10173" s="198"/>
      <c r="B10173" s="219"/>
      <c r="C10173" s="103"/>
      <c r="D10173" s="103"/>
      <c r="E10173" s="5" t="str">
        <f t="array" ref="E10173">IF(D10173="","",XLOOKUP(D10173,DATOS!$D$6:D14000,DATOS!$C$6:C14000,0,0,1))</f>
        <v/>
      </c>
      <c r="F10173" s="220"/>
      <c r="G10173" s="221"/>
      <c r="H10173" s="194"/>
      <c r="I10173" s="106"/>
      <c r="J10173" s="195"/>
      <c r="K10173" s="195"/>
      <c r="L10173" s="196"/>
    </row>
    <row r="10174">
      <c r="A10174" s="198"/>
      <c r="B10174" s="219"/>
      <c r="C10174" s="103"/>
      <c r="D10174" s="103"/>
      <c r="E10174" s="5" t="str">
        <f t="array" ref="E10174">IF(D10174="","",XLOOKUP(D10174,DATOS!$D$6:D14000,DATOS!$C$6:C14000,0,0,1))</f>
        <v/>
      </c>
      <c r="F10174" s="220"/>
      <c r="G10174" s="221"/>
      <c r="H10174" s="194"/>
      <c r="I10174" s="106"/>
      <c r="J10174" s="195"/>
      <c r="K10174" s="195"/>
      <c r="L10174" s="196"/>
    </row>
    <row r="10175">
      <c r="A10175" s="198"/>
      <c r="B10175" s="219"/>
      <c r="C10175" s="103"/>
      <c r="D10175" s="103"/>
      <c r="E10175" s="5" t="str">
        <f t="array" ref="E10175">IF(D10175="","",XLOOKUP(D10175,DATOS!$D$6:D14000,DATOS!$C$6:C14000,0,0,1))</f>
        <v/>
      </c>
      <c r="F10175" s="220"/>
      <c r="G10175" s="221"/>
      <c r="H10175" s="194"/>
      <c r="I10175" s="106"/>
      <c r="J10175" s="195"/>
      <c r="K10175" s="195"/>
      <c r="L10175" s="196"/>
    </row>
    <row r="10176">
      <c r="A10176" s="198"/>
      <c r="B10176" s="219"/>
      <c r="C10176" s="103"/>
      <c r="D10176" s="103"/>
      <c r="E10176" s="5" t="str">
        <f t="array" ref="E10176">IF(D10176="","",XLOOKUP(D10176,DATOS!$D$6:D14000,DATOS!$C$6:C14000,0,0,1))</f>
        <v/>
      </c>
      <c r="F10176" s="220"/>
      <c r="G10176" s="221"/>
      <c r="H10176" s="194"/>
      <c r="I10176" s="106"/>
      <c r="J10176" s="195"/>
      <c r="K10176" s="195"/>
      <c r="L10176" s="196"/>
    </row>
    <row r="10177">
      <c r="A10177" s="198"/>
      <c r="B10177" s="219"/>
      <c r="C10177" s="103"/>
      <c r="D10177" s="103"/>
      <c r="E10177" s="5" t="str">
        <f t="array" ref="E10177">IF(D10177="","",XLOOKUP(D10177,DATOS!$D$6:D14000,DATOS!$C$6:C14000,0,0,1))</f>
        <v/>
      </c>
      <c r="F10177" s="220"/>
      <c r="G10177" s="221"/>
      <c r="H10177" s="194"/>
      <c r="I10177" s="106"/>
      <c r="J10177" s="195"/>
      <c r="K10177" s="195"/>
      <c r="L10177" s="196"/>
    </row>
    <row r="10178">
      <c r="A10178" s="198"/>
      <c r="B10178" s="219"/>
      <c r="C10178" s="103"/>
      <c r="D10178" s="103"/>
      <c r="E10178" s="5" t="str">
        <f t="array" ref="E10178">IF(D10178="","",XLOOKUP(D10178,DATOS!$D$6:D14000,DATOS!$C$6:C14000,0,0,1))</f>
        <v/>
      </c>
      <c r="F10178" s="220"/>
      <c r="G10178" s="221"/>
      <c r="H10178" s="194"/>
      <c r="I10178" s="106"/>
      <c r="J10178" s="195"/>
      <c r="K10178" s="195"/>
      <c r="L10178" s="196"/>
    </row>
    <row r="10179">
      <c r="A10179" s="198"/>
      <c r="B10179" s="219"/>
      <c r="C10179" s="103"/>
      <c r="D10179" s="103"/>
      <c r="E10179" s="5" t="str">
        <f t="array" ref="E10179">IF(D10179="","",XLOOKUP(D10179,DATOS!$D$6:D14000,DATOS!$C$6:C14000,0,0,1))</f>
        <v/>
      </c>
      <c r="F10179" s="220"/>
      <c r="G10179" s="221"/>
      <c r="H10179" s="194"/>
      <c r="I10179" s="106"/>
      <c r="J10179" s="195"/>
      <c r="K10179" s="195"/>
      <c r="L10179" s="196"/>
    </row>
    <row r="10180">
      <c r="A10180" s="198"/>
      <c r="B10180" s="219"/>
      <c r="C10180" s="103"/>
      <c r="D10180" s="103"/>
      <c r="E10180" s="5" t="str">
        <f t="array" ref="E10180">IF(D10180="","",XLOOKUP(D10180,DATOS!$D$6:D14000,DATOS!$C$6:C14000,0,0,1))</f>
        <v/>
      </c>
      <c r="F10180" s="220"/>
      <c r="G10180" s="221"/>
      <c r="H10180" s="194"/>
      <c r="I10180" s="106"/>
      <c r="J10180" s="195"/>
      <c r="K10180" s="195"/>
      <c r="L10180" s="196"/>
    </row>
    <row r="10181">
      <c r="A10181" s="198"/>
      <c r="B10181" s="219"/>
      <c r="C10181" s="103"/>
      <c r="D10181" s="103"/>
      <c r="E10181" s="5" t="str">
        <f t="array" ref="E10181">IF(D10181="","",XLOOKUP(D10181,DATOS!$D$6:D14000,DATOS!$C$6:C14000,0,0,1))</f>
        <v/>
      </c>
      <c r="F10181" s="220"/>
      <c r="G10181" s="221"/>
      <c r="H10181" s="194"/>
      <c r="I10181" s="106"/>
      <c r="J10181" s="195"/>
      <c r="K10181" s="195"/>
      <c r="L10181" s="196"/>
    </row>
    <row r="10182">
      <c r="A10182" s="198"/>
      <c r="B10182" s="219"/>
      <c r="C10182" s="103"/>
      <c r="D10182" s="103"/>
      <c r="E10182" s="5" t="str">
        <f t="array" ref="E10182">IF(D10182="","",XLOOKUP(D10182,DATOS!$D$6:D14000,DATOS!$C$6:C14000,0,0,1))</f>
        <v/>
      </c>
      <c r="F10182" s="220"/>
      <c r="G10182" s="221"/>
      <c r="H10182" s="194"/>
      <c r="I10182" s="106"/>
      <c r="J10182" s="195"/>
      <c r="K10182" s="195"/>
      <c r="L10182" s="196"/>
    </row>
    <row r="10183">
      <c r="A10183" s="198"/>
      <c r="B10183" s="219"/>
      <c r="C10183" s="103"/>
      <c r="D10183" s="103"/>
      <c r="E10183" s="5" t="str">
        <f t="array" ref="E10183">IF(D10183="","",XLOOKUP(D10183,DATOS!$D$6:D14000,DATOS!$C$6:C14000,0,0,1))</f>
        <v/>
      </c>
      <c r="F10183" s="220"/>
      <c r="G10183" s="221"/>
      <c r="H10183" s="194"/>
      <c r="I10183" s="106"/>
      <c r="J10183" s="195"/>
      <c r="K10183" s="195"/>
      <c r="L10183" s="196"/>
    </row>
    <row r="10184">
      <c r="A10184" s="198"/>
      <c r="B10184" s="219"/>
      <c r="C10184" s="103"/>
      <c r="D10184" s="103"/>
      <c r="E10184" s="5" t="str">
        <f t="array" ref="E10184">IF(D10184="","",XLOOKUP(D10184,DATOS!$D$6:D14000,DATOS!$C$6:C14000,0,0,1))</f>
        <v/>
      </c>
      <c r="F10184" s="220"/>
      <c r="G10184" s="221"/>
      <c r="H10184" s="194"/>
      <c r="I10184" s="106"/>
      <c r="J10184" s="195"/>
      <c r="K10184" s="195"/>
      <c r="L10184" s="196"/>
    </row>
    <row r="10185">
      <c r="A10185" s="198"/>
      <c r="B10185" s="219"/>
      <c r="C10185" s="103"/>
      <c r="D10185" s="103"/>
      <c r="E10185" s="5" t="str">
        <f t="array" ref="E10185">IF(D10185="","",XLOOKUP(D10185,DATOS!$D$6:D14000,DATOS!$C$6:C14000,0,0,1))</f>
        <v/>
      </c>
      <c r="F10185" s="220"/>
      <c r="G10185" s="221"/>
      <c r="H10185" s="194"/>
      <c r="I10185" s="106"/>
      <c r="J10185" s="195"/>
      <c r="K10185" s="195"/>
      <c r="L10185" s="196"/>
    </row>
    <row r="10186">
      <c r="A10186" s="198"/>
      <c r="B10186" s="219"/>
      <c r="C10186" s="103"/>
      <c r="D10186" s="103"/>
      <c r="E10186" s="5" t="str">
        <f t="array" ref="E10186">IF(D10186="","",XLOOKUP(D10186,DATOS!$D$6:D14000,DATOS!$C$6:C14000,0,0,1))</f>
        <v/>
      </c>
      <c r="F10186" s="220"/>
      <c r="G10186" s="221"/>
      <c r="H10186" s="194"/>
      <c r="I10186" s="106"/>
      <c r="J10186" s="195"/>
      <c r="K10186" s="195"/>
      <c r="L10186" s="196"/>
    </row>
    <row r="10187">
      <c r="A10187" s="198"/>
      <c r="B10187" s="219"/>
      <c r="C10187" s="103"/>
      <c r="D10187" s="103"/>
      <c r="E10187" s="5" t="str">
        <f t="array" ref="E10187">IF(D10187="","",XLOOKUP(D10187,DATOS!$D$6:D14000,DATOS!$C$6:C14000,0,0,1))</f>
        <v/>
      </c>
      <c r="F10187" s="220"/>
      <c r="G10187" s="221"/>
      <c r="H10187" s="194"/>
      <c r="I10187" s="106"/>
      <c r="J10187" s="195"/>
      <c r="K10187" s="195"/>
      <c r="L10187" s="196"/>
    </row>
    <row r="10188">
      <c r="A10188" s="198"/>
      <c r="B10188" s="219"/>
      <c r="C10188" s="103"/>
      <c r="D10188" s="103"/>
      <c r="E10188" s="5" t="str">
        <f t="array" ref="E10188">IF(D10188="","",XLOOKUP(D10188,DATOS!$D$6:D14000,DATOS!$C$6:C14000,0,0,1))</f>
        <v/>
      </c>
      <c r="F10188" s="220"/>
      <c r="G10188" s="221"/>
      <c r="H10188" s="194"/>
      <c r="I10188" s="106"/>
      <c r="J10188" s="195"/>
      <c r="K10188" s="195"/>
      <c r="L10188" s="196"/>
    </row>
    <row r="10189">
      <c r="A10189" s="198"/>
      <c r="B10189" s="219"/>
      <c r="C10189" s="103"/>
      <c r="D10189" s="103"/>
      <c r="E10189" s="5" t="str">
        <f t="array" ref="E10189">IF(D10189="","",XLOOKUP(D10189,DATOS!$D$6:D14000,DATOS!$C$6:C14000,0,0,1))</f>
        <v/>
      </c>
      <c r="F10189" s="220"/>
      <c r="G10189" s="221"/>
      <c r="H10189" s="194"/>
      <c r="I10189" s="106"/>
      <c r="J10189" s="195"/>
      <c r="K10189" s="195"/>
      <c r="L10189" s="196"/>
    </row>
    <row r="10190">
      <c r="A10190" s="198"/>
      <c r="B10190" s="219"/>
      <c r="C10190" s="103"/>
      <c r="D10190" s="103"/>
      <c r="E10190" s="5" t="str">
        <f t="array" ref="E10190">IF(D10190="","",XLOOKUP(D10190,DATOS!$D$6:D14000,DATOS!$C$6:C14000,0,0,1))</f>
        <v/>
      </c>
      <c r="F10190" s="220"/>
      <c r="G10190" s="221"/>
      <c r="H10190" s="194"/>
      <c r="I10190" s="106"/>
      <c r="J10190" s="195"/>
      <c r="K10190" s="195"/>
      <c r="L10190" s="196"/>
    </row>
    <row r="10191">
      <c r="A10191" s="198"/>
      <c r="B10191" s="219"/>
      <c r="C10191" s="103"/>
      <c r="D10191" s="103"/>
      <c r="E10191" s="5" t="str">
        <f t="array" ref="E10191">IF(D10191="","",XLOOKUP(D10191,DATOS!$D$6:D14000,DATOS!$C$6:C14000,0,0,1))</f>
        <v/>
      </c>
      <c r="F10191" s="220"/>
      <c r="G10191" s="221"/>
      <c r="H10191" s="194"/>
      <c r="I10191" s="106"/>
      <c r="J10191" s="195"/>
      <c r="K10191" s="195"/>
      <c r="L10191" s="196"/>
    </row>
    <row r="10192">
      <c r="A10192" s="198"/>
      <c r="B10192" s="219"/>
      <c r="C10192" s="103"/>
      <c r="D10192" s="103"/>
      <c r="E10192" s="5" t="str">
        <f t="array" ref="E10192">IF(D10192="","",XLOOKUP(D10192,DATOS!$D$6:D14000,DATOS!$C$6:C14000,0,0,1))</f>
        <v/>
      </c>
      <c r="F10192" s="220"/>
      <c r="G10192" s="221"/>
      <c r="H10192" s="194"/>
      <c r="I10192" s="106"/>
      <c r="J10192" s="195"/>
      <c r="K10192" s="195"/>
      <c r="L10192" s="196"/>
    </row>
    <row r="10193">
      <c r="A10193" s="198"/>
      <c r="B10193" s="219"/>
      <c r="C10193" s="103"/>
      <c r="D10193" s="103"/>
      <c r="E10193" s="5" t="str">
        <f t="array" ref="E10193">IF(D10193="","",XLOOKUP(D10193,DATOS!$D$6:D14000,DATOS!$C$6:C14000,0,0,1))</f>
        <v/>
      </c>
      <c r="F10193" s="220"/>
      <c r="G10193" s="221"/>
      <c r="H10193" s="194"/>
      <c r="I10193" s="106"/>
      <c r="J10193" s="195"/>
      <c r="K10193" s="195"/>
      <c r="L10193" s="196"/>
    </row>
    <row r="10194">
      <c r="A10194" s="198"/>
      <c r="B10194" s="219"/>
      <c r="C10194" s="103"/>
      <c r="D10194" s="103"/>
      <c r="E10194" s="5" t="str">
        <f t="array" ref="E10194">IF(D10194="","",XLOOKUP(D10194,DATOS!$D$6:D14000,DATOS!$C$6:C14000,0,0,1))</f>
        <v/>
      </c>
      <c r="F10194" s="220"/>
      <c r="G10194" s="221"/>
      <c r="H10194" s="194"/>
      <c r="I10194" s="106"/>
      <c r="J10194" s="195"/>
      <c r="K10194" s="195"/>
      <c r="L10194" s="196"/>
    </row>
    <row r="10195">
      <c r="A10195" s="198"/>
      <c r="B10195" s="219"/>
      <c r="C10195" s="103"/>
      <c r="D10195" s="103"/>
      <c r="E10195" s="5" t="str">
        <f t="array" ref="E10195">IF(D10195="","",XLOOKUP(D10195,DATOS!$D$6:D14000,DATOS!$C$6:C14000,0,0,1))</f>
        <v/>
      </c>
      <c r="F10195" s="220"/>
      <c r="G10195" s="221"/>
      <c r="H10195" s="194"/>
      <c r="I10195" s="106"/>
      <c r="J10195" s="195"/>
      <c r="K10195" s="195"/>
      <c r="L10195" s="196"/>
    </row>
    <row r="10196">
      <c r="A10196" s="198"/>
      <c r="B10196" s="219"/>
      <c r="C10196" s="103"/>
      <c r="D10196" s="103"/>
      <c r="E10196" s="5" t="str">
        <f t="array" ref="E10196">IF(D10196="","",XLOOKUP(D10196,DATOS!$D$6:D14000,DATOS!$C$6:C14000,0,0,1))</f>
        <v/>
      </c>
      <c r="F10196" s="220"/>
      <c r="G10196" s="221"/>
      <c r="H10196" s="194"/>
      <c r="I10196" s="106"/>
      <c r="J10196" s="195"/>
      <c r="K10196" s="195"/>
      <c r="L10196" s="196"/>
    </row>
    <row r="10197">
      <c r="A10197" s="198"/>
      <c r="B10197" s="219"/>
      <c r="C10197" s="103"/>
      <c r="D10197" s="103"/>
      <c r="E10197" s="5" t="str">
        <f t="array" ref="E10197">IF(D10197="","",XLOOKUP(D10197,DATOS!$D$6:D14000,DATOS!$C$6:C14000,0,0,1))</f>
        <v/>
      </c>
      <c r="F10197" s="220"/>
      <c r="G10197" s="221"/>
      <c r="H10197" s="194"/>
      <c r="I10197" s="106"/>
      <c r="J10197" s="195"/>
      <c r="K10197" s="195"/>
      <c r="L10197" s="196"/>
    </row>
    <row r="10198">
      <c r="A10198" s="198"/>
      <c r="B10198" s="219"/>
      <c r="C10198" s="103"/>
      <c r="D10198" s="103"/>
      <c r="E10198" s="5" t="str">
        <f t="array" ref="E10198">IF(D10198="","",XLOOKUP(D10198,DATOS!$D$6:D14000,DATOS!$C$6:C14000,0,0,1))</f>
        <v/>
      </c>
      <c r="F10198" s="220"/>
      <c r="G10198" s="221"/>
      <c r="H10198" s="194"/>
      <c r="I10198" s="106"/>
      <c r="J10198" s="195"/>
      <c r="K10198" s="195"/>
      <c r="L10198" s="196"/>
    </row>
    <row r="10199">
      <c r="A10199" s="198"/>
      <c r="B10199" s="219"/>
      <c r="C10199" s="103"/>
      <c r="D10199" s="103"/>
      <c r="E10199" s="5" t="str">
        <f t="array" ref="E10199">IF(D10199="","",XLOOKUP(D10199,DATOS!$D$6:D14000,DATOS!$C$6:C14000,0,0,1))</f>
        <v/>
      </c>
      <c r="F10199" s="220"/>
      <c r="G10199" s="221"/>
      <c r="H10199" s="194"/>
      <c r="I10199" s="106"/>
      <c r="J10199" s="195"/>
      <c r="K10199" s="195"/>
      <c r="L10199" s="196"/>
    </row>
    <row r="10200">
      <c r="A10200" s="198"/>
      <c r="B10200" s="219"/>
      <c r="C10200" s="103"/>
      <c r="D10200" s="103"/>
      <c r="E10200" s="5" t="str">
        <f t="array" ref="E10200">IF(D10200="","",XLOOKUP(D10200,DATOS!$D$6:D14000,DATOS!$C$6:C14000,0,0,1))</f>
        <v/>
      </c>
      <c r="F10200" s="220"/>
      <c r="G10200" s="221"/>
      <c r="H10200" s="194"/>
      <c r="I10200" s="106"/>
      <c r="J10200" s="195"/>
      <c r="K10200" s="195"/>
      <c r="L10200" s="196"/>
    </row>
    <row r="10201">
      <c r="A10201" s="198"/>
      <c r="B10201" s="219"/>
      <c r="C10201" s="103"/>
      <c r="D10201" s="103"/>
      <c r="E10201" s="5" t="str">
        <f t="array" ref="E10201">IF(D10201="","",XLOOKUP(D10201,DATOS!$D$6:D14000,DATOS!$C$6:C14000,0,0,1))</f>
        <v/>
      </c>
      <c r="F10201" s="220"/>
      <c r="G10201" s="221"/>
      <c r="H10201" s="194"/>
      <c r="I10201" s="106"/>
      <c r="J10201" s="195"/>
      <c r="K10201" s="195"/>
      <c r="L10201" s="196"/>
    </row>
    <row r="10202">
      <c r="A10202" s="198"/>
      <c r="B10202" s="219"/>
      <c r="C10202" s="103"/>
      <c r="D10202" s="103"/>
      <c r="E10202" s="5" t="str">
        <f t="array" ref="E10202">IF(D10202="","",XLOOKUP(D10202,DATOS!$D$6:D14000,DATOS!$C$6:C14000,0,0,1))</f>
        <v/>
      </c>
      <c r="F10202" s="220"/>
      <c r="G10202" s="221"/>
      <c r="H10202" s="194"/>
      <c r="I10202" s="106"/>
      <c r="J10202" s="195"/>
      <c r="K10202" s="195"/>
      <c r="L10202" s="196"/>
    </row>
    <row r="10203">
      <c r="A10203" s="198"/>
      <c r="B10203" s="219"/>
      <c r="C10203" s="103"/>
      <c r="D10203" s="103"/>
      <c r="E10203" s="5" t="str">
        <f t="array" ref="E10203">IF(D10203="","",XLOOKUP(D10203,DATOS!$D$6:D14000,DATOS!$C$6:C14000,0,0,1))</f>
        <v/>
      </c>
      <c r="F10203" s="220"/>
      <c r="G10203" s="221"/>
      <c r="H10203" s="194"/>
      <c r="I10203" s="106"/>
      <c r="J10203" s="195"/>
      <c r="K10203" s="195"/>
      <c r="L10203" s="196"/>
    </row>
    <row r="10204">
      <c r="A10204" s="198"/>
      <c r="B10204" s="219"/>
      <c r="C10204" s="103"/>
      <c r="D10204" s="103"/>
      <c r="E10204" s="5" t="str">
        <f t="array" ref="E10204">IF(D10204="","",XLOOKUP(D10204,DATOS!$D$6:D14000,DATOS!$C$6:C14000,0,0,1))</f>
        <v/>
      </c>
      <c r="F10204" s="220"/>
      <c r="G10204" s="221"/>
      <c r="H10204" s="194"/>
      <c r="I10204" s="106"/>
      <c r="J10204" s="195"/>
      <c r="K10204" s="195"/>
      <c r="L10204" s="196"/>
    </row>
    <row r="10205">
      <c r="A10205" s="198"/>
      <c r="B10205" s="219"/>
      <c r="C10205" s="103"/>
      <c r="D10205" s="103"/>
      <c r="E10205" s="5" t="str">
        <f t="array" ref="E10205">IF(D10205="","",XLOOKUP(D10205,DATOS!$D$6:D14000,DATOS!$C$6:C14000,0,0,1))</f>
        <v/>
      </c>
      <c r="F10205" s="220"/>
      <c r="G10205" s="221"/>
      <c r="H10205" s="194"/>
      <c r="I10205" s="106"/>
      <c r="J10205" s="195"/>
      <c r="K10205" s="195"/>
      <c r="L10205" s="196"/>
    </row>
    <row r="10206">
      <c r="A10206" s="198"/>
      <c r="B10206" s="219"/>
      <c r="C10206" s="103"/>
      <c r="D10206" s="103"/>
      <c r="E10206" s="5" t="str">
        <f t="array" ref="E10206">IF(D10206="","",XLOOKUP(D10206,DATOS!$D$6:D14000,DATOS!$C$6:C14000,0,0,1))</f>
        <v/>
      </c>
      <c r="F10206" s="220"/>
      <c r="G10206" s="221"/>
      <c r="H10206" s="194"/>
      <c r="I10206" s="106"/>
      <c r="J10206" s="195"/>
      <c r="K10206" s="195"/>
      <c r="L10206" s="196"/>
    </row>
    <row r="10207">
      <c r="A10207" s="198"/>
      <c r="B10207" s="219"/>
      <c r="C10207" s="103"/>
      <c r="D10207" s="103"/>
      <c r="E10207" s="5" t="str">
        <f t="array" ref="E10207">IF(D10207="","",XLOOKUP(D10207,DATOS!$D$6:D14000,DATOS!$C$6:C14000,0,0,1))</f>
        <v/>
      </c>
      <c r="F10207" s="220"/>
      <c r="G10207" s="221"/>
      <c r="H10207" s="194"/>
      <c r="I10207" s="106"/>
      <c r="J10207" s="195"/>
      <c r="K10207" s="195"/>
      <c r="L10207" s="196"/>
    </row>
    <row r="10208">
      <c r="A10208" s="198"/>
      <c r="B10208" s="219"/>
      <c r="C10208" s="103"/>
      <c r="D10208" s="103"/>
      <c r="E10208" s="5" t="str">
        <f t="array" ref="E10208">IF(D10208="","",XLOOKUP(D10208,DATOS!$D$6:D14000,DATOS!$C$6:C14000,0,0,1))</f>
        <v/>
      </c>
      <c r="F10208" s="220"/>
      <c r="G10208" s="221"/>
      <c r="H10208" s="194"/>
      <c r="I10208" s="106"/>
      <c r="J10208" s="195"/>
      <c r="K10208" s="195"/>
      <c r="L10208" s="196"/>
    </row>
    <row r="10209">
      <c r="A10209" s="198"/>
      <c r="B10209" s="219"/>
      <c r="C10209" s="103"/>
      <c r="D10209" s="103"/>
      <c r="E10209" s="5" t="str">
        <f t="array" ref="E10209">IF(D10209="","",XLOOKUP(D10209,DATOS!$D$6:D14000,DATOS!$C$6:C14000,0,0,1))</f>
        <v/>
      </c>
      <c r="F10209" s="220"/>
      <c r="G10209" s="221"/>
      <c r="H10209" s="194"/>
      <c r="I10209" s="106"/>
      <c r="J10209" s="195"/>
      <c r="K10209" s="195"/>
      <c r="L10209" s="196"/>
    </row>
    <row r="10210">
      <c r="A10210" s="198"/>
      <c r="B10210" s="219"/>
      <c r="C10210" s="103"/>
      <c r="D10210" s="103"/>
      <c r="E10210" s="5" t="str">
        <f t="array" ref="E10210">IF(D10210="","",XLOOKUP(D10210,DATOS!$D$6:D14000,DATOS!$C$6:C14000,0,0,1))</f>
        <v/>
      </c>
      <c r="F10210" s="220"/>
      <c r="G10210" s="221"/>
      <c r="H10210" s="194"/>
      <c r="I10210" s="106"/>
      <c r="J10210" s="195"/>
      <c r="K10210" s="195"/>
      <c r="L10210" s="196"/>
    </row>
    <row r="10211">
      <c r="A10211" s="198"/>
      <c r="B10211" s="219"/>
      <c r="C10211" s="103"/>
      <c r="D10211" s="103"/>
      <c r="E10211" s="5" t="str">
        <f t="array" ref="E10211">IF(D10211="","",XLOOKUP(D10211,DATOS!$D$6:D14000,DATOS!$C$6:C14000,0,0,1))</f>
        <v/>
      </c>
      <c r="F10211" s="220"/>
      <c r="G10211" s="221"/>
      <c r="H10211" s="194"/>
      <c r="I10211" s="106"/>
      <c r="J10211" s="195"/>
      <c r="K10211" s="195"/>
      <c r="L10211" s="196"/>
    </row>
    <row r="10212">
      <c r="A10212" s="198"/>
      <c r="B10212" s="219"/>
      <c r="C10212" s="103"/>
      <c r="D10212" s="103"/>
      <c r="E10212" s="5" t="str">
        <f t="array" ref="E10212">IF(D10212="","",XLOOKUP(D10212,DATOS!$D$6:D14000,DATOS!$C$6:C14000,0,0,1))</f>
        <v/>
      </c>
      <c r="F10212" s="220"/>
      <c r="G10212" s="221"/>
      <c r="H10212" s="194"/>
      <c r="I10212" s="106"/>
      <c r="J10212" s="195"/>
      <c r="K10212" s="195"/>
      <c r="L10212" s="196"/>
    </row>
    <row r="10213">
      <c r="A10213" s="198"/>
      <c r="B10213" s="219"/>
      <c r="C10213" s="103"/>
      <c r="D10213" s="103"/>
      <c r="E10213" s="5" t="str">
        <f t="array" ref="E10213">IF(D10213="","",XLOOKUP(D10213,DATOS!$D$6:D14000,DATOS!$C$6:C14000,0,0,1))</f>
        <v/>
      </c>
      <c r="F10213" s="220"/>
      <c r="G10213" s="221"/>
      <c r="H10213" s="194"/>
      <c r="I10213" s="106"/>
      <c r="J10213" s="195"/>
      <c r="K10213" s="195"/>
      <c r="L10213" s="196"/>
    </row>
    <row r="10214">
      <c r="A10214" s="198"/>
      <c r="B10214" s="219"/>
      <c r="C10214" s="103"/>
      <c r="D10214" s="103"/>
      <c r="E10214" s="5" t="str">
        <f t="array" ref="E10214">IF(D10214="","",XLOOKUP(D10214,DATOS!$D$6:D14000,DATOS!$C$6:C14000,0,0,1))</f>
        <v/>
      </c>
      <c r="F10214" s="220"/>
      <c r="G10214" s="221"/>
      <c r="H10214" s="194"/>
      <c r="I10214" s="106"/>
      <c r="J10214" s="195"/>
      <c r="K10214" s="195"/>
      <c r="L10214" s="196"/>
    </row>
    <row r="10215">
      <c r="A10215" s="198"/>
      <c r="B10215" s="219"/>
      <c r="C10215" s="103"/>
      <c r="D10215" s="103"/>
      <c r="E10215" s="5" t="str">
        <f t="array" ref="E10215">IF(D10215="","",XLOOKUP(D10215,DATOS!$D$6:D14000,DATOS!$C$6:C14000,0,0,1))</f>
        <v/>
      </c>
      <c r="F10215" s="220"/>
      <c r="G10215" s="221"/>
      <c r="H10215" s="194"/>
      <c r="I10215" s="106"/>
      <c r="J10215" s="195"/>
      <c r="K10215" s="195"/>
      <c r="L10215" s="196"/>
    </row>
    <row r="10216">
      <c r="A10216" s="198"/>
      <c r="B10216" s="219"/>
      <c r="C10216" s="103"/>
      <c r="D10216" s="103"/>
      <c r="E10216" s="5" t="str">
        <f t="array" ref="E10216">IF(D10216="","",XLOOKUP(D10216,DATOS!$D$6:D14000,DATOS!$C$6:C14000,0,0,1))</f>
        <v/>
      </c>
      <c r="F10216" s="220"/>
      <c r="G10216" s="221"/>
      <c r="H10216" s="194"/>
      <c r="I10216" s="106"/>
      <c r="J10216" s="195"/>
      <c r="K10216" s="195"/>
      <c r="L10216" s="196"/>
    </row>
    <row r="10217">
      <c r="A10217" s="198"/>
      <c r="B10217" s="219"/>
      <c r="C10217" s="103"/>
      <c r="D10217" s="103"/>
      <c r="E10217" s="5" t="str">
        <f t="array" ref="E10217">IF(D10217="","",XLOOKUP(D10217,DATOS!$D$6:D14000,DATOS!$C$6:C14000,0,0,1))</f>
        <v/>
      </c>
      <c r="F10217" s="220"/>
      <c r="G10217" s="221"/>
      <c r="H10217" s="194"/>
      <c r="I10217" s="106"/>
      <c r="J10217" s="195"/>
      <c r="K10217" s="195"/>
      <c r="L10217" s="196"/>
    </row>
    <row r="10218">
      <c r="A10218" s="198"/>
      <c r="B10218" s="219"/>
      <c r="C10218" s="103"/>
      <c r="D10218" s="103"/>
      <c r="E10218" s="5" t="str">
        <f t="array" ref="E10218">IF(D10218="","",XLOOKUP(D10218,DATOS!$D$6:D14000,DATOS!$C$6:C14000,0,0,1))</f>
        <v/>
      </c>
      <c r="F10218" s="220"/>
      <c r="G10218" s="221"/>
      <c r="H10218" s="194"/>
      <c r="I10218" s="106"/>
      <c r="J10218" s="195"/>
      <c r="K10218" s="195"/>
      <c r="L10218" s="196"/>
    </row>
    <row r="10219">
      <c r="A10219" s="198"/>
      <c r="B10219" s="219"/>
      <c r="C10219" s="103"/>
      <c r="D10219" s="103"/>
      <c r="E10219" s="5" t="str">
        <f t="array" ref="E10219">IF(D10219="","",XLOOKUP(D10219,DATOS!$D$6:D14000,DATOS!$C$6:C14000,0,0,1))</f>
        <v/>
      </c>
      <c r="F10219" s="220"/>
      <c r="G10219" s="221"/>
      <c r="H10219" s="194"/>
      <c r="I10219" s="106"/>
      <c r="J10219" s="195"/>
      <c r="K10219" s="195"/>
      <c r="L10219" s="196"/>
    </row>
    <row r="10220">
      <c r="A10220" s="198"/>
      <c r="B10220" s="219"/>
      <c r="C10220" s="103"/>
      <c r="D10220" s="103"/>
      <c r="E10220" s="5" t="str">
        <f t="array" ref="E10220">IF(D10220="","",XLOOKUP(D10220,DATOS!$D$6:D14000,DATOS!$C$6:C14000,0,0,1))</f>
        <v/>
      </c>
      <c r="F10220" s="220"/>
      <c r="G10220" s="221"/>
      <c r="H10220" s="194"/>
      <c r="I10220" s="106"/>
      <c r="J10220" s="195"/>
      <c r="K10220" s="195"/>
      <c r="L10220" s="196"/>
    </row>
    <row r="10221">
      <c r="A10221" s="198"/>
      <c r="B10221" s="219"/>
      <c r="C10221" s="103"/>
      <c r="D10221" s="103"/>
      <c r="E10221" s="5" t="str">
        <f t="array" ref="E10221">IF(D10221="","",XLOOKUP(D10221,DATOS!$D$6:D14000,DATOS!$C$6:C14000,0,0,1))</f>
        <v/>
      </c>
      <c r="F10221" s="220"/>
      <c r="G10221" s="221"/>
      <c r="H10221" s="194"/>
      <c r="I10221" s="106"/>
      <c r="J10221" s="195"/>
      <c r="K10221" s="195"/>
      <c r="L10221" s="196"/>
    </row>
    <row r="10222">
      <c r="A10222" s="198"/>
      <c r="B10222" s="219"/>
      <c r="C10222" s="103"/>
      <c r="D10222" s="103"/>
      <c r="E10222" s="5" t="str">
        <f t="array" ref="E10222">IF(D10222="","",XLOOKUP(D10222,DATOS!$D$6:D14000,DATOS!$C$6:C14000,0,0,1))</f>
        <v/>
      </c>
      <c r="F10222" s="220"/>
      <c r="G10222" s="221"/>
      <c r="H10222" s="194"/>
      <c r="I10222" s="106"/>
      <c r="J10222" s="195"/>
      <c r="K10222" s="195"/>
      <c r="L10222" s="196"/>
    </row>
    <row r="10223">
      <c r="A10223" s="198"/>
      <c r="B10223" s="219"/>
      <c r="C10223" s="103"/>
      <c r="D10223" s="103"/>
      <c r="E10223" s="5" t="str">
        <f t="array" ref="E10223">IF(D10223="","",XLOOKUP(D10223,DATOS!$D$6:D14000,DATOS!$C$6:C14000,0,0,1))</f>
        <v/>
      </c>
      <c r="F10223" s="220"/>
      <c r="G10223" s="221"/>
      <c r="H10223" s="194"/>
      <c r="I10223" s="106"/>
      <c r="J10223" s="195"/>
      <c r="K10223" s="195"/>
      <c r="L10223" s="196"/>
    </row>
    <row r="10224">
      <c r="A10224" s="198"/>
      <c r="B10224" s="219"/>
      <c r="C10224" s="103"/>
      <c r="D10224" s="103"/>
      <c r="E10224" s="5" t="str">
        <f t="array" ref="E10224">IF(D10224="","",XLOOKUP(D10224,DATOS!$D$6:D14000,DATOS!$C$6:C14000,0,0,1))</f>
        <v/>
      </c>
      <c r="F10224" s="220"/>
      <c r="G10224" s="221"/>
      <c r="H10224" s="194"/>
      <c r="I10224" s="106"/>
      <c r="J10224" s="195"/>
      <c r="K10224" s="195"/>
      <c r="L10224" s="196"/>
    </row>
    <row r="10225">
      <c r="A10225" s="198"/>
      <c r="B10225" s="219"/>
      <c r="C10225" s="103"/>
      <c r="D10225" s="103"/>
      <c r="E10225" s="5" t="str">
        <f t="array" ref="E10225">IF(D10225="","",XLOOKUP(D10225,DATOS!$D$6:D14000,DATOS!$C$6:C14000,0,0,1))</f>
        <v/>
      </c>
      <c r="F10225" s="220"/>
      <c r="G10225" s="221"/>
      <c r="H10225" s="194"/>
      <c r="I10225" s="106"/>
      <c r="J10225" s="195"/>
      <c r="K10225" s="195"/>
      <c r="L10225" s="196"/>
    </row>
    <row r="10226">
      <c r="A10226" s="198"/>
      <c r="B10226" s="219"/>
      <c r="C10226" s="103"/>
      <c r="D10226" s="103"/>
      <c r="E10226" s="5" t="str">
        <f t="array" ref="E10226">IF(D10226="","",XLOOKUP(D10226,DATOS!$D$6:D14000,DATOS!$C$6:C14000,0,0,1))</f>
        <v/>
      </c>
      <c r="F10226" s="220"/>
      <c r="G10226" s="221"/>
      <c r="H10226" s="194"/>
      <c r="I10226" s="106"/>
      <c r="J10226" s="195"/>
      <c r="K10226" s="195"/>
      <c r="L10226" s="196"/>
    </row>
    <row r="10227">
      <c r="A10227" s="198"/>
      <c r="B10227" s="219"/>
      <c r="C10227" s="103"/>
      <c r="D10227" s="103"/>
      <c r="E10227" s="5" t="str">
        <f t="array" ref="E10227">IF(D10227="","",XLOOKUP(D10227,DATOS!$D$6:D14000,DATOS!$C$6:C14000,0,0,1))</f>
        <v/>
      </c>
      <c r="F10227" s="220"/>
      <c r="G10227" s="221"/>
      <c r="H10227" s="194"/>
      <c r="I10227" s="106"/>
      <c r="J10227" s="195"/>
      <c r="K10227" s="195"/>
      <c r="L10227" s="196"/>
    </row>
    <row r="10228">
      <c r="A10228" s="198"/>
      <c r="B10228" s="219"/>
      <c r="C10228" s="103"/>
      <c r="D10228" s="103"/>
      <c r="E10228" s="5" t="str">
        <f t="array" ref="E10228">IF(D10228="","",XLOOKUP(D10228,DATOS!$D$6:D14000,DATOS!$C$6:C14000,0,0,1))</f>
        <v/>
      </c>
      <c r="F10228" s="220"/>
      <c r="G10228" s="221"/>
      <c r="H10228" s="194"/>
      <c r="I10228" s="106"/>
      <c r="J10228" s="195"/>
      <c r="K10228" s="195"/>
      <c r="L10228" s="196"/>
    </row>
    <row r="10229">
      <c r="A10229" s="198"/>
      <c r="B10229" s="219"/>
      <c r="C10229" s="103"/>
      <c r="D10229" s="103"/>
      <c r="E10229" s="5" t="str">
        <f t="array" ref="E10229">IF(D10229="","",XLOOKUP(D10229,DATOS!$D$6:D14000,DATOS!$C$6:C14000,0,0,1))</f>
        <v/>
      </c>
      <c r="F10229" s="220"/>
      <c r="G10229" s="221"/>
      <c r="H10229" s="194"/>
      <c r="I10229" s="106"/>
      <c r="J10229" s="195"/>
      <c r="K10229" s="195"/>
      <c r="L10229" s="196"/>
    </row>
    <row r="10230">
      <c r="A10230" s="198"/>
      <c r="B10230" s="219"/>
      <c r="C10230" s="103"/>
      <c r="D10230" s="103"/>
      <c r="E10230" s="5" t="str">
        <f t="array" ref="E10230">IF(D10230="","",XLOOKUP(D10230,DATOS!$D$6:D14000,DATOS!$C$6:C14000,0,0,1))</f>
        <v/>
      </c>
      <c r="F10230" s="220"/>
      <c r="G10230" s="221"/>
      <c r="H10230" s="194"/>
      <c r="I10230" s="106"/>
      <c r="J10230" s="195"/>
      <c r="K10230" s="195"/>
      <c r="L10230" s="196"/>
    </row>
    <row r="10231">
      <c r="A10231" s="198"/>
      <c r="B10231" s="219"/>
      <c r="C10231" s="103"/>
      <c r="D10231" s="103"/>
      <c r="E10231" s="5" t="str">
        <f t="array" ref="E10231">IF(D10231="","",XLOOKUP(D10231,DATOS!$D$6:D14000,DATOS!$C$6:C14000,0,0,1))</f>
        <v/>
      </c>
      <c r="F10231" s="220"/>
      <c r="G10231" s="221"/>
      <c r="H10231" s="194"/>
      <c r="I10231" s="106"/>
      <c r="J10231" s="195"/>
      <c r="K10231" s="195"/>
      <c r="L10231" s="196"/>
    </row>
    <row r="10232">
      <c r="A10232" s="198"/>
      <c r="B10232" s="219"/>
      <c r="C10232" s="103"/>
      <c r="D10232" s="103"/>
      <c r="E10232" s="5" t="str">
        <f t="array" ref="E10232">IF(D10232="","",XLOOKUP(D10232,DATOS!$D$6:D14000,DATOS!$C$6:C14000,0,0,1))</f>
        <v/>
      </c>
      <c r="F10232" s="220"/>
      <c r="G10232" s="221"/>
      <c r="H10232" s="194"/>
      <c r="I10232" s="106"/>
      <c r="J10232" s="195"/>
      <c r="K10232" s="195"/>
      <c r="L10232" s="196"/>
    </row>
    <row r="10233">
      <c r="A10233" s="198"/>
      <c r="B10233" s="219"/>
      <c r="C10233" s="103"/>
      <c r="D10233" s="103"/>
      <c r="E10233" s="5" t="str">
        <f t="array" ref="E10233">IF(D10233="","",XLOOKUP(D10233,DATOS!$D$6:D14000,DATOS!$C$6:C14000,0,0,1))</f>
        <v/>
      </c>
      <c r="F10233" s="220"/>
      <c r="G10233" s="221"/>
      <c r="H10233" s="194"/>
      <c r="I10233" s="106"/>
      <c r="J10233" s="195"/>
      <c r="K10233" s="195"/>
      <c r="L10233" s="196"/>
    </row>
    <row r="10234">
      <c r="A10234" s="198"/>
      <c r="B10234" s="219"/>
      <c r="C10234" s="103"/>
      <c r="D10234" s="103"/>
      <c r="E10234" s="5" t="str">
        <f t="array" ref="E10234">IF(D10234="","",XLOOKUP(D10234,DATOS!$D$6:D14000,DATOS!$C$6:C14000,0,0,1))</f>
        <v/>
      </c>
      <c r="F10234" s="220"/>
      <c r="G10234" s="221"/>
      <c r="H10234" s="194"/>
      <c r="I10234" s="106"/>
      <c r="J10234" s="195"/>
      <c r="K10234" s="195"/>
      <c r="L10234" s="196"/>
    </row>
    <row r="10235">
      <c r="A10235" s="198"/>
      <c r="B10235" s="219"/>
      <c r="C10235" s="103"/>
      <c r="D10235" s="103"/>
      <c r="E10235" s="5" t="str">
        <f t="array" ref="E10235">IF(D10235="","",XLOOKUP(D10235,DATOS!$D$6:D14000,DATOS!$C$6:C14000,0,0,1))</f>
        <v/>
      </c>
      <c r="F10235" s="220"/>
      <c r="G10235" s="221"/>
      <c r="H10235" s="194"/>
      <c r="I10235" s="106"/>
      <c r="J10235" s="195"/>
      <c r="K10235" s="195"/>
      <c r="L10235" s="196"/>
    </row>
    <row r="10236">
      <c r="A10236" s="198"/>
      <c r="B10236" s="219"/>
      <c r="C10236" s="103"/>
      <c r="D10236" s="103"/>
      <c r="E10236" s="5" t="str">
        <f t="array" ref="E10236">IF(D10236="","",XLOOKUP(D10236,DATOS!$D$6:D14000,DATOS!$C$6:C14000,0,0,1))</f>
        <v/>
      </c>
      <c r="F10236" s="220"/>
      <c r="G10236" s="221"/>
      <c r="H10236" s="194"/>
      <c r="I10236" s="106"/>
      <c r="J10236" s="195"/>
      <c r="K10236" s="195"/>
      <c r="L10236" s="196"/>
    </row>
    <row r="10237">
      <c r="A10237" s="198"/>
      <c r="B10237" s="219"/>
      <c r="C10237" s="103"/>
      <c r="D10237" s="103"/>
      <c r="E10237" s="5" t="str">
        <f t="array" ref="E10237">IF(D10237="","",XLOOKUP(D10237,DATOS!$D$6:D14000,DATOS!$C$6:C14000,0,0,1))</f>
        <v/>
      </c>
      <c r="F10237" s="220"/>
      <c r="G10237" s="221"/>
      <c r="H10237" s="194"/>
      <c r="I10237" s="106"/>
      <c r="J10237" s="195"/>
      <c r="K10237" s="195"/>
      <c r="L10237" s="196"/>
    </row>
    <row r="10238">
      <c r="A10238" s="198"/>
      <c r="B10238" s="219"/>
      <c r="C10238" s="103"/>
      <c r="D10238" s="103"/>
      <c r="E10238" s="5" t="str">
        <f t="array" ref="E10238">IF(D10238="","",XLOOKUP(D10238,DATOS!$D$6:D14000,DATOS!$C$6:C14000,0,0,1))</f>
        <v/>
      </c>
      <c r="F10238" s="220"/>
      <c r="G10238" s="221"/>
      <c r="H10238" s="194"/>
      <c r="I10238" s="106"/>
      <c r="J10238" s="195"/>
      <c r="K10238" s="195"/>
      <c r="L10238" s="196"/>
    </row>
    <row r="10239">
      <c r="A10239" s="198"/>
      <c r="B10239" s="219"/>
      <c r="C10239" s="103"/>
      <c r="D10239" s="103"/>
      <c r="E10239" s="5" t="str">
        <f t="array" ref="E10239">IF(D10239="","",XLOOKUP(D10239,DATOS!$D$6:D14000,DATOS!$C$6:C14000,0,0,1))</f>
        <v/>
      </c>
      <c r="F10239" s="220"/>
      <c r="G10239" s="221"/>
      <c r="H10239" s="194"/>
      <c r="I10239" s="106"/>
      <c r="J10239" s="195"/>
      <c r="K10239" s="195"/>
      <c r="L10239" s="196"/>
    </row>
    <row r="10240">
      <c r="A10240" s="198"/>
      <c r="B10240" s="219"/>
      <c r="C10240" s="103"/>
      <c r="D10240" s="103"/>
      <c r="E10240" s="5" t="str">
        <f t="array" ref="E10240">IF(D10240="","",XLOOKUP(D10240,DATOS!$D$6:D14000,DATOS!$C$6:C14000,0,0,1))</f>
        <v/>
      </c>
      <c r="F10240" s="220"/>
      <c r="G10240" s="221"/>
      <c r="H10240" s="194"/>
      <c r="I10240" s="106"/>
      <c r="J10240" s="195"/>
      <c r="K10240" s="195"/>
      <c r="L10240" s="196"/>
    </row>
    <row r="10241">
      <c r="A10241" s="198"/>
      <c r="B10241" s="219"/>
      <c r="C10241" s="103"/>
      <c r="D10241" s="103"/>
      <c r="E10241" s="5" t="str">
        <f t="array" ref="E10241">IF(D10241="","",XLOOKUP(D10241,DATOS!$D$6:D14000,DATOS!$C$6:C14000,0,0,1))</f>
        <v/>
      </c>
      <c r="F10241" s="220"/>
      <c r="G10241" s="221"/>
      <c r="H10241" s="194"/>
      <c r="I10241" s="106"/>
      <c r="J10241" s="195"/>
      <c r="K10241" s="195"/>
      <c r="L10241" s="196"/>
    </row>
    <row r="10242">
      <c r="A10242" s="198"/>
      <c r="B10242" s="219"/>
      <c r="C10242" s="103"/>
      <c r="D10242" s="103"/>
      <c r="E10242" s="5" t="str">
        <f t="array" ref="E10242">IF(D10242="","",XLOOKUP(D10242,DATOS!$D$6:D14000,DATOS!$C$6:C14000,0,0,1))</f>
        <v/>
      </c>
      <c r="F10242" s="220"/>
      <c r="G10242" s="221"/>
      <c r="H10242" s="194"/>
      <c r="I10242" s="106"/>
      <c r="J10242" s="195"/>
      <c r="K10242" s="195"/>
      <c r="L10242" s="196"/>
    </row>
    <row r="10243">
      <c r="A10243" s="198"/>
      <c r="B10243" s="219"/>
      <c r="C10243" s="103"/>
      <c r="D10243" s="103"/>
      <c r="E10243" s="5" t="str">
        <f t="array" ref="E10243">IF(D10243="","",XLOOKUP(D10243,DATOS!$D$6:D14000,DATOS!$C$6:C14000,0,0,1))</f>
        <v/>
      </c>
      <c r="F10243" s="220"/>
      <c r="G10243" s="221"/>
      <c r="H10243" s="194"/>
      <c r="I10243" s="106"/>
      <c r="J10243" s="195"/>
      <c r="K10243" s="195"/>
      <c r="L10243" s="196"/>
    </row>
    <row r="10244">
      <c r="A10244" s="198"/>
      <c r="B10244" s="219"/>
      <c r="C10244" s="103"/>
      <c r="D10244" s="103"/>
      <c r="E10244" s="5" t="str">
        <f t="array" ref="E10244">IF(D10244="","",XLOOKUP(D10244,DATOS!$D$6:D14000,DATOS!$C$6:C14000,0,0,1))</f>
        <v/>
      </c>
      <c r="F10244" s="220"/>
      <c r="G10244" s="221"/>
      <c r="H10244" s="194"/>
      <c r="I10244" s="106"/>
      <c r="J10244" s="195"/>
      <c r="K10244" s="195"/>
      <c r="L10244" s="196"/>
    </row>
    <row r="10245">
      <c r="A10245" s="198"/>
      <c r="B10245" s="219"/>
      <c r="C10245" s="103"/>
      <c r="D10245" s="103"/>
      <c r="E10245" s="5" t="str">
        <f t="array" ref="E10245">IF(D10245="","",XLOOKUP(D10245,DATOS!$D$6:D14000,DATOS!$C$6:C14000,0,0,1))</f>
        <v/>
      </c>
      <c r="F10245" s="220"/>
      <c r="G10245" s="221"/>
      <c r="H10245" s="194"/>
      <c r="I10245" s="106"/>
      <c r="J10245" s="195"/>
      <c r="K10245" s="195"/>
      <c r="L10245" s="196"/>
    </row>
    <row r="10246">
      <c r="A10246" s="198"/>
      <c r="B10246" s="219"/>
      <c r="C10246" s="103"/>
      <c r="D10246" s="103"/>
      <c r="E10246" s="5" t="str">
        <f t="array" ref="E10246">IF(D10246="","",XLOOKUP(D10246,DATOS!$D$6:D14000,DATOS!$C$6:C14000,0,0,1))</f>
        <v/>
      </c>
      <c r="F10246" s="220"/>
      <c r="G10246" s="221"/>
      <c r="H10246" s="194"/>
      <c r="I10246" s="106"/>
      <c r="J10246" s="195"/>
      <c r="K10246" s="195"/>
      <c r="L10246" s="196"/>
    </row>
    <row r="10247">
      <c r="A10247" s="198"/>
      <c r="B10247" s="219"/>
      <c r="C10247" s="103"/>
      <c r="D10247" s="103"/>
      <c r="E10247" s="5" t="str">
        <f t="array" ref="E10247">IF(D10247="","",XLOOKUP(D10247,DATOS!$D$6:D14000,DATOS!$C$6:C14000,0,0,1))</f>
        <v/>
      </c>
      <c r="F10247" s="220"/>
      <c r="G10247" s="221"/>
      <c r="H10247" s="194"/>
      <c r="I10247" s="106"/>
      <c r="J10247" s="195"/>
      <c r="K10247" s="195"/>
      <c r="L10247" s="196"/>
    </row>
    <row r="10248">
      <c r="A10248" s="198"/>
      <c r="B10248" s="219"/>
      <c r="C10248" s="103"/>
      <c r="D10248" s="103"/>
      <c r="E10248" s="5" t="str">
        <f t="array" ref="E10248">IF(D10248="","",XLOOKUP(D10248,DATOS!$D$6:D14000,DATOS!$C$6:C14000,0,0,1))</f>
        <v/>
      </c>
      <c r="F10248" s="220"/>
      <c r="G10248" s="221"/>
      <c r="H10248" s="194"/>
      <c r="I10248" s="106"/>
      <c r="J10248" s="195"/>
      <c r="K10248" s="195"/>
      <c r="L10248" s="196"/>
    </row>
    <row r="10249">
      <c r="A10249" s="198"/>
      <c r="B10249" s="219"/>
      <c r="C10249" s="103"/>
      <c r="D10249" s="103"/>
      <c r="E10249" s="5" t="str">
        <f t="array" ref="E10249">IF(D10249="","",XLOOKUP(D10249,DATOS!$D$6:D14000,DATOS!$C$6:C14000,0,0,1))</f>
        <v/>
      </c>
      <c r="F10249" s="220"/>
      <c r="G10249" s="221"/>
      <c r="H10249" s="194"/>
      <c r="I10249" s="106"/>
      <c r="J10249" s="195"/>
      <c r="K10249" s="195"/>
      <c r="L10249" s="196"/>
    </row>
    <row r="10250">
      <c r="A10250" s="198"/>
      <c r="B10250" s="219"/>
      <c r="C10250" s="103"/>
      <c r="D10250" s="103"/>
      <c r="E10250" s="5" t="str">
        <f t="array" ref="E10250">IF(D10250="","",XLOOKUP(D10250,DATOS!$D$6:D14000,DATOS!$C$6:C14000,0,0,1))</f>
        <v/>
      </c>
      <c r="F10250" s="220"/>
      <c r="G10250" s="221"/>
      <c r="H10250" s="194"/>
      <c r="I10250" s="106"/>
      <c r="J10250" s="195"/>
      <c r="K10250" s="195"/>
      <c r="L10250" s="196"/>
    </row>
    <row r="10251">
      <c r="A10251" s="198"/>
      <c r="B10251" s="219"/>
      <c r="C10251" s="103"/>
      <c r="D10251" s="103"/>
      <c r="E10251" s="5" t="str">
        <f t="array" ref="E10251">IF(D10251="","",XLOOKUP(D10251,DATOS!$D$6:D14000,DATOS!$C$6:C14000,0,0,1))</f>
        <v/>
      </c>
      <c r="F10251" s="220"/>
      <c r="G10251" s="221"/>
      <c r="H10251" s="194"/>
      <c r="I10251" s="106"/>
      <c r="J10251" s="195"/>
      <c r="K10251" s="195"/>
      <c r="L10251" s="196"/>
    </row>
    <row r="10252">
      <c r="A10252" s="198"/>
      <c r="B10252" s="219"/>
      <c r="C10252" s="103"/>
      <c r="D10252" s="103"/>
      <c r="E10252" s="5" t="str">
        <f t="array" ref="E10252">IF(D10252="","",XLOOKUP(D10252,DATOS!$D$6:D14000,DATOS!$C$6:C14000,0,0,1))</f>
        <v/>
      </c>
      <c r="F10252" s="220"/>
      <c r="G10252" s="221"/>
      <c r="H10252" s="194"/>
      <c r="I10252" s="106"/>
      <c r="J10252" s="195"/>
      <c r="K10252" s="195"/>
      <c r="L10252" s="196"/>
    </row>
    <row r="10253">
      <c r="A10253" s="198"/>
      <c r="B10253" s="219"/>
      <c r="C10253" s="103"/>
      <c r="D10253" s="103"/>
      <c r="E10253" s="5" t="str">
        <f t="array" ref="E10253">IF(D10253="","",XLOOKUP(D10253,DATOS!$D$6:D14000,DATOS!$C$6:C14000,0,0,1))</f>
        <v/>
      </c>
      <c r="F10253" s="220"/>
      <c r="G10253" s="221"/>
      <c r="H10253" s="194"/>
      <c r="I10253" s="106"/>
      <c r="J10253" s="195"/>
      <c r="K10253" s="195"/>
      <c r="L10253" s="196"/>
    </row>
    <row r="10254">
      <c r="A10254" s="198"/>
      <c r="B10254" s="219"/>
      <c r="C10254" s="103"/>
      <c r="D10254" s="103"/>
      <c r="E10254" s="5" t="str">
        <f t="array" ref="E10254">IF(D10254="","",XLOOKUP(D10254,DATOS!$D$6:D14000,DATOS!$C$6:C14000,0,0,1))</f>
        <v/>
      </c>
      <c r="F10254" s="220"/>
      <c r="G10254" s="221"/>
      <c r="H10254" s="194"/>
      <c r="I10254" s="106"/>
      <c r="J10254" s="195"/>
      <c r="K10254" s="195"/>
      <c r="L10254" s="196"/>
    </row>
    <row r="10255">
      <c r="A10255" s="198"/>
      <c r="B10255" s="219"/>
      <c r="C10255" s="103"/>
      <c r="D10255" s="103"/>
      <c r="E10255" s="5" t="str">
        <f t="array" ref="E10255">IF(D10255="","",XLOOKUP(D10255,DATOS!$D$6:D14000,DATOS!$C$6:C14000,0,0,1))</f>
        <v/>
      </c>
      <c r="F10255" s="220"/>
      <c r="G10255" s="221"/>
      <c r="H10255" s="194"/>
      <c r="I10255" s="106"/>
      <c r="J10255" s="195"/>
      <c r="K10255" s="195"/>
      <c r="L10255" s="196"/>
    </row>
    <row r="10256">
      <c r="A10256" s="198"/>
      <c r="B10256" s="219"/>
      <c r="C10256" s="103"/>
      <c r="D10256" s="103"/>
      <c r="E10256" s="5" t="str">
        <f t="array" ref="E10256">IF(D10256="","",XLOOKUP(D10256,DATOS!$D$6:D14000,DATOS!$C$6:C14000,0,0,1))</f>
        <v/>
      </c>
      <c r="F10256" s="220"/>
      <c r="G10256" s="221"/>
      <c r="H10256" s="194"/>
      <c r="I10256" s="106"/>
      <c r="J10256" s="195"/>
      <c r="K10256" s="195"/>
      <c r="L10256" s="196"/>
    </row>
    <row r="10257">
      <c r="A10257" s="198"/>
      <c r="B10257" s="219"/>
      <c r="C10257" s="103"/>
      <c r="D10257" s="103"/>
      <c r="E10257" s="5" t="str">
        <f t="array" ref="E10257">IF(D10257="","",XLOOKUP(D10257,DATOS!$D$6:D14000,DATOS!$C$6:C14000,0,0,1))</f>
        <v/>
      </c>
      <c r="F10257" s="220"/>
      <c r="G10257" s="221"/>
      <c r="H10257" s="194"/>
      <c r="I10257" s="106"/>
      <c r="J10257" s="195"/>
      <c r="K10257" s="195"/>
      <c r="L10257" s="196"/>
    </row>
    <row r="10258">
      <c r="A10258" s="198"/>
      <c r="B10258" s="219"/>
      <c r="C10258" s="103"/>
      <c r="D10258" s="103"/>
      <c r="E10258" s="5" t="str">
        <f t="array" ref="E10258">IF(D10258="","",XLOOKUP(D10258,DATOS!$D$6:D14000,DATOS!$C$6:C14000,0,0,1))</f>
        <v/>
      </c>
      <c r="F10258" s="220"/>
      <c r="G10258" s="221"/>
      <c r="H10258" s="194"/>
      <c r="I10258" s="106"/>
      <c r="J10258" s="195"/>
      <c r="K10258" s="195"/>
      <c r="L10258" s="196"/>
    </row>
    <row r="10259">
      <c r="A10259" s="198"/>
      <c r="B10259" s="219"/>
      <c r="C10259" s="103"/>
      <c r="D10259" s="103"/>
      <c r="E10259" s="5" t="str">
        <f t="array" ref="E10259">IF(D10259="","",XLOOKUP(D10259,DATOS!$D$6:D14000,DATOS!$C$6:C14000,0,0,1))</f>
        <v/>
      </c>
      <c r="F10259" s="220"/>
      <c r="G10259" s="221"/>
      <c r="H10259" s="194"/>
      <c r="I10259" s="106"/>
      <c r="J10259" s="195"/>
      <c r="K10259" s="195"/>
      <c r="L10259" s="196"/>
    </row>
    <row r="10260">
      <c r="A10260" s="198"/>
      <c r="B10260" s="219"/>
      <c r="C10260" s="103"/>
      <c r="D10260" s="103"/>
      <c r="E10260" s="5" t="str">
        <f t="array" ref="E10260">IF(D10260="","",XLOOKUP(D10260,DATOS!$D$6:D14000,DATOS!$C$6:C14000,0,0,1))</f>
        <v/>
      </c>
      <c r="F10260" s="220"/>
      <c r="G10260" s="221"/>
      <c r="H10260" s="194"/>
      <c r="I10260" s="106"/>
      <c r="J10260" s="195"/>
      <c r="K10260" s="195"/>
      <c r="L10260" s="196"/>
    </row>
    <row r="10261">
      <c r="A10261" s="198"/>
      <c r="B10261" s="219"/>
      <c r="C10261" s="103"/>
      <c r="D10261" s="103"/>
      <c r="E10261" s="5" t="str">
        <f t="array" ref="E10261">IF(D10261="","",XLOOKUP(D10261,DATOS!$D$6:D14000,DATOS!$C$6:C14000,0,0,1))</f>
        <v/>
      </c>
      <c r="F10261" s="220"/>
      <c r="G10261" s="221"/>
      <c r="H10261" s="194"/>
      <c r="I10261" s="106"/>
      <c r="J10261" s="195"/>
      <c r="K10261" s="195"/>
      <c r="L10261" s="196"/>
    </row>
    <row r="10262">
      <c r="A10262" s="198"/>
      <c r="B10262" s="219"/>
      <c r="C10262" s="103"/>
      <c r="D10262" s="103"/>
      <c r="E10262" s="5" t="str">
        <f t="array" ref="E10262">IF(D10262="","",XLOOKUP(D10262,DATOS!$D$6:D14000,DATOS!$C$6:C14000,0,0,1))</f>
        <v/>
      </c>
      <c r="F10262" s="220"/>
      <c r="G10262" s="221"/>
      <c r="H10262" s="194"/>
      <c r="I10262" s="106"/>
      <c r="J10262" s="195"/>
      <c r="K10262" s="195"/>
      <c r="L10262" s="196"/>
    </row>
    <row r="10263">
      <c r="A10263" s="198"/>
      <c r="B10263" s="219"/>
      <c r="C10263" s="103"/>
      <c r="D10263" s="103"/>
      <c r="E10263" s="5" t="str">
        <f t="array" ref="E10263">IF(D10263="","",XLOOKUP(D10263,DATOS!$D$6:D14000,DATOS!$C$6:C14000,0,0,1))</f>
        <v/>
      </c>
      <c r="F10263" s="220"/>
      <c r="G10263" s="221"/>
      <c r="H10263" s="194"/>
      <c r="I10263" s="106"/>
      <c r="J10263" s="195"/>
      <c r="K10263" s="195"/>
      <c r="L10263" s="196"/>
    </row>
    <row r="10264">
      <c r="A10264" s="198"/>
      <c r="B10264" s="219"/>
      <c r="C10264" s="103"/>
      <c r="D10264" s="103"/>
      <c r="E10264" s="5" t="str">
        <f t="array" ref="E10264">IF(D10264="","",XLOOKUP(D10264,DATOS!$D$6:D14000,DATOS!$C$6:C14000,0,0,1))</f>
        <v/>
      </c>
      <c r="F10264" s="220"/>
      <c r="G10264" s="221"/>
      <c r="H10264" s="194"/>
      <c r="I10264" s="106"/>
      <c r="J10264" s="195"/>
      <c r="K10264" s="195"/>
      <c r="L10264" s="196"/>
    </row>
    <row r="10265">
      <c r="A10265" s="198"/>
      <c r="B10265" s="219"/>
      <c r="C10265" s="103"/>
      <c r="D10265" s="103"/>
      <c r="E10265" s="5" t="str">
        <f t="array" ref="E10265">IF(D10265="","",XLOOKUP(D10265,DATOS!$D$6:D14000,DATOS!$C$6:C14000,0,0,1))</f>
        <v/>
      </c>
      <c r="F10265" s="220"/>
      <c r="G10265" s="221"/>
      <c r="H10265" s="194"/>
      <c r="I10265" s="106"/>
      <c r="J10265" s="195"/>
      <c r="K10265" s="195"/>
      <c r="L10265" s="196"/>
    </row>
    <row r="10266">
      <c r="A10266" s="198"/>
      <c r="B10266" s="219"/>
      <c r="C10266" s="103"/>
      <c r="D10266" s="103"/>
      <c r="E10266" s="5" t="str">
        <f t="array" ref="E10266">IF(D10266="","",XLOOKUP(D10266,DATOS!$D$6:D14000,DATOS!$C$6:C14000,0,0,1))</f>
        <v/>
      </c>
      <c r="F10266" s="220"/>
      <c r="G10266" s="221"/>
      <c r="H10266" s="194"/>
      <c r="I10266" s="106"/>
      <c r="J10266" s="195"/>
      <c r="K10266" s="195"/>
      <c r="L10266" s="196"/>
    </row>
    <row r="10267">
      <c r="A10267" s="198"/>
      <c r="B10267" s="219"/>
      <c r="C10267" s="103"/>
      <c r="D10267" s="103"/>
      <c r="E10267" s="5" t="str">
        <f t="array" ref="E10267">IF(D10267="","",XLOOKUP(D10267,DATOS!$D$6:D14000,DATOS!$C$6:C14000,0,0,1))</f>
        <v/>
      </c>
      <c r="F10267" s="220"/>
      <c r="G10267" s="221"/>
      <c r="H10267" s="194"/>
      <c r="I10267" s="106"/>
      <c r="J10267" s="195"/>
      <c r="K10267" s="195"/>
      <c r="L10267" s="196"/>
    </row>
    <row r="10268">
      <c r="A10268" s="198"/>
      <c r="B10268" s="219"/>
      <c r="C10268" s="103"/>
      <c r="D10268" s="103"/>
      <c r="E10268" s="5" t="str">
        <f t="array" ref="E10268">IF(D10268="","",XLOOKUP(D10268,DATOS!$D$6:D14000,DATOS!$C$6:C14000,0,0,1))</f>
        <v/>
      </c>
      <c r="F10268" s="220"/>
      <c r="G10268" s="221"/>
      <c r="H10268" s="194"/>
      <c r="I10268" s="106"/>
      <c r="J10268" s="195"/>
      <c r="K10268" s="195"/>
      <c r="L10268" s="196"/>
    </row>
    <row r="10269">
      <c r="A10269" s="198"/>
      <c r="B10269" s="219"/>
      <c r="C10269" s="103"/>
      <c r="D10269" s="103"/>
      <c r="E10269" s="5" t="str">
        <f t="array" ref="E10269">IF(D10269="","",XLOOKUP(D10269,DATOS!$D$6:D14000,DATOS!$C$6:C14000,0,0,1))</f>
        <v/>
      </c>
      <c r="F10269" s="220"/>
      <c r="G10269" s="221"/>
      <c r="H10269" s="194"/>
      <c r="I10269" s="106"/>
      <c r="J10269" s="195"/>
      <c r="K10269" s="195"/>
      <c r="L10269" s="196"/>
    </row>
    <row r="10270">
      <c r="A10270" s="198"/>
      <c r="B10270" s="219"/>
      <c r="C10270" s="103"/>
      <c r="D10270" s="103"/>
      <c r="E10270" s="5" t="str">
        <f t="array" ref="E10270">IF(D10270="","",XLOOKUP(D10270,DATOS!$D$6:D14000,DATOS!$C$6:C14000,0,0,1))</f>
        <v/>
      </c>
      <c r="F10270" s="220"/>
      <c r="G10270" s="221"/>
      <c r="H10270" s="194"/>
      <c r="I10270" s="106"/>
      <c r="J10270" s="195"/>
      <c r="K10270" s="195"/>
      <c r="L10270" s="196"/>
    </row>
    <row r="10271">
      <c r="A10271" s="198"/>
      <c r="B10271" s="219"/>
      <c r="C10271" s="103"/>
      <c r="D10271" s="103"/>
      <c r="E10271" s="5" t="str">
        <f t="array" ref="E10271">IF(D10271="","",XLOOKUP(D10271,DATOS!$D$6:D14000,DATOS!$C$6:C14000,0,0,1))</f>
        <v/>
      </c>
      <c r="F10271" s="220"/>
      <c r="G10271" s="221"/>
      <c r="H10271" s="194"/>
      <c r="I10271" s="106"/>
      <c r="J10271" s="195"/>
      <c r="K10271" s="195"/>
      <c r="L10271" s="196"/>
    </row>
    <row r="10272">
      <c r="A10272" s="198"/>
      <c r="B10272" s="219"/>
      <c r="C10272" s="103"/>
      <c r="D10272" s="103"/>
      <c r="E10272" s="5" t="str">
        <f t="array" ref="E10272">IF(D10272="","",XLOOKUP(D10272,DATOS!$D$6:D14000,DATOS!$C$6:C14000,0,0,1))</f>
        <v/>
      </c>
      <c r="F10272" s="220"/>
      <c r="G10272" s="221"/>
      <c r="H10272" s="194"/>
      <c r="I10272" s="106"/>
      <c r="J10272" s="195"/>
      <c r="K10272" s="195"/>
      <c r="L10272" s="196"/>
    </row>
    <row r="10273">
      <c r="A10273" s="198"/>
      <c r="B10273" s="219"/>
      <c r="C10273" s="103"/>
      <c r="D10273" s="103"/>
      <c r="E10273" s="5" t="str">
        <f t="array" ref="E10273">IF(D10273="","",XLOOKUP(D10273,DATOS!$D$6:D14000,DATOS!$C$6:C14000,0,0,1))</f>
        <v/>
      </c>
      <c r="F10273" s="220"/>
      <c r="G10273" s="221"/>
      <c r="H10273" s="194"/>
      <c r="I10273" s="106"/>
      <c r="J10273" s="195"/>
      <c r="K10273" s="195"/>
      <c r="L10273" s="196"/>
    </row>
    <row r="10274">
      <c r="A10274" s="198"/>
      <c r="B10274" s="219"/>
      <c r="C10274" s="103"/>
      <c r="D10274" s="103"/>
      <c r="E10274" s="5" t="str">
        <f t="array" ref="E10274">IF(D10274="","",XLOOKUP(D10274,DATOS!$D$6:D14000,DATOS!$C$6:C14000,0,0,1))</f>
        <v/>
      </c>
      <c r="F10274" s="220"/>
      <c r="G10274" s="221"/>
      <c r="H10274" s="194"/>
      <c r="I10274" s="106"/>
      <c r="J10274" s="195"/>
      <c r="K10274" s="195"/>
      <c r="L10274" s="196"/>
    </row>
    <row r="10275">
      <c r="A10275" s="198"/>
      <c r="B10275" s="219"/>
      <c r="C10275" s="103"/>
      <c r="D10275" s="103"/>
      <c r="E10275" s="5" t="str">
        <f t="array" ref="E10275">IF(D10275="","",XLOOKUP(D10275,DATOS!$D$6:D14000,DATOS!$C$6:C14000,0,0,1))</f>
        <v/>
      </c>
      <c r="F10275" s="220"/>
      <c r="G10275" s="221"/>
      <c r="H10275" s="194"/>
      <c r="I10275" s="106"/>
      <c r="J10275" s="195"/>
      <c r="K10275" s="195"/>
      <c r="L10275" s="196"/>
    </row>
    <row r="10276">
      <c r="A10276" s="198"/>
      <c r="B10276" s="219"/>
      <c r="C10276" s="103"/>
      <c r="D10276" s="103"/>
      <c r="E10276" s="5" t="str">
        <f t="array" ref="E10276">IF(D10276="","",XLOOKUP(D10276,DATOS!$D$6:D14000,DATOS!$C$6:C14000,0,0,1))</f>
        <v/>
      </c>
      <c r="F10276" s="220"/>
      <c r="G10276" s="221"/>
      <c r="H10276" s="194"/>
      <c r="I10276" s="106"/>
      <c r="J10276" s="195"/>
      <c r="K10276" s="195"/>
      <c r="L10276" s="196"/>
    </row>
    <row r="10277">
      <c r="A10277" s="198"/>
      <c r="B10277" s="219"/>
      <c r="C10277" s="103"/>
      <c r="D10277" s="103"/>
      <c r="E10277" s="5" t="str">
        <f t="array" ref="E10277">IF(D10277="","",XLOOKUP(D10277,DATOS!$D$6:D14000,DATOS!$C$6:C14000,0,0,1))</f>
        <v/>
      </c>
      <c r="F10277" s="220"/>
      <c r="G10277" s="221"/>
      <c r="H10277" s="194"/>
      <c r="I10277" s="106"/>
      <c r="J10277" s="195"/>
      <c r="K10277" s="195"/>
      <c r="L10277" s="196"/>
    </row>
    <row r="10278">
      <c r="A10278" s="198"/>
      <c r="B10278" s="219"/>
      <c r="C10278" s="103"/>
      <c r="D10278" s="103"/>
      <c r="E10278" s="5" t="str">
        <f t="array" ref="E10278">IF(D10278="","",XLOOKUP(D10278,DATOS!$D$6:D14000,DATOS!$C$6:C14000,0,0,1))</f>
        <v/>
      </c>
      <c r="F10278" s="220"/>
      <c r="G10278" s="221"/>
      <c r="H10278" s="194"/>
      <c r="I10278" s="106"/>
      <c r="J10278" s="195"/>
      <c r="K10278" s="195"/>
      <c r="L10278" s="196"/>
    </row>
    <row r="10279">
      <c r="A10279" s="198"/>
      <c r="B10279" s="219"/>
      <c r="C10279" s="103"/>
      <c r="D10279" s="103"/>
      <c r="E10279" s="5" t="str">
        <f t="array" ref="E10279">IF(D10279="","",XLOOKUP(D10279,DATOS!$D$6:D14000,DATOS!$C$6:C14000,0,0,1))</f>
        <v/>
      </c>
      <c r="F10279" s="220"/>
      <c r="G10279" s="221"/>
      <c r="H10279" s="194"/>
      <c r="I10279" s="106"/>
      <c r="J10279" s="195"/>
      <c r="K10279" s="195"/>
      <c r="L10279" s="196"/>
    </row>
    <row r="10280">
      <c r="A10280" s="198"/>
      <c r="B10280" s="219"/>
      <c r="C10280" s="103"/>
      <c r="D10280" s="103"/>
      <c r="E10280" s="5" t="str">
        <f t="array" ref="E10280">IF(D10280="","",XLOOKUP(D10280,DATOS!$D$6:D14000,DATOS!$C$6:C14000,0,0,1))</f>
        <v/>
      </c>
      <c r="F10280" s="220"/>
      <c r="G10280" s="221"/>
      <c r="H10280" s="194"/>
      <c r="I10280" s="106"/>
      <c r="J10280" s="195"/>
      <c r="K10280" s="195"/>
      <c r="L10280" s="196"/>
    </row>
    <row r="10281">
      <c r="A10281" s="198"/>
      <c r="B10281" s="219"/>
      <c r="C10281" s="103"/>
      <c r="D10281" s="103"/>
      <c r="E10281" s="5" t="str">
        <f t="array" ref="E10281">IF(D10281="","",XLOOKUP(D10281,DATOS!$D$6:D14000,DATOS!$C$6:C14000,0,0,1))</f>
        <v/>
      </c>
      <c r="F10281" s="220"/>
      <c r="G10281" s="221"/>
      <c r="H10281" s="194"/>
      <c r="I10281" s="106"/>
      <c r="J10281" s="195"/>
      <c r="K10281" s="195"/>
      <c r="L10281" s="196"/>
    </row>
    <row r="10282">
      <c r="A10282" s="198"/>
      <c r="B10282" s="219"/>
      <c r="C10282" s="103"/>
      <c r="D10282" s="103"/>
      <c r="E10282" s="5" t="str">
        <f t="array" ref="E10282">IF(D10282="","",XLOOKUP(D10282,DATOS!$D$6:D14000,DATOS!$C$6:C14000,0,0,1))</f>
        <v/>
      </c>
      <c r="F10282" s="220"/>
      <c r="G10282" s="221"/>
      <c r="H10282" s="194"/>
      <c r="I10282" s="106"/>
      <c r="J10282" s="195"/>
      <c r="K10282" s="195"/>
      <c r="L10282" s="196"/>
    </row>
    <row r="10283">
      <c r="A10283" s="198"/>
      <c r="B10283" s="219"/>
      <c r="C10283" s="103"/>
      <c r="D10283" s="103"/>
      <c r="E10283" s="5" t="str">
        <f t="array" ref="E10283">IF(D10283="","",XLOOKUP(D10283,DATOS!$D$6:D14000,DATOS!$C$6:C14000,0,0,1))</f>
        <v/>
      </c>
      <c r="F10283" s="220"/>
      <c r="G10283" s="221"/>
      <c r="H10283" s="194"/>
      <c r="I10283" s="106"/>
      <c r="J10283" s="195"/>
      <c r="K10283" s="195"/>
      <c r="L10283" s="196"/>
    </row>
    <row r="10284">
      <c r="A10284" s="198"/>
      <c r="B10284" s="219"/>
      <c r="C10284" s="103"/>
      <c r="D10284" s="103"/>
      <c r="E10284" s="5" t="str">
        <f t="array" ref="E10284">IF(D10284="","",XLOOKUP(D10284,DATOS!$D$6:D14000,DATOS!$C$6:C14000,0,0,1))</f>
        <v/>
      </c>
      <c r="F10284" s="220"/>
      <c r="G10284" s="221"/>
      <c r="H10284" s="194"/>
      <c r="I10284" s="106"/>
      <c r="J10284" s="195"/>
      <c r="K10284" s="195"/>
      <c r="L10284" s="196"/>
    </row>
    <row r="10285">
      <c r="A10285" s="198"/>
      <c r="B10285" s="219"/>
      <c r="C10285" s="103"/>
      <c r="D10285" s="103"/>
      <c r="E10285" s="5" t="str">
        <f t="array" ref="E10285">IF(D10285="","",XLOOKUP(D10285,DATOS!$D$6:D14000,DATOS!$C$6:C14000,0,0,1))</f>
        <v/>
      </c>
      <c r="F10285" s="220"/>
      <c r="G10285" s="221"/>
      <c r="H10285" s="194"/>
      <c r="I10285" s="106"/>
      <c r="J10285" s="195"/>
      <c r="K10285" s="195"/>
      <c r="L10285" s="196"/>
    </row>
    <row r="10286">
      <c r="A10286" s="198"/>
      <c r="B10286" s="219"/>
      <c r="C10286" s="103"/>
      <c r="D10286" s="103"/>
      <c r="E10286" s="5" t="str">
        <f t="array" ref="E10286">IF(D10286="","",XLOOKUP(D10286,DATOS!$D$6:D14000,DATOS!$C$6:C14000,0,0,1))</f>
        <v/>
      </c>
      <c r="F10286" s="220"/>
      <c r="G10286" s="221"/>
      <c r="H10286" s="194"/>
      <c r="I10286" s="106"/>
      <c r="J10286" s="195"/>
      <c r="K10286" s="195"/>
      <c r="L10286" s="196"/>
    </row>
    <row r="10287">
      <c r="A10287" s="198"/>
      <c r="B10287" s="219"/>
      <c r="C10287" s="103"/>
      <c r="D10287" s="103"/>
      <c r="E10287" s="5" t="str">
        <f t="array" ref="E10287">IF(D10287="","",XLOOKUP(D10287,DATOS!$D$6:D14000,DATOS!$C$6:C14000,0,0,1))</f>
        <v/>
      </c>
      <c r="F10287" s="220"/>
      <c r="G10287" s="221"/>
      <c r="H10287" s="194"/>
      <c r="I10287" s="106"/>
      <c r="J10287" s="195"/>
      <c r="K10287" s="195"/>
      <c r="L10287" s="196"/>
    </row>
    <row r="10288">
      <c r="A10288" s="198"/>
      <c r="B10288" s="219"/>
      <c r="C10288" s="103"/>
      <c r="D10288" s="103"/>
      <c r="E10288" s="5" t="str">
        <f t="array" ref="E10288">IF(D10288="","",XLOOKUP(D10288,DATOS!$D$6:D14000,DATOS!$C$6:C14000,0,0,1))</f>
        <v/>
      </c>
      <c r="F10288" s="220"/>
      <c r="G10288" s="221"/>
      <c r="H10288" s="194"/>
      <c r="I10288" s="106"/>
      <c r="J10288" s="195"/>
      <c r="K10288" s="195"/>
      <c r="L10288" s="196"/>
    </row>
    <row r="10289">
      <c r="A10289" s="198"/>
      <c r="B10289" s="219"/>
      <c r="C10289" s="103"/>
      <c r="D10289" s="103"/>
      <c r="E10289" s="5" t="str">
        <f t="array" ref="E10289">IF(D10289="","",XLOOKUP(D10289,DATOS!$D$6:D14000,DATOS!$C$6:C14000,0,0,1))</f>
        <v/>
      </c>
      <c r="F10289" s="220"/>
      <c r="G10289" s="221"/>
      <c r="H10289" s="194"/>
      <c r="I10289" s="106"/>
      <c r="J10289" s="195"/>
      <c r="K10289" s="195"/>
      <c r="L10289" s="196"/>
    </row>
    <row r="10290">
      <c r="A10290" s="198"/>
      <c r="B10290" s="219"/>
      <c r="C10290" s="103"/>
      <c r="D10290" s="103"/>
      <c r="E10290" s="5" t="str">
        <f t="array" ref="E10290">IF(D10290="","",XLOOKUP(D10290,DATOS!$D$6:D14000,DATOS!$C$6:C14000,0,0,1))</f>
        <v/>
      </c>
      <c r="F10290" s="220"/>
      <c r="G10290" s="221"/>
      <c r="H10290" s="194"/>
      <c r="I10290" s="106"/>
      <c r="J10290" s="195"/>
      <c r="K10290" s="195"/>
      <c r="L10290" s="196"/>
    </row>
    <row r="10291">
      <c r="A10291" s="198"/>
      <c r="B10291" s="219"/>
      <c r="C10291" s="103"/>
      <c r="D10291" s="103"/>
      <c r="E10291" s="224" t="str">
        <f t="array" ref="E10291">IF(D10291="","",XLOOKUP(D10291,DATOS!$D$6:D14000,DATOS!$C$6:C14000,0,0,1))</f>
        <v/>
      </c>
      <c r="F10291" s="220"/>
      <c r="G10291" s="221"/>
      <c r="H10291" s="194"/>
      <c r="I10291" s="106"/>
      <c r="J10291" s="195"/>
      <c r="K10291" s="195"/>
      <c r="L10291" s="196"/>
    </row>
    <row r="10292">
      <c r="A10292" s="198"/>
      <c r="B10292" s="219"/>
      <c r="C10292" s="103"/>
      <c r="D10292" s="103"/>
      <c r="E10292" s="5" t="str">
        <f t="array" ref="E10292">IF(D10292="","",XLOOKUP(D10292,DATOS!$D$6:D14000,DATOS!$C$6:C14000,0,0,1))</f>
        <v/>
      </c>
      <c r="F10292" s="220"/>
      <c r="G10292" s="221"/>
      <c r="H10292" s="194"/>
      <c r="I10292" s="106"/>
      <c r="J10292" s="195"/>
      <c r="K10292" s="195"/>
      <c r="L10292" s="196"/>
    </row>
    <row r="10293">
      <c r="A10293" s="198"/>
      <c r="B10293" s="219"/>
      <c r="C10293" s="103"/>
      <c r="D10293" s="103"/>
      <c r="E10293" s="5" t="str">
        <f t="array" ref="E10293">IF(D10293="","",XLOOKUP(D10293,DATOS!$D$6:D14000,DATOS!$C$6:C14000,0,0,1))</f>
        <v/>
      </c>
      <c r="F10293" s="220"/>
      <c r="G10293" s="221"/>
      <c r="H10293" s="194"/>
      <c r="I10293" s="106"/>
      <c r="J10293" s="195"/>
      <c r="K10293" s="195"/>
      <c r="L10293" s="196"/>
    </row>
    <row r="10294">
      <c r="A10294" s="198"/>
      <c r="B10294" s="219"/>
      <c r="C10294" s="103"/>
      <c r="D10294" s="103"/>
      <c r="E10294" s="5" t="str">
        <f t="array" ref="E10294">IF(D10294="","",XLOOKUP(D10294,DATOS!$D$6:D14000,DATOS!$C$6:C14000,0,0,1))</f>
        <v/>
      </c>
      <c r="F10294" s="220"/>
      <c r="G10294" s="221"/>
      <c r="H10294" s="194"/>
      <c r="I10294" s="106"/>
      <c r="J10294" s="195"/>
      <c r="K10294" s="195"/>
      <c r="L10294" s="196"/>
    </row>
    <row r="10295">
      <c r="A10295" s="198"/>
      <c r="B10295" s="219"/>
      <c r="C10295" s="103"/>
      <c r="D10295" s="103"/>
      <c r="E10295" s="5" t="str">
        <f t="array" ref="E10295">IF(D10295="","",XLOOKUP(D10295,DATOS!$D$6:D14000,DATOS!$C$6:C14000,0,0,1))</f>
        <v/>
      </c>
      <c r="F10295" s="220"/>
      <c r="G10295" s="221"/>
      <c r="H10295" s="194"/>
      <c r="I10295" s="106"/>
      <c r="J10295" s="195"/>
      <c r="K10295" s="195"/>
      <c r="L10295" s="196"/>
    </row>
    <row r="10296">
      <c r="A10296" s="198"/>
      <c r="B10296" s="219"/>
      <c r="C10296" s="103"/>
      <c r="D10296" s="103"/>
      <c r="E10296" s="5" t="str">
        <f t="array" ref="E10296">IF(D10296="","",XLOOKUP(D10296,DATOS!$D$6:D14000,DATOS!$C$6:C14000,0,0,1))</f>
        <v/>
      </c>
      <c r="F10296" s="220"/>
      <c r="G10296" s="221"/>
      <c r="H10296" s="194"/>
      <c r="I10296" s="106"/>
      <c r="J10296" s="195"/>
      <c r="K10296" s="195"/>
      <c r="L10296" s="196"/>
    </row>
    <row r="10297">
      <c r="A10297" s="198"/>
      <c r="B10297" s="219"/>
      <c r="C10297" s="103"/>
      <c r="D10297" s="103"/>
      <c r="E10297" s="5" t="str">
        <f t="array" ref="E10297">IF(D10297="","",XLOOKUP(D10297,DATOS!$D$6:D14000,DATOS!$C$6:C14000,0,0,1))</f>
        <v/>
      </c>
      <c r="F10297" s="220"/>
      <c r="G10297" s="221"/>
      <c r="H10297" s="194"/>
      <c r="I10297" s="106"/>
      <c r="J10297" s="195"/>
      <c r="K10297" s="195"/>
      <c r="L10297" s="196"/>
    </row>
    <row r="10298">
      <c r="A10298" s="198"/>
      <c r="B10298" s="219"/>
      <c r="C10298" s="103"/>
      <c r="D10298" s="103"/>
      <c r="E10298" s="5" t="str">
        <f t="array" ref="E10298">IF(D10298="","",XLOOKUP(D10298,DATOS!$D$6:D14000,DATOS!$C$6:C14000,0,0,1))</f>
        <v/>
      </c>
      <c r="F10298" s="220"/>
      <c r="G10298" s="221"/>
      <c r="H10298" s="194"/>
      <c r="I10298" s="106"/>
      <c r="J10298" s="195"/>
      <c r="K10298" s="195"/>
      <c r="L10298" s="196"/>
    </row>
    <row r="10299">
      <c r="A10299" s="198"/>
      <c r="B10299" s="219"/>
      <c r="C10299" s="103"/>
      <c r="D10299" s="103"/>
      <c r="E10299" s="5" t="str">
        <f t="array" ref="E10299">IF(D10299="","",XLOOKUP(D10299,DATOS!$D$6:D14000,DATOS!$C$6:C14000,0,0,1))</f>
        <v/>
      </c>
      <c r="F10299" s="220"/>
      <c r="G10299" s="221"/>
      <c r="H10299" s="194"/>
      <c r="I10299" s="106"/>
      <c r="J10299" s="195"/>
      <c r="K10299" s="195"/>
      <c r="L10299" s="196"/>
    </row>
    <row r="10300">
      <c r="A10300" s="198"/>
      <c r="B10300" s="219"/>
      <c r="C10300" s="103"/>
      <c r="D10300" s="103"/>
      <c r="E10300" s="5" t="str">
        <f t="array" ref="E10300">IF(D10300="","",XLOOKUP(D10300,DATOS!$D$6:D14000,DATOS!$C$6:C14000,0,0,1))</f>
        <v/>
      </c>
      <c r="F10300" s="220"/>
      <c r="G10300" s="221"/>
      <c r="H10300" s="194"/>
      <c r="I10300" s="106"/>
      <c r="J10300" s="195"/>
      <c r="K10300" s="195"/>
      <c r="L10300" s="196"/>
    </row>
    <row r="10301">
      <c r="A10301" s="198"/>
      <c r="B10301" s="219"/>
      <c r="C10301" s="103"/>
      <c r="D10301" s="103"/>
      <c r="E10301" s="5" t="str">
        <f t="array" ref="E10301">IF(D10301="","",XLOOKUP(D10301,DATOS!$D$6:D14000,DATOS!$C$6:C14000,0,0,1))</f>
        <v/>
      </c>
      <c r="F10301" s="220"/>
      <c r="G10301" s="221"/>
      <c r="H10301" s="194"/>
      <c r="I10301" s="106"/>
      <c r="J10301" s="195"/>
      <c r="K10301" s="195"/>
      <c r="L10301" s="196"/>
    </row>
    <row r="10302">
      <c r="A10302" s="198"/>
      <c r="B10302" s="219"/>
      <c r="C10302" s="103"/>
      <c r="D10302" s="103"/>
      <c r="E10302" s="5" t="str">
        <f t="array" ref="E10302">IF(D10302="","",XLOOKUP(D10302,DATOS!$D$6:D14000,DATOS!$C$6:C14000,0,0,1))</f>
        <v/>
      </c>
      <c r="F10302" s="220"/>
      <c r="G10302" s="221"/>
      <c r="H10302" s="194"/>
      <c r="I10302" s="106"/>
      <c r="J10302" s="195"/>
      <c r="K10302" s="195"/>
      <c r="L10302" s="196"/>
    </row>
    <row r="10303">
      <c r="A10303" s="198"/>
      <c r="B10303" s="219"/>
      <c r="C10303" s="103"/>
      <c r="D10303" s="103"/>
      <c r="E10303" s="5" t="str">
        <f t="array" ref="E10303">IF(D10303="","",XLOOKUP(D10303,DATOS!$D$6:D14000,DATOS!$C$6:C14000,0,0,1))</f>
        <v/>
      </c>
      <c r="F10303" s="220"/>
      <c r="G10303" s="221"/>
      <c r="H10303" s="194"/>
      <c r="I10303" s="106"/>
      <c r="J10303" s="195"/>
      <c r="K10303" s="195"/>
      <c r="L10303" s="196"/>
    </row>
    <row r="10304">
      <c r="A10304" s="198"/>
      <c r="B10304" s="219"/>
      <c r="C10304" s="103"/>
      <c r="D10304" s="103"/>
      <c r="E10304" s="5" t="str">
        <f t="array" ref="E10304">IF(D10304="","",XLOOKUP(D10304,DATOS!$D$6:D14000,DATOS!$C$6:C14000,0,0,1))</f>
        <v/>
      </c>
      <c r="F10304" s="220"/>
      <c r="G10304" s="221"/>
      <c r="H10304" s="194"/>
      <c r="I10304" s="106"/>
      <c r="J10304" s="195"/>
      <c r="K10304" s="195"/>
      <c r="L10304" s="196"/>
    </row>
    <row r="10305">
      <c r="A10305" s="198"/>
      <c r="B10305" s="219"/>
      <c r="C10305" s="103"/>
      <c r="D10305" s="103"/>
      <c r="E10305" s="5" t="str">
        <f t="array" ref="E10305">IF(D10305="","",XLOOKUP(D10305,DATOS!$D$6:D14000,DATOS!$C$6:C14000,0,0,1))</f>
        <v/>
      </c>
      <c r="F10305" s="220"/>
      <c r="G10305" s="221"/>
      <c r="H10305" s="194"/>
      <c r="I10305" s="106"/>
      <c r="J10305" s="195"/>
      <c r="K10305" s="195"/>
      <c r="L10305" s="196"/>
    </row>
    <row r="10306">
      <c r="A10306" s="198"/>
      <c r="B10306" s="219"/>
      <c r="C10306" s="103"/>
      <c r="D10306" s="103"/>
      <c r="E10306" s="5" t="str">
        <f t="array" ref="E10306">IF(D10306="","",XLOOKUP(D10306,DATOS!$D$6:D14000,DATOS!$C$6:C14000,0,0,1))</f>
        <v/>
      </c>
      <c r="F10306" s="220"/>
      <c r="G10306" s="221"/>
      <c r="H10306" s="194"/>
      <c r="I10306" s="106"/>
      <c r="J10306" s="195"/>
      <c r="K10306" s="195"/>
      <c r="L10306" s="196"/>
    </row>
    <row r="10307">
      <c r="A10307" s="198"/>
      <c r="B10307" s="219"/>
      <c r="C10307" s="103"/>
      <c r="D10307" s="103"/>
      <c r="E10307" s="5" t="str">
        <f t="array" ref="E10307">IF(D10307="","",XLOOKUP(D10307,DATOS!$D$6:D14000,DATOS!$C$6:C14000,0,0,1))</f>
        <v/>
      </c>
      <c r="F10307" s="220"/>
      <c r="G10307" s="221"/>
      <c r="H10307" s="194"/>
      <c r="I10307" s="106"/>
      <c r="J10307" s="195"/>
      <c r="K10307" s="195"/>
      <c r="L10307" s="196"/>
    </row>
    <row r="10308">
      <c r="A10308" s="198"/>
      <c r="B10308" s="219"/>
      <c r="C10308" s="103"/>
      <c r="D10308" s="103"/>
      <c r="E10308" s="5" t="str">
        <f t="array" ref="E10308">IF(D10308="","",XLOOKUP(D10308,DATOS!$D$6:D14000,DATOS!$C$6:C14000,0,0,1))</f>
        <v/>
      </c>
      <c r="F10308" s="220"/>
      <c r="G10308" s="221"/>
      <c r="H10308" s="194"/>
      <c r="I10308" s="106"/>
      <c r="J10308" s="195"/>
      <c r="K10308" s="195"/>
      <c r="L10308" s="196"/>
    </row>
    <row r="10309">
      <c r="A10309" s="198"/>
      <c r="B10309" s="219"/>
      <c r="C10309" s="103"/>
      <c r="D10309" s="103"/>
      <c r="E10309" s="5" t="str">
        <f t="array" ref="E10309">IF(D10309="","",XLOOKUP(D10309,DATOS!$D$6:D14000,DATOS!$C$6:C14000,0,0,1))</f>
        <v/>
      </c>
      <c r="F10309" s="220"/>
      <c r="G10309" s="221"/>
      <c r="H10309" s="194"/>
      <c r="I10309" s="106"/>
      <c r="J10309" s="195"/>
      <c r="K10309" s="195"/>
      <c r="L10309" s="196"/>
    </row>
    <row r="10310">
      <c r="A10310" s="198"/>
      <c r="B10310" s="219"/>
      <c r="C10310" s="103"/>
      <c r="D10310" s="103"/>
      <c r="E10310" s="5" t="str">
        <f t="array" ref="E10310">IF(D10310="","",XLOOKUP(D10310,DATOS!$D$6:D14000,DATOS!$C$6:C14000,0,0,1))</f>
        <v/>
      </c>
      <c r="F10310" s="220"/>
      <c r="G10310" s="221"/>
      <c r="H10310" s="194"/>
      <c r="I10310" s="106"/>
      <c r="J10310" s="195"/>
      <c r="K10310" s="195"/>
      <c r="L10310" s="196"/>
    </row>
    <row r="10311">
      <c r="A10311" s="198"/>
      <c r="B10311" s="219"/>
      <c r="C10311" s="103"/>
      <c r="D10311" s="103"/>
      <c r="E10311" s="5" t="str">
        <f t="array" ref="E10311">IF(D10311="","",XLOOKUP(D10311,DATOS!$D$6:D14000,DATOS!$C$6:C14000,0,0,1))</f>
        <v/>
      </c>
      <c r="F10311" s="220"/>
      <c r="G10311" s="221"/>
      <c r="H10311" s="194"/>
      <c r="I10311" s="106"/>
      <c r="J10311" s="195"/>
      <c r="K10311" s="195"/>
      <c r="L10311" s="196"/>
    </row>
    <row r="10312">
      <c r="A10312" s="198"/>
      <c r="B10312" s="219"/>
      <c r="C10312" s="103"/>
      <c r="D10312" s="103"/>
      <c r="E10312" s="5" t="str">
        <f t="array" ref="E10312">IF(D10312="","",XLOOKUP(D10312,DATOS!$D$6:D14000,DATOS!$C$6:C14000,0,0,1))</f>
        <v/>
      </c>
      <c r="F10312" s="220"/>
      <c r="G10312" s="221"/>
      <c r="H10312" s="194"/>
      <c r="I10312" s="106"/>
      <c r="J10312" s="195"/>
      <c r="K10312" s="195"/>
      <c r="L10312" s="196"/>
    </row>
    <row r="10313">
      <c r="A10313" s="198"/>
      <c r="B10313" s="219"/>
      <c r="C10313" s="103"/>
      <c r="D10313" s="103"/>
      <c r="E10313" s="5" t="str">
        <f t="array" ref="E10313">IF(D10313="","",XLOOKUP(D10313,DATOS!$D$6:D14000,DATOS!$C$6:C14000,0,0,1))</f>
        <v/>
      </c>
      <c r="F10313" s="220"/>
      <c r="G10313" s="221"/>
      <c r="H10313" s="194"/>
      <c r="I10313" s="106"/>
      <c r="J10313" s="195"/>
      <c r="K10313" s="195"/>
      <c r="L10313" s="196"/>
    </row>
    <row r="10314">
      <c r="A10314" s="198"/>
      <c r="B10314" s="219"/>
      <c r="C10314" s="103"/>
      <c r="D10314" s="103"/>
      <c r="E10314" s="5" t="str">
        <f t="array" ref="E10314">IF(D10314="","",XLOOKUP(D10314,DATOS!$D$6:D14000,DATOS!$C$6:C14000,0,0,1))</f>
        <v/>
      </c>
      <c r="F10314" s="220"/>
      <c r="G10314" s="221"/>
      <c r="H10314" s="194"/>
      <c r="I10314" s="106"/>
      <c r="J10314" s="195"/>
      <c r="K10314" s="195"/>
      <c r="L10314" s="196"/>
    </row>
    <row r="10315">
      <c r="A10315" s="198"/>
      <c r="B10315" s="219"/>
      <c r="C10315" s="103"/>
      <c r="D10315" s="103"/>
      <c r="E10315" s="5" t="str">
        <f t="array" ref="E10315">IF(D10315="","",XLOOKUP(D10315,DATOS!$D$6:D14000,DATOS!$C$6:C14000,0,0,1))</f>
        <v/>
      </c>
      <c r="F10315" s="220"/>
      <c r="G10315" s="221"/>
      <c r="H10315" s="194"/>
      <c r="I10315" s="106"/>
      <c r="J10315" s="195"/>
      <c r="K10315" s="195"/>
      <c r="L10315" s="196"/>
    </row>
    <row r="10316">
      <c r="A10316" s="198"/>
      <c r="B10316" s="219"/>
      <c r="C10316" s="103"/>
      <c r="D10316" s="103"/>
      <c r="E10316" s="5" t="str">
        <f t="array" ref="E10316">IF(D10316="","",XLOOKUP(D10316,DATOS!$D$6:D14000,DATOS!$C$6:C14000,0,0,1))</f>
        <v/>
      </c>
      <c r="F10316" s="220"/>
      <c r="G10316" s="221"/>
      <c r="H10316" s="194"/>
      <c r="I10316" s="106"/>
      <c r="J10316" s="195"/>
      <c r="K10316" s="195"/>
      <c r="L10316" s="196"/>
    </row>
    <row r="10317">
      <c r="A10317" s="198"/>
      <c r="B10317" s="219"/>
      <c r="C10317" s="103"/>
      <c r="D10317" s="103"/>
      <c r="E10317" s="5" t="str">
        <f t="array" ref="E10317">IF(D10317="","",XLOOKUP(D10317,DATOS!$D$6:D14000,DATOS!$C$6:C14000,0,0,1))</f>
        <v/>
      </c>
      <c r="F10317" s="220"/>
      <c r="G10317" s="221"/>
      <c r="H10317" s="194"/>
      <c r="I10317" s="106"/>
      <c r="J10317" s="195"/>
      <c r="K10317" s="195"/>
      <c r="L10317" s="196"/>
    </row>
    <row r="10318">
      <c r="A10318" s="198"/>
      <c r="B10318" s="219"/>
      <c r="C10318" s="103"/>
      <c r="D10318" s="103"/>
      <c r="E10318" s="5" t="str">
        <f t="array" ref="E10318">IF(D10318="","",XLOOKUP(D10318,DATOS!$D$6:D14000,DATOS!$C$6:C14000,0,0,1))</f>
        <v/>
      </c>
      <c r="F10318" s="220"/>
      <c r="G10318" s="221"/>
      <c r="H10318" s="194"/>
      <c r="I10318" s="106"/>
      <c r="J10318" s="195"/>
      <c r="K10318" s="195"/>
      <c r="L10318" s="196"/>
    </row>
    <row r="10319">
      <c r="A10319" s="198"/>
      <c r="B10319" s="219"/>
      <c r="C10319" s="103"/>
      <c r="D10319" s="103"/>
      <c r="E10319" s="5" t="str">
        <f t="array" ref="E10319">IF(D10319="","",XLOOKUP(D10319,DATOS!$D$6:D14000,DATOS!$C$6:C14000,0,0,1))</f>
        <v/>
      </c>
      <c r="F10319" s="220"/>
      <c r="G10319" s="221"/>
      <c r="H10319" s="194"/>
      <c r="I10319" s="106"/>
      <c r="J10319" s="195"/>
      <c r="K10319" s="195"/>
      <c r="L10319" s="196"/>
    </row>
    <row r="10320">
      <c r="A10320" s="198"/>
      <c r="B10320" s="219"/>
      <c r="C10320" s="103"/>
      <c r="D10320" s="103"/>
      <c r="E10320" s="5" t="str">
        <f t="array" ref="E10320">IF(D10320="","",XLOOKUP(D10320,DATOS!$D$6:D14000,DATOS!$C$6:C14000,0,0,1))</f>
        <v/>
      </c>
      <c r="F10320" s="220"/>
      <c r="G10320" s="221"/>
      <c r="H10320" s="194"/>
      <c r="I10320" s="106"/>
      <c r="J10320" s="195"/>
      <c r="K10320" s="195"/>
      <c r="L10320" s="196"/>
    </row>
    <row r="10321">
      <c r="A10321" s="198"/>
      <c r="B10321" s="219"/>
      <c r="C10321" s="103"/>
      <c r="D10321" s="103"/>
      <c r="E10321" s="5" t="str">
        <f t="array" ref="E10321">IF(D10321="","",XLOOKUP(D10321,DATOS!$D$6:D14000,DATOS!$C$6:C14000,0,0,1))</f>
        <v/>
      </c>
      <c r="F10321" s="220"/>
      <c r="G10321" s="221"/>
      <c r="H10321" s="194"/>
      <c r="I10321" s="106"/>
      <c r="J10321" s="195"/>
      <c r="K10321" s="195"/>
      <c r="L10321" s="196"/>
    </row>
    <row r="10322">
      <c r="A10322" s="198"/>
      <c r="B10322" s="219"/>
      <c r="C10322" s="103"/>
      <c r="D10322" s="103"/>
      <c r="E10322" s="5" t="str">
        <f t="array" ref="E10322">IF(D10322="","",XLOOKUP(D10322,DATOS!$D$6:D14000,DATOS!$C$6:C14000,0,0,1))</f>
        <v/>
      </c>
      <c r="F10322" s="220"/>
      <c r="G10322" s="221"/>
      <c r="H10322" s="194"/>
      <c r="I10322" s="106"/>
      <c r="J10322" s="195"/>
      <c r="K10322" s="195"/>
      <c r="L10322" s="196"/>
    </row>
    <row r="10323">
      <c r="A10323" s="198"/>
      <c r="B10323" s="219"/>
      <c r="C10323" s="103"/>
      <c r="D10323" s="103"/>
      <c r="E10323" s="5" t="str">
        <f t="array" ref="E10323">IF(D10323="","",XLOOKUP(D10323,DATOS!$D$6:D14000,DATOS!$C$6:C14000,0,0,1))</f>
        <v/>
      </c>
      <c r="F10323" s="220"/>
      <c r="G10323" s="221"/>
      <c r="H10323" s="194"/>
      <c r="I10323" s="106"/>
      <c r="J10323" s="195"/>
      <c r="K10323" s="195"/>
      <c r="L10323" s="196"/>
    </row>
    <row r="10324">
      <c r="A10324" s="198"/>
      <c r="B10324" s="219"/>
      <c r="C10324" s="103"/>
      <c r="D10324" s="103"/>
      <c r="E10324" s="5" t="str">
        <f t="array" ref="E10324">IF(D10324="","",XLOOKUP(D10324,DATOS!$D$6:D14000,DATOS!$C$6:C14000,0,0,1))</f>
        <v/>
      </c>
      <c r="F10324" s="220"/>
      <c r="G10324" s="221"/>
      <c r="H10324" s="194"/>
      <c r="I10324" s="106"/>
      <c r="J10324" s="195"/>
      <c r="K10324" s="195"/>
      <c r="L10324" s="196"/>
    </row>
    <row r="10325">
      <c r="A10325" s="198"/>
      <c r="B10325" s="219"/>
      <c r="C10325" s="103"/>
      <c r="D10325" s="103"/>
      <c r="E10325" s="5" t="str">
        <f t="array" ref="E10325">IF(D10325="","",XLOOKUP(D10325,DATOS!$D$6:D14000,DATOS!$C$6:C14000,0,0,1))</f>
        <v/>
      </c>
      <c r="F10325" s="220"/>
      <c r="G10325" s="221"/>
      <c r="H10325" s="194"/>
      <c r="I10325" s="106"/>
      <c r="J10325" s="195"/>
      <c r="K10325" s="195"/>
      <c r="L10325" s="196"/>
    </row>
    <row r="10326">
      <c r="A10326" s="198"/>
      <c r="B10326" s="219"/>
      <c r="C10326" s="103"/>
      <c r="D10326" s="103"/>
      <c r="E10326" s="5" t="str">
        <f t="array" ref="E10326">IF(D10326="","",XLOOKUP(D10326,DATOS!$D$6:D14000,DATOS!$C$6:C14000,0,0,1))</f>
        <v/>
      </c>
      <c r="F10326" s="220"/>
      <c r="G10326" s="221"/>
      <c r="H10326" s="194"/>
      <c r="I10326" s="106"/>
      <c r="J10326" s="195"/>
      <c r="K10326" s="195"/>
      <c r="L10326" s="196"/>
    </row>
    <row r="10327">
      <c r="A10327" s="198"/>
      <c r="B10327" s="219"/>
      <c r="C10327" s="103"/>
      <c r="D10327" s="103"/>
      <c r="E10327" s="5" t="str">
        <f t="array" ref="E10327">IF(D10327="","",XLOOKUP(D10327,DATOS!$D$6:D14000,DATOS!$C$6:C14000,0,0,1))</f>
        <v/>
      </c>
      <c r="F10327" s="220"/>
      <c r="G10327" s="221"/>
      <c r="H10327" s="194"/>
      <c r="I10327" s="106"/>
      <c r="J10327" s="195"/>
      <c r="K10327" s="195"/>
      <c r="L10327" s="196"/>
    </row>
    <row r="10328">
      <c r="A10328" s="198"/>
      <c r="B10328" s="219"/>
      <c r="C10328" s="103"/>
      <c r="D10328" s="103"/>
      <c r="E10328" s="5" t="str">
        <f t="array" ref="E10328">IF(D10328="","",XLOOKUP(D10328,DATOS!$D$6:D14000,DATOS!$C$6:C14000,0,0,1))</f>
        <v/>
      </c>
      <c r="F10328" s="220"/>
      <c r="G10328" s="221"/>
      <c r="H10328" s="194"/>
      <c r="I10328" s="106"/>
      <c r="J10328" s="195"/>
      <c r="K10328" s="195"/>
      <c r="L10328" s="196"/>
    </row>
    <row r="10329">
      <c r="A10329" s="198"/>
      <c r="B10329" s="219"/>
      <c r="C10329" s="103"/>
      <c r="D10329" s="103"/>
      <c r="E10329" s="5" t="str">
        <f t="array" ref="E10329">IF(D10329="","",XLOOKUP(D10329,DATOS!$D$6:D14000,DATOS!$C$6:C14000,0,0,1))</f>
        <v/>
      </c>
      <c r="F10329" s="220"/>
      <c r="G10329" s="221"/>
      <c r="H10329" s="194"/>
      <c r="I10329" s="106"/>
      <c r="J10329" s="195"/>
      <c r="K10329" s="195"/>
      <c r="L10329" s="196"/>
    </row>
    <row r="10330">
      <c r="A10330" s="198"/>
      <c r="B10330" s="219"/>
      <c r="C10330" s="103"/>
      <c r="D10330" s="103"/>
      <c r="E10330" s="5" t="str">
        <f t="array" ref="E10330">IF(D10330="","",XLOOKUP(D10330,DATOS!$D$6:D14000,DATOS!$C$6:C14000,0,0,1))</f>
        <v/>
      </c>
      <c r="F10330" s="220"/>
      <c r="G10330" s="221"/>
      <c r="H10330" s="194"/>
      <c r="I10330" s="106"/>
      <c r="J10330" s="195"/>
      <c r="K10330" s="195"/>
      <c r="L10330" s="196"/>
    </row>
    <row r="10331">
      <c r="A10331" s="198"/>
      <c r="B10331" s="219"/>
      <c r="C10331" s="103"/>
      <c r="D10331" s="103"/>
      <c r="E10331" s="5" t="str">
        <f t="array" ref="E10331">IF(D10331="","",XLOOKUP(D10331,DATOS!$D$6:D14000,DATOS!$C$6:C14000,0,0,1))</f>
        <v/>
      </c>
      <c r="F10331" s="220"/>
      <c r="G10331" s="221"/>
      <c r="H10331" s="194"/>
      <c r="I10331" s="106"/>
      <c r="J10331" s="195"/>
      <c r="K10331" s="195"/>
      <c r="L10331" s="196"/>
    </row>
    <row r="10332">
      <c r="A10332" s="198"/>
      <c r="B10332" s="219"/>
      <c r="C10332" s="103"/>
      <c r="D10332" s="103"/>
      <c r="E10332" s="5" t="str">
        <f t="array" ref="E10332">IF(D10332="","",XLOOKUP(D10332,DATOS!$D$6:D14000,DATOS!$C$6:C14000,0,0,1))</f>
        <v/>
      </c>
      <c r="F10332" s="220"/>
      <c r="G10332" s="221"/>
      <c r="H10332" s="194"/>
      <c r="I10332" s="106"/>
      <c r="J10332" s="195"/>
      <c r="K10332" s="195"/>
      <c r="L10332" s="196"/>
    </row>
    <row r="10333">
      <c r="A10333" s="198"/>
      <c r="B10333" s="219"/>
      <c r="C10333" s="103"/>
      <c r="D10333" s="103"/>
      <c r="E10333" s="5" t="str">
        <f t="array" ref="E10333">IF(D10333="","",XLOOKUP(D10333,DATOS!$D$6:D14000,DATOS!$C$6:C14000,0,0,1))</f>
        <v/>
      </c>
      <c r="F10333" s="220"/>
      <c r="G10333" s="221"/>
      <c r="H10333" s="194"/>
      <c r="I10333" s="106"/>
      <c r="J10333" s="195"/>
      <c r="K10333" s="195"/>
      <c r="L10333" s="196"/>
    </row>
    <row r="10334">
      <c r="A10334" s="198"/>
      <c r="B10334" s="219"/>
      <c r="C10334" s="103"/>
      <c r="D10334" s="103"/>
      <c r="E10334" s="5" t="str">
        <f t="array" ref="E10334">IF(D10334="","",XLOOKUP(D10334,DATOS!$D$6:D14000,DATOS!$C$6:C14000,0,0,1))</f>
        <v/>
      </c>
      <c r="F10334" s="220"/>
      <c r="G10334" s="221"/>
      <c r="H10334" s="194"/>
      <c r="I10334" s="106"/>
      <c r="J10334" s="195"/>
      <c r="K10334" s="195"/>
      <c r="L10334" s="196"/>
    </row>
    <row r="10335">
      <c r="A10335" s="198"/>
      <c r="B10335" s="219"/>
      <c r="C10335" s="103"/>
      <c r="D10335" s="103"/>
      <c r="E10335" s="5" t="str">
        <f t="array" ref="E10335">IF(D10335="","",XLOOKUP(D10335,DATOS!$D$6:D14000,DATOS!$C$6:C14000,0,0,1))</f>
        <v/>
      </c>
      <c r="F10335" s="220"/>
      <c r="G10335" s="221"/>
      <c r="H10335" s="194"/>
      <c r="I10335" s="106"/>
      <c r="J10335" s="195"/>
      <c r="K10335" s="195"/>
      <c r="L10335" s="196"/>
    </row>
    <row r="10336">
      <c r="A10336" s="198"/>
      <c r="B10336" s="219"/>
      <c r="C10336" s="103"/>
      <c r="D10336" s="103"/>
      <c r="E10336" s="5" t="str">
        <f t="array" ref="E10336">IF(D10336="","",XLOOKUP(D10336,DATOS!$D$6:D14000,DATOS!$C$6:C14000,0,0,1))</f>
        <v/>
      </c>
      <c r="F10336" s="220"/>
      <c r="G10336" s="221"/>
      <c r="H10336" s="194"/>
      <c r="I10336" s="106"/>
      <c r="J10336" s="195"/>
      <c r="K10336" s="195"/>
      <c r="L10336" s="196"/>
    </row>
    <row r="10337">
      <c r="A10337" s="198"/>
      <c r="B10337" s="219"/>
      <c r="C10337" s="103"/>
      <c r="D10337" s="103"/>
      <c r="E10337" s="5" t="str">
        <f t="array" ref="E10337">IF(D10337="","",XLOOKUP(D10337,DATOS!$D$6:D14000,DATOS!$C$6:C14000,0,0,1))</f>
        <v/>
      </c>
      <c r="F10337" s="220"/>
      <c r="G10337" s="221"/>
      <c r="H10337" s="194"/>
      <c r="I10337" s="106"/>
      <c r="J10337" s="195"/>
      <c r="K10337" s="195"/>
      <c r="L10337" s="196"/>
    </row>
    <row r="10338">
      <c r="A10338" s="198"/>
      <c r="B10338" s="219"/>
      <c r="C10338" s="103"/>
      <c r="D10338" s="103"/>
      <c r="E10338" s="5" t="str">
        <f t="array" ref="E10338">IF(D10338="","",XLOOKUP(D10338,DATOS!$D$6:D14000,DATOS!$C$6:C14000,0,0,1))</f>
        <v/>
      </c>
      <c r="F10338" s="220"/>
      <c r="G10338" s="221"/>
      <c r="H10338" s="194"/>
      <c r="I10338" s="106"/>
      <c r="J10338" s="195"/>
      <c r="K10338" s="195"/>
      <c r="L10338" s="196"/>
    </row>
    <row r="10339">
      <c r="A10339" s="198"/>
      <c r="B10339" s="219"/>
      <c r="C10339" s="103"/>
      <c r="D10339" s="103"/>
      <c r="E10339" s="5" t="str">
        <f t="array" ref="E10339">IF(D10339="","",XLOOKUP(D10339,DATOS!$D$6:D14000,DATOS!$C$6:C14000,0,0,1))</f>
        <v/>
      </c>
      <c r="F10339" s="220"/>
      <c r="G10339" s="221"/>
      <c r="H10339" s="194"/>
      <c r="I10339" s="106"/>
      <c r="J10339" s="195"/>
      <c r="K10339" s="195"/>
      <c r="L10339" s="196"/>
    </row>
    <row r="10340">
      <c r="A10340" s="198"/>
      <c r="B10340" s="219"/>
      <c r="C10340" s="103"/>
      <c r="D10340" s="103"/>
      <c r="E10340" s="5" t="str">
        <f t="array" ref="E10340">IF(D10340="","",XLOOKUP(D10340,DATOS!$D$6:D14000,DATOS!$C$6:C14000,0,0,1))</f>
        <v/>
      </c>
      <c r="F10340" s="220"/>
      <c r="G10340" s="221"/>
      <c r="H10340" s="194"/>
      <c r="I10340" s="106"/>
      <c r="J10340" s="195"/>
      <c r="K10340" s="195"/>
      <c r="L10340" s="196"/>
    </row>
    <row r="10341">
      <c r="A10341" s="198"/>
      <c r="B10341" s="219"/>
      <c r="C10341" s="103"/>
      <c r="D10341" s="103"/>
      <c r="E10341" s="5" t="str">
        <f t="array" ref="E10341">IF(D10341="","",XLOOKUP(D10341,DATOS!$D$6:D14000,DATOS!$C$6:C14000,0,0,1))</f>
        <v/>
      </c>
      <c r="F10341" s="220"/>
      <c r="G10341" s="221"/>
      <c r="H10341" s="194"/>
      <c r="I10341" s="106"/>
      <c r="J10341" s="195"/>
      <c r="K10341" s="195"/>
      <c r="L10341" s="196"/>
    </row>
    <row r="10342">
      <c r="A10342" s="198"/>
      <c r="B10342" s="219"/>
      <c r="C10342" s="103"/>
      <c r="D10342" s="103"/>
      <c r="E10342" s="5" t="str">
        <f t="array" ref="E10342">IF(D10342="","",XLOOKUP(D10342,DATOS!$D$6:D14000,DATOS!$C$6:C14000,0,0,1))</f>
        <v/>
      </c>
      <c r="F10342" s="220"/>
      <c r="G10342" s="221"/>
      <c r="H10342" s="194"/>
      <c r="I10342" s="106"/>
      <c r="J10342" s="195"/>
      <c r="K10342" s="195"/>
      <c r="L10342" s="196"/>
    </row>
    <row r="10343">
      <c r="A10343" s="198"/>
      <c r="B10343" s="219"/>
      <c r="C10343" s="103"/>
      <c r="D10343" s="103"/>
      <c r="E10343" s="5" t="str">
        <f t="array" ref="E10343">IF(D10343="","",XLOOKUP(D10343,DATOS!$D$6:D14000,DATOS!$C$6:C14000,0,0,1))</f>
        <v/>
      </c>
      <c r="F10343" s="220"/>
      <c r="G10343" s="221"/>
      <c r="H10343" s="194"/>
      <c r="I10343" s="106"/>
      <c r="J10343" s="195"/>
      <c r="K10343" s="195"/>
      <c r="L10343" s="196"/>
    </row>
    <row r="10344">
      <c r="A10344" s="198"/>
      <c r="B10344" s="219"/>
      <c r="C10344" s="103"/>
      <c r="D10344" s="103"/>
      <c r="E10344" s="5" t="str">
        <f t="array" ref="E10344">IF(D10344="","",XLOOKUP(D10344,DATOS!$D$6:D14000,DATOS!$C$6:C14000,0,0,1))</f>
        <v/>
      </c>
      <c r="F10344" s="220"/>
      <c r="G10344" s="221"/>
      <c r="H10344" s="194"/>
      <c r="I10344" s="106"/>
      <c r="J10344" s="195"/>
      <c r="K10344" s="195"/>
      <c r="L10344" s="196"/>
    </row>
    <row r="10345">
      <c r="A10345" s="198"/>
      <c r="B10345" s="219"/>
      <c r="C10345" s="103"/>
      <c r="D10345" s="103"/>
      <c r="E10345" s="5" t="str">
        <f t="array" ref="E10345">IF(D10345="","",XLOOKUP(D10345,DATOS!$D$6:D14000,DATOS!$C$6:C14000,0,0,1))</f>
        <v/>
      </c>
      <c r="F10345" s="220"/>
      <c r="G10345" s="221"/>
      <c r="H10345" s="194"/>
      <c r="I10345" s="106"/>
      <c r="J10345" s="195"/>
      <c r="K10345" s="195"/>
      <c r="L10345" s="196"/>
    </row>
    <row r="10346">
      <c r="A10346" s="198"/>
      <c r="B10346" s="219"/>
      <c r="C10346" s="103"/>
      <c r="D10346" s="103"/>
      <c r="E10346" s="5" t="str">
        <f t="array" ref="E10346">IF(D10346="","",XLOOKUP(D10346,DATOS!$D$6:D14000,DATOS!$C$6:C14000,0,0,1))</f>
        <v/>
      </c>
      <c r="F10346" s="220"/>
      <c r="G10346" s="221"/>
      <c r="H10346" s="194"/>
      <c r="I10346" s="106"/>
      <c r="J10346" s="195"/>
      <c r="K10346" s="195"/>
      <c r="L10346" s="196"/>
    </row>
    <row r="10347">
      <c r="A10347" s="198"/>
      <c r="B10347" s="219"/>
      <c r="C10347" s="103"/>
      <c r="D10347" s="103"/>
      <c r="E10347" s="5" t="str">
        <f t="array" ref="E10347">IF(D10347="","",XLOOKUP(D10347,DATOS!$D$6:D14000,DATOS!$C$6:C14000,0,0,1))</f>
        <v/>
      </c>
      <c r="F10347" s="220"/>
      <c r="G10347" s="221"/>
      <c r="H10347" s="194"/>
      <c r="I10347" s="106"/>
      <c r="J10347" s="195"/>
      <c r="K10347" s="195"/>
      <c r="L10347" s="196"/>
    </row>
    <row r="10348">
      <c r="A10348" s="198"/>
      <c r="B10348" s="219"/>
      <c r="C10348" s="103"/>
      <c r="D10348" s="103"/>
      <c r="E10348" s="5" t="str">
        <f t="array" ref="E10348">IF(D10348="","",XLOOKUP(D10348,DATOS!$D$6:D14000,DATOS!$C$6:C14000,0,0,1))</f>
        <v/>
      </c>
      <c r="F10348" s="220"/>
      <c r="G10348" s="221"/>
      <c r="H10348" s="194"/>
      <c r="I10348" s="106"/>
      <c r="J10348" s="195"/>
      <c r="K10348" s="195"/>
      <c r="L10348" s="196"/>
    </row>
    <row r="10349">
      <c r="A10349" s="198"/>
      <c r="B10349" s="219"/>
      <c r="C10349" s="103"/>
      <c r="D10349" s="103"/>
      <c r="E10349" s="5" t="str">
        <f t="array" ref="E10349">IF(D10349="","",XLOOKUP(D10349,DATOS!$D$6:D14000,DATOS!$C$6:C14000,0,0,1))</f>
        <v/>
      </c>
      <c r="F10349" s="220"/>
      <c r="G10349" s="221"/>
      <c r="H10349" s="194"/>
      <c r="I10349" s="106"/>
      <c r="J10349" s="195"/>
      <c r="K10349" s="195"/>
      <c r="L10349" s="196"/>
    </row>
    <row r="10350">
      <c r="A10350" s="198"/>
      <c r="B10350" s="219"/>
      <c r="C10350" s="103"/>
      <c r="D10350" s="103"/>
      <c r="E10350" s="5" t="str">
        <f t="array" ref="E10350">IF(D10350="","",XLOOKUP(D10350,DATOS!$D$6:D14000,DATOS!$C$6:C14000,0,0,1))</f>
        <v/>
      </c>
      <c r="F10350" s="220"/>
      <c r="G10350" s="221"/>
      <c r="H10350" s="194"/>
      <c r="I10350" s="106"/>
      <c r="J10350" s="195"/>
      <c r="K10350" s="195"/>
      <c r="L10350" s="196"/>
    </row>
    <row r="10351">
      <c r="A10351" s="198"/>
      <c r="B10351" s="219"/>
      <c r="C10351" s="103"/>
      <c r="D10351" s="103"/>
      <c r="E10351" s="5" t="str">
        <f t="array" ref="E10351">IF(D10351="","",XLOOKUP(D10351,DATOS!$D$6:D14000,DATOS!$C$6:C14000,0,0,1))</f>
        <v/>
      </c>
      <c r="F10351" s="220"/>
      <c r="G10351" s="221"/>
      <c r="H10351" s="194"/>
      <c r="I10351" s="106"/>
      <c r="J10351" s="195"/>
      <c r="K10351" s="195"/>
      <c r="L10351" s="196"/>
    </row>
    <row r="10352">
      <c r="A10352" s="198"/>
      <c r="B10352" s="219"/>
      <c r="C10352" s="103"/>
      <c r="D10352" s="103"/>
      <c r="E10352" s="5" t="str">
        <f t="array" ref="E10352">IF(D10352="","",XLOOKUP(D10352,DATOS!$D$6:D14000,DATOS!$C$6:C14000,0,0,1))</f>
        <v/>
      </c>
      <c r="F10352" s="220"/>
      <c r="G10352" s="221"/>
      <c r="H10352" s="194"/>
      <c r="I10352" s="106"/>
      <c r="J10352" s="195"/>
      <c r="K10352" s="195"/>
      <c r="L10352" s="196"/>
    </row>
    <row r="10353">
      <c r="A10353" s="198"/>
      <c r="B10353" s="219"/>
      <c r="C10353" s="103"/>
      <c r="D10353" s="103"/>
      <c r="E10353" s="5" t="str">
        <f t="array" ref="E10353">IF(D10353="","",XLOOKUP(D10353,DATOS!$D$6:D14000,DATOS!$C$6:C14000,0,0,1))</f>
        <v/>
      </c>
      <c r="F10353" s="220"/>
      <c r="G10353" s="221"/>
      <c r="H10353" s="194"/>
      <c r="I10353" s="106"/>
      <c r="J10353" s="195"/>
      <c r="K10353" s="195"/>
      <c r="L10353" s="196"/>
    </row>
    <row r="10354">
      <c r="A10354" s="198"/>
      <c r="B10354" s="219"/>
      <c r="C10354" s="103"/>
      <c r="D10354" s="103"/>
      <c r="E10354" s="5" t="str">
        <f t="array" ref="E10354">IF(D10354="","",XLOOKUP(D10354,DATOS!$D$6:D14000,DATOS!$C$6:C14000,0,0,1))</f>
        <v/>
      </c>
      <c r="F10354" s="220"/>
      <c r="G10354" s="221"/>
      <c r="H10354" s="194"/>
      <c r="I10354" s="106"/>
      <c r="J10354" s="195"/>
      <c r="K10354" s="195"/>
      <c r="L10354" s="196"/>
    </row>
    <row r="10355">
      <c r="A10355" s="198"/>
      <c r="B10355" s="219"/>
      <c r="C10355" s="103"/>
      <c r="D10355" s="103"/>
      <c r="E10355" s="5" t="str">
        <f t="array" ref="E10355">IF(D10355="","",XLOOKUP(D10355,DATOS!$D$6:D14000,DATOS!$C$6:C14000,0,0,1))</f>
        <v/>
      </c>
      <c r="F10355" s="220"/>
      <c r="G10355" s="221"/>
      <c r="H10355" s="194"/>
      <c r="I10355" s="106"/>
      <c r="J10355" s="195"/>
      <c r="K10355" s="195"/>
      <c r="L10355" s="196"/>
    </row>
    <row r="10356">
      <c r="A10356" s="198"/>
      <c r="B10356" s="219"/>
      <c r="C10356" s="103"/>
      <c r="D10356" s="103"/>
      <c r="E10356" s="5" t="str">
        <f t="array" ref="E10356">IF(D10356="","",XLOOKUP(D10356,DATOS!$D$6:D14000,DATOS!$C$6:C14000,0,0,1))</f>
        <v/>
      </c>
      <c r="F10356" s="220"/>
      <c r="G10356" s="221"/>
      <c r="H10356" s="194"/>
      <c r="I10356" s="106"/>
      <c r="J10356" s="195"/>
      <c r="K10356" s="195"/>
      <c r="L10356" s="196"/>
    </row>
    <row r="10357">
      <c r="A10357" s="198"/>
      <c r="B10357" s="219"/>
      <c r="C10357" s="103"/>
      <c r="D10357" s="103"/>
      <c r="E10357" s="5" t="str">
        <f t="array" ref="E10357">IF(D10357="","",XLOOKUP(D10357,DATOS!$D$6:D14000,DATOS!$C$6:C14000,0,0,1))</f>
        <v/>
      </c>
      <c r="F10357" s="220"/>
      <c r="G10357" s="221"/>
      <c r="H10357" s="194"/>
      <c r="I10357" s="106"/>
      <c r="J10357" s="195"/>
      <c r="K10357" s="195"/>
      <c r="L10357" s="196"/>
    </row>
    <row r="10358">
      <c r="A10358" s="198"/>
      <c r="B10358" s="219"/>
      <c r="C10358" s="103"/>
      <c r="D10358" s="103"/>
      <c r="E10358" s="5" t="str">
        <f t="array" ref="E10358">IF(D10358="","",XLOOKUP(D10358,DATOS!$D$6:D14000,DATOS!$C$6:C14000,0,0,1))</f>
        <v/>
      </c>
      <c r="F10358" s="220"/>
      <c r="G10358" s="221"/>
      <c r="H10358" s="194"/>
      <c r="I10358" s="106"/>
      <c r="J10358" s="195"/>
      <c r="K10358" s="195"/>
      <c r="L10358" s="196"/>
    </row>
    <row r="10359">
      <c r="A10359" s="198"/>
      <c r="B10359" s="219"/>
      <c r="C10359" s="103"/>
      <c r="D10359" s="103"/>
      <c r="E10359" s="5" t="str">
        <f t="array" ref="E10359">IF(D10359="","",XLOOKUP(D10359,DATOS!$D$6:D14000,DATOS!$C$6:C14000,0,0,1))</f>
        <v/>
      </c>
      <c r="F10359" s="220"/>
      <c r="G10359" s="221"/>
      <c r="H10359" s="194"/>
      <c r="I10359" s="106"/>
      <c r="J10359" s="195"/>
      <c r="K10359" s="195"/>
      <c r="L10359" s="196"/>
    </row>
    <row r="10360">
      <c r="A10360" s="198"/>
      <c r="B10360" s="219"/>
      <c r="C10360" s="103"/>
      <c r="D10360" s="103"/>
      <c r="E10360" s="5" t="str">
        <f t="array" ref="E10360">IF(D10360="","",XLOOKUP(D10360,DATOS!$D$6:D14000,DATOS!$C$6:C14000,0,0,1))</f>
        <v/>
      </c>
      <c r="F10360" s="220"/>
      <c r="G10360" s="221"/>
      <c r="H10360" s="194"/>
      <c r="I10360" s="106"/>
      <c r="J10360" s="195"/>
      <c r="K10360" s="195"/>
      <c r="L10360" s="196"/>
    </row>
    <row r="10361">
      <c r="A10361" s="198"/>
      <c r="B10361" s="219"/>
      <c r="C10361" s="103"/>
      <c r="D10361" s="103"/>
      <c r="E10361" s="5" t="str">
        <f t="array" ref="E10361">IF(D10361="","",XLOOKUP(D10361,DATOS!$D$6:D14000,DATOS!$C$6:C14000,0,0,1))</f>
        <v/>
      </c>
      <c r="F10361" s="220"/>
      <c r="G10361" s="221"/>
      <c r="H10361" s="194"/>
      <c r="I10361" s="106"/>
      <c r="J10361" s="195"/>
      <c r="K10361" s="195"/>
      <c r="L10361" s="196"/>
    </row>
    <row r="10362">
      <c r="A10362" s="198"/>
      <c r="B10362" s="219"/>
      <c r="C10362" s="103"/>
      <c r="D10362" s="103"/>
      <c r="E10362" s="5" t="str">
        <f t="array" ref="E10362">IF(D10362="","",XLOOKUP(D10362,DATOS!$D$6:D14000,DATOS!$C$6:C14000,0,0,1))</f>
        <v/>
      </c>
      <c r="F10362" s="220"/>
      <c r="G10362" s="221"/>
      <c r="H10362" s="194"/>
      <c r="I10362" s="106"/>
      <c r="J10362" s="195"/>
      <c r="K10362" s="195"/>
      <c r="L10362" s="196"/>
    </row>
    <row r="10363">
      <c r="A10363" s="198"/>
      <c r="B10363" s="219"/>
      <c r="C10363" s="103"/>
      <c r="D10363" s="103"/>
      <c r="E10363" s="5" t="str">
        <f t="array" ref="E10363">IF(D10363="","",XLOOKUP(D10363,DATOS!$D$6:D14000,DATOS!$C$6:C14000,0,0,1))</f>
        <v/>
      </c>
      <c r="F10363" s="220"/>
      <c r="G10363" s="221"/>
      <c r="H10363" s="194"/>
      <c r="I10363" s="106"/>
      <c r="J10363" s="195"/>
      <c r="K10363" s="195"/>
      <c r="L10363" s="196"/>
    </row>
    <row r="10364">
      <c r="A10364" s="198"/>
      <c r="B10364" s="219"/>
      <c r="C10364" s="103"/>
      <c r="D10364" s="103"/>
      <c r="E10364" s="5" t="str">
        <f t="array" ref="E10364">IF(D10364="","",XLOOKUP(D10364,DATOS!$D$6:D14000,DATOS!$C$6:C14000,0,0,1))</f>
        <v/>
      </c>
      <c r="F10364" s="220"/>
      <c r="G10364" s="221"/>
      <c r="H10364" s="194"/>
      <c r="I10364" s="106"/>
      <c r="J10364" s="195"/>
      <c r="K10364" s="195"/>
      <c r="L10364" s="196"/>
    </row>
    <row r="10365">
      <c r="A10365" s="198"/>
      <c r="B10365" s="219"/>
      <c r="C10365" s="103"/>
      <c r="D10365" s="103"/>
      <c r="E10365" s="5" t="str">
        <f t="array" ref="E10365">IF(D10365="","",XLOOKUP(D10365,DATOS!$D$6:D14000,DATOS!$C$6:C14000,0,0,1))</f>
        <v/>
      </c>
      <c r="F10365" s="220"/>
      <c r="G10365" s="221"/>
      <c r="H10365" s="194"/>
      <c r="I10365" s="106"/>
      <c r="J10365" s="195"/>
      <c r="K10365" s="195"/>
      <c r="L10365" s="196"/>
    </row>
    <row r="10366">
      <c r="A10366" s="198"/>
      <c r="B10366" s="219"/>
      <c r="C10366" s="103"/>
      <c r="D10366" s="103"/>
      <c r="E10366" s="5" t="str">
        <f t="array" ref="E10366">IF(D10366="","",XLOOKUP(D10366,DATOS!$D$6:D14000,DATOS!$C$6:C14000,0,0,1))</f>
        <v/>
      </c>
      <c r="F10366" s="220"/>
      <c r="G10366" s="221"/>
      <c r="H10366" s="194"/>
      <c r="I10366" s="106"/>
      <c r="J10366" s="195"/>
      <c r="K10366" s="195"/>
      <c r="L10366" s="196"/>
    </row>
    <row r="10367">
      <c r="A10367" s="198"/>
      <c r="B10367" s="219"/>
      <c r="C10367" s="103"/>
      <c r="D10367" s="103"/>
      <c r="E10367" s="5" t="str">
        <f t="array" ref="E10367">IF(D10367="","",XLOOKUP(D10367,DATOS!$D$6:D14000,DATOS!$C$6:C14000,0,0,1))</f>
        <v/>
      </c>
      <c r="F10367" s="220"/>
      <c r="G10367" s="221"/>
      <c r="H10367" s="194"/>
      <c r="I10367" s="106"/>
      <c r="J10367" s="195"/>
      <c r="K10367" s="195"/>
      <c r="L10367" s="196"/>
    </row>
    <row r="10368">
      <c r="A10368" s="198"/>
      <c r="B10368" s="219"/>
      <c r="C10368" s="103"/>
      <c r="D10368" s="103"/>
      <c r="E10368" s="5" t="str">
        <f t="array" ref="E10368">IF(D10368="","",XLOOKUP(D10368,DATOS!$D$6:D14000,DATOS!$C$6:C14000,0,0,1))</f>
        <v/>
      </c>
      <c r="F10368" s="220"/>
      <c r="G10368" s="221"/>
      <c r="H10368" s="194"/>
      <c r="I10368" s="106"/>
      <c r="J10368" s="195"/>
      <c r="K10368" s="195"/>
      <c r="L10368" s="196"/>
    </row>
    <row r="10369">
      <c r="A10369" s="198"/>
      <c r="B10369" s="219"/>
      <c r="C10369" s="103"/>
      <c r="D10369" s="103"/>
      <c r="E10369" s="5" t="str">
        <f t="array" ref="E10369">IF(D10369="","",XLOOKUP(D10369,DATOS!$D$6:D14000,DATOS!$C$6:C14000,0,0,1))</f>
        <v/>
      </c>
      <c r="F10369" s="220"/>
      <c r="G10369" s="221"/>
      <c r="H10369" s="194"/>
      <c r="I10369" s="106"/>
      <c r="J10369" s="195"/>
      <c r="K10369" s="195"/>
      <c r="L10369" s="196"/>
    </row>
    <row r="10370">
      <c r="A10370" s="198"/>
      <c r="B10370" s="219"/>
      <c r="C10370" s="103"/>
      <c r="D10370" s="103"/>
      <c r="E10370" s="5" t="str">
        <f t="array" ref="E10370">IF(D10370="","",XLOOKUP(D10370,DATOS!$D$6:D14000,DATOS!$C$6:C14000,0,0,1))</f>
        <v/>
      </c>
      <c r="F10370" s="220"/>
      <c r="G10370" s="221"/>
      <c r="H10370" s="194"/>
      <c r="I10370" s="106"/>
      <c r="J10370" s="195"/>
      <c r="K10370" s="195"/>
      <c r="L10370" s="196"/>
    </row>
    <row r="10371">
      <c r="A10371" s="198"/>
      <c r="B10371" s="219"/>
      <c r="C10371" s="103"/>
      <c r="D10371" s="103"/>
      <c r="E10371" s="5" t="str">
        <f t="array" ref="E10371">IF(D10371="","",XLOOKUP(D10371,DATOS!$D$6:D14000,DATOS!$C$6:C14000,0,0,1))</f>
        <v/>
      </c>
      <c r="F10371" s="220"/>
      <c r="G10371" s="221"/>
      <c r="H10371" s="194"/>
      <c r="I10371" s="106"/>
      <c r="J10371" s="195"/>
      <c r="K10371" s="195"/>
      <c r="L10371" s="196"/>
    </row>
    <row r="10372">
      <c r="A10372" s="198"/>
      <c r="B10372" s="219"/>
      <c r="C10372" s="103"/>
      <c r="D10372" s="103"/>
      <c r="E10372" s="5" t="str">
        <f t="array" ref="E10372">IF(D10372="","",XLOOKUP(D10372,DATOS!$D$6:D14000,DATOS!$C$6:C14000,0,0,1))</f>
        <v/>
      </c>
      <c r="F10372" s="220"/>
      <c r="G10372" s="221"/>
      <c r="H10372" s="194"/>
      <c r="I10372" s="106"/>
      <c r="J10372" s="195"/>
      <c r="K10372" s="195"/>
      <c r="L10372" s="196"/>
    </row>
    <row r="10373">
      <c r="A10373" s="198"/>
      <c r="B10373" s="219"/>
      <c r="C10373" s="103"/>
      <c r="D10373" s="103"/>
      <c r="E10373" s="5" t="str">
        <f t="array" ref="E10373">IF(D10373="","",XLOOKUP(D10373,DATOS!$D$6:D14000,DATOS!$C$6:C14000,0,0,1))</f>
        <v/>
      </c>
      <c r="F10373" s="220"/>
      <c r="G10373" s="221"/>
      <c r="H10373" s="194"/>
      <c r="I10373" s="106"/>
      <c r="J10373" s="195"/>
      <c r="K10373" s="195"/>
      <c r="L10373" s="196"/>
    </row>
    <row r="10374">
      <c r="A10374" s="198"/>
      <c r="B10374" s="219"/>
      <c r="C10374" s="103"/>
      <c r="D10374" s="103"/>
      <c r="E10374" s="5" t="str">
        <f t="array" ref="E10374">IF(D10374="","",XLOOKUP(D10374,DATOS!$D$6:D14000,DATOS!$C$6:C14000,0,0,1))</f>
        <v/>
      </c>
      <c r="F10374" s="220"/>
      <c r="G10374" s="221"/>
      <c r="H10374" s="194"/>
      <c r="I10374" s="106"/>
      <c r="J10374" s="195"/>
      <c r="K10374" s="195"/>
      <c r="L10374" s="196"/>
    </row>
    <row r="10375">
      <c r="A10375" s="198"/>
      <c r="B10375" s="219"/>
      <c r="C10375" s="103"/>
      <c r="D10375" s="103"/>
      <c r="E10375" s="5" t="str">
        <f t="array" ref="E10375">IF(D10375="","",XLOOKUP(D10375,DATOS!$D$6:D14000,DATOS!$C$6:C14000,0,0,1))</f>
        <v/>
      </c>
      <c r="F10375" s="220"/>
      <c r="G10375" s="221"/>
      <c r="H10375" s="194"/>
      <c r="I10375" s="106"/>
      <c r="J10375" s="195"/>
      <c r="K10375" s="195"/>
      <c r="L10375" s="196"/>
    </row>
    <row r="10376">
      <c r="A10376" s="198"/>
      <c r="B10376" s="219"/>
      <c r="C10376" s="103"/>
      <c r="D10376" s="103"/>
      <c r="E10376" s="5" t="str">
        <f t="array" ref="E10376">IF(D10376="","",XLOOKUP(D10376,DATOS!$D$6:D14000,DATOS!$C$6:C14000,0,0,1))</f>
        <v/>
      </c>
      <c r="F10376" s="220"/>
      <c r="G10376" s="221"/>
      <c r="H10376" s="194"/>
      <c r="I10376" s="106"/>
      <c r="J10376" s="195"/>
      <c r="K10376" s="195"/>
      <c r="L10376" s="196"/>
    </row>
    <row r="10377">
      <c r="A10377" s="198"/>
      <c r="B10377" s="219"/>
      <c r="C10377" s="103"/>
      <c r="D10377" s="103"/>
      <c r="E10377" s="5" t="str">
        <f t="array" ref="E10377">IF(D10377="","",XLOOKUP(D10377,DATOS!$D$6:D14000,DATOS!$C$6:C14000,0,0,1))</f>
        <v/>
      </c>
      <c r="F10377" s="220"/>
      <c r="G10377" s="221"/>
      <c r="H10377" s="194"/>
      <c r="I10377" s="106"/>
      <c r="J10377" s="195"/>
      <c r="K10377" s="195"/>
      <c r="L10377" s="196"/>
    </row>
    <row r="10378">
      <c r="A10378" s="198"/>
      <c r="B10378" s="219"/>
      <c r="C10378" s="103"/>
      <c r="D10378" s="103"/>
      <c r="E10378" s="5" t="str">
        <f t="array" ref="E10378">IF(D10378="","",XLOOKUP(D10378,DATOS!$D$6:D14000,DATOS!$C$6:C14000,0,0,1))</f>
        <v/>
      </c>
      <c r="F10378" s="220"/>
      <c r="G10378" s="221"/>
      <c r="H10378" s="194"/>
      <c r="I10378" s="106"/>
      <c r="J10378" s="195"/>
      <c r="K10378" s="195"/>
      <c r="L10378" s="196"/>
    </row>
    <row r="10379">
      <c r="A10379" s="198"/>
      <c r="B10379" s="219"/>
      <c r="C10379" s="103"/>
      <c r="D10379" s="103"/>
      <c r="E10379" s="5" t="str">
        <f t="array" ref="E10379">IF(D10379="","",XLOOKUP(D10379,DATOS!$D$6:D14000,DATOS!$C$6:C14000,0,0,1))</f>
        <v/>
      </c>
      <c r="F10379" s="220"/>
      <c r="G10379" s="221"/>
      <c r="H10379" s="194"/>
      <c r="I10379" s="106"/>
      <c r="J10379" s="195"/>
      <c r="K10379" s="195"/>
      <c r="L10379" s="196"/>
    </row>
    <row r="10380">
      <c r="A10380" s="198"/>
      <c r="B10380" s="219"/>
      <c r="C10380" s="103"/>
      <c r="D10380" s="103"/>
      <c r="E10380" s="5" t="str">
        <f t="array" ref="E10380">IF(D10380="","",XLOOKUP(D10380,DATOS!$D$6:D14000,DATOS!$C$6:C14000,0,0,1))</f>
        <v/>
      </c>
      <c r="F10380" s="220"/>
      <c r="G10380" s="221"/>
      <c r="H10380" s="194"/>
      <c r="I10380" s="106"/>
      <c r="J10380" s="195"/>
      <c r="K10380" s="195"/>
      <c r="L10380" s="196"/>
    </row>
    <row r="10381">
      <c r="A10381" s="198"/>
      <c r="B10381" s="219"/>
      <c r="C10381" s="103"/>
      <c r="D10381" s="103"/>
      <c r="E10381" s="5" t="str">
        <f t="array" ref="E10381">IF(D10381="","",XLOOKUP(D10381,DATOS!$D$6:D14000,DATOS!$C$6:C14000,0,0,1))</f>
        <v/>
      </c>
      <c r="F10381" s="220"/>
      <c r="G10381" s="221"/>
      <c r="H10381" s="194"/>
      <c r="I10381" s="106"/>
      <c r="J10381" s="195"/>
      <c r="K10381" s="195"/>
      <c r="L10381" s="196"/>
    </row>
    <row r="10382">
      <c r="A10382" s="198"/>
      <c r="B10382" s="219"/>
      <c r="C10382" s="103"/>
      <c r="D10382" s="103"/>
      <c r="E10382" s="5" t="str">
        <f t="array" ref="E10382">IF(D10382="","",XLOOKUP(D10382,DATOS!$D$6:D14000,DATOS!$C$6:C14000,0,0,1))</f>
        <v/>
      </c>
      <c r="F10382" s="220"/>
      <c r="G10382" s="221"/>
      <c r="H10382" s="194"/>
      <c r="I10382" s="106"/>
      <c r="J10382" s="195"/>
      <c r="K10382" s="195"/>
      <c r="L10382" s="196"/>
    </row>
    <row r="10383">
      <c r="A10383" s="198"/>
      <c r="B10383" s="219"/>
      <c r="C10383" s="103"/>
      <c r="D10383" s="103"/>
      <c r="E10383" s="5" t="str">
        <f t="array" ref="E10383">IF(D10383="","",XLOOKUP(D10383,DATOS!$D$6:D14000,DATOS!$C$6:C14000,0,0,1))</f>
        <v/>
      </c>
      <c r="F10383" s="220"/>
      <c r="G10383" s="221"/>
      <c r="H10383" s="194"/>
      <c r="I10383" s="106"/>
      <c r="J10383" s="195"/>
      <c r="K10383" s="195"/>
      <c r="L10383" s="196"/>
    </row>
    <row r="10384">
      <c r="A10384" s="198"/>
      <c r="B10384" s="219"/>
      <c r="C10384" s="103"/>
      <c r="D10384" s="103"/>
      <c r="E10384" s="5" t="str">
        <f t="array" ref="E10384">IF(D10384="","",XLOOKUP(D10384,DATOS!$D$6:D14000,DATOS!$C$6:C14000,0,0,1))</f>
        <v/>
      </c>
      <c r="F10384" s="220"/>
      <c r="G10384" s="221"/>
      <c r="H10384" s="194"/>
      <c r="I10384" s="106"/>
      <c r="J10384" s="195"/>
      <c r="K10384" s="195"/>
      <c r="L10384" s="196"/>
    </row>
    <row r="10385">
      <c r="A10385" s="198"/>
      <c r="B10385" s="219"/>
      <c r="C10385" s="103"/>
      <c r="D10385" s="103"/>
      <c r="E10385" s="5" t="str">
        <f t="array" ref="E10385">IF(D10385="","",XLOOKUP(D10385,DATOS!$D$6:D14000,DATOS!$C$6:C14000,0,0,1))</f>
        <v/>
      </c>
      <c r="F10385" s="220"/>
      <c r="G10385" s="221"/>
      <c r="H10385" s="194"/>
      <c r="I10385" s="106"/>
      <c r="J10385" s="195"/>
      <c r="K10385" s="195"/>
      <c r="L10385" s="196"/>
    </row>
    <row r="10386">
      <c r="A10386" s="198"/>
      <c r="B10386" s="219"/>
      <c r="C10386" s="103"/>
      <c r="D10386" s="103"/>
      <c r="E10386" s="5" t="str">
        <f t="array" ref="E10386">IF(D10386="","",XLOOKUP(D10386,DATOS!$D$6:D14000,DATOS!$C$6:C14000,0,0,1))</f>
        <v/>
      </c>
      <c r="F10386" s="220"/>
      <c r="G10386" s="221"/>
      <c r="H10386" s="194"/>
      <c r="I10386" s="106"/>
      <c r="J10386" s="195"/>
      <c r="K10386" s="195"/>
      <c r="L10386" s="196"/>
    </row>
    <row r="10387">
      <c r="A10387" s="198"/>
      <c r="B10387" s="219"/>
      <c r="C10387" s="103"/>
      <c r="D10387" s="103"/>
      <c r="E10387" s="5" t="str">
        <f t="array" ref="E10387">IF(D10387="","",XLOOKUP(D10387,DATOS!$D$6:D14000,DATOS!$C$6:C14000,0,0,1))</f>
        <v/>
      </c>
      <c r="F10387" s="220"/>
      <c r="G10387" s="221"/>
      <c r="H10387" s="194"/>
      <c r="I10387" s="106"/>
      <c r="J10387" s="195"/>
      <c r="K10387" s="195"/>
      <c r="L10387" s="196"/>
    </row>
    <row r="10388">
      <c r="A10388" s="198"/>
      <c r="B10388" s="219"/>
      <c r="C10388" s="103"/>
      <c r="D10388" s="103"/>
      <c r="E10388" s="5" t="str">
        <f t="array" ref="E10388">IF(D10388="","",XLOOKUP(D10388,DATOS!$D$6:D14000,DATOS!$C$6:C14000,0,0,1))</f>
        <v/>
      </c>
      <c r="F10388" s="220"/>
      <c r="G10388" s="221"/>
      <c r="H10388" s="194"/>
      <c r="I10388" s="106"/>
      <c r="J10388" s="195"/>
      <c r="K10388" s="195"/>
      <c r="L10388" s="196"/>
    </row>
    <row r="10389">
      <c r="A10389" s="198"/>
      <c r="B10389" s="219"/>
      <c r="C10389" s="103"/>
      <c r="D10389" s="103"/>
      <c r="E10389" s="5" t="str">
        <f t="array" ref="E10389">IF(D10389="","",XLOOKUP(D10389,DATOS!$D$6:D14000,DATOS!$C$6:C14000,0,0,1))</f>
        <v/>
      </c>
      <c r="F10389" s="220"/>
      <c r="G10389" s="221"/>
      <c r="H10389" s="194"/>
      <c r="I10389" s="106"/>
      <c r="J10389" s="195"/>
      <c r="K10389" s="195"/>
      <c r="L10389" s="196"/>
    </row>
    <row r="10390">
      <c r="A10390" s="198"/>
      <c r="B10390" s="219"/>
      <c r="C10390" s="103"/>
      <c r="D10390" s="103"/>
      <c r="E10390" s="5" t="str">
        <f t="array" ref="E10390">IF(D10390="","",XLOOKUP(D10390,DATOS!$D$6:D14000,DATOS!$C$6:C14000,0,0,1))</f>
        <v/>
      </c>
      <c r="F10390" s="220"/>
      <c r="G10390" s="221"/>
      <c r="H10390" s="194"/>
      <c r="I10390" s="106"/>
      <c r="J10390" s="195"/>
      <c r="K10390" s="195"/>
      <c r="L10390" s="196"/>
    </row>
    <row r="10391">
      <c r="A10391" s="198"/>
      <c r="B10391" s="219"/>
      <c r="C10391" s="103"/>
      <c r="D10391" s="103"/>
      <c r="E10391" s="5" t="str">
        <f t="array" ref="E10391">IF(D10391="","",XLOOKUP(D10391,DATOS!$D$6:D14000,DATOS!$C$6:C14000,0,0,1))</f>
        <v/>
      </c>
      <c r="F10391" s="220"/>
      <c r="G10391" s="221"/>
      <c r="H10391" s="194"/>
      <c r="I10391" s="106"/>
      <c r="J10391" s="195"/>
      <c r="K10391" s="195"/>
      <c r="L10391" s="196"/>
    </row>
    <row r="10392">
      <c r="A10392" s="198"/>
      <c r="B10392" s="219"/>
      <c r="C10392" s="103"/>
      <c r="D10392" s="103"/>
      <c r="E10392" s="5" t="str">
        <f t="array" ref="E10392">IF(D10392="","",XLOOKUP(D10392,DATOS!$D$6:D14000,DATOS!$C$6:C14000,0,0,1))</f>
        <v/>
      </c>
      <c r="F10392" s="220"/>
      <c r="G10392" s="221"/>
      <c r="H10392" s="194"/>
      <c r="I10392" s="106"/>
      <c r="J10392" s="195"/>
      <c r="K10392" s="195"/>
      <c r="L10392" s="196"/>
    </row>
    <row r="10393">
      <c r="A10393" s="198"/>
      <c r="B10393" s="219"/>
      <c r="C10393" s="103"/>
      <c r="D10393" s="103"/>
      <c r="E10393" s="224" t="str">
        <f t="array" ref="E10393">IF(D10393="","",XLOOKUP(D10393,DATOS!$D$6:D14000,DATOS!$C$6:C14000,0,0,1))</f>
        <v/>
      </c>
      <c r="F10393" s="220"/>
      <c r="G10393" s="221"/>
      <c r="H10393" s="194"/>
      <c r="I10393" s="106"/>
      <c r="J10393" s="195"/>
      <c r="K10393" s="195"/>
      <c r="L10393" s="196"/>
    </row>
    <row r="10394">
      <c r="A10394" s="198"/>
      <c r="B10394" s="219"/>
      <c r="C10394" s="103"/>
      <c r="D10394" s="103"/>
      <c r="E10394" s="5" t="str">
        <f t="array" ref="E10394">IF(D10394="","",XLOOKUP(D10394,DATOS!$D$6:D14000,DATOS!$C$6:C14000,0,0,1))</f>
        <v/>
      </c>
      <c r="F10394" s="220"/>
      <c r="G10394" s="221"/>
      <c r="H10394" s="194"/>
      <c r="I10394" s="106"/>
      <c r="J10394" s="195"/>
      <c r="K10394" s="195"/>
      <c r="L10394" s="196"/>
    </row>
    <row r="10395">
      <c r="A10395" s="198"/>
      <c r="B10395" s="219"/>
      <c r="C10395" s="103"/>
      <c r="D10395" s="103"/>
      <c r="E10395" s="5" t="str">
        <f t="array" ref="E10395">IF(D10395="","",XLOOKUP(D10395,DATOS!$D$6:D14000,DATOS!$C$6:C14000,0,0,1))</f>
        <v/>
      </c>
      <c r="F10395" s="220"/>
      <c r="G10395" s="221"/>
      <c r="H10395" s="194"/>
      <c r="I10395" s="106"/>
      <c r="J10395" s="195"/>
      <c r="K10395" s="195"/>
      <c r="L10395" s="196"/>
    </row>
    <row r="10396">
      <c r="A10396" s="198"/>
      <c r="B10396" s="219"/>
      <c r="C10396" s="103"/>
      <c r="D10396" s="103"/>
      <c r="E10396" s="5" t="str">
        <f t="array" ref="E10396">IF(D10396="","",XLOOKUP(D10396,DATOS!$D$6:D14000,DATOS!$C$6:C14000,0,0,1))</f>
        <v/>
      </c>
      <c r="F10396" s="220"/>
      <c r="G10396" s="221"/>
      <c r="H10396" s="194"/>
      <c r="I10396" s="106"/>
      <c r="J10396" s="195"/>
      <c r="K10396" s="195"/>
      <c r="L10396" s="196"/>
    </row>
    <row r="10397">
      <c r="A10397" s="198"/>
      <c r="B10397" s="219"/>
      <c r="C10397" s="103"/>
      <c r="D10397" s="103"/>
      <c r="E10397" s="5" t="str">
        <f t="array" ref="E10397">IF(D10397="","",XLOOKUP(D10397,DATOS!$D$6:D14000,DATOS!$C$6:C14000,0,0,1))</f>
        <v/>
      </c>
      <c r="F10397" s="220"/>
      <c r="G10397" s="221"/>
      <c r="H10397" s="194"/>
      <c r="I10397" s="106"/>
      <c r="J10397" s="195"/>
      <c r="K10397" s="195"/>
      <c r="L10397" s="196"/>
    </row>
    <row r="10398">
      <c r="A10398" s="198"/>
      <c r="B10398" s="219"/>
      <c r="C10398" s="103"/>
      <c r="D10398" s="103"/>
      <c r="E10398" s="5" t="str">
        <f t="array" ref="E10398">IF(D10398="","",XLOOKUP(D10398,DATOS!$D$6:D14000,DATOS!$C$6:C14000,0,0,1))</f>
        <v/>
      </c>
      <c r="F10398" s="220"/>
      <c r="G10398" s="221"/>
      <c r="H10398" s="194"/>
      <c r="I10398" s="106"/>
      <c r="J10398" s="195"/>
      <c r="K10398" s="195"/>
      <c r="L10398" s="196"/>
    </row>
    <row r="10399">
      <c r="A10399" s="198"/>
      <c r="B10399" s="219"/>
      <c r="C10399" s="103"/>
      <c r="D10399" s="103"/>
      <c r="E10399" s="5" t="str">
        <f t="array" ref="E10399">IF(D10399="","",XLOOKUP(D10399,DATOS!$D$6:D14000,DATOS!$C$6:C14000,0,0,1))</f>
        <v/>
      </c>
      <c r="F10399" s="220"/>
      <c r="G10399" s="221"/>
      <c r="H10399" s="194"/>
      <c r="I10399" s="106"/>
      <c r="J10399" s="195"/>
      <c r="K10399" s="195"/>
      <c r="L10399" s="196"/>
    </row>
    <row r="10400">
      <c r="A10400" s="198"/>
      <c r="B10400" s="219"/>
      <c r="C10400" s="103"/>
      <c r="D10400" s="103"/>
      <c r="E10400" s="5" t="str">
        <f t="array" ref="E10400">IF(D10400="","",XLOOKUP(D10400,DATOS!$D$6:D14000,DATOS!$C$6:C14000,0,0,1))</f>
        <v/>
      </c>
      <c r="F10400" s="220"/>
      <c r="G10400" s="221"/>
      <c r="H10400" s="194"/>
      <c r="I10400" s="106"/>
      <c r="J10400" s="195"/>
      <c r="K10400" s="195"/>
      <c r="L10400" s="196"/>
    </row>
    <row r="10401">
      <c r="A10401" s="198"/>
      <c r="B10401" s="219"/>
      <c r="C10401" s="103"/>
      <c r="D10401" s="103"/>
      <c r="E10401" s="5" t="str">
        <f t="array" ref="E10401">IF(D10401="","",XLOOKUP(D10401,DATOS!$D$6:D14000,DATOS!$C$6:C14000,0,0,1))</f>
        <v/>
      </c>
      <c r="F10401" s="220"/>
      <c r="G10401" s="221"/>
      <c r="H10401" s="194"/>
      <c r="I10401" s="106"/>
      <c r="J10401" s="195"/>
      <c r="K10401" s="195"/>
      <c r="L10401" s="196"/>
    </row>
    <row r="10402">
      <c r="A10402" s="198"/>
      <c r="B10402" s="219"/>
      <c r="C10402" s="103"/>
      <c r="D10402" s="103"/>
      <c r="E10402" s="5" t="str">
        <f t="array" ref="E10402">IF(D10402="","",XLOOKUP(D10402,DATOS!$D$6:D14000,DATOS!$C$6:C14000,0,0,1))</f>
        <v/>
      </c>
      <c r="F10402" s="220"/>
      <c r="G10402" s="221"/>
      <c r="H10402" s="194"/>
      <c r="I10402" s="106"/>
      <c r="J10402" s="195"/>
      <c r="K10402" s="195"/>
      <c r="L10402" s="196"/>
    </row>
    <row r="10403">
      <c r="A10403" s="198"/>
      <c r="B10403" s="219"/>
      <c r="C10403" s="103"/>
      <c r="D10403" s="103"/>
      <c r="E10403" s="5" t="str">
        <f t="array" ref="E10403">IF(D10403="","",XLOOKUP(D10403,DATOS!$D$6:D14000,DATOS!$C$6:C14000,0,0,1))</f>
        <v/>
      </c>
      <c r="F10403" s="220"/>
      <c r="G10403" s="221"/>
      <c r="H10403" s="194"/>
      <c r="I10403" s="106"/>
      <c r="J10403" s="195"/>
      <c r="K10403" s="195"/>
      <c r="L10403" s="196"/>
    </row>
    <row r="10404">
      <c r="A10404" s="198"/>
      <c r="B10404" s="219"/>
      <c r="C10404" s="103"/>
      <c r="D10404" s="103"/>
      <c r="E10404" s="5" t="str">
        <f t="array" ref="E10404">IF(D10404="","",XLOOKUP(D10404,DATOS!$D$6:D14000,DATOS!$C$6:C14000,0,0,1))</f>
        <v/>
      </c>
      <c r="F10404" s="220"/>
      <c r="G10404" s="221"/>
      <c r="H10404" s="194"/>
      <c r="I10404" s="106"/>
      <c r="J10404" s="195"/>
      <c r="K10404" s="195"/>
      <c r="L10404" s="196"/>
    </row>
    <row r="10405">
      <c r="A10405" s="198"/>
      <c r="B10405" s="219"/>
      <c r="C10405" s="103"/>
      <c r="D10405" s="103"/>
      <c r="E10405" s="5" t="str">
        <f t="array" ref="E10405">IF(D10405="","",XLOOKUP(D10405,DATOS!$D$6:D14000,DATOS!$C$6:C14000,0,0,1))</f>
        <v/>
      </c>
      <c r="F10405" s="220"/>
      <c r="G10405" s="221"/>
      <c r="H10405" s="194"/>
      <c r="I10405" s="106"/>
      <c r="J10405" s="195"/>
      <c r="K10405" s="195"/>
      <c r="L10405" s="196"/>
    </row>
    <row r="10406">
      <c r="A10406" s="198"/>
      <c r="B10406" s="219"/>
      <c r="C10406" s="103"/>
      <c r="D10406" s="103"/>
      <c r="E10406" s="5" t="str">
        <f t="array" ref="E10406">IF(D10406="","",XLOOKUP(D10406,DATOS!$D$6:D14000,DATOS!$C$6:C14000,0,0,1))</f>
        <v/>
      </c>
      <c r="F10406" s="220"/>
      <c r="G10406" s="221"/>
      <c r="H10406" s="194"/>
      <c r="I10406" s="106"/>
      <c r="J10406" s="195"/>
      <c r="K10406" s="195"/>
      <c r="L10406" s="196"/>
    </row>
    <row r="10407">
      <c r="A10407" s="198"/>
      <c r="B10407" s="219"/>
      <c r="C10407" s="103"/>
      <c r="D10407" s="103"/>
      <c r="E10407" s="5" t="str">
        <f t="array" ref="E10407">IF(D10407="","",XLOOKUP(D10407,DATOS!$D$6:D14000,DATOS!$C$6:C14000,0,0,1))</f>
        <v/>
      </c>
      <c r="F10407" s="220"/>
      <c r="G10407" s="221"/>
      <c r="H10407" s="194"/>
      <c r="I10407" s="106"/>
      <c r="J10407" s="195"/>
      <c r="K10407" s="195"/>
      <c r="L10407" s="196"/>
    </row>
    <row r="10408">
      <c r="A10408" s="198"/>
      <c r="B10408" s="219"/>
      <c r="C10408" s="103"/>
      <c r="D10408" s="103"/>
      <c r="E10408" s="5" t="str">
        <f t="array" ref="E10408">IF(D10408="","",XLOOKUP(D10408,DATOS!$D$6:D14000,DATOS!$C$6:C14000,0,0,1))</f>
        <v/>
      </c>
      <c r="F10408" s="220"/>
      <c r="G10408" s="221"/>
      <c r="H10408" s="194"/>
      <c r="I10408" s="106"/>
      <c r="J10408" s="195"/>
      <c r="K10408" s="195"/>
      <c r="L10408" s="196"/>
    </row>
    <row r="10409">
      <c r="A10409" s="198"/>
      <c r="B10409" s="219"/>
      <c r="C10409" s="103"/>
      <c r="D10409" s="103"/>
      <c r="E10409" s="5" t="str">
        <f t="array" ref="E10409">IF(D10409="","",XLOOKUP(D10409,DATOS!$D$6:D14000,DATOS!$C$6:C14000,0,0,1))</f>
        <v/>
      </c>
      <c r="F10409" s="220"/>
      <c r="G10409" s="221"/>
      <c r="H10409" s="194"/>
      <c r="I10409" s="106"/>
      <c r="J10409" s="195"/>
      <c r="K10409" s="195"/>
      <c r="L10409" s="196"/>
    </row>
    <row r="10410">
      <c r="A10410" s="198"/>
      <c r="B10410" s="219"/>
      <c r="C10410" s="103"/>
      <c r="D10410" s="103"/>
      <c r="E10410" s="5" t="str">
        <f t="array" ref="E10410">IF(D10410="","",XLOOKUP(D10410,DATOS!$D$6:D14000,DATOS!$C$6:C14000,0,0,1))</f>
        <v/>
      </c>
      <c r="F10410" s="220"/>
      <c r="G10410" s="221"/>
      <c r="H10410" s="194"/>
      <c r="I10410" s="106"/>
      <c r="J10410" s="195"/>
      <c r="K10410" s="195"/>
      <c r="L10410" s="196"/>
    </row>
    <row r="10411">
      <c r="A10411" s="198"/>
      <c r="B10411" s="219"/>
      <c r="C10411" s="103"/>
      <c r="D10411" s="103"/>
      <c r="E10411" s="5" t="str">
        <f t="array" ref="E10411">IF(D10411="","",XLOOKUP(D10411,DATOS!$D$6:D14000,DATOS!$C$6:C14000,0,0,1))</f>
        <v/>
      </c>
      <c r="F10411" s="220"/>
      <c r="G10411" s="221"/>
      <c r="H10411" s="194"/>
      <c r="I10411" s="106"/>
      <c r="J10411" s="195"/>
      <c r="K10411" s="195"/>
      <c r="L10411" s="196"/>
    </row>
    <row r="10412">
      <c r="A10412" s="198"/>
      <c r="B10412" s="219"/>
      <c r="C10412" s="103"/>
      <c r="D10412" s="103"/>
      <c r="E10412" s="5" t="str">
        <f t="array" ref="E10412">IF(D10412="","",XLOOKUP(D10412,DATOS!$D$6:D14000,DATOS!$C$6:C14000,0,0,1))</f>
        <v/>
      </c>
      <c r="F10412" s="220"/>
      <c r="G10412" s="221"/>
      <c r="H10412" s="194"/>
      <c r="I10412" s="106"/>
      <c r="J10412" s="195"/>
      <c r="K10412" s="195"/>
      <c r="L10412" s="196"/>
    </row>
    <row r="10413">
      <c r="A10413" s="198"/>
      <c r="B10413" s="219"/>
      <c r="C10413" s="103"/>
      <c r="D10413" s="103"/>
      <c r="E10413" s="5" t="str">
        <f t="array" ref="E10413">IF(D10413="","",XLOOKUP(D10413,DATOS!$D$6:D14000,DATOS!$C$6:C14000,0,0,1))</f>
        <v/>
      </c>
      <c r="F10413" s="220"/>
      <c r="G10413" s="221"/>
      <c r="H10413" s="194"/>
      <c r="I10413" s="106"/>
      <c r="J10413" s="195"/>
      <c r="K10413" s="195"/>
      <c r="L10413" s="196"/>
    </row>
    <row r="10414">
      <c r="A10414" s="198"/>
      <c r="B10414" s="219"/>
      <c r="C10414" s="103"/>
      <c r="D10414" s="103"/>
      <c r="E10414" s="5" t="str">
        <f t="array" ref="E10414">IF(D10414="","",XLOOKUP(D10414,DATOS!$D$6:D14000,DATOS!$C$6:C14000,0,0,1))</f>
        <v/>
      </c>
      <c r="F10414" s="220"/>
      <c r="G10414" s="221"/>
      <c r="H10414" s="194"/>
      <c r="I10414" s="106"/>
      <c r="J10414" s="195"/>
      <c r="K10414" s="195"/>
      <c r="L10414" s="196"/>
    </row>
    <row r="10415">
      <c r="A10415" s="198"/>
      <c r="B10415" s="219"/>
      <c r="C10415" s="103"/>
      <c r="D10415" s="103"/>
      <c r="E10415" s="5" t="str">
        <f t="array" ref="E10415">IF(D10415="","",XLOOKUP(D10415,DATOS!$D$6:D14000,DATOS!$C$6:C14000,0,0,1))</f>
        <v/>
      </c>
      <c r="F10415" s="220"/>
      <c r="G10415" s="221"/>
      <c r="H10415" s="194"/>
      <c r="I10415" s="106"/>
      <c r="J10415" s="195"/>
      <c r="K10415" s="195"/>
      <c r="L10415" s="196"/>
    </row>
    <row r="10416">
      <c r="A10416" s="198"/>
      <c r="B10416" s="219"/>
      <c r="C10416" s="103"/>
      <c r="D10416" s="103"/>
      <c r="E10416" s="5" t="str">
        <f t="array" ref="E10416">IF(D10416="","",XLOOKUP(D10416,DATOS!$D$6:D14000,DATOS!$C$6:C14000,0,0,1))</f>
        <v/>
      </c>
      <c r="F10416" s="220"/>
      <c r="G10416" s="221"/>
      <c r="H10416" s="194"/>
      <c r="I10416" s="106"/>
      <c r="J10416" s="195"/>
      <c r="K10416" s="195"/>
      <c r="L10416" s="196"/>
    </row>
    <row r="10417">
      <c r="A10417" s="198"/>
      <c r="B10417" s="219"/>
      <c r="C10417" s="103"/>
      <c r="D10417" s="103"/>
      <c r="E10417" s="5" t="str">
        <f t="array" ref="E10417">IF(D10417="","",XLOOKUP(D10417,DATOS!$D$6:D14000,DATOS!$C$6:C14000,0,0,1))</f>
        <v/>
      </c>
      <c r="F10417" s="220"/>
      <c r="G10417" s="221"/>
      <c r="H10417" s="194"/>
      <c r="I10417" s="106"/>
      <c r="J10417" s="195"/>
      <c r="K10417" s="195"/>
      <c r="L10417" s="196"/>
    </row>
    <row r="10418">
      <c r="A10418" s="198"/>
      <c r="B10418" s="219"/>
      <c r="C10418" s="103"/>
      <c r="D10418" s="103"/>
      <c r="E10418" s="5" t="str">
        <f t="array" ref="E10418">IF(D10418="","",XLOOKUP(D10418,DATOS!$D$6:D14000,DATOS!$C$6:C14000,0,0,1))</f>
        <v/>
      </c>
      <c r="F10418" s="220"/>
      <c r="G10418" s="221"/>
      <c r="H10418" s="194"/>
      <c r="I10418" s="106"/>
      <c r="J10418" s="195"/>
      <c r="K10418" s="195"/>
      <c r="L10418" s="196"/>
    </row>
    <row r="10419">
      <c r="A10419" s="198"/>
      <c r="B10419" s="219"/>
      <c r="C10419" s="103"/>
      <c r="D10419" s="103"/>
      <c r="E10419" s="5" t="str">
        <f t="array" ref="E10419">IF(D10419="","",XLOOKUP(D10419,DATOS!$D$6:D14000,DATOS!$C$6:C14000,0,0,1))</f>
        <v/>
      </c>
      <c r="F10419" s="220"/>
      <c r="G10419" s="221"/>
      <c r="H10419" s="194"/>
      <c r="I10419" s="106"/>
      <c r="J10419" s="195"/>
      <c r="K10419" s="195"/>
      <c r="L10419" s="196"/>
    </row>
    <row r="10420">
      <c r="A10420" s="198"/>
      <c r="B10420" s="219"/>
      <c r="C10420" s="103"/>
      <c r="D10420" s="103"/>
      <c r="E10420" s="5" t="str">
        <f t="array" ref="E10420">IF(D10420="","",XLOOKUP(D10420,DATOS!$D$6:D14000,DATOS!$C$6:C14000,0,0,1))</f>
        <v/>
      </c>
      <c r="F10420" s="220"/>
      <c r="G10420" s="221"/>
      <c r="H10420" s="194"/>
      <c r="I10420" s="106"/>
      <c r="J10420" s="195"/>
      <c r="K10420" s="195"/>
      <c r="L10420" s="196"/>
    </row>
    <row r="10421">
      <c r="A10421" s="198"/>
      <c r="B10421" s="219"/>
      <c r="C10421" s="103"/>
      <c r="D10421" s="103"/>
      <c r="E10421" s="5" t="str">
        <f t="array" ref="E10421">IF(D10421="","",XLOOKUP(D10421,DATOS!$D$6:D14000,DATOS!$C$6:C14000,0,0,1))</f>
        <v/>
      </c>
      <c r="F10421" s="220"/>
      <c r="G10421" s="221"/>
      <c r="H10421" s="194"/>
      <c r="I10421" s="106"/>
      <c r="J10421" s="195"/>
      <c r="K10421" s="195"/>
      <c r="L10421" s="196"/>
    </row>
    <row r="10422">
      <c r="A10422" s="198"/>
      <c r="B10422" s="219"/>
      <c r="C10422" s="103"/>
      <c r="D10422" s="103"/>
      <c r="E10422" s="5" t="str">
        <f t="array" ref="E10422">IF(D10422="","",XLOOKUP(D10422,DATOS!$D$6:D14000,DATOS!$C$6:C14000,0,0,1))</f>
        <v/>
      </c>
      <c r="F10422" s="220"/>
      <c r="G10422" s="221"/>
      <c r="H10422" s="194"/>
      <c r="I10422" s="106"/>
      <c r="J10422" s="195"/>
      <c r="K10422" s="195"/>
      <c r="L10422" s="196"/>
    </row>
    <row r="10423">
      <c r="A10423" s="198"/>
      <c r="B10423" s="219"/>
      <c r="C10423" s="103"/>
      <c r="D10423" s="103"/>
      <c r="E10423" s="5" t="str">
        <f t="array" ref="E10423">IF(D10423="","",XLOOKUP(D10423,DATOS!$D$6:D14000,DATOS!$C$6:C14000,0,0,1))</f>
        <v/>
      </c>
      <c r="F10423" s="220"/>
      <c r="G10423" s="221"/>
      <c r="H10423" s="194"/>
      <c r="I10423" s="106"/>
      <c r="J10423" s="195"/>
      <c r="K10423" s="195"/>
      <c r="L10423" s="196"/>
    </row>
    <row r="10424">
      <c r="A10424" s="198"/>
      <c r="B10424" s="219"/>
      <c r="C10424" s="103"/>
      <c r="D10424" s="103"/>
      <c r="E10424" s="5" t="str">
        <f t="array" ref="E10424">IF(D10424="","",XLOOKUP(D10424,DATOS!$D$6:D14000,DATOS!$C$6:C14000,0,0,1))</f>
        <v/>
      </c>
      <c r="F10424" s="220"/>
      <c r="G10424" s="221"/>
      <c r="H10424" s="194"/>
      <c r="I10424" s="106"/>
      <c r="J10424" s="195"/>
      <c r="K10424" s="195"/>
      <c r="L10424" s="196"/>
    </row>
    <row r="10425">
      <c r="A10425" s="198"/>
      <c r="B10425" s="219"/>
      <c r="C10425" s="103"/>
      <c r="D10425" s="103"/>
      <c r="E10425" s="5" t="str">
        <f t="array" ref="E10425">IF(D10425="","",XLOOKUP(D10425,DATOS!$D$6:D14000,DATOS!$C$6:C14000,0,0,1))</f>
        <v/>
      </c>
      <c r="F10425" s="220"/>
      <c r="G10425" s="221"/>
      <c r="H10425" s="194"/>
      <c r="I10425" s="106"/>
      <c r="J10425" s="195"/>
      <c r="K10425" s="195"/>
      <c r="L10425" s="196"/>
    </row>
    <row r="10426">
      <c r="A10426" s="198"/>
      <c r="B10426" s="219"/>
      <c r="C10426" s="103"/>
      <c r="D10426" s="103"/>
      <c r="E10426" s="5" t="str">
        <f t="array" ref="E10426">IF(D10426="","",XLOOKUP(D10426,DATOS!$D$6:D14000,DATOS!$C$6:C14000,0,0,1))</f>
        <v/>
      </c>
      <c r="F10426" s="220"/>
      <c r="G10426" s="221"/>
      <c r="H10426" s="194"/>
      <c r="I10426" s="106"/>
      <c r="J10426" s="195"/>
      <c r="K10426" s="195"/>
      <c r="L10426" s="196"/>
    </row>
    <row r="10427">
      <c r="A10427" s="198"/>
      <c r="B10427" s="219"/>
      <c r="C10427" s="103"/>
      <c r="D10427" s="103"/>
      <c r="E10427" s="5" t="str">
        <f t="array" ref="E10427">IF(D10427="","",XLOOKUP(D10427,DATOS!$D$6:D14000,DATOS!$C$6:C14000,0,0,1))</f>
        <v/>
      </c>
      <c r="F10427" s="220"/>
      <c r="G10427" s="221"/>
      <c r="H10427" s="194"/>
      <c r="I10427" s="106"/>
      <c r="J10427" s="195"/>
      <c r="K10427" s="195"/>
      <c r="L10427" s="196"/>
    </row>
    <row r="10428">
      <c r="A10428" s="198"/>
      <c r="B10428" s="219"/>
      <c r="C10428" s="103"/>
      <c r="D10428" s="103"/>
      <c r="E10428" s="5" t="str">
        <f t="array" ref="E10428">IF(D10428="","",XLOOKUP(D10428,DATOS!$D$6:D14000,DATOS!$C$6:C14000,0,0,1))</f>
        <v/>
      </c>
      <c r="F10428" s="220"/>
      <c r="G10428" s="221"/>
      <c r="H10428" s="194"/>
      <c r="I10428" s="106"/>
      <c r="J10428" s="195"/>
      <c r="K10428" s="195"/>
      <c r="L10428" s="196"/>
    </row>
    <row r="10429">
      <c r="A10429" s="198"/>
      <c r="B10429" s="219"/>
      <c r="C10429" s="103"/>
      <c r="D10429" s="103"/>
      <c r="E10429" s="5" t="str">
        <f t="array" ref="E10429">IF(D10429="","",XLOOKUP(D10429,DATOS!$D$6:D14000,DATOS!$C$6:C14000,0,0,1))</f>
        <v/>
      </c>
      <c r="F10429" s="220"/>
      <c r="G10429" s="221"/>
      <c r="H10429" s="194"/>
      <c r="I10429" s="106"/>
      <c r="J10429" s="195"/>
      <c r="K10429" s="195"/>
      <c r="L10429" s="196"/>
    </row>
    <row r="10430">
      <c r="A10430" s="198"/>
      <c r="B10430" s="219"/>
      <c r="C10430" s="103"/>
      <c r="D10430" s="103"/>
      <c r="E10430" s="5" t="str">
        <f t="array" ref="E10430">IF(D10430="","",XLOOKUP(D10430,DATOS!$D$6:D14000,DATOS!$C$6:C14000,0,0,1))</f>
        <v/>
      </c>
      <c r="F10430" s="220"/>
      <c r="G10430" s="221"/>
      <c r="H10430" s="194"/>
      <c r="I10430" s="106"/>
      <c r="J10430" s="195"/>
      <c r="K10430" s="195"/>
      <c r="L10430" s="196"/>
    </row>
    <row r="10431">
      <c r="A10431" s="198"/>
      <c r="B10431" s="219"/>
      <c r="C10431" s="103"/>
      <c r="D10431" s="103"/>
      <c r="E10431" s="5" t="str">
        <f t="array" ref="E10431">IF(D10431="","",XLOOKUP(D10431,DATOS!$D$6:D14000,DATOS!$C$6:C14000,0,0,1))</f>
        <v/>
      </c>
      <c r="F10431" s="220"/>
      <c r="G10431" s="221"/>
      <c r="H10431" s="194"/>
      <c r="I10431" s="106"/>
      <c r="J10431" s="195"/>
      <c r="K10431" s="195"/>
      <c r="L10431" s="196"/>
    </row>
    <row r="10432">
      <c r="A10432" s="198"/>
      <c r="B10432" s="219"/>
      <c r="C10432" s="103"/>
      <c r="D10432" s="103"/>
      <c r="E10432" s="5" t="str">
        <f t="array" ref="E10432">IF(D10432="","",XLOOKUP(D10432,DATOS!$D$6:D14000,DATOS!$C$6:C14000,0,0,1))</f>
        <v/>
      </c>
      <c r="F10432" s="220"/>
      <c r="G10432" s="221"/>
      <c r="H10432" s="194"/>
      <c r="I10432" s="106"/>
      <c r="J10432" s="195"/>
      <c r="K10432" s="195"/>
      <c r="L10432" s="196"/>
    </row>
    <row r="10433">
      <c r="A10433" s="198"/>
      <c r="B10433" s="219"/>
      <c r="C10433" s="103"/>
      <c r="D10433" s="103"/>
      <c r="E10433" s="5" t="str">
        <f t="array" ref="E10433">IF(D10433="","",XLOOKUP(D10433,DATOS!$D$6:D14000,DATOS!$C$6:C14000,0,0,1))</f>
        <v/>
      </c>
      <c r="F10433" s="220"/>
      <c r="G10433" s="221"/>
      <c r="H10433" s="194"/>
      <c r="I10433" s="106"/>
      <c r="J10433" s="195"/>
      <c r="K10433" s="195"/>
      <c r="L10433" s="196"/>
    </row>
    <row r="10434">
      <c r="A10434" s="198"/>
      <c r="B10434" s="219"/>
      <c r="C10434" s="103"/>
      <c r="D10434" s="103"/>
      <c r="E10434" s="5" t="str">
        <f t="array" ref="E10434">IF(D10434="","",XLOOKUP(D10434,DATOS!$D$6:D14000,DATOS!$C$6:C14000,0,0,1))</f>
        <v/>
      </c>
      <c r="F10434" s="220"/>
      <c r="G10434" s="221"/>
      <c r="H10434" s="194"/>
      <c r="I10434" s="106"/>
      <c r="J10434" s="195"/>
      <c r="K10434" s="195"/>
      <c r="L10434" s="196"/>
    </row>
    <row r="10435">
      <c r="A10435" s="198"/>
      <c r="B10435" s="219"/>
      <c r="C10435" s="103"/>
      <c r="D10435" s="103"/>
      <c r="E10435" s="5" t="str">
        <f t="array" ref="E10435">IF(D10435="","",XLOOKUP(D10435,DATOS!$D$6:D14000,DATOS!$C$6:C14000,0,0,1))</f>
        <v/>
      </c>
      <c r="F10435" s="220"/>
      <c r="G10435" s="221"/>
      <c r="H10435" s="194"/>
      <c r="I10435" s="106"/>
      <c r="J10435" s="195"/>
      <c r="K10435" s="195"/>
      <c r="L10435" s="196"/>
    </row>
    <row r="10436">
      <c r="A10436" s="198"/>
      <c r="B10436" s="219"/>
      <c r="C10436" s="103"/>
      <c r="D10436" s="103"/>
      <c r="E10436" s="229" t="str">
        <f t="array" ref="E10436">IF(D10436="","",XLOOKUP(D10436,DATOS!$D$6:D14000,DATOS!$C$6:C14000,0,0,1))</f>
        <v/>
      </c>
      <c r="F10436" s="220"/>
      <c r="G10436" s="221"/>
      <c r="H10436" s="194"/>
      <c r="I10436" s="106"/>
      <c r="J10436" s="195"/>
      <c r="K10436" s="195"/>
      <c r="L10436" s="196"/>
    </row>
    <row r="10437">
      <c r="A10437" s="198"/>
      <c r="B10437" s="219"/>
      <c r="C10437" s="103"/>
      <c r="D10437" s="103"/>
      <c r="E10437" s="5" t="str">
        <f t="array" ref="E10437">IF(D10437="","",XLOOKUP(D10437,DATOS!$D$6:D14000,DATOS!$C$6:C14000,0,0,1))</f>
        <v/>
      </c>
      <c r="F10437" s="220"/>
      <c r="G10437" s="221"/>
      <c r="H10437" s="194"/>
      <c r="I10437" s="106"/>
      <c r="J10437" s="195"/>
      <c r="K10437" s="195"/>
      <c r="L10437" s="196"/>
    </row>
    <row r="10438">
      <c r="A10438" s="198"/>
      <c r="B10438" s="219"/>
      <c r="C10438" s="103"/>
      <c r="D10438" s="103"/>
      <c r="E10438" s="5" t="str">
        <f t="array" ref="E10438">IF(D10438="","",XLOOKUP(D10438,DATOS!$D$6:D14000,DATOS!$C$6:C14000,0,0,1))</f>
        <v/>
      </c>
      <c r="F10438" s="220"/>
      <c r="G10438" s="221"/>
      <c r="H10438" s="194"/>
      <c r="I10438" s="106"/>
      <c r="J10438" s="195"/>
      <c r="K10438" s="195"/>
      <c r="L10438" s="196"/>
    </row>
    <row r="10439">
      <c r="A10439" s="198"/>
      <c r="B10439" s="219"/>
      <c r="C10439" s="103"/>
      <c r="D10439" s="103"/>
      <c r="E10439" s="5" t="str">
        <f t="array" ref="E10439">IF(D10439="","",XLOOKUP(D10439,DATOS!$D$6:D14000,DATOS!$C$6:C14000,0,0,1))</f>
        <v/>
      </c>
      <c r="F10439" s="220"/>
      <c r="G10439" s="221"/>
      <c r="H10439" s="194"/>
      <c r="I10439" s="106"/>
      <c r="J10439" s="195"/>
      <c r="K10439" s="195"/>
      <c r="L10439" s="196"/>
    </row>
    <row r="10440">
      <c r="A10440" s="198"/>
      <c r="B10440" s="219"/>
      <c r="C10440" s="103"/>
      <c r="D10440" s="103"/>
      <c r="E10440" s="5" t="str">
        <f t="array" ref="E10440">IF(D10440="","",XLOOKUP(D10440,DATOS!$D$6:D14000,DATOS!$C$6:C14000,0,0,1))</f>
        <v/>
      </c>
      <c r="F10440" s="220"/>
      <c r="G10440" s="221"/>
      <c r="H10440" s="194"/>
      <c r="I10440" s="106"/>
      <c r="J10440" s="195"/>
      <c r="K10440" s="195"/>
      <c r="L10440" s="196"/>
    </row>
    <row r="10441">
      <c r="A10441" s="198"/>
      <c r="B10441" s="219"/>
      <c r="C10441" s="103"/>
      <c r="D10441" s="103"/>
      <c r="E10441" s="5" t="str">
        <f t="array" ref="E10441">IF(D10441="","",XLOOKUP(D10441,DATOS!$D$6:D14000,DATOS!$C$6:C14000,0,0,1))</f>
        <v/>
      </c>
      <c r="F10441" s="220"/>
      <c r="G10441" s="221"/>
      <c r="H10441" s="194"/>
      <c r="I10441" s="106"/>
      <c r="J10441" s="195"/>
      <c r="K10441" s="195"/>
      <c r="L10441" s="196"/>
    </row>
    <row r="10442">
      <c r="A10442" s="198"/>
      <c r="B10442" s="219"/>
      <c r="C10442" s="103"/>
      <c r="D10442" s="103"/>
      <c r="E10442" s="5" t="str">
        <f t="array" ref="E10442">IF(D10442="","",XLOOKUP(D10442,DATOS!$D$6:D14000,DATOS!$C$6:C14000,0,0,1))</f>
        <v/>
      </c>
      <c r="F10442" s="220"/>
      <c r="G10442" s="221"/>
      <c r="H10442" s="194"/>
      <c r="I10442" s="106"/>
      <c r="J10442" s="195"/>
      <c r="K10442" s="195"/>
      <c r="L10442" s="196"/>
    </row>
    <row r="10443">
      <c r="A10443" s="198"/>
      <c r="B10443" s="219"/>
      <c r="C10443" s="103"/>
      <c r="D10443" s="103"/>
      <c r="E10443" s="5" t="str">
        <f t="array" ref="E10443">IF(D10443="","",XLOOKUP(D10443,DATOS!$D$6:D14000,DATOS!$C$6:C14000,0,0,1))</f>
        <v/>
      </c>
      <c r="F10443" s="220"/>
      <c r="G10443" s="221"/>
      <c r="H10443" s="194"/>
      <c r="I10443" s="106"/>
      <c r="J10443" s="195"/>
      <c r="K10443" s="195"/>
      <c r="L10443" s="196"/>
    </row>
    <row r="10444">
      <c r="A10444" s="198"/>
      <c r="B10444" s="219"/>
      <c r="C10444" s="103"/>
      <c r="D10444" s="103"/>
      <c r="E10444" s="5" t="str">
        <f t="array" ref="E10444">IF(D10444="","",XLOOKUP(D10444,DATOS!$D$6:D14000,DATOS!$C$6:C14000,0,0,1))</f>
        <v/>
      </c>
      <c r="F10444" s="220"/>
      <c r="G10444" s="221"/>
      <c r="H10444" s="194"/>
      <c r="I10444" s="106"/>
      <c r="J10444" s="195"/>
      <c r="K10444" s="195"/>
      <c r="L10444" s="196"/>
    </row>
    <row r="10445">
      <c r="A10445" s="198"/>
      <c r="B10445" s="219"/>
      <c r="C10445" s="103"/>
      <c r="D10445" s="103"/>
      <c r="E10445" s="5" t="str">
        <f t="array" ref="E10445">IF(D10445="","",XLOOKUP(D10445,DATOS!$D$6:D14000,DATOS!$C$6:C14000,0,0,1))</f>
        <v/>
      </c>
      <c r="F10445" s="220"/>
      <c r="G10445" s="221"/>
      <c r="H10445" s="194"/>
      <c r="I10445" s="106"/>
      <c r="J10445" s="195"/>
      <c r="K10445" s="195"/>
      <c r="L10445" s="196"/>
    </row>
    <row r="10446">
      <c r="A10446" s="198"/>
      <c r="B10446" s="219"/>
      <c r="C10446" s="103"/>
      <c r="D10446" s="103"/>
      <c r="E10446" s="5" t="str">
        <f t="array" ref="E10446">IF(D10446="","",XLOOKUP(D10446,DATOS!$D$6:D14000,DATOS!$C$6:C14000,0,0,1))</f>
        <v/>
      </c>
      <c r="F10446" s="220"/>
      <c r="G10446" s="221"/>
      <c r="H10446" s="194"/>
      <c r="I10446" s="106"/>
      <c r="J10446" s="195"/>
      <c r="K10446" s="195"/>
      <c r="L10446" s="196"/>
    </row>
    <row r="10447">
      <c r="A10447" s="198"/>
      <c r="B10447" s="219"/>
      <c r="C10447" s="103"/>
      <c r="D10447" s="103"/>
      <c r="E10447" s="5" t="str">
        <f t="array" ref="E10447">IF(D10447="","",XLOOKUP(D10447,DATOS!$D$6:D14000,DATOS!$C$6:C14000,0,0,1))</f>
        <v/>
      </c>
      <c r="F10447" s="220"/>
      <c r="G10447" s="221"/>
      <c r="H10447" s="194"/>
      <c r="I10447" s="106"/>
      <c r="J10447" s="195"/>
      <c r="K10447" s="195"/>
      <c r="L10447" s="196"/>
    </row>
    <row r="10448">
      <c r="A10448" s="198"/>
      <c r="B10448" s="219"/>
      <c r="C10448" s="103"/>
      <c r="D10448" s="103"/>
      <c r="E10448" s="5" t="str">
        <f t="array" ref="E10448">IF(D10448="","",XLOOKUP(D10448,DATOS!$D$6:D14000,DATOS!$C$6:C14000,0,0,1))</f>
        <v/>
      </c>
      <c r="F10448" s="220"/>
      <c r="G10448" s="221"/>
      <c r="H10448" s="194"/>
      <c r="I10448" s="106"/>
      <c r="J10448" s="195"/>
      <c r="K10448" s="195"/>
      <c r="L10448" s="196"/>
    </row>
    <row r="10449">
      <c r="A10449" s="198"/>
      <c r="B10449" s="219"/>
      <c r="C10449" s="103"/>
      <c r="D10449" s="103"/>
      <c r="E10449" s="5" t="str">
        <f t="array" ref="E10449">IF(D10449="","",XLOOKUP(D10449,DATOS!$D$6:D14000,DATOS!$C$6:C14000,0,0,1))</f>
        <v/>
      </c>
      <c r="F10449" s="220"/>
      <c r="G10449" s="221"/>
      <c r="H10449" s="194"/>
      <c r="I10449" s="106"/>
      <c r="J10449" s="195"/>
      <c r="K10449" s="195"/>
      <c r="L10449" s="196"/>
    </row>
    <row r="10450">
      <c r="A10450" s="198"/>
      <c r="B10450" s="219"/>
      <c r="C10450" s="103"/>
      <c r="D10450" s="103"/>
      <c r="E10450" s="5" t="str">
        <f t="array" ref="E10450">IF(D10450="","",XLOOKUP(D10450,DATOS!$D$6:D14000,DATOS!$C$6:C14000,0,0,1))</f>
        <v/>
      </c>
      <c r="F10450" s="220"/>
      <c r="G10450" s="221"/>
      <c r="H10450" s="194"/>
      <c r="I10450" s="106"/>
      <c r="J10450" s="195"/>
      <c r="K10450" s="195"/>
      <c r="L10450" s="196"/>
    </row>
    <row r="10451">
      <c r="A10451" s="198"/>
      <c r="B10451" s="219"/>
      <c r="C10451" s="103"/>
      <c r="D10451" s="103"/>
      <c r="E10451" s="5" t="str">
        <f t="array" ref="E10451">IF(D10451="","",XLOOKUP(D10451,DATOS!$D$6:D14000,DATOS!$C$6:C14000,0,0,1))</f>
        <v/>
      </c>
      <c r="F10451" s="220"/>
      <c r="G10451" s="221"/>
      <c r="H10451" s="194"/>
      <c r="I10451" s="106"/>
      <c r="J10451" s="195"/>
      <c r="K10451" s="195"/>
      <c r="L10451" s="196"/>
    </row>
    <row r="10452">
      <c r="A10452" s="198"/>
      <c r="B10452" s="219"/>
      <c r="C10452" s="103"/>
      <c r="D10452" s="103"/>
      <c r="E10452" s="5" t="str">
        <f t="array" ref="E10452">IF(D10452="","",XLOOKUP(D10452,DATOS!$D$6:D14000,DATOS!$C$6:C14000,0,0,1))</f>
        <v/>
      </c>
      <c r="F10452" s="220"/>
      <c r="G10452" s="221"/>
      <c r="H10452" s="194"/>
      <c r="I10452" s="106"/>
      <c r="J10452" s="195"/>
      <c r="K10452" s="195"/>
      <c r="L10452" s="196"/>
    </row>
    <row r="10453">
      <c r="A10453" s="198"/>
      <c r="B10453" s="219"/>
      <c r="C10453" s="103"/>
      <c r="D10453" s="103"/>
      <c r="E10453" s="5" t="str">
        <f t="array" ref="E10453">IF(D10453="","",XLOOKUP(D10453,DATOS!$D$6:D14000,DATOS!$C$6:C14000,0,0,1))</f>
        <v/>
      </c>
      <c r="F10453" s="220"/>
      <c r="G10453" s="221"/>
      <c r="H10453" s="194"/>
      <c r="I10453" s="106"/>
      <c r="J10453" s="195"/>
      <c r="K10453" s="195"/>
      <c r="L10453" s="196"/>
    </row>
    <row r="10454">
      <c r="A10454" s="198"/>
      <c r="B10454" s="219"/>
      <c r="C10454" s="103"/>
      <c r="D10454" s="103"/>
      <c r="E10454" s="5" t="str">
        <f t="array" ref="E10454">IF(D10454="","",XLOOKUP(D10454,DATOS!$D$6:D14000,DATOS!$C$6:C14000,0,0,1))</f>
        <v/>
      </c>
      <c r="F10454" s="220"/>
      <c r="G10454" s="221"/>
      <c r="H10454" s="194"/>
      <c r="I10454" s="106"/>
      <c r="J10454" s="195"/>
      <c r="K10454" s="195"/>
      <c r="L10454" s="196"/>
    </row>
    <row r="10455">
      <c r="A10455" s="198"/>
      <c r="B10455" s="219"/>
      <c r="C10455" s="103"/>
      <c r="D10455" s="103"/>
      <c r="E10455" s="5" t="str">
        <f t="array" ref="E10455">IF(D10455="","",XLOOKUP(D10455,DATOS!$D$6:D14000,DATOS!$C$6:C14000,0,0,1))</f>
        <v/>
      </c>
      <c r="F10455" s="220"/>
      <c r="G10455" s="221"/>
      <c r="H10455" s="194"/>
      <c r="I10455" s="106"/>
      <c r="J10455" s="195"/>
      <c r="K10455" s="195"/>
      <c r="L10455" s="196"/>
    </row>
    <row r="10456">
      <c r="A10456" s="198"/>
      <c r="B10456" s="219"/>
      <c r="C10456" s="103"/>
      <c r="D10456" s="103"/>
      <c r="E10456" s="5" t="str">
        <f t="array" ref="E10456">IF(D10456="","",XLOOKUP(D10456,DATOS!$D$6:D14000,DATOS!$C$6:C14000,0,0,1))</f>
        <v/>
      </c>
      <c r="F10456" s="220"/>
      <c r="G10456" s="221"/>
      <c r="H10456" s="194"/>
      <c r="I10456" s="106"/>
      <c r="J10456" s="195"/>
      <c r="K10456" s="195"/>
      <c r="L10456" s="196"/>
    </row>
    <row r="10457">
      <c r="A10457" s="198"/>
      <c r="B10457" s="219"/>
      <c r="C10457" s="103"/>
      <c r="D10457" s="103"/>
      <c r="E10457" s="5" t="str">
        <f t="array" ref="E10457">IF(D10457="","",XLOOKUP(D10457,DATOS!$D$6:D14000,DATOS!$C$6:C14000,0,0,1))</f>
        <v/>
      </c>
      <c r="F10457" s="220"/>
      <c r="G10457" s="221"/>
      <c r="H10457" s="194"/>
      <c r="I10457" s="106"/>
      <c r="J10457" s="195"/>
      <c r="K10457" s="195"/>
      <c r="L10457" s="196"/>
    </row>
    <row r="10458">
      <c r="A10458" s="198"/>
      <c r="B10458" s="219"/>
      <c r="C10458" s="103"/>
      <c r="D10458" s="103"/>
      <c r="E10458" s="5" t="str">
        <f t="array" ref="E10458">IF(D10458="","",XLOOKUP(D10458,DATOS!$D$6:D14000,DATOS!$C$6:C14000,0,0,1))</f>
        <v/>
      </c>
      <c r="F10458" s="220"/>
      <c r="G10458" s="221"/>
      <c r="H10458" s="194"/>
      <c r="I10458" s="106"/>
      <c r="J10458" s="195"/>
      <c r="K10458" s="195"/>
      <c r="L10458" s="196"/>
    </row>
    <row r="10459">
      <c r="A10459" s="198"/>
      <c r="B10459" s="219"/>
      <c r="C10459" s="103"/>
      <c r="D10459" s="103"/>
      <c r="E10459" s="5" t="str">
        <f t="array" ref="E10459">IF(D10459="","",XLOOKUP(D10459,DATOS!$D$6:D14000,DATOS!$C$6:C14000,0,0,1))</f>
        <v/>
      </c>
      <c r="F10459" s="220"/>
      <c r="G10459" s="221"/>
      <c r="H10459" s="194"/>
      <c r="I10459" s="106"/>
      <c r="J10459" s="195"/>
      <c r="K10459" s="195"/>
      <c r="L10459" s="196"/>
    </row>
    <row r="10460">
      <c r="A10460" s="198"/>
      <c r="B10460" s="219"/>
      <c r="C10460" s="103"/>
      <c r="D10460" s="103"/>
      <c r="E10460" s="5" t="str">
        <f t="array" ref="E10460">IF(D10460="","",XLOOKUP(D10460,DATOS!$D$6:D14000,DATOS!$C$6:C14000,0,0,1))</f>
        <v/>
      </c>
      <c r="F10460" s="220"/>
      <c r="G10460" s="221"/>
      <c r="H10460" s="194"/>
      <c r="I10460" s="106"/>
      <c r="J10460" s="195"/>
      <c r="K10460" s="195"/>
      <c r="L10460" s="196"/>
    </row>
    <row r="10461">
      <c r="A10461" s="198"/>
      <c r="B10461" s="219"/>
      <c r="C10461" s="103"/>
      <c r="D10461" s="103"/>
      <c r="E10461" s="5" t="str">
        <f t="array" ref="E10461">IF(D10461="","",XLOOKUP(D10461,DATOS!$D$6:D14000,DATOS!$C$6:C14000,0,0,1))</f>
        <v/>
      </c>
      <c r="F10461" s="220"/>
      <c r="G10461" s="221"/>
      <c r="H10461" s="194"/>
      <c r="I10461" s="106"/>
      <c r="J10461" s="195"/>
      <c r="K10461" s="195"/>
      <c r="L10461" s="196"/>
    </row>
    <row r="10462">
      <c r="A10462" s="198"/>
      <c r="B10462" s="219"/>
      <c r="C10462" s="103"/>
      <c r="D10462" s="103"/>
      <c r="E10462" s="5" t="str">
        <f t="array" ref="E10462">IF(D10462="","",XLOOKUP(D10462,DATOS!$D$6:D14000,DATOS!$C$6:C14000,0,0,1))</f>
        <v/>
      </c>
      <c r="F10462" s="220"/>
      <c r="G10462" s="221"/>
      <c r="H10462" s="194"/>
      <c r="I10462" s="106"/>
      <c r="J10462" s="195"/>
      <c r="K10462" s="195"/>
      <c r="L10462" s="196"/>
    </row>
    <row r="10463">
      <c r="A10463" s="198"/>
      <c r="B10463" s="219"/>
      <c r="C10463" s="103"/>
      <c r="D10463" s="103"/>
      <c r="E10463" s="5" t="str">
        <f t="array" ref="E10463">IF(D10463="","",XLOOKUP(D10463,DATOS!$D$6:D14000,DATOS!$C$6:C14000,0,0,1))</f>
        <v/>
      </c>
      <c r="F10463" s="220"/>
      <c r="G10463" s="221"/>
      <c r="H10463" s="194"/>
      <c r="I10463" s="106"/>
      <c r="J10463" s="195"/>
      <c r="K10463" s="195"/>
      <c r="L10463" s="196"/>
    </row>
    <row r="10464">
      <c r="A10464" s="198"/>
      <c r="B10464" s="219"/>
      <c r="C10464" s="103"/>
      <c r="D10464" s="103"/>
      <c r="E10464" s="5" t="str">
        <f t="array" ref="E10464">IF(D10464="","",XLOOKUP(D10464,DATOS!$D$6:D14000,DATOS!$C$6:C14000,0,0,1))</f>
        <v/>
      </c>
      <c r="F10464" s="220"/>
      <c r="G10464" s="221"/>
      <c r="H10464" s="194"/>
      <c r="I10464" s="106"/>
      <c r="J10464" s="195"/>
      <c r="K10464" s="195"/>
      <c r="L10464" s="196"/>
    </row>
    <row r="10465">
      <c r="A10465" s="198"/>
      <c r="B10465" s="219"/>
      <c r="C10465" s="103"/>
      <c r="D10465" s="103"/>
      <c r="E10465" s="5" t="str">
        <f t="array" ref="E10465">IF(D10465="","",XLOOKUP(D10465,DATOS!$D$6:D14000,DATOS!$C$6:C14000,0,0,1))</f>
        <v/>
      </c>
      <c r="F10465" s="220"/>
      <c r="G10465" s="221"/>
      <c r="H10465" s="194"/>
      <c r="I10465" s="106"/>
      <c r="J10465" s="195"/>
      <c r="K10465" s="195"/>
      <c r="L10465" s="196"/>
    </row>
    <row r="10466">
      <c r="A10466" s="198"/>
      <c r="B10466" s="219"/>
      <c r="C10466" s="103"/>
      <c r="D10466" s="103"/>
      <c r="E10466" s="5" t="str">
        <f t="array" ref="E10466">IF(D10466="","",XLOOKUP(D10466,DATOS!$D$6:D14000,DATOS!$C$6:C14000,0,0,1))</f>
        <v/>
      </c>
      <c r="F10466" s="220"/>
      <c r="G10466" s="221"/>
      <c r="H10466" s="194"/>
      <c r="I10466" s="106"/>
      <c r="J10466" s="195"/>
      <c r="K10466" s="195"/>
      <c r="L10466" s="196"/>
    </row>
    <row r="10467">
      <c r="A10467" s="198"/>
      <c r="B10467" s="219"/>
      <c r="C10467" s="103"/>
      <c r="D10467" s="103"/>
      <c r="E10467" s="5" t="str">
        <f t="array" ref="E10467">IF(D10467="","",XLOOKUP(D10467,DATOS!$D$6:D14000,DATOS!$C$6:C14000,0,0,1))</f>
        <v/>
      </c>
      <c r="F10467" s="220"/>
      <c r="G10467" s="221"/>
      <c r="H10467" s="194"/>
      <c r="I10467" s="106"/>
      <c r="J10467" s="195"/>
      <c r="K10467" s="195"/>
      <c r="L10467" s="196"/>
    </row>
    <row r="10468">
      <c r="A10468" s="198"/>
      <c r="B10468" s="219"/>
      <c r="C10468" s="103"/>
      <c r="D10468" s="103"/>
      <c r="E10468" s="5" t="str">
        <f t="array" ref="E10468">IF(D10468="","",XLOOKUP(D10468,DATOS!$D$6:D14000,DATOS!$C$6:C14000,0,0,1))</f>
        <v/>
      </c>
      <c r="F10468" s="220"/>
      <c r="G10468" s="221"/>
      <c r="H10468" s="194"/>
      <c r="I10468" s="106"/>
      <c r="J10468" s="195"/>
      <c r="K10468" s="195"/>
      <c r="L10468" s="196"/>
    </row>
    <row r="10469">
      <c r="A10469" s="198"/>
      <c r="B10469" s="219"/>
      <c r="C10469" s="103"/>
      <c r="D10469" s="103"/>
      <c r="E10469" s="5" t="str">
        <f t="array" ref="E10469">IF(D10469="","",XLOOKUP(D10469,DATOS!$D$6:D14000,DATOS!$C$6:C14000,0,0,1))</f>
        <v/>
      </c>
      <c r="F10469" s="220"/>
      <c r="G10469" s="221"/>
      <c r="H10469" s="194"/>
      <c r="I10469" s="106"/>
      <c r="J10469" s="195"/>
      <c r="K10469" s="195"/>
      <c r="L10469" s="196"/>
    </row>
    <row r="10470">
      <c r="A10470" s="198"/>
      <c r="B10470" s="219"/>
      <c r="C10470" s="103"/>
      <c r="D10470" s="103"/>
      <c r="E10470" s="5" t="str">
        <f t="array" ref="E10470">IF(D10470="","",XLOOKUP(D10470,DATOS!$D$6:D14000,DATOS!$C$6:C14000,0,0,1))</f>
        <v/>
      </c>
      <c r="F10470" s="220"/>
      <c r="G10470" s="221"/>
      <c r="H10470" s="194"/>
      <c r="I10470" s="106"/>
      <c r="J10470" s="195"/>
      <c r="K10470" s="195"/>
      <c r="L10470" s="196"/>
    </row>
    <row r="10471">
      <c r="A10471" s="198"/>
      <c r="B10471" s="219"/>
      <c r="C10471" s="103"/>
      <c r="D10471" s="103"/>
      <c r="E10471" s="5" t="str">
        <f t="array" ref="E10471">IF(D10471="","",XLOOKUP(D10471,DATOS!$D$6:D14000,DATOS!$C$6:C14000,0,0,1))</f>
        <v/>
      </c>
      <c r="F10471" s="220"/>
      <c r="G10471" s="221"/>
      <c r="H10471" s="194"/>
      <c r="I10471" s="106"/>
      <c r="J10471" s="195"/>
      <c r="K10471" s="195"/>
      <c r="L10471" s="196"/>
    </row>
    <row r="10472">
      <c r="A10472" s="198"/>
      <c r="B10472" s="219"/>
      <c r="C10472" s="103"/>
      <c r="D10472" s="103"/>
      <c r="E10472" s="5" t="str">
        <f t="array" ref="E10472">IF(D10472="","",XLOOKUP(D10472,DATOS!$D$6:D14000,DATOS!$C$6:C14000,0,0,1))</f>
        <v/>
      </c>
      <c r="F10472" s="220"/>
      <c r="G10472" s="221"/>
      <c r="H10472" s="194"/>
      <c r="I10472" s="106"/>
      <c r="J10472" s="195"/>
      <c r="K10472" s="195"/>
      <c r="L10472" s="196"/>
    </row>
    <row r="10473">
      <c r="A10473" s="198"/>
      <c r="B10473" s="219"/>
      <c r="C10473" s="103"/>
      <c r="D10473" s="103"/>
      <c r="E10473" s="5" t="str">
        <f t="array" ref="E10473">IF(D10473="","",XLOOKUP(D10473,DATOS!$D$6:D14000,DATOS!$C$6:C14000,0,0,1))</f>
        <v/>
      </c>
      <c r="F10473" s="220"/>
      <c r="G10473" s="221"/>
      <c r="H10473" s="194"/>
      <c r="I10473" s="106"/>
      <c r="J10473" s="195"/>
      <c r="K10473" s="195"/>
      <c r="L10473" s="196"/>
    </row>
    <row r="10474">
      <c r="A10474" s="198"/>
      <c r="B10474" s="219"/>
      <c r="C10474" s="103"/>
      <c r="D10474" s="103"/>
      <c r="E10474" s="5" t="str">
        <f t="array" ref="E10474">IF(D10474="","",XLOOKUP(D10474,DATOS!$D$6:D14000,DATOS!$C$6:C14000,0,0,1))</f>
        <v/>
      </c>
      <c r="F10474" s="220"/>
      <c r="G10474" s="221"/>
      <c r="H10474" s="194"/>
      <c r="I10474" s="106"/>
      <c r="J10474" s="195"/>
      <c r="K10474" s="195"/>
      <c r="L10474" s="196"/>
    </row>
    <row r="10475">
      <c r="A10475" s="198"/>
      <c r="B10475" s="219"/>
      <c r="C10475" s="103"/>
      <c r="D10475" s="103"/>
      <c r="E10475" s="5" t="str">
        <f t="array" ref="E10475">IF(D10475="","",XLOOKUP(D10475,DATOS!$D$6:D14000,DATOS!$C$6:C14000,0,0,1))</f>
        <v/>
      </c>
      <c r="F10475" s="220"/>
      <c r="G10475" s="221"/>
      <c r="H10475" s="194"/>
      <c r="I10475" s="106"/>
      <c r="J10475" s="195"/>
      <c r="K10475" s="195"/>
      <c r="L10475" s="196"/>
    </row>
    <row r="10476">
      <c r="A10476" s="198"/>
      <c r="B10476" s="219"/>
      <c r="C10476" s="103"/>
      <c r="D10476" s="103"/>
      <c r="E10476" s="5" t="str">
        <f t="array" ref="E10476">IF(D10476="","",XLOOKUP(D10476,DATOS!$D$6:D14000,DATOS!$C$6:C14000,0,0,1))</f>
        <v/>
      </c>
      <c r="F10476" s="220"/>
      <c r="G10476" s="221"/>
      <c r="H10476" s="194"/>
      <c r="I10476" s="106"/>
      <c r="J10476" s="195"/>
      <c r="K10476" s="195"/>
      <c r="L10476" s="196"/>
    </row>
    <row r="10477">
      <c r="A10477" s="198"/>
      <c r="B10477" s="219"/>
      <c r="C10477" s="103"/>
      <c r="D10477" s="103"/>
      <c r="E10477" s="5" t="str">
        <f t="array" ref="E10477">IF(D10477="","",XLOOKUP(D10477,DATOS!$D$6:D14000,DATOS!$C$6:C14000,0,0,1))</f>
        <v/>
      </c>
      <c r="F10477" s="220"/>
      <c r="G10477" s="221"/>
      <c r="H10477" s="194"/>
      <c r="I10477" s="106"/>
      <c r="J10477" s="195"/>
      <c r="K10477" s="195"/>
      <c r="L10477" s="196"/>
    </row>
    <row r="10478">
      <c r="A10478" s="198"/>
      <c r="B10478" s="219"/>
      <c r="C10478" s="103"/>
      <c r="D10478" s="103"/>
      <c r="E10478" s="5" t="str">
        <f t="array" ref="E10478">IF(D10478="","",XLOOKUP(D10478,DATOS!$D$6:D14000,DATOS!$C$6:C14000,0,0,1))</f>
        <v/>
      </c>
      <c r="F10478" s="220"/>
      <c r="G10478" s="221"/>
      <c r="H10478" s="194"/>
      <c r="I10478" s="106"/>
      <c r="J10478" s="195"/>
      <c r="K10478" s="195"/>
      <c r="L10478" s="196"/>
    </row>
    <row r="10479">
      <c r="A10479" s="198"/>
      <c r="B10479" s="219"/>
      <c r="C10479" s="103"/>
      <c r="D10479" s="103"/>
      <c r="E10479" s="5" t="str">
        <f t="array" ref="E10479">IF(D10479="","",XLOOKUP(D10479,DATOS!$D$6:D14000,DATOS!$C$6:C14000,0,0,1))</f>
        <v/>
      </c>
      <c r="F10479" s="220"/>
      <c r="G10479" s="221"/>
      <c r="H10479" s="194"/>
      <c r="I10479" s="106"/>
      <c r="J10479" s="195"/>
      <c r="K10479" s="195"/>
      <c r="L10479" s="196"/>
    </row>
    <row r="10480">
      <c r="A10480" s="198"/>
      <c r="B10480" s="219"/>
      <c r="C10480" s="103"/>
      <c r="D10480" s="103"/>
      <c r="E10480" s="5" t="str">
        <f t="array" ref="E10480">IF(D10480="","",XLOOKUP(D10480,DATOS!$D$6:D14000,DATOS!$C$6:C14000,0,0,1))</f>
        <v/>
      </c>
      <c r="F10480" s="220"/>
      <c r="G10480" s="221"/>
      <c r="H10480" s="194"/>
      <c r="I10480" s="106"/>
      <c r="J10480" s="195"/>
      <c r="K10480" s="195"/>
      <c r="L10480" s="196"/>
    </row>
    <row r="10481">
      <c r="A10481" s="198"/>
      <c r="B10481" s="219"/>
      <c r="C10481" s="103"/>
      <c r="D10481" s="103"/>
      <c r="E10481" s="5" t="str">
        <f t="array" ref="E10481">IF(D10481="","",XLOOKUP(D10481,DATOS!$D$6:D14000,DATOS!$C$6:C14000,0,0,1))</f>
        <v/>
      </c>
      <c r="F10481" s="220"/>
      <c r="G10481" s="221"/>
      <c r="H10481" s="194"/>
      <c r="I10481" s="106"/>
      <c r="J10481" s="195"/>
      <c r="K10481" s="195"/>
      <c r="L10481" s="196"/>
    </row>
    <row r="10482">
      <c r="A10482" s="198"/>
      <c r="B10482" s="219"/>
      <c r="C10482" s="103"/>
      <c r="D10482" s="103"/>
      <c r="E10482" s="5" t="str">
        <f t="array" ref="E10482">IF(D10482="","",XLOOKUP(D10482,DATOS!$D$6:D14000,DATOS!$C$6:C14000,0,0,1))</f>
        <v/>
      </c>
      <c r="F10482" s="220"/>
      <c r="G10482" s="221"/>
      <c r="H10482" s="194"/>
      <c r="I10482" s="106"/>
      <c r="J10482" s="195"/>
      <c r="K10482" s="195"/>
      <c r="L10482" s="196"/>
    </row>
    <row r="10483">
      <c r="A10483" s="198"/>
      <c r="B10483" s="219"/>
      <c r="C10483" s="103"/>
      <c r="D10483" s="103"/>
      <c r="E10483" s="5" t="str">
        <f t="array" ref="E10483">IF(D10483="","",XLOOKUP(D10483,DATOS!$D$6:D14000,DATOS!$C$6:C14000,0,0,1))</f>
        <v/>
      </c>
      <c r="F10483" s="220"/>
      <c r="G10483" s="221"/>
      <c r="H10483" s="194"/>
      <c r="I10483" s="106"/>
      <c r="J10483" s="195"/>
      <c r="K10483" s="195"/>
      <c r="L10483" s="196"/>
    </row>
    <row r="10484">
      <c r="A10484" s="198"/>
      <c r="B10484" s="219"/>
      <c r="C10484" s="103"/>
      <c r="D10484" s="103"/>
      <c r="E10484" s="5" t="str">
        <f t="array" ref="E10484">IF(D10484="","",XLOOKUP(D10484,DATOS!$D$6:D14000,DATOS!$C$6:C14000,0,0,1))</f>
        <v/>
      </c>
      <c r="F10484" s="220"/>
      <c r="G10484" s="221"/>
      <c r="H10484" s="194"/>
      <c r="I10484" s="106"/>
      <c r="J10484" s="195"/>
      <c r="K10484" s="195"/>
      <c r="L10484" s="196"/>
    </row>
    <row r="10485">
      <c r="A10485" s="198"/>
      <c r="B10485" s="219"/>
      <c r="C10485" s="103"/>
      <c r="D10485" s="103"/>
      <c r="E10485" s="5" t="str">
        <f t="array" ref="E10485">IF(D10485="","",XLOOKUP(D10485,DATOS!$D$6:D14000,DATOS!$C$6:C14000,0,0,1))</f>
        <v/>
      </c>
      <c r="F10485" s="220"/>
      <c r="G10485" s="221"/>
      <c r="H10485" s="194"/>
      <c r="I10485" s="106"/>
      <c r="J10485" s="195"/>
      <c r="K10485" s="195"/>
      <c r="L10485" s="196"/>
    </row>
    <row r="10486">
      <c r="A10486" s="198"/>
      <c r="B10486" s="219"/>
      <c r="C10486" s="103"/>
      <c r="D10486" s="103"/>
      <c r="E10486" s="5" t="str">
        <f t="array" ref="E10486">IF(D10486="","",XLOOKUP(D10486,DATOS!$D$6:D14000,DATOS!$C$6:C14000,0,0,1))</f>
        <v/>
      </c>
      <c r="F10486" s="220"/>
      <c r="G10486" s="221"/>
      <c r="H10486" s="194"/>
      <c r="I10486" s="106"/>
      <c r="J10486" s="195"/>
      <c r="K10486" s="195"/>
      <c r="L10486" s="196"/>
    </row>
    <row r="10487">
      <c r="A10487" s="198"/>
      <c r="B10487" s="219"/>
      <c r="C10487" s="103"/>
      <c r="D10487" s="103"/>
      <c r="E10487" s="5" t="str">
        <f t="array" ref="E10487">IF(D10487="","",XLOOKUP(D10487,DATOS!$D$6:D14000,DATOS!$C$6:C14000,0,0,1))</f>
        <v/>
      </c>
      <c r="F10487" s="220"/>
      <c r="G10487" s="221"/>
      <c r="H10487" s="194"/>
      <c r="I10487" s="106"/>
      <c r="J10487" s="195"/>
      <c r="K10487" s="195"/>
      <c r="L10487" s="196"/>
    </row>
    <row r="10488">
      <c r="A10488" s="198"/>
      <c r="B10488" s="219"/>
      <c r="C10488" s="103"/>
      <c r="D10488" s="103"/>
      <c r="E10488" s="224" t="str">
        <f t="array" ref="E10488">IF(D10488="","",XLOOKUP(D10488,DATOS!$D$6:D14000,DATOS!$C$6:C14000,0,0,1))</f>
        <v/>
      </c>
      <c r="F10488" s="220"/>
      <c r="G10488" s="221"/>
      <c r="H10488" s="194"/>
      <c r="I10488" s="106"/>
      <c r="J10488" s="195"/>
      <c r="K10488" s="195"/>
      <c r="L10488" s="196"/>
    </row>
    <row r="10489">
      <c r="A10489" s="198"/>
      <c r="B10489" s="219"/>
      <c r="C10489" s="103"/>
      <c r="D10489" s="103"/>
      <c r="E10489" s="5" t="str">
        <f t="array" ref="E10489">IF(D10489="","",XLOOKUP(D10489,DATOS!$D$6:D14000,DATOS!$C$6:C14000,0,0,1))</f>
        <v/>
      </c>
      <c r="F10489" s="220"/>
      <c r="G10489" s="221"/>
      <c r="H10489" s="194"/>
      <c r="I10489" s="106"/>
      <c r="J10489" s="195"/>
      <c r="K10489" s="195"/>
      <c r="L10489" s="196"/>
    </row>
    <row r="10490">
      <c r="A10490" s="198"/>
      <c r="B10490" s="219"/>
      <c r="C10490" s="103"/>
      <c r="D10490" s="103"/>
      <c r="E10490" s="224" t="str">
        <f t="array" ref="E10490">IF(D10490="","",XLOOKUP(D10490,DATOS!$D$6:D14000,DATOS!$C$6:C14000,0,0,1))</f>
        <v/>
      </c>
      <c r="F10490" s="220"/>
      <c r="G10490" s="221"/>
      <c r="H10490" s="194"/>
      <c r="I10490" s="106"/>
      <c r="J10490" s="195"/>
      <c r="K10490" s="195"/>
      <c r="L10490" s="196"/>
    </row>
    <row r="10491">
      <c r="A10491" s="198"/>
      <c r="B10491" s="219"/>
      <c r="C10491" s="103"/>
      <c r="D10491" s="103"/>
      <c r="E10491" s="5" t="str">
        <f t="array" ref="E10491">IF(D10491="","",XLOOKUP(D10491,DATOS!$D$6:D14000,DATOS!$C$6:C14000,0,0,1))</f>
        <v/>
      </c>
      <c r="F10491" s="220"/>
      <c r="G10491" s="221"/>
      <c r="H10491" s="194"/>
      <c r="I10491" s="106"/>
      <c r="J10491" s="195"/>
      <c r="K10491" s="195"/>
      <c r="L10491" s="196"/>
    </row>
    <row r="10492">
      <c r="A10492" s="198"/>
      <c r="B10492" s="219"/>
      <c r="C10492" s="103"/>
      <c r="D10492" s="103"/>
      <c r="E10492" s="5" t="str">
        <f t="array" ref="E10492">IF(D10492="","",XLOOKUP(D10492,DATOS!$D$6:D14000,DATOS!$C$6:C14000,0,0,1))</f>
        <v/>
      </c>
      <c r="F10492" s="220"/>
      <c r="G10492" s="221"/>
      <c r="H10492" s="194"/>
      <c r="I10492" s="106"/>
      <c r="J10492" s="195"/>
      <c r="K10492" s="195"/>
      <c r="L10492" s="196"/>
    </row>
    <row r="10493">
      <c r="A10493" s="198"/>
      <c r="B10493" s="219"/>
      <c r="C10493" s="103"/>
      <c r="D10493" s="103"/>
      <c r="E10493" s="5" t="str">
        <f t="array" ref="E10493">IF(D10493="","",XLOOKUP(D10493,DATOS!$D$6:D14000,DATOS!$C$6:C14000,0,0,1))</f>
        <v/>
      </c>
      <c r="F10493" s="220"/>
      <c r="G10493" s="221"/>
      <c r="H10493" s="194"/>
      <c r="I10493" s="106"/>
      <c r="J10493" s="195"/>
      <c r="K10493" s="195"/>
      <c r="L10493" s="196"/>
    </row>
    <row r="10494">
      <c r="A10494" s="198"/>
      <c r="B10494" s="219"/>
      <c r="C10494" s="103"/>
      <c r="D10494" s="103"/>
      <c r="E10494" s="5" t="str">
        <f t="array" ref="E10494">IF(D10494="","",XLOOKUP(D10494,DATOS!$D$6:D14000,DATOS!$C$6:C14000,0,0,1))</f>
        <v/>
      </c>
      <c r="F10494" s="220"/>
      <c r="G10494" s="221"/>
      <c r="H10494" s="194"/>
      <c r="I10494" s="106"/>
      <c r="J10494" s="195"/>
      <c r="K10494" s="195"/>
      <c r="L10494" s="196"/>
    </row>
    <row r="10495">
      <c r="A10495" s="198"/>
      <c r="B10495" s="219"/>
      <c r="C10495" s="103"/>
      <c r="D10495" s="103"/>
      <c r="E10495" s="5" t="str">
        <f t="array" ref="E10495">IF(D10495="","",XLOOKUP(D10495,DATOS!$D$6:D14000,DATOS!$C$6:C14000,0,0,1))</f>
        <v/>
      </c>
      <c r="F10495" s="220"/>
      <c r="G10495" s="221"/>
      <c r="H10495" s="194"/>
      <c r="I10495" s="106"/>
      <c r="J10495" s="195"/>
      <c r="K10495" s="195"/>
      <c r="L10495" s="196"/>
    </row>
    <row r="10496">
      <c r="A10496" s="198"/>
      <c r="B10496" s="219"/>
      <c r="C10496" s="103"/>
      <c r="D10496" s="103"/>
      <c r="E10496" s="5" t="str">
        <f t="array" ref="E10496">IF(D10496="","",XLOOKUP(D10496,DATOS!$D$6:D14000,DATOS!$C$6:C14000,0,0,1))</f>
        <v/>
      </c>
      <c r="F10496" s="220"/>
      <c r="G10496" s="221"/>
      <c r="H10496" s="194"/>
      <c r="I10496" s="106"/>
      <c r="J10496" s="195"/>
      <c r="K10496" s="195"/>
      <c r="L10496" s="196"/>
    </row>
    <row r="10497">
      <c r="A10497" s="198"/>
      <c r="B10497" s="219"/>
      <c r="C10497" s="103"/>
      <c r="D10497" s="103"/>
      <c r="E10497" s="5" t="str">
        <f t="array" ref="E10497">IF(D10497="","",XLOOKUP(D10497,DATOS!$D$6:D14000,DATOS!$C$6:C14000,0,0,1))</f>
        <v/>
      </c>
      <c r="F10497" s="220"/>
      <c r="G10497" s="221"/>
      <c r="H10497" s="194"/>
      <c r="I10497" s="106"/>
      <c r="J10497" s="195"/>
      <c r="K10497" s="195"/>
      <c r="L10497" s="196"/>
    </row>
    <row r="10498">
      <c r="A10498" s="198"/>
      <c r="B10498" s="219"/>
      <c r="C10498" s="103"/>
      <c r="D10498" s="103"/>
      <c r="E10498" s="5" t="str">
        <f t="array" ref="E10498">IF(D10498="","",XLOOKUP(D10498,DATOS!$D$6:D14000,DATOS!$C$6:C14000,0,0,1))</f>
        <v/>
      </c>
      <c r="F10498" s="220"/>
      <c r="G10498" s="221"/>
      <c r="H10498" s="194"/>
      <c r="I10498" s="106"/>
      <c r="J10498" s="195"/>
      <c r="K10498" s="195"/>
      <c r="L10498" s="196"/>
    </row>
    <row r="10499">
      <c r="A10499" s="198"/>
      <c r="B10499" s="219"/>
      <c r="C10499" s="103"/>
      <c r="D10499" s="103"/>
      <c r="E10499" s="5" t="str">
        <f t="array" ref="E10499">IF(D10499="","",XLOOKUP(D10499,DATOS!$D$6:D14000,DATOS!$C$6:C14000,0,0,1))</f>
        <v/>
      </c>
      <c r="F10499" s="220"/>
      <c r="G10499" s="221"/>
      <c r="H10499" s="194"/>
      <c r="I10499" s="106"/>
      <c r="J10499" s="195"/>
      <c r="K10499" s="195"/>
      <c r="L10499" s="196"/>
    </row>
    <row r="10500">
      <c r="A10500" s="198"/>
      <c r="B10500" s="219"/>
      <c r="C10500" s="103"/>
      <c r="D10500" s="103"/>
      <c r="E10500" s="5" t="str">
        <f t="array" ref="E10500">IF(D10500="","",XLOOKUP(D10500,DATOS!$D$6:D14000,DATOS!$C$6:C14000,0,0,1))</f>
        <v/>
      </c>
      <c r="F10500" s="220"/>
      <c r="G10500" s="221"/>
      <c r="H10500" s="194"/>
      <c r="I10500" s="106"/>
      <c r="J10500" s="195"/>
      <c r="K10500" s="195"/>
      <c r="L10500" s="196"/>
    </row>
    <row r="10501">
      <c r="A10501" s="198"/>
      <c r="B10501" s="219"/>
      <c r="C10501" s="103"/>
      <c r="D10501" s="103"/>
      <c r="E10501" s="5" t="str">
        <f t="array" ref="E10501">IF(D10501="","",XLOOKUP(D10501,DATOS!$D$6:D14000,DATOS!$C$6:C14000,0,0,1))</f>
        <v/>
      </c>
      <c r="F10501" s="220"/>
      <c r="G10501" s="221"/>
      <c r="H10501" s="194"/>
      <c r="I10501" s="106"/>
      <c r="J10501" s="195"/>
      <c r="K10501" s="195"/>
      <c r="L10501" s="196"/>
    </row>
    <row r="10502">
      <c r="A10502" s="198"/>
      <c r="B10502" s="219"/>
      <c r="C10502" s="103"/>
      <c r="D10502" s="103"/>
      <c r="E10502" s="5" t="str">
        <f t="array" ref="E10502">IF(D10502="","",XLOOKUP(D10502,DATOS!$D$6:D14000,DATOS!$C$6:C14000,0,0,1))</f>
        <v/>
      </c>
      <c r="F10502" s="220"/>
      <c r="G10502" s="221"/>
      <c r="H10502" s="194"/>
      <c r="I10502" s="106"/>
      <c r="J10502" s="195"/>
      <c r="K10502" s="195"/>
      <c r="L10502" s="196"/>
    </row>
    <row r="10503">
      <c r="A10503" s="198"/>
      <c r="B10503" s="219"/>
      <c r="C10503" s="103"/>
      <c r="D10503" s="103"/>
      <c r="E10503" s="5" t="str">
        <f t="array" ref="E10503">IF(D10503="","",XLOOKUP(D10503,DATOS!$D$6:D14000,DATOS!$C$6:C14000,0,0,1))</f>
        <v/>
      </c>
      <c r="F10503" s="220"/>
      <c r="G10503" s="221"/>
      <c r="H10503" s="194"/>
      <c r="I10503" s="106"/>
      <c r="J10503" s="195"/>
      <c r="K10503" s="195"/>
      <c r="L10503" s="196"/>
    </row>
    <row r="10504">
      <c r="A10504" s="198"/>
      <c r="B10504" s="219"/>
      <c r="C10504" s="103"/>
      <c r="D10504" s="103"/>
      <c r="E10504" s="5" t="str">
        <f t="array" ref="E10504">IF(D10504="","",XLOOKUP(D10504,DATOS!$D$6:D14000,DATOS!$C$6:C14000,0,0,1))</f>
        <v/>
      </c>
      <c r="F10504" s="220"/>
      <c r="G10504" s="221"/>
      <c r="H10504" s="194"/>
      <c r="I10504" s="106"/>
      <c r="J10504" s="195"/>
      <c r="K10504" s="195"/>
      <c r="L10504" s="196"/>
    </row>
    <row r="10505">
      <c r="A10505" s="198"/>
      <c r="B10505" s="219"/>
      <c r="C10505" s="103"/>
      <c r="D10505" s="103"/>
      <c r="E10505" s="5" t="str">
        <f t="array" ref="E10505">IF(D10505="","",XLOOKUP(D10505,DATOS!$D$6:D14000,DATOS!$C$6:C14000,0,0,1))</f>
        <v/>
      </c>
      <c r="F10505" s="220"/>
      <c r="G10505" s="221"/>
      <c r="H10505" s="194"/>
      <c r="I10505" s="106"/>
      <c r="J10505" s="195"/>
      <c r="K10505" s="195"/>
      <c r="L10505" s="196"/>
    </row>
    <row r="10506">
      <c r="A10506" s="198"/>
      <c r="B10506" s="219"/>
      <c r="C10506" s="103"/>
      <c r="D10506" s="103"/>
      <c r="E10506" s="5" t="str">
        <f t="array" ref="E10506">IF(D10506="","",XLOOKUP(D10506,DATOS!$D$6:D14000,DATOS!$C$6:C14000,0,0,1))</f>
        <v/>
      </c>
      <c r="F10506" s="220"/>
      <c r="G10506" s="221"/>
      <c r="H10506" s="194"/>
      <c r="I10506" s="106"/>
      <c r="J10506" s="195"/>
      <c r="K10506" s="195"/>
      <c r="L10506" s="196"/>
    </row>
    <row r="10507">
      <c r="A10507" s="198"/>
      <c r="B10507" s="219"/>
      <c r="C10507" s="103"/>
      <c r="D10507" s="103"/>
      <c r="E10507" s="5" t="str">
        <f t="array" ref="E10507">IF(D10507="","",XLOOKUP(D10507,DATOS!$D$6:D14000,DATOS!$C$6:C14000,0,0,1))</f>
        <v/>
      </c>
      <c r="F10507" s="220"/>
      <c r="G10507" s="221"/>
      <c r="H10507" s="194"/>
      <c r="I10507" s="106"/>
      <c r="J10507" s="195"/>
      <c r="K10507" s="195"/>
      <c r="L10507" s="196"/>
    </row>
    <row r="10508">
      <c r="A10508" s="198"/>
      <c r="B10508" s="219"/>
      <c r="C10508" s="103"/>
      <c r="D10508" s="103"/>
      <c r="E10508" s="5" t="str">
        <f t="array" ref="E10508">IF(D10508="","",XLOOKUP(D10508,DATOS!$D$6:D14000,DATOS!$C$6:C14000,0,0,1))</f>
        <v/>
      </c>
      <c r="F10508" s="220"/>
      <c r="G10508" s="221"/>
      <c r="H10508" s="194"/>
      <c r="I10508" s="106"/>
      <c r="J10508" s="195"/>
      <c r="K10508" s="195"/>
      <c r="L10508" s="196"/>
    </row>
    <row r="10509">
      <c r="A10509" s="198"/>
      <c r="B10509" s="219"/>
      <c r="C10509" s="103"/>
      <c r="D10509" s="103"/>
      <c r="E10509" s="5" t="str">
        <f t="array" ref="E10509">IF(D10509="","",XLOOKUP(D10509,DATOS!$D$6:D14000,DATOS!$C$6:C14000,0,0,1))</f>
        <v/>
      </c>
      <c r="F10509" s="220"/>
      <c r="G10509" s="221"/>
      <c r="H10509" s="194"/>
      <c r="I10509" s="106"/>
      <c r="J10509" s="195"/>
      <c r="K10509" s="195"/>
      <c r="L10509" s="196"/>
    </row>
    <row r="10510">
      <c r="A10510" s="198"/>
      <c r="B10510" s="219"/>
      <c r="C10510" s="103"/>
      <c r="D10510" s="103"/>
      <c r="E10510" s="5" t="str">
        <f t="array" ref="E10510">IF(D10510="","",XLOOKUP(D10510,DATOS!$D$6:D14000,DATOS!$C$6:C14000,0,0,1))</f>
        <v/>
      </c>
      <c r="F10510" s="220"/>
      <c r="G10510" s="221"/>
      <c r="H10510" s="194"/>
      <c r="I10510" s="106"/>
      <c r="J10510" s="195"/>
      <c r="K10510" s="195"/>
      <c r="L10510" s="196"/>
    </row>
    <row r="10511">
      <c r="A10511" s="198"/>
      <c r="B10511" s="219"/>
      <c r="C10511" s="103"/>
      <c r="D10511" s="103"/>
      <c r="E10511" s="5" t="str">
        <f t="array" ref="E10511">IF(D10511="","",XLOOKUP(D10511,DATOS!$D$6:D14000,DATOS!$C$6:C14000,0,0,1))</f>
        <v/>
      </c>
      <c r="F10511" s="220"/>
      <c r="G10511" s="221"/>
      <c r="H10511" s="194"/>
      <c r="I10511" s="106"/>
      <c r="J10511" s="195"/>
      <c r="K10511" s="195"/>
      <c r="L10511" s="196"/>
    </row>
    <row r="10512">
      <c r="A10512" s="198"/>
      <c r="B10512" s="219"/>
      <c r="C10512" s="103"/>
      <c r="D10512" s="103"/>
      <c r="E10512" s="5" t="str">
        <f t="array" ref="E10512">IF(D10512="","",XLOOKUP(D10512,DATOS!$D$6:D14000,DATOS!$C$6:C14000,0,0,1))</f>
        <v/>
      </c>
      <c r="F10512" s="220"/>
      <c r="G10512" s="221"/>
      <c r="H10512" s="194"/>
      <c r="I10512" s="106"/>
      <c r="J10512" s="195"/>
      <c r="K10512" s="195"/>
      <c r="L10512" s="196"/>
    </row>
    <row r="10513">
      <c r="A10513" s="198"/>
      <c r="B10513" s="219"/>
      <c r="C10513" s="103"/>
      <c r="D10513" s="103"/>
      <c r="E10513" s="5" t="str">
        <f t="array" ref="E10513">IF(D10513="","",XLOOKUP(D10513,DATOS!$D$6:D14000,DATOS!$C$6:C14000,0,0,1))</f>
        <v/>
      </c>
      <c r="F10513" s="220"/>
      <c r="G10513" s="221"/>
      <c r="H10513" s="194"/>
      <c r="I10513" s="106"/>
      <c r="J10513" s="195"/>
      <c r="K10513" s="195"/>
      <c r="L10513" s="196"/>
    </row>
    <row r="10514">
      <c r="A10514" s="198"/>
      <c r="B10514" s="219"/>
      <c r="C10514" s="103"/>
      <c r="D10514" s="103"/>
      <c r="E10514" s="5" t="str">
        <f t="array" ref="E10514">IF(D10514="","",XLOOKUP(D10514,DATOS!$D$6:D14000,DATOS!$C$6:C14000,0,0,1))</f>
        <v/>
      </c>
      <c r="F10514" s="220"/>
      <c r="G10514" s="221"/>
      <c r="H10514" s="194"/>
      <c r="I10514" s="106"/>
      <c r="J10514" s="195"/>
      <c r="K10514" s="195"/>
      <c r="L10514" s="196"/>
    </row>
    <row r="10515">
      <c r="A10515" s="198"/>
      <c r="B10515" s="219"/>
      <c r="C10515" s="103"/>
      <c r="D10515" s="103"/>
      <c r="E10515" s="5" t="str">
        <f t="array" ref="E10515">IF(D10515="","",XLOOKUP(D10515,DATOS!$D$6:D14000,DATOS!$C$6:C14000,0,0,1))</f>
        <v/>
      </c>
      <c r="F10515" s="220"/>
      <c r="G10515" s="221"/>
      <c r="H10515" s="194"/>
      <c r="I10515" s="106"/>
      <c r="J10515" s="195"/>
      <c r="K10515" s="195"/>
      <c r="L10515" s="196"/>
    </row>
    <row r="10516">
      <c r="A10516" s="198"/>
      <c r="B10516" s="219"/>
      <c r="C10516" s="103"/>
      <c r="D10516" s="103"/>
      <c r="E10516" s="5" t="str">
        <f t="array" ref="E10516">IF(D10516="","",XLOOKUP(D10516,DATOS!$D$6:D14000,DATOS!$C$6:C14000,0,0,1))</f>
        <v/>
      </c>
      <c r="F10516" s="220"/>
      <c r="G10516" s="221"/>
      <c r="H10516" s="194"/>
      <c r="I10516" s="106"/>
      <c r="J10516" s="195"/>
      <c r="K10516" s="195"/>
      <c r="L10516" s="196"/>
    </row>
    <row r="10517">
      <c r="A10517" s="198"/>
      <c r="B10517" s="219"/>
      <c r="C10517" s="103"/>
      <c r="D10517" s="103"/>
      <c r="E10517" s="5" t="str">
        <f t="array" ref="E10517">IF(D10517="","",XLOOKUP(D10517,DATOS!$D$6:D14000,DATOS!$C$6:C14000,0,0,1))</f>
        <v/>
      </c>
      <c r="F10517" s="220"/>
      <c r="G10517" s="221"/>
      <c r="H10517" s="194"/>
      <c r="I10517" s="106"/>
      <c r="J10517" s="195"/>
      <c r="K10517" s="195"/>
      <c r="L10517" s="196"/>
    </row>
    <row r="10518">
      <c r="A10518" s="198"/>
      <c r="B10518" s="219"/>
      <c r="C10518" s="103"/>
      <c r="D10518" s="103"/>
      <c r="E10518" s="5" t="str">
        <f t="array" ref="E10518">IF(D10518="","",XLOOKUP(D10518,DATOS!$D$6:D14000,DATOS!$C$6:C14000,0,0,1))</f>
        <v/>
      </c>
      <c r="F10518" s="220"/>
      <c r="G10518" s="221"/>
      <c r="H10518" s="194"/>
      <c r="I10518" s="106"/>
      <c r="J10518" s="195"/>
      <c r="K10518" s="195"/>
      <c r="L10518" s="196"/>
    </row>
    <row r="10519">
      <c r="A10519" s="198"/>
      <c r="B10519" s="219"/>
      <c r="C10519" s="103"/>
      <c r="D10519" s="103"/>
      <c r="E10519" s="5" t="str">
        <f t="array" ref="E10519">IF(D10519="","",XLOOKUP(D10519,DATOS!$D$6:D14000,DATOS!$C$6:C14000,0,0,1))</f>
        <v/>
      </c>
      <c r="F10519" s="220"/>
      <c r="G10519" s="221"/>
      <c r="H10519" s="194"/>
      <c r="I10519" s="106"/>
      <c r="J10519" s="195"/>
      <c r="K10519" s="195"/>
      <c r="L10519" s="196"/>
    </row>
    <row r="10520">
      <c r="A10520" s="198"/>
      <c r="B10520" s="219"/>
      <c r="C10520" s="103"/>
      <c r="D10520" s="103"/>
      <c r="E10520" s="5" t="str">
        <f t="array" ref="E10520">IF(D10520="","",XLOOKUP(D10520,DATOS!$D$6:D14000,DATOS!$C$6:C14000,0,0,1))</f>
        <v/>
      </c>
      <c r="F10520" s="220"/>
      <c r="G10520" s="221"/>
      <c r="H10520" s="194"/>
      <c r="I10520" s="106"/>
      <c r="J10520" s="195"/>
      <c r="K10520" s="195"/>
      <c r="L10520" s="196"/>
    </row>
    <row r="10521">
      <c r="A10521" s="198"/>
      <c r="B10521" s="219"/>
      <c r="C10521" s="103"/>
      <c r="D10521" s="103"/>
      <c r="E10521" s="5" t="str">
        <f t="array" ref="E10521">IF(D10521="","",XLOOKUP(D10521,DATOS!$D$6:D14000,DATOS!$C$6:C14000,0,0,1))</f>
        <v/>
      </c>
      <c r="F10521" s="220"/>
      <c r="G10521" s="221"/>
      <c r="H10521" s="194"/>
      <c r="I10521" s="106"/>
      <c r="J10521" s="195"/>
      <c r="K10521" s="195"/>
      <c r="L10521" s="196"/>
    </row>
    <row r="10522">
      <c r="A10522" s="198"/>
      <c r="B10522" s="219"/>
      <c r="C10522" s="103"/>
      <c r="D10522" s="103"/>
      <c r="E10522" s="5" t="str">
        <f t="array" ref="E10522">IF(D10522="","",XLOOKUP(D10522,DATOS!$D$6:D14000,DATOS!$C$6:C14000,0,0,1))</f>
        <v/>
      </c>
      <c r="F10522" s="220"/>
      <c r="G10522" s="221"/>
      <c r="H10522" s="194"/>
      <c r="I10522" s="106"/>
      <c r="J10522" s="195"/>
      <c r="K10522" s="195"/>
      <c r="L10522" s="196"/>
    </row>
    <row r="10523">
      <c r="A10523" s="198"/>
      <c r="B10523" s="219"/>
      <c r="C10523" s="103"/>
      <c r="D10523" s="103"/>
      <c r="E10523" s="5" t="str">
        <f t="array" ref="E10523">IF(D10523="","",XLOOKUP(D10523,DATOS!$D$6:D14000,DATOS!$C$6:C14000,0,0,1))</f>
        <v/>
      </c>
      <c r="F10523" s="220"/>
      <c r="G10523" s="221"/>
      <c r="H10523" s="194"/>
      <c r="I10523" s="106"/>
      <c r="J10523" s="195"/>
      <c r="K10523" s="195"/>
      <c r="L10523" s="196"/>
    </row>
    <row r="10524">
      <c r="A10524" s="198"/>
      <c r="B10524" s="219"/>
      <c r="C10524" s="103"/>
      <c r="D10524" s="103"/>
      <c r="E10524" s="5" t="str">
        <f t="array" ref="E10524">IF(D10524="","",XLOOKUP(D10524,DATOS!$D$6:D14000,DATOS!$C$6:C14000,0,0,1))</f>
        <v/>
      </c>
      <c r="F10524" s="220"/>
      <c r="G10524" s="221"/>
      <c r="H10524" s="194"/>
      <c r="I10524" s="106"/>
      <c r="J10524" s="195"/>
      <c r="K10524" s="195"/>
      <c r="L10524" s="196"/>
    </row>
    <row r="10525">
      <c r="A10525" s="198"/>
      <c r="B10525" s="219"/>
      <c r="C10525" s="103"/>
      <c r="D10525" s="103"/>
      <c r="E10525" s="5" t="str">
        <f t="array" ref="E10525">IF(D10525="","",XLOOKUP(D10525,DATOS!$D$6:D14000,DATOS!$C$6:C14000,0,0,1))</f>
        <v/>
      </c>
      <c r="F10525" s="220"/>
      <c r="G10525" s="221"/>
      <c r="H10525" s="194"/>
      <c r="I10525" s="106"/>
      <c r="J10525" s="195"/>
      <c r="K10525" s="195"/>
      <c r="L10525" s="196"/>
    </row>
    <row r="10526">
      <c r="A10526" s="198"/>
      <c r="B10526" s="219"/>
      <c r="C10526" s="103"/>
      <c r="D10526" s="103"/>
      <c r="E10526" s="5" t="str">
        <f t="array" ref="E10526">IF(D10526="","",XLOOKUP(D10526,DATOS!$D$6:D14000,DATOS!$C$6:C14000,0,0,1))</f>
        <v/>
      </c>
      <c r="F10526" s="220"/>
      <c r="G10526" s="221"/>
      <c r="H10526" s="194"/>
      <c r="I10526" s="106"/>
      <c r="J10526" s="195"/>
      <c r="K10526" s="195"/>
      <c r="L10526" s="196"/>
    </row>
    <row r="10527">
      <c r="A10527" s="198"/>
      <c r="B10527" s="219"/>
      <c r="C10527" s="103"/>
      <c r="D10527" s="103"/>
      <c r="E10527" s="5" t="str">
        <f t="array" ref="E10527">IF(D10527="","",XLOOKUP(D10527,DATOS!$D$6:D14000,DATOS!$C$6:C14000,0,0,1))</f>
        <v/>
      </c>
      <c r="F10527" s="220"/>
      <c r="G10527" s="221"/>
      <c r="H10527" s="194"/>
      <c r="I10527" s="106"/>
      <c r="J10527" s="195"/>
      <c r="K10527" s="195"/>
      <c r="L10527" s="196"/>
    </row>
    <row r="10528">
      <c r="A10528" s="198"/>
      <c r="B10528" s="219"/>
      <c r="C10528" s="103"/>
      <c r="D10528" s="103"/>
      <c r="E10528" s="5" t="str">
        <f t="array" ref="E10528">IF(D10528="","",XLOOKUP(D10528,DATOS!$D$6:D14000,DATOS!$C$6:C14000,0,0,1))</f>
        <v/>
      </c>
      <c r="F10528" s="220"/>
      <c r="G10528" s="221"/>
      <c r="H10528" s="194"/>
      <c r="I10528" s="106"/>
      <c r="J10528" s="195"/>
      <c r="K10528" s="195"/>
      <c r="L10528" s="196"/>
    </row>
    <row r="10529">
      <c r="A10529" s="198"/>
      <c r="B10529" s="219"/>
      <c r="C10529" s="103"/>
      <c r="D10529" s="103"/>
      <c r="E10529" s="5" t="str">
        <f t="array" ref="E10529">IF(D10529="","",XLOOKUP(D10529,DATOS!$D$6:D14000,DATOS!$C$6:C14000,0,0,1))</f>
        <v/>
      </c>
      <c r="F10529" s="220"/>
      <c r="G10529" s="221"/>
      <c r="H10529" s="194"/>
      <c r="I10529" s="106"/>
      <c r="J10529" s="195"/>
      <c r="K10529" s="195"/>
      <c r="L10529" s="196"/>
    </row>
    <row r="10530">
      <c r="A10530" s="198"/>
      <c r="B10530" s="219"/>
      <c r="C10530" s="103"/>
      <c r="D10530" s="103"/>
      <c r="E10530" s="5" t="str">
        <f t="array" ref="E10530">IF(D10530="","",XLOOKUP(D10530,DATOS!$D$6:D14000,DATOS!$C$6:C14000,0,0,1))</f>
        <v/>
      </c>
      <c r="F10530" s="220"/>
      <c r="G10530" s="221"/>
      <c r="H10530" s="194"/>
      <c r="I10530" s="106"/>
      <c r="J10530" s="195"/>
      <c r="K10530" s="195"/>
      <c r="L10530" s="196"/>
    </row>
    <row r="10531">
      <c r="A10531" s="198"/>
      <c r="B10531" s="219"/>
      <c r="C10531" s="103"/>
      <c r="D10531" s="103"/>
      <c r="E10531" s="5" t="str">
        <f t="array" ref="E10531">IF(D10531="","",XLOOKUP(D10531,DATOS!$D$6:D14000,DATOS!$C$6:C14000,0,0,1))</f>
        <v/>
      </c>
      <c r="F10531" s="220"/>
      <c r="G10531" s="221"/>
      <c r="H10531" s="194"/>
      <c r="I10531" s="106"/>
      <c r="J10531" s="195"/>
      <c r="K10531" s="195"/>
      <c r="L10531" s="196"/>
    </row>
    <row r="10532">
      <c r="A10532" s="198"/>
      <c r="B10532" s="219"/>
      <c r="C10532" s="103"/>
      <c r="D10532" s="103"/>
      <c r="E10532" s="5" t="str">
        <f t="array" ref="E10532">IF(D10532="","",XLOOKUP(D10532,DATOS!$D$6:D14000,DATOS!$C$6:C14000,0,0,1))</f>
        <v/>
      </c>
      <c r="F10532" s="220"/>
      <c r="G10532" s="221"/>
      <c r="H10532" s="194"/>
      <c r="I10532" s="106"/>
      <c r="J10532" s="195"/>
      <c r="K10532" s="195"/>
      <c r="L10532" s="196"/>
    </row>
    <row r="10533">
      <c r="A10533" s="198"/>
      <c r="B10533" s="219"/>
      <c r="C10533" s="103"/>
      <c r="D10533" s="103"/>
      <c r="E10533" s="5" t="str">
        <f t="array" ref="E10533">IF(D10533="","",XLOOKUP(D10533,DATOS!$D$6:D14000,DATOS!$C$6:C14000,0,0,1))</f>
        <v/>
      </c>
      <c r="F10533" s="220"/>
      <c r="G10533" s="221"/>
      <c r="H10533" s="194"/>
      <c r="I10533" s="106"/>
      <c r="J10533" s="195"/>
      <c r="K10533" s="195"/>
      <c r="L10533" s="196"/>
    </row>
    <row r="10534">
      <c r="A10534" s="198"/>
      <c r="B10534" s="219"/>
      <c r="C10534" s="103"/>
      <c r="D10534" s="103"/>
      <c r="E10534" s="5" t="str">
        <f t="array" ref="E10534">IF(D10534="","",XLOOKUP(D10534,DATOS!$D$6:D14000,DATOS!$C$6:C14000,0,0,1))</f>
        <v/>
      </c>
      <c r="F10534" s="220"/>
      <c r="G10534" s="221"/>
      <c r="H10534" s="194"/>
      <c r="I10534" s="106"/>
      <c r="J10534" s="195"/>
      <c r="K10534" s="195"/>
      <c r="L10534" s="196"/>
    </row>
    <row r="10535">
      <c r="A10535" s="198"/>
      <c r="B10535" s="219"/>
      <c r="C10535" s="103"/>
      <c r="D10535" s="103"/>
      <c r="E10535" s="5" t="str">
        <f t="array" ref="E10535">IF(D10535="","",XLOOKUP(D10535,DATOS!$D$6:D14000,DATOS!$C$6:C14000,0,0,1))</f>
        <v/>
      </c>
      <c r="F10535" s="220"/>
      <c r="G10535" s="221"/>
      <c r="H10535" s="194"/>
      <c r="I10535" s="106"/>
      <c r="J10535" s="195"/>
      <c r="K10535" s="195"/>
      <c r="L10535" s="196"/>
    </row>
    <row r="10536">
      <c r="A10536" s="198"/>
      <c r="B10536" s="219"/>
      <c r="C10536" s="103"/>
      <c r="D10536" s="103"/>
      <c r="E10536" s="5" t="str">
        <f t="array" ref="E10536">IF(D10536="","",XLOOKUP(D10536,DATOS!$D$6:D14000,DATOS!$C$6:C14000,0,0,1))</f>
        <v/>
      </c>
      <c r="F10536" s="220"/>
      <c r="G10536" s="221"/>
      <c r="H10536" s="194"/>
      <c r="I10536" s="106"/>
      <c r="J10536" s="195"/>
      <c r="K10536" s="195"/>
      <c r="L10536" s="196"/>
    </row>
    <row r="10537">
      <c r="A10537" s="198"/>
      <c r="B10537" s="219"/>
      <c r="C10537" s="103"/>
      <c r="D10537" s="103"/>
      <c r="E10537" s="5" t="str">
        <f t="array" ref="E10537">IF(D10537="","",XLOOKUP(D10537,DATOS!$D$6:D14000,DATOS!$C$6:C14000,0,0,1))</f>
        <v/>
      </c>
      <c r="F10537" s="220"/>
      <c r="G10537" s="221"/>
      <c r="H10537" s="194"/>
      <c r="I10537" s="106"/>
      <c r="J10537" s="195"/>
      <c r="K10537" s="195"/>
      <c r="L10537" s="196"/>
    </row>
    <row r="10538">
      <c r="A10538" s="198"/>
      <c r="B10538" s="219"/>
      <c r="C10538" s="103"/>
      <c r="D10538" s="103"/>
      <c r="E10538" s="5" t="str">
        <f t="array" ref="E10538">IF(D10538="","",XLOOKUP(D10538,DATOS!$D$6:D14000,DATOS!$C$6:C14000,0,0,1))</f>
        <v/>
      </c>
      <c r="F10538" s="220"/>
      <c r="G10538" s="221"/>
      <c r="H10538" s="194"/>
      <c r="I10538" s="106"/>
      <c r="J10538" s="195"/>
      <c r="K10538" s="195"/>
      <c r="L10538" s="196"/>
    </row>
    <row r="10539">
      <c r="A10539" s="198"/>
      <c r="B10539" s="219"/>
      <c r="C10539" s="103"/>
      <c r="D10539" s="103"/>
      <c r="E10539" s="5" t="str">
        <f t="array" ref="E10539">IF(D10539="","",XLOOKUP(D10539,DATOS!$D$6:D14000,DATOS!$C$6:C14000,0,0,1))</f>
        <v/>
      </c>
      <c r="F10539" s="220"/>
      <c r="G10539" s="221"/>
      <c r="H10539" s="194"/>
      <c r="I10539" s="106"/>
      <c r="J10539" s="195"/>
      <c r="K10539" s="195"/>
      <c r="L10539" s="196"/>
    </row>
    <row r="10540">
      <c r="A10540" s="198"/>
      <c r="B10540" s="219"/>
      <c r="C10540" s="103"/>
      <c r="D10540" s="103"/>
      <c r="E10540" s="5" t="str">
        <f t="array" ref="E10540">IF(D10540="","",XLOOKUP(D10540,DATOS!$D$6:D14000,DATOS!$C$6:C14000,0,0,1))</f>
        <v/>
      </c>
      <c r="F10540" s="220"/>
      <c r="G10540" s="221"/>
      <c r="H10540" s="194"/>
      <c r="I10540" s="106"/>
      <c r="J10540" s="195"/>
      <c r="K10540" s="195"/>
      <c r="L10540" s="196"/>
    </row>
    <row r="10541">
      <c r="A10541" s="198"/>
      <c r="B10541" s="219"/>
      <c r="C10541" s="103"/>
      <c r="D10541" s="103"/>
      <c r="E10541" s="5" t="str">
        <f t="array" ref="E10541">IF(D10541="","",XLOOKUP(D10541,DATOS!$D$6:D14000,DATOS!$C$6:C14000,0,0,1))</f>
        <v/>
      </c>
      <c r="F10541" s="220"/>
      <c r="G10541" s="221"/>
      <c r="H10541" s="194"/>
      <c r="I10541" s="106"/>
      <c r="J10541" s="195"/>
      <c r="K10541" s="195"/>
      <c r="L10541" s="196"/>
    </row>
    <row r="10542">
      <c r="A10542" s="198"/>
      <c r="B10542" s="219"/>
      <c r="C10542" s="103"/>
      <c r="D10542" s="103"/>
      <c r="E10542" s="5" t="str">
        <f t="array" ref="E10542">IF(D10542="","",XLOOKUP(D10542,DATOS!$D$6:D14000,DATOS!$C$6:C14000,0,0,1))</f>
        <v/>
      </c>
      <c r="F10542" s="220"/>
      <c r="G10542" s="221"/>
      <c r="H10542" s="194"/>
      <c r="I10542" s="106"/>
      <c r="J10542" s="195"/>
      <c r="K10542" s="195"/>
      <c r="L10542" s="196"/>
    </row>
    <row r="10543">
      <c r="A10543" s="198"/>
      <c r="B10543" s="219"/>
      <c r="C10543" s="103"/>
      <c r="D10543" s="103"/>
      <c r="E10543" s="5" t="str">
        <f t="array" ref="E10543">IF(D10543="","",XLOOKUP(D10543,DATOS!$D$6:D14000,DATOS!$C$6:C14000,0,0,1))</f>
        <v/>
      </c>
      <c r="F10543" s="220"/>
      <c r="G10543" s="221"/>
      <c r="H10543" s="194"/>
      <c r="I10543" s="106"/>
      <c r="J10543" s="195"/>
      <c r="K10543" s="195"/>
      <c r="L10543" s="196"/>
    </row>
    <row r="10544">
      <c r="A10544" s="198"/>
      <c r="B10544" s="219"/>
      <c r="C10544" s="103"/>
      <c r="D10544" s="103"/>
      <c r="E10544" s="5" t="str">
        <f t="array" ref="E10544">IF(D10544="","",XLOOKUP(D10544,DATOS!$D$6:D14000,DATOS!$C$6:C14000,0,0,1))</f>
        <v/>
      </c>
      <c r="F10544" s="220"/>
      <c r="G10544" s="221"/>
      <c r="H10544" s="194"/>
      <c r="I10544" s="106"/>
      <c r="J10544" s="195"/>
      <c r="K10544" s="195"/>
      <c r="L10544" s="196"/>
    </row>
    <row r="10545">
      <c r="A10545" s="198"/>
      <c r="B10545" s="219"/>
      <c r="C10545" s="103"/>
      <c r="D10545" s="103"/>
      <c r="E10545" s="5" t="str">
        <f t="array" ref="E10545">IF(D10545="","",XLOOKUP(D10545,DATOS!$D$6:D14000,DATOS!$C$6:C14000,0,0,1))</f>
        <v/>
      </c>
      <c r="F10545" s="220"/>
      <c r="G10545" s="221"/>
      <c r="H10545" s="194"/>
      <c r="I10545" s="106"/>
      <c r="J10545" s="195"/>
      <c r="K10545" s="195"/>
      <c r="L10545" s="196"/>
    </row>
    <row r="10546">
      <c r="A10546" s="198"/>
      <c r="B10546" s="219"/>
      <c r="C10546" s="103"/>
      <c r="D10546" s="103"/>
      <c r="E10546" s="5" t="str">
        <f t="array" ref="E10546">IF(D10546="","",XLOOKUP(D10546,DATOS!$D$6:D14000,DATOS!$C$6:C14000,0,0,1))</f>
        <v/>
      </c>
      <c r="F10546" s="220"/>
      <c r="G10546" s="221"/>
      <c r="H10546" s="194"/>
      <c r="I10546" s="106"/>
      <c r="J10546" s="195"/>
      <c r="K10546" s="195"/>
      <c r="L10546" s="196"/>
    </row>
    <row r="10547">
      <c r="A10547" s="198"/>
      <c r="B10547" s="219"/>
      <c r="C10547" s="103"/>
      <c r="D10547" s="103"/>
      <c r="E10547" s="5" t="str">
        <f t="array" ref="E10547">IF(D10547="","",XLOOKUP(D10547,DATOS!$D$6:D14000,DATOS!$C$6:C14000,0,0,1))</f>
        <v/>
      </c>
      <c r="F10547" s="220"/>
      <c r="G10547" s="221"/>
      <c r="H10547" s="194"/>
      <c r="I10547" s="106"/>
      <c r="J10547" s="195"/>
      <c r="K10547" s="195"/>
      <c r="L10547" s="196"/>
    </row>
    <row r="10548">
      <c r="A10548" s="198"/>
      <c r="B10548" s="219"/>
      <c r="C10548" s="103"/>
      <c r="D10548" s="103"/>
      <c r="E10548" s="5" t="str">
        <f t="array" ref="E10548">IF(D10548="","",XLOOKUP(D10548,DATOS!$D$6:D14000,DATOS!$C$6:C14000,0,0,1))</f>
        <v/>
      </c>
      <c r="F10548" s="220"/>
      <c r="G10548" s="221"/>
      <c r="H10548" s="194"/>
      <c r="I10548" s="106"/>
      <c r="J10548" s="195"/>
      <c r="K10548" s="195"/>
      <c r="L10548" s="196"/>
    </row>
    <row r="10549">
      <c r="A10549" s="198"/>
      <c r="B10549" s="219"/>
      <c r="C10549" s="103"/>
      <c r="D10549" s="103"/>
      <c r="E10549" s="5" t="str">
        <f t="array" ref="E10549">IF(D10549="","",XLOOKUP(D10549,DATOS!$D$6:D14000,DATOS!$C$6:C14000,0,0,1))</f>
        <v/>
      </c>
      <c r="F10549" s="220"/>
      <c r="G10549" s="221"/>
      <c r="H10549" s="194"/>
      <c r="I10549" s="106"/>
      <c r="J10549" s="195"/>
      <c r="K10549" s="195"/>
      <c r="L10549" s="196"/>
    </row>
    <row r="10550">
      <c r="A10550" s="198"/>
      <c r="B10550" s="219"/>
      <c r="C10550" s="103"/>
      <c r="D10550" s="103"/>
      <c r="E10550" s="5" t="str">
        <f t="array" ref="E10550">IF(D10550="","",XLOOKUP(D10550,DATOS!$D$6:D14000,DATOS!$C$6:C14000,0,0,1))</f>
        <v/>
      </c>
      <c r="F10550" s="220"/>
      <c r="G10550" s="221"/>
      <c r="H10550" s="194"/>
      <c r="I10550" s="106"/>
      <c r="J10550" s="195"/>
      <c r="K10550" s="195"/>
      <c r="L10550" s="196"/>
    </row>
    <row r="10551">
      <c r="A10551" s="198"/>
      <c r="B10551" s="219"/>
      <c r="C10551" s="103"/>
      <c r="D10551" s="103"/>
      <c r="E10551" s="5" t="str">
        <f t="array" ref="E10551">IF(D10551="","",XLOOKUP(D10551,DATOS!$D$6:D14000,DATOS!$C$6:C14000,0,0,1))</f>
        <v/>
      </c>
      <c r="F10551" s="220"/>
      <c r="G10551" s="221"/>
      <c r="H10551" s="194"/>
      <c r="I10551" s="106"/>
      <c r="J10551" s="195"/>
      <c r="K10551" s="195"/>
      <c r="L10551" s="196"/>
    </row>
    <row r="10552">
      <c r="A10552" s="198"/>
      <c r="B10552" s="219"/>
      <c r="C10552" s="103"/>
      <c r="D10552" s="103"/>
      <c r="E10552" s="5" t="str">
        <f t="array" ref="E10552">IF(D10552="","",XLOOKUP(D10552,DATOS!$D$6:D14000,DATOS!$C$6:C14000,0,0,1))</f>
        <v/>
      </c>
      <c r="F10552" s="220"/>
      <c r="G10552" s="221"/>
      <c r="H10552" s="194"/>
      <c r="I10552" s="106"/>
      <c r="J10552" s="195"/>
      <c r="K10552" s="195"/>
      <c r="L10552" s="196"/>
    </row>
    <row r="10553">
      <c r="A10553" s="198"/>
      <c r="B10553" s="219"/>
      <c r="C10553" s="103"/>
      <c r="D10553" s="103"/>
      <c r="E10553" s="5" t="str">
        <f t="array" ref="E10553">IF(D10553="","",XLOOKUP(D10553,DATOS!$D$6:D14000,DATOS!$C$6:C14000,0,0,1))</f>
        <v/>
      </c>
      <c r="F10553" s="220"/>
      <c r="G10553" s="221"/>
      <c r="H10553" s="194"/>
      <c r="I10553" s="106"/>
      <c r="J10553" s="195"/>
      <c r="K10553" s="195"/>
      <c r="L10553" s="196"/>
    </row>
    <row r="10554">
      <c r="A10554" s="198"/>
      <c r="B10554" s="219"/>
      <c r="C10554" s="103"/>
      <c r="D10554" s="103"/>
      <c r="E10554" s="5" t="str">
        <f t="array" ref="E10554">IF(D10554="","",XLOOKUP(D10554,DATOS!$D$6:D14000,DATOS!$C$6:C14000,0,0,1))</f>
        <v/>
      </c>
      <c r="F10554" s="220"/>
      <c r="G10554" s="221"/>
      <c r="H10554" s="194"/>
      <c r="I10554" s="106"/>
      <c r="J10554" s="195"/>
      <c r="K10554" s="195"/>
      <c r="L10554" s="196"/>
    </row>
    <row r="10555">
      <c r="A10555" s="198"/>
      <c r="B10555" s="219"/>
      <c r="C10555" s="103"/>
      <c r="D10555" s="103"/>
      <c r="E10555" s="5" t="str">
        <f t="array" ref="E10555">IF(D10555="","",XLOOKUP(D10555,DATOS!$D$6:D14000,DATOS!$C$6:C14000,0,0,1))</f>
        <v/>
      </c>
      <c r="F10555" s="220"/>
      <c r="G10555" s="221"/>
      <c r="H10555" s="194"/>
      <c r="I10555" s="106"/>
      <c r="J10555" s="195"/>
      <c r="K10555" s="195"/>
      <c r="L10555" s="196"/>
    </row>
    <row r="10556">
      <c r="A10556" s="198"/>
      <c r="B10556" s="219"/>
      <c r="C10556" s="103"/>
      <c r="D10556" s="103"/>
      <c r="E10556" s="5" t="str">
        <f t="array" ref="E10556">IF(D10556="","",XLOOKUP(D10556,DATOS!$D$6:D14000,DATOS!$C$6:C14000,0,0,1))</f>
        <v/>
      </c>
      <c r="F10556" s="220"/>
      <c r="G10556" s="221"/>
      <c r="H10556" s="194"/>
      <c r="I10556" s="106"/>
      <c r="J10556" s="195"/>
      <c r="K10556" s="195"/>
      <c r="L10556" s="196"/>
    </row>
    <row r="10557">
      <c r="A10557" s="198"/>
      <c r="B10557" s="219"/>
      <c r="C10557" s="103"/>
      <c r="D10557" s="103"/>
      <c r="E10557" s="5" t="str">
        <f t="array" ref="E10557">IF(D10557="","",XLOOKUP(D10557,DATOS!$D$6:D14000,DATOS!$C$6:C14000,0,0,1))</f>
        <v/>
      </c>
      <c r="F10557" s="220"/>
      <c r="G10557" s="221"/>
      <c r="H10557" s="194"/>
      <c r="I10557" s="106"/>
      <c r="J10557" s="195"/>
      <c r="K10557" s="195"/>
      <c r="L10557" s="196"/>
    </row>
    <row r="10558">
      <c r="A10558" s="198"/>
      <c r="B10558" s="219"/>
      <c r="C10558" s="103"/>
      <c r="D10558" s="103"/>
      <c r="E10558" s="5" t="str">
        <f t="array" ref="E10558">IF(D10558="","",XLOOKUP(D10558,DATOS!$D$6:D14000,DATOS!$C$6:C14000,0,0,1))</f>
        <v/>
      </c>
      <c r="F10558" s="220"/>
      <c r="G10558" s="221"/>
      <c r="H10558" s="194"/>
      <c r="I10558" s="106"/>
      <c r="J10558" s="195"/>
      <c r="K10558" s="195"/>
      <c r="L10558" s="196"/>
    </row>
    <row r="10559">
      <c r="A10559" s="198"/>
      <c r="B10559" s="219"/>
      <c r="C10559" s="103"/>
      <c r="D10559" s="103"/>
      <c r="E10559" s="5" t="str">
        <f t="array" ref="E10559">IF(D10559="","",XLOOKUP(D10559,DATOS!$D$6:D14000,DATOS!$C$6:C14000,0,0,1))</f>
        <v/>
      </c>
      <c r="F10559" s="220"/>
      <c r="G10559" s="221"/>
      <c r="H10559" s="194"/>
      <c r="I10559" s="106"/>
      <c r="J10559" s="195"/>
      <c r="K10559" s="195"/>
      <c r="L10559" s="196"/>
    </row>
    <row r="10560">
      <c r="A10560" s="198"/>
      <c r="B10560" s="219"/>
      <c r="C10560" s="103"/>
      <c r="D10560" s="103"/>
      <c r="E10560" s="5" t="str">
        <f t="array" ref="E10560">IF(D10560="","",XLOOKUP(D10560,DATOS!$D$6:D14000,DATOS!$C$6:C14000,0,0,1))</f>
        <v/>
      </c>
      <c r="F10560" s="220"/>
      <c r="G10560" s="221"/>
      <c r="H10560" s="194"/>
      <c r="I10560" s="106"/>
      <c r="J10560" s="195"/>
      <c r="K10560" s="195"/>
      <c r="L10560" s="196"/>
    </row>
    <row r="10561">
      <c r="A10561" s="198"/>
      <c r="B10561" s="219"/>
      <c r="C10561" s="103"/>
      <c r="D10561" s="103"/>
      <c r="E10561" s="5" t="str">
        <f t="array" ref="E10561">IF(D10561="","",XLOOKUP(D10561,DATOS!$D$6:D14000,DATOS!$C$6:C14000,0,0,1))</f>
        <v/>
      </c>
      <c r="F10561" s="220"/>
      <c r="G10561" s="221"/>
      <c r="H10561" s="194"/>
      <c r="I10561" s="106"/>
      <c r="J10561" s="195"/>
      <c r="K10561" s="195"/>
      <c r="L10561" s="196"/>
    </row>
    <row r="10562">
      <c r="A10562" s="198"/>
      <c r="B10562" s="219"/>
      <c r="C10562" s="103"/>
      <c r="D10562" s="103"/>
      <c r="E10562" s="5" t="str">
        <f t="array" ref="E10562">IF(D10562="","",XLOOKUP(D10562,DATOS!$D$6:D14000,DATOS!$C$6:C14000,0,0,1))</f>
        <v/>
      </c>
      <c r="F10562" s="220"/>
      <c r="G10562" s="221"/>
      <c r="H10562" s="194"/>
      <c r="I10562" s="106"/>
      <c r="J10562" s="195"/>
      <c r="K10562" s="195"/>
      <c r="L10562" s="196"/>
    </row>
    <row r="10563">
      <c r="A10563" s="198"/>
      <c r="B10563" s="219"/>
      <c r="C10563" s="103"/>
      <c r="D10563" s="103"/>
      <c r="E10563" s="5" t="str">
        <f t="array" ref="E10563">IF(D10563="","",XLOOKUP(D10563,DATOS!$D$6:D14000,DATOS!$C$6:C14000,0,0,1))</f>
        <v/>
      </c>
      <c r="F10563" s="220"/>
      <c r="G10563" s="221"/>
      <c r="H10563" s="194"/>
      <c r="I10563" s="106"/>
      <c r="J10563" s="195"/>
      <c r="K10563" s="195"/>
      <c r="L10563" s="196"/>
    </row>
    <row r="10564">
      <c r="A10564" s="198"/>
      <c r="B10564" s="219"/>
      <c r="C10564" s="103"/>
      <c r="D10564" s="103"/>
      <c r="E10564" s="5" t="str">
        <f t="array" ref="E10564">IF(D10564="","",XLOOKUP(D10564,DATOS!$D$6:D14000,DATOS!$C$6:C14000,0,0,1))</f>
        <v/>
      </c>
      <c r="F10564" s="220"/>
      <c r="G10564" s="221"/>
      <c r="H10564" s="194"/>
      <c r="I10564" s="106"/>
      <c r="J10564" s="195"/>
      <c r="K10564" s="195"/>
      <c r="L10564" s="196"/>
    </row>
    <row r="10565">
      <c r="A10565" s="198"/>
      <c r="B10565" s="219"/>
      <c r="C10565" s="103"/>
      <c r="D10565" s="103"/>
      <c r="E10565" s="5" t="str">
        <f t="array" ref="E10565">IF(D10565="","",XLOOKUP(D10565,DATOS!$D$6:D14000,DATOS!$C$6:C14000,0,0,1))</f>
        <v/>
      </c>
      <c r="F10565" s="220"/>
      <c r="G10565" s="221"/>
      <c r="H10565" s="194"/>
      <c r="I10565" s="106"/>
      <c r="J10565" s="195"/>
      <c r="K10565" s="195"/>
      <c r="L10565" s="196"/>
    </row>
    <row r="10566">
      <c r="A10566" s="198"/>
      <c r="B10566" s="219"/>
      <c r="C10566" s="103"/>
      <c r="D10566" s="103"/>
      <c r="E10566" s="5" t="str">
        <f t="array" ref="E10566">IF(D10566="","",XLOOKUP(D10566,DATOS!$D$6:D14000,DATOS!$C$6:C14000,0,0,1))</f>
        <v/>
      </c>
      <c r="F10566" s="220"/>
      <c r="G10566" s="221"/>
      <c r="H10566" s="194"/>
      <c r="I10566" s="106"/>
      <c r="J10566" s="195"/>
      <c r="K10566" s="195"/>
      <c r="L10566" s="196"/>
    </row>
    <row r="10567">
      <c r="A10567" s="198"/>
      <c r="B10567" s="219"/>
      <c r="C10567" s="103"/>
      <c r="D10567" s="103"/>
      <c r="E10567" s="5" t="str">
        <f t="array" ref="E10567">IF(D10567="","",XLOOKUP(D10567,DATOS!$D$6:D14000,DATOS!$C$6:C14000,0,0,1))</f>
        <v/>
      </c>
      <c r="F10567" s="220"/>
      <c r="G10567" s="221"/>
      <c r="H10567" s="194"/>
      <c r="I10567" s="106"/>
      <c r="J10567" s="195"/>
      <c r="K10567" s="195"/>
      <c r="L10567" s="196"/>
    </row>
    <row r="10568">
      <c r="A10568" s="198"/>
      <c r="B10568" s="219"/>
      <c r="C10568" s="103"/>
      <c r="D10568" s="103"/>
      <c r="E10568" s="5" t="str">
        <f t="array" ref="E10568">IF(D10568="","",XLOOKUP(D10568,DATOS!$D$6:D14000,DATOS!$C$6:C14000,0,0,1))</f>
        <v/>
      </c>
      <c r="F10568" s="220"/>
      <c r="G10568" s="221"/>
      <c r="H10568" s="194"/>
      <c r="I10568" s="106"/>
      <c r="J10568" s="195"/>
      <c r="K10568" s="195"/>
      <c r="L10568" s="196"/>
    </row>
    <row r="10569">
      <c r="A10569" s="198"/>
      <c r="B10569" s="219"/>
      <c r="C10569" s="103"/>
      <c r="D10569" s="103"/>
      <c r="E10569" s="5" t="str">
        <f t="array" ref="E10569">IF(D10569="","",XLOOKUP(D10569,DATOS!$D$6:D14000,DATOS!$C$6:C14000,0,0,1))</f>
        <v/>
      </c>
      <c r="F10569" s="220"/>
      <c r="G10569" s="221"/>
      <c r="H10569" s="194"/>
      <c r="I10569" s="106"/>
      <c r="J10569" s="195"/>
      <c r="K10569" s="195"/>
      <c r="L10569" s="196"/>
    </row>
    <row r="10570">
      <c r="A10570" s="198"/>
      <c r="B10570" s="219"/>
      <c r="C10570" s="103"/>
      <c r="D10570" s="103"/>
      <c r="E10570" s="5" t="str">
        <f t="array" ref="E10570">IF(D10570="","",XLOOKUP(D10570,DATOS!$D$6:D14000,DATOS!$C$6:C14000,0,0,1))</f>
        <v/>
      </c>
      <c r="F10570" s="220"/>
      <c r="G10570" s="221"/>
      <c r="H10570" s="194"/>
      <c r="I10570" s="106"/>
      <c r="J10570" s="195"/>
      <c r="K10570" s="195"/>
      <c r="L10570" s="196"/>
    </row>
    <row r="10571">
      <c r="A10571" s="198"/>
      <c r="B10571" s="219"/>
      <c r="C10571" s="103"/>
      <c r="D10571" s="103"/>
      <c r="E10571" s="5" t="str">
        <f t="array" ref="E10571">IF(D10571="","",XLOOKUP(D10571,DATOS!$D$6:D14000,DATOS!$C$6:C14000,0,0,1))</f>
        <v/>
      </c>
      <c r="F10571" s="220"/>
      <c r="G10571" s="221"/>
      <c r="H10571" s="194"/>
      <c r="I10571" s="106"/>
      <c r="J10571" s="195"/>
      <c r="K10571" s="195"/>
      <c r="L10571" s="196"/>
    </row>
    <row r="10572">
      <c r="A10572" s="198"/>
      <c r="B10572" s="219"/>
      <c r="C10572" s="103"/>
      <c r="D10572" s="103"/>
      <c r="E10572" s="5" t="str">
        <f t="array" ref="E10572">IF(D10572="","",XLOOKUP(D10572,DATOS!$D$6:D14000,DATOS!$C$6:C14000,0,0,1))</f>
        <v/>
      </c>
      <c r="F10572" s="220"/>
      <c r="G10572" s="221"/>
      <c r="H10572" s="194"/>
      <c r="I10572" s="106"/>
      <c r="J10572" s="195"/>
      <c r="K10572" s="195"/>
      <c r="L10572" s="196"/>
    </row>
    <row r="10573">
      <c r="A10573" s="198"/>
      <c r="B10573" s="219"/>
      <c r="C10573" s="103"/>
      <c r="D10573" s="103"/>
      <c r="E10573" s="5" t="str">
        <f t="array" ref="E10573">IF(D10573="","",XLOOKUP(D10573,DATOS!$D$6:D14000,DATOS!$C$6:C14000,0,0,1))</f>
        <v/>
      </c>
      <c r="F10573" s="220"/>
      <c r="G10573" s="221"/>
      <c r="H10573" s="194"/>
      <c r="I10573" s="106"/>
      <c r="J10573" s="195"/>
      <c r="K10573" s="195"/>
      <c r="L10573" s="196"/>
    </row>
    <row r="10574">
      <c r="A10574" s="198"/>
      <c r="B10574" s="219"/>
      <c r="C10574" s="103"/>
      <c r="D10574" s="103"/>
      <c r="E10574" s="5" t="str">
        <f t="array" ref="E10574">IF(D10574="","",XLOOKUP(D10574,DATOS!$D$6:D14000,DATOS!$C$6:C14000,0,0,1))</f>
        <v/>
      </c>
      <c r="F10574" s="220"/>
      <c r="G10574" s="221"/>
      <c r="H10574" s="194"/>
      <c r="I10574" s="106"/>
      <c r="J10574" s="195"/>
      <c r="K10574" s="195"/>
      <c r="L10574" s="196"/>
    </row>
    <row r="10575">
      <c r="A10575" s="198"/>
      <c r="B10575" s="219"/>
      <c r="C10575" s="103"/>
      <c r="D10575" s="103"/>
      <c r="E10575" s="5" t="str">
        <f t="array" ref="E10575">IF(D10575="","",XLOOKUP(D10575,DATOS!$D$6:D14000,DATOS!$C$6:C14000,0,0,1))</f>
        <v/>
      </c>
      <c r="F10575" s="220"/>
      <c r="G10575" s="221"/>
      <c r="H10575" s="194"/>
      <c r="I10575" s="106"/>
      <c r="J10575" s="195"/>
      <c r="K10575" s="195"/>
      <c r="L10575" s="196"/>
    </row>
    <row r="10576">
      <c r="A10576" s="198"/>
      <c r="B10576" s="219"/>
      <c r="C10576" s="103"/>
      <c r="D10576" s="103"/>
      <c r="E10576" s="5" t="str">
        <f t="array" ref="E10576">IF(D10576="","",XLOOKUP(D10576,DATOS!$D$6:D14000,DATOS!$C$6:C14000,0,0,1))</f>
        <v/>
      </c>
      <c r="F10576" s="220"/>
      <c r="G10576" s="221"/>
      <c r="H10576" s="194"/>
      <c r="I10576" s="106"/>
      <c r="J10576" s="195"/>
      <c r="K10576" s="195"/>
      <c r="L10576" s="196"/>
    </row>
    <row r="10577">
      <c r="A10577" s="198"/>
      <c r="B10577" s="219"/>
      <c r="C10577" s="103"/>
      <c r="D10577" s="103"/>
      <c r="E10577" s="5" t="str">
        <f t="array" ref="E10577">IF(D10577="","",XLOOKUP(D10577,DATOS!$D$6:D14000,DATOS!$C$6:C14000,0,0,1))</f>
        <v/>
      </c>
      <c r="F10577" s="220"/>
      <c r="G10577" s="221"/>
      <c r="H10577" s="194"/>
      <c r="I10577" s="106"/>
      <c r="J10577" s="195"/>
      <c r="K10577" s="195"/>
      <c r="L10577" s="196"/>
    </row>
    <row r="10578">
      <c r="A10578" s="198"/>
      <c r="B10578" s="219"/>
      <c r="C10578" s="103"/>
      <c r="D10578" s="103"/>
      <c r="E10578" s="5" t="str">
        <f t="array" ref="E10578">IF(D10578="","",XLOOKUP(D10578,DATOS!$D$6:D14000,DATOS!$C$6:C14000,0,0,1))</f>
        <v/>
      </c>
      <c r="F10578" s="220"/>
      <c r="G10578" s="221"/>
      <c r="H10578" s="194"/>
      <c r="I10578" s="106"/>
      <c r="J10578" s="195"/>
      <c r="K10578" s="195"/>
      <c r="L10578" s="196"/>
    </row>
    <row r="10579">
      <c r="A10579" s="198"/>
      <c r="B10579" s="219"/>
      <c r="C10579" s="103"/>
      <c r="D10579" s="103"/>
      <c r="E10579" s="5" t="str">
        <f t="array" ref="E10579">IF(D10579="","",XLOOKUP(D10579,DATOS!$D$6:D14000,DATOS!$C$6:C14000,0,0,1))</f>
        <v/>
      </c>
      <c r="F10579" s="220"/>
      <c r="G10579" s="221"/>
      <c r="H10579" s="194"/>
      <c r="I10579" s="106"/>
      <c r="J10579" s="195"/>
      <c r="K10579" s="195"/>
      <c r="L10579" s="196"/>
    </row>
    <row r="10580">
      <c r="A10580" s="198"/>
      <c r="B10580" s="219"/>
      <c r="C10580" s="103"/>
      <c r="D10580" s="103"/>
      <c r="E10580" s="5" t="str">
        <f t="array" ref="E10580">IF(D10580="","",XLOOKUP(D10580,DATOS!$D$6:D14000,DATOS!$C$6:C14000,0,0,1))</f>
        <v/>
      </c>
      <c r="F10580" s="220"/>
      <c r="G10580" s="221"/>
      <c r="H10580" s="194"/>
      <c r="I10580" s="106"/>
      <c r="J10580" s="195"/>
      <c r="K10580" s="195"/>
      <c r="L10580" s="196"/>
    </row>
    <row r="10581">
      <c r="A10581" s="198"/>
      <c r="B10581" s="219"/>
      <c r="C10581" s="103"/>
      <c r="D10581" s="103"/>
      <c r="E10581" s="5" t="str">
        <f t="array" ref="E10581">IF(D10581="","",XLOOKUP(D10581,DATOS!$D$6:D14000,DATOS!$C$6:C14000,0,0,1))</f>
        <v/>
      </c>
      <c r="F10581" s="220"/>
      <c r="G10581" s="221"/>
      <c r="H10581" s="194"/>
      <c r="I10581" s="106"/>
      <c r="J10581" s="195"/>
      <c r="K10581" s="195"/>
      <c r="L10581" s="196"/>
    </row>
    <row r="10582">
      <c r="A10582" s="198"/>
      <c r="B10582" s="219"/>
      <c r="C10582" s="103"/>
      <c r="D10582" s="103"/>
      <c r="E10582" s="5" t="str">
        <f t="array" ref="E10582">IF(D10582="","",XLOOKUP(D10582,DATOS!$D$6:D14000,DATOS!$C$6:C14000,0,0,1))</f>
        <v/>
      </c>
      <c r="F10582" s="220"/>
      <c r="G10582" s="221"/>
      <c r="H10582" s="194"/>
      <c r="I10582" s="106"/>
      <c r="J10582" s="195"/>
      <c r="K10582" s="195"/>
      <c r="L10582" s="196"/>
    </row>
    <row r="10583">
      <c r="A10583" s="198"/>
      <c r="B10583" s="219"/>
      <c r="C10583" s="103"/>
      <c r="D10583" s="103"/>
      <c r="E10583" s="5" t="str">
        <f t="array" ref="E10583">IF(D10583="","",XLOOKUP(D10583,DATOS!$D$6:D14000,DATOS!$C$6:C14000,0,0,1))</f>
        <v/>
      </c>
      <c r="F10583" s="220"/>
      <c r="G10583" s="221"/>
      <c r="H10583" s="194"/>
      <c r="I10583" s="106"/>
      <c r="J10583" s="195"/>
      <c r="K10583" s="195"/>
      <c r="L10583" s="196"/>
    </row>
    <row r="10584">
      <c r="A10584" s="198"/>
      <c r="B10584" s="219"/>
      <c r="C10584" s="103"/>
      <c r="D10584" s="103"/>
      <c r="E10584" s="5" t="str">
        <f t="array" ref="E10584">IF(D10584="","",XLOOKUP(D10584,DATOS!$D$6:D14000,DATOS!$C$6:C14000,0,0,1))</f>
        <v/>
      </c>
      <c r="F10584" s="220"/>
      <c r="G10584" s="221"/>
      <c r="H10584" s="194"/>
      <c r="I10584" s="106"/>
      <c r="J10584" s="195"/>
      <c r="K10584" s="195"/>
      <c r="L10584" s="196"/>
    </row>
    <row r="10585">
      <c r="A10585" s="198"/>
      <c r="B10585" s="219"/>
      <c r="C10585" s="103"/>
      <c r="D10585" s="103"/>
      <c r="E10585" s="5" t="str">
        <f t="array" ref="E10585">IF(D10585="","",XLOOKUP(D10585,DATOS!$D$6:D14000,DATOS!$C$6:C14000,0,0,1))</f>
        <v/>
      </c>
      <c r="F10585" s="220"/>
      <c r="G10585" s="221"/>
      <c r="H10585" s="194"/>
      <c r="I10585" s="106"/>
      <c r="J10585" s="195"/>
      <c r="K10585" s="195"/>
      <c r="L10585" s="196"/>
    </row>
    <row r="10586">
      <c r="A10586" s="198"/>
      <c r="B10586" s="219"/>
      <c r="C10586" s="103"/>
      <c r="D10586" s="103"/>
      <c r="E10586" s="5" t="str">
        <f t="array" ref="E10586">IF(D10586="","",XLOOKUP(D10586,DATOS!$D$6:D14000,DATOS!$C$6:C14000,0,0,1))</f>
        <v/>
      </c>
      <c r="F10586" s="220"/>
      <c r="G10586" s="221"/>
      <c r="H10586" s="194"/>
      <c r="I10586" s="106"/>
      <c r="J10586" s="195"/>
      <c r="K10586" s="195"/>
      <c r="L10586" s="196"/>
    </row>
    <row r="10587">
      <c r="A10587" s="198"/>
      <c r="B10587" s="219"/>
      <c r="C10587" s="103"/>
      <c r="D10587" s="103"/>
      <c r="E10587" s="5" t="str">
        <f t="array" ref="E10587">IF(D10587="","",XLOOKUP(D10587,DATOS!$D$6:D14000,DATOS!$C$6:C14000,0,0,1))</f>
        <v/>
      </c>
      <c r="F10587" s="220"/>
      <c r="G10587" s="221"/>
      <c r="H10587" s="194"/>
      <c r="I10587" s="106"/>
      <c r="J10587" s="195"/>
      <c r="K10587" s="195"/>
      <c r="L10587" s="196"/>
    </row>
    <row r="10588">
      <c r="A10588" s="198"/>
      <c r="B10588" s="219"/>
      <c r="C10588" s="103"/>
      <c r="D10588" s="103"/>
      <c r="E10588" s="5" t="str">
        <f t="array" ref="E10588">IF(D10588="","",XLOOKUP(D10588,DATOS!$D$6:D14000,DATOS!$C$6:C14000,0,0,1))</f>
        <v/>
      </c>
      <c r="F10588" s="220"/>
      <c r="G10588" s="221"/>
      <c r="H10588" s="194"/>
      <c r="I10588" s="106"/>
      <c r="J10588" s="195"/>
      <c r="K10588" s="195"/>
      <c r="L10588" s="196"/>
    </row>
    <row r="10589">
      <c r="A10589" s="198"/>
      <c r="B10589" s="219"/>
      <c r="C10589" s="103"/>
      <c r="D10589" s="103"/>
      <c r="E10589" s="5" t="str">
        <f t="array" ref="E10589">IF(D10589="","",XLOOKUP(D10589,DATOS!$D$6:D14000,DATOS!$C$6:C14000,0,0,1))</f>
        <v/>
      </c>
      <c r="F10589" s="220"/>
      <c r="G10589" s="221"/>
      <c r="H10589" s="194"/>
      <c r="I10589" s="106"/>
      <c r="J10589" s="195"/>
      <c r="K10589" s="195"/>
      <c r="L10589" s="196"/>
    </row>
    <row r="10590">
      <c r="A10590" s="198"/>
      <c r="B10590" s="219"/>
      <c r="C10590" s="103"/>
      <c r="D10590" s="103"/>
      <c r="E10590" s="5" t="str">
        <f t="array" ref="E10590">IF(D10590="","",XLOOKUP(D10590,DATOS!$D$6:D14000,DATOS!$C$6:C14000,0,0,1))</f>
        <v/>
      </c>
      <c r="F10590" s="220"/>
      <c r="G10590" s="221"/>
      <c r="H10590" s="194"/>
      <c r="I10590" s="106"/>
      <c r="J10590" s="195"/>
      <c r="K10590" s="195"/>
      <c r="L10590" s="196"/>
    </row>
    <row r="10591">
      <c r="A10591" s="198"/>
      <c r="B10591" s="219"/>
      <c r="C10591" s="103"/>
      <c r="D10591" s="103"/>
      <c r="E10591" s="5" t="str">
        <f t="array" ref="E10591">IF(D10591="","",XLOOKUP(D10591,DATOS!$D$6:D14000,DATOS!$C$6:C14000,0,0,1))</f>
        <v/>
      </c>
      <c r="F10591" s="220"/>
      <c r="G10591" s="221"/>
      <c r="H10591" s="194"/>
      <c r="I10591" s="106"/>
      <c r="J10591" s="195"/>
      <c r="K10591" s="195"/>
      <c r="L10591" s="196"/>
    </row>
    <row r="10592">
      <c r="A10592" s="198"/>
      <c r="B10592" s="219"/>
      <c r="C10592" s="103"/>
      <c r="D10592" s="103"/>
      <c r="E10592" s="5" t="str">
        <f t="array" ref="E10592">IF(D10592="","",XLOOKUP(D10592,DATOS!$D$6:D14000,DATOS!$C$6:C14000,0,0,1))</f>
        <v/>
      </c>
      <c r="F10592" s="220"/>
      <c r="G10592" s="221"/>
      <c r="H10592" s="194"/>
      <c r="I10592" s="106"/>
      <c r="J10592" s="195"/>
      <c r="K10592" s="195"/>
      <c r="L10592" s="196"/>
    </row>
    <row r="10593">
      <c r="A10593" s="198"/>
      <c r="B10593" s="219"/>
      <c r="C10593" s="103"/>
      <c r="D10593" s="103"/>
      <c r="E10593" s="5" t="str">
        <f t="array" ref="E10593">IF(D10593="","",XLOOKUP(D10593,DATOS!$D$6:D14000,DATOS!$C$6:C14000,0,0,1))</f>
        <v/>
      </c>
      <c r="F10593" s="220"/>
      <c r="G10593" s="221"/>
      <c r="H10593" s="194"/>
      <c r="I10593" s="106"/>
      <c r="J10593" s="195"/>
      <c r="K10593" s="195"/>
      <c r="L10593" s="196"/>
    </row>
    <row r="10594">
      <c r="A10594" s="198"/>
      <c r="B10594" s="219"/>
      <c r="C10594" s="103"/>
      <c r="D10594" s="103"/>
      <c r="E10594" s="5" t="str">
        <f t="array" ref="E10594">IF(D10594="","",XLOOKUP(D10594,DATOS!$D$6:D14000,DATOS!$C$6:C14000,0,0,1))</f>
        <v/>
      </c>
      <c r="F10594" s="220"/>
      <c r="G10594" s="221"/>
      <c r="H10594" s="194"/>
      <c r="I10594" s="106"/>
      <c r="J10594" s="195"/>
      <c r="K10594" s="195"/>
      <c r="L10594" s="196"/>
    </row>
    <row r="10595">
      <c r="A10595" s="198"/>
      <c r="B10595" s="219"/>
      <c r="C10595" s="103"/>
      <c r="D10595" s="103"/>
      <c r="E10595" s="5" t="str">
        <f t="array" ref="E10595">IF(D10595="","",XLOOKUP(D10595,DATOS!$D$6:D14000,DATOS!$C$6:C14000,0,0,1))</f>
        <v/>
      </c>
      <c r="F10595" s="220"/>
      <c r="G10595" s="221"/>
      <c r="H10595" s="194"/>
      <c r="I10595" s="106"/>
      <c r="J10595" s="195"/>
      <c r="K10595" s="195"/>
      <c r="L10595" s="196"/>
    </row>
    <row r="10596">
      <c r="A10596" s="198"/>
      <c r="B10596" s="219"/>
      <c r="C10596" s="103"/>
      <c r="D10596" s="103"/>
      <c r="E10596" s="5" t="str">
        <f t="array" ref="E10596">IF(D10596="","",XLOOKUP(D10596,DATOS!$D$6:D14000,DATOS!$C$6:C14000,0,0,1))</f>
        <v/>
      </c>
      <c r="F10596" s="220"/>
      <c r="G10596" s="221"/>
      <c r="H10596" s="194"/>
      <c r="I10596" s="106"/>
      <c r="J10596" s="195"/>
      <c r="K10596" s="195"/>
      <c r="L10596" s="196"/>
    </row>
    <row r="10597">
      <c r="A10597" s="198"/>
      <c r="B10597" s="219"/>
      <c r="C10597" s="103"/>
      <c r="D10597" s="103"/>
      <c r="E10597" s="5" t="str">
        <f t="array" ref="E10597">IF(D10597="","",XLOOKUP(D10597,DATOS!$D$6:D14000,DATOS!$C$6:C14000,0,0,1))</f>
        <v/>
      </c>
      <c r="F10597" s="220"/>
      <c r="G10597" s="221"/>
      <c r="H10597" s="194"/>
      <c r="I10597" s="106"/>
      <c r="J10597" s="195"/>
      <c r="K10597" s="195"/>
      <c r="L10597" s="196"/>
    </row>
    <row r="10598">
      <c r="A10598" s="198"/>
      <c r="B10598" s="219"/>
      <c r="C10598" s="103"/>
      <c r="D10598" s="103"/>
      <c r="E10598" s="5" t="str">
        <f t="array" ref="E10598">IF(D10598="","",XLOOKUP(D10598,DATOS!$D$6:D14000,DATOS!$C$6:C14000,0,0,1))</f>
        <v/>
      </c>
      <c r="F10598" s="220"/>
      <c r="G10598" s="221"/>
      <c r="H10598" s="194"/>
      <c r="I10598" s="106"/>
      <c r="J10598" s="195"/>
      <c r="K10598" s="195"/>
      <c r="L10598" s="196"/>
    </row>
    <row r="10599">
      <c r="A10599" s="198"/>
      <c r="B10599" s="219"/>
      <c r="C10599" s="103"/>
      <c r="D10599" s="103"/>
      <c r="E10599" s="5" t="str">
        <f t="array" ref="E10599">IF(D10599="","",XLOOKUP(D10599,DATOS!$D$6:D14000,DATOS!$C$6:C14000,0,0,1))</f>
        <v/>
      </c>
      <c r="F10599" s="220"/>
      <c r="G10599" s="221"/>
      <c r="H10599" s="194"/>
      <c r="I10599" s="106"/>
      <c r="J10599" s="195"/>
      <c r="K10599" s="195"/>
      <c r="L10599" s="196"/>
    </row>
    <row r="10600">
      <c r="A10600" s="198"/>
      <c r="B10600" s="219"/>
      <c r="C10600" s="103"/>
      <c r="D10600" s="103"/>
      <c r="E10600" s="5" t="str">
        <f t="array" ref="E10600">IF(D10600="","",XLOOKUP(D10600,DATOS!$D$6:D14000,DATOS!$C$6:C14000,0,0,1))</f>
        <v/>
      </c>
      <c r="F10600" s="220"/>
      <c r="G10600" s="221"/>
      <c r="H10600" s="194"/>
      <c r="I10600" s="106"/>
      <c r="J10600" s="195"/>
      <c r="K10600" s="195"/>
      <c r="L10600" s="196"/>
    </row>
    <row r="10601">
      <c r="A10601" s="198"/>
      <c r="B10601" s="219"/>
      <c r="C10601" s="103"/>
      <c r="D10601" s="103"/>
      <c r="E10601" s="5" t="str">
        <f t="array" ref="E10601">IF(D10601="","",XLOOKUP(D10601,DATOS!$D$6:D14000,DATOS!$C$6:C14000,0,0,1))</f>
        <v/>
      </c>
      <c r="F10601" s="220"/>
      <c r="G10601" s="221"/>
      <c r="H10601" s="194"/>
      <c r="I10601" s="106"/>
      <c r="J10601" s="195"/>
      <c r="K10601" s="195"/>
      <c r="L10601" s="196"/>
    </row>
    <row r="10602">
      <c r="A10602" s="198"/>
      <c r="B10602" s="219"/>
      <c r="C10602" s="103"/>
      <c r="D10602" s="103"/>
      <c r="E10602" s="5" t="str">
        <f t="array" ref="E10602">IF(D10602="","",XLOOKUP(D10602,DATOS!$D$6:D14000,DATOS!$C$6:C14000,0,0,1))</f>
        <v/>
      </c>
      <c r="F10602" s="220"/>
      <c r="G10602" s="221"/>
      <c r="H10602" s="194"/>
      <c r="I10602" s="106"/>
      <c r="J10602" s="195"/>
      <c r="K10602" s="195"/>
      <c r="L10602" s="196"/>
    </row>
    <row r="10603">
      <c r="A10603" s="198"/>
      <c r="B10603" s="219"/>
      <c r="C10603" s="103"/>
      <c r="D10603" s="103"/>
      <c r="E10603" s="5" t="str">
        <f t="array" ref="E10603">IF(D10603="","",XLOOKUP(D10603,DATOS!$D$6:D14000,DATOS!$C$6:C14000,0,0,1))</f>
        <v/>
      </c>
      <c r="F10603" s="220"/>
      <c r="G10603" s="221"/>
      <c r="H10603" s="194"/>
      <c r="I10603" s="106"/>
      <c r="J10603" s="195"/>
      <c r="K10603" s="195"/>
      <c r="L10603" s="196"/>
    </row>
    <row r="10604">
      <c r="A10604" s="198"/>
      <c r="B10604" s="219"/>
      <c r="C10604" s="103"/>
      <c r="D10604" s="103"/>
      <c r="E10604" s="5" t="str">
        <f t="array" ref="E10604">IF(D10604="","",XLOOKUP(D10604,DATOS!$D$6:D14000,DATOS!$C$6:C14000,0,0,1))</f>
        <v/>
      </c>
      <c r="F10604" s="220"/>
      <c r="G10604" s="221"/>
      <c r="H10604" s="194"/>
      <c r="I10604" s="106"/>
      <c r="J10604" s="195"/>
      <c r="K10604" s="195"/>
      <c r="L10604" s="196"/>
    </row>
    <row r="10605">
      <c r="A10605" s="198"/>
      <c r="B10605" s="219"/>
      <c r="C10605" s="103"/>
      <c r="D10605" s="103"/>
      <c r="E10605" s="5" t="str">
        <f t="array" ref="E10605">IF(D10605="","",XLOOKUP(D10605,DATOS!$D$6:D14000,DATOS!$C$6:C14000,0,0,1))</f>
        <v/>
      </c>
      <c r="F10605" s="220"/>
      <c r="G10605" s="221"/>
      <c r="H10605" s="194"/>
      <c r="I10605" s="106"/>
      <c r="J10605" s="195"/>
      <c r="K10605" s="195"/>
      <c r="L10605" s="196"/>
    </row>
    <row r="10606">
      <c r="A10606" s="198"/>
      <c r="B10606" s="219"/>
      <c r="C10606" s="103"/>
      <c r="D10606" s="103"/>
      <c r="E10606" s="5" t="str">
        <f t="array" ref="E10606">IF(D10606="","",XLOOKUP(D10606,DATOS!$D$6:D14000,DATOS!$C$6:C14000,0,0,1))</f>
        <v/>
      </c>
      <c r="F10606" s="220"/>
      <c r="G10606" s="221"/>
      <c r="H10606" s="194"/>
      <c r="I10606" s="106"/>
      <c r="J10606" s="195"/>
      <c r="K10606" s="195"/>
      <c r="L10606" s="196"/>
    </row>
    <row r="10607">
      <c r="A10607" s="198"/>
      <c r="B10607" s="219"/>
      <c r="C10607" s="103"/>
      <c r="D10607" s="103"/>
      <c r="E10607" s="5" t="str">
        <f t="array" ref="E10607">IF(D10607="","",XLOOKUP(D10607,DATOS!$D$6:D14000,DATOS!$C$6:C14000,0,0,1))</f>
        <v/>
      </c>
      <c r="F10607" s="220"/>
      <c r="G10607" s="221"/>
      <c r="H10607" s="194"/>
      <c r="I10607" s="106"/>
      <c r="J10607" s="195"/>
      <c r="K10607" s="195"/>
      <c r="L10607" s="196"/>
    </row>
    <row r="10608">
      <c r="A10608" s="198"/>
      <c r="B10608" s="219"/>
      <c r="C10608" s="103"/>
      <c r="D10608" s="103"/>
      <c r="E10608" s="5" t="str">
        <f t="array" ref="E10608">IF(D10608="","",XLOOKUP(D10608,DATOS!$D$6:D14000,DATOS!$C$6:C14000,0,0,1))</f>
        <v/>
      </c>
      <c r="F10608" s="220"/>
      <c r="G10608" s="221"/>
      <c r="H10608" s="194"/>
      <c r="I10608" s="106"/>
      <c r="J10608" s="195"/>
      <c r="K10608" s="195"/>
      <c r="L10608" s="196"/>
    </row>
    <row r="10609">
      <c r="A10609" s="198"/>
      <c r="B10609" s="219"/>
      <c r="C10609" s="103"/>
      <c r="D10609" s="103"/>
      <c r="E10609" s="5" t="str">
        <f t="array" ref="E10609">IF(D10609="","",XLOOKUP(D10609,DATOS!$D$6:D14000,DATOS!$C$6:C14000,0,0,1))</f>
        <v/>
      </c>
      <c r="F10609" s="220"/>
      <c r="G10609" s="221"/>
      <c r="H10609" s="194"/>
      <c r="I10609" s="106"/>
      <c r="J10609" s="195"/>
      <c r="K10609" s="195"/>
      <c r="L10609" s="196"/>
    </row>
    <row r="10610">
      <c r="A10610" s="198"/>
      <c r="B10610" s="219"/>
      <c r="C10610" s="103"/>
      <c r="D10610" s="103"/>
      <c r="E10610" s="5" t="str">
        <f t="array" ref="E10610">IF(D10610="","",XLOOKUP(D10610,DATOS!$D$6:D14000,DATOS!$C$6:C14000,0,0,1))</f>
        <v/>
      </c>
      <c r="F10610" s="220"/>
      <c r="G10610" s="221"/>
      <c r="H10610" s="194"/>
      <c r="I10610" s="106"/>
      <c r="J10610" s="195"/>
      <c r="K10610" s="195"/>
      <c r="L10610" s="196"/>
    </row>
    <row r="10611">
      <c r="A10611" s="198"/>
      <c r="B10611" s="219"/>
      <c r="C10611" s="103"/>
      <c r="D10611" s="103"/>
      <c r="E10611" s="5" t="str">
        <f t="array" ref="E10611">IF(D10611="","",XLOOKUP(D10611,DATOS!$D$6:D14000,DATOS!$C$6:C14000,0,0,1))</f>
        <v/>
      </c>
      <c r="F10611" s="220"/>
      <c r="G10611" s="221"/>
      <c r="H10611" s="194"/>
      <c r="I10611" s="106"/>
      <c r="J10611" s="195"/>
      <c r="K10611" s="195"/>
      <c r="L10611" s="196"/>
    </row>
    <row r="10612">
      <c r="A10612" s="198"/>
      <c r="B10612" s="219"/>
      <c r="C10612" s="103"/>
      <c r="D10612" s="103"/>
      <c r="E10612" s="5" t="str">
        <f t="array" ref="E10612">IF(D10612="","",XLOOKUP(D10612,DATOS!$D$6:D14000,DATOS!$C$6:C14000,0,0,1))</f>
        <v/>
      </c>
      <c r="F10612" s="220"/>
      <c r="G10612" s="221"/>
      <c r="H10612" s="194"/>
      <c r="I10612" s="106"/>
      <c r="J10612" s="195"/>
      <c r="K10612" s="195"/>
      <c r="L10612" s="196"/>
    </row>
    <row r="10613">
      <c r="A10613" s="198"/>
      <c r="B10613" s="219"/>
      <c r="C10613" s="103"/>
      <c r="D10613" s="103"/>
      <c r="E10613" s="5" t="str">
        <f t="array" ref="E10613">IF(D10613="","",XLOOKUP(D10613,DATOS!$D$6:D14000,DATOS!$C$6:C14000,0,0,1))</f>
        <v/>
      </c>
      <c r="F10613" s="220"/>
      <c r="G10613" s="221"/>
      <c r="H10613" s="194"/>
      <c r="I10613" s="106"/>
      <c r="J10613" s="195"/>
      <c r="K10613" s="195"/>
      <c r="L10613" s="196"/>
    </row>
    <row r="10614">
      <c r="A10614" s="198"/>
      <c r="B10614" s="219"/>
      <c r="C10614" s="103"/>
      <c r="D10614" s="103"/>
      <c r="E10614" s="5" t="str">
        <f t="array" ref="E10614">IF(D10614="","",XLOOKUP(D10614,DATOS!$D$6:D14000,DATOS!$C$6:C14000,0,0,1))</f>
        <v/>
      </c>
      <c r="F10614" s="220"/>
      <c r="G10614" s="221"/>
      <c r="H10614" s="194"/>
      <c r="I10614" s="106"/>
      <c r="J10614" s="195"/>
      <c r="K10614" s="195"/>
      <c r="L10614" s="196"/>
    </row>
    <row r="10615">
      <c r="A10615" s="198"/>
      <c r="B10615" s="219"/>
      <c r="C10615" s="103"/>
      <c r="D10615" s="103"/>
      <c r="E10615" s="5" t="str">
        <f t="array" ref="E10615">IF(D10615="","",XLOOKUP(D10615,DATOS!$D$6:D14000,DATOS!$C$6:C14000,0,0,1))</f>
        <v/>
      </c>
      <c r="F10615" s="220"/>
      <c r="G10615" s="221"/>
      <c r="H10615" s="194"/>
      <c r="I10615" s="106"/>
      <c r="J10615" s="195"/>
      <c r="K10615" s="195"/>
      <c r="L10615" s="196"/>
    </row>
    <row r="10616">
      <c r="A10616" s="198"/>
      <c r="B10616" s="219"/>
      <c r="C10616" s="103"/>
      <c r="D10616" s="103"/>
      <c r="E10616" s="5" t="str">
        <f t="array" ref="E10616">IF(D10616="","",XLOOKUP(D10616,DATOS!$D$6:D14000,DATOS!$C$6:C14000,0,0,1))</f>
        <v/>
      </c>
      <c r="F10616" s="220"/>
      <c r="G10616" s="221"/>
      <c r="H10616" s="194"/>
      <c r="I10616" s="106"/>
      <c r="J10616" s="195"/>
      <c r="K10616" s="195"/>
      <c r="L10616" s="196"/>
    </row>
    <row r="10617">
      <c r="A10617" s="198"/>
      <c r="B10617" s="219"/>
      <c r="C10617" s="103"/>
      <c r="D10617" s="103"/>
      <c r="E10617" s="5" t="str">
        <f t="array" ref="E10617">IF(D10617="","",XLOOKUP(D10617,DATOS!$D$6:D14000,DATOS!$C$6:C14000,0,0,1))</f>
        <v/>
      </c>
      <c r="F10617" s="220"/>
      <c r="G10617" s="221"/>
      <c r="H10617" s="194"/>
      <c r="I10617" s="106"/>
      <c r="J10617" s="195"/>
      <c r="K10617" s="195"/>
      <c r="L10617" s="196"/>
    </row>
    <row r="10618">
      <c r="A10618" s="198"/>
      <c r="B10618" s="219"/>
      <c r="C10618" s="103"/>
      <c r="D10618" s="103"/>
      <c r="E10618" s="5" t="str">
        <f t="array" ref="E10618">IF(D10618="","",XLOOKUP(D10618,DATOS!$D$6:D14000,DATOS!$C$6:C14000,0,0,1))</f>
        <v/>
      </c>
      <c r="F10618" s="220"/>
      <c r="G10618" s="221"/>
      <c r="H10618" s="194"/>
      <c r="I10618" s="106"/>
      <c r="J10618" s="195"/>
      <c r="K10618" s="195"/>
      <c r="L10618" s="196"/>
    </row>
    <row r="10619">
      <c r="A10619" s="198"/>
      <c r="B10619" s="219"/>
      <c r="C10619" s="103"/>
      <c r="D10619" s="103"/>
      <c r="E10619" s="5" t="str">
        <f t="array" ref="E10619">IF(D10619="","",XLOOKUP(D10619,DATOS!$D$6:D14000,DATOS!$C$6:C14000,0,0,1))</f>
        <v/>
      </c>
      <c r="F10619" s="220"/>
      <c r="G10619" s="221"/>
      <c r="H10619" s="194"/>
      <c r="I10619" s="106"/>
      <c r="J10619" s="195"/>
      <c r="K10619" s="195"/>
      <c r="L10619" s="196"/>
    </row>
    <row r="10620">
      <c r="A10620" s="198"/>
      <c r="B10620" s="219"/>
      <c r="C10620" s="103"/>
      <c r="D10620" s="103"/>
      <c r="E10620" s="5" t="str">
        <f t="array" ref="E10620">IF(D10620="","",XLOOKUP(D10620,DATOS!$D$6:D14000,DATOS!$C$6:C14000,0,0,1))</f>
        <v/>
      </c>
      <c r="F10620" s="220"/>
      <c r="G10620" s="221"/>
      <c r="H10620" s="194"/>
      <c r="I10620" s="106"/>
      <c r="J10620" s="195"/>
      <c r="K10620" s="195"/>
      <c r="L10620" s="196"/>
    </row>
    <row r="10621">
      <c r="A10621" s="198"/>
      <c r="B10621" s="219"/>
      <c r="C10621" s="103"/>
      <c r="D10621" s="103"/>
      <c r="E10621" s="5" t="str">
        <f t="array" ref="E10621">IF(D10621="","",XLOOKUP(D10621,DATOS!$D$6:D14000,DATOS!$C$6:C14000,0,0,1))</f>
        <v/>
      </c>
      <c r="F10621" s="220"/>
      <c r="G10621" s="221"/>
      <c r="H10621" s="194"/>
      <c r="I10621" s="106"/>
      <c r="J10621" s="195"/>
      <c r="K10621" s="195"/>
      <c r="L10621" s="196"/>
    </row>
    <row r="10622">
      <c r="A10622" s="198"/>
      <c r="B10622" s="219"/>
      <c r="C10622" s="103"/>
      <c r="D10622" s="103"/>
      <c r="E10622" s="5" t="str">
        <f t="array" ref="E10622">IF(D10622="","",XLOOKUP(D10622,DATOS!$D$6:D14000,DATOS!$C$6:C14000,0,0,1))</f>
        <v/>
      </c>
      <c r="F10622" s="220"/>
      <c r="G10622" s="221"/>
      <c r="H10622" s="194"/>
      <c r="I10622" s="106"/>
      <c r="J10622" s="195"/>
      <c r="K10622" s="195"/>
      <c r="L10622" s="196"/>
    </row>
    <row r="10623">
      <c r="A10623" s="198"/>
      <c r="B10623" s="219"/>
      <c r="C10623" s="103"/>
      <c r="D10623" s="103"/>
      <c r="E10623" s="5" t="str">
        <f t="array" ref="E10623">IF(D10623="","",XLOOKUP(D10623,DATOS!$D$6:D14000,DATOS!$C$6:C14000,0,0,1))</f>
        <v/>
      </c>
      <c r="F10623" s="220"/>
      <c r="G10623" s="221"/>
      <c r="H10623" s="194"/>
      <c r="I10623" s="106"/>
      <c r="J10623" s="195"/>
      <c r="K10623" s="195"/>
      <c r="L10623" s="196"/>
    </row>
    <row r="10624">
      <c r="A10624" s="198"/>
      <c r="B10624" s="219"/>
      <c r="C10624" s="103"/>
      <c r="D10624" s="103"/>
      <c r="E10624" s="5" t="str">
        <f t="array" ref="E10624">IF(D10624="","",XLOOKUP(D10624,DATOS!$D$6:D14000,DATOS!$C$6:C14000,0,0,1))</f>
        <v/>
      </c>
      <c r="F10624" s="220"/>
      <c r="G10624" s="221"/>
      <c r="H10624" s="194"/>
      <c r="I10624" s="106"/>
      <c r="J10624" s="195"/>
      <c r="K10624" s="195"/>
      <c r="L10624" s="196"/>
    </row>
    <row r="10625">
      <c r="A10625" s="198"/>
      <c r="B10625" s="219"/>
      <c r="C10625" s="103"/>
      <c r="D10625" s="103"/>
      <c r="E10625" s="5" t="str">
        <f t="array" ref="E10625">IF(D10625="","",XLOOKUP(D10625,DATOS!$D$6:D14000,DATOS!$C$6:C14000,0,0,1))</f>
        <v/>
      </c>
      <c r="F10625" s="220"/>
      <c r="G10625" s="221"/>
      <c r="H10625" s="194"/>
      <c r="I10625" s="106"/>
      <c r="J10625" s="195"/>
      <c r="K10625" s="195"/>
      <c r="L10625" s="196"/>
    </row>
    <row r="10626">
      <c r="A10626" s="198"/>
      <c r="B10626" s="219"/>
      <c r="C10626" s="103"/>
      <c r="D10626" s="103"/>
      <c r="E10626" s="5" t="str">
        <f t="array" ref="E10626">IF(D10626="","",XLOOKUP(D10626,DATOS!$D$6:D14000,DATOS!$C$6:C14000,0,0,1))</f>
        <v/>
      </c>
      <c r="F10626" s="220"/>
      <c r="G10626" s="221"/>
      <c r="H10626" s="194"/>
      <c r="I10626" s="106"/>
      <c r="J10626" s="195"/>
      <c r="K10626" s="195"/>
      <c r="L10626" s="196"/>
    </row>
    <row r="10627">
      <c r="A10627" s="198"/>
      <c r="B10627" s="219"/>
      <c r="C10627" s="103"/>
      <c r="D10627" s="103"/>
      <c r="E10627" s="5" t="str">
        <f t="array" ref="E10627">IF(D10627="","",XLOOKUP(D10627,DATOS!$D$6:D14000,DATOS!$C$6:C14000,0,0,1))</f>
        <v/>
      </c>
      <c r="F10627" s="220"/>
      <c r="G10627" s="221"/>
      <c r="H10627" s="194"/>
      <c r="I10627" s="106"/>
      <c r="J10627" s="195"/>
      <c r="K10627" s="195"/>
      <c r="L10627" s="196"/>
    </row>
    <row r="10628">
      <c r="A10628" s="198"/>
      <c r="B10628" s="219"/>
      <c r="C10628" s="103"/>
      <c r="D10628" s="103"/>
      <c r="E10628" s="5" t="str">
        <f t="array" ref="E10628">IF(D10628="","",XLOOKUP(D10628,DATOS!$D$6:D14000,DATOS!$C$6:C14000,0,0,1))</f>
        <v/>
      </c>
      <c r="F10628" s="220"/>
      <c r="G10628" s="221"/>
      <c r="H10628" s="194"/>
      <c r="I10628" s="106"/>
      <c r="J10628" s="195"/>
      <c r="K10628" s="195"/>
      <c r="L10628" s="196"/>
    </row>
    <row r="10629">
      <c r="A10629" s="198"/>
      <c r="B10629" s="219"/>
      <c r="C10629" s="103"/>
      <c r="D10629" s="103"/>
      <c r="E10629" s="5" t="str">
        <f t="array" ref="E10629">IF(D10629="","",XLOOKUP(D10629,DATOS!$D$6:D14000,DATOS!$C$6:C14000,0,0,1))</f>
        <v/>
      </c>
      <c r="F10629" s="220"/>
      <c r="G10629" s="221"/>
      <c r="H10629" s="194"/>
      <c r="I10629" s="106"/>
      <c r="J10629" s="195"/>
      <c r="K10629" s="195"/>
      <c r="L10629" s="196"/>
    </row>
    <row r="10630">
      <c r="A10630" s="198"/>
      <c r="B10630" s="219"/>
      <c r="C10630" s="103"/>
      <c r="D10630" s="103"/>
      <c r="E10630" s="5" t="str">
        <f t="array" ref="E10630">IF(D10630="","",XLOOKUP(D10630,DATOS!$D$6:D14000,DATOS!$C$6:C14000,0,0,1))</f>
        <v/>
      </c>
      <c r="F10630" s="220"/>
      <c r="G10630" s="221"/>
      <c r="H10630" s="194"/>
      <c r="I10630" s="106"/>
      <c r="J10630" s="195"/>
      <c r="K10630" s="195"/>
      <c r="L10630" s="196"/>
    </row>
    <row r="10631">
      <c r="A10631" s="198"/>
      <c r="B10631" s="219"/>
      <c r="C10631" s="103"/>
      <c r="D10631" s="103"/>
      <c r="E10631" s="5" t="str">
        <f t="array" ref="E10631">IF(D10631="","",XLOOKUP(D10631,DATOS!$D$6:D14000,DATOS!$C$6:C14000,0,0,1))</f>
        <v/>
      </c>
      <c r="F10631" s="220"/>
      <c r="G10631" s="221"/>
      <c r="H10631" s="194"/>
      <c r="I10631" s="106"/>
      <c r="J10631" s="195"/>
      <c r="K10631" s="195"/>
      <c r="L10631" s="196"/>
    </row>
    <row r="10632">
      <c r="A10632" s="198"/>
      <c r="B10632" s="219"/>
      <c r="C10632" s="103"/>
      <c r="D10632" s="103"/>
      <c r="E10632" s="5" t="str">
        <f t="array" ref="E10632">IF(D10632="","",XLOOKUP(D10632,DATOS!$D$6:D14000,DATOS!$C$6:C14000,0,0,1))</f>
        <v/>
      </c>
      <c r="F10632" s="220"/>
      <c r="G10632" s="221"/>
      <c r="H10632" s="194"/>
      <c r="I10632" s="106"/>
      <c r="J10632" s="195"/>
      <c r="K10632" s="195"/>
      <c r="L10632" s="196"/>
    </row>
    <row r="10633">
      <c r="A10633" s="198"/>
      <c r="B10633" s="219"/>
      <c r="C10633" s="103"/>
      <c r="D10633" s="103"/>
      <c r="E10633" s="5" t="str">
        <f t="array" ref="E10633">IF(D10633="","",XLOOKUP(D10633,DATOS!$D$6:D14000,DATOS!$C$6:C14000,0,0,1))</f>
        <v/>
      </c>
      <c r="F10633" s="220"/>
      <c r="G10633" s="221"/>
      <c r="H10633" s="194"/>
      <c r="I10633" s="106"/>
      <c r="J10633" s="195"/>
      <c r="K10633" s="195"/>
      <c r="L10633" s="196"/>
    </row>
    <row r="10634">
      <c r="A10634" s="198"/>
      <c r="B10634" s="219"/>
      <c r="C10634" s="103"/>
      <c r="D10634" s="103"/>
      <c r="E10634" s="5" t="str">
        <f t="array" ref="E10634">IF(D10634="","",XLOOKUP(D10634,DATOS!$D$6:D14000,DATOS!$C$6:C14000,0,0,1))</f>
        <v/>
      </c>
      <c r="F10634" s="220"/>
      <c r="G10634" s="221"/>
      <c r="H10634" s="194"/>
      <c r="I10634" s="106"/>
      <c r="J10634" s="195"/>
      <c r="K10634" s="195"/>
      <c r="L10634" s="196"/>
    </row>
    <row r="10635">
      <c r="A10635" s="198"/>
      <c r="B10635" s="219"/>
      <c r="C10635" s="103"/>
      <c r="D10635" s="103"/>
      <c r="E10635" s="5" t="str">
        <f t="array" ref="E10635">IF(D10635="","",XLOOKUP(D10635,DATOS!$D$6:D14000,DATOS!$C$6:C14000,0,0,1))</f>
        <v/>
      </c>
      <c r="F10635" s="220"/>
      <c r="G10635" s="221"/>
      <c r="H10635" s="194"/>
      <c r="I10635" s="106"/>
      <c r="J10635" s="195"/>
      <c r="K10635" s="195"/>
      <c r="L10635" s="196"/>
    </row>
    <row r="10636">
      <c r="A10636" s="198"/>
      <c r="B10636" s="219"/>
      <c r="C10636" s="103"/>
      <c r="D10636" s="103"/>
      <c r="E10636" s="5" t="str">
        <f t="array" ref="E10636">IF(D10636="","",XLOOKUP(D10636,DATOS!$D$6:D14000,DATOS!$C$6:C14000,0,0,1))</f>
        <v/>
      </c>
      <c r="F10636" s="220"/>
      <c r="G10636" s="221"/>
      <c r="H10636" s="194"/>
      <c r="I10636" s="106"/>
      <c r="J10636" s="195"/>
      <c r="K10636" s="195"/>
      <c r="L10636" s="196"/>
    </row>
    <row r="10637">
      <c r="A10637" s="198"/>
      <c r="B10637" s="219"/>
      <c r="C10637" s="103"/>
      <c r="D10637" s="103"/>
      <c r="E10637" s="5" t="str">
        <f t="array" ref="E10637">IF(D10637="","",XLOOKUP(D10637,DATOS!$D$6:D14000,DATOS!$C$6:C14000,0,0,1))</f>
        <v/>
      </c>
      <c r="F10637" s="220"/>
      <c r="G10637" s="221"/>
      <c r="H10637" s="194"/>
      <c r="I10637" s="106"/>
      <c r="J10637" s="195"/>
      <c r="K10637" s="195"/>
      <c r="L10637" s="196"/>
    </row>
    <row r="10638">
      <c r="A10638" s="198"/>
      <c r="B10638" s="219"/>
      <c r="C10638" s="103"/>
      <c r="D10638" s="103"/>
      <c r="E10638" s="5" t="str">
        <f t="array" ref="E10638">IF(D10638="","",XLOOKUP(D10638,DATOS!$D$6:D14000,DATOS!$C$6:C14000,0,0,1))</f>
        <v/>
      </c>
      <c r="F10638" s="220"/>
      <c r="G10638" s="221"/>
      <c r="H10638" s="194"/>
      <c r="I10638" s="106"/>
      <c r="J10638" s="195"/>
      <c r="K10638" s="195"/>
      <c r="L10638" s="196"/>
    </row>
    <row r="10639">
      <c r="A10639" s="198"/>
      <c r="B10639" s="219"/>
      <c r="C10639" s="103"/>
      <c r="D10639" s="103"/>
      <c r="E10639" s="5" t="str">
        <f t="array" ref="E10639">IF(D10639="","",XLOOKUP(D10639,DATOS!$D$6:D14000,DATOS!$C$6:C14000,0,0,1))</f>
        <v/>
      </c>
      <c r="F10639" s="220"/>
      <c r="G10639" s="221"/>
      <c r="H10639" s="194"/>
      <c r="I10639" s="106"/>
      <c r="J10639" s="195"/>
      <c r="K10639" s="195"/>
      <c r="L10639" s="196"/>
    </row>
    <row r="10640">
      <c r="A10640" s="198"/>
      <c r="B10640" s="219"/>
      <c r="C10640" s="103"/>
      <c r="D10640" s="103"/>
      <c r="E10640" s="5" t="str">
        <f t="array" ref="E10640">IF(D10640="","",XLOOKUP(D10640,DATOS!$D$6:D14000,DATOS!$C$6:C14000,0,0,1))</f>
        <v/>
      </c>
      <c r="F10640" s="220"/>
      <c r="G10640" s="221"/>
      <c r="H10640" s="194"/>
      <c r="I10640" s="106"/>
      <c r="J10640" s="195"/>
      <c r="K10640" s="195"/>
      <c r="L10640" s="196"/>
    </row>
    <row r="10641">
      <c r="A10641" s="198"/>
      <c r="B10641" s="219"/>
      <c r="C10641" s="103"/>
      <c r="D10641" s="103"/>
      <c r="E10641" s="5" t="str">
        <f t="array" ref="E10641">IF(D10641="","",XLOOKUP(D10641,DATOS!$D$6:D14000,DATOS!$C$6:C14000,0,0,1))</f>
        <v/>
      </c>
      <c r="F10641" s="220"/>
      <c r="G10641" s="221"/>
      <c r="H10641" s="194"/>
      <c r="I10641" s="106"/>
      <c r="J10641" s="195"/>
      <c r="K10641" s="195"/>
      <c r="L10641" s="196"/>
    </row>
    <row r="10642">
      <c r="A10642" s="198"/>
      <c r="B10642" s="219"/>
      <c r="C10642" s="103"/>
      <c r="D10642" s="103"/>
      <c r="E10642" s="5" t="str">
        <f t="array" ref="E10642">IF(D10642="","",XLOOKUP(D10642,DATOS!$D$6:D14000,DATOS!$C$6:C14000,0,0,1))</f>
        <v/>
      </c>
      <c r="F10642" s="220"/>
      <c r="G10642" s="221"/>
      <c r="H10642" s="194"/>
      <c r="I10642" s="106"/>
      <c r="J10642" s="195"/>
      <c r="K10642" s="195"/>
      <c r="L10642" s="196"/>
    </row>
    <row r="10643">
      <c r="A10643" s="198"/>
      <c r="B10643" s="219"/>
      <c r="C10643" s="103"/>
      <c r="D10643" s="103"/>
      <c r="E10643" s="5" t="str">
        <f t="array" ref="E10643">IF(D10643="","",XLOOKUP(D10643,DATOS!$D$6:D14000,DATOS!$C$6:C14000,0,0,1))</f>
        <v/>
      </c>
      <c r="F10643" s="220"/>
      <c r="G10643" s="221"/>
      <c r="H10643" s="194"/>
      <c r="I10643" s="106"/>
      <c r="J10643" s="195"/>
      <c r="K10643" s="195"/>
      <c r="L10643" s="196"/>
    </row>
    <row r="10644">
      <c r="A10644" s="198"/>
      <c r="B10644" s="219"/>
      <c r="C10644" s="103"/>
      <c r="D10644" s="103"/>
      <c r="E10644" s="5" t="str">
        <f t="array" ref="E10644">IF(D10644="","",XLOOKUP(D10644,DATOS!$D$6:D14000,DATOS!$C$6:C14000,0,0,1))</f>
        <v/>
      </c>
      <c r="F10644" s="220"/>
      <c r="G10644" s="221"/>
      <c r="H10644" s="194"/>
      <c r="I10644" s="106"/>
      <c r="J10644" s="195"/>
      <c r="K10644" s="195"/>
      <c r="L10644" s="196"/>
    </row>
    <row r="10645">
      <c r="A10645" s="198"/>
      <c r="B10645" s="219"/>
      <c r="C10645" s="103"/>
      <c r="D10645" s="103"/>
      <c r="E10645" s="5" t="str">
        <f t="array" ref="E10645">IF(D10645="","",XLOOKUP(D10645,DATOS!$D$6:D14000,DATOS!$C$6:C14000,0,0,1))</f>
        <v/>
      </c>
      <c r="F10645" s="220"/>
      <c r="G10645" s="221"/>
      <c r="H10645" s="194"/>
      <c r="I10645" s="106"/>
      <c r="J10645" s="195"/>
      <c r="K10645" s="195"/>
      <c r="L10645" s="196"/>
    </row>
    <row r="10646">
      <c r="A10646" s="198"/>
      <c r="B10646" s="219"/>
      <c r="C10646" s="103"/>
      <c r="D10646" s="103"/>
      <c r="E10646" s="5" t="str">
        <f t="array" ref="E10646">IF(D10646="","",XLOOKUP(D10646,DATOS!$D$6:D14000,DATOS!$C$6:C14000,0,0,1))</f>
        <v/>
      </c>
      <c r="F10646" s="220"/>
      <c r="G10646" s="221"/>
      <c r="H10646" s="194"/>
      <c r="I10646" s="106"/>
      <c r="J10646" s="195"/>
      <c r="K10646" s="195"/>
      <c r="L10646" s="196"/>
    </row>
    <row r="10647">
      <c r="A10647" s="198"/>
      <c r="B10647" s="219"/>
      <c r="C10647" s="103"/>
      <c r="D10647" s="103"/>
      <c r="E10647" s="224" t="str">
        <f t="array" ref="E10647">IF(D10647="","",XLOOKUP(D10647,DATOS!$D$6:D14000,DATOS!$C$6:C14000,0,0,1))</f>
        <v/>
      </c>
      <c r="F10647" s="220"/>
      <c r="G10647" s="221"/>
      <c r="H10647" s="194"/>
      <c r="I10647" s="106"/>
      <c r="J10647" s="195"/>
      <c r="K10647" s="195"/>
      <c r="L10647" s="196"/>
    </row>
    <row r="10648">
      <c r="A10648" s="198"/>
      <c r="B10648" s="219"/>
      <c r="C10648" s="103"/>
      <c r="D10648" s="103"/>
      <c r="E10648" s="5" t="str">
        <f t="array" ref="E10648">IF(D10648="","",XLOOKUP(D10648,DATOS!$D$6:D14000,DATOS!$C$6:C14000,0,0,1))</f>
        <v/>
      </c>
      <c r="F10648" s="220"/>
      <c r="G10648" s="221"/>
      <c r="H10648" s="194"/>
      <c r="I10648" s="106"/>
      <c r="J10648" s="195"/>
      <c r="K10648" s="195"/>
      <c r="L10648" s="196"/>
    </row>
    <row r="10649">
      <c r="A10649" s="198"/>
      <c r="B10649" s="219"/>
      <c r="C10649" s="103"/>
      <c r="D10649" s="103"/>
      <c r="E10649" s="5" t="str">
        <f t="array" ref="E10649">IF(D10649="","",XLOOKUP(D10649,DATOS!$D$6:D14000,DATOS!$C$6:C14000,0,0,1))</f>
        <v/>
      </c>
      <c r="F10649" s="220"/>
      <c r="G10649" s="221"/>
      <c r="H10649" s="194"/>
      <c r="I10649" s="106"/>
      <c r="J10649" s="195"/>
      <c r="K10649" s="195"/>
      <c r="L10649" s="196"/>
    </row>
    <row r="10650">
      <c r="A10650" s="198"/>
      <c r="B10650" s="219"/>
      <c r="C10650" s="103"/>
      <c r="D10650" s="103"/>
      <c r="E10650" s="5" t="str">
        <f t="array" ref="E10650">IF(D10650="","",XLOOKUP(D10650,DATOS!$D$6:D14000,DATOS!$C$6:C14000,0,0,1))</f>
        <v/>
      </c>
      <c r="F10650" s="220"/>
      <c r="G10650" s="221"/>
      <c r="H10650" s="194"/>
      <c r="I10650" s="106"/>
      <c r="J10650" s="195"/>
      <c r="K10650" s="195"/>
      <c r="L10650" s="196"/>
    </row>
    <row r="10651">
      <c r="A10651" s="198"/>
      <c r="B10651" s="219"/>
      <c r="C10651" s="103"/>
      <c r="D10651" s="103"/>
      <c r="E10651" s="5" t="str">
        <f t="array" ref="E10651">IF(D10651="","",XLOOKUP(D10651,DATOS!$D$6:D14000,DATOS!$C$6:C14000,0,0,1))</f>
        <v/>
      </c>
      <c r="F10651" s="220"/>
      <c r="G10651" s="221"/>
      <c r="H10651" s="194"/>
      <c r="I10651" s="106"/>
      <c r="J10651" s="195"/>
      <c r="K10651" s="195"/>
      <c r="L10651" s="196"/>
    </row>
    <row r="10652">
      <c r="A10652" s="198"/>
      <c r="B10652" s="219"/>
      <c r="C10652" s="103"/>
      <c r="D10652" s="103"/>
      <c r="E10652" s="5" t="str">
        <f t="array" ref="E10652">IF(D10652="","",XLOOKUP(D10652,DATOS!$D$6:D14000,DATOS!$C$6:C14000,0,0,1))</f>
        <v/>
      </c>
      <c r="F10652" s="220"/>
      <c r="G10652" s="221"/>
      <c r="H10652" s="194"/>
      <c r="I10652" s="106"/>
      <c r="J10652" s="195"/>
      <c r="K10652" s="195"/>
      <c r="L10652" s="196"/>
    </row>
    <row r="10653">
      <c r="A10653" s="198"/>
      <c r="B10653" s="219"/>
      <c r="C10653" s="103"/>
      <c r="D10653" s="103"/>
      <c r="E10653" s="5" t="str">
        <f t="array" ref="E10653">IF(D10653="","",XLOOKUP(D10653,DATOS!$D$6:D14000,DATOS!$C$6:C14000,0,0,1))</f>
        <v/>
      </c>
      <c r="F10653" s="220"/>
      <c r="G10653" s="221"/>
      <c r="H10653" s="194"/>
      <c r="I10653" s="106"/>
      <c r="J10653" s="195"/>
      <c r="K10653" s="195"/>
      <c r="L10653" s="196"/>
    </row>
    <row r="10654">
      <c r="A10654" s="198"/>
      <c r="B10654" s="219"/>
      <c r="C10654" s="103"/>
      <c r="D10654" s="103"/>
      <c r="E10654" s="5" t="str">
        <f t="array" ref="E10654">IF(D10654="","",XLOOKUP(D10654,DATOS!$D$6:D14000,DATOS!$C$6:C14000,0,0,1))</f>
        <v/>
      </c>
      <c r="F10654" s="220"/>
      <c r="G10654" s="221"/>
      <c r="H10654" s="194"/>
      <c r="I10654" s="106"/>
      <c r="J10654" s="195"/>
      <c r="K10654" s="195"/>
      <c r="L10654" s="196"/>
    </row>
    <row r="10655">
      <c r="A10655" s="198"/>
      <c r="B10655" s="219"/>
      <c r="C10655" s="103"/>
      <c r="D10655" s="103"/>
      <c r="E10655" s="5" t="str">
        <f t="array" ref="E10655">IF(D10655="","",XLOOKUP(D10655,DATOS!$D$6:D14000,DATOS!$C$6:C14000,0,0,1))</f>
        <v/>
      </c>
      <c r="F10655" s="220"/>
      <c r="G10655" s="221"/>
      <c r="H10655" s="194"/>
      <c r="I10655" s="106"/>
      <c r="J10655" s="195"/>
      <c r="K10655" s="195"/>
      <c r="L10655" s="196"/>
    </row>
    <row r="10656">
      <c r="A10656" s="198"/>
      <c r="B10656" s="219"/>
      <c r="C10656" s="103"/>
      <c r="D10656" s="103"/>
      <c r="E10656" s="5" t="str">
        <f t="array" ref="E10656">IF(D10656="","",XLOOKUP(D10656,DATOS!$D$6:D14000,DATOS!$C$6:C14000,0,0,1))</f>
        <v/>
      </c>
      <c r="F10656" s="220"/>
      <c r="G10656" s="221"/>
      <c r="H10656" s="194"/>
      <c r="I10656" s="106"/>
      <c r="J10656" s="195"/>
      <c r="K10656" s="195"/>
      <c r="L10656" s="196"/>
    </row>
    <row r="10657">
      <c r="A10657" s="198"/>
      <c r="B10657" s="219"/>
      <c r="C10657" s="103"/>
      <c r="D10657" s="103"/>
      <c r="E10657" s="5" t="str">
        <f t="array" ref="E10657">IF(D10657="","",XLOOKUP(D10657,DATOS!$D$6:D14000,DATOS!$C$6:C14000,0,0,1))</f>
        <v/>
      </c>
      <c r="F10657" s="220"/>
      <c r="G10657" s="221"/>
      <c r="H10657" s="194"/>
      <c r="I10657" s="106"/>
      <c r="J10657" s="195"/>
      <c r="K10657" s="195"/>
      <c r="L10657" s="196"/>
    </row>
    <row r="10658">
      <c r="A10658" s="198"/>
      <c r="B10658" s="219"/>
      <c r="C10658" s="103"/>
      <c r="D10658" s="103"/>
      <c r="E10658" s="5" t="str">
        <f t="array" ref="E10658">IF(D10658="","",XLOOKUP(D10658,DATOS!$D$6:D14000,DATOS!$C$6:C14000,0,0,1))</f>
        <v/>
      </c>
      <c r="F10658" s="220"/>
      <c r="G10658" s="221"/>
      <c r="H10658" s="194"/>
      <c r="I10658" s="106"/>
      <c r="J10658" s="195"/>
      <c r="K10658" s="195"/>
      <c r="L10658" s="196"/>
    </row>
    <row r="10659">
      <c r="A10659" s="198"/>
      <c r="B10659" s="219"/>
      <c r="C10659" s="103"/>
      <c r="D10659" s="103"/>
      <c r="E10659" s="5" t="str">
        <f t="array" ref="E10659">IF(D10659="","",XLOOKUP(D10659,DATOS!$D$6:D14000,DATOS!$C$6:C14000,0,0,1))</f>
        <v/>
      </c>
      <c r="F10659" s="220"/>
      <c r="G10659" s="221"/>
      <c r="H10659" s="194"/>
      <c r="I10659" s="106"/>
      <c r="J10659" s="195"/>
      <c r="K10659" s="195"/>
      <c r="L10659" s="196"/>
    </row>
    <row r="10660">
      <c r="A10660" s="198"/>
      <c r="B10660" s="219"/>
      <c r="C10660" s="103"/>
      <c r="D10660" s="103"/>
      <c r="E10660" s="5" t="str">
        <f t="array" ref="E10660">IF(D10660="","",XLOOKUP(D10660,DATOS!$D$6:D14000,DATOS!$C$6:C14000,0,0,1))</f>
        <v/>
      </c>
      <c r="F10660" s="220"/>
      <c r="G10660" s="221"/>
      <c r="H10660" s="194"/>
      <c r="I10660" s="106"/>
      <c r="J10660" s="195"/>
      <c r="K10660" s="195"/>
      <c r="L10660" s="196"/>
    </row>
    <row r="10661">
      <c r="A10661" s="198"/>
      <c r="B10661" s="219"/>
      <c r="C10661" s="103"/>
      <c r="D10661" s="103"/>
      <c r="E10661" s="5" t="str">
        <f t="array" ref="E10661">IF(D10661="","",XLOOKUP(D10661,DATOS!$D$6:D14000,DATOS!$C$6:C14000,0,0,1))</f>
        <v/>
      </c>
      <c r="F10661" s="220"/>
      <c r="G10661" s="221"/>
      <c r="H10661" s="194"/>
      <c r="I10661" s="106"/>
      <c r="J10661" s="195"/>
      <c r="K10661" s="195"/>
      <c r="L10661" s="196"/>
    </row>
    <row r="10662">
      <c r="A10662" s="198"/>
      <c r="B10662" s="219"/>
      <c r="C10662" s="103"/>
      <c r="D10662" s="103"/>
      <c r="E10662" s="5" t="str">
        <f t="array" ref="E10662">IF(D10662="","",XLOOKUP(D10662,DATOS!$D$6:D14000,DATOS!$C$6:C14000,0,0,1))</f>
        <v/>
      </c>
      <c r="F10662" s="220"/>
      <c r="G10662" s="221"/>
      <c r="H10662" s="194"/>
      <c r="I10662" s="106"/>
      <c r="J10662" s="195"/>
      <c r="K10662" s="195"/>
      <c r="L10662" s="196"/>
    </row>
    <row r="10663">
      <c r="A10663" s="198"/>
      <c r="B10663" s="219"/>
      <c r="C10663" s="103"/>
      <c r="D10663" s="103"/>
      <c r="E10663" s="5" t="str">
        <f t="array" ref="E10663">IF(D10663="","",XLOOKUP(D10663,DATOS!$D$6:D14000,DATOS!$C$6:C14000,0,0,1))</f>
        <v/>
      </c>
      <c r="F10663" s="220"/>
      <c r="G10663" s="221"/>
      <c r="H10663" s="194"/>
      <c r="I10663" s="106"/>
      <c r="J10663" s="195"/>
      <c r="K10663" s="195"/>
      <c r="L10663" s="196"/>
    </row>
    <row r="10664">
      <c r="A10664" s="198"/>
      <c r="B10664" s="219"/>
      <c r="C10664" s="103"/>
      <c r="D10664" s="103"/>
      <c r="E10664" s="5" t="str">
        <f t="array" ref="E10664">IF(D10664="","",XLOOKUP(D10664,DATOS!$D$6:D14000,DATOS!$C$6:C14000,0,0,1))</f>
        <v/>
      </c>
      <c r="F10664" s="220"/>
      <c r="G10664" s="221"/>
      <c r="H10664" s="194"/>
      <c r="I10664" s="106"/>
      <c r="J10664" s="195"/>
      <c r="K10664" s="195"/>
      <c r="L10664" s="196"/>
    </row>
    <row r="10665">
      <c r="A10665" s="198"/>
      <c r="B10665" s="219"/>
      <c r="C10665" s="103"/>
      <c r="D10665" s="103"/>
      <c r="E10665" s="5" t="str">
        <f t="array" ref="E10665">IF(D10665="","",XLOOKUP(D10665,DATOS!$D$6:D14000,DATOS!$C$6:C14000,0,0,1))</f>
        <v/>
      </c>
      <c r="F10665" s="220"/>
      <c r="G10665" s="221"/>
      <c r="H10665" s="194"/>
      <c r="I10665" s="106"/>
      <c r="J10665" s="195"/>
      <c r="K10665" s="195"/>
      <c r="L10665" s="196"/>
    </row>
    <row r="10666">
      <c r="A10666" s="198"/>
      <c r="B10666" s="219"/>
      <c r="C10666" s="103"/>
      <c r="D10666" s="103"/>
      <c r="E10666" s="5" t="str">
        <f t="array" ref="E10666">IF(D10666="","",XLOOKUP(D10666,DATOS!$D$6:D14000,DATOS!$C$6:C14000,0,0,1))</f>
        <v/>
      </c>
      <c r="F10666" s="220"/>
      <c r="G10666" s="221"/>
      <c r="H10666" s="194"/>
      <c r="I10666" s="106"/>
      <c r="J10666" s="195"/>
      <c r="K10666" s="195"/>
      <c r="L10666" s="196"/>
    </row>
    <row r="10667">
      <c r="A10667" s="198"/>
      <c r="B10667" s="219"/>
      <c r="C10667" s="103"/>
      <c r="D10667" s="103"/>
      <c r="E10667" s="5" t="str">
        <f t="array" ref="E10667">IF(D10667="","",XLOOKUP(D10667,DATOS!$D$6:D14000,DATOS!$C$6:C14000,0,0,1))</f>
        <v/>
      </c>
      <c r="F10667" s="220"/>
      <c r="G10667" s="221"/>
      <c r="H10667" s="194"/>
      <c r="I10667" s="106"/>
      <c r="J10667" s="195"/>
      <c r="K10667" s="195"/>
      <c r="L10667" s="196"/>
    </row>
    <row r="10668">
      <c r="A10668" s="198"/>
      <c r="B10668" s="219"/>
      <c r="C10668" s="103"/>
      <c r="D10668" s="103"/>
      <c r="E10668" s="5" t="str">
        <f t="array" ref="E10668">IF(D10668="","",XLOOKUP(D10668,DATOS!$D$6:D14000,DATOS!$C$6:C14000,0,0,1))</f>
        <v/>
      </c>
      <c r="F10668" s="220"/>
      <c r="G10668" s="221"/>
      <c r="H10668" s="194"/>
      <c r="I10668" s="106"/>
      <c r="J10668" s="195"/>
      <c r="K10668" s="195"/>
      <c r="L10668" s="196"/>
    </row>
    <row r="10669">
      <c r="A10669" s="198"/>
      <c r="B10669" s="219"/>
      <c r="C10669" s="103"/>
      <c r="D10669" s="103"/>
      <c r="E10669" s="5" t="str">
        <f t="array" ref="E10669">IF(D10669="","",XLOOKUP(D10669,DATOS!$D$6:D14000,DATOS!$C$6:C14000,0,0,1))</f>
        <v/>
      </c>
      <c r="F10669" s="220"/>
      <c r="G10669" s="221"/>
      <c r="H10669" s="194"/>
      <c r="I10669" s="106"/>
      <c r="J10669" s="195"/>
      <c r="K10669" s="195"/>
      <c r="L10669" s="196"/>
    </row>
    <row r="10670">
      <c r="A10670" s="198"/>
      <c r="B10670" s="219"/>
      <c r="C10670" s="103"/>
      <c r="D10670" s="103"/>
      <c r="E10670" s="5" t="str">
        <f t="array" ref="E10670">IF(D10670="","",XLOOKUP(D10670,DATOS!$D$6:D14000,DATOS!$C$6:C14000,0,0,1))</f>
        <v/>
      </c>
      <c r="F10670" s="220"/>
      <c r="G10670" s="221"/>
      <c r="H10670" s="194"/>
      <c r="I10670" s="106"/>
      <c r="J10670" s="195"/>
      <c r="K10670" s="195"/>
      <c r="L10670" s="196"/>
    </row>
    <row r="10671">
      <c r="A10671" s="198"/>
      <c r="B10671" s="219"/>
      <c r="C10671" s="103"/>
      <c r="D10671" s="103"/>
      <c r="E10671" s="5" t="str">
        <f t="array" ref="E10671">IF(D10671="","",XLOOKUP(D10671,DATOS!$D$6:D14000,DATOS!$C$6:C14000,0,0,1))</f>
        <v/>
      </c>
      <c r="F10671" s="220"/>
      <c r="G10671" s="221"/>
      <c r="H10671" s="194"/>
      <c r="I10671" s="106"/>
      <c r="J10671" s="195"/>
      <c r="K10671" s="195"/>
      <c r="L10671" s="196"/>
    </row>
    <row r="10672">
      <c r="A10672" s="198"/>
      <c r="B10672" s="219"/>
      <c r="C10672" s="103"/>
      <c r="D10672" s="103"/>
      <c r="E10672" s="5" t="str">
        <f t="array" ref="E10672">IF(D10672="","",XLOOKUP(D10672,DATOS!$D$6:D14000,DATOS!$C$6:C14000,0,0,1))</f>
        <v/>
      </c>
      <c r="F10672" s="220"/>
      <c r="G10672" s="221"/>
      <c r="H10672" s="194"/>
      <c r="I10672" s="106"/>
      <c r="J10672" s="195"/>
      <c r="K10672" s="195"/>
      <c r="L10672" s="196"/>
    </row>
    <row r="10673">
      <c r="A10673" s="198"/>
      <c r="B10673" s="219"/>
      <c r="C10673" s="103"/>
      <c r="D10673" s="103"/>
      <c r="E10673" s="224" t="str">
        <f t="array" ref="E10673">IF(D10673="","",XLOOKUP(D10673,DATOS!$D$6:D14000,DATOS!$C$6:C14000,0,0,1))</f>
        <v/>
      </c>
      <c r="F10673" s="220"/>
      <c r="G10673" s="221"/>
      <c r="H10673" s="194"/>
      <c r="I10673" s="106"/>
      <c r="J10673" s="195"/>
      <c r="K10673" s="195"/>
      <c r="L10673" s="196"/>
    </row>
    <row r="10674">
      <c r="A10674" s="198"/>
      <c r="B10674" s="219"/>
      <c r="C10674" s="103"/>
      <c r="D10674" s="103"/>
      <c r="E10674" s="5" t="str">
        <f t="array" ref="E10674">IF(D10674="","",XLOOKUP(D10674,DATOS!$D$6:D14000,DATOS!$C$6:C14000,0,0,1))</f>
        <v/>
      </c>
      <c r="F10674" s="220"/>
      <c r="G10674" s="221"/>
      <c r="H10674" s="194"/>
      <c r="I10674" s="106"/>
      <c r="J10674" s="195"/>
      <c r="K10674" s="195"/>
      <c r="L10674" s="196"/>
    </row>
    <row r="10675">
      <c r="A10675" s="198"/>
      <c r="B10675" s="219"/>
      <c r="C10675" s="103"/>
      <c r="D10675" s="103"/>
      <c r="E10675" s="5" t="str">
        <f t="array" ref="E10675">IF(D10675="","",XLOOKUP(D10675,DATOS!$D$6:D14000,DATOS!$C$6:C14000,0,0,1))</f>
        <v/>
      </c>
      <c r="F10675" s="220"/>
      <c r="G10675" s="221"/>
      <c r="H10675" s="194"/>
      <c r="I10675" s="106"/>
      <c r="J10675" s="195"/>
      <c r="K10675" s="195"/>
      <c r="L10675" s="196"/>
    </row>
    <row r="10676">
      <c r="A10676" s="198"/>
      <c r="B10676" s="219"/>
      <c r="C10676" s="103"/>
      <c r="D10676" s="103"/>
      <c r="E10676" s="5" t="str">
        <f t="array" ref="E10676">IF(D10676="","",XLOOKUP(D10676,DATOS!$D$6:D14000,DATOS!$C$6:C14000,0,0,1))</f>
        <v/>
      </c>
      <c r="F10676" s="220"/>
      <c r="G10676" s="221"/>
      <c r="H10676" s="194"/>
      <c r="I10676" s="106"/>
      <c r="J10676" s="195"/>
      <c r="K10676" s="195"/>
      <c r="L10676" s="196"/>
    </row>
    <row r="10677">
      <c r="A10677" s="198"/>
      <c r="B10677" s="219"/>
      <c r="C10677" s="103"/>
      <c r="D10677" s="103"/>
      <c r="E10677" s="5" t="str">
        <f t="array" ref="E10677">IF(D10677="","",XLOOKUP(D10677,DATOS!$D$6:D14000,DATOS!$C$6:C14000,0,0,1))</f>
        <v/>
      </c>
      <c r="F10677" s="220"/>
      <c r="G10677" s="221"/>
      <c r="H10677" s="194"/>
      <c r="I10677" s="106"/>
      <c r="J10677" s="195"/>
      <c r="K10677" s="195"/>
      <c r="L10677" s="196"/>
    </row>
    <row r="10678">
      <c r="A10678" s="198"/>
      <c r="B10678" s="219"/>
      <c r="C10678" s="103"/>
      <c r="D10678" s="103"/>
      <c r="E10678" s="5" t="str">
        <f t="array" ref="E10678">IF(D10678="","",XLOOKUP(D10678,DATOS!$D$6:D14000,DATOS!$C$6:C14000,0,0,1))</f>
        <v/>
      </c>
      <c r="F10678" s="220"/>
      <c r="G10678" s="221"/>
      <c r="H10678" s="194"/>
      <c r="I10678" s="106"/>
      <c r="J10678" s="195"/>
      <c r="K10678" s="195"/>
      <c r="L10678" s="196"/>
    </row>
    <row r="10679">
      <c r="A10679" s="198"/>
      <c r="B10679" s="219"/>
      <c r="C10679" s="103"/>
      <c r="D10679" s="103"/>
      <c r="E10679" s="5" t="str">
        <f t="array" ref="E10679">IF(D10679="","",XLOOKUP(D10679,DATOS!$D$6:D14000,DATOS!$C$6:C14000,0,0,1))</f>
        <v/>
      </c>
      <c r="F10679" s="220"/>
      <c r="G10679" s="221"/>
      <c r="H10679" s="194"/>
      <c r="I10679" s="106"/>
      <c r="J10679" s="195"/>
      <c r="K10679" s="195"/>
      <c r="L10679" s="196"/>
    </row>
    <row r="10680">
      <c r="A10680" s="198"/>
      <c r="B10680" s="219"/>
      <c r="C10680" s="103"/>
      <c r="D10680" s="103"/>
      <c r="E10680" s="5" t="str">
        <f t="array" ref="E10680">IF(D10680="","",XLOOKUP(D10680,DATOS!$D$6:D14000,DATOS!$C$6:C14000,0,0,1))</f>
        <v/>
      </c>
      <c r="F10680" s="220"/>
      <c r="G10680" s="221"/>
      <c r="H10680" s="194"/>
      <c r="I10680" s="106"/>
      <c r="J10680" s="195"/>
      <c r="K10680" s="195"/>
      <c r="L10680" s="196"/>
    </row>
    <row r="10681">
      <c r="A10681" s="198"/>
      <c r="B10681" s="219"/>
      <c r="C10681" s="103"/>
      <c r="D10681" s="103"/>
      <c r="E10681" s="5" t="str">
        <f t="array" ref="E10681">IF(D10681="","",XLOOKUP(D10681,DATOS!$D$6:D14000,DATOS!$C$6:C14000,0,0,1))</f>
        <v/>
      </c>
      <c r="F10681" s="220"/>
      <c r="G10681" s="221"/>
      <c r="H10681" s="194"/>
      <c r="I10681" s="106"/>
      <c r="J10681" s="195"/>
      <c r="K10681" s="195"/>
      <c r="L10681" s="196"/>
    </row>
    <row r="10682">
      <c r="A10682" s="198"/>
      <c r="B10682" s="219"/>
      <c r="C10682" s="103"/>
      <c r="D10682" s="103"/>
      <c r="E10682" s="5" t="str">
        <f t="array" ref="E10682">IF(D10682="","",XLOOKUP(D10682,DATOS!$D$6:D14000,DATOS!$C$6:C14000,0,0,1))</f>
        <v/>
      </c>
      <c r="F10682" s="220"/>
      <c r="G10682" s="221"/>
      <c r="H10682" s="194"/>
      <c r="I10682" s="106"/>
      <c r="J10682" s="195"/>
      <c r="K10682" s="195"/>
      <c r="L10682" s="196"/>
    </row>
    <row r="10683">
      <c r="A10683" s="198"/>
      <c r="B10683" s="219"/>
      <c r="C10683" s="103"/>
      <c r="D10683" s="103"/>
      <c r="E10683" s="5" t="str">
        <f t="array" ref="E10683">IF(D10683="","",XLOOKUP(D10683,DATOS!$D$6:D14000,DATOS!$C$6:C14000,0,0,1))</f>
        <v/>
      </c>
      <c r="F10683" s="220"/>
      <c r="G10683" s="221"/>
      <c r="H10683" s="194"/>
      <c r="I10683" s="106"/>
      <c r="J10683" s="195"/>
      <c r="K10683" s="195"/>
      <c r="L10683" s="196"/>
    </row>
    <row r="10684">
      <c r="A10684" s="198"/>
      <c r="B10684" s="219"/>
      <c r="C10684" s="103"/>
      <c r="D10684" s="103"/>
      <c r="E10684" s="5" t="str">
        <f t="array" ref="E10684">IF(D10684="","",XLOOKUP(D10684,DATOS!$D$6:D14000,DATOS!$C$6:C14000,0,0,1))</f>
        <v/>
      </c>
      <c r="F10684" s="220"/>
      <c r="G10684" s="221"/>
      <c r="H10684" s="194"/>
      <c r="I10684" s="106"/>
      <c r="J10684" s="195"/>
      <c r="K10684" s="195"/>
      <c r="L10684" s="196"/>
    </row>
    <row r="10685">
      <c r="A10685" s="198"/>
      <c r="B10685" s="219"/>
      <c r="C10685" s="103"/>
      <c r="D10685" s="103"/>
      <c r="E10685" s="5" t="str">
        <f t="array" ref="E10685">IF(D10685="","",XLOOKUP(D10685,DATOS!$D$6:D14000,DATOS!$C$6:C14000,0,0,1))</f>
        <v/>
      </c>
      <c r="F10685" s="220"/>
      <c r="G10685" s="221"/>
      <c r="H10685" s="194"/>
      <c r="I10685" s="106"/>
      <c r="J10685" s="195"/>
      <c r="K10685" s="195"/>
      <c r="L10685" s="196"/>
    </row>
    <row r="10686">
      <c r="A10686" s="198"/>
      <c r="B10686" s="219"/>
      <c r="C10686" s="103"/>
      <c r="D10686" s="103"/>
      <c r="E10686" s="5" t="str">
        <f t="array" ref="E10686">IF(D10686="","",XLOOKUP(D10686,DATOS!$D$6:D14000,DATOS!$C$6:C14000,0,0,1))</f>
        <v/>
      </c>
      <c r="F10686" s="220"/>
      <c r="G10686" s="221"/>
      <c r="H10686" s="194"/>
      <c r="I10686" s="106"/>
      <c r="J10686" s="195"/>
      <c r="K10686" s="195"/>
      <c r="L10686" s="196"/>
    </row>
    <row r="10687">
      <c r="A10687" s="198"/>
      <c r="B10687" s="219"/>
      <c r="C10687" s="103"/>
      <c r="D10687" s="103"/>
      <c r="E10687" s="5" t="str">
        <f t="array" ref="E10687">IF(D10687="","",XLOOKUP(D10687,DATOS!$D$6:D14000,DATOS!$C$6:C14000,0,0,1))</f>
        <v/>
      </c>
      <c r="F10687" s="220"/>
      <c r="G10687" s="221"/>
      <c r="H10687" s="194"/>
      <c r="I10687" s="106"/>
      <c r="J10687" s="195"/>
      <c r="K10687" s="195"/>
      <c r="L10687" s="196"/>
    </row>
    <row r="10688">
      <c r="A10688" s="198"/>
      <c r="B10688" s="219"/>
      <c r="C10688" s="103"/>
      <c r="D10688" s="103"/>
      <c r="E10688" s="5" t="str">
        <f t="array" ref="E10688">IF(D10688="","",XLOOKUP(D10688,DATOS!$D$6:D14000,DATOS!$C$6:C14000,0,0,1))</f>
        <v/>
      </c>
      <c r="F10688" s="220"/>
      <c r="G10688" s="221"/>
      <c r="H10688" s="194"/>
      <c r="I10688" s="106"/>
      <c r="J10688" s="195"/>
      <c r="K10688" s="195"/>
      <c r="L10688" s="196"/>
    </row>
    <row r="10689">
      <c r="A10689" s="198"/>
      <c r="B10689" s="219"/>
      <c r="C10689" s="103"/>
      <c r="D10689" s="103"/>
      <c r="E10689" s="5" t="str">
        <f t="array" ref="E10689">IF(D10689="","",XLOOKUP(D10689,DATOS!$D$6:D14000,DATOS!$C$6:C14000,0,0,1))</f>
        <v/>
      </c>
      <c r="F10689" s="220"/>
      <c r="G10689" s="221"/>
      <c r="H10689" s="194"/>
      <c r="I10689" s="106"/>
      <c r="J10689" s="195"/>
      <c r="K10689" s="195"/>
      <c r="L10689" s="196"/>
    </row>
    <row r="10690">
      <c r="A10690" s="198"/>
      <c r="B10690" s="219"/>
      <c r="C10690" s="103"/>
      <c r="D10690" s="103"/>
      <c r="E10690" s="5" t="str">
        <f t="array" ref="E10690">IF(D10690="","",XLOOKUP(D10690,DATOS!$D$6:D14000,DATOS!$C$6:C14000,0,0,1))</f>
        <v/>
      </c>
      <c r="F10690" s="220"/>
      <c r="G10690" s="221"/>
      <c r="H10690" s="194"/>
      <c r="I10690" s="106"/>
      <c r="J10690" s="195"/>
      <c r="K10690" s="195"/>
      <c r="L10690" s="196"/>
    </row>
    <row r="10691">
      <c r="A10691" s="198"/>
      <c r="B10691" s="219"/>
      <c r="C10691" s="103"/>
      <c r="D10691" s="103"/>
      <c r="E10691" s="5" t="str">
        <f t="array" ref="E10691">IF(D10691="","",XLOOKUP(D10691,DATOS!$D$6:D14000,DATOS!$C$6:C14000,0,0,1))</f>
        <v/>
      </c>
      <c r="F10691" s="220"/>
      <c r="G10691" s="221"/>
      <c r="H10691" s="194"/>
      <c r="I10691" s="106"/>
      <c r="J10691" s="195"/>
      <c r="K10691" s="195"/>
      <c r="L10691" s="196"/>
    </row>
    <row r="10692">
      <c r="A10692" s="198"/>
      <c r="B10692" s="219"/>
      <c r="C10692" s="103"/>
      <c r="D10692" s="103"/>
      <c r="E10692" s="5" t="str">
        <f t="array" ref="E10692">IF(D10692="","",XLOOKUP(D10692,DATOS!$D$6:D14000,DATOS!$C$6:C14000,0,0,1))</f>
        <v/>
      </c>
      <c r="F10692" s="220"/>
      <c r="G10692" s="221"/>
      <c r="H10692" s="194"/>
      <c r="I10692" s="106"/>
      <c r="J10692" s="195"/>
      <c r="K10692" s="195"/>
      <c r="L10692" s="196"/>
    </row>
    <row r="10693">
      <c r="A10693" s="198"/>
      <c r="B10693" s="219"/>
      <c r="C10693" s="103"/>
      <c r="D10693" s="103"/>
      <c r="E10693" s="5" t="str">
        <f t="array" ref="E10693">IF(D10693="","",XLOOKUP(D10693,DATOS!$D$6:D14000,DATOS!$C$6:C14000,0,0,1))</f>
        <v/>
      </c>
      <c r="F10693" s="220"/>
      <c r="G10693" s="221"/>
      <c r="H10693" s="194"/>
      <c r="I10693" s="106"/>
      <c r="J10693" s="195"/>
      <c r="K10693" s="195"/>
      <c r="L10693" s="196"/>
    </row>
    <row r="10694">
      <c r="A10694" s="198"/>
      <c r="B10694" s="219"/>
      <c r="C10694" s="103"/>
      <c r="D10694" s="103"/>
      <c r="E10694" s="5" t="str">
        <f t="array" ref="E10694">IF(D10694="","",XLOOKUP(D10694,DATOS!$D$6:D14000,DATOS!$C$6:C14000,0,0,1))</f>
        <v/>
      </c>
      <c r="F10694" s="220"/>
      <c r="G10694" s="221"/>
      <c r="H10694" s="194"/>
      <c r="I10694" s="106"/>
      <c r="J10694" s="195"/>
      <c r="K10694" s="195"/>
      <c r="L10694" s="196"/>
    </row>
    <row r="10695">
      <c r="A10695" s="198"/>
      <c r="B10695" s="219"/>
      <c r="C10695" s="103"/>
      <c r="D10695" s="103"/>
      <c r="E10695" s="5" t="str">
        <f t="array" ref="E10695">IF(D10695="","",XLOOKUP(D10695,DATOS!$D$6:D14000,DATOS!$C$6:C14000,0,0,1))</f>
        <v/>
      </c>
      <c r="F10695" s="220"/>
      <c r="G10695" s="221"/>
      <c r="H10695" s="194"/>
      <c r="I10695" s="106"/>
      <c r="J10695" s="195"/>
      <c r="K10695" s="195"/>
      <c r="L10695" s="196"/>
    </row>
    <row r="10696">
      <c r="A10696" s="198"/>
      <c r="B10696" s="219"/>
      <c r="C10696" s="103"/>
      <c r="D10696" s="103"/>
      <c r="E10696" s="5" t="str">
        <f t="array" ref="E10696">IF(D10696="","",XLOOKUP(D10696,DATOS!$D$6:D14000,DATOS!$C$6:C14000,0,0,1))</f>
        <v/>
      </c>
      <c r="F10696" s="220"/>
      <c r="G10696" s="221"/>
      <c r="H10696" s="194"/>
      <c r="I10696" s="106"/>
      <c r="J10696" s="195"/>
      <c r="K10696" s="195"/>
      <c r="L10696" s="196"/>
    </row>
    <row r="10697">
      <c r="A10697" s="198"/>
      <c r="B10697" s="219"/>
      <c r="C10697" s="103"/>
      <c r="D10697" s="103"/>
      <c r="E10697" s="5" t="str">
        <f t="array" ref="E10697">IF(D10697="","",XLOOKUP(D10697,DATOS!$D$6:D14000,DATOS!$C$6:C14000,0,0,1))</f>
        <v/>
      </c>
      <c r="F10697" s="220"/>
      <c r="G10697" s="221"/>
      <c r="H10697" s="194"/>
      <c r="I10697" s="106"/>
      <c r="J10697" s="195"/>
      <c r="K10697" s="195"/>
      <c r="L10697" s="196"/>
    </row>
    <row r="10698">
      <c r="A10698" s="198"/>
      <c r="B10698" s="219"/>
      <c r="C10698" s="103"/>
      <c r="D10698" s="103"/>
      <c r="E10698" s="5" t="str">
        <f t="array" ref="E10698">IF(D10698="","",XLOOKUP(D10698,DATOS!$D$6:D14000,DATOS!$C$6:C14000,0,0,1))</f>
        <v/>
      </c>
      <c r="F10698" s="220"/>
      <c r="G10698" s="221"/>
      <c r="H10698" s="194"/>
      <c r="I10698" s="106"/>
      <c r="J10698" s="195"/>
      <c r="K10698" s="195"/>
      <c r="L10698" s="196"/>
    </row>
    <row r="10699">
      <c r="A10699" s="198"/>
      <c r="B10699" s="219"/>
      <c r="C10699" s="103"/>
      <c r="D10699" s="103"/>
      <c r="E10699" s="5" t="str">
        <f t="array" ref="E10699">IF(D10699="","",XLOOKUP(D10699,DATOS!$D$6:D14000,DATOS!$C$6:C14000,0,0,1))</f>
        <v/>
      </c>
      <c r="F10699" s="220"/>
      <c r="G10699" s="221"/>
      <c r="H10699" s="194"/>
      <c r="I10699" s="106"/>
      <c r="J10699" s="195"/>
      <c r="K10699" s="195"/>
      <c r="L10699" s="196"/>
    </row>
    <row r="10700">
      <c r="A10700" s="198"/>
      <c r="B10700" s="219"/>
      <c r="C10700" s="103"/>
      <c r="D10700" s="103"/>
      <c r="E10700" s="5" t="str">
        <f t="array" ref="E10700">IF(D10700="","",XLOOKUP(D10700,DATOS!$D$6:D14000,DATOS!$C$6:C14000,0,0,1))</f>
        <v/>
      </c>
      <c r="F10700" s="220"/>
      <c r="G10700" s="221"/>
      <c r="H10700" s="194"/>
      <c r="I10700" s="106"/>
      <c r="J10700" s="195"/>
      <c r="K10700" s="195"/>
      <c r="L10700" s="196"/>
    </row>
    <row r="10701">
      <c r="A10701" s="198"/>
      <c r="B10701" s="219"/>
      <c r="C10701" s="103"/>
      <c r="D10701" s="103"/>
      <c r="E10701" s="5" t="str">
        <f t="array" ref="E10701">IF(D10701="","",XLOOKUP(D10701,DATOS!$D$6:D14000,DATOS!$C$6:C14000,0,0,1))</f>
        <v/>
      </c>
      <c r="F10701" s="220"/>
      <c r="G10701" s="221"/>
      <c r="H10701" s="194"/>
      <c r="I10701" s="106"/>
      <c r="J10701" s="195"/>
      <c r="K10701" s="195"/>
      <c r="L10701" s="196"/>
    </row>
    <row r="10702">
      <c r="A10702" s="198"/>
      <c r="B10702" s="219"/>
      <c r="C10702" s="103"/>
      <c r="D10702" s="103"/>
      <c r="E10702" s="5" t="str">
        <f t="array" ref="E10702">IF(D10702="","",XLOOKUP(D10702,DATOS!$D$6:D14000,DATOS!$C$6:C14000,0,0,1))</f>
        <v/>
      </c>
      <c r="F10702" s="220"/>
      <c r="G10702" s="221"/>
      <c r="H10702" s="194"/>
      <c r="I10702" s="106"/>
      <c r="J10702" s="195"/>
      <c r="K10702" s="195"/>
      <c r="L10702" s="196"/>
    </row>
    <row r="10703">
      <c r="A10703" s="198"/>
      <c r="B10703" s="219"/>
      <c r="C10703" s="103"/>
      <c r="D10703" s="103"/>
      <c r="E10703" s="5" t="str">
        <f t="array" ref="E10703">IF(D10703="","",XLOOKUP(D10703,DATOS!$D$6:D14000,DATOS!$C$6:C14000,0,0,1))</f>
        <v/>
      </c>
      <c r="F10703" s="220"/>
      <c r="G10703" s="221"/>
      <c r="H10703" s="194"/>
      <c r="I10703" s="106"/>
      <c r="J10703" s="195"/>
      <c r="K10703" s="195"/>
      <c r="L10703" s="196"/>
    </row>
    <row r="10704">
      <c r="A10704" s="198"/>
      <c r="B10704" s="219"/>
      <c r="C10704" s="103"/>
      <c r="D10704" s="103"/>
      <c r="E10704" s="5" t="str">
        <f t="array" ref="E10704">IF(D10704="","",XLOOKUP(D10704,DATOS!$D$6:D14000,DATOS!$C$6:C14000,0,0,1))</f>
        <v/>
      </c>
      <c r="F10704" s="220"/>
      <c r="G10704" s="221"/>
      <c r="H10704" s="194"/>
      <c r="I10704" s="106"/>
      <c r="J10704" s="195"/>
      <c r="K10704" s="195"/>
      <c r="L10704" s="196"/>
    </row>
    <row r="10705">
      <c r="A10705" s="198"/>
      <c r="B10705" s="219"/>
      <c r="C10705" s="103"/>
      <c r="D10705" s="103"/>
      <c r="E10705" s="5" t="str">
        <f t="array" ref="E10705">IF(D10705="","",XLOOKUP(D10705,DATOS!$D$6:D14000,DATOS!$C$6:C14000,0,0,1))</f>
        <v/>
      </c>
      <c r="F10705" s="220"/>
      <c r="G10705" s="221"/>
      <c r="H10705" s="194"/>
      <c r="I10705" s="106"/>
      <c r="J10705" s="195"/>
      <c r="K10705" s="195"/>
      <c r="L10705" s="196"/>
    </row>
    <row r="10706">
      <c r="A10706" s="198"/>
      <c r="B10706" s="219"/>
      <c r="C10706" s="103"/>
      <c r="D10706" s="103"/>
      <c r="E10706" s="5" t="str">
        <f t="array" ref="E10706">IF(D10706="","",XLOOKUP(D10706,DATOS!$D$6:D14000,DATOS!$C$6:C14000,0,0,1))</f>
        <v/>
      </c>
      <c r="F10706" s="220"/>
      <c r="G10706" s="221"/>
      <c r="H10706" s="194"/>
      <c r="I10706" s="106"/>
      <c r="J10706" s="195"/>
      <c r="K10706" s="195"/>
      <c r="L10706" s="196"/>
    </row>
    <row r="10707">
      <c r="A10707" s="198"/>
      <c r="B10707" s="219"/>
      <c r="C10707" s="103"/>
      <c r="D10707" s="103"/>
      <c r="E10707" s="5" t="str">
        <f t="array" ref="E10707">IF(D10707="","",XLOOKUP(D10707,DATOS!$D$6:D14000,DATOS!$C$6:C14000,0,0,1))</f>
        <v/>
      </c>
      <c r="F10707" s="220"/>
      <c r="G10707" s="221"/>
      <c r="H10707" s="194"/>
      <c r="I10707" s="106"/>
      <c r="J10707" s="195"/>
      <c r="K10707" s="195"/>
      <c r="L10707" s="196"/>
    </row>
    <row r="10708">
      <c r="A10708" s="198"/>
      <c r="B10708" s="219"/>
      <c r="C10708" s="103"/>
      <c r="D10708" s="103"/>
      <c r="E10708" s="5" t="str">
        <f t="array" ref="E10708">IF(D10708="","",XLOOKUP(D10708,DATOS!$D$6:D14000,DATOS!$C$6:C14000,0,0,1))</f>
        <v/>
      </c>
      <c r="F10708" s="220"/>
      <c r="G10708" s="221"/>
      <c r="H10708" s="194"/>
      <c r="I10708" s="106"/>
      <c r="J10708" s="195"/>
      <c r="K10708" s="195"/>
      <c r="L10708" s="196"/>
    </row>
    <row r="10709">
      <c r="A10709" s="198"/>
      <c r="B10709" s="219"/>
      <c r="C10709" s="103"/>
      <c r="D10709" s="103"/>
      <c r="E10709" s="5" t="str">
        <f t="array" ref="E10709">IF(D10709="","",XLOOKUP(D10709,DATOS!$D$6:D14000,DATOS!$C$6:C14000,0,0,1))</f>
        <v/>
      </c>
      <c r="F10709" s="220"/>
      <c r="G10709" s="221"/>
      <c r="H10709" s="194"/>
      <c r="I10709" s="106"/>
      <c r="J10709" s="195"/>
      <c r="K10709" s="195"/>
      <c r="L10709" s="196"/>
    </row>
    <row r="10710">
      <c r="A10710" s="198"/>
      <c r="B10710" s="219"/>
      <c r="C10710" s="103"/>
      <c r="D10710" s="103"/>
      <c r="E10710" s="5" t="str">
        <f t="array" ref="E10710">IF(D10710="","",XLOOKUP(D10710,DATOS!$D$6:D14000,DATOS!$C$6:C14000,0,0,1))</f>
        <v/>
      </c>
      <c r="F10710" s="220"/>
      <c r="G10710" s="221"/>
      <c r="H10710" s="194"/>
      <c r="I10710" s="106"/>
      <c r="J10710" s="195"/>
      <c r="K10710" s="195"/>
      <c r="L10710" s="196"/>
    </row>
    <row r="10711">
      <c r="A10711" s="198"/>
      <c r="B10711" s="219"/>
      <c r="C10711" s="103"/>
      <c r="D10711" s="103"/>
      <c r="E10711" s="5" t="str">
        <f t="array" ref="E10711">IF(D10711="","",XLOOKUP(D10711,DATOS!$D$6:D14000,DATOS!$C$6:C14000,0,0,1))</f>
        <v/>
      </c>
      <c r="F10711" s="220"/>
      <c r="G10711" s="221"/>
      <c r="H10711" s="194"/>
      <c r="I10711" s="106"/>
      <c r="J10711" s="195"/>
      <c r="K10711" s="195"/>
      <c r="L10711" s="196"/>
    </row>
    <row r="10712">
      <c r="A10712" s="198"/>
      <c r="B10712" s="219"/>
      <c r="C10712" s="103"/>
      <c r="D10712" s="103"/>
      <c r="E10712" s="5" t="str">
        <f t="array" ref="E10712">IF(D10712="","",XLOOKUP(D10712,DATOS!$D$6:D14000,DATOS!$C$6:C14000,0,0,1))</f>
        <v/>
      </c>
      <c r="F10712" s="220"/>
      <c r="G10712" s="221"/>
      <c r="H10712" s="194"/>
      <c r="I10712" s="106"/>
      <c r="J10712" s="195"/>
      <c r="K10712" s="195"/>
      <c r="L10712" s="196"/>
    </row>
    <row r="10713">
      <c r="A10713" s="198"/>
      <c r="B10713" s="219"/>
      <c r="C10713" s="103"/>
      <c r="D10713" s="103"/>
      <c r="E10713" s="5" t="str">
        <f t="array" ref="E10713">IF(D10713="","",XLOOKUP(D10713,DATOS!$D$6:D14000,DATOS!$C$6:C14000,0,0,1))</f>
        <v/>
      </c>
      <c r="F10713" s="220"/>
      <c r="G10713" s="221"/>
      <c r="H10713" s="194"/>
      <c r="I10713" s="106"/>
      <c r="J10713" s="195"/>
      <c r="K10713" s="195"/>
      <c r="L10713" s="196"/>
    </row>
    <row r="10714">
      <c r="A10714" s="198"/>
      <c r="B10714" s="219"/>
      <c r="C10714" s="103"/>
      <c r="D10714" s="103"/>
      <c r="E10714" s="5" t="str">
        <f t="array" ref="E10714">IF(D10714="","",XLOOKUP(D10714,DATOS!$D$6:D14000,DATOS!$C$6:C14000,0,0,1))</f>
        <v/>
      </c>
      <c r="F10714" s="220"/>
      <c r="G10714" s="221"/>
      <c r="H10714" s="194"/>
      <c r="I10714" s="106"/>
      <c r="J10714" s="195"/>
      <c r="K10714" s="195"/>
      <c r="L10714" s="196"/>
    </row>
    <row r="10715">
      <c r="A10715" s="198"/>
      <c r="B10715" s="219"/>
      <c r="C10715" s="103"/>
      <c r="D10715" s="103"/>
      <c r="E10715" s="5" t="str">
        <f t="array" ref="E10715">IF(D10715="","",XLOOKUP(D10715,DATOS!$D$6:D14000,DATOS!$C$6:C14000,0,0,1))</f>
        <v/>
      </c>
      <c r="F10715" s="220"/>
      <c r="G10715" s="221"/>
      <c r="H10715" s="194"/>
      <c r="I10715" s="106"/>
      <c r="J10715" s="195"/>
      <c r="K10715" s="195"/>
      <c r="L10715" s="196"/>
    </row>
    <row r="10716">
      <c r="A10716" s="198"/>
      <c r="B10716" s="219"/>
      <c r="C10716" s="103"/>
      <c r="D10716" s="103"/>
      <c r="E10716" s="5" t="str">
        <f t="array" ref="E10716">IF(D10716="","",XLOOKUP(D10716,DATOS!$D$6:D14000,DATOS!$C$6:C14000,0,0,1))</f>
        <v/>
      </c>
      <c r="F10716" s="220"/>
      <c r="G10716" s="221"/>
      <c r="H10716" s="194"/>
      <c r="I10716" s="106"/>
      <c r="J10716" s="195"/>
      <c r="K10716" s="195"/>
      <c r="L10716" s="196"/>
    </row>
    <row r="10717">
      <c r="A10717" s="198"/>
      <c r="B10717" s="219"/>
      <c r="C10717" s="103"/>
      <c r="D10717" s="103"/>
      <c r="E10717" s="5" t="str">
        <f t="array" ref="E10717">IF(D10717="","",XLOOKUP(D10717,DATOS!$D$6:D14000,DATOS!$C$6:C14000,0,0,1))</f>
        <v/>
      </c>
      <c r="F10717" s="220"/>
      <c r="G10717" s="221"/>
      <c r="H10717" s="194"/>
      <c r="I10717" s="106"/>
      <c r="J10717" s="195"/>
      <c r="K10717" s="195"/>
      <c r="L10717" s="196"/>
    </row>
    <row r="10718">
      <c r="A10718" s="198"/>
      <c r="B10718" s="219"/>
      <c r="C10718" s="103"/>
      <c r="D10718" s="103"/>
      <c r="E10718" s="5" t="str">
        <f t="array" ref="E10718">IF(D10718="","",XLOOKUP(D10718,DATOS!$D$6:D14000,DATOS!$C$6:C14000,0,0,1))</f>
        <v/>
      </c>
      <c r="F10718" s="220"/>
      <c r="G10718" s="221"/>
      <c r="H10718" s="194"/>
      <c r="I10718" s="106"/>
      <c r="J10718" s="195"/>
      <c r="K10718" s="195"/>
      <c r="L10718" s="196"/>
    </row>
    <row r="10719">
      <c r="A10719" s="198"/>
      <c r="B10719" s="219"/>
      <c r="C10719" s="103"/>
      <c r="D10719" s="103"/>
      <c r="E10719" s="5" t="str">
        <f t="array" ref="E10719">IF(D10719="","",XLOOKUP(D10719,DATOS!$D$6:D14000,DATOS!$C$6:C14000,0,0,1))</f>
        <v/>
      </c>
      <c r="F10719" s="220"/>
      <c r="G10719" s="221"/>
      <c r="H10719" s="194"/>
      <c r="I10719" s="106"/>
      <c r="J10719" s="195"/>
      <c r="K10719" s="195"/>
      <c r="L10719" s="196"/>
    </row>
    <row r="10720">
      <c r="A10720" s="198"/>
      <c r="B10720" s="219"/>
      <c r="C10720" s="103"/>
      <c r="D10720" s="103"/>
      <c r="E10720" s="5" t="str">
        <f t="array" ref="E10720">IF(D10720="","",XLOOKUP(D10720,DATOS!$D$6:D14000,DATOS!$C$6:C14000,0,0,1))</f>
        <v/>
      </c>
      <c r="F10720" s="220"/>
      <c r="G10720" s="221"/>
      <c r="H10720" s="194"/>
      <c r="I10720" s="106"/>
      <c r="J10720" s="195"/>
      <c r="K10720" s="195"/>
      <c r="L10720" s="196"/>
    </row>
    <row r="10721">
      <c r="A10721" s="198"/>
      <c r="B10721" s="219"/>
      <c r="C10721" s="103"/>
      <c r="D10721" s="103"/>
      <c r="E10721" s="5" t="str">
        <f t="array" ref="E10721">IF(D10721="","",XLOOKUP(D10721,DATOS!$D$6:D14000,DATOS!$C$6:C14000,0,0,1))</f>
        <v/>
      </c>
      <c r="F10721" s="220"/>
      <c r="G10721" s="221"/>
      <c r="H10721" s="194"/>
      <c r="I10721" s="106"/>
      <c r="J10721" s="195"/>
      <c r="K10721" s="195"/>
      <c r="L10721" s="196"/>
    </row>
    <row r="10722">
      <c r="A10722" s="198"/>
      <c r="B10722" s="219"/>
      <c r="C10722" s="103"/>
      <c r="D10722" s="103"/>
      <c r="E10722" s="5" t="str">
        <f t="array" ref="E10722">IF(D10722="","",XLOOKUP(D10722,DATOS!$D$6:D14000,DATOS!$C$6:C14000,0,0,1))</f>
        <v/>
      </c>
      <c r="F10722" s="220"/>
      <c r="G10722" s="221"/>
      <c r="H10722" s="194"/>
      <c r="I10722" s="106"/>
      <c r="J10722" s="195"/>
      <c r="K10722" s="195"/>
      <c r="L10722" s="196"/>
    </row>
    <row r="10723">
      <c r="A10723" s="198"/>
      <c r="B10723" s="219"/>
      <c r="C10723" s="103"/>
      <c r="D10723" s="103"/>
      <c r="E10723" s="5" t="str">
        <f t="array" ref="E10723">IF(D10723="","",XLOOKUP(D10723,DATOS!$D$6:D14000,DATOS!$C$6:C14000,0,0,1))</f>
        <v/>
      </c>
      <c r="F10723" s="220"/>
      <c r="G10723" s="221"/>
      <c r="H10723" s="194"/>
      <c r="I10723" s="106"/>
      <c r="J10723" s="195"/>
      <c r="K10723" s="195"/>
      <c r="L10723" s="196"/>
    </row>
    <row r="10724">
      <c r="A10724" s="198"/>
      <c r="B10724" s="219"/>
      <c r="C10724" s="103"/>
      <c r="D10724" s="103"/>
      <c r="E10724" s="5" t="str">
        <f t="array" ref="E10724">IF(D10724="","",XLOOKUP(D10724,DATOS!$D$6:D14000,DATOS!$C$6:C14000,0,0,1))</f>
        <v/>
      </c>
      <c r="F10724" s="220"/>
      <c r="G10724" s="221"/>
      <c r="H10724" s="194"/>
      <c r="I10724" s="106"/>
      <c r="J10724" s="195"/>
      <c r="K10724" s="195"/>
      <c r="L10724" s="196"/>
    </row>
    <row r="10725">
      <c r="A10725" s="198"/>
      <c r="B10725" s="219"/>
      <c r="C10725" s="103"/>
      <c r="D10725" s="103"/>
      <c r="E10725" s="5" t="str">
        <f t="array" ref="E10725">IF(D10725="","",XLOOKUP(D10725,DATOS!$D$6:D14000,DATOS!$C$6:C14000,0,0,1))</f>
        <v/>
      </c>
      <c r="F10725" s="220"/>
      <c r="G10725" s="221"/>
      <c r="H10725" s="194"/>
      <c r="I10725" s="106"/>
      <c r="J10725" s="195"/>
      <c r="K10725" s="195"/>
      <c r="L10725" s="196"/>
    </row>
    <row r="10726">
      <c r="A10726" s="198"/>
      <c r="B10726" s="219"/>
      <c r="C10726" s="103"/>
      <c r="D10726" s="103"/>
      <c r="E10726" s="5" t="str">
        <f t="array" ref="E10726">IF(D10726="","",XLOOKUP(D10726,DATOS!$D$6:D14000,DATOS!$C$6:C14000,0,0,1))</f>
        <v/>
      </c>
      <c r="F10726" s="220"/>
      <c r="G10726" s="221"/>
      <c r="H10726" s="194"/>
      <c r="I10726" s="106"/>
      <c r="J10726" s="195"/>
      <c r="K10726" s="195"/>
      <c r="L10726" s="196"/>
    </row>
    <row r="10727">
      <c r="A10727" s="198"/>
      <c r="B10727" s="219"/>
      <c r="C10727" s="103"/>
      <c r="D10727" s="103"/>
      <c r="E10727" s="5" t="str">
        <f t="array" ref="E10727">IF(D10727="","",XLOOKUP(D10727,DATOS!$D$6:D14000,DATOS!$C$6:C14000,0,0,1))</f>
        <v/>
      </c>
      <c r="F10727" s="220"/>
      <c r="G10727" s="221"/>
      <c r="H10727" s="194"/>
      <c r="I10727" s="106"/>
      <c r="J10727" s="195"/>
      <c r="K10727" s="195"/>
      <c r="L10727" s="196"/>
    </row>
    <row r="10728">
      <c r="A10728" s="198"/>
      <c r="B10728" s="219"/>
      <c r="C10728" s="103"/>
      <c r="D10728" s="103"/>
      <c r="E10728" s="5" t="str">
        <f t="array" ref="E10728">IF(D10728="","",XLOOKUP(D10728,DATOS!$D$6:D14000,DATOS!$C$6:C14000,0,0,1))</f>
        <v/>
      </c>
      <c r="F10728" s="220"/>
      <c r="G10728" s="221"/>
      <c r="H10728" s="194"/>
      <c r="I10728" s="106"/>
      <c r="J10728" s="195"/>
      <c r="K10728" s="195"/>
      <c r="L10728" s="196"/>
    </row>
    <row r="10729">
      <c r="A10729" s="198"/>
      <c r="B10729" s="219"/>
      <c r="C10729" s="103"/>
      <c r="D10729" s="103"/>
      <c r="E10729" s="5" t="str">
        <f t="array" ref="E10729">IF(D10729="","",XLOOKUP(D10729,DATOS!$D$6:D14000,DATOS!$C$6:C14000,0,0,1))</f>
        <v/>
      </c>
      <c r="F10729" s="220"/>
      <c r="G10729" s="221"/>
      <c r="H10729" s="194"/>
      <c r="I10729" s="106"/>
      <c r="J10729" s="195"/>
      <c r="K10729" s="195"/>
      <c r="L10729" s="196"/>
    </row>
    <row r="10730">
      <c r="A10730" s="198"/>
      <c r="B10730" s="219"/>
      <c r="C10730" s="103"/>
      <c r="D10730" s="103"/>
      <c r="E10730" s="5" t="str">
        <f t="array" ref="E10730">IF(D10730="","",XLOOKUP(D10730,DATOS!$D$6:D14000,DATOS!$C$6:C14000,0,0,1))</f>
        <v/>
      </c>
      <c r="F10730" s="220"/>
      <c r="G10730" s="221"/>
      <c r="H10730" s="194"/>
      <c r="I10730" s="106"/>
      <c r="J10730" s="195"/>
      <c r="K10730" s="195"/>
      <c r="L10730" s="196"/>
    </row>
    <row r="10731">
      <c r="A10731" s="198"/>
      <c r="B10731" s="219"/>
      <c r="C10731" s="103"/>
      <c r="D10731" s="103"/>
      <c r="E10731" s="5" t="str">
        <f t="array" ref="E10731">IF(D10731="","",XLOOKUP(D10731,DATOS!$D$6:D14000,DATOS!$C$6:C14000,0,0,1))</f>
        <v/>
      </c>
      <c r="F10731" s="220"/>
      <c r="G10731" s="221"/>
      <c r="H10731" s="194"/>
      <c r="I10731" s="106"/>
      <c r="J10731" s="195"/>
      <c r="K10731" s="195"/>
      <c r="L10731" s="196"/>
    </row>
    <row r="10732">
      <c r="A10732" s="198"/>
      <c r="B10732" s="219"/>
      <c r="C10732" s="103"/>
      <c r="D10732" s="103"/>
      <c r="E10732" s="5" t="str">
        <f t="array" ref="E10732">IF(D10732="","",XLOOKUP(D10732,DATOS!$D$6:D14000,DATOS!$C$6:C14000,0,0,1))</f>
        <v/>
      </c>
      <c r="F10732" s="220"/>
      <c r="G10732" s="221"/>
      <c r="H10732" s="194"/>
      <c r="I10732" s="106"/>
      <c r="J10732" s="195"/>
      <c r="K10732" s="195"/>
      <c r="L10732" s="196"/>
    </row>
    <row r="10733">
      <c r="A10733" s="198"/>
      <c r="B10733" s="219"/>
      <c r="C10733" s="103"/>
      <c r="D10733" s="103"/>
      <c r="E10733" s="5" t="str">
        <f t="array" ref="E10733">IF(D10733="","",XLOOKUP(D10733,DATOS!$D$6:D14000,DATOS!$C$6:C14000,0,0,1))</f>
        <v/>
      </c>
      <c r="F10733" s="220"/>
      <c r="G10733" s="221"/>
      <c r="H10733" s="194"/>
      <c r="I10733" s="106"/>
      <c r="J10733" s="195"/>
      <c r="K10733" s="195"/>
      <c r="L10733" s="196"/>
    </row>
    <row r="10734">
      <c r="A10734" s="198"/>
      <c r="B10734" s="219"/>
      <c r="C10734" s="103"/>
      <c r="D10734" s="103"/>
      <c r="E10734" s="5" t="str">
        <f t="array" ref="E10734">IF(D10734="","",XLOOKUP(D10734,DATOS!$D$6:D14000,DATOS!$C$6:C14000,0,0,1))</f>
        <v/>
      </c>
      <c r="F10734" s="220"/>
      <c r="G10734" s="221"/>
      <c r="H10734" s="194"/>
      <c r="I10734" s="106"/>
      <c r="J10734" s="195"/>
      <c r="K10734" s="195"/>
      <c r="L10734" s="196"/>
    </row>
    <row r="10735">
      <c r="A10735" s="198"/>
      <c r="B10735" s="219"/>
      <c r="C10735" s="103"/>
      <c r="D10735" s="103"/>
      <c r="E10735" s="5" t="str">
        <f t="array" ref="E10735">IF(D10735="","",XLOOKUP(D10735,DATOS!$D$6:D14000,DATOS!$C$6:C14000,0,0,1))</f>
        <v/>
      </c>
      <c r="F10735" s="220"/>
      <c r="G10735" s="221"/>
      <c r="H10735" s="194"/>
      <c r="I10735" s="106"/>
      <c r="J10735" s="195"/>
      <c r="K10735" s="195"/>
      <c r="L10735" s="196"/>
    </row>
    <row r="10736">
      <c r="A10736" s="198"/>
      <c r="B10736" s="219"/>
      <c r="C10736" s="103"/>
      <c r="D10736" s="103"/>
      <c r="E10736" s="5" t="str">
        <f t="array" ref="E10736">IF(D10736="","",XLOOKUP(D10736,DATOS!$D$6:D14000,DATOS!$C$6:C14000,0,0,1))</f>
        <v/>
      </c>
      <c r="F10736" s="220"/>
      <c r="G10736" s="221"/>
      <c r="H10736" s="194"/>
      <c r="I10736" s="106"/>
      <c r="J10736" s="195"/>
      <c r="K10736" s="195"/>
      <c r="L10736" s="196"/>
    </row>
    <row r="10737">
      <c r="A10737" s="198"/>
      <c r="B10737" s="219"/>
      <c r="C10737" s="103"/>
      <c r="D10737" s="103"/>
      <c r="E10737" s="5" t="str">
        <f t="array" ref="E10737">IF(D10737="","",XLOOKUP(D10737,DATOS!$D$6:D14000,DATOS!$C$6:C14000,0,0,1))</f>
        <v/>
      </c>
      <c r="F10737" s="220"/>
      <c r="G10737" s="221"/>
      <c r="H10737" s="194"/>
      <c r="I10737" s="106"/>
      <c r="J10737" s="195"/>
      <c r="K10737" s="195"/>
      <c r="L10737" s="196"/>
    </row>
    <row r="10738">
      <c r="A10738" s="198"/>
      <c r="B10738" s="219"/>
      <c r="C10738" s="103"/>
      <c r="D10738" s="103"/>
      <c r="E10738" s="5" t="str">
        <f t="array" ref="E10738">IF(D10738="","",XLOOKUP(D10738,DATOS!$D$6:D14000,DATOS!$C$6:C14000,0,0,1))</f>
        <v/>
      </c>
      <c r="F10738" s="220"/>
      <c r="G10738" s="221"/>
      <c r="H10738" s="194"/>
      <c r="I10738" s="106"/>
      <c r="J10738" s="195"/>
      <c r="K10738" s="195"/>
      <c r="L10738" s="196"/>
    </row>
    <row r="10739">
      <c r="A10739" s="198"/>
      <c r="B10739" s="219"/>
      <c r="C10739" s="103"/>
      <c r="D10739" s="103"/>
      <c r="E10739" s="5" t="str">
        <f t="array" ref="E10739">IF(D10739="","",XLOOKUP(D10739,DATOS!$D$6:D14000,DATOS!$C$6:C14000,0,0,1))</f>
        <v/>
      </c>
      <c r="F10739" s="220"/>
      <c r="G10739" s="221"/>
      <c r="H10739" s="194"/>
      <c r="I10739" s="106"/>
      <c r="J10739" s="195"/>
      <c r="K10739" s="195"/>
      <c r="L10739" s="196"/>
    </row>
    <row r="10740">
      <c r="A10740" s="198"/>
      <c r="B10740" s="219"/>
      <c r="C10740" s="103"/>
      <c r="D10740" s="103"/>
      <c r="E10740" s="5" t="str">
        <f t="array" ref="E10740">IF(D10740="","",XLOOKUP(D10740,DATOS!$D$6:D14000,DATOS!$C$6:C14000,0,0,1))</f>
        <v/>
      </c>
      <c r="F10740" s="220"/>
      <c r="G10740" s="221"/>
      <c r="H10740" s="194"/>
      <c r="I10740" s="106"/>
      <c r="J10740" s="195"/>
      <c r="K10740" s="195"/>
      <c r="L10740" s="196"/>
    </row>
    <row r="10741">
      <c r="A10741" s="198"/>
      <c r="B10741" s="219"/>
      <c r="C10741" s="103"/>
      <c r="D10741" s="103"/>
      <c r="E10741" s="5" t="str">
        <f t="array" ref="E10741">IF(D10741="","",XLOOKUP(D10741,DATOS!$D$6:D14000,DATOS!$C$6:C14000,0,0,1))</f>
        <v/>
      </c>
      <c r="F10741" s="220"/>
      <c r="G10741" s="221"/>
      <c r="H10741" s="194"/>
      <c r="I10741" s="106"/>
      <c r="J10741" s="195"/>
      <c r="K10741" s="195"/>
      <c r="L10741" s="196"/>
    </row>
    <row r="10742">
      <c r="A10742" s="198"/>
      <c r="B10742" s="219"/>
      <c r="C10742" s="103"/>
      <c r="D10742" s="103"/>
      <c r="E10742" s="5" t="str">
        <f t="array" ref="E10742">IF(D10742="","",XLOOKUP(D10742,DATOS!$D$6:D14000,DATOS!$C$6:C14000,0,0,1))</f>
        <v/>
      </c>
      <c r="F10742" s="220"/>
      <c r="G10742" s="221"/>
      <c r="H10742" s="194"/>
      <c r="I10742" s="106"/>
      <c r="J10742" s="195"/>
      <c r="K10742" s="195"/>
      <c r="L10742" s="196"/>
    </row>
    <row r="10743">
      <c r="A10743" s="198"/>
      <c r="B10743" s="219"/>
      <c r="C10743" s="103"/>
      <c r="D10743" s="103"/>
      <c r="E10743" s="5" t="str">
        <f t="array" ref="E10743">IF(D10743="","",XLOOKUP(D10743,DATOS!$D$6:D14000,DATOS!$C$6:C14000,0,0,1))</f>
        <v/>
      </c>
      <c r="F10743" s="220"/>
      <c r="G10743" s="221"/>
      <c r="H10743" s="194"/>
      <c r="I10743" s="106"/>
      <c r="J10743" s="195"/>
      <c r="K10743" s="195"/>
      <c r="L10743" s="196"/>
    </row>
    <row r="10744">
      <c r="A10744" s="198"/>
      <c r="B10744" s="219"/>
      <c r="C10744" s="103"/>
      <c r="D10744" s="103"/>
      <c r="E10744" s="5" t="str">
        <f t="array" ref="E10744">IF(D10744="","",XLOOKUP(D10744,DATOS!$D$6:D14000,DATOS!$C$6:C14000,0,0,1))</f>
        <v/>
      </c>
      <c r="F10744" s="220"/>
      <c r="G10744" s="221"/>
      <c r="H10744" s="194"/>
      <c r="I10744" s="106"/>
      <c r="J10744" s="195"/>
      <c r="K10744" s="195"/>
      <c r="L10744" s="196"/>
    </row>
    <row r="10745">
      <c r="A10745" s="198"/>
      <c r="B10745" s="219"/>
      <c r="C10745" s="103"/>
      <c r="D10745" s="103"/>
      <c r="E10745" s="5" t="str">
        <f t="array" ref="E10745">IF(D10745="","",XLOOKUP(D10745,DATOS!$D$6:D14000,DATOS!$C$6:C14000,0,0,1))</f>
        <v/>
      </c>
      <c r="F10745" s="220"/>
      <c r="G10745" s="221"/>
      <c r="H10745" s="194"/>
      <c r="I10745" s="106"/>
      <c r="J10745" s="195"/>
      <c r="K10745" s="195"/>
      <c r="L10745" s="196"/>
    </row>
    <row r="10746">
      <c r="A10746" s="198"/>
      <c r="B10746" s="219"/>
      <c r="C10746" s="103"/>
      <c r="D10746" s="103"/>
      <c r="E10746" s="5" t="str">
        <f t="array" ref="E10746">IF(D10746="","",XLOOKUP(D10746,DATOS!$D$6:D14000,DATOS!$C$6:C14000,0,0,1))</f>
        <v/>
      </c>
      <c r="F10746" s="220"/>
      <c r="G10746" s="221"/>
      <c r="H10746" s="194"/>
      <c r="I10746" s="106"/>
      <c r="J10746" s="195"/>
      <c r="K10746" s="195"/>
      <c r="L10746" s="196"/>
    </row>
    <row r="10747">
      <c r="A10747" s="198"/>
      <c r="B10747" s="219"/>
      <c r="C10747" s="103"/>
      <c r="D10747" s="103"/>
      <c r="E10747" s="5" t="str">
        <f t="array" ref="E10747">IF(D10747="","",XLOOKUP(D10747,DATOS!$D$6:D14000,DATOS!$C$6:C14000,0,0,1))</f>
        <v/>
      </c>
      <c r="F10747" s="220"/>
      <c r="G10747" s="221"/>
      <c r="H10747" s="194"/>
      <c r="I10747" s="106"/>
      <c r="J10747" s="195"/>
      <c r="K10747" s="195"/>
      <c r="L10747" s="196"/>
    </row>
    <row r="10748">
      <c r="A10748" s="198"/>
      <c r="B10748" s="219"/>
      <c r="C10748" s="103"/>
      <c r="D10748" s="103"/>
      <c r="E10748" s="5" t="str">
        <f t="array" ref="E10748">IF(D10748="","",XLOOKUP(D10748,DATOS!$D$6:D14000,DATOS!$C$6:C14000,0,0,1))</f>
        <v/>
      </c>
      <c r="F10748" s="220"/>
      <c r="G10748" s="221"/>
      <c r="H10748" s="194"/>
      <c r="I10748" s="106"/>
      <c r="J10748" s="195"/>
      <c r="K10748" s="195"/>
      <c r="L10748" s="196"/>
    </row>
    <row r="10749">
      <c r="A10749" s="198"/>
      <c r="B10749" s="219"/>
      <c r="C10749" s="103"/>
      <c r="D10749" s="103"/>
      <c r="E10749" s="5" t="str">
        <f t="array" ref="E10749">IF(D10749="","",XLOOKUP(D10749,DATOS!$D$6:D14000,DATOS!$C$6:C14000,0,0,1))</f>
        <v/>
      </c>
      <c r="F10749" s="220"/>
      <c r="G10749" s="221"/>
      <c r="H10749" s="194"/>
      <c r="I10749" s="106"/>
      <c r="J10749" s="195"/>
      <c r="K10749" s="195"/>
      <c r="L10749" s="196"/>
    </row>
    <row r="10750">
      <c r="A10750" s="198"/>
      <c r="B10750" s="219"/>
      <c r="C10750" s="103"/>
      <c r="D10750" s="103"/>
      <c r="E10750" s="5" t="str">
        <f t="array" ref="E10750">IF(D10750="","",XLOOKUP(D10750,DATOS!$D$6:D14000,DATOS!$C$6:C14000,0,0,1))</f>
        <v/>
      </c>
      <c r="F10750" s="220"/>
      <c r="G10750" s="221"/>
      <c r="H10750" s="194"/>
      <c r="I10750" s="106"/>
      <c r="J10750" s="195"/>
      <c r="K10750" s="195"/>
      <c r="L10750" s="196"/>
    </row>
    <row r="10751">
      <c r="A10751" s="198"/>
      <c r="B10751" s="219"/>
      <c r="C10751" s="103"/>
      <c r="D10751" s="103"/>
      <c r="E10751" s="5" t="str">
        <f t="array" ref="E10751">IF(D10751="","",XLOOKUP(D10751,DATOS!$D$6:D14000,DATOS!$C$6:C14000,0,0,1))</f>
        <v/>
      </c>
      <c r="F10751" s="220"/>
      <c r="G10751" s="221"/>
      <c r="H10751" s="194"/>
      <c r="I10751" s="106"/>
      <c r="J10751" s="195"/>
      <c r="K10751" s="195"/>
      <c r="L10751" s="196"/>
    </row>
    <row r="10752">
      <c r="A10752" s="198"/>
      <c r="B10752" s="219"/>
      <c r="C10752" s="103"/>
      <c r="D10752" s="103"/>
      <c r="E10752" s="5" t="str">
        <f t="array" ref="E10752">IF(D10752="","",XLOOKUP(D10752,DATOS!$D$6:D14000,DATOS!$C$6:C14000,0,0,1))</f>
        <v/>
      </c>
      <c r="F10752" s="220"/>
      <c r="G10752" s="221"/>
      <c r="H10752" s="194"/>
      <c r="I10752" s="106"/>
      <c r="J10752" s="195"/>
      <c r="K10752" s="195"/>
      <c r="L10752" s="196"/>
    </row>
    <row r="10753">
      <c r="A10753" s="198"/>
      <c r="B10753" s="219"/>
      <c r="C10753" s="103"/>
      <c r="D10753" s="103"/>
      <c r="E10753" s="5" t="str">
        <f t="array" ref="E10753">IF(D10753="","",XLOOKUP(D10753,DATOS!$D$6:D14000,DATOS!$C$6:C14000,0,0,1))</f>
        <v/>
      </c>
      <c r="F10753" s="220"/>
      <c r="G10753" s="221"/>
      <c r="H10753" s="194"/>
      <c r="I10753" s="106"/>
      <c r="J10753" s="195"/>
      <c r="K10753" s="195"/>
      <c r="L10753" s="196"/>
    </row>
    <row r="10754">
      <c r="A10754" s="198"/>
      <c r="B10754" s="219"/>
      <c r="C10754" s="103"/>
      <c r="D10754" s="103"/>
      <c r="E10754" s="5" t="str">
        <f t="array" ref="E10754">IF(D10754="","",XLOOKUP(D10754,DATOS!$D$6:D14000,DATOS!$C$6:C14000,0,0,1))</f>
        <v/>
      </c>
      <c r="F10754" s="220"/>
      <c r="G10754" s="221"/>
      <c r="H10754" s="194"/>
      <c r="I10754" s="106"/>
      <c r="J10754" s="195"/>
      <c r="K10754" s="195"/>
      <c r="L10754" s="196"/>
    </row>
    <row r="10755">
      <c r="A10755" s="198"/>
      <c r="B10755" s="219"/>
      <c r="C10755" s="103"/>
      <c r="D10755" s="103"/>
      <c r="E10755" s="5" t="str">
        <f t="array" ref="E10755">IF(D10755="","",XLOOKUP(D10755,DATOS!$D$6:D14000,DATOS!$C$6:C14000,0,0,1))</f>
        <v/>
      </c>
      <c r="F10755" s="220"/>
      <c r="G10755" s="221"/>
      <c r="H10755" s="194"/>
      <c r="I10755" s="106"/>
      <c r="J10755" s="195"/>
      <c r="K10755" s="195"/>
      <c r="L10755" s="196"/>
    </row>
    <row r="10756">
      <c r="A10756" s="198"/>
      <c r="B10756" s="219"/>
      <c r="C10756" s="103"/>
      <c r="D10756" s="103"/>
      <c r="E10756" s="5" t="str">
        <f t="array" ref="E10756">IF(D10756="","",XLOOKUP(D10756,DATOS!$D$6:D14000,DATOS!$C$6:C14000,0,0,1))</f>
        <v/>
      </c>
      <c r="F10756" s="220"/>
      <c r="G10756" s="221"/>
      <c r="H10756" s="194"/>
      <c r="I10756" s="106"/>
      <c r="J10756" s="195"/>
      <c r="K10756" s="195"/>
      <c r="L10756" s="196"/>
    </row>
    <row r="10757">
      <c r="A10757" s="198"/>
      <c r="B10757" s="219"/>
      <c r="C10757" s="103"/>
      <c r="D10757" s="103"/>
      <c r="E10757" s="5" t="str">
        <f t="array" ref="E10757">IF(D10757="","",XLOOKUP(D10757,DATOS!$D$6:D14000,DATOS!$C$6:C14000,0,0,1))</f>
        <v/>
      </c>
      <c r="F10757" s="220"/>
      <c r="G10757" s="221"/>
      <c r="H10757" s="194"/>
      <c r="I10757" s="106"/>
      <c r="J10757" s="195"/>
      <c r="K10757" s="195"/>
      <c r="L10757" s="196"/>
    </row>
    <row r="10758">
      <c r="A10758" s="198"/>
      <c r="B10758" s="219"/>
      <c r="C10758" s="103"/>
      <c r="D10758" s="103"/>
      <c r="E10758" s="5" t="str">
        <f t="array" ref="E10758">IF(D10758="","",XLOOKUP(D10758,DATOS!$D$6:D14000,DATOS!$C$6:C14000,0,0,1))</f>
        <v/>
      </c>
      <c r="F10758" s="220"/>
      <c r="G10758" s="221"/>
      <c r="H10758" s="194"/>
      <c r="I10758" s="106"/>
      <c r="J10758" s="195"/>
      <c r="K10758" s="195"/>
      <c r="L10758" s="196"/>
    </row>
    <row r="10759">
      <c r="A10759" s="198"/>
      <c r="B10759" s="219"/>
      <c r="C10759" s="103"/>
      <c r="D10759" s="103"/>
      <c r="E10759" s="5" t="str">
        <f t="array" ref="E10759">IF(D10759="","",XLOOKUP(D10759,DATOS!$D$6:D14000,DATOS!$C$6:C14000,0,0,1))</f>
        <v/>
      </c>
      <c r="F10759" s="220"/>
      <c r="G10759" s="221"/>
      <c r="H10759" s="194"/>
      <c r="I10759" s="106"/>
      <c r="J10759" s="195"/>
      <c r="K10759" s="195"/>
      <c r="L10759" s="196"/>
    </row>
    <row r="10760">
      <c r="A10760" s="198"/>
      <c r="B10760" s="219"/>
      <c r="C10760" s="103"/>
      <c r="D10760" s="103"/>
      <c r="E10760" s="5" t="str">
        <f t="array" ref="E10760">IF(D10760="","",XLOOKUP(D10760,DATOS!$D$6:D14000,DATOS!$C$6:C14000,0,0,1))</f>
        <v/>
      </c>
      <c r="F10760" s="220"/>
      <c r="G10760" s="221"/>
      <c r="H10760" s="194"/>
      <c r="I10760" s="106"/>
      <c r="J10760" s="195"/>
      <c r="K10760" s="195"/>
      <c r="L10760" s="196"/>
    </row>
    <row r="10761">
      <c r="A10761" s="198"/>
      <c r="B10761" s="219"/>
      <c r="C10761" s="103"/>
      <c r="D10761" s="103"/>
      <c r="E10761" s="5" t="str">
        <f t="array" ref="E10761">IF(D10761="","",XLOOKUP(D10761,DATOS!$D$6:D14000,DATOS!$C$6:C14000,0,0,1))</f>
        <v/>
      </c>
      <c r="F10761" s="220"/>
      <c r="G10761" s="221"/>
      <c r="H10761" s="194"/>
      <c r="I10761" s="106"/>
      <c r="J10761" s="195"/>
      <c r="K10761" s="195"/>
      <c r="L10761" s="196"/>
    </row>
    <row r="10762">
      <c r="A10762" s="198"/>
      <c r="B10762" s="219"/>
      <c r="C10762" s="103"/>
      <c r="D10762" s="103"/>
      <c r="E10762" s="5" t="str">
        <f t="array" ref="E10762">IF(D10762="","",XLOOKUP(D10762,DATOS!$D$6:D14000,DATOS!$C$6:C14000,0,0,1))</f>
        <v/>
      </c>
      <c r="F10762" s="220"/>
      <c r="G10762" s="221"/>
      <c r="H10762" s="194"/>
      <c r="I10762" s="106"/>
      <c r="J10762" s="195"/>
      <c r="K10762" s="195"/>
      <c r="L10762" s="196"/>
    </row>
    <row r="10763">
      <c r="A10763" s="198"/>
      <c r="B10763" s="219"/>
      <c r="C10763" s="103"/>
      <c r="D10763" s="103"/>
      <c r="E10763" s="5" t="str">
        <f t="array" ref="E10763">IF(D10763="","",XLOOKUP(D10763,DATOS!$D$6:D14000,DATOS!$C$6:C14000,0,0,1))</f>
        <v/>
      </c>
      <c r="F10763" s="220"/>
      <c r="G10763" s="221"/>
      <c r="H10763" s="194"/>
      <c r="I10763" s="106"/>
      <c r="J10763" s="195"/>
      <c r="K10763" s="195"/>
      <c r="L10763" s="196"/>
    </row>
    <row r="10764">
      <c r="A10764" s="198"/>
      <c r="B10764" s="219"/>
      <c r="C10764" s="103"/>
      <c r="D10764" s="103"/>
      <c r="E10764" s="5" t="str">
        <f t="array" ref="E10764">IF(D10764="","",XLOOKUP(D10764,DATOS!$D$6:D14000,DATOS!$C$6:C14000,0,0,1))</f>
        <v/>
      </c>
      <c r="F10764" s="220"/>
      <c r="G10764" s="221"/>
      <c r="H10764" s="194"/>
      <c r="I10764" s="106"/>
      <c r="J10764" s="195"/>
      <c r="K10764" s="195"/>
      <c r="L10764" s="196"/>
    </row>
    <row r="10765">
      <c r="A10765" s="198"/>
      <c r="B10765" s="219"/>
      <c r="C10765" s="103"/>
      <c r="D10765" s="103"/>
      <c r="E10765" s="5" t="str">
        <f t="array" ref="E10765">IF(D10765="","",XLOOKUP(D10765,DATOS!$D$6:D14000,DATOS!$C$6:C14000,0,0,1))</f>
        <v/>
      </c>
      <c r="F10765" s="220"/>
      <c r="G10765" s="221"/>
      <c r="H10765" s="194"/>
      <c r="I10765" s="106"/>
      <c r="J10765" s="195"/>
      <c r="K10765" s="195"/>
      <c r="L10765" s="196"/>
    </row>
    <row r="10766">
      <c r="A10766" s="198"/>
      <c r="B10766" s="219"/>
      <c r="C10766" s="103"/>
      <c r="D10766" s="103"/>
      <c r="E10766" s="5" t="str">
        <f t="array" ref="E10766">IF(D10766="","",XLOOKUP(D10766,DATOS!$D$6:D14000,DATOS!$C$6:C14000,0,0,1))</f>
        <v/>
      </c>
      <c r="F10766" s="220"/>
      <c r="G10766" s="221"/>
      <c r="H10766" s="194"/>
      <c r="I10766" s="106"/>
      <c r="J10766" s="195"/>
      <c r="K10766" s="195"/>
      <c r="L10766" s="196"/>
    </row>
    <row r="10767">
      <c r="A10767" s="198"/>
      <c r="B10767" s="219"/>
      <c r="C10767" s="103"/>
      <c r="D10767" s="103"/>
      <c r="E10767" s="5" t="str">
        <f t="array" ref="E10767">IF(D10767="","",XLOOKUP(D10767,DATOS!$D$6:D14000,DATOS!$C$6:C14000,0,0,1))</f>
        <v/>
      </c>
      <c r="F10767" s="220"/>
      <c r="G10767" s="221"/>
      <c r="H10767" s="194"/>
      <c r="I10767" s="106"/>
      <c r="J10767" s="195"/>
      <c r="K10767" s="195"/>
      <c r="L10767" s="196"/>
    </row>
    <row r="10768">
      <c r="A10768" s="198"/>
      <c r="B10768" s="219"/>
      <c r="C10768" s="103"/>
      <c r="D10768" s="103"/>
      <c r="E10768" s="5" t="str">
        <f t="array" ref="E10768">IF(D10768="","",XLOOKUP(D10768,DATOS!$D$6:D14000,DATOS!$C$6:C14000,0,0,1))</f>
        <v/>
      </c>
      <c r="F10768" s="220"/>
      <c r="G10768" s="221"/>
      <c r="H10768" s="194"/>
      <c r="I10768" s="106"/>
      <c r="J10768" s="195"/>
      <c r="K10768" s="195"/>
      <c r="L10768" s="196"/>
    </row>
    <row r="10769">
      <c r="A10769" s="198"/>
      <c r="B10769" s="219"/>
      <c r="C10769" s="103"/>
      <c r="D10769" s="103"/>
      <c r="E10769" s="5" t="str">
        <f t="array" ref="E10769">IF(D10769="","",XLOOKUP(D10769,DATOS!$D$6:D14000,DATOS!$C$6:C14000,0,0,1))</f>
        <v/>
      </c>
      <c r="F10769" s="220"/>
      <c r="G10769" s="221"/>
      <c r="H10769" s="194"/>
      <c r="I10769" s="106"/>
      <c r="J10769" s="195"/>
      <c r="K10769" s="195"/>
      <c r="L10769" s="196"/>
    </row>
    <row r="10770">
      <c r="A10770" s="198"/>
      <c r="B10770" s="219"/>
      <c r="C10770" s="103"/>
      <c r="D10770" s="103"/>
      <c r="E10770" s="5" t="str">
        <f t="array" ref="E10770">IF(D10770="","",XLOOKUP(D10770,DATOS!$D$6:D14000,DATOS!$C$6:C14000,0,0,1))</f>
        <v/>
      </c>
      <c r="F10770" s="220"/>
      <c r="G10770" s="221"/>
      <c r="H10770" s="194"/>
      <c r="I10770" s="106"/>
      <c r="J10770" s="195"/>
      <c r="K10770" s="195"/>
      <c r="L10770" s="196"/>
    </row>
    <row r="10771">
      <c r="A10771" s="198"/>
      <c r="B10771" s="219"/>
      <c r="C10771" s="103"/>
      <c r="D10771" s="103"/>
      <c r="E10771" s="5" t="str">
        <f t="array" ref="E10771">IF(D10771="","",XLOOKUP(D10771,DATOS!$D$6:D14000,DATOS!$C$6:C14000,0,0,1))</f>
        <v/>
      </c>
      <c r="F10771" s="220"/>
      <c r="G10771" s="221"/>
      <c r="H10771" s="194"/>
      <c r="I10771" s="106"/>
      <c r="J10771" s="195"/>
      <c r="K10771" s="195"/>
      <c r="L10771" s="196"/>
    </row>
    <row r="10772">
      <c r="A10772" s="198"/>
      <c r="B10772" s="219"/>
      <c r="C10772" s="103"/>
      <c r="D10772" s="103"/>
      <c r="E10772" s="5" t="str">
        <f t="array" ref="E10772">IF(D10772="","",XLOOKUP(D10772,DATOS!$D$6:D14000,DATOS!$C$6:C14000,0,0,1))</f>
        <v/>
      </c>
      <c r="F10772" s="220"/>
      <c r="G10772" s="221"/>
      <c r="H10772" s="194"/>
      <c r="I10772" s="106"/>
      <c r="J10772" s="195"/>
      <c r="K10772" s="195"/>
      <c r="L10772" s="196"/>
    </row>
    <row r="10773">
      <c r="A10773" s="198"/>
      <c r="B10773" s="219"/>
      <c r="C10773" s="103"/>
      <c r="D10773" s="103"/>
      <c r="E10773" s="5" t="str">
        <f t="array" ref="E10773">IF(D10773="","",XLOOKUP(D10773,DATOS!$D$6:D14000,DATOS!$C$6:C14000,0,0,1))</f>
        <v/>
      </c>
      <c r="F10773" s="220"/>
      <c r="G10773" s="221"/>
      <c r="H10773" s="194"/>
      <c r="I10773" s="106"/>
      <c r="J10773" s="195"/>
      <c r="K10773" s="195"/>
      <c r="L10773" s="196"/>
    </row>
    <row r="10774">
      <c r="A10774" s="198"/>
      <c r="B10774" s="219"/>
      <c r="C10774" s="103"/>
      <c r="D10774" s="103"/>
      <c r="E10774" s="5" t="str">
        <f t="array" ref="E10774">IF(D10774="","",XLOOKUP(D10774,DATOS!$D$6:D14000,DATOS!$C$6:C14000,0,0,1))</f>
        <v/>
      </c>
      <c r="F10774" s="220"/>
      <c r="G10774" s="221"/>
      <c r="H10774" s="194"/>
      <c r="I10774" s="106"/>
      <c r="J10774" s="195"/>
      <c r="K10774" s="195"/>
      <c r="L10774" s="196"/>
    </row>
    <row r="10775">
      <c r="A10775" s="198"/>
      <c r="B10775" s="219"/>
      <c r="C10775" s="103"/>
      <c r="D10775" s="103"/>
      <c r="E10775" s="5" t="str">
        <f t="array" ref="E10775">IF(D10775="","",XLOOKUP(D10775,DATOS!$D$6:D14000,DATOS!$C$6:C14000,0,0,1))</f>
        <v/>
      </c>
      <c r="F10775" s="220"/>
      <c r="G10775" s="221"/>
      <c r="H10775" s="194"/>
      <c r="I10775" s="106"/>
      <c r="J10775" s="195"/>
      <c r="K10775" s="195"/>
      <c r="L10775" s="196"/>
    </row>
    <row r="10776">
      <c r="A10776" s="198"/>
      <c r="B10776" s="219"/>
      <c r="C10776" s="103"/>
      <c r="D10776" s="103"/>
      <c r="E10776" s="5" t="str">
        <f t="array" ref="E10776">IF(D10776="","",XLOOKUP(D10776,DATOS!$D$6:D14000,DATOS!$C$6:C14000,0,0,1))</f>
        <v/>
      </c>
      <c r="F10776" s="220"/>
      <c r="G10776" s="221"/>
      <c r="H10776" s="194"/>
      <c r="I10776" s="106"/>
      <c r="J10776" s="195"/>
      <c r="K10776" s="195"/>
      <c r="L10776" s="196"/>
    </row>
    <row r="10777">
      <c r="A10777" s="198"/>
      <c r="B10777" s="219"/>
      <c r="C10777" s="103"/>
      <c r="D10777" s="103"/>
      <c r="E10777" s="5" t="str">
        <f t="array" ref="E10777">IF(D10777="","",XLOOKUP(D10777,DATOS!$D$6:D14000,DATOS!$C$6:C14000,0,0,1))</f>
        <v/>
      </c>
      <c r="F10777" s="220"/>
      <c r="G10777" s="221"/>
      <c r="H10777" s="194"/>
      <c r="I10777" s="106"/>
      <c r="J10777" s="195"/>
      <c r="K10777" s="195"/>
      <c r="L10777" s="196"/>
    </row>
    <row r="10778">
      <c r="A10778" s="198"/>
      <c r="B10778" s="219"/>
      <c r="C10778" s="103"/>
      <c r="D10778" s="103"/>
      <c r="E10778" s="5" t="str">
        <f t="array" ref="E10778">IF(D10778="","",XLOOKUP(D10778,DATOS!$D$6:D14000,DATOS!$C$6:C14000,0,0,1))</f>
        <v/>
      </c>
      <c r="F10778" s="220"/>
      <c r="G10778" s="221"/>
      <c r="H10778" s="194"/>
      <c r="I10778" s="106"/>
      <c r="J10778" s="195"/>
      <c r="K10778" s="195"/>
      <c r="L10778" s="196"/>
    </row>
    <row r="10779">
      <c r="A10779" s="198"/>
      <c r="B10779" s="219"/>
      <c r="C10779" s="103"/>
      <c r="D10779" s="103"/>
      <c r="E10779" s="5" t="str">
        <f t="array" ref="E10779">IF(D10779="","",XLOOKUP(D10779,DATOS!$D$6:D14000,DATOS!$C$6:C14000,0,0,1))</f>
        <v/>
      </c>
      <c r="F10779" s="220"/>
      <c r="G10779" s="221"/>
      <c r="H10779" s="194"/>
      <c r="I10779" s="106"/>
      <c r="J10779" s="195"/>
      <c r="K10779" s="195"/>
      <c r="L10779" s="196"/>
    </row>
    <row r="10780">
      <c r="A10780" s="198"/>
      <c r="B10780" s="219"/>
      <c r="C10780" s="103"/>
      <c r="D10780" s="103"/>
      <c r="E10780" s="5" t="str">
        <f t="array" ref="E10780">IF(D10780="","",XLOOKUP(D10780,DATOS!$D$6:D14000,DATOS!$C$6:C14000,0,0,1))</f>
        <v/>
      </c>
      <c r="F10780" s="220"/>
      <c r="G10780" s="221"/>
      <c r="H10780" s="194"/>
      <c r="I10780" s="106"/>
      <c r="J10780" s="195"/>
      <c r="K10780" s="195"/>
      <c r="L10780" s="196"/>
    </row>
    <row r="10781">
      <c r="A10781" s="198"/>
      <c r="B10781" s="219"/>
      <c r="C10781" s="103"/>
      <c r="D10781" s="103"/>
      <c r="E10781" s="5" t="str">
        <f t="array" ref="E10781">IF(D10781="","",XLOOKUP(D10781,DATOS!$D$6:D14000,DATOS!$C$6:C14000,0,0,1))</f>
        <v/>
      </c>
      <c r="F10781" s="220"/>
      <c r="G10781" s="221"/>
      <c r="H10781" s="194"/>
      <c r="I10781" s="106"/>
      <c r="J10781" s="195"/>
      <c r="K10781" s="195"/>
      <c r="L10781" s="196"/>
    </row>
    <row r="10782">
      <c r="A10782" s="198"/>
      <c r="B10782" s="219"/>
      <c r="C10782" s="103"/>
      <c r="D10782" s="103"/>
      <c r="E10782" s="5" t="str">
        <f t="array" ref="E10782">IF(D10782="","",XLOOKUP(D10782,DATOS!$D$6:D14000,DATOS!$C$6:C14000,0,0,1))</f>
        <v/>
      </c>
      <c r="F10782" s="220"/>
      <c r="G10782" s="221"/>
      <c r="H10782" s="194"/>
      <c r="I10782" s="106"/>
      <c r="J10782" s="195"/>
      <c r="K10782" s="195"/>
      <c r="L10782" s="196"/>
    </row>
    <row r="10783">
      <c r="A10783" s="198"/>
      <c r="B10783" s="219"/>
      <c r="C10783" s="103"/>
      <c r="D10783" s="103"/>
      <c r="E10783" s="5" t="str">
        <f t="array" ref="E10783">IF(D10783="","",XLOOKUP(D10783,DATOS!$D$6:D14000,DATOS!$C$6:C14000,0,0,1))</f>
        <v/>
      </c>
      <c r="F10783" s="220"/>
      <c r="G10783" s="221"/>
      <c r="H10783" s="194"/>
      <c r="I10783" s="106"/>
      <c r="J10783" s="195"/>
      <c r="K10783" s="195"/>
      <c r="L10783" s="196"/>
    </row>
    <row r="10784">
      <c r="A10784" s="198"/>
      <c r="B10784" s="219"/>
      <c r="C10784" s="103"/>
      <c r="D10784" s="103"/>
      <c r="E10784" s="5" t="str">
        <f t="array" ref="E10784">IF(D10784="","",XLOOKUP(D10784,DATOS!$D$6:D14000,DATOS!$C$6:C14000,0,0,1))</f>
        <v/>
      </c>
      <c r="F10784" s="220"/>
      <c r="G10784" s="221"/>
      <c r="H10784" s="194"/>
      <c r="I10784" s="106"/>
      <c r="J10784" s="195"/>
      <c r="K10784" s="195"/>
      <c r="L10784" s="196"/>
    </row>
    <row r="10785">
      <c r="A10785" s="198"/>
      <c r="B10785" s="219"/>
      <c r="C10785" s="103"/>
      <c r="D10785" s="103"/>
      <c r="E10785" s="5" t="str">
        <f t="array" ref="E10785">IF(D10785="","",XLOOKUP(D10785,DATOS!$D$6:D14000,DATOS!$C$6:C14000,0,0,1))</f>
        <v/>
      </c>
      <c r="F10785" s="220"/>
      <c r="G10785" s="221"/>
      <c r="H10785" s="194"/>
      <c r="I10785" s="106"/>
      <c r="J10785" s="195"/>
      <c r="K10785" s="195"/>
      <c r="L10785" s="196"/>
    </row>
    <row r="10786">
      <c r="A10786" s="198"/>
      <c r="B10786" s="219"/>
      <c r="C10786" s="103"/>
      <c r="D10786" s="103"/>
      <c r="E10786" s="5" t="str">
        <f t="array" ref="E10786">IF(D10786="","",XLOOKUP(D10786,DATOS!$D$6:D14000,DATOS!$C$6:C14000,0,0,1))</f>
        <v/>
      </c>
      <c r="F10786" s="220"/>
      <c r="G10786" s="221"/>
      <c r="H10786" s="194"/>
      <c r="I10786" s="106"/>
      <c r="J10786" s="195"/>
      <c r="K10786" s="195"/>
      <c r="L10786" s="196"/>
    </row>
    <row r="10787">
      <c r="A10787" s="198"/>
      <c r="B10787" s="219"/>
      <c r="C10787" s="103"/>
      <c r="D10787" s="103"/>
      <c r="E10787" s="5" t="str">
        <f t="array" ref="E10787">IF(D10787="","",XLOOKUP(D10787,DATOS!$D$6:D14000,DATOS!$C$6:C14000,0,0,1))</f>
        <v/>
      </c>
      <c r="F10787" s="220"/>
      <c r="G10787" s="221"/>
      <c r="H10787" s="194"/>
      <c r="I10787" s="106"/>
      <c r="J10787" s="195"/>
      <c r="K10787" s="195"/>
      <c r="L10787" s="196"/>
    </row>
    <row r="10788">
      <c r="A10788" s="198"/>
      <c r="B10788" s="219"/>
      <c r="C10788" s="103"/>
      <c r="D10788" s="103"/>
      <c r="E10788" s="5" t="str">
        <f t="array" ref="E10788">IF(D10788="","",XLOOKUP(D10788,DATOS!$D$6:D14000,DATOS!$C$6:C14000,0,0,1))</f>
        <v/>
      </c>
      <c r="F10788" s="220"/>
      <c r="G10788" s="221"/>
      <c r="H10788" s="194"/>
      <c r="I10788" s="106"/>
      <c r="J10788" s="195"/>
      <c r="K10788" s="195"/>
      <c r="L10788" s="196"/>
    </row>
    <row r="10789">
      <c r="A10789" s="198"/>
      <c r="B10789" s="219"/>
      <c r="C10789" s="103"/>
      <c r="D10789" s="103"/>
      <c r="E10789" s="5" t="str">
        <f t="array" ref="E10789">IF(D10789="","",XLOOKUP(D10789,DATOS!$D$6:D14000,DATOS!$C$6:C14000,0,0,1))</f>
        <v/>
      </c>
      <c r="F10789" s="220"/>
      <c r="G10789" s="221"/>
      <c r="H10789" s="194"/>
      <c r="I10789" s="106"/>
      <c r="J10789" s="195"/>
      <c r="K10789" s="195"/>
      <c r="L10789" s="196"/>
    </row>
    <row r="10790">
      <c r="A10790" s="198"/>
      <c r="B10790" s="219"/>
      <c r="C10790" s="103"/>
      <c r="D10790" s="103"/>
      <c r="E10790" s="5" t="str">
        <f t="array" ref="E10790">IF(D10790="","",XLOOKUP(D10790,DATOS!$D$6:D14000,DATOS!$C$6:C14000,0,0,1))</f>
        <v/>
      </c>
      <c r="F10790" s="220"/>
      <c r="G10790" s="221"/>
      <c r="H10790" s="194"/>
      <c r="I10790" s="106"/>
      <c r="J10790" s="195"/>
      <c r="K10790" s="195"/>
      <c r="L10790" s="196"/>
    </row>
    <row r="10791">
      <c r="A10791" s="198"/>
      <c r="B10791" s="219"/>
      <c r="C10791" s="103"/>
      <c r="D10791" s="103"/>
      <c r="E10791" s="5" t="str">
        <f t="array" ref="E10791">IF(D10791="","",XLOOKUP(D10791,DATOS!$D$6:D14000,DATOS!$C$6:C14000,0,0,1))</f>
        <v/>
      </c>
      <c r="F10791" s="220"/>
      <c r="G10791" s="221"/>
      <c r="H10791" s="194"/>
      <c r="I10791" s="106"/>
      <c r="J10791" s="195"/>
      <c r="K10791" s="195"/>
      <c r="L10791" s="196"/>
    </row>
    <row r="10792">
      <c r="A10792" s="198"/>
      <c r="B10792" s="219"/>
      <c r="C10792" s="103"/>
      <c r="D10792" s="103"/>
      <c r="E10792" s="5" t="str">
        <f t="array" ref="E10792">IF(D10792="","",XLOOKUP(D10792,DATOS!$D$6:D14000,DATOS!$C$6:C14000,0,0,1))</f>
        <v/>
      </c>
      <c r="F10792" s="220"/>
      <c r="G10792" s="221"/>
      <c r="H10792" s="194"/>
      <c r="I10792" s="106"/>
      <c r="J10792" s="195"/>
      <c r="K10792" s="195"/>
      <c r="L10792" s="196"/>
    </row>
    <row r="10793">
      <c r="A10793" s="198"/>
      <c r="B10793" s="219"/>
      <c r="C10793" s="103"/>
      <c r="D10793" s="103"/>
      <c r="E10793" s="5" t="str">
        <f t="array" ref="E10793">IF(D10793="","",XLOOKUP(D10793,DATOS!$D$6:D14000,DATOS!$C$6:C14000,0,0,1))</f>
        <v/>
      </c>
      <c r="F10793" s="220"/>
      <c r="G10793" s="221"/>
      <c r="H10793" s="194"/>
      <c r="I10793" s="106"/>
      <c r="J10793" s="195"/>
      <c r="K10793" s="195"/>
      <c r="L10793" s="196"/>
    </row>
    <row r="10794">
      <c r="A10794" s="198"/>
      <c r="B10794" s="219"/>
      <c r="C10794" s="103"/>
      <c r="D10794" s="103"/>
      <c r="E10794" s="5" t="str">
        <f t="array" ref="E10794">IF(D10794="","",XLOOKUP(D10794,DATOS!$D$6:D14000,DATOS!$C$6:C14000,0,0,1))</f>
        <v/>
      </c>
      <c r="F10794" s="220"/>
      <c r="G10794" s="221"/>
      <c r="H10794" s="194"/>
      <c r="I10794" s="106"/>
      <c r="J10794" s="195"/>
      <c r="K10794" s="195"/>
      <c r="L10794" s="196"/>
    </row>
    <row r="10795">
      <c r="A10795" s="198"/>
      <c r="B10795" s="219"/>
      <c r="C10795" s="103"/>
      <c r="D10795" s="103"/>
      <c r="E10795" s="5" t="str">
        <f t="array" ref="E10795">IF(D10795="","",XLOOKUP(D10795,DATOS!$D$6:D14000,DATOS!$C$6:C14000,0,0,1))</f>
        <v/>
      </c>
      <c r="F10795" s="220"/>
      <c r="G10795" s="221"/>
      <c r="H10795" s="194"/>
      <c r="I10795" s="106"/>
      <c r="J10795" s="195"/>
      <c r="K10795" s="195"/>
      <c r="L10795" s="196"/>
    </row>
    <row r="10796">
      <c r="A10796" s="198"/>
      <c r="B10796" s="219"/>
      <c r="C10796" s="103"/>
      <c r="D10796" s="103"/>
      <c r="E10796" s="5" t="str">
        <f t="array" ref="E10796">IF(D10796="","",XLOOKUP(D10796,DATOS!$D$6:D14000,DATOS!$C$6:C14000,0,0,1))</f>
        <v/>
      </c>
      <c r="F10796" s="220"/>
      <c r="G10796" s="221"/>
      <c r="H10796" s="194"/>
      <c r="I10796" s="106"/>
      <c r="J10796" s="195"/>
      <c r="K10796" s="195"/>
      <c r="L10796" s="196"/>
    </row>
    <row r="10797">
      <c r="A10797" s="198"/>
      <c r="B10797" s="219"/>
      <c r="C10797" s="103"/>
      <c r="D10797" s="103"/>
      <c r="E10797" s="5" t="str">
        <f t="array" ref="E10797">IF(D10797="","",XLOOKUP(D10797,DATOS!$D$6:D14000,DATOS!$C$6:C14000,0,0,1))</f>
        <v/>
      </c>
      <c r="F10797" s="220"/>
      <c r="G10797" s="221"/>
      <c r="H10797" s="194"/>
      <c r="I10797" s="106"/>
      <c r="J10797" s="195"/>
      <c r="K10797" s="195"/>
      <c r="L10797" s="196"/>
    </row>
    <row r="10798">
      <c r="A10798" s="198"/>
      <c r="B10798" s="219"/>
      <c r="C10798" s="103"/>
      <c r="D10798" s="103"/>
      <c r="E10798" s="5" t="str">
        <f t="array" ref="E10798">IF(D10798="","",XLOOKUP(D10798,DATOS!$D$6:D14000,DATOS!$C$6:C14000,0,0,1))</f>
        <v/>
      </c>
      <c r="F10798" s="220"/>
      <c r="G10798" s="221"/>
      <c r="H10798" s="194"/>
      <c r="I10798" s="106"/>
      <c r="J10798" s="195"/>
      <c r="K10798" s="195"/>
      <c r="L10798" s="196"/>
    </row>
    <row r="10799">
      <c r="A10799" s="198"/>
      <c r="B10799" s="219"/>
      <c r="C10799" s="103"/>
      <c r="D10799" s="103"/>
      <c r="E10799" s="5" t="str">
        <f t="array" ref="E10799">IF(D10799="","",XLOOKUP(D10799,DATOS!$D$6:D14000,DATOS!$C$6:C14000,0,0,1))</f>
        <v/>
      </c>
      <c r="F10799" s="220"/>
      <c r="G10799" s="221"/>
      <c r="H10799" s="194"/>
      <c r="I10799" s="106"/>
      <c r="J10799" s="195"/>
      <c r="K10799" s="195"/>
      <c r="L10799" s="196"/>
    </row>
    <row r="10800">
      <c r="A10800" s="198"/>
      <c r="B10800" s="219"/>
      <c r="C10800" s="103"/>
      <c r="D10800" s="103"/>
      <c r="E10800" s="5" t="str">
        <f t="array" ref="E10800">IF(D10800="","",XLOOKUP(D10800,DATOS!$D$6:D14000,DATOS!$C$6:C14000,0,0,1))</f>
        <v/>
      </c>
      <c r="F10800" s="220"/>
      <c r="G10800" s="221"/>
      <c r="H10800" s="194"/>
      <c r="I10800" s="106"/>
      <c r="J10800" s="195"/>
      <c r="K10800" s="195"/>
      <c r="L10800" s="196"/>
    </row>
    <row r="10801">
      <c r="A10801" s="198"/>
      <c r="B10801" s="219"/>
      <c r="C10801" s="103"/>
      <c r="D10801" s="103"/>
      <c r="E10801" s="5" t="str">
        <f t="array" ref="E10801">IF(D10801="","",XLOOKUP(D10801,DATOS!$D$6:D14000,DATOS!$C$6:C14000,0,0,1))</f>
        <v/>
      </c>
      <c r="F10801" s="220"/>
      <c r="G10801" s="221"/>
      <c r="H10801" s="194"/>
      <c r="I10801" s="106"/>
      <c r="J10801" s="195"/>
      <c r="K10801" s="195"/>
      <c r="L10801" s="196"/>
    </row>
    <row r="10802">
      <c r="A10802" s="198"/>
      <c r="B10802" s="219"/>
      <c r="C10802" s="103"/>
      <c r="D10802" s="103"/>
      <c r="E10802" s="5" t="str">
        <f t="array" ref="E10802">IF(D10802="","",XLOOKUP(D10802,DATOS!$D$6:D14000,DATOS!$C$6:C14000,0,0,1))</f>
        <v/>
      </c>
      <c r="F10802" s="220"/>
      <c r="G10802" s="221"/>
      <c r="H10802" s="194"/>
      <c r="I10802" s="106"/>
      <c r="J10802" s="195"/>
      <c r="K10802" s="195"/>
      <c r="L10802" s="196"/>
    </row>
    <row r="10803">
      <c r="A10803" s="198"/>
      <c r="B10803" s="219"/>
      <c r="C10803" s="103"/>
      <c r="D10803" s="103"/>
      <c r="E10803" s="5" t="str">
        <f t="array" ref="E10803">IF(D10803="","",XLOOKUP(D10803,DATOS!$D$6:D14000,DATOS!$C$6:C14000,0,0,1))</f>
        <v/>
      </c>
      <c r="F10803" s="220"/>
      <c r="G10803" s="221"/>
      <c r="H10803" s="194"/>
      <c r="I10803" s="106"/>
      <c r="J10803" s="195"/>
      <c r="K10803" s="195"/>
      <c r="L10803" s="196"/>
    </row>
    <row r="10804">
      <c r="A10804" s="198"/>
      <c r="B10804" s="219"/>
      <c r="C10804" s="103"/>
      <c r="D10804" s="103"/>
      <c r="E10804" s="5" t="str">
        <f t="array" ref="E10804">IF(D10804="","",XLOOKUP(D10804,DATOS!$D$6:D14000,DATOS!$C$6:C14000,0,0,1))</f>
        <v/>
      </c>
      <c r="F10804" s="220"/>
      <c r="G10804" s="221"/>
      <c r="H10804" s="194"/>
      <c r="I10804" s="106"/>
      <c r="J10804" s="195"/>
      <c r="K10804" s="195"/>
      <c r="L10804" s="196"/>
    </row>
    <row r="10805">
      <c r="A10805" s="198"/>
      <c r="B10805" s="219"/>
      <c r="C10805" s="103"/>
      <c r="D10805" s="103"/>
      <c r="E10805" s="5" t="str">
        <f t="array" ref="E10805">IF(D10805="","",XLOOKUP(D10805,DATOS!$D$6:D14000,DATOS!$C$6:C14000,0,0,1))</f>
        <v/>
      </c>
      <c r="F10805" s="220"/>
      <c r="G10805" s="221"/>
      <c r="H10805" s="194"/>
      <c r="I10805" s="106"/>
      <c r="J10805" s="195"/>
      <c r="K10805" s="195"/>
      <c r="L10805" s="196"/>
    </row>
    <row r="10806">
      <c r="A10806" s="198"/>
      <c r="B10806" s="219"/>
      <c r="C10806" s="103"/>
      <c r="D10806" s="103"/>
      <c r="E10806" s="5" t="str">
        <f t="array" ref="E10806">IF(D10806="","",XLOOKUP(D10806,DATOS!$D$6:D14000,DATOS!$C$6:C14000,0,0,1))</f>
        <v/>
      </c>
      <c r="F10806" s="220"/>
      <c r="G10806" s="221"/>
      <c r="H10806" s="194"/>
      <c r="I10806" s="106"/>
      <c r="J10806" s="195"/>
      <c r="K10806" s="195"/>
      <c r="L10806" s="196"/>
    </row>
    <row r="10807">
      <c r="A10807" s="198"/>
      <c r="B10807" s="219"/>
      <c r="C10807" s="103"/>
      <c r="D10807" s="103"/>
      <c r="E10807" s="5" t="str">
        <f t="array" ref="E10807">IF(D10807="","",XLOOKUP(D10807,DATOS!$D$6:D14000,DATOS!$C$6:C14000,0,0,1))</f>
        <v/>
      </c>
      <c r="F10807" s="220"/>
      <c r="G10807" s="221"/>
      <c r="H10807" s="194"/>
      <c r="I10807" s="106"/>
      <c r="J10807" s="195"/>
      <c r="K10807" s="195"/>
      <c r="L10807" s="196"/>
    </row>
    <row r="10808">
      <c r="A10808" s="198"/>
      <c r="B10808" s="219"/>
      <c r="C10808" s="103"/>
      <c r="D10808" s="103"/>
      <c r="E10808" s="5" t="str">
        <f t="array" ref="E10808">IF(D10808="","",XLOOKUP(D10808,DATOS!$D$6:D14000,DATOS!$C$6:C14000,0,0,1))</f>
        <v/>
      </c>
      <c r="F10808" s="220"/>
      <c r="G10808" s="221"/>
      <c r="H10808" s="194"/>
      <c r="I10808" s="106"/>
      <c r="J10808" s="195"/>
      <c r="K10808" s="195"/>
      <c r="L10808" s="196"/>
    </row>
    <row r="10809">
      <c r="A10809" s="198"/>
      <c r="B10809" s="219"/>
      <c r="C10809" s="103"/>
      <c r="D10809" s="103"/>
      <c r="E10809" s="5" t="str">
        <f t="array" ref="E10809">IF(D10809="","",XLOOKUP(D10809,DATOS!$D$6:D14000,DATOS!$C$6:C14000,0,0,1))</f>
        <v/>
      </c>
      <c r="F10809" s="220"/>
      <c r="G10809" s="221"/>
      <c r="H10809" s="194"/>
      <c r="I10809" s="106"/>
      <c r="J10809" s="195"/>
      <c r="K10809" s="195"/>
      <c r="L10809" s="196"/>
    </row>
    <row r="10810">
      <c r="A10810" s="198"/>
      <c r="B10810" s="219"/>
      <c r="C10810" s="103"/>
      <c r="D10810" s="103"/>
      <c r="E10810" s="5" t="str">
        <f t="array" ref="E10810">IF(D10810="","",XLOOKUP(D10810,DATOS!$D$6:D14000,DATOS!$C$6:C14000,0,0,1))</f>
        <v/>
      </c>
      <c r="F10810" s="220"/>
      <c r="G10810" s="221"/>
      <c r="H10810" s="194"/>
      <c r="I10810" s="106"/>
      <c r="J10810" s="195"/>
      <c r="K10810" s="195"/>
      <c r="L10810" s="196"/>
    </row>
    <row r="10811">
      <c r="A10811" s="198"/>
      <c r="B10811" s="219"/>
      <c r="C10811" s="103"/>
      <c r="D10811" s="103"/>
      <c r="E10811" s="5" t="str">
        <f t="array" ref="E10811">IF(D10811="","",XLOOKUP(D10811,DATOS!$D$6:D14000,DATOS!$C$6:C14000,0,0,1))</f>
        <v/>
      </c>
      <c r="F10811" s="220"/>
      <c r="G10811" s="221"/>
      <c r="H10811" s="194"/>
      <c r="I10811" s="106"/>
      <c r="J10811" s="195"/>
      <c r="K10811" s="195"/>
      <c r="L10811" s="196"/>
    </row>
    <row r="10812">
      <c r="A10812" s="198"/>
      <c r="B10812" s="219"/>
      <c r="C10812" s="103"/>
      <c r="D10812" s="103"/>
      <c r="E10812" s="5" t="str">
        <f t="array" ref="E10812">IF(D10812="","",XLOOKUP(D10812,DATOS!$D$6:D14000,DATOS!$C$6:C14000,0,0,1))</f>
        <v/>
      </c>
      <c r="F10812" s="220"/>
      <c r="G10812" s="221"/>
      <c r="H10812" s="194"/>
      <c r="I10812" s="106"/>
      <c r="J10812" s="195"/>
      <c r="K10812" s="195"/>
      <c r="L10812" s="196"/>
    </row>
    <row r="10813">
      <c r="A10813" s="198"/>
      <c r="B10813" s="219"/>
      <c r="C10813" s="103"/>
      <c r="D10813" s="103"/>
      <c r="E10813" s="5" t="str">
        <f t="array" ref="E10813">IF(D10813="","",XLOOKUP(D10813,DATOS!$D$6:D14000,DATOS!$C$6:C14000,0,0,1))</f>
        <v/>
      </c>
      <c r="F10813" s="220"/>
      <c r="G10813" s="221"/>
      <c r="H10813" s="194"/>
      <c r="I10813" s="106"/>
      <c r="J10813" s="195"/>
      <c r="K10813" s="195"/>
      <c r="L10813" s="196"/>
    </row>
    <row r="10814">
      <c r="A10814" s="198"/>
      <c r="B10814" s="219"/>
      <c r="C10814" s="103"/>
      <c r="D10814" s="103"/>
      <c r="E10814" s="5" t="str">
        <f t="array" ref="E10814">IF(D10814="","",XLOOKUP(D10814,DATOS!$D$6:D14000,DATOS!$C$6:C14000,0,0,1))</f>
        <v/>
      </c>
      <c r="F10814" s="220"/>
      <c r="G10814" s="221"/>
      <c r="H10814" s="194"/>
      <c r="I10814" s="106"/>
      <c r="J10814" s="195"/>
      <c r="K10814" s="195"/>
      <c r="L10814" s="196"/>
    </row>
    <row r="10815">
      <c r="A10815" s="198"/>
      <c r="B10815" s="219"/>
      <c r="C10815" s="103"/>
      <c r="D10815" s="103"/>
      <c r="E10815" s="5" t="str">
        <f t="array" ref="E10815">IF(D10815="","",XLOOKUP(D10815,DATOS!$D$6:D14000,DATOS!$C$6:C14000,0,0,1))</f>
        <v/>
      </c>
      <c r="F10815" s="220"/>
      <c r="G10815" s="221"/>
      <c r="H10815" s="194"/>
      <c r="I10815" s="106"/>
      <c r="J10815" s="195"/>
      <c r="K10815" s="195"/>
      <c r="L10815" s="196"/>
    </row>
    <row r="10816">
      <c r="A10816" s="198"/>
      <c r="B10816" s="219"/>
      <c r="C10816" s="103"/>
      <c r="D10816" s="103"/>
      <c r="E10816" s="5" t="str">
        <f t="array" ref="E10816">IF(D10816="","",XLOOKUP(D10816,DATOS!$D$6:D14000,DATOS!$C$6:C14000,0,0,1))</f>
        <v/>
      </c>
      <c r="F10816" s="220"/>
      <c r="G10816" s="221"/>
      <c r="H10816" s="194"/>
      <c r="I10816" s="106"/>
      <c r="J10816" s="195"/>
      <c r="K10816" s="195"/>
      <c r="L10816" s="196"/>
    </row>
    <row r="10817">
      <c r="A10817" s="198"/>
      <c r="B10817" s="219"/>
      <c r="C10817" s="103"/>
      <c r="D10817" s="103"/>
      <c r="E10817" s="5" t="str">
        <f t="array" ref="E10817">IF(D10817="","",XLOOKUP(D10817,DATOS!$D$6:D14000,DATOS!$C$6:C14000,0,0,1))</f>
        <v/>
      </c>
      <c r="F10817" s="220"/>
      <c r="G10817" s="221"/>
      <c r="H10817" s="194"/>
      <c r="I10817" s="106"/>
      <c r="J10817" s="195"/>
      <c r="K10817" s="195"/>
      <c r="L10817" s="196"/>
    </row>
    <row r="10818">
      <c r="A10818" s="198"/>
      <c r="B10818" s="219"/>
      <c r="C10818" s="103"/>
      <c r="D10818" s="103"/>
      <c r="E10818" s="5" t="str">
        <f t="array" ref="E10818">IF(D10818="","",XLOOKUP(D10818,DATOS!$D$6:D14000,DATOS!$C$6:C14000,0,0,1))</f>
        <v/>
      </c>
      <c r="F10818" s="220"/>
      <c r="G10818" s="221"/>
      <c r="H10818" s="194"/>
      <c r="I10818" s="106"/>
      <c r="J10818" s="195"/>
      <c r="K10818" s="195"/>
      <c r="L10818" s="196"/>
    </row>
    <row r="10819">
      <c r="A10819" s="198"/>
      <c r="B10819" s="219"/>
      <c r="C10819" s="103"/>
      <c r="D10819" s="103"/>
      <c r="E10819" s="5" t="str">
        <f t="array" ref="E10819">IF(D10819="","",XLOOKUP(D10819,DATOS!$D$6:D14000,DATOS!$C$6:C14000,0,0,1))</f>
        <v/>
      </c>
      <c r="F10819" s="220"/>
      <c r="G10819" s="221"/>
      <c r="H10819" s="194"/>
      <c r="I10819" s="106"/>
      <c r="J10819" s="195"/>
      <c r="K10819" s="195"/>
      <c r="L10819" s="196"/>
    </row>
    <row r="10820">
      <c r="A10820" s="198"/>
      <c r="B10820" s="219"/>
      <c r="C10820" s="103"/>
      <c r="D10820" s="103"/>
      <c r="E10820" s="5" t="str">
        <f t="array" ref="E10820">IF(D10820="","",XLOOKUP(D10820,DATOS!$D$6:D14000,DATOS!$C$6:C14000,0,0,1))</f>
        <v/>
      </c>
      <c r="F10820" s="220"/>
      <c r="G10820" s="221"/>
      <c r="H10820" s="194"/>
      <c r="I10820" s="106"/>
      <c r="J10820" s="195"/>
      <c r="K10820" s="195"/>
      <c r="L10820" s="196"/>
    </row>
    <row r="10821">
      <c r="A10821" s="198"/>
      <c r="B10821" s="219"/>
      <c r="C10821" s="103"/>
      <c r="D10821" s="103"/>
      <c r="E10821" s="5" t="str">
        <f t="array" ref="E10821">IF(D10821="","",XLOOKUP(D10821,DATOS!$D$6:D14000,DATOS!$C$6:C14000,0,0,1))</f>
        <v/>
      </c>
      <c r="F10821" s="220"/>
      <c r="G10821" s="221"/>
      <c r="H10821" s="194"/>
      <c r="I10821" s="106"/>
      <c r="J10821" s="195"/>
      <c r="K10821" s="195"/>
      <c r="L10821" s="196"/>
    </row>
    <row r="10822">
      <c r="A10822" s="198"/>
      <c r="B10822" s="219"/>
      <c r="C10822" s="103"/>
      <c r="D10822" s="103"/>
      <c r="E10822" s="5" t="str">
        <f t="array" ref="E10822">IF(D10822="","",XLOOKUP(D10822,DATOS!$D$6:D14000,DATOS!$C$6:C14000,0,0,1))</f>
        <v/>
      </c>
      <c r="F10822" s="220"/>
      <c r="G10822" s="221"/>
      <c r="H10822" s="194"/>
      <c r="I10822" s="106"/>
      <c r="J10822" s="195"/>
      <c r="K10822" s="195"/>
      <c r="L10822" s="196"/>
    </row>
    <row r="10823">
      <c r="A10823" s="198"/>
      <c r="B10823" s="219"/>
      <c r="C10823" s="103"/>
      <c r="D10823" s="103"/>
      <c r="E10823" s="5" t="str">
        <f t="array" ref="E10823">IF(D10823="","",XLOOKUP(D10823,DATOS!$D$6:D14000,DATOS!$C$6:C14000,0,0,1))</f>
        <v/>
      </c>
      <c r="F10823" s="220"/>
      <c r="G10823" s="221"/>
      <c r="H10823" s="194"/>
      <c r="I10823" s="106"/>
      <c r="J10823" s="195"/>
      <c r="K10823" s="195"/>
      <c r="L10823" s="196"/>
    </row>
    <row r="10824">
      <c r="A10824" s="198"/>
      <c r="B10824" s="219"/>
      <c r="C10824" s="103"/>
      <c r="D10824" s="103"/>
      <c r="E10824" s="5" t="str">
        <f t="array" ref="E10824">IF(D10824="","",XLOOKUP(D10824,DATOS!$D$6:D14000,DATOS!$C$6:C14000,0,0,1))</f>
        <v/>
      </c>
      <c r="F10824" s="220"/>
      <c r="G10824" s="221"/>
      <c r="H10824" s="194"/>
      <c r="I10824" s="106"/>
      <c r="J10824" s="195"/>
      <c r="K10824" s="195"/>
      <c r="L10824" s="196"/>
    </row>
    <row r="10825">
      <c r="A10825" s="198"/>
      <c r="B10825" s="219"/>
      <c r="C10825" s="103"/>
      <c r="D10825" s="103"/>
      <c r="E10825" s="5" t="str">
        <f t="array" ref="E10825">IF(D10825="","",XLOOKUP(D10825,DATOS!$D$6:D14000,DATOS!$C$6:C14000,0,0,1))</f>
        <v/>
      </c>
      <c r="F10825" s="220"/>
      <c r="G10825" s="221"/>
      <c r="H10825" s="194"/>
      <c r="I10825" s="106"/>
      <c r="J10825" s="195"/>
      <c r="K10825" s="195"/>
      <c r="L10825" s="196"/>
    </row>
    <row r="10826">
      <c r="A10826" s="198"/>
      <c r="B10826" s="219"/>
      <c r="C10826" s="103"/>
      <c r="D10826" s="103"/>
      <c r="E10826" s="5" t="str">
        <f t="array" ref="E10826">IF(D10826="","",XLOOKUP(D10826,DATOS!$D$6:D14000,DATOS!$C$6:C14000,0,0,1))</f>
        <v/>
      </c>
      <c r="F10826" s="220"/>
      <c r="G10826" s="221"/>
      <c r="H10826" s="194"/>
      <c r="I10826" s="106"/>
      <c r="J10826" s="195"/>
      <c r="K10826" s="195"/>
      <c r="L10826" s="196"/>
    </row>
    <row r="10827">
      <c r="A10827" s="198"/>
      <c r="B10827" s="219"/>
      <c r="C10827" s="103"/>
      <c r="D10827" s="103"/>
      <c r="E10827" s="5" t="str">
        <f t="array" ref="E10827">IF(D10827="","",XLOOKUP(D10827,DATOS!$D$6:D14000,DATOS!$C$6:C14000,0,0,1))</f>
        <v/>
      </c>
      <c r="F10827" s="220"/>
      <c r="G10827" s="221"/>
      <c r="H10827" s="194"/>
      <c r="I10827" s="106"/>
      <c r="J10827" s="195"/>
      <c r="K10827" s="195"/>
      <c r="L10827" s="196"/>
    </row>
    <row r="10828">
      <c r="A10828" s="198"/>
      <c r="B10828" s="219"/>
      <c r="C10828" s="103"/>
      <c r="D10828" s="103"/>
      <c r="E10828" s="5" t="str">
        <f t="array" ref="E10828">IF(D10828="","",XLOOKUP(D10828,DATOS!$D$6:D14000,DATOS!$C$6:C14000,0,0,1))</f>
        <v/>
      </c>
      <c r="F10828" s="220"/>
      <c r="G10828" s="221"/>
      <c r="H10828" s="194"/>
      <c r="I10828" s="106"/>
      <c r="J10828" s="195"/>
      <c r="K10828" s="195"/>
      <c r="L10828" s="196"/>
    </row>
    <row r="10829">
      <c r="A10829" s="198"/>
      <c r="B10829" s="219"/>
      <c r="C10829" s="103"/>
      <c r="D10829" s="103"/>
      <c r="E10829" s="5" t="str">
        <f t="array" ref="E10829">IF(D10829="","",XLOOKUP(D10829,DATOS!$D$6:D14000,DATOS!$C$6:C14000,0,0,1))</f>
        <v/>
      </c>
      <c r="F10829" s="220"/>
      <c r="G10829" s="221"/>
      <c r="H10829" s="194"/>
      <c r="I10829" s="106"/>
      <c r="J10829" s="195"/>
      <c r="K10829" s="195"/>
      <c r="L10829" s="196"/>
    </row>
    <row r="10830">
      <c r="A10830" s="198"/>
      <c r="B10830" s="219"/>
      <c r="C10830" s="103"/>
      <c r="D10830" s="103"/>
      <c r="E10830" s="5" t="str">
        <f t="array" ref="E10830">IF(D10830="","",XLOOKUP(D10830,DATOS!$D$6:D14000,DATOS!$C$6:C14000,0,0,1))</f>
        <v/>
      </c>
      <c r="F10830" s="220"/>
      <c r="G10830" s="221"/>
      <c r="H10830" s="194"/>
      <c r="I10830" s="106"/>
      <c r="J10830" s="195"/>
      <c r="K10830" s="195"/>
      <c r="L10830" s="196"/>
    </row>
    <row r="10831">
      <c r="A10831" s="198"/>
      <c r="B10831" s="219"/>
      <c r="C10831" s="103"/>
      <c r="D10831" s="103"/>
      <c r="E10831" s="5" t="str">
        <f t="array" ref="E10831">IF(D10831="","",XLOOKUP(D10831,DATOS!$D$6:D14000,DATOS!$C$6:C14000,0,0,1))</f>
        <v/>
      </c>
      <c r="F10831" s="220"/>
      <c r="G10831" s="221"/>
      <c r="H10831" s="194"/>
      <c r="I10831" s="106"/>
      <c r="J10831" s="195"/>
      <c r="K10831" s="195"/>
      <c r="L10831" s="196"/>
    </row>
    <row r="10832">
      <c r="A10832" s="198"/>
      <c r="B10832" s="219"/>
      <c r="C10832" s="103"/>
      <c r="D10832" s="103"/>
      <c r="E10832" s="5" t="str">
        <f t="array" ref="E10832">IF(D10832="","",XLOOKUP(D10832,DATOS!$D$6:D14000,DATOS!$C$6:C14000,0,0,1))</f>
        <v/>
      </c>
      <c r="F10832" s="220"/>
      <c r="G10832" s="221"/>
      <c r="H10832" s="194"/>
      <c r="I10832" s="106"/>
      <c r="J10832" s="195"/>
      <c r="K10832" s="195"/>
      <c r="L10832" s="196"/>
    </row>
    <row r="10833">
      <c r="A10833" s="198"/>
      <c r="B10833" s="219"/>
      <c r="C10833" s="103"/>
      <c r="D10833" s="103"/>
      <c r="E10833" s="5" t="str">
        <f t="array" ref="E10833">IF(D10833="","",XLOOKUP(D10833,DATOS!$D$6:D14000,DATOS!$C$6:C14000,0,0,1))</f>
        <v/>
      </c>
      <c r="F10833" s="220"/>
      <c r="G10833" s="221"/>
      <c r="H10833" s="194"/>
      <c r="I10833" s="106"/>
      <c r="J10833" s="195"/>
      <c r="K10833" s="195"/>
      <c r="L10833" s="196"/>
    </row>
    <row r="10834">
      <c r="A10834" s="198"/>
      <c r="B10834" s="219"/>
      <c r="C10834" s="103"/>
      <c r="D10834" s="103"/>
      <c r="E10834" s="5" t="str">
        <f t="array" ref="E10834">IF(D10834="","",XLOOKUP(D10834,DATOS!$D$6:D14000,DATOS!$C$6:C14000,0,0,1))</f>
        <v/>
      </c>
      <c r="F10834" s="220"/>
      <c r="G10834" s="221"/>
      <c r="H10834" s="194"/>
      <c r="I10834" s="106"/>
      <c r="J10834" s="195"/>
      <c r="K10834" s="195"/>
      <c r="L10834" s="196"/>
    </row>
    <row r="10835">
      <c r="A10835" s="198"/>
      <c r="B10835" s="219"/>
      <c r="C10835" s="103"/>
      <c r="D10835" s="103"/>
      <c r="E10835" s="5" t="str">
        <f t="array" ref="E10835">IF(D10835="","",XLOOKUP(D10835,DATOS!$D$6:D14000,DATOS!$C$6:C14000,0,0,1))</f>
        <v/>
      </c>
      <c r="F10835" s="220"/>
      <c r="G10835" s="221"/>
      <c r="H10835" s="194"/>
      <c r="I10835" s="106"/>
      <c r="J10835" s="195"/>
      <c r="K10835" s="195"/>
      <c r="L10835" s="196"/>
    </row>
    <row r="10836">
      <c r="A10836" s="198"/>
      <c r="B10836" s="219"/>
      <c r="C10836" s="103"/>
      <c r="D10836" s="103"/>
      <c r="E10836" s="5" t="str">
        <f t="array" ref="E10836">IF(D10836="","",XLOOKUP(D10836,DATOS!$D$6:D14000,DATOS!$C$6:C14000,0,0,1))</f>
        <v/>
      </c>
      <c r="F10836" s="220"/>
      <c r="G10836" s="221"/>
      <c r="H10836" s="194"/>
      <c r="I10836" s="106"/>
      <c r="J10836" s="195"/>
      <c r="K10836" s="195"/>
      <c r="L10836" s="196"/>
    </row>
    <row r="10837">
      <c r="A10837" s="198"/>
      <c r="B10837" s="219"/>
      <c r="C10837" s="103"/>
      <c r="D10837" s="103"/>
      <c r="E10837" s="5" t="str">
        <f t="array" ref="E10837">IF(D10837="","",XLOOKUP(D10837,DATOS!$D$6:D14000,DATOS!$C$6:C14000,0,0,1))</f>
        <v/>
      </c>
      <c r="F10837" s="220"/>
      <c r="G10837" s="221"/>
      <c r="H10837" s="194"/>
      <c r="I10837" s="106"/>
      <c r="J10837" s="195"/>
      <c r="K10837" s="195"/>
      <c r="L10837" s="196"/>
    </row>
    <row r="10838">
      <c r="A10838" s="198"/>
      <c r="B10838" s="219"/>
      <c r="C10838" s="103"/>
      <c r="D10838" s="103"/>
      <c r="E10838" s="5" t="str">
        <f t="array" ref="E10838">IF(D10838="","",XLOOKUP(D10838,DATOS!$D$6:D14000,DATOS!$C$6:C14000,0,0,1))</f>
        <v/>
      </c>
      <c r="F10838" s="220"/>
      <c r="G10838" s="221"/>
      <c r="H10838" s="194"/>
      <c r="I10838" s="106"/>
      <c r="J10838" s="195"/>
      <c r="K10838" s="195"/>
      <c r="L10838" s="196"/>
    </row>
    <row r="10839">
      <c r="A10839" s="198"/>
      <c r="B10839" s="219"/>
      <c r="C10839" s="103"/>
      <c r="D10839" s="103"/>
      <c r="E10839" s="5" t="str">
        <f t="array" ref="E10839">IF(D10839="","",XLOOKUP(D10839,DATOS!$D$6:D14000,DATOS!$C$6:C14000,0,0,1))</f>
        <v/>
      </c>
      <c r="F10839" s="220"/>
      <c r="G10839" s="221"/>
      <c r="H10839" s="194"/>
      <c r="I10839" s="106"/>
      <c r="J10839" s="195"/>
      <c r="K10839" s="195"/>
      <c r="L10839" s="196"/>
    </row>
    <row r="10840">
      <c r="A10840" s="198"/>
      <c r="B10840" s="219"/>
      <c r="C10840" s="103"/>
      <c r="D10840" s="103"/>
      <c r="E10840" s="5" t="str">
        <f t="array" ref="E10840">IF(D10840="","",XLOOKUP(D10840,DATOS!$D$6:D14000,DATOS!$C$6:C14000,0,0,1))</f>
        <v/>
      </c>
      <c r="F10840" s="220"/>
      <c r="G10840" s="221"/>
      <c r="H10840" s="194"/>
      <c r="I10840" s="106"/>
      <c r="J10840" s="195"/>
      <c r="K10840" s="195"/>
      <c r="L10840" s="196"/>
    </row>
    <row r="10841">
      <c r="A10841" s="198"/>
      <c r="B10841" s="219"/>
      <c r="C10841" s="103"/>
      <c r="D10841" s="103"/>
      <c r="E10841" s="5" t="str">
        <f t="array" ref="E10841">IF(D10841="","",XLOOKUP(D10841,DATOS!$D$6:D14000,DATOS!$C$6:C14000,0,0,1))</f>
        <v/>
      </c>
      <c r="F10841" s="220"/>
      <c r="G10841" s="221"/>
      <c r="H10841" s="194"/>
      <c r="I10841" s="106"/>
      <c r="J10841" s="195"/>
      <c r="K10841" s="195"/>
      <c r="L10841" s="196"/>
    </row>
    <row r="10842">
      <c r="A10842" s="198"/>
      <c r="B10842" s="219"/>
      <c r="C10842" s="103"/>
      <c r="D10842" s="103"/>
      <c r="E10842" s="5" t="str">
        <f t="array" ref="E10842">IF(D10842="","",XLOOKUP(D10842,DATOS!$D$6:D14000,DATOS!$C$6:C14000,0,0,1))</f>
        <v/>
      </c>
      <c r="F10842" s="220"/>
      <c r="G10842" s="221"/>
      <c r="H10842" s="194"/>
      <c r="I10842" s="106"/>
      <c r="J10842" s="195"/>
      <c r="K10842" s="195"/>
      <c r="L10842" s="196"/>
    </row>
    <row r="10843">
      <c r="A10843" s="198"/>
      <c r="B10843" s="219"/>
      <c r="C10843" s="103"/>
      <c r="D10843" s="103"/>
      <c r="E10843" s="5" t="str">
        <f t="array" ref="E10843">IF(D10843="","",XLOOKUP(D10843,DATOS!$D$6:D14000,DATOS!$C$6:C14000,0,0,1))</f>
        <v/>
      </c>
      <c r="F10843" s="220"/>
      <c r="G10843" s="221"/>
      <c r="H10843" s="194"/>
      <c r="I10843" s="106"/>
      <c r="J10843" s="195"/>
      <c r="K10843" s="195"/>
      <c r="L10843" s="196"/>
    </row>
    <row r="10844">
      <c r="A10844" s="198"/>
      <c r="B10844" s="219"/>
      <c r="C10844" s="103"/>
      <c r="D10844" s="103"/>
      <c r="E10844" s="5" t="str">
        <f t="array" ref="E10844">IF(D10844="","",XLOOKUP(D10844,DATOS!$D$6:D14000,DATOS!$C$6:C14000,0,0,1))</f>
        <v/>
      </c>
      <c r="F10844" s="220"/>
      <c r="G10844" s="221"/>
      <c r="H10844" s="194"/>
      <c r="I10844" s="106"/>
      <c r="J10844" s="195"/>
      <c r="K10844" s="195"/>
      <c r="L10844" s="196"/>
    </row>
    <row r="10845">
      <c r="A10845" s="198"/>
      <c r="B10845" s="219"/>
      <c r="C10845" s="103"/>
      <c r="D10845" s="103"/>
      <c r="E10845" s="5" t="str">
        <f t="array" ref="E10845">IF(D10845="","",XLOOKUP(D10845,DATOS!$D$6:D14000,DATOS!$C$6:C14000,0,0,1))</f>
        <v/>
      </c>
      <c r="F10845" s="220"/>
      <c r="G10845" s="221"/>
      <c r="H10845" s="194"/>
      <c r="I10845" s="106"/>
      <c r="J10845" s="195"/>
      <c r="K10845" s="195"/>
      <c r="L10845" s="196"/>
    </row>
    <row r="10846">
      <c r="A10846" s="198"/>
      <c r="B10846" s="219"/>
      <c r="C10846" s="103"/>
      <c r="D10846" s="103"/>
      <c r="E10846" s="5" t="str">
        <f t="array" ref="E10846">IF(D10846="","",XLOOKUP(D10846,DATOS!$D$6:D14000,DATOS!$C$6:C14000,0,0,1))</f>
        <v/>
      </c>
      <c r="F10846" s="220"/>
      <c r="G10846" s="221"/>
      <c r="H10846" s="194"/>
      <c r="I10846" s="106"/>
      <c r="J10846" s="195"/>
      <c r="K10846" s="195"/>
      <c r="L10846" s="196"/>
    </row>
    <row r="10847">
      <c r="A10847" s="198"/>
      <c r="B10847" s="219"/>
      <c r="C10847" s="103"/>
      <c r="D10847" s="103"/>
      <c r="E10847" s="5" t="str">
        <f t="array" ref="E10847">IF(D10847="","",XLOOKUP(D10847,DATOS!$D$6:D14000,DATOS!$C$6:C14000,0,0,1))</f>
        <v/>
      </c>
      <c r="F10847" s="220"/>
      <c r="G10847" s="221"/>
      <c r="H10847" s="194"/>
      <c r="I10847" s="106"/>
      <c r="J10847" s="195"/>
      <c r="K10847" s="195"/>
      <c r="L10847" s="196"/>
    </row>
    <row r="10848">
      <c r="A10848" s="198"/>
      <c r="B10848" s="219"/>
      <c r="C10848" s="103"/>
      <c r="D10848" s="103"/>
      <c r="E10848" s="5" t="str">
        <f t="array" ref="E10848">IF(D10848="","",XLOOKUP(D10848,DATOS!$D$6:D14000,DATOS!$C$6:C14000,0,0,1))</f>
        <v/>
      </c>
      <c r="F10848" s="220"/>
      <c r="G10848" s="221"/>
      <c r="H10848" s="194"/>
      <c r="I10848" s="106"/>
      <c r="J10848" s="195"/>
      <c r="K10848" s="195"/>
      <c r="L10848" s="196"/>
    </row>
    <row r="10849">
      <c r="A10849" s="198"/>
      <c r="B10849" s="219"/>
      <c r="C10849" s="103"/>
      <c r="D10849" s="103"/>
      <c r="E10849" s="5" t="str">
        <f t="array" ref="E10849">IF(D10849="","",XLOOKUP(D10849,DATOS!$D$6:D14000,DATOS!$C$6:C14000,0,0,1))</f>
        <v/>
      </c>
      <c r="F10849" s="220"/>
      <c r="G10849" s="221"/>
      <c r="H10849" s="194"/>
      <c r="I10849" s="106"/>
      <c r="J10849" s="195"/>
      <c r="K10849" s="195"/>
      <c r="L10849" s="196"/>
    </row>
    <row r="10850">
      <c r="A10850" s="198"/>
      <c r="B10850" s="219"/>
      <c r="C10850" s="103"/>
      <c r="D10850" s="103"/>
      <c r="E10850" s="5" t="str">
        <f t="array" ref="E10850">IF(D10850="","",XLOOKUP(D10850,DATOS!$D$6:D14000,DATOS!$C$6:C14000,0,0,1))</f>
        <v/>
      </c>
      <c r="F10850" s="220"/>
      <c r="G10850" s="221"/>
      <c r="H10850" s="194"/>
      <c r="I10850" s="106"/>
      <c r="J10850" s="195"/>
      <c r="K10850" s="195"/>
      <c r="L10850" s="196"/>
    </row>
    <row r="10851">
      <c r="A10851" s="198"/>
      <c r="B10851" s="219"/>
      <c r="C10851" s="103"/>
      <c r="D10851" s="103"/>
      <c r="E10851" s="5" t="str">
        <f t="array" ref="E10851">IF(D10851="","",XLOOKUP(D10851,DATOS!$D$6:D14000,DATOS!$C$6:C14000,0,0,1))</f>
        <v/>
      </c>
      <c r="F10851" s="220"/>
      <c r="G10851" s="221"/>
      <c r="H10851" s="194"/>
      <c r="I10851" s="106"/>
      <c r="J10851" s="195"/>
      <c r="K10851" s="195"/>
      <c r="L10851" s="196"/>
    </row>
    <row r="10852">
      <c r="A10852" s="198"/>
      <c r="B10852" s="219"/>
      <c r="C10852" s="103"/>
      <c r="D10852" s="103"/>
      <c r="E10852" s="5" t="str">
        <f t="array" ref="E10852">IF(D10852="","",XLOOKUP(D10852,DATOS!$D$6:D14000,DATOS!$C$6:C14000,0,0,1))</f>
        <v/>
      </c>
      <c r="F10852" s="220"/>
      <c r="G10852" s="221"/>
      <c r="H10852" s="194"/>
      <c r="I10852" s="106"/>
      <c r="J10852" s="195"/>
      <c r="K10852" s="195"/>
      <c r="L10852" s="196"/>
    </row>
    <row r="10853">
      <c r="A10853" s="198"/>
      <c r="B10853" s="219"/>
      <c r="C10853" s="103"/>
      <c r="D10853" s="103"/>
      <c r="E10853" s="5" t="str">
        <f t="array" ref="E10853">IF(D10853="","",XLOOKUP(D10853,DATOS!$D$6:D14000,DATOS!$C$6:C14000,0,0,1))</f>
        <v/>
      </c>
      <c r="F10853" s="220"/>
      <c r="G10853" s="221"/>
      <c r="H10853" s="194"/>
      <c r="I10853" s="106"/>
      <c r="J10853" s="195"/>
      <c r="K10853" s="195"/>
      <c r="L10853" s="196"/>
    </row>
    <row r="10854">
      <c r="A10854" s="198"/>
      <c r="B10854" s="219"/>
      <c r="C10854" s="103"/>
      <c r="D10854" s="103"/>
      <c r="E10854" s="5" t="str">
        <f t="array" ref="E10854">IF(D10854="","",XLOOKUP(D10854,DATOS!$D$6:D14000,DATOS!$C$6:C14000,0,0,1))</f>
        <v/>
      </c>
      <c r="F10854" s="220"/>
      <c r="G10854" s="221"/>
      <c r="H10854" s="194"/>
      <c r="I10854" s="106"/>
      <c r="J10854" s="195"/>
      <c r="K10854" s="195"/>
      <c r="L10854" s="196"/>
    </row>
    <row r="10855">
      <c r="A10855" s="198"/>
      <c r="B10855" s="219"/>
      <c r="C10855" s="103"/>
      <c r="D10855" s="103"/>
      <c r="E10855" s="5" t="str">
        <f t="array" ref="E10855">IF(D10855="","",XLOOKUP(D10855,DATOS!$D$6:D14000,DATOS!$C$6:C14000,0,0,1))</f>
        <v/>
      </c>
      <c r="F10855" s="220"/>
      <c r="G10855" s="221"/>
      <c r="H10855" s="194"/>
      <c r="I10855" s="106"/>
      <c r="J10855" s="195"/>
      <c r="K10855" s="195"/>
      <c r="L10855" s="196"/>
    </row>
    <row r="10856">
      <c r="A10856" s="198"/>
      <c r="B10856" s="219"/>
      <c r="C10856" s="103"/>
      <c r="D10856" s="103"/>
      <c r="E10856" s="5" t="str">
        <f t="array" ref="E10856">IF(D10856="","",XLOOKUP(D10856,DATOS!$D$6:D14000,DATOS!$C$6:C14000,0,0,1))</f>
        <v/>
      </c>
      <c r="F10856" s="220"/>
      <c r="G10856" s="221"/>
      <c r="H10856" s="194"/>
      <c r="I10856" s="106"/>
      <c r="J10856" s="195"/>
      <c r="K10856" s="195"/>
      <c r="L10856" s="196"/>
    </row>
    <row r="10857">
      <c r="A10857" s="198"/>
      <c r="B10857" s="219"/>
      <c r="C10857" s="103"/>
      <c r="D10857" s="103"/>
      <c r="E10857" s="5" t="str">
        <f t="array" ref="E10857">IF(D10857="","",XLOOKUP(D10857,DATOS!$D$6:D14000,DATOS!$C$6:C14000,0,0,1))</f>
        <v/>
      </c>
      <c r="F10857" s="220"/>
      <c r="G10857" s="221"/>
      <c r="H10857" s="194"/>
      <c r="I10857" s="106"/>
      <c r="J10857" s="195"/>
      <c r="K10857" s="195"/>
      <c r="L10857" s="196"/>
    </row>
    <row r="10858">
      <c r="A10858" s="198"/>
      <c r="B10858" s="219"/>
      <c r="C10858" s="103"/>
      <c r="D10858" s="103"/>
      <c r="E10858" s="5" t="str">
        <f t="array" ref="E10858">IF(D10858="","",XLOOKUP(D10858,DATOS!$D$6:D14000,DATOS!$C$6:C14000,0,0,1))</f>
        <v/>
      </c>
      <c r="F10858" s="220"/>
      <c r="G10858" s="221"/>
      <c r="H10858" s="194"/>
      <c r="I10858" s="106"/>
      <c r="J10858" s="195"/>
      <c r="K10858" s="195"/>
      <c r="L10858" s="196"/>
    </row>
    <row r="10859">
      <c r="A10859" s="198"/>
      <c r="B10859" s="219"/>
      <c r="C10859" s="103"/>
      <c r="D10859" s="103"/>
      <c r="E10859" s="5" t="str">
        <f t="array" ref="E10859">IF(D10859="","",XLOOKUP(D10859,DATOS!$D$6:D14000,DATOS!$C$6:C14000,0,0,1))</f>
        <v/>
      </c>
      <c r="F10859" s="220"/>
      <c r="G10859" s="221"/>
      <c r="H10859" s="194"/>
      <c r="I10859" s="106"/>
      <c r="J10859" s="195"/>
      <c r="K10859" s="195"/>
      <c r="L10859" s="196"/>
    </row>
    <row r="10860">
      <c r="A10860" s="198"/>
      <c r="B10860" s="219"/>
      <c r="C10860" s="103"/>
      <c r="D10860" s="103"/>
      <c r="E10860" s="5" t="str">
        <f t="array" ref="E10860">IF(D10860="","",XLOOKUP(D10860,DATOS!$D$6:D14000,DATOS!$C$6:C14000,0,0,1))</f>
        <v/>
      </c>
      <c r="F10860" s="220"/>
      <c r="G10860" s="221"/>
      <c r="H10860" s="194"/>
      <c r="I10860" s="106"/>
      <c r="J10860" s="195"/>
      <c r="K10860" s="195"/>
      <c r="L10860" s="196"/>
    </row>
    <row r="10861">
      <c r="A10861" s="198"/>
      <c r="B10861" s="219"/>
      <c r="C10861" s="103"/>
      <c r="D10861" s="103"/>
      <c r="E10861" s="5" t="str">
        <f t="array" ref="E10861">IF(D10861="","",XLOOKUP(D10861,DATOS!$D$6:D14000,DATOS!$C$6:C14000,0,0,1))</f>
        <v/>
      </c>
      <c r="F10861" s="220"/>
      <c r="G10861" s="221"/>
      <c r="H10861" s="194"/>
      <c r="I10861" s="106"/>
      <c r="J10861" s="195"/>
      <c r="K10861" s="195"/>
      <c r="L10861" s="196"/>
    </row>
    <row r="10862">
      <c r="A10862" s="198"/>
      <c r="B10862" s="219"/>
      <c r="C10862" s="103"/>
      <c r="D10862" s="103"/>
      <c r="E10862" s="5" t="str">
        <f t="array" ref="E10862">IF(D10862="","",XLOOKUP(D10862,DATOS!$D$6:D14000,DATOS!$C$6:C14000,0,0,1))</f>
        <v/>
      </c>
      <c r="F10862" s="220"/>
      <c r="G10862" s="221"/>
      <c r="H10862" s="194"/>
      <c r="I10862" s="106"/>
      <c r="J10862" s="195"/>
      <c r="K10862" s="195"/>
      <c r="L10862" s="196"/>
    </row>
    <row r="10863">
      <c r="A10863" s="198"/>
      <c r="B10863" s="219"/>
      <c r="C10863" s="103"/>
      <c r="D10863" s="103"/>
      <c r="E10863" s="5" t="str">
        <f t="array" ref="E10863">IF(D10863="","",XLOOKUP(D10863,DATOS!$D$6:D14000,DATOS!$C$6:C14000,0,0,1))</f>
        <v/>
      </c>
      <c r="F10863" s="220"/>
      <c r="G10863" s="221"/>
      <c r="H10863" s="194"/>
      <c r="I10863" s="106"/>
      <c r="J10863" s="195"/>
      <c r="K10863" s="195"/>
      <c r="L10863" s="196"/>
    </row>
    <row r="10864">
      <c r="A10864" s="198"/>
      <c r="B10864" s="219"/>
      <c r="C10864" s="103"/>
      <c r="D10864" s="103"/>
      <c r="E10864" s="5" t="str">
        <f t="array" ref="E10864">IF(D10864="","",XLOOKUP(D10864,DATOS!$D$6:D14000,DATOS!$C$6:C14000,0,0,1))</f>
        <v/>
      </c>
      <c r="F10864" s="220"/>
      <c r="G10864" s="221"/>
      <c r="H10864" s="194"/>
      <c r="I10864" s="106"/>
      <c r="J10864" s="195"/>
      <c r="K10864" s="195"/>
      <c r="L10864" s="196"/>
    </row>
    <row r="10865">
      <c r="A10865" s="198"/>
      <c r="B10865" s="219"/>
      <c r="C10865" s="103"/>
      <c r="D10865" s="103"/>
      <c r="E10865" s="5" t="str">
        <f t="array" ref="E10865">IF(D10865="","",XLOOKUP(D10865,DATOS!$D$6:D14000,DATOS!$C$6:C14000,0,0,1))</f>
        <v/>
      </c>
      <c r="F10865" s="220"/>
      <c r="G10865" s="221"/>
      <c r="H10865" s="194"/>
      <c r="I10865" s="106"/>
      <c r="J10865" s="195"/>
      <c r="K10865" s="195"/>
      <c r="L10865" s="196"/>
    </row>
    <row r="10866">
      <c r="A10866" s="198"/>
      <c r="B10866" s="219"/>
      <c r="C10866" s="103"/>
      <c r="D10866" s="103"/>
      <c r="E10866" s="5" t="str">
        <f t="array" ref="E10866">IF(D10866="","",XLOOKUP(D10866,DATOS!$D$6:D14000,DATOS!$C$6:C14000,0,0,1))</f>
        <v/>
      </c>
      <c r="F10866" s="220"/>
      <c r="G10866" s="221"/>
      <c r="H10866" s="194"/>
      <c r="I10866" s="106"/>
      <c r="J10866" s="195"/>
      <c r="K10866" s="195"/>
      <c r="L10866" s="196"/>
    </row>
    <row r="10867">
      <c r="A10867" s="198"/>
      <c r="B10867" s="219"/>
      <c r="C10867" s="103"/>
      <c r="D10867" s="103"/>
      <c r="E10867" s="5" t="str">
        <f t="array" ref="E10867">IF(D10867="","",XLOOKUP(D10867,DATOS!$D$6:D14000,DATOS!$C$6:C14000,0,0,1))</f>
        <v/>
      </c>
      <c r="F10867" s="220"/>
      <c r="G10867" s="221"/>
      <c r="H10867" s="194"/>
      <c r="I10867" s="106"/>
      <c r="J10867" s="195"/>
      <c r="K10867" s="195"/>
      <c r="L10867" s="196"/>
    </row>
    <row r="10868">
      <c r="A10868" s="198"/>
      <c r="B10868" s="219"/>
      <c r="C10868" s="103"/>
      <c r="D10868" s="103"/>
      <c r="E10868" s="5" t="str">
        <f t="array" ref="E10868">IF(D10868="","",XLOOKUP(D10868,DATOS!$D$6:D14000,DATOS!$C$6:C14000,0,0,1))</f>
        <v/>
      </c>
      <c r="F10868" s="220"/>
      <c r="G10868" s="221"/>
      <c r="H10868" s="194"/>
      <c r="I10868" s="106"/>
      <c r="J10868" s="195"/>
      <c r="K10868" s="195"/>
      <c r="L10868" s="196"/>
    </row>
    <row r="10869">
      <c r="A10869" s="198"/>
      <c r="B10869" s="219"/>
      <c r="C10869" s="103"/>
      <c r="D10869" s="103"/>
      <c r="E10869" s="5" t="str">
        <f t="array" ref="E10869">IF(D10869="","",XLOOKUP(D10869,DATOS!$D$6:D14000,DATOS!$C$6:C14000,0,0,1))</f>
        <v/>
      </c>
      <c r="F10869" s="220"/>
      <c r="G10869" s="221"/>
      <c r="H10869" s="194"/>
      <c r="I10869" s="106"/>
      <c r="J10869" s="195"/>
      <c r="K10869" s="195"/>
      <c r="L10869" s="196"/>
    </row>
    <row r="10870">
      <c r="A10870" s="198"/>
      <c r="B10870" s="219"/>
      <c r="C10870" s="103"/>
      <c r="D10870" s="103"/>
      <c r="E10870" s="5" t="str">
        <f t="array" ref="E10870">IF(D10870="","",XLOOKUP(D10870,DATOS!$D$6:D14000,DATOS!$C$6:C14000,0,0,1))</f>
        <v/>
      </c>
      <c r="F10870" s="220"/>
      <c r="G10870" s="221"/>
      <c r="H10870" s="194"/>
      <c r="I10870" s="106"/>
      <c r="J10870" s="195"/>
      <c r="K10870" s="195"/>
      <c r="L10870" s="196"/>
    </row>
    <row r="10871">
      <c r="A10871" s="198"/>
      <c r="B10871" s="219"/>
      <c r="C10871" s="103"/>
      <c r="D10871" s="103"/>
      <c r="E10871" s="5" t="str">
        <f t="array" ref="E10871">IF(D10871="","",XLOOKUP(D10871,DATOS!$D$6:D14000,DATOS!$C$6:C14000,0,0,1))</f>
        <v/>
      </c>
      <c r="F10871" s="220"/>
      <c r="G10871" s="221"/>
      <c r="H10871" s="194"/>
      <c r="I10871" s="106"/>
      <c r="J10871" s="195"/>
      <c r="K10871" s="195"/>
      <c r="L10871" s="196"/>
    </row>
    <row r="10872">
      <c r="A10872" s="198"/>
      <c r="B10872" s="219"/>
      <c r="C10872" s="103"/>
      <c r="D10872" s="103"/>
      <c r="E10872" s="5" t="str">
        <f t="array" ref="E10872">IF(D10872="","",XLOOKUP(D10872,DATOS!$D$6:D14000,DATOS!$C$6:C14000,0,0,1))</f>
        <v/>
      </c>
      <c r="F10872" s="220"/>
      <c r="G10872" s="221"/>
      <c r="H10872" s="194"/>
      <c r="I10872" s="106"/>
      <c r="J10872" s="195"/>
      <c r="K10872" s="195"/>
      <c r="L10872" s="196"/>
    </row>
    <row r="10873">
      <c r="A10873" s="198"/>
      <c r="B10873" s="219"/>
      <c r="C10873" s="103"/>
      <c r="D10873" s="103"/>
      <c r="E10873" s="5" t="str">
        <f t="array" ref="E10873">IF(D10873="","",XLOOKUP(D10873,DATOS!$D$6:D14000,DATOS!$C$6:C14000,0,0,1))</f>
        <v/>
      </c>
      <c r="F10873" s="220"/>
      <c r="G10873" s="221"/>
      <c r="H10873" s="194"/>
      <c r="I10873" s="106"/>
      <c r="J10873" s="195"/>
      <c r="K10873" s="195"/>
      <c r="L10873" s="196"/>
    </row>
    <row r="10874">
      <c r="A10874" s="198"/>
      <c r="B10874" s="219"/>
      <c r="C10874" s="103"/>
      <c r="D10874" s="103"/>
      <c r="E10874" s="5" t="str">
        <f t="array" ref="E10874">IF(D10874="","",XLOOKUP(D10874,DATOS!$D$6:D14000,DATOS!$C$6:C14000,0,0,1))</f>
        <v/>
      </c>
      <c r="F10874" s="220"/>
      <c r="G10874" s="221"/>
      <c r="H10874" s="194"/>
      <c r="I10874" s="106"/>
      <c r="J10874" s="195"/>
      <c r="K10874" s="195"/>
      <c r="L10874" s="196"/>
    </row>
    <row r="10875">
      <c r="A10875" s="198"/>
      <c r="B10875" s="219"/>
      <c r="C10875" s="103"/>
      <c r="D10875" s="103"/>
      <c r="E10875" s="5" t="str">
        <f t="array" ref="E10875">IF(D10875="","",XLOOKUP(D10875,DATOS!$D$6:D14000,DATOS!$C$6:C14000,0,0,1))</f>
        <v/>
      </c>
      <c r="F10875" s="220"/>
      <c r="G10875" s="221"/>
      <c r="H10875" s="194"/>
      <c r="I10875" s="106"/>
      <c r="J10875" s="195"/>
      <c r="K10875" s="195"/>
      <c r="L10875" s="196"/>
    </row>
    <row r="10876">
      <c r="A10876" s="198"/>
      <c r="B10876" s="219"/>
      <c r="C10876" s="103"/>
      <c r="D10876" s="103"/>
      <c r="E10876" s="5" t="str">
        <f t="array" ref="E10876">IF(D10876="","",XLOOKUP(D10876,DATOS!$D$6:D14000,DATOS!$C$6:C14000,0,0,1))</f>
        <v/>
      </c>
      <c r="F10876" s="220"/>
      <c r="G10876" s="221"/>
      <c r="H10876" s="194"/>
      <c r="I10876" s="106"/>
      <c r="J10876" s="195"/>
      <c r="K10876" s="195"/>
      <c r="L10876" s="196"/>
    </row>
    <row r="10877">
      <c r="A10877" s="198"/>
      <c r="B10877" s="219"/>
      <c r="C10877" s="103"/>
      <c r="D10877" s="103"/>
      <c r="E10877" s="5" t="str">
        <f t="array" ref="E10877">IF(D10877="","",XLOOKUP(D10877,DATOS!$D$6:D14000,DATOS!$C$6:C14000,0,0,1))</f>
        <v/>
      </c>
      <c r="F10877" s="220"/>
      <c r="G10877" s="221"/>
      <c r="H10877" s="194"/>
      <c r="I10877" s="106"/>
      <c r="J10877" s="195"/>
      <c r="K10877" s="195"/>
      <c r="L10877" s="196"/>
    </row>
    <row r="10878">
      <c r="A10878" s="198"/>
      <c r="B10878" s="219"/>
      <c r="C10878" s="103"/>
      <c r="D10878" s="103"/>
      <c r="E10878" s="5" t="str">
        <f t="array" ref="E10878">IF(D10878="","",XLOOKUP(D10878,DATOS!$D$6:D14000,DATOS!$C$6:C14000,0,0,1))</f>
        <v/>
      </c>
      <c r="F10878" s="220"/>
      <c r="G10878" s="221"/>
      <c r="H10878" s="194"/>
      <c r="I10878" s="106"/>
      <c r="J10878" s="195"/>
      <c r="K10878" s="195"/>
      <c r="L10878" s="196"/>
    </row>
    <row r="10879">
      <c r="A10879" s="198"/>
      <c r="B10879" s="219"/>
      <c r="C10879" s="103"/>
      <c r="D10879" s="103"/>
      <c r="E10879" s="5" t="str">
        <f t="array" ref="E10879">IF(D10879="","",XLOOKUP(D10879,DATOS!$D$6:D14000,DATOS!$C$6:C14000,0,0,1))</f>
        <v/>
      </c>
      <c r="F10879" s="220"/>
      <c r="G10879" s="221"/>
      <c r="H10879" s="194"/>
      <c r="I10879" s="106"/>
      <c r="J10879" s="195"/>
      <c r="K10879" s="195"/>
      <c r="L10879" s="196"/>
    </row>
    <row r="10880">
      <c r="A10880" s="198"/>
      <c r="B10880" s="219"/>
      <c r="C10880" s="103"/>
      <c r="D10880" s="103"/>
      <c r="E10880" s="5" t="str">
        <f t="array" ref="E10880">IF(D10880="","",XLOOKUP(D10880,DATOS!$D$6:D14000,DATOS!$C$6:C14000,0,0,1))</f>
        <v/>
      </c>
      <c r="F10880" s="220"/>
      <c r="G10880" s="221"/>
      <c r="H10880" s="194"/>
      <c r="I10880" s="106"/>
      <c r="J10880" s="195"/>
      <c r="K10880" s="195"/>
      <c r="L10880" s="196"/>
    </row>
    <row r="10881">
      <c r="A10881" s="198"/>
      <c r="B10881" s="219"/>
      <c r="C10881" s="103"/>
      <c r="D10881" s="103"/>
      <c r="E10881" s="5" t="str">
        <f t="array" ref="E10881">IF(D10881="","",XLOOKUP(D10881,DATOS!$D$6:D14000,DATOS!$C$6:C14000,0,0,1))</f>
        <v/>
      </c>
      <c r="F10881" s="220"/>
      <c r="G10881" s="221"/>
      <c r="H10881" s="194"/>
      <c r="I10881" s="106"/>
      <c r="J10881" s="195"/>
      <c r="K10881" s="195"/>
      <c r="L10881" s="196"/>
    </row>
    <row r="10882">
      <c r="A10882" s="198"/>
      <c r="B10882" s="219"/>
      <c r="C10882" s="103"/>
      <c r="D10882" s="103"/>
      <c r="E10882" s="5" t="str">
        <f t="array" ref="E10882">IF(D10882="","",XLOOKUP(D10882,DATOS!$D$6:D14000,DATOS!$C$6:C14000,0,0,1))</f>
        <v/>
      </c>
      <c r="F10882" s="220"/>
      <c r="G10882" s="221"/>
      <c r="H10882" s="194"/>
      <c r="I10882" s="106"/>
      <c r="J10882" s="195"/>
      <c r="K10882" s="195"/>
      <c r="L10882" s="196"/>
    </row>
    <row r="10883">
      <c r="A10883" s="198"/>
      <c r="B10883" s="219"/>
      <c r="C10883" s="103"/>
      <c r="D10883" s="103"/>
      <c r="E10883" s="5" t="str">
        <f t="array" ref="E10883">IF(D10883="","",XLOOKUP(D10883,DATOS!$D$6:D14000,DATOS!$C$6:C14000,0,0,1))</f>
        <v/>
      </c>
      <c r="F10883" s="220"/>
      <c r="G10883" s="221"/>
      <c r="H10883" s="194"/>
      <c r="I10883" s="106"/>
      <c r="J10883" s="195"/>
      <c r="K10883" s="195"/>
      <c r="L10883" s="196"/>
    </row>
    <row r="10884">
      <c r="A10884" s="198"/>
      <c r="B10884" s="219"/>
      <c r="C10884" s="103"/>
      <c r="D10884" s="103"/>
      <c r="E10884" s="5" t="str">
        <f t="array" ref="E10884">IF(D10884="","",XLOOKUP(D10884,DATOS!$D$6:D14000,DATOS!$C$6:C14000,0,0,1))</f>
        <v/>
      </c>
      <c r="F10884" s="220"/>
      <c r="G10884" s="221"/>
      <c r="H10884" s="194"/>
      <c r="I10884" s="106"/>
      <c r="J10884" s="195"/>
      <c r="K10884" s="195"/>
      <c r="L10884" s="196"/>
    </row>
    <row r="10885">
      <c r="A10885" s="198"/>
      <c r="B10885" s="219"/>
      <c r="C10885" s="103"/>
      <c r="D10885" s="103"/>
      <c r="E10885" s="5" t="str">
        <f t="array" ref="E10885">IF(D10885="","",XLOOKUP(D10885,DATOS!$D$6:D14000,DATOS!$C$6:C14000,0,0,1))</f>
        <v/>
      </c>
      <c r="F10885" s="220"/>
      <c r="G10885" s="221"/>
      <c r="H10885" s="194"/>
      <c r="I10885" s="106"/>
      <c r="J10885" s="195"/>
      <c r="K10885" s="195"/>
      <c r="L10885" s="196"/>
    </row>
    <row r="10886">
      <c r="A10886" s="198"/>
      <c r="B10886" s="219"/>
      <c r="C10886" s="103"/>
      <c r="D10886" s="103"/>
      <c r="E10886" s="5" t="str">
        <f t="array" ref="E10886">IF(D10886="","",XLOOKUP(D10886,DATOS!$D$6:D14000,DATOS!$C$6:C14000,0,0,1))</f>
        <v/>
      </c>
      <c r="F10886" s="220"/>
      <c r="G10886" s="221"/>
      <c r="H10886" s="194"/>
      <c r="I10886" s="106"/>
      <c r="J10886" s="195"/>
      <c r="K10886" s="195"/>
      <c r="L10886" s="196"/>
    </row>
    <row r="10887">
      <c r="A10887" s="198"/>
      <c r="B10887" s="219"/>
      <c r="C10887" s="103"/>
      <c r="D10887" s="103"/>
      <c r="E10887" s="5" t="str">
        <f t="array" ref="E10887">IF(D10887="","",XLOOKUP(D10887,DATOS!$D$6:D14000,DATOS!$C$6:C14000,0,0,1))</f>
        <v/>
      </c>
      <c r="F10887" s="220"/>
      <c r="G10887" s="221"/>
      <c r="H10887" s="194"/>
      <c r="I10887" s="106"/>
      <c r="J10887" s="195"/>
      <c r="K10887" s="195"/>
      <c r="L10887" s="196"/>
    </row>
    <row r="10888">
      <c r="A10888" s="198"/>
      <c r="B10888" s="219"/>
      <c r="C10888" s="103"/>
      <c r="D10888" s="103"/>
      <c r="E10888" s="5" t="str">
        <f t="array" ref="E10888">IF(D10888="","",XLOOKUP(D10888,DATOS!$D$6:D14000,DATOS!$C$6:C14000,0,0,1))</f>
        <v/>
      </c>
      <c r="F10888" s="220"/>
      <c r="G10888" s="221"/>
      <c r="H10888" s="194"/>
      <c r="I10888" s="106"/>
      <c r="J10888" s="195"/>
      <c r="K10888" s="195"/>
      <c r="L10888" s="196"/>
    </row>
    <row r="10889">
      <c r="A10889" s="198"/>
      <c r="B10889" s="219"/>
      <c r="C10889" s="103"/>
      <c r="D10889" s="103"/>
      <c r="E10889" s="5" t="str">
        <f t="array" ref="E10889">IF(D10889="","",XLOOKUP(D10889,DATOS!$D$6:D14000,DATOS!$C$6:C14000,0,0,1))</f>
        <v/>
      </c>
      <c r="F10889" s="220"/>
      <c r="G10889" s="221"/>
      <c r="H10889" s="194"/>
      <c r="I10889" s="106"/>
      <c r="J10889" s="195"/>
      <c r="K10889" s="195"/>
      <c r="L10889" s="196"/>
    </row>
    <row r="10890">
      <c r="A10890" s="198"/>
      <c r="B10890" s="219"/>
      <c r="C10890" s="103"/>
      <c r="D10890" s="103"/>
      <c r="E10890" s="5" t="str">
        <f t="array" ref="E10890">IF(D10890="","",XLOOKUP(D10890,DATOS!$D$6:D14000,DATOS!$C$6:C14000,0,0,1))</f>
        <v/>
      </c>
      <c r="F10890" s="220"/>
      <c r="G10890" s="221"/>
      <c r="H10890" s="194"/>
      <c r="I10890" s="106"/>
      <c r="J10890" s="195"/>
      <c r="K10890" s="195"/>
      <c r="L10890" s="196"/>
    </row>
    <row r="10891">
      <c r="A10891" s="198"/>
      <c r="B10891" s="219"/>
      <c r="C10891" s="103"/>
      <c r="D10891" s="103"/>
      <c r="E10891" s="5" t="str">
        <f t="array" ref="E10891">IF(D10891="","",XLOOKUP(D10891,DATOS!$D$6:D14000,DATOS!$C$6:C14000,0,0,1))</f>
        <v/>
      </c>
      <c r="F10891" s="220"/>
      <c r="G10891" s="221"/>
      <c r="H10891" s="194"/>
      <c r="I10891" s="106"/>
      <c r="J10891" s="195"/>
      <c r="K10891" s="195"/>
      <c r="L10891" s="196"/>
    </row>
    <row r="10892">
      <c r="A10892" s="198"/>
      <c r="B10892" s="219"/>
      <c r="C10892" s="103"/>
      <c r="D10892" s="103"/>
      <c r="E10892" s="5" t="str">
        <f t="array" ref="E10892">IF(D10892="","",XLOOKUP(D10892,DATOS!$D$6:D14000,DATOS!$C$6:C14000,0,0,1))</f>
        <v/>
      </c>
      <c r="F10892" s="220"/>
      <c r="G10892" s="221"/>
      <c r="H10892" s="194"/>
      <c r="I10892" s="106"/>
      <c r="J10892" s="195"/>
      <c r="K10892" s="195"/>
      <c r="L10892" s="196"/>
    </row>
    <row r="10893">
      <c r="A10893" s="198"/>
      <c r="B10893" s="219"/>
      <c r="C10893" s="103"/>
      <c r="D10893" s="103"/>
      <c r="E10893" s="5" t="str">
        <f t="array" ref="E10893">IF(D10893="","",XLOOKUP(D10893,DATOS!$D$6:D14000,DATOS!$C$6:C14000,0,0,1))</f>
        <v/>
      </c>
      <c r="F10893" s="220"/>
      <c r="G10893" s="221"/>
      <c r="H10893" s="194"/>
      <c r="I10893" s="106"/>
      <c r="J10893" s="195"/>
      <c r="K10893" s="195"/>
      <c r="L10893" s="196"/>
    </row>
    <row r="10894">
      <c r="A10894" s="198"/>
      <c r="B10894" s="219"/>
      <c r="C10894" s="103"/>
      <c r="D10894" s="103"/>
      <c r="E10894" s="5" t="str">
        <f t="array" ref="E10894">IF(D10894="","",XLOOKUP(D10894,DATOS!$D$6:D14000,DATOS!$C$6:C14000,0,0,1))</f>
        <v/>
      </c>
      <c r="F10894" s="220"/>
      <c r="G10894" s="221"/>
      <c r="H10894" s="194"/>
      <c r="I10894" s="106"/>
      <c r="J10894" s="195"/>
      <c r="K10894" s="195"/>
      <c r="L10894" s="196"/>
    </row>
    <row r="10895">
      <c r="A10895" s="198"/>
      <c r="B10895" s="219"/>
      <c r="C10895" s="103"/>
      <c r="D10895" s="103"/>
      <c r="E10895" s="5" t="str">
        <f t="array" ref="E10895">IF(D10895="","",XLOOKUP(D10895,DATOS!$D$6:D14000,DATOS!$C$6:C14000,0,0,1))</f>
        <v/>
      </c>
      <c r="F10895" s="220"/>
      <c r="G10895" s="221"/>
      <c r="H10895" s="194"/>
      <c r="I10895" s="106"/>
      <c r="J10895" s="195"/>
      <c r="K10895" s="195"/>
      <c r="L10895" s="196"/>
    </row>
    <row r="10896">
      <c r="A10896" s="198"/>
      <c r="B10896" s="219"/>
      <c r="C10896" s="103"/>
      <c r="D10896" s="103"/>
      <c r="E10896" s="5" t="str">
        <f t="array" ref="E10896">IF(D10896="","",XLOOKUP(D10896,DATOS!$D$6:D14000,DATOS!$C$6:C14000,0,0,1))</f>
        <v/>
      </c>
      <c r="F10896" s="220"/>
      <c r="G10896" s="221"/>
      <c r="H10896" s="194"/>
      <c r="I10896" s="106"/>
      <c r="J10896" s="195"/>
      <c r="K10896" s="195"/>
      <c r="L10896" s="196"/>
    </row>
    <row r="10897">
      <c r="A10897" s="198"/>
      <c r="B10897" s="219"/>
      <c r="C10897" s="103"/>
      <c r="D10897" s="103"/>
      <c r="E10897" s="5" t="str">
        <f t="array" ref="E10897">IF(D10897="","",XLOOKUP(D10897,DATOS!$D$6:D14000,DATOS!$C$6:C14000,0,0,1))</f>
        <v/>
      </c>
      <c r="F10897" s="220"/>
      <c r="G10897" s="221"/>
      <c r="H10897" s="194"/>
      <c r="I10897" s="106"/>
      <c r="J10897" s="195"/>
      <c r="K10897" s="195"/>
      <c r="L10897" s="196"/>
    </row>
    <row r="10898">
      <c r="A10898" s="198"/>
      <c r="B10898" s="219"/>
      <c r="C10898" s="103"/>
      <c r="D10898" s="103"/>
      <c r="E10898" s="5" t="str">
        <f t="array" ref="E10898">IF(D10898="","",XLOOKUP(D10898,DATOS!$D$6:D14000,DATOS!$C$6:C14000,0,0,1))</f>
        <v/>
      </c>
      <c r="F10898" s="220"/>
      <c r="G10898" s="221"/>
      <c r="H10898" s="194"/>
      <c r="I10898" s="106"/>
      <c r="J10898" s="195"/>
      <c r="K10898" s="195"/>
      <c r="L10898" s="196"/>
    </row>
    <row r="10899">
      <c r="A10899" s="198"/>
      <c r="B10899" s="219"/>
      <c r="C10899" s="103"/>
      <c r="D10899" s="103"/>
      <c r="E10899" s="5" t="str">
        <f t="array" ref="E10899">IF(D10899="","",XLOOKUP(D10899,DATOS!$D$6:D14000,DATOS!$C$6:C14000,0,0,1))</f>
        <v/>
      </c>
      <c r="F10899" s="220"/>
      <c r="G10899" s="221"/>
      <c r="H10899" s="194"/>
      <c r="I10899" s="106"/>
      <c r="J10899" s="195"/>
      <c r="K10899" s="195"/>
      <c r="L10899" s="196"/>
    </row>
    <row r="10900">
      <c r="A10900" s="198"/>
      <c r="B10900" s="219"/>
      <c r="C10900" s="103"/>
      <c r="D10900" s="103"/>
      <c r="E10900" s="5" t="str">
        <f t="array" ref="E10900">IF(D10900="","",XLOOKUP(D10900,DATOS!$D$6:D14000,DATOS!$C$6:C14000,0,0,1))</f>
        <v/>
      </c>
      <c r="F10900" s="220"/>
      <c r="G10900" s="221"/>
      <c r="H10900" s="194"/>
      <c r="I10900" s="106"/>
      <c r="J10900" s="195"/>
      <c r="K10900" s="195"/>
      <c r="L10900" s="196"/>
    </row>
    <row r="10901">
      <c r="A10901" s="198"/>
      <c r="B10901" s="219"/>
      <c r="C10901" s="103"/>
      <c r="D10901" s="103"/>
      <c r="E10901" s="5" t="str">
        <f t="array" ref="E10901">IF(D10901="","",XLOOKUP(D10901,DATOS!$D$6:D14000,DATOS!$C$6:C14000,0,0,1))</f>
        <v/>
      </c>
      <c r="F10901" s="220"/>
      <c r="G10901" s="221"/>
      <c r="H10901" s="194"/>
      <c r="I10901" s="106"/>
      <c r="J10901" s="195"/>
      <c r="K10901" s="195"/>
      <c r="L10901" s="196"/>
    </row>
    <row r="10902">
      <c r="A10902" s="198"/>
      <c r="B10902" s="219"/>
      <c r="C10902" s="103"/>
      <c r="D10902" s="103"/>
      <c r="E10902" s="5" t="str">
        <f t="array" ref="E10902">IF(D10902="","",XLOOKUP(D10902,DATOS!$D$6:D14000,DATOS!$C$6:C14000,0,0,1))</f>
        <v/>
      </c>
      <c r="F10902" s="220"/>
      <c r="G10902" s="221"/>
      <c r="H10902" s="194"/>
      <c r="I10902" s="106"/>
      <c r="J10902" s="195"/>
      <c r="K10902" s="195"/>
      <c r="L10902" s="196"/>
    </row>
    <row r="10903">
      <c r="A10903" s="198"/>
      <c r="B10903" s="219"/>
      <c r="C10903" s="103"/>
      <c r="D10903" s="103"/>
      <c r="E10903" s="5" t="str">
        <f t="array" ref="E10903">IF(D10903="","",XLOOKUP(D10903,DATOS!$D$6:D14000,DATOS!$C$6:C14000,0,0,1))</f>
        <v/>
      </c>
      <c r="F10903" s="220"/>
      <c r="G10903" s="221"/>
      <c r="H10903" s="194"/>
      <c r="I10903" s="106"/>
      <c r="J10903" s="195"/>
      <c r="K10903" s="195"/>
      <c r="L10903" s="196"/>
    </row>
    <row r="10904">
      <c r="A10904" s="198"/>
      <c r="B10904" s="219"/>
      <c r="C10904" s="103"/>
      <c r="D10904" s="103"/>
      <c r="E10904" s="5" t="str">
        <f t="array" ref="E10904">IF(D10904="","",XLOOKUP(D10904,DATOS!$D$6:D14000,DATOS!$C$6:C14000,0,0,1))</f>
        <v/>
      </c>
      <c r="F10904" s="220"/>
      <c r="G10904" s="221"/>
      <c r="H10904" s="194"/>
      <c r="I10904" s="106"/>
      <c r="J10904" s="195"/>
      <c r="K10904" s="195"/>
      <c r="L10904" s="196"/>
    </row>
    <row r="10905">
      <c r="A10905" s="198"/>
      <c r="B10905" s="219"/>
      <c r="C10905" s="103"/>
      <c r="D10905" s="103"/>
      <c r="E10905" s="5" t="str">
        <f t="array" ref="E10905">IF(D10905="","",XLOOKUP(D10905,DATOS!$D$6:D14000,DATOS!$C$6:C14000,0,0,1))</f>
        <v/>
      </c>
      <c r="F10905" s="220"/>
      <c r="G10905" s="221"/>
      <c r="H10905" s="194"/>
      <c r="I10905" s="106"/>
      <c r="J10905" s="195"/>
      <c r="K10905" s="195"/>
      <c r="L10905" s="196"/>
    </row>
    <row r="10906">
      <c r="A10906" s="198"/>
      <c r="B10906" s="219"/>
      <c r="C10906" s="103"/>
      <c r="D10906" s="103"/>
      <c r="E10906" s="5" t="str">
        <f t="array" ref="E10906">IF(D10906="","",XLOOKUP(D10906,DATOS!$D$6:D14000,DATOS!$C$6:C14000,0,0,1))</f>
        <v/>
      </c>
      <c r="F10906" s="220"/>
      <c r="G10906" s="221"/>
      <c r="H10906" s="194"/>
      <c r="I10906" s="106"/>
      <c r="J10906" s="195"/>
      <c r="K10906" s="195"/>
      <c r="L10906" s="196"/>
    </row>
    <row r="10907">
      <c r="A10907" s="198"/>
      <c r="B10907" s="219"/>
      <c r="C10907" s="103"/>
      <c r="D10907" s="103"/>
      <c r="E10907" s="5" t="str">
        <f t="array" ref="E10907">IF(D10907="","",XLOOKUP(D10907,DATOS!$D$6:D14000,DATOS!$C$6:C14000,0,0,1))</f>
        <v/>
      </c>
      <c r="F10907" s="220"/>
      <c r="G10907" s="221"/>
      <c r="H10907" s="194"/>
      <c r="I10907" s="106"/>
      <c r="J10907" s="195"/>
      <c r="K10907" s="195"/>
      <c r="L10907" s="196"/>
    </row>
    <row r="10908">
      <c r="A10908" s="198"/>
      <c r="B10908" s="219"/>
      <c r="C10908" s="103"/>
      <c r="D10908" s="103"/>
      <c r="E10908" s="5" t="str">
        <f t="array" ref="E10908">IF(D10908="","",XLOOKUP(D10908,DATOS!$D$6:D14000,DATOS!$C$6:C14000,0,0,1))</f>
        <v/>
      </c>
      <c r="F10908" s="220"/>
      <c r="G10908" s="221"/>
      <c r="H10908" s="194"/>
      <c r="I10908" s="106"/>
      <c r="J10908" s="195"/>
      <c r="K10908" s="195"/>
      <c r="L10908" s="196"/>
    </row>
    <row r="10909">
      <c r="A10909" s="198"/>
      <c r="B10909" s="219"/>
      <c r="C10909" s="103"/>
      <c r="D10909" s="103"/>
      <c r="E10909" s="5" t="str">
        <f t="array" ref="E10909">IF(D10909="","",XLOOKUP(D10909,DATOS!$D$6:D14000,DATOS!$C$6:C14000,0,0,1))</f>
        <v/>
      </c>
      <c r="F10909" s="220"/>
      <c r="G10909" s="221"/>
      <c r="H10909" s="194"/>
      <c r="I10909" s="106"/>
      <c r="J10909" s="195"/>
      <c r="K10909" s="195"/>
      <c r="L10909" s="196"/>
    </row>
    <row r="10910">
      <c r="A10910" s="198"/>
      <c r="B10910" s="219"/>
      <c r="C10910" s="103"/>
      <c r="D10910" s="103"/>
      <c r="E10910" s="5" t="str">
        <f t="array" ref="E10910">IF(D10910="","",XLOOKUP(D10910,DATOS!$D$6:D14000,DATOS!$C$6:C14000,0,0,1))</f>
        <v/>
      </c>
      <c r="F10910" s="220"/>
      <c r="G10910" s="221"/>
      <c r="H10910" s="194"/>
      <c r="I10910" s="106"/>
      <c r="J10910" s="195"/>
      <c r="K10910" s="195"/>
      <c r="L10910" s="196"/>
    </row>
    <row r="10911">
      <c r="A10911" s="198"/>
      <c r="B10911" s="219"/>
      <c r="C10911" s="103"/>
      <c r="D10911" s="103"/>
      <c r="E10911" s="5" t="str">
        <f t="array" ref="E10911">IF(D10911="","",XLOOKUP(D10911,DATOS!$D$6:D14000,DATOS!$C$6:C14000,0,0,1))</f>
        <v/>
      </c>
      <c r="F10911" s="220"/>
      <c r="G10911" s="221"/>
      <c r="H10911" s="194"/>
      <c r="I10911" s="106"/>
      <c r="J10911" s="195"/>
      <c r="K10911" s="195"/>
      <c r="L10911" s="196"/>
    </row>
    <row r="10912">
      <c r="A10912" s="198"/>
      <c r="B10912" s="219"/>
      <c r="C10912" s="103"/>
      <c r="D10912" s="103"/>
      <c r="E10912" s="5" t="str">
        <f t="array" ref="E10912">IF(D10912="","",XLOOKUP(D10912,DATOS!$D$6:D14000,DATOS!$C$6:C14000,0,0,1))</f>
        <v/>
      </c>
      <c r="F10912" s="220"/>
      <c r="G10912" s="221"/>
      <c r="H10912" s="194"/>
      <c r="I10912" s="106"/>
      <c r="J10912" s="195"/>
      <c r="K10912" s="195"/>
      <c r="L10912" s="196"/>
    </row>
    <row r="10913">
      <c r="A10913" s="198"/>
      <c r="B10913" s="219"/>
      <c r="C10913" s="103"/>
      <c r="D10913" s="103"/>
      <c r="E10913" s="5" t="str">
        <f t="array" ref="E10913">IF(D10913="","",XLOOKUP(D10913,DATOS!$D$6:D14000,DATOS!$C$6:C14000,0,0,1))</f>
        <v/>
      </c>
      <c r="F10913" s="220"/>
      <c r="G10913" s="221"/>
      <c r="H10913" s="194"/>
      <c r="I10913" s="106"/>
      <c r="J10913" s="195"/>
      <c r="K10913" s="195"/>
      <c r="L10913" s="196"/>
    </row>
    <row r="10914">
      <c r="A10914" s="198"/>
      <c r="B10914" s="219"/>
      <c r="C10914" s="103"/>
      <c r="D10914" s="103"/>
      <c r="E10914" s="5" t="str">
        <f t="array" ref="E10914">IF(D10914="","",XLOOKUP(D10914,DATOS!$D$6:D14000,DATOS!$C$6:C14000,0,0,1))</f>
        <v/>
      </c>
      <c r="F10914" s="220"/>
      <c r="G10914" s="221"/>
      <c r="H10914" s="194"/>
      <c r="I10914" s="106"/>
      <c r="J10914" s="195"/>
      <c r="K10914" s="195"/>
      <c r="L10914" s="196"/>
    </row>
    <row r="10915">
      <c r="A10915" s="198"/>
      <c r="B10915" s="219"/>
      <c r="C10915" s="103"/>
      <c r="D10915" s="103"/>
      <c r="E10915" s="5" t="str">
        <f t="array" ref="E10915">IF(D10915="","",XLOOKUP(D10915,DATOS!$D$6:D14000,DATOS!$C$6:C14000,0,0,1))</f>
        <v/>
      </c>
      <c r="F10915" s="220"/>
      <c r="G10915" s="221"/>
      <c r="H10915" s="194"/>
      <c r="I10915" s="106"/>
      <c r="J10915" s="195"/>
      <c r="K10915" s="195"/>
      <c r="L10915" s="196"/>
    </row>
    <row r="10916">
      <c r="A10916" s="198"/>
      <c r="B10916" s="219"/>
      <c r="C10916" s="103"/>
      <c r="D10916" s="103"/>
      <c r="E10916" s="5" t="str">
        <f t="array" ref="E10916">IF(D10916="","",XLOOKUP(D10916,DATOS!$D$6:D14000,DATOS!$C$6:C14000,0,0,1))</f>
        <v/>
      </c>
      <c r="F10916" s="220"/>
      <c r="G10916" s="221"/>
      <c r="H10916" s="194"/>
      <c r="I10916" s="106"/>
      <c r="J10916" s="195"/>
      <c r="K10916" s="195"/>
      <c r="L10916" s="196"/>
    </row>
    <row r="10917">
      <c r="A10917" s="198"/>
      <c r="B10917" s="219"/>
      <c r="C10917" s="103"/>
      <c r="D10917" s="103"/>
      <c r="E10917" s="5" t="str">
        <f t="array" ref="E10917">IF(D10917="","",XLOOKUP(D10917,DATOS!$D$6:D14000,DATOS!$C$6:C14000,0,0,1))</f>
        <v/>
      </c>
      <c r="F10917" s="220"/>
      <c r="G10917" s="221"/>
      <c r="H10917" s="194"/>
      <c r="I10917" s="106"/>
      <c r="J10917" s="195"/>
      <c r="K10917" s="195"/>
      <c r="L10917" s="196"/>
    </row>
    <row r="10918">
      <c r="A10918" s="198"/>
      <c r="B10918" s="219"/>
      <c r="C10918" s="103"/>
      <c r="D10918" s="103"/>
      <c r="E10918" s="5" t="str">
        <f t="array" ref="E10918">IF(D10918="","",XLOOKUP(D10918,DATOS!$D$6:D14000,DATOS!$C$6:C14000,0,0,1))</f>
        <v/>
      </c>
      <c r="F10918" s="220"/>
      <c r="G10918" s="221"/>
      <c r="H10918" s="194"/>
      <c r="I10918" s="106"/>
      <c r="J10918" s="195"/>
      <c r="K10918" s="195"/>
      <c r="L10918" s="196"/>
    </row>
    <row r="10919">
      <c r="A10919" s="198"/>
      <c r="B10919" s="219"/>
      <c r="C10919" s="103"/>
      <c r="D10919" s="103"/>
      <c r="E10919" s="5" t="str">
        <f t="array" ref="E10919">IF(D10919="","",XLOOKUP(D10919,DATOS!$D$6:D14000,DATOS!$C$6:C14000,0,0,1))</f>
        <v/>
      </c>
      <c r="F10919" s="220"/>
      <c r="G10919" s="221"/>
      <c r="H10919" s="194"/>
      <c r="I10919" s="106"/>
      <c r="J10919" s="195"/>
      <c r="K10919" s="195"/>
      <c r="L10919" s="196"/>
    </row>
    <row r="10920">
      <c r="A10920" s="198"/>
      <c r="B10920" s="219"/>
      <c r="C10920" s="103"/>
      <c r="D10920" s="103"/>
      <c r="E10920" s="5" t="str">
        <f t="array" ref="E10920">IF(D10920="","",XLOOKUP(D10920,DATOS!$D$6:D14000,DATOS!$C$6:C14000,0,0,1))</f>
        <v/>
      </c>
      <c r="F10920" s="220"/>
      <c r="G10920" s="221"/>
      <c r="H10920" s="194"/>
      <c r="I10920" s="106"/>
      <c r="J10920" s="195"/>
      <c r="K10920" s="195"/>
      <c r="L10920" s="196"/>
    </row>
    <row r="10921">
      <c r="A10921" s="198"/>
      <c r="B10921" s="219"/>
      <c r="C10921" s="103"/>
      <c r="D10921" s="103"/>
      <c r="E10921" s="5" t="str">
        <f t="array" ref="E10921">IF(D10921="","",XLOOKUP(D10921,DATOS!$D$6:D14000,DATOS!$C$6:C14000,0,0,1))</f>
        <v/>
      </c>
      <c r="F10921" s="220"/>
      <c r="G10921" s="221"/>
      <c r="H10921" s="194"/>
      <c r="I10921" s="106"/>
      <c r="J10921" s="195"/>
      <c r="K10921" s="195"/>
      <c r="L10921" s="196"/>
    </row>
    <row r="10922">
      <c r="A10922" s="198"/>
      <c r="B10922" s="219"/>
      <c r="C10922" s="103"/>
      <c r="D10922" s="103"/>
      <c r="E10922" s="5" t="str">
        <f t="array" ref="E10922">IF(D10922="","",XLOOKUP(D10922,DATOS!$D$6:D14000,DATOS!$C$6:C14000,0,0,1))</f>
        <v/>
      </c>
      <c r="F10922" s="220"/>
      <c r="G10922" s="221"/>
      <c r="H10922" s="194"/>
      <c r="I10922" s="106"/>
      <c r="J10922" s="195"/>
      <c r="K10922" s="195"/>
      <c r="L10922" s="196"/>
    </row>
    <row r="10923">
      <c r="A10923" s="198"/>
      <c r="B10923" s="219"/>
      <c r="C10923" s="103"/>
      <c r="D10923" s="103"/>
      <c r="E10923" s="5" t="str">
        <f t="array" ref="E10923">IF(D10923="","",XLOOKUP(D10923,DATOS!$D$6:D14000,DATOS!$C$6:C14000,0,0,1))</f>
        <v/>
      </c>
      <c r="F10923" s="220"/>
      <c r="G10923" s="221"/>
      <c r="H10923" s="194"/>
      <c r="I10923" s="106"/>
      <c r="J10923" s="195"/>
      <c r="K10923" s="195"/>
      <c r="L10923" s="196"/>
    </row>
    <row r="10924">
      <c r="A10924" s="198"/>
      <c r="B10924" s="219"/>
      <c r="C10924" s="103"/>
      <c r="D10924" s="103"/>
      <c r="E10924" s="5" t="str">
        <f t="array" ref="E10924">IF(D10924="","",XLOOKUP(D10924,DATOS!$D$6:D14000,DATOS!$C$6:C14000,0,0,1))</f>
        <v/>
      </c>
      <c r="F10924" s="220"/>
      <c r="G10924" s="221"/>
      <c r="H10924" s="194"/>
      <c r="I10924" s="106"/>
      <c r="J10924" s="195"/>
      <c r="K10924" s="195"/>
      <c r="L10924" s="196"/>
    </row>
    <row r="10925">
      <c r="A10925" s="198"/>
      <c r="B10925" s="219"/>
      <c r="C10925" s="103"/>
      <c r="D10925" s="103"/>
      <c r="E10925" s="5" t="str">
        <f t="array" ref="E10925">IF(D10925="","",XLOOKUP(D10925,DATOS!$D$6:D14000,DATOS!$C$6:C14000,0,0,1))</f>
        <v/>
      </c>
      <c r="F10925" s="220"/>
      <c r="G10925" s="221"/>
      <c r="H10925" s="194"/>
      <c r="I10925" s="106"/>
      <c r="J10925" s="195"/>
      <c r="K10925" s="195"/>
      <c r="L10925" s="196"/>
    </row>
    <row r="10926">
      <c r="A10926" s="198"/>
      <c r="B10926" s="219"/>
      <c r="C10926" s="103"/>
      <c r="D10926" s="103"/>
      <c r="E10926" s="5" t="str">
        <f t="array" ref="E10926">IF(D10926="","",XLOOKUP(D10926,DATOS!$D$6:D14000,DATOS!$C$6:C14000,0,0,1))</f>
        <v/>
      </c>
      <c r="F10926" s="220"/>
      <c r="G10926" s="221"/>
      <c r="H10926" s="194"/>
      <c r="I10926" s="106"/>
      <c r="J10926" s="195"/>
      <c r="K10926" s="195"/>
      <c r="L10926" s="196"/>
    </row>
    <row r="10927">
      <c r="A10927" s="198"/>
      <c r="B10927" s="219"/>
      <c r="C10927" s="103"/>
      <c r="D10927" s="103"/>
      <c r="E10927" s="5" t="str">
        <f t="array" ref="E10927">IF(D10927="","",XLOOKUP(D10927,DATOS!$D$6:D14000,DATOS!$C$6:C14000,0,0,1))</f>
        <v/>
      </c>
      <c r="F10927" s="220"/>
      <c r="G10927" s="221"/>
      <c r="H10927" s="194"/>
      <c r="I10927" s="106"/>
      <c r="J10927" s="195"/>
      <c r="K10927" s="195"/>
      <c r="L10927" s="196"/>
    </row>
    <row r="10928">
      <c r="A10928" s="198"/>
      <c r="B10928" s="219"/>
      <c r="C10928" s="103"/>
      <c r="D10928" s="103"/>
      <c r="E10928" s="5" t="str">
        <f t="array" ref="E10928">IF(D10928="","",XLOOKUP(D10928,DATOS!$D$6:D14000,DATOS!$C$6:C14000,0,0,1))</f>
        <v/>
      </c>
      <c r="F10928" s="220"/>
      <c r="G10928" s="221"/>
      <c r="H10928" s="194"/>
      <c r="I10928" s="106"/>
      <c r="J10928" s="195"/>
      <c r="K10928" s="195"/>
      <c r="L10928" s="196"/>
    </row>
    <row r="10929">
      <c r="A10929" s="198"/>
      <c r="B10929" s="219"/>
      <c r="C10929" s="103"/>
      <c r="D10929" s="103"/>
      <c r="E10929" s="5" t="str">
        <f t="array" ref="E10929">IF(D10929="","",XLOOKUP(D10929,DATOS!$D$6:D14000,DATOS!$C$6:C14000,0,0,1))</f>
        <v/>
      </c>
      <c r="F10929" s="220"/>
      <c r="G10929" s="221"/>
      <c r="H10929" s="194"/>
      <c r="I10929" s="106"/>
      <c r="J10929" s="195"/>
      <c r="K10929" s="195"/>
      <c r="L10929" s="196"/>
    </row>
    <row r="10930">
      <c r="A10930" s="198"/>
      <c r="B10930" s="219"/>
      <c r="C10930" s="103"/>
      <c r="D10930" s="103"/>
      <c r="E10930" s="5" t="str">
        <f t="array" ref="E10930">IF(D10930="","",XLOOKUP(D10930,DATOS!$D$6:D14000,DATOS!$C$6:C14000,0,0,1))</f>
        <v/>
      </c>
      <c r="F10930" s="220"/>
      <c r="G10930" s="221"/>
      <c r="H10930" s="194"/>
      <c r="I10930" s="106"/>
      <c r="J10930" s="195"/>
      <c r="K10930" s="195"/>
      <c r="L10930" s="196"/>
    </row>
    <row r="10931">
      <c r="A10931" s="198"/>
      <c r="B10931" s="219"/>
      <c r="C10931" s="103"/>
      <c r="D10931" s="103"/>
      <c r="E10931" s="5" t="str">
        <f t="array" ref="E10931">IF(D10931="","",XLOOKUP(D10931,DATOS!$D$6:D14000,DATOS!$C$6:C14000,0,0,1))</f>
        <v/>
      </c>
      <c r="F10931" s="220"/>
      <c r="G10931" s="221"/>
      <c r="H10931" s="194"/>
      <c r="I10931" s="106"/>
      <c r="J10931" s="195"/>
      <c r="K10931" s="195"/>
      <c r="L10931" s="196"/>
    </row>
    <row r="10932">
      <c r="A10932" s="198"/>
      <c r="B10932" s="219"/>
      <c r="C10932" s="103"/>
      <c r="D10932" s="103"/>
      <c r="E10932" s="5" t="str">
        <f t="array" ref="E10932">IF(D10932="","",XLOOKUP(D10932,DATOS!$D$6:D14000,DATOS!$C$6:C14000,0,0,1))</f>
        <v/>
      </c>
      <c r="F10932" s="220"/>
      <c r="G10932" s="221"/>
      <c r="H10932" s="194"/>
      <c r="I10932" s="106"/>
      <c r="J10932" s="195"/>
      <c r="K10932" s="195"/>
      <c r="L10932" s="196"/>
    </row>
    <row r="10933">
      <c r="A10933" s="198"/>
      <c r="B10933" s="219"/>
      <c r="C10933" s="103"/>
      <c r="D10933" s="103"/>
      <c r="E10933" s="5" t="str">
        <f t="array" ref="E10933">IF(D10933="","",XLOOKUP(D10933,DATOS!$D$6:D14000,DATOS!$C$6:C14000,0,0,1))</f>
        <v/>
      </c>
      <c r="F10933" s="220"/>
      <c r="G10933" s="221"/>
      <c r="H10933" s="194"/>
      <c r="I10933" s="106"/>
      <c r="J10933" s="195"/>
      <c r="K10933" s="195"/>
      <c r="L10933" s="196"/>
    </row>
    <row r="10934">
      <c r="A10934" s="198"/>
      <c r="B10934" s="219"/>
      <c r="C10934" s="103"/>
      <c r="D10934" s="103"/>
      <c r="E10934" s="5" t="str">
        <f t="array" ref="E10934">IF(D10934="","",XLOOKUP(D10934,DATOS!$D$6:D14000,DATOS!$C$6:C14000,0,0,1))</f>
        <v/>
      </c>
      <c r="F10934" s="220"/>
      <c r="G10934" s="221"/>
      <c r="H10934" s="194"/>
      <c r="I10934" s="106"/>
      <c r="J10934" s="195"/>
      <c r="K10934" s="195"/>
      <c r="L10934" s="196"/>
    </row>
    <row r="10935">
      <c r="A10935" s="198"/>
      <c r="B10935" s="219"/>
      <c r="C10935" s="103"/>
      <c r="D10935" s="103"/>
      <c r="E10935" s="5" t="str">
        <f t="array" ref="E10935">IF(D10935="","",XLOOKUP(D10935,DATOS!$D$6:D14000,DATOS!$C$6:C14000,0,0,1))</f>
        <v/>
      </c>
      <c r="F10935" s="220"/>
      <c r="G10935" s="221"/>
      <c r="H10935" s="194"/>
      <c r="I10935" s="106"/>
      <c r="J10935" s="195"/>
      <c r="K10935" s="195"/>
      <c r="L10935" s="196"/>
    </row>
    <row r="10936">
      <c r="A10936" s="198"/>
      <c r="B10936" s="219"/>
      <c r="C10936" s="103"/>
      <c r="D10936" s="103"/>
      <c r="E10936" s="5" t="str">
        <f t="array" ref="E10936">IF(D10936="","",XLOOKUP(D10936,DATOS!$D$6:D14000,DATOS!$C$6:C14000,0,0,1))</f>
        <v/>
      </c>
      <c r="F10936" s="220"/>
      <c r="G10936" s="221"/>
      <c r="H10936" s="194"/>
      <c r="I10936" s="106"/>
      <c r="J10936" s="195"/>
      <c r="K10936" s="195"/>
      <c r="L10936" s="196"/>
    </row>
    <row r="10937">
      <c r="A10937" s="198"/>
      <c r="B10937" s="219"/>
      <c r="C10937" s="103"/>
      <c r="D10937" s="103"/>
      <c r="E10937" s="5" t="str">
        <f t="array" ref="E10937">IF(D10937="","",XLOOKUP(D10937,DATOS!$D$6:D14000,DATOS!$C$6:C14000,0,0,1))</f>
        <v/>
      </c>
      <c r="F10937" s="220"/>
      <c r="G10937" s="221"/>
      <c r="H10937" s="194"/>
      <c r="I10937" s="106"/>
      <c r="J10937" s="195"/>
      <c r="K10937" s="195"/>
      <c r="L10937" s="196"/>
    </row>
    <row r="10938">
      <c r="A10938" s="198"/>
      <c r="B10938" s="219"/>
      <c r="C10938" s="103"/>
      <c r="D10938" s="103"/>
      <c r="E10938" s="5" t="str">
        <f t="array" ref="E10938">IF(D10938="","",XLOOKUP(D10938,DATOS!$D$6:D14000,DATOS!$C$6:C14000,0,0,1))</f>
        <v/>
      </c>
      <c r="F10938" s="220"/>
      <c r="G10938" s="221"/>
      <c r="H10938" s="194"/>
      <c r="I10938" s="106"/>
      <c r="J10938" s="195"/>
      <c r="K10938" s="195"/>
      <c r="L10938" s="196"/>
    </row>
    <row r="10939">
      <c r="A10939" s="198"/>
      <c r="B10939" s="219"/>
      <c r="C10939" s="103"/>
      <c r="D10939" s="103"/>
      <c r="E10939" s="5" t="str">
        <f t="array" ref="E10939">IF(D10939="","",XLOOKUP(D10939,DATOS!$D$6:D14000,DATOS!$C$6:C14000,0,0,1))</f>
        <v/>
      </c>
      <c r="F10939" s="220"/>
      <c r="G10939" s="221"/>
      <c r="H10939" s="194"/>
      <c r="I10939" s="106"/>
      <c r="J10939" s="195"/>
      <c r="K10939" s="195"/>
      <c r="L10939" s="196"/>
    </row>
    <row r="10940">
      <c r="A10940" s="198"/>
      <c r="B10940" s="219"/>
      <c r="C10940" s="103"/>
      <c r="D10940" s="103"/>
      <c r="E10940" s="5" t="str">
        <f t="array" ref="E10940">IF(D10940="","",XLOOKUP(D10940,DATOS!$D$6:D14000,DATOS!$C$6:C14000,0,0,1))</f>
        <v/>
      </c>
      <c r="F10940" s="220"/>
      <c r="G10940" s="221"/>
      <c r="H10940" s="194"/>
      <c r="I10940" s="106"/>
      <c r="J10940" s="195"/>
      <c r="K10940" s="195"/>
      <c r="L10940" s="196"/>
    </row>
    <row r="10941">
      <c r="A10941" s="198"/>
      <c r="B10941" s="219"/>
      <c r="C10941" s="103"/>
      <c r="D10941" s="103"/>
      <c r="E10941" s="5" t="str">
        <f t="array" ref="E10941">IF(D10941="","",XLOOKUP(D10941,DATOS!$D$6:D14000,DATOS!$C$6:C14000,0,0,1))</f>
        <v/>
      </c>
      <c r="F10941" s="220"/>
      <c r="G10941" s="221"/>
      <c r="H10941" s="194"/>
      <c r="I10941" s="106"/>
      <c r="J10941" s="195"/>
      <c r="K10941" s="195"/>
      <c r="L10941" s="196"/>
    </row>
    <row r="10942">
      <c r="A10942" s="198"/>
      <c r="B10942" s="219"/>
      <c r="C10942" s="103"/>
      <c r="D10942" s="103"/>
      <c r="E10942" s="5" t="str">
        <f t="array" ref="E10942">IF(D10942="","",XLOOKUP(D10942,DATOS!$D$6:D14000,DATOS!$C$6:C14000,0,0,1))</f>
        <v/>
      </c>
      <c r="F10942" s="220"/>
      <c r="G10942" s="221"/>
      <c r="H10942" s="194"/>
      <c r="I10942" s="106"/>
      <c r="J10942" s="195"/>
      <c r="K10942" s="195"/>
      <c r="L10942" s="196"/>
    </row>
    <row r="10943">
      <c r="A10943" s="198"/>
      <c r="B10943" s="219"/>
      <c r="C10943" s="103"/>
      <c r="D10943" s="103"/>
      <c r="E10943" s="5" t="str">
        <f t="array" ref="E10943">IF(D10943="","",XLOOKUP(D10943,DATOS!$D$6:D14000,DATOS!$C$6:C14000,0,0,1))</f>
        <v/>
      </c>
      <c r="F10943" s="220"/>
      <c r="G10943" s="221"/>
      <c r="H10943" s="194"/>
      <c r="I10943" s="106"/>
      <c r="J10943" s="195"/>
      <c r="K10943" s="195"/>
      <c r="L10943" s="196"/>
    </row>
    <row r="10944">
      <c r="A10944" s="198"/>
      <c r="B10944" s="219"/>
      <c r="C10944" s="103"/>
      <c r="D10944" s="103"/>
      <c r="E10944" s="5" t="str">
        <f t="array" ref="E10944">IF(D10944="","",XLOOKUP(D10944,DATOS!$D$6:D14000,DATOS!$C$6:C14000,0,0,1))</f>
        <v/>
      </c>
      <c r="F10944" s="220"/>
      <c r="G10944" s="221"/>
      <c r="H10944" s="194"/>
      <c r="I10944" s="106"/>
      <c r="J10944" s="195"/>
      <c r="K10944" s="195"/>
      <c r="L10944" s="196"/>
    </row>
    <row r="10945">
      <c r="A10945" s="198"/>
      <c r="B10945" s="219"/>
      <c r="C10945" s="103"/>
      <c r="D10945" s="103"/>
      <c r="E10945" s="5" t="str">
        <f t="array" ref="E10945">IF(D10945="","",XLOOKUP(D10945,DATOS!$D$6:D14000,DATOS!$C$6:C14000,0,0,1))</f>
        <v/>
      </c>
      <c r="F10945" s="220"/>
      <c r="G10945" s="221"/>
      <c r="H10945" s="194"/>
      <c r="I10945" s="106"/>
      <c r="J10945" s="195"/>
      <c r="K10945" s="195"/>
      <c r="L10945" s="196"/>
    </row>
    <row r="10946">
      <c r="A10946" s="198"/>
      <c r="B10946" s="219"/>
      <c r="C10946" s="103"/>
      <c r="D10946" s="103"/>
      <c r="E10946" s="5" t="str">
        <f t="array" ref="E10946">IF(D10946="","",XLOOKUP(D10946,DATOS!$D$6:D14000,DATOS!$C$6:C14000,0,0,1))</f>
        <v/>
      </c>
      <c r="F10946" s="220"/>
      <c r="G10946" s="221"/>
      <c r="H10946" s="194"/>
      <c r="I10946" s="106"/>
      <c r="J10946" s="195"/>
      <c r="K10946" s="195"/>
      <c r="L10946" s="196"/>
    </row>
    <row r="10947">
      <c r="A10947" s="198"/>
      <c r="B10947" s="219"/>
      <c r="C10947" s="103"/>
      <c r="D10947" s="103"/>
      <c r="E10947" s="5" t="str">
        <f t="array" ref="E10947">IF(D10947="","",XLOOKUP(D10947,DATOS!$D$6:D14000,DATOS!$C$6:C14000,0,0,1))</f>
        <v/>
      </c>
      <c r="F10947" s="220"/>
      <c r="G10947" s="221"/>
      <c r="H10947" s="194"/>
      <c r="I10947" s="106"/>
      <c r="J10947" s="195"/>
      <c r="K10947" s="195"/>
      <c r="L10947" s="196"/>
    </row>
    <row r="10948">
      <c r="A10948" s="198"/>
      <c r="B10948" s="219"/>
      <c r="C10948" s="103"/>
      <c r="D10948" s="103"/>
      <c r="E10948" s="224" t="str">
        <f t="array" ref="E10948">IF(D10948="","",XLOOKUP(D10948,DATOS!$D$6:D14000,DATOS!$C$6:C14000,0,0,1))</f>
        <v/>
      </c>
      <c r="F10948" s="220"/>
      <c r="G10948" s="221"/>
      <c r="H10948" s="194"/>
      <c r="I10948" s="106"/>
      <c r="J10948" s="195"/>
      <c r="K10948" s="195"/>
      <c r="L10948" s="196"/>
    </row>
    <row r="10949">
      <c r="A10949" s="198"/>
      <c r="B10949" s="219"/>
      <c r="C10949" s="103"/>
      <c r="D10949" s="103"/>
      <c r="E10949" s="5" t="str">
        <f t="array" ref="E10949">IF(D10949="","",XLOOKUP(D10949,DATOS!$D$6:D14000,DATOS!$C$6:C14000,0,0,1))</f>
        <v/>
      </c>
      <c r="F10949" s="220"/>
      <c r="G10949" s="221"/>
      <c r="H10949" s="194"/>
      <c r="I10949" s="106"/>
      <c r="J10949" s="195"/>
      <c r="K10949" s="195"/>
      <c r="L10949" s="196"/>
    </row>
    <row r="10950">
      <c r="A10950" s="198"/>
      <c r="B10950" s="219"/>
      <c r="C10950" s="103"/>
      <c r="D10950" s="103"/>
      <c r="E10950" s="5" t="str">
        <f t="array" ref="E10950">IF(D10950="","",XLOOKUP(D10950,DATOS!$D$6:D14000,DATOS!$C$6:C14000,0,0,1))</f>
        <v/>
      </c>
      <c r="F10950" s="220"/>
      <c r="G10950" s="221"/>
      <c r="H10950" s="194"/>
      <c r="I10950" s="106"/>
      <c r="J10950" s="195"/>
      <c r="K10950" s="195"/>
      <c r="L10950" s="196"/>
    </row>
    <row r="10951">
      <c r="A10951" s="198"/>
      <c r="B10951" s="219"/>
      <c r="C10951" s="103"/>
      <c r="D10951" s="103"/>
      <c r="E10951" s="5" t="str">
        <f t="array" ref="E10951">IF(D10951="","",XLOOKUP(D10951,DATOS!$D$6:D14000,DATOS!$C$6:C14000,0,0,1))</f>
        <v/>
      </c>
      <c r="F10951" s="220"/>
      <c r="G10951" s="221"/>
      <c r="H10951" s="194"/>
      <c r="I10951" s="106"/>
      <c r="J10951" s="195"/>
      <c r="K10951" s="195"/>
      <c r="L10951" s="196"/>
    </row>
    <row r="10952">
      <c r="A10952" s="198"/>
      <c r="B10952" s="219"/>
      <c r="C10952" s="103"/>
      <c r="D10952" s="103"/>
      <c r="E10952" s="5" t="str">
        <f t="array" ref="E10952">IF(D10952="","",XLOOKUP(D10952,DATOS!$D$6:D14000,DATOS!$C$6:C14000,0,0,1))</f>
        <v/>
      </c>
      <c r="F10952" s="220"/>
      <c r="G10952" s="221"/>
      <c r="H10952" s="194"/>
      <c r="I10952" s="106"/>
      <c r="J10952" s="195"/>
      <c r="K10952" s="195"/>
      <c r="L10952" s="196"/>
    </row>
    <row r="10953">
      <c r="A10953" s="198"/>
      <c r="B10953" s="219"/>
      <c r="C10953" s="103"/>
      <c r="D10953" s="103"/>
      <c r="E10953" s="5" t="str">
        <f t="array" ref="E10953">IF(D10953="","",XLOOKUP(D10953,DATOS!$D$6:D14000,DATOS!$C$6:C14000,0,0,1))</f>
        <v/>
      </c>
      <c r="F10953" s="220"/>
      <c r="G10953" s="221"/>
      <c r="H10953" s="194"/>
      <c r="I10953" s="106"/>
      <c r="J10953" s="195"/>
      <c r="K10953" s="195"/>
      <c r="L10953" s="196"/>
    </row>
    <row r="10954">
      <c r="A10954" s="198"/>
      <c r="B10954" s="219"/>
      <c r="C10954" s="103"/>
      <c r="D10954" s="103"/>
      <c r="E10954" s="5" t="str">
        <f t="array" ref="E10954">IF(D10954="","",XLOOKUP(D10954,DATOS!$D$6:D14000,DATOS!$C$6:C14000,0,0,1))</f>
        <v/>
      </c>
      <c r="F10954" s="220"/>
      <c r="G10954" s="221"/>
      <c r="H10954" s="194"/>
      <c r="I10954" s="106"/>
      <c r="J10954" s="195"/>
      <c r="K10954" s="195"/>
      <c r="L10954" s="196"/>
    </row>
    <row r="10955">
      <c r="A10955" s="198"/>
      <c r="B10955" s="219"/>
      <c r="C10955" s="103"/>
      <c r="D10955" s="103"/>
      <c r="E10955" s="5" t="str">
        <f t="array" ref="E10955">IF(D10955="","",XLOOKUP(D10955,DATOS!$D$6:D14000,DATOS!$C$6:C14000,0,0,1))</f>
        <v/>
      </c>
      <c r="F10955" s="220"/>
      <c r="G10955" s="221"/>
      <c r="H10955" s="194"/>
      <c r="I10955" s="106"/>
      <c r="J10955" s="195"/>
      <c r="K10955" s="195"/>
      <c r="L10955" s="196"/>
    </row>
    <row r="10956">
      <c r="A10956" s="198"/>
      <c r="B10956" s="219"/>
      <c r="C10956" s="103"/>
      <c r="D10956" s="103"/>
      <c r="E10956" s="5" t="str">
        <f t="array" ref="E10956">IF(D10956="","",XLOOKUP(D10956,DATOS!$D$6:D14000,DATOS!$C$6:C14000,0,0,1))</f>
        <v/>
      </c>
      <c r="F10956" s="220"/>
      <c r="G10956" s="221"/>
      <c r="H10956" s="194"/>
      <c r="I10956" s="106"/>
      <c r="J10956" s="195"/>
      <c r="K10956" s="195"/>
      <c r="L10956" s="196"/>
    </row>
    <row r="10957">
      <c r="A10957" s="198"/>
      <c r="B10957" s="219"/>
      <c r="C10957" s="103"/>
      <c r="D10957" s="103"/>
      <c r="E10957" s="5" t="str">
        <f t="array" ref="E10957">IF(D10957="","",XLOOKUP(D10957,DATOS!$D$6:D14000,DATOS!$C$6:C14000,0,0,1))</f>
        <v/>
      </c>
      <c r="F10957" s="220"/>
      <c r="G10957" s="221"/>
      <c r="H10957" s="194"/>
      <c r="I10957" s="106"/>
      <c r="J10957" s="195"/>
      <c r="K10957" s="195"/>
      <c r="L10957" s="196"/>
    </row>
    <row r="10958">
      <c r="A10958" s="198"/>
      <c r="B10958" s="219"/>
      <c r="C10958" s="103"/>
      <c r="D10958" s="103"/>
      <c r="E10958" s="5" t="str">
        <f t="array" ref="E10958">IF(D10958="","",XLOOKUP(D10958,DATOS!$D$6:D14000,DATOS!$C$6:C14000,0,0,1))</f>
        <v/>
      </c>
      <c r="F10958" s="220"/>
      <c r="G10958" s="221"/>
      <c r="H10958" s="194"/>
      <c r="I10958" s="106"/>
      <c r="J10958" s="195"/>
      <c r="K10958" s="195"/>
      <c r="L10958" s="196"/>
    </row>
    <row r="10959">
      <c r="A10959" s="198"/>
      <c r="B10959" s="219"/>
      <c r="C10959" s="103"/>
      <c r="D10959" s="103"/>
      <c r="E10959" s="5" t="str">
        <f t="array" ref="E10959">IF(D10959="","",XLOOKUP(D10959,DATOS!$D$6:D14000,DATOS!$C$6:C14000,0,0,1))</f>
        <v/>
      </c>
      <c r="F10959" s="220"/>
      <c r="G10959" s="221"/>
      <c r="H10959" s="194"/>
      <c r="I10959" s="106"/>
      <c r="J10959" s="195"/>
      <c r="K10959" s="195"/>
      <c r="L10959" s="196"/>
    </row>
    <row r="10960">
      <c r="A10960" s="198"/>
      <c r="B10960" s="219"/>
      <c r="C10960" s="103"/>
      <c r="D10960" s="103"/>
      <c r="E10960" s="5" t="str">
        <f t="array" ref="E10960">IF(D10960="","",XLOOKUP(D10960,DATOS!$D$6:D14000,DATOS!$C$6:C14000,0,0,1))</f>
        <v/>
      </c>
      <c r="F10960" s="220"/>
      <c r="G10960" s="221"/>
      <c r="H10960" s="194"/>
      <c r="I10960" s="106"/>
      <c r="J10960" s="195"/>
      <c r="K10960" s="195"/>
      <c r="L10960" s="196"/>
    </row>
    <row r="10961">
      <c r="A10961" s="198"/>
      <c r="B10961" s="219"/>
      <c r="C10961" s="103"/>
      <c r="D10961" s="103"/>
      <c r="E10961" s="5" t="str">
        <f t="array" ref="E10961">IF(D10961="","",XLOOKUP(D10961,DATOS!$D$6:D14000,DATOS!$C$6:C14000,0,0,1))</f>
        <v/>
      </c>
      <c r="F10961" s="220"/>
      <c r="G10961" s="221"/>
      <c r="H10961" s="194"/>
      <c r="I10961" s="106"/>
      <c r="J10961" s="195"/>
      <c r="K10961" s="195"/>
      <c r="L10961" s="196"/>
    </row>
    <row r="10962">
      <c r="A10962" s="198"/>
      <c r="B10962" s="219"/>
      <c r="C10962" s="103"/>
      <c r="D10962" s="103"/>
      <c r="E10962" s="5" t="str">
        <f t="array" ref="E10962">IF(D10962="","",XLOOKUP(D10962,DATOS!$D$6:D14000,DATOS!$C$6:C14000,0,0,1))</f>
        <v/>
      </c>
      <c r="F10962" s="220"/>
      <c r="G10962" s="221"/>
      <c r="H10962" s="194"/>
      <c r="I10962" s="106"/>
      <c r="J10962" s="195"/>
      <c r="K10962" s="195"/>
      <c r="L10962" s="196"/>
    </row>
    <row r="10963">
      <c r="A10963" s="198"/>
      <c r="B10963" s="219"/>
      <c r="C10963" s="103"/>
      <c r="D10963" s="103"/>
      <c r="E10963" s="5" t="str">
        <f t="array" ref="E10963">IF(D10963="","",XLOOKUP(D10963,DATOS!$D$6:D14000,DATOS!$C$6:C14000,0,0,1))</f>
        <v/>
      </c>
      <c r="F10963" s="220"/>
      <c r="G10963" s="221"/>
      <c r="H10963" s="194"/>
      <c r="I10963" s="106"/>
      <c r="J10963" s="195"/>
      <c r="K10963" s="195"/>
      <c r="L10963" s="196"/>
    </row>
    <row r="10964">
      <c r="A10964" s="198"/>
      <c r="B10964" s="219"/>
      <c r="C10964" s="103"/>
      <c r="D10964" s="103"/>
      <c r="E10964" s="5" t="str">
        <f t="array" ref="E10964">IF(D10964="","",XLOOKUP(D10964,DATOS!$D$6:D14000,DATOS!$C$6:C14000,0,0,1))</f>
        <v/>
      </c>
      <c r="F10964" s="220"/>
      <c r="G10964" s="221"/>
      <c r="H10964" s="194"/>
      <c r="I10964" s="106"/>
      <c r="J10964" s="195"/>
      <c r="K10964" s="195"/>
      <c r="L10964" s="196"/>
    </row>
    <row r="10965">
      <c r="A10965" s="198"/>
      <c r="B10965" s="219"/>
      <c r="C10965" s="103"/>
      <c r="D10965" s="103"/>
      <c r="E10965" s="5" t="str">
        <f t="array" ref="E10965">IF(D10965="","",XLOOKUP(D10965,DATOS!$D$6:D14000,DATOS!$C$6:C14000,0,0,1))</f>
        <v/>
      </c>
      <c r="F10965" s="220"/>
      <c r="G10965" s="221"/>
      <c r="H10965" s="194"/>
      <c r="I10965" s="106"/>
      <c r="J10965" s="195"/>
      <c r="K10965" s="195"/>
      <c r="L10965" s="196"/>
    </row>
    <row r="10966">
      <c r="A10966" s="198"/>
      <c r="B10966" s="219"/>
      <c r="C10966" s="103"/>
      <c r="D10966" s="103"/>
      <c r="E10966" s="5" t="str">
        <f t="array" ref="E10966">IF(D10966="","",XLOOKUP(D10966,DATOS!$D$6:D14000,DATOS!$C$6:C14000,0,0,1))</f>
        <v/>
      </c>
      <c r="F10966" s="220"/>
      <c r="G10966" s="221"/>
      <c r="H10966" s="194"/>
      <c r="I10966" s="106"/>
      <c r="J10966" s="195"/>
      <c r="K10966" s="195"/>
      <c r="L10966" s="196"/>
    </row>
    <row r="10967">
      <c r="A10967" s="198"/>
      <c r="B10967" s="219"/>
      <c r="C10967" s="103"/>
      <c r="D10967" s="103"/>
      <c r="E10967" s="5" t="str">
        <f t="array" ref="E10967">IF(D10967="","",XLOOKUP(D10967,DATOS!$D$6:D14000,DATOS!$C$6:C14000,0,0,1))</f>
        <v/>
      </c>
      <c r="F10967" s="220"/>
      <c r="G10967" s="221"/>
      <c r="H10967" s="194"/>
      <c r="I10967" s="106"/>
      <c r="J10967" s="195"/>
      <c r="K10967" s="195"/>
      <c r="L10967" s="196"/>
    </row>
    <row r="10968">
      <c r="A10968" s="198"/>
      <c r="B10968" s="219"/>
      <c r="C10968" s="103"/>
      <c r="D10968" s="103"/>
      <c r="E10968" s="5" t="str">
        <f t="array" ref="E10968">IF(D10968="","",XLOOKUP(D10968,DATOS!$D$6:D14000,DATOS!$C$6:C14000,0,0,1))</f>
        <v/>
      </c>
      <c r="F10968" s="220"/>
      <c r="G10968" s="221"/>
      <c r="H10968" s="194"/>
      <c r="I10968" s="106"/>
      <c r="J10968" s="195"/>
      <c r="K10968" s="195"/>
      <c r="L10968" s="196"/>
    </row>
    <row r="10969">
      <c r="A10969" s="198"/>
      <c r="B10969" s="219"/>
      <c r="C10969" s="103"/>
      <c r="D10969" s="103"/>
      <c r="E10969" s="5" t="str">
        <f t="array" ref="E10969">IF(D10969="","",XLOOKUP(D10969,DATOS!$D$6:D14000,DATOS!$C$6:C14000,0,0,1))</f>
        <v/>
      </c>
      <c r="F10969" s="220"/>
      <c r="G10969" s="221"/>
      <c r="H10969" s="194"/>
      <c r="I10969" s="106"/>
      <c r="J10969" s="195"/>
      <c r="K10969" s="195"/>
      <c r="L10969" s="196"/>
    </row>
    <row r="10970">
      <c r="A10970" s="198"/>
      <c r="B10970" s="219"/>
      <c r="C10970" s="103"/>
      <c r="D10970" s="103"/>
      <c r="E10970" s="5" t="str">
        <f t="array" ref="E10970">IF(D10970="","",XLOOKUP(D10970,DATOS!$D$6:D14000,DATOS!$C$6:C14000,0,0,1))</f>
        <v/>
      </c>
      <c r="F10970" s="220"/>
      <c r="G10970" s="221"/>
      <c r="H10970" s="194"/>
      <c r="I10970" s="106"/>
      <c r="J10970" s="195"/>
      <c r="K10970" s="195"/>
      <c r="L10970" s="196"/>
    </row>
    <row r="10971">
      <c r="A10971" s="198"/>
      <c r="B10971" s="219"/>
      <c r="C10971" s="103"/>
      <c r="D10971" s="103"/>
      <c r="E10971" s="5" t="str">
        <f t="array" ref="E10971">IF(D10971="","",XLOOKUP(D10971,DATOS!$D$6:D14000,DATOS!$C$6:C14000,0,0,1))</f>
        <v/>
      </c>
      <c r="F10971" s="220"/>
      <c r="G10971" s="221"/>
      <c r="H10971" s="194"/>
      <c r="I10971" s="106"/>
      <c r="J10971" s="195"/>
      <c r="K10971" s="195"/>
      <c r="L10971" s="196"/>
    </row>
    <row r="10972">
      <c r="A10972" s="198"/>
      <c r="B10972" s="219"/>
      <c r="C10972" s="103"/>
      <c r="D10972" s="103"/>
      <c r="E10972" s="5" t="str">
        <f t="array" ref="E10972">IF(D10972="","",XLOOKUP(D10972,DATOS!$D$6:D14000,DATOS!$C$6:C14000,0,0,1))</f>
        <v/>
      </c>
      <c r="F10972" s="220"/>
      <c r="G10972" s="221"/>
      <c r="H10972" s="194"/>
      <c r="I10972" s="106"/>
      <c r="J10972" s="195"/>
      <c r="K10972" s="195"/>
      <c r="L10972" s="196"/>
    </row>
    <row r="10973">
      <c r="A10973" s="198"/>
      <c r="B10973" s="219"/>
      <c r="C10973" s="103"/>
      <c r="D10973" s="103"/>
      <c r="E10973" s="5" t="str">
        <f t="array" ref="E10973">IF(D10973="","",XLOOKUP(D10973,DATOS!$D$6:D14000,DATOS!$C$6:C14000,0,0,1))</f>
        <v/>
      </c>
      <c r="F10973" s="220"/>
      <c r="G10973" s="221"/>
      <c r="H10973" s="194"/>
      <c r="I10973" s="106"/>
      <c r="J10973" s="195"/>
      <c r="K10973" s="195"/>
      <c r="L10973" s="196"/>
    </row>
    <row r="10974">
      <c r="A10974" s="198"/>
      <c r="B10974" s="219"/>
      <c r="C10974" s="103"/>
      <c r="D10974" s="103"/>
      <c r="E10974" s="5" t="str">
        <f t="array" ref="E10974">IF(D10974="","",XLOOKUP(D10974,DATOS!$D$6:D14000,DATOS!$C$6:C14000,0,0,1))</f>
        <v/>
      </c>
      <c r="F10974" s="220"/>
      <c r="G10974" s="221"/>
      <c r="H10974" s="194"/>
      <c r="I10974" s="106"/>
      <c r="J10974" s="195"/>
      <c r="K10974" s="195"/>
      <c r="L10974" s="196"/>
    </row>
    <row r="10975">
      <c r="A10975" s="198"/>
      <c r="B10975" s="219"/>
      <c r="C10975" s="103"/>
      <c r="D10975" s="103"/>
      <c r="E10975" s="5" t="str">
        <f t="array" ref="E10975">IF(D10975="","",XLOOKUP(D10975,DATOS!$D$6:D14000,DATOS!$C$6:C14000,0,0,1))</f>
        <v/>
      </c>
      <c r="F10975" s="220"/>
      <c r="G10975" s="221"/>
      <c r="H10975" s="194"/>
      <c r="I10975" s="106"/>
      <c r="J10975" s="195"/>
      <c r="K10975" s="195"/>
      <c r="L10975" s="196"/>
    </row>
    <row r="10976">
      <c r="A10976" s="198"/>
      <c r="B10976" s="219"/>
      <c r="C10976" s="103"/>
      <c r="D10976" s="103"/>
      <c r="E10976" s="5" t="str">
        <f t="array" ref="E10976">IF(D10976="","",XLOOKUP(D10976,DATOS!$D$6:D14000,DATOS!$C$6:C14000,0,0,1))</f>
        <v/>
      </c>
      <c r="F10976" s="220"/>
      <c r="G10976" s="221"/>
      <c r="H10976" s="194"/>
      <c r="I10976" s="106"/>
      <c r="J10976" s="195"/>
      <c r="K10976" s="195"/>
      <c r="L10976" s="196"/>
    </row>
    <row r="10977">
      <c r="A10977" s="198"/>
      <c r="B10977" s="219"/>
      <c r="C10977" s="103"/>
      <c r="D10977" s="103"/>
      <c r="E10977" s="5" t="str">
        <f t="array" ref="E10977">IF(D10977="","",XLOOKUP(D10977,DATOS!$D$6:D14000,DATOS!$C$6:C14000,0,0,1))</f>
        <v/>
      </c>
      <c r="F10977" s="220"/>
      <c r="G10977" s="221"/>
      <c r="H10977" s="194"/>
      <c r="I10977" s="106"/>
      <c r="J10977" s="195"/>
      <c r="K10977" s="195"/>
      <c r="L10977" s="196"/>
    </row>
    <row r="10978">
      <c r="A10978" s="198"/>
      <c r="B10978" s="219"/>
      <c r="C10978" s="103"/>
      <c r="D10978" s="103"/>
      <c r="E10978" s="5" t="str">
        <f t="array" ref="E10978">IF(D10978="","",XLOOKUP(D10978,DATOS!$D$6:D14000,DATOS!$C$6:C14000,0,0,1))</f>
        <v/>
      </c>
      <c r="F10978" s="220"/>
      <c r="G10978" s="221"/>
      <c r="H10978" s="194"/>
      <c r="I10978" s="106"/>
      <c r="J10978" s="195"/>
      <c r="K10978" s="195"/>
      <c r="L10978" s="196"/>
    </row>
    <row r="10979">
      <c r="A10979" s="198"/>
      <c r="B10979" s="219"/>
      <c r="C10979" s="103"/>
      <c r="D10979" s="103"/>
      <c r="E10979" s="5" t="str">
        <f t="array" ref="E10979">IF(D10979="","",XLOOKUP(D10979,DATOS!$D$6:D14000,DATOS!$C$6:C14000,0,0,1))</f>
        <v/>
      </c>
      <c r="F10979" s="220"/>
      <c r="G10979" s="221"/>
      <c r="H10979" s="194"/>
      <c r="I10979" s="106"/>
      <c r="J10979" s="195"/>
      <c r="K10979" s="195"/>
      <c r="L10979" s="196"/>
    </row>
    <row r="10980">
      <c r="A10980" s="198"/>
      <c r="B10980" s="219"/>
      <c r="C10980" s="103"/>
      <c r="D10980" s="103"/>
      <c r="E10980" s="5" t="str">
        <f t="array" ref="E10980">IF(D10980="","",XLOOKUP(D10980,DATOS!$D$6:D14000,DATOS!$C$6:C14000,0,0,1))</f>
        <v/>
      </c>
      <c r="F10980" s="220"/>
      <c r="G10980" s="221"/>
      <c r="H10980" s="194"/>
      <c r="I10980" s="106"/>
      <c r="J10980" s="195"/>
      <c r="K10980" s="195"/>
      <c r="L10980" s="196"/>
    </row>
    <row r="10981">
      <c r="A10981" s="198"/>
      <c r="B10981" s="219"/>
      <c r="C10981" s="103"/>
      <c r="D10981" s="103"/>
      <c r="E10981" s="5" t="str">
        <f t="array" ref="E10981">IF(D10981="","",XLOOKUP(D10981,DATOS!$D$6:D14000,DATOS!$C$6:C14000,0,0,1))</f>
        <v/>
      </c>
      <c r="F10981" s="220"/>
      <c r="G10981" s="221"/>
      <c r="H10981" s="194"/>
      <c r="I10981" s="106"/>
      <c r="J10981" s="195"/>
      <c r="K10981" s="195"/>
      <c r="L10981" s="196"/>
    </row>
    <row r="10982">
      <c r="A10982" s="198"/>
      <c r="B10982" s="219"/>
      <c r="C10982" s="103"/>
      <c r="D10982" s="103"/>
      <c r="E10982" s="5" t="str">
        <f t="array" ref="E10982">IF(D10982="","",XLOOKUP(D10982,DATOS!$D$6:D14000,DATOS!$C$6:C14000,0,0,1))</f>
        <v/>
      </c>
      <c r="F10982" s="220"/>
      <c r="G10982" s="221"/>
      <c r="H10982" s="194"/>
      <c r="I10982" s="106"/>
      <c r="J10982" s="195"/>
      <c r="K10982" s="195"/>
      <c r="L10982" s="196"/>
    </row>
    <row r="10983">
      <c r="A10983" s="198"/>
      <c r="B10983" s="219"/>
      <c r="C10983" s="103"/>
      <c r="D10983" s="103"/>
      <c r="E10983" s="5" t="str">
        <f t="array" ref="E10983">IF(D10983="","",XLOOKUP(D10983,DATOS!$D$6:D14000,DATOS!$C$6:C14000,0,0,1))</f>
        <v/>
      </c>
      <c r="F10983" s="220"/>
      <c r="G10983" s="221"/>
      <c r="H10983" s="194"/>
      <c r="I10983" s="106"/>
      <c r="J10983" s="195"/>
      <c r="K10983" s="195"/>
      <c r="L10983" s="196"/>
    </row>
    <row r="10984">
      <c r="A10984" s="198"/>
      <c r="B10984" s="219"/>
      <c r="C10984" s="103"/>
      <c r="D10984" s="103"/>
      <c r="E10984" s="5" t="str">
        <f t="array" ref="E10984">IF(D10984="","",XLOOKUP(D10984,DATOS!$D$6:D14000,DATOS!$C$6:C14000,0,0,1))</f>
        <v/>
      </c>
      <c r="F10984" s="220"/>
      <c r="G10984" s="221"/>
      <c r="H10984" s="194"/>
      <c r="I10984" s="106"/>
      <c r="J10984" s="195"/>
      <c r="K10984" s="195"/>
      <c r="L10984" s="196"/>
    </row>
    <row r="10985">
      <c r="A10985" s="198"/>
      <c r="B10985" s="219"/>
      <c r="C10985" s="103"/>
      <c r="D10985" s="103"/>
      <c r="E10985" s="5" t="str">
        <f t="array" ref="E10985">IF(D10985="","",XLOOKUP(D10985,DATOS!$D$6:D14000,DATOS!$C$6:C14000,0,0,1))</f>
        <v/>
      </c>
      <c r="F10985" s="220"/>
      <c r="G10985" s="221"/>
      <c r="H10985" s="194"/>
      <c r="I10985" s="106"/>
      <c r="J10985" s="195"/>
      <c r="K10985" s="195"/>
      <c r="L10985" s="196"/>
    </row>
    <row r="10986">
      <c r="A10986" s="198"/>
      <c r="B10986" s="219"/>
      <c r="C10986" s="103"/>
      <c r="D10986" s="103"/>
      <c r="E10986" s="5" t="str">
        <f t="array" ref="E10986">IF(D10986="","",XLOOKUP(D10986,DATOS!$D$6:D14000,DATOS!$C$6:C14000,0,0,1))</f>
        <v/>
      </c>
      <c r="F10986" s="220"/>
      <c r="G10986" s="221"/>
      <c r="H10986" s="194"/>
      <c r="I10986" s="106"/>
      <c r="J10986" s="195"/>
      <c r="K10986" s="195"/>
      <c r="L10986" s="196"/>
    </row>
    <row r="10987">
      <c r="A10987" s="198"/>
      <c r="B10987" s="219"/>
      <c r="C10987" s="103"/>
      <c r="D10987" s="103"/>
      <c r="E10987" s="5" t="str">
        <f t="array" ref="E10987">IF(D10987="","",XLOOKUP(D10987,DATOS!$D$6:D14000,DATOS!$C$6:C14000,0,0,1))</f>
        <v/>
      </c>
      <c r="F10987" s="220"/>
      <c r="G10987" s="221"/>
      <c r="H10987" s="194"/>
      <c r="I10987" s="106"/>
      <c r="J10987" s="195"/>
      <c r="K10987" s="195"/>
      <c r="L10987" s="196"/>
    </row>
    <row r="10988">
      <c r="A10988" s="198"/>
      <c r="B10988" s="219"/>
      <c r="C10988" s="103"/>
      <c r="D10988" s="103"/>
      <c r="E10988" s="5" t="str">
        <f t="array" ref="E10988">IF(D10988="","",XLOOKUP(D10988,DATOS!$D$6:D14000,DATOS!$C$6:C14000,0,0,1))</f>
        <v/>
      </c>
      <c r="F10988" s="220"/>
      <c r="G10988" s="221"/>
      <c r="H10988" s="194"/>
      <c r="I10988" s="106"/>
      <c r="J10988" s="195"/>
      <c r="K10988" s="195"/>
      <c r="L10988" s="196"/>
    </row>
    <row r="10989">
      <c r="A10989" s="198"/>
      <c r="B10989" s="219"/>
      <c r="C10989" s="103"/>
      <c r="D10989" s="103"/>
      <c r="E10989" s="5" t="str">
        <f t="array" ref="E10989">IF(D10989="","",XLOOKUP(D10989,DATOS!$D$6:D14000,DATOS!$C$6:C14000,0,0,1))</f>
        <v/>
      </c>
      <c r="F10989" s="220"/>
      <c r="G10989" s="221"/>
      <c r="H10989" s="194"/>
      <c r="I10989" s="106"/>
      <c r="J10989" s="195"/>
      <c r="K10989" s="195"/>
      <c r="L10989" s="196"/>
    </row>
    <row r="10990">
      <c r="A10990" s="198"/>
      <c r="B10990" s="219"/>
      <c r="C10990" s="103"/>
      <c r="D10990" s="103"/>
      <c r="E10990" s="5" t="str">
        <f t="array" ref="E10990">IF(D10990="","",XLOOKUP(D10990,DATOS!$D$6:D14000,DATOS!$C$6:C14000,0,0,1))</f>
        <v/>
      </c>
      <c r="F10990" s="220"/>
      <c r="G10990" s="221"/>
      <c r="H10990" s="194"/>
      <c r="I10990" s="106"/>
      <c r="J10990" s="195"/>
      <c r="K10990" s="195"/>
      <c r="L10990" s="196"/>
    </row>
    <row r="10991">
      <c r="A10991" s="198"/>
      <c r="B10991" s="219"/>
      <c r="C10991" s="103"/>
      <c r="D10991" s="103"/>
      <c r="E10991" s="5" t="str">
        <f t="array" ref="E10991">IF(D10991="","",XLOOKUP(D10991,DATOS!$D$6:D14000,DATOS!$C$6:C14000,0,0,1))</f>
        <v/>
      </c>
      <c r="F10991" s="220"/>
      <c r="G10991" s="221"/>
      <c r="H10991" s="194"/>
      <c r="I10991" s="106"/>
      <c r="J10991" s="195"/>
      <c r="K10991" s="195"/>
      <c r="L10991" s="196"/>
    </row>
    <row r="10992">
      <c r="A10992" s="198"/>
      <c r="B10992" s="219"/>
      <c r="C10992" s="103"/>
      <c r="D10992" s="103"/>
      <c r="E10992" s="5" t="str">
        <f t="array" ref="E10992">IF(D10992="","",XLOOKUP(D10992,DATOS!$D$6:D14000,DATOS!$C$6:C14000,0,0,1))</f>
        <v/>
      </c>
      <c r="F10992" s="220"/>
      <c r="G10992" s="221"/>
      <c r="H10992" s="194"/>
      <c r="I10992" s="106"/>
      <c r="J10992" s="195"/>
      <c r="K10992" s="195"/>
      <c r="L10992" s="196"/>
    </row>
    <row r="10993">
      <c r="A10993" s="198"/>
      <c r="B10993" s="219"/>
      <c r="C10993" s="103"/>
      <c r="D10993" s="103"/>
      <c r="E10993" s="5" t="str">
        <f t="array" ref="E10993">IF(D10993="","",XLOOKUP(D10993,DATOS!$D$6:D14000,DATOS!$C$6:C14000,0,0,1))</f>
        <v/>
      </c>
      <c r="F10993" s="220"/>
      <c r="G10993" s="221"/>
      <c r="H10993" s="194"/>
      <c r="I10993" s="106"/>
      <c r="J10993" s="195"/>
      <c r="K10993" s="195"/>
      <c r="L10993" s="196"/>
    </row>
    <row r="10994">
      <c r="A10994" s="198"/>
      <c r="B10994" s="219"/>
      <c r="C10994" s="103"/>
      <c r="D10994" s="103"/>
      <c r="E10994" s="5" t="str">
        <f t="array" ref="E10994">IF(D10994="","",XLOOKUP(D10994,DATOS!$D$6:D14000,DATOS!$C$6:C14000,0,0,1))</f>
        <v/>
      </c>
      <c r="F10994" s="220"/>
      <c r="G10994" s="221"/>
      <c r="H10994" s="194"/>
      <c r="I10994" s="106"/>
      <c r="J10994" s="195"/>
      <c r="K10994" s="195"/>
      <c r="L10994" s="196"/>
    </row>
    <row r="10995">
      <c r="A10995" s="198"/>
      <c r="B10995" s="219"/>
      <c r="C10995" s="103"/>
      <c r="D10995" s="103"/>
      <c r="E10995" s="5" t="str">
        <f t="array" ref="E10995">IF(D10995="","",XLOOKUP(D10995,DATOS!$D$6:D14000,DATOS!$C$6:C14000,0,0,1))</f>
        <v/>
      </c>
      <c r="F10995" s="220"/>
      <c r="G10995" s="221"/>
      <c r="H10995" s="194"/>
      <c r="I10995" s="106"/>
      <c r="J10995" s="195"/>
      <c r="K10995" s="195"/>
      <c r="L10995" s="196"/>
    </row>
    <row r="10996">
      <c r="A10996" s="198"/>
      <c r="B10996" s="219"/>
      <c r="C10996" s="103"/>
      <c r="D10996" s="103"/>
      <c r="E10996" s="5" t="str">
        <f t="array" ref="E10996">IF(D10996="","",XLOOKUP(D10996,DATOS!$D$6:D14000,DATOS!$C$6:C14000,0,0,1))</f>
        <v/>
      </c>
      <c r="F10996" s="220"/>
      <c r="G10996" s="221"/>
      <c r="H10996" s="194"/>
      <c r="I10996" s="106"/>
      <c r="J10996" s="195"/>
      <c r="K10996" s="195"/>
      <c r="L10996" s="196"/>
    </row>
    <row r="10997">
      <c r="A10997" s="198"/>
      <c r="B10997" s="219"/>
      <c r="C10997" s="103"/>
      <c r="D10997" s="103"/>
      <c r="E10997" s="5" t="str">
        <f t="array" ref="E10997">IF(D10997="","",XLOOKUP(D10997,DATOS!$D$6:D14000,DATOS!$C$6:C14000,0,0,1))</f>
        <v/>
      </c>
      <c r="F10997" s="220"/>
      <c r="G10997" s="221"/>
      <c r="H10997" s="194"/>
      <c r="I10997" s="106"/>
      <c r="J10997" s="195"/>
      <c r="K10997" s="195"/>
      <c r="L10997" s="196"/>
    </row>
    <row r="10998">
      <c r="A10998" s="198"/>
      <c r="B10998" s="219"/>
      <c r="C10998" s="103"/>
      <c r="D10998" s="103"/>
      <c r="E10998" s="5" t="str">
        <f t="array" ref="E10998">IF(D10998="","",XLOOKUP(D10998,DATOS!$D$6:D14000,DATOS!$C$6:C14000,0,0,1))</f>
        <v/>
      </c>
      <c r="F10998" s="220"/>
      <c r="G10998" s="221"/>
      <c r="H10998" s="194"/>
      <c r="I10998" s="106"/>
      <c r="J10998" s="195"/>
      <c r="K10998" s="195"/>
      <c r="L10998" s="196"/>
    </row>
    <row r="10999">
      <c r="A10999" s="198"/>
      <c r="B10999" s="219"/>
      <c r="C10999" s="103"/>
      <c r="D10999" s="103"/>
      <c r="E10999" s="5" t="str">
        <f t="array" ref="E10999">IF(D10999="","",XLOOKUP(D10999,DATOS!$D$6:D14000,DATOS!$C$6:C14000,0,0,1))</f>
        <v/>
      </c>
      <c r="F10999" s="220"/>
      <c r="G10999" s="221"/>
      <c r="H10999" s="194"/>
      <c r="I10999" s="106"/>
      <c r="J10999" s="195"/>
      <c r="K10999" s="195"/>
      <c r="L10999" s="196"/>
    </row>
    <row r="11000">
      <c r="A11000" s="198"/>
      <c r="B11000" s="219"/>
      <c r="C11000" s="103"/>
      <c r="D11000" s="103"/>
      <c r="E11000" s="5" t="str">
        <f t="array" ref="E11000">IF(D11000="","",XLOOKUP(D11000,DATOS!$D$6:D14000,DATOS!$C$6:C14000,0,0,1))</f>
        <v/>
      </c>
      <c r="F11000" s="220"/>
      <c r="G11000" s="221"/>
      <c r="H11000" s="194"/>
      <c r="I11000" s="106"/>
      <c r="J11000" s="195"/>
      <c r="K11000" s="195"/>
      <c r="L11000" s="196"/>
    </row>
    <row r="11001">
      <c r="A11001" s="198"/>
      <c r="B11001" s="219"/>
      <c r="C11001" s="103"/>
      <c r="D11001" s="103"/>
      <c r="E11001" s="5" t="str">
        <f t="array" ref="E11001">IF(D11001="","",XLOOKUP(D11001,DATOS!$D$6:D14000,DATOS!$C$6:C14000,0,0,1))</f>
        <v/>
      </c>
      <c r="F11001" s="220"/>
      <c r="G11001" s="221"/>
      <c r="H11001" s="194"/>
      <c r="I11001" s="106"/>
      <c r="J11001" s="195"/>
      <c r="K11001" s="195"/>
      <c r="L11001" s="196"/>
    </row>
    <row r="11002">
      <c r="A11002" s="198"/>
      <c r="B11002" s="219"/>
      <c r="C11002" s="103"/>
      <c r="D11002" s="103"/>
      <c r="E11002" s="5" t="str">
        <f t="array" ref="E11002">IF(D11002="","",XLOOKUP(D11002,DATOS!$D$6:D14000,DATOS!$C$6:C14000,0,0,1))</f>
        <v/>
      </c>
      <c r="F11002" s="220"/>
      <c r="G11002" s="221"/>
      <c r="H11002" s="194"/>
      <c r="I11002" s="106"/>
      <c r="J11002" s="195"/>
      <c r="K11002" s="195"/>
      <c r="L11002" s="196"/>
    </row>
    <row r="11003">
      <c r="A11003" s="198"/>
      <c r="B11003" s="219"/>
      <c r="C11003" s="103"/>
      <c r="D11003" s="103"/>
      <c r="E11003" s="5" t="str">
        <f t="array" ref="E11003">IF(D11003="","",XLOOKUP(D11003,DATOS!$D$6:D14000,DATOS!$C$6:C14000,0,0,1))</f>
        <v/>
      </c>
      <c r="F11003" s="220"/>
      <c r="G11003" s="221"/>
      <c r="H11003" s="194"/>
      <c r="I11003" s="106"/>
      <c r="J11003" s="195"/>
      <c r="K11003" s="195"/>
      <c r="L11003" s="196"/>
    </row>
    <row r="11004">
      <c r="A11004" s="198"/>
      <c r="B11004" s="219"/>
      <c r="C11004" s="103"/>
      <c r="D11004" s="103"/>
      <c r="E11004" s="5" t="str">
        <f t="array" ref="E11004">IF(D11004="","",XLOOKUP(D11004,DATOS!$D$6:D14000,DATOS!$C$6:C14000,0,0,1))</f>
        <v/>
      </c>
      <c r="F11004" s="220"/>
      <c r="G11004" s="221"/>
      <c r="H11004" s="194"/>
      <c r="I11004" s="106"/>
      <c r="J11004" s="195"/>
      <c r="K11004" s="195"/>
      <c r="L11004" s="196"/>
    </row>
    <row r="11005">
      <c r="A11005" s="198"/>
      <c r="B11005" s="219"/>
      <c r="C11005" s="103"/>
      <c r="D11005" s="103"/>
      <c r="E11005" s="5" t="str">
        <f t="array" ref="E11005">IF(D11005="","",XLOOKUP(D11005,DATOS!$D$6:D14000,DATOS!$C$6:C14000,0,0,1))</f>
        <v/>
      </c>
      <c r="F11005" s="220"/>
      <c r="G11005" s="221"/>
      <c r="H11005" s="194"/>
      <c r="I11005" s="106"/>
      <c r="J11005" s="195"/>
      <c r="K11005" s="195"/>
      <c r="L11005" s="196"/>
    </row>
    <row r="11006">
      <c r="A11006" s="198"/>
      <c r="B11006" s="219"/>
      <c r="C11006" s="103"/>
      <c r="D11006" s="103"/>
      <c r="E11006" s="5" t="str">
        <f t="array" ref="E11006">IF(D11006="","",XLOOKUP(D11006,DATOS!$D$6:D14000,DATOS!$C$6:C14000,0,0,1))</f>
        <v/>
      </c>
      <c r="F11006" s="220"/>
      <c r="G11006" s="221"/>
      <c r="H11006" s="194"/>
      <c r="I11006" s="106"/>
      <c r="J11006" s="195"/>
      <c r="K11006" s="195"/>
      <c r="L11006" s="196"/>
    </row>
    <row r="11007">
      <c r="A11007" s="198"/>
      <c r="B11007" s="219"/>
      <c r="C11007" s="103"/>
      <c r="D11007" s="103"/>
      <c r="E11007" s="5" t="str">
        <f t="array" ref="E11007">IF(D11007="","",XLOOKUP(D11007,DATOS!$D$6:D14000,DATOS!$C$6:C14000,0,0,1))</f>
        <v/>
      </c>
      <c r="F11007" s="220"/>
      <c r="G11007" s="221"/>
      <c r="H11007" s="194"/>
      <c r="I11007" s="106"/>
      <c r="J11007" s="195"/>
      <c r="K11007" s="195"/>
      <c r="L11007" s="196"/>
    </row>
    <row r="11008">
      <c r="A11008" s="198"/>
      <c r="B11008" s="219"/>
      <c r="C11008" s="103"/>
      <c r="D11008" s="103"/>
      <c r="E11008" s="5" t="str">
        <f t="array" ref="E11008">IF(D11008="","",XLOOKUP(D11008,DATOS!$D$6:D14000,DATOS!$C$6:C14000,0,0,1))</f>
        <v/>
      </c>
      <c r="F11008" s="220"/>
      <c r="G11008" s="221"/>
      <c r="H11008" s="194"/>
      <c r="I11008" s="106"/>
      <c r="J11008" s="195"/>
      <c r="K11008" s="195"/>
      <c r="L11008" s="196"/>
    </row>
    <row r="11009">
      <c r="A11009" s="198"/>
      <c r="B11009" s="219"/>
      <c r="C11009" s="103"/>
      <c r="D11009" s="103"/>
      <c r="E11009" s="5" t="str">
        <f t="array" ref="E11009">IF(D11009="","",XLOOKUP(D11009,DATOS!$D$6:D14000,DATOS!$C$6:C14000,0,0,1))</f>
        <v/>
      </c>
      <c r="F11009" s="220"/>
      <c r="G11009" s="221"/>
      <c r="H11009" s="194"/>
      <c r="I11009" s="106"/>
      <c r="J11009" s="195"/>
      <c r="K11009" s="195"/>
      <c r="L11009" s="196"/>
    </row>
    <row r="11010">
      <c r="A11010" s="198"/>
      <c r="B11010" s="219"/>
      <c r="C11010" s="103"/>
      <c r="D11010" s="103"/>
      <c r="E11010" s="5" t="str">
        <f t="array" ref="E11010">IF(D11010="","",XLOOKUP(D11010,DATOS!$D$6:D14000,DATOS!$C$6:C14000,0,0,1))</f>
        <v/>
      </c>
      <c r="F11010" s="220"/>
      <c r="G11010" s="221"/>
      <c r="H11010" s="194"/>
      <c r="I11010" s="106"/>
      <c r="J11010" s="195"/>
      <c r="K11010" s="195"/>
      <c r="L11010" s="196"/>
    </row>
    <row r="11011">
      <c r="A11011" s="198"/>
      <c r="B11011" s="219"/>
      <c r="C11011" s="103"/>
      <c r="D11011" s="103"/>
      <c r="E11011" s="5" t="str">
        <f t="array" ref="E11011">IF(D11011="","",XLOOKUP(D11011,DATOS!$D$6:D14000,DATOS!$C$6:C14000,0,0,1))</f>
        <v/>
      </c>
      <c r="F11011" s="220"/>
      <c r="G11011" s="221"/>
      <c r="H11011" s="194"/>
      <c r="I11011" s="106"/>
      <c r="J11011" s="195"/>
      <c r="K11011" s="195"/>
      <c r="L11011" s="196"/>
    </row>
    <row r="11012">
      <c r="A11012" s="198"/>
      <c r="B11012" s="219"/>
      <c r="C11012" s="103"/>
      <c r="D11012" s="103"/>
      <c r="E11012" s="5" t="str">
        <f t="array" ref="E11012">IF(D11012="","",XLOOKUP(D11012,DATOS!$D$6:D14000,DATOS!$C$6:C14000,0,0,1))</f>
        <v/>
      </c>
      <c r="F11012" s="220"/>
      <c r="G11012" s="221"/>
      <c r="H11012" s="194"/>
      <c r="I11012" s="106"/>
      <c r="J11012" s="195"/>
      <c r="K11012" s="195"/>
      <c r="L11012" s="196"/>
    </row>
    <row r="11013">
      <c r="A11013" s="198"/>
      <c r="B11013" s="219"/>
      <c r="C11013" s="103"/>
      <c r="D11013" s="103"/>
      <c r="E11013" s="5" t="str">
        <f t="array" ref="E11013">IF(D11013="","",XLOOKUP(D11013,DATOS!$D$6:D14000,DATOS!$C$6:C14000,0,0,1))</f>
        <v/>
      </c>
      <c r="F11013" s="220"/>
      <c r="G11013" s="221"/>
      <c r="H11013" s="194"/>
      <c r="I11013" s="106"/>
      <c r="J11013" s="195"/>
      <c r="K11013" s="195"/>
      <c r="L11013" s="196"/>
    </row>
    <row r="11014">
      <c r="A11014" s="198"/>
      <c r="B11014" s="219"/>
      <c r="C11014" s="103"/>
      <c r="D11014" s="103"/>
      <c r="E11014" s="5" t="str">
        <f t="array" ref="E11014">IF(D11014="","",XLOOKUP(D11014,DATOS!$D$6:D14000,DATOS!$C$6:C14000,0,0,1))</f>
        <v/>
      </c>
      <c r="F11014" s="220"/>
      <c r="G11014" s="221"/>
      <c r="H11014" s="194"/>
      <c r="I11014" s="106"/>
      <c r="J11014" s="195"/>
      <c r="K11014" s="195"/>
      <c r="L11014" s="196"/>
    </row>
    <row r="11015">
      <c r="A11015" s="198"/>
      <c r="B11015" s="219"/>
      <c r="C11015" s="103"/>
      <c r="D11015" s="103"/>
      <c r="E11015" s="5" t="str">
        <f t="array" ref="E11015">IF(D11015="","",XLOOKUP(D11015,DATOS!$D$6:D14000,DATOS!$C$6:C14000,0,0,1))</f>
        <v/>
      </c>
      <c r="F11015" s="220"/>
      <c r="G11015" s="221"/>
      <c r="H11015" s="194"/>
      <c r="I11015" s="106"/>
      <c r="J11015" s="195"/>
      <c r="K11015" s="195"/>
      <c r="L11015" s="196"/>
    </row>
    <row r="11016">
      <c r="A11016" s="198"/>
      <c r="B11016" s="219"/>
      <c r="C11016" s="103"/>
      <c r="D11016" s="103"/>
      <c r="E11016" s="5" t="str">
        <f t="array" ref="E11016">IF(D11016="","",XLOOKUP(D11016,DATOS!$D$6:D14000,DATOS!$C$6:C14000,0,0,1))</f>
        <v/>
      </c>
      <c r="F11016" s="220"/>
      <c r="G11016" s="221"/>
      <c r="H11016" s="194"/>
      <c r="I11016" s="106"/>
      <c r="J11016" s="195"/>
      <c r="K11016" s="195"/>
      <c r="L11016" s="196"/>
    </row>
    <row r="11017">
      <c r="A11017" s="198"/>
      <c r="B11017" s="219"/>
      <c r="C11017" s="103"/>
      <c r="D11017" s="103"/>
      <c r="E11017" s="5" t="str">
        <f t="array" ref="E11017">IF(D11017="","",XLOOKUP(D11017,DATOS!$D$6:D14000,DATOS!$C$6:C14000,0,0,1))</f>
        <v/>
      </c>
      <c r="F11017" s="220"/>
      <c r="G11017" s="221"/>
      <c r="H11017" s="194"/>
      <c r="I11017" s="106"/>
      <c r="J11017" s="195"/>
      <c r="K11017" s="195"/>
      <c r="L11017" s="196"/>
    </row>
    <row r="11018">
      <c r="A11018" s="198"/>
      <c r="B11018" s="219"/>
      <c r="C11018" s="103"/>
      <c r="D11018" s="103"/>
      <c r="E11018" s="5" t="str">
        <f t="array" ref="E11018">IF(D11018="","",XLOOKUP(D11018,DATOS!$D$6:D14000,DATOS!$C$6:C14000,0,0,1))</f>
        <v/>
      </c>
      <c r="F11018" s="220"/>
      <c r="G11018" s="221"/>
      <c r="H11018" s="194"/>
      <c r="I11018" s="106"/>
      <c r="J11018" s="195"/>
      <c r="K11018" s="195"/>
      <c r="L11018" s="196"/>
    </row>
    <row r="11019">
      <c r="A11019" s="198"/>
      <c r="B11019" s="219"/>
      <c r="C11019" s="103"/>
      <c r="D11019" s="103"/>
      <c r="E11019" s="5" t="str">
        <f t="array" ref="E11019">IF(D11019="","",XLOOKUP(D11019,DATOS!$D$6:D14000,DATOS!$C$6:C14000,0,0,1))</f>
        <v/>
      </c>
      <c r="F11019" s="220"/>
      <c r="G11019" s="221"/>
      <c r="H11019" s="194"/>
      <c r="I11019" s="106"/>
      <c r="J11019" s="195"/>
      <c r="K11019" s="195"/>
      <c r="L11019" s="196"/>
    </row>
    <row r="11020">
      <c r="A11020" s="198"/>
      <c r="B11020" s="219"/>
      <c r="C11020" s="103"/>
      <c r="D11020" s="103"/>
      <c r="E11020" s="5" t="str">
        <f t="array" ref="E11020">IF(D11020="","",XLOOKUP(D11020,DATOS!$D$6:D14000,DATOS!$C$6:C14000,0,0,1))</f>
        <v/>
      </c>
      <c r="F11020" s="220"/>
      <c r="G11020" s="221"/>
      <c r="H11020" s="194"/>
      <c r="I11020" s="106"/>
      <c r="J11020" s="195"/>
      <c r="K11020" s="195"/>
      <c r="L11020" s="196"/>
    </row>
    <row r="11021">
      <c r="A11021" s="198"/>
      <c r="B11021" s="219"/>
      <c r="C11021" s="103"/>
      <c r="D11021" s="103"/>
      <c r="E11021" s="5" t="str">
        <f t="array" ref="E11021">IF(D11021="","",XLOOKUP(D11021,DATOS!$D$6:D14000,DATOS!$C$6:C14000,0,0,1))</f>
        <v/>
      </c>
      <c r="F11021" s="220"/>
      <c r="G11021" s="221"/>
      <c r="H11021" s="194"/>
      <c r="I11021" s="106"/>
      <c r="J11021" s="195"/>
      <c r="K11021" s="195"/>
      <c r="L11021" s="196"/>
    </row>
    <row r="11022">
      <c r="A11022" s="198"/>
      <c r="B11022" s="219"/>
      <c r="C11022" s="103"/>
      <c r="D11022" s="103"/>
      <c r="E11022" s="5" t="str">
        <f t="array" ref="E11022">IF(D11022="","",XLOOKUP(D11022,DATOS!$D$6:D14000,DATOS!$C$6:C14000,0,0,1))</f>
        <v/>
      </c>
      <c r="F11022" s="220"/>
      <c r="G11022" s="221"/>
      <c r="H11022" s="194"/>
      <c r="I11022" s="106"/>
      <c r="J11022" s="195"/>
      <c r="K11022" s="195"/>
      <c r="L11022" s="196"/>
    </row>
    <row r="11023">
      <c r="A11023" s="198"/>
      <c r="B11023" s="219"/>
      <c r="C11023" s="103"/>
      <c r="D11023" s="103"/>
      <c r="E11023" s="5" t="str">
        <f t="array" ref="E11023">IF(D11023="","",XLOOKUP(D11023,DATOS!$D$6:D14000,DATOS!$C$6:C14000,0,0,1))</f>
        <v/>
      </c>
      <c r="F11023" s="220"/>
      <c r="G11023" s="221"/>
      <c r="H11023" s="194"/>
      <c r="I11023" s="106"/>
      <c r="J11023" s="195"/>
      <c r="K11023" s="195"/>
      <c r="L11023" s="196"/>
    </row>
    <row r="11024">
      <c r="A11024" s="198"/>
      <c r="B11024" s="219"/>
      <c r="C11024" s="103"/>
      <c r="D11024" s="103"/>
      <c r="E11024" s="5" t="str">
        <f t="array" ref="E11024">IF(D11024="","",XLOOKUP(D11024,DATOS!$D$6:D14000,DATOS!$C$6:C14000,0,0,1))</f>
        <v/>
      </c>
      <c r="F11024" s="220"/>
      <c r="G11024" s="221"/>
      <c r="H11024" s="194"/>
      <c r="I11024" s="106"/>
      <c r="J11024" s="195"/>
      <c r="K11024" s="195"/>
      <c r="L11024" s="196"/>
    </row>
    <row r="11025">
      <c r="A11025" s="198"/>
      <c r="B11025" s="219"/>
      <c r="C11025" s="103"/>
      <c r="D11025" s="103"/>
      <c r="E11025" s="5" t="str">
        <f t="array" ref="E11025">IF(D11025="","",XLOOKUP(D11025,DATOS!$D$6:D14000,DATOS!$C$6:C14000,0,0,1))</f>
        <v/>
      </c>
      <c r="F11025" s="220"/>
      <c r="G11025" s="221"/>
      <c r="H11025" s="194"/>
      <c r="I11025" s="106"/>
      <c r="J11025" s="195"/>
      <c r="K11025" s="195"/>
      <c r="L11025" s="196"/>
    </row>
    <row r="11026">
      <c r="A11026" s="198"/>
      <c r="B11026" s="219"/>
      <c r="C11026" s="103"/>
      <c r="D11026" s="103"/>
      <c r="E11026" s="5" t="str">
        <f t="array" ref="E11026">IF(D11026="","",XLOOKUP(D11026,DATOS!$D$6:D14000,DATOS!$C$6:C14000,0,0,1))</f>
        <v/>
      </c>
      <c r="F11026" s="220"/>
      <c r="G11026" s="221"/>
      <c r="H11026" s="194"/>
      <c r="I11026" s="106"/>
      <c r="J11026" s="195"/>
      <c r="K11026" s="195"/>
      <c r="L11026" s="196"/>
    </row>
    <row r="11027">
      <c r="A11027" s="198"/>
      <c r="B11027" s="219"/>
      <c r="C11027" s="103"/>
      <c r="D11027" s="103"/>
      <c r="E11027" s="5" t="str">
        <f t="array" ref="E11027">IF(D11027="","",XLOOKUP(D11027,DATOS!$D$6:D14000,DATOS!$C$6:C14000,0,0,1))</f>
        <v/>
      </c>
      <c r="F11027" s="220"/>
      <c r="G11027" s="221"/>
      <c r="H11027" s="194"/>
      <c r="I11027" s="106"/>
      <c r="J11027" s="195"/>
      <c r="K11027" s="195"/>
      <c r="L11027" s="196"/>
    </row>
    <row r="11028">
      <c r="A11028" s="198"/>
      <c r="B11028" s="219"/>
      <c r="C11028" s="103"/>
      <c r="D11028" s="103"/>
      <c r="E11028" s="5" t="str">
        <f t="array" ref="E11028">IF(D11028="","",XLOOKUP(D11028,DATOS!$D$6:D14000,DATOS!$C$6:C14000,0,0,1))</f>
        <v/>
      </c>
      <c r="F11028" s="220"/>
      <c r="G11028" s="221"/>
      <c r="H11028" s="194"/>
      <c r="I11028" s="106"/>
      <c r="J11028" s="195"/>
      <c r="K11028" s="195"/>
      <c r="L11028" s="196"/>
    </row>
    <row r="11029">
      <c r="A11029" s="198"/>
      <c r="B11029" s="219"/>
      <c r="C11029" s="103"/>
      <c r="D11029" s="103"/>
      <c r="E11029" s="5" t="str">
        <f t="array" ref="E11029">IF(D11029="","",XLOOKUP(D11029,DATOS!$D$6:D14000,DATOS!$C$6:C14000,0,0,1))</f>
        <v/>
      </c>
      <c r="F11029" s="220"/>
      <c r="G11029" s="221"/>
      <c r="H11029" s="194"/>
      <c r="I11029" s="106"/>
      <c r="J11029" s="195"/>
      <c r="K11029" s="195"/>
      <c r="L11029" s="196"/>
    </row>
    <row r="11030">
      <c r="A11030" s="198"/>
      <c r="B11030" s="219"/>
      <c r="C11030" s="103"/>
      <c r="D11030" s="103"/>
      <c r="E11030" s="5" t="str">
        <f t="array" ref="E11030">IF(D11030="","",XLOOKUP(D11030,DATOS!$D$6:D14000,DATOS!$C$6:C14000,0,0,1))</f>
        <v/>
      </c>
      <c r="F11030" s="220"/>
      <c r="G11030" s="221"/>
      <c r="H11030" s="194"/>
      <c r="I11030" s="106"/>
      <c r="J11030" s="195"/>
      <c r="K11030" s="195"/>
      <c r="L11030" s="196"/>
    </row>
    <row r="11031">
      <c r="A11031" s="198"/>
      <c r="B11031" s="219"/>
      <c r="C11031" s="103"/>
      <c r="D11031" s="103"/>
      <c r="E11031" s="5" t="str">
        <f t="array" ref="E11031">IF(D11031="","",XLOOKUP(D11031,DATOS!$D$6:D14000,DATOS!$C$6:C14000,0,0,1))</f>
        <v/>
      </c>
      <c r="F11031" s="220"/>
      <c r="G11031" s="221"/>
      <c r="H11031" s="194"/>
      <c r="I11031" s="106"/>
      <c r="J11031" s="195"/>
      <c r="K11031" s="195"/>
      <c r="L11031" s="196"/>
    </row>
    <row r="11032">
      <c r="A11032" s="198"/>
      <c r="B11032" s="219"/>
      <c r="C11032" s="103"/>
      <c r="D11032" s="103"/>
      <c r="E11032" s="5" t="str">
        <f t="array" ref="E11032">IF(D11032="","",XLOOKUP(D11032,DATOS!$D$6:D14000,DATOS!$C$6:C14000,0,0,1))</f>
        <v/>
      </c>
      <c r="F11032" s="220"/>
      <c r="G11032" s="221"/>
      <c r="H11032" s="194"/>
      <c r="I11032" s="106"/>
      <c r="J11032" s="195"/>
      <c r="K11032" s="195"/>
      <c r="L11032" s="196"/>
    </row>
    <row r="11033">
      <c r="A11033" s="198"/>
      <c r="B11033" s="219"/>
      <c r="C11033" s="103"/>
      <c r="D11033" s="103"/>
      <c r="E11033" s="5" t="str">
        <f t="array" ref="E11033">IF(D11033="","",XLOOKUP(D11033,DATOS!$D$6:D14000,DATOS!$C$6:C14000,0,0,1))</f>
        <v/>
      </c>
      <c r="F11033" s="220"/>
      <c r="G11033" s="221"/>
      <c r="H11033" s="194"/>
      <c r="I11033" s="106"/>
      <c r="J11033" s="195"/>
      <c r="K11033" s="195"/>
      <c r="L11033" s="196"/>
    </row>
    <row r="11034">
      <c r="A11034" s="198"/>
      <c r="B11034" s="219"/>
      <c r="C11034" s="103"/>
      <c r="D11034" s="103"/>
      <c r="E11034" s="5" t="str">
        <f t="array" ref="E11034">IF(D11034="","",XLOOKUP(D11034,DATOS!$D$6:D14000,DATOS!$C$6:C14000,0,0,1))</f>
        <v/>
      </c>
      <c r="F11034" s="220"/>
      <c r="G11034" s="221"/>
      <c r="H11034" s="194"/>
      <c r="I11034" s="106"/>
      <c r="J11034" s="195"/>
      <c r="K11034" s="195"/>
      <c r="L11034" s="196"/>
    </row>
    <row r="11035">
      <c r="A11035" s="198"/>
      <c r="B11035" s="219"/>
      <c r="C11035" s="103"/>
      <c r="D11035" s="103"/>
      <c r="E11035" s="5" t="str">
        <f t="array" ref="E11035">IF(D11035="","",XLOOKUP(D11035,DATOS!$D$6:D14000,DATOS!$C$6:C14000,0,0,1))</f>
        <v/>
      </c>
      <c r="F11035" s="220"/>
      <c r="G11035" s="221"/>
      <c r="H11035" s="194"/>
      <c r="I11035" s="106"/>
      <c r="J11035" s="195"/>
      <c r="K11035" s="195"/>
      <c r="L11035" s="196"/>
    </row>
    <row r="11036">
      <c r="A11036" s="198"/>
      <c r="B11036" s="219"/>
      <c r="C11036" s="103"/>
      <c r="D11036" s="103"/>
      <c r="E11036" s="5" t="str">
        <f t="array" ref="E11036">IF(D11036="","",XLOOKUP(D11036,DATOS!$D$6:D14000,DATOS!$C$6:C14000,0,0,1))</f>
        <v/>
      </c>
      <c r="F11036" s="220"/>
      <c r="G11036" s="221"/>
      <c r="H11036" s="194"/>
      <c r="I11036" s="106"/>
      <c r="J11036" s="195"/>
      <c r="K11036" s="195"/>
      <c r="L11036" s="196"/>
    </row>
    <row r="11037">
      <c r="A11037" s="198"/>
      <c r="B11037" s="219"/>
      <c r="C11037" s="103"/>
      <c r="D11037" s="103"/>
      <c r="E11037" s="5" t="str">
        <f t="array" ref="E11037">IF(D11037="","",XLOOKUP(D11037,DATOS!$D$6:D14000,DATOS!$C$6:C14000,0,0,1))</f>
        <v/>
      </c>
      <c r="F11037" s="220"/>
      <c r="G11037" s="221"/>
      <c r="H11037" s="194"/>
      <c r="I11037" s="106"/>
      <c r="J11037" s="195"/>
      <c r="K11037" s="195"/>
      <c r="L11037" s="196"/>
    </row>
    <row r="11038">
      <c r="A11038" s="198"/>
      <c r="B11038" s="219"/>
      <c r="C11038" s="103"/>
      <c r="D11038" s="103"/>
      <c r="E11038" s="5" t="str">
        <f t="array" ref="E11038">IF(D11038="","",XLOOKUP(D11038,DATOS!$D$6:D14000,DATOS!$C$6:C14000,0,0,1))</f>
        <v/>
      </c>
      <c r="F11038" s="220"/>
      <c r="G11038" s="221"/>
      <c r="H11038" s="194"/>
      <c r="I11038" s="106"/>
      <c r="J11038" s="195"/>
      <c r="K11038" s="195"/>
      <c r="L11038" s="196"/>
    </row>
    <row r="11039">
      <c r="A11039" s="198"/>
      <c r="B11039" s="219"/>
      <c r="C11039" s="103"/>
      <c r="D11039" s="103"/>
      <c r="E11039" s="5" t="str">
        <f t="array" ref="E11039">IF(D11039="","",XLOOKUP(D11039,DATOS!$D$6:D14000,DATOS!$C$6:C14000,0,0,1))</f>
        <v/>
      </c>
      <c r="F11039" s="220"/>
      <c r="G11039" s="221"/>
      <c r="H11039" s="194"/>
      <c r="I11039" s="106"/>
      <c r="J11039" s="195"/>
      <c r="K11039" s="195"/>
      <c r="L11039" s="196"/>
    </row>
    <row r="11040">
      <c r="A11040" s="198"/>
      <c r="B11040" s="219"/>
      <c r="C11040" s="103"/>
      <c r="D11040" s="103"/>
      <c r="E11040" s="5" t="str">
        <f t="array" ref="E11040">IF(D11040="","",XLOOKUP(D11040,DATOS!$D$6:D14000,DATOS!$C$6:C14000,0,0,1))</f>
        <v/>
      </c>
      <c r="F11040" s="220"/>
      <c r="G11040" s="221"/>
      <c r="H11040" s="194"/>
      <c r="I11040" s="106"/>
      <c r="J11040" s="195"/>
      <c r="K11040" s="195"/>
      <c r="L11040" s="196"/>
    </row>
    <row r="11041">
      <c r="A11041" s="198"/>
      <c r="B11041" s="219"/>
      <c r="C11041" s="103"/>
      <c r="D11041" s="103"/>
      <c r="E11041" s="5" t="str">
        <f t="array" ref="E11041">IF(D11041="","",XLOOKUP(D11041,DATOS!$D$6:D14000,DATOS!$C$6:C14000,0,0,1))</f>
        <v/>
      </c>
      <c r="F11041" s="220"/>
      <c r="G11041" s="221"/>
      <c r="H11041" s="194"/>
      <c r="I11041" s="106"/>
      <c r="J11041" s="195"/>
      <c r="K11041" s="195"/>
      <c r="L11041" s="196"/>
    </row>
    <row r="11042">
      <c r="A11042" s="198"/>
      <c r="B11042" s="219"/>
      <c r="C11042" s="103"/>
      <c r="D11042" s="103"/>
      <c r="E11042" s="5" t="str">
        <f t="array" ref="E11042">IF(D11042="","",XLOOKUP(D11042,DATOS!$D$6:D14000,DATOS!$C$6:C14000,0,0,1))</f>
        <v/>
      </c>
      <c r="F11042" s="220"/>
      <c r="G11042" s="221"/>
      <c r="H11042" s="194"/>
      <c r="I11042" s="106"/>
      <c r="J11042" s="195"/>
      <c r="K11042" s="195"/>
      <c r="L11042" s="196"/>
    </row>
    <row r="11043">
      <c r="A11043" s="198"/>
      <c r="B11043" s="219"/>
      <c r="C11043" s="103"/>
      <c r="D11043" s="103"/>
      <c r="E11043" s="5" t="str">
        <f t="array" ref="E11043">IF(D11043="","",XLOOKUP(D11043,DATOS!$D$6:D14000,DATOS!$C$6:C14000,0,0,1))</f>
        <v/>
      </c>
      <c r="F11043" s="220"/>
      <c r="G11043" s="221"/>
      <c r="H11043" s="194"/>
      <c r="I11043" s="106"/>
      <c r="J11043" s="195"/>
      <c r="K11043" s="195"/>
      <c r="L11043" s="196"/>
    </row>
    <row r="11044">
      <c r="A11044" s="198"/>
      <c r="B11044" s="219"/>
      <c r="C11044" s="103"/>
      <c r="D11044" s="103"/>
      <c r="E11044" s="5" t="str">
        <f t="array" ref="E11044">IF(D11044="","",XLOOKUP(D11044,DATOS!$D$6:D14000,DATOS!$C$6:C14000,0,0,1))</f>
        <v/>
      </c>
      <c r="F11044" s="220"/>
      <c r="G11044" s="221"/>
      <c r="H11044" s="194"/>
      <c r="I11044" s="106"/>
      <c r="J11044" s="195"/>
      <c r="K11044" s="195"/>
      <c r="L11044" s="196"/>
    </row>
    <row r="11045">
      <c r="A11045" s="198"/>
      <c r="B11045" s="219"/>
      <c r="C11045" s="103"/>
      <c r="D11045" s="103"/>
      <c r="E11045" s="5" t="str">
        <f t="array" ref="E11045">IF(D11045="","",XLOOKUP(D11045,DATOS!$D$6:D14000,DATOS!$C$6:C14000,0,0,1))</f>
        <v/>
      </c>
      <c r="F11045" s="220"/>
      <c r="G11045" s="221"/>
      <c r="H11045" s="194"/>
      <c r="I11045" s="106"/>
      <c r="J11045" s="195"/>
      <c r="K11045" s="195"/>
      <c r="L11045" s="196"/>
    </row>
    <row r="11046">
      <c r="A11046" s="198"/>
      <c r="B11046" s="219"/>
      <c r="C11046" s="103"/>
      <c r="D11046" s="103"/>
      <c r="E11046" s="5" t="str">
        <f t="array" ref="E11046">IF(D11046="","",XLOOKUP(D11046,DATOS!$D$6:D14000,DATOS!$C$6:C14000,0,0,1))</f>
        <v/>
      </c>
      <c r="F11046" s="220"/>
      <c r="G11046" s="221"/>
      <c r="H11046" s="194"/>
      <c r="I11046" s="106"/>
      <c r="J11046" s="195"/>
      <c r="K11046" s="195"/>
      <c r="L11046" s="196"/>
    </row>
    <row r="11047">
      <c r="A11047" s="198"/>
      <c r="B11047" s="219"/>
      <c r="C11047" s="103"/>
      <c r="D11047" s="103"/>
      <c r="E11047" s="5" t="str">
        <f t="array" ref="E11047">IF(D11047="","",XLOOKUP(D11047,DATOS!$D$6:D14000,DATOS!$C$6:C14000,0,0,1))</f>
        <v/>
      </c>
      <c r="F11047" s="220"/>
      <c r="G11047" s="221"/>
      <c r="H11047" s="194"/>
      <c r="I11047" s="106"/>
      <c r="J11047" s="195"/>
      <c r="K11047" s="195"/>
      <c r="L11047" s="196"/>
    </row>
    <row r="11048">
      <c r="A11048" s="198"/>
      <c r="B11048" s="219"/>
      <c r="C11048" s="103"/>
      <c r="D11048" s="103"/>
      <c r="E11048" s="5" t="str">
        <f t="array" ref="E11048">IF(D11048="","",XLOOKUP(D11048,DATOS!$D$6:D14000,DATOS!$C$6:C14000,0,0,1))</f>
        <v/>
      </c>
      <c r="F11048" s="220"/>
      <c r="G11048" s="221"/>
      <c r="H11048" s="194"/>
      <c r="I11048" s="106"/>
      <c r="J11048" s="195"/>
      <c r="K11048" s="195"/>
      <c r="L11048" s="196"/>
    </row>
    <row r="11049">
      <c r="A11049" s="198"/>
      <c r="B11049" s="219"/>
      <c r="C11049" s="103"/>
      <c r="D11049" s="103"/>
      <c r="E11049" s="5" t="str">
        <f t="array" ref="E11049">IF(D11049="","",XLOOKUP(D11049,DATOS!$D$6:D14000,DATOS!$C$6:C14000,0,0,1))</f>
        <v/>
      </c>
      <c r="F11049" s="220"/>
      <c r="G11049" s="221"/>
      <c r="H11049" s="194"/>
      <c r="I11049" s="106"/>
      <c r="J11049" s="195"/>
      <c r="K11049" s="195"/>
      <c r="L11049" s="196"/>
    </row>
    <row r="11050">
      <c r="A11050" s="198"/>
      <c r="B11050" s="219"/>
      <c r="C11050" s="103"/>
      <c r="D11050" s="103"/>
      <c r="E11050" s="5" t="str">
        <f t="array" ref="E11050">IF(D11050="","",XLOOKUP(D11050,DATOS!$D$6:D14000,DATOS!$C$6:C14000,0,0,1))</f>
        <v/>
      </c>
      <c r="F11050" s="220"/>
      <c r="G11050" s="221"/>
      <c r="H11050" s="194"/>
      <c r="I11050" s="106"/>
      <c r="J11050" s="195"/>
      <c r="K11050" s="195"/>
      <c r="L11050" s="196"/>
    </row>
    <row r="11051">
      <c r="A11051" s="198"/>
      <c r="B11051" s="219"/>
      <c r="C11051" s="103"/>
      <c r="D11051" s="103"/>
      <c r="E11051" s="5" t="str">
        <f t="array" ref="E11051">IF(D11051="","",XLOOKUP(D11051,DATOS!$D$6:D14000,DATOS!$C$6:C14000,0,0,1))</f>
        <v/>
      </c>
      <c r="F11051" s="220"/>
      <c r="G11051" s="221"/>
      <c r="H11051" s="194"/>
      <c r="I11051" s="106"/>
      <c r="J11051" s="195"/>
      <c r="K11051" s="195"/>
      <c r="L11051" s="196"/>
    </row>
    <row r="11052">
      <c r="A11052" s="198"/>
      <c r="B11052" s="219"/>
      <c r="C11052" s="103"/>
      <c r="D11052" s="103"/>
      <c r="E11052" s="5" t="str">
        <f t="array" ref="E11052">IF(D11052="","",XLOOKUP(D11052,DATOS!$D$6:D14000,DATOS!$C$6:C14000,0,0,1))</f>
        <v/>
      </c>
      <c r="F11052" s="220"/>
      <c r="G11052" s="221"/>
      <c r="H11052" s="194"/>
      <c r="I11052" s="106"/>
      <c r="J11052" s="195"/>
      <c r="K11052" s="195"/>
      <c r="L11052" s="196"/>
    </row>
    <row r="11053">
      <c r="A11053" s="198"/>
      <c r="B11053" s="219"/>
      <c r="C11053" s="103"/>
      <c r="D11053" s="103"/>
      <c r="E11053" s="5" t="str">
        <f t="array" ref="E11053">IF(D11053="","",XLOOKUP(D11053,DATOS!$D$6:D14000,DATOS!$C$6:C14000,0,0,1))</f>
        <v/>
      </c>
      <c r="F11053" s="220"/>
      <c r="G11053" s="221"/>
      <c r="H11053" s="194"/>
      <c r="I11053" s="106"/>
      <c r="J11053" s="195"/>
      <c r="K11053" s="195"/>
      <c r="L11053" s="196"/>
    </row>
    <row r="11054">
      <c r="A11054" s="198"/>
      <c r="B11054" s="219"/>
      <c r="C11054" s="103"/>
      <c r="D11054" s="103"/>
      <c r="E11054" s="5" t="str">
        <f t="array" ref="E11054">IF(D11054="","",XLOOKUP(D11054,DATOS!$D$6:D14000,DATOS!$C$6:C14000,0,0,1))</f>
        <v/>
      </c>
      <c r="F11054" s="220"/>
      <c r="G11054" s="221"/>
      <c r="H11054" s="194"/>
      <c r="I11054" s="106"/>
      <c r="J11054" s="195"/>
      <c r="K11054" s="195"/>
      <c r="L11054" s="196"/>
    </row>
    <row r="11055">
      <c r="A11055" s="198"/>
      <c r="B11055" s="219"/>
      <c r="C11055" s="103"/>
      <c r="D11055" s="103"/>
      <c r="E11055" s="5" t="str">
        <f t="array" ref="E11055">IF(D11055="","",XLOOKUP(D11055,DATOS!$D$6:D14000,DATOS!$C$6:C14000,0,0,1))</f>
        <v/>
      </c>
      <c r="F11055" s="220"/>
      <c r="G11055" s="221"/>
      <c r="H11055" s="194"/>
      <c r="I11055" s="106"/>
      <c r="J11055" s="195"/>
      <c r="K11055" s="195"/>
      <c r="L11055" s="196"/>
    </row>
    <row r="11056">
      <c r="A11056" s="198"/>
      <c r="B11056" s="219"/>
      <c r="C11056" s="103"/>
      <c r="D11056" s="103"/>
      <c r="E11056" s="5" t="str">
        <f t="array" ref="E11056">IF(D11056="","",XLOOKUP(D11056,DATOS!$D$6:D14000,DATOS!$C$6:C14000,0,0,1))</f>
        <v/>
      </c>
      <c r="F11056" s="220"/>
      <c r="G11056" s="221"/>
      <c r="H11056" s="194"/>
      <c r="I11056" s="106"/>
      <c r="J11056" s="195"/>
      <c r="K11056" s="195"/>
      <c r="L11056" s="196"/>
    </row>
    <row r="11057">
      <c r="A11057" s="198"/>
      <c r="B11057" s="219"/>
      <c r="C11057" s="103"/>
      <c r="D11057" s="103"/>
      <c r="E11057" s="5" t="str">
        <f t="array" ref="E11057">IF(D11057="","",XLOOKUP(D11057,DATOS!$D$6:D14000,DATOS!$C$6:C14000,0,0,1))</f>
        <v/>
      </c>
      <c r="F11057" s="220"/>
      <c r="G11057" s="221"/>
      <c r="H11057" s="194"/>
      <c r="I11057" s="106"/>
      <c r="J11057" s="195"/>
      <c r="K11057" s="195"/>
      <c r="L11057" s="196"/>
    </row>
    <row r="11058">
      <c r="A11058" s="198"/>
      <c r="B11058" s="219"/>
      <c r="C11058" s="103"/>
      <c r="D11058" s="103"/>
      <c r="E11058" s="5" t="str">
        <f t="array" ref="E11058">IF(D11058="","",XLOOKUP(D11058,DATOS!$D$6:D14000,DATOS!$C$6:C14000,0,0,1))</f>
        <v/>
      </c>
      <c r="F11058" s="220"/>
      <c r="G11058" s="221"/>
      <c r="H11058" s="194"/>
      <c r="I11058" s="106"/>
      <c r="J11058" s="195"/>
      <c r="K11058" s="195"/>
      <c r="L11058" s="196"/>
    </row>
    <row r="11059">
      <c r="A11059" s="198"/>
      <c r="B11059" s="219"/>
      <c r="C11059" s="103"/>
      <c r="D11059" s="103"/>
      <c r="E11059" s="5" t="str">
        <f t="array" ref="E11059">IF(D11059="","",XLOOKUP(D11059,DATOS!$D$6:D14000,DATOS!$C$6:C14000,0,0,1))</f>
        <v/>
      </c>
      <c r="F11059" s="220"/>
      <c r="G11059" s="221"/>
      <c r="H11059" s="194"/>
      <c r="I11059" s="106"/>
      <c r="J11059" s="195"/>
      <c r="K11059" s="195"/>
      <c r="L11059" s="196"/>
    </row>
    <row r="11060">
      <c r="A11060" s="198"/>
      <c r="B11060" s="219"/>
      <c r="C11060" s="103"/>
      <c r="D11060" s="103"/>
      <c r="E11060" s="5" t="str">
        <f t="array" ref="E11060">IF(D11060="","",XLOOKUP(D11060,DATOS!$D$6:D14000,DATOS!$C$6:C14000,0,0,1))</f>
        <v/>
      </c>
      <c r="F11060" s="220"/>
      <c r="G11060" s="221"/>
      <c r="H11060" s="194"/>
      <c r="I11060" s="106"/>
      <c r="J11060" s="195"/>
      <c r="K11060" s="195"/>
      <c r="L11060" s="196"/>
    </row>
    <row r="11061">
      <c r="A11061" s="198"/>
      <c r="B11061" s="219"/>
      <c r="C11061" s="103"/>
      <c r="D11061" s="103"/>
      <c r="E11061" s="5" t="str">
        <f t="array" ref="E11061">IF(D11061="","",XLOOKUP(D11061,DATOS!$D$6:D14000,DATOS!$C$6:C14000,0,0,1))</f>
        <v/>
      </c>
      <c r="F11061" s="220"/>
      <c r="G11061" s="221"/>
      <c r="H11061" s="194"/>
      <c r="I11061" s="106"/>
      <c r="J11061" s="195"/>
      <c r="K11061" s="195"/>
      <c r="L11061" s="196"/>
    </row>
    <row r="11062">
      <c r="A11062" s="198"/>
      <c r="B11062" s="219"/>
      <c r="C11062" s="103"/>
      <c r="D11062" s="103"/>
      <c r="E11062" s="5" t="str">
        <f t="array" ref="E11062">IF(D11062="","",XLOOKUP(D11062,DATOS!$D$6:D14000,DATOS!$C$6:C14000,0,0,1))</f>
        <v/>
      </c>
      <c r="F11062" s="220"/>
      <c r="G11062" s="221"/>
      <c r="H11062" s="194"/>
      <c r="I11062" s="106"/>
      <c r="J11062" s="195"/>
      <c r="K11062" s="195"/>
      <c r="L11062" s="196"/>
    </row>
    <row r="11063">
      <c r="A11063" s="198"/>
      <c r="B11063" s="219"/>
      <c r="C11063" s="103"/>
      <c r="D11063" s="103"/>
      <c r="E11063" s="5" t="str">
        <f t="array" ref="E11063">IF(D11063="","",XLOOKUP(D11063,DATOS!$D$6:D14000,DATOS!$C$6:C14000,0,0,1))</f>
        <v/>
      </c>
      <c r="F11063" s="220"/>
      <c r="G11063" s="221"/>
      <c r="H11063" s="194"/>
      <c r="I11063" s="106"/>
      <c r="J11063" s="195"/>
      <c r="K11063" s="195"/>
      <c r="L11063" s="196"/>
    </row>
    <row r="11064">
      <c r="A11064" s="198"/>
      <c r="B11064" s="219"/>
      <c r="C11064" s="103"/>
      <c r="D11064" s="103"/>
      <c r="E11064" s="5" t="str">
        <f t="array" ref="E11064">IF(D11064="","",XLOOKUP(D11064,DATOS!$D$6:D14000,DATOS!$C$6:C14000,0,0,1))</f>
        <v/>
      </c>
      <c r="F11064" s="220"/>
      <c r="G11064" s="221"/>
      <c r="H11064" s="194"/>
      <c r="I11064" s="106"/>
      <c r="J11064" s="195"/>
      <c r="K11064" s="195"/>
      <c r="L11064" s="196"/>
    </row>
    <row r="11065">
      <c r="A11065" s="198"/>
      <c r="B11065" s="219"/>
      <c r="C11065" s="103"/>
      <c r="D11065" s="103"/>
      <c r="E11065" s="5" t="str">
        <f t="array" ref="E11065">IF(D11065="","",XLOOKUP(D11065,DATOS!$D$6:D14000,DATOS!$C$6:C14000,0,0,1))</f>
        <v/>
      </c>
      <c r="F11065" s="220"/>
      <c r="G11065" s="221"/>
      <c r="H11065" s="194"/>
      <c r="I11065" s="106"/>
      <c r="J11065" s="195"/>
      <c r="K11065" s="195"/>
      <c r="L11065" s="196"/>
    </row>
    <row r="11066">
      <c r="A11066" s="198"/>
      <c r="B11066" s="219"/>
      <c r="C11066" s="103"/>
      <c r="D11066" s="103"/>
      <c r="E11066" s="5" t="str">
        <f t="array" ref="E11066">IF(D11066="","",XLOOKUP(D11066,DATOS!$D$6:D14000,DATOS!$C$6:C14000,0,0,1))</f>
        <v/>
      </c>
      <c r="F11066" s="220"/>
      <c r="G11066" s="221"/>
      <c r="H11066" s="194"/>
      <c r="I11066" s="106"/>
      <c r="J11066" s="195"/>
      <c r="K11066" s="195"/>
      <c r="L11066" s="196"/>
    </row>
    <row r="11067">
      <c r="A11067" s="198"/>
      <c r="B11067" s="219"/>
      <c r="C11067" s="103"/>
      <c r="D11067" s="103"/>
      <c r="E11067" s="5" t="str">
        <f t="array" ref="E11067">IF(D11067="","",XLOOKUP(D11067,DATOS!$D$6:D14000,DATOS!$C$6:C14000,0,0,1))</f>
        <v/>
      </c>
      <c r="F11067" s="220"/>
      <c r="G11067" s="221"/>
      <c r="H11067" s="194"/>
      <c r="I11067" s="106"/>
      <c r="J11067" s="195"/>
      <c r="K11067" s="195"/>
      <c r="L11067" s="196"/>
    </row>
    <row r="11068">
      <c r="A11068" s="198"/>
      <c r="B11068" s="219"/>
      <c r="C11068" s="103"/>
      <c r="D11068" s="103"/>
      <c r="E11068" s="5" t="str">
        <f t="array" ref="E11068">IF(D11068="","",XLOOKUP(D11068,DATOS!$D$6:D14000,DATOS!$C$6:C14000,0,0,1))</f>
        <v/>
      </c>
      <c r="F11068" s="220"/>
      <c r="G11068" s="221"/>
      <c r="H11068" s="194"/>
      <c r="I11068" s="106"/>
      <c r="J11068" s="195"/>
      <c r="K11068" s="195"/>
      <c r="L11068" s="196"/>
    </row>
    <row r="11069">
      <c r="A11069" s="198"/>
      <c r="B11069" s="219"/>
      <c r="C11069" s="103"/>
      <c r="D11069" s="103"/>
      <c r="E11069" s="5" t="str">
        <f t="array" ref="E11069">IF(D11069="","",XLOOKUP(D11069,DATOS!$D$6:D14000,DATOS!$C$6:C14000,0,0,1))</f>
        <v/>
      </c>
      <c r="F11069" s="220"/>
      <c r="G11069" s="221"/>
      <c r="H11069" s="194"/>
      <c r="I11069" s="106"/>
      <c r="J11069" s="195"/>
      <c r="K11069" s="195"/>
      <c r="L11069" s="196"/>
    </row>
    <row r="11070">
      <c r="A11070" s="198"/>
      <c r="B11070" s="219"/>
      <c r="C11070" s="103"/>
      <c r="D11070" s="103"/>
      <c r="E11070" s="5" t="str">
        <f t="array" ref="E11070">IF(D11070="","",XLOOKUP(D11070,DATOS!$D$6:D14000,DATOS!$C$6:C14000,0,0,1))</f>
        <v/>
      </c>
      <c r="F11070" s="220"/>
      <c r="G11070" s="221"/>
      <c r="H11070" s="194"/>
      <c r="I11070" s="106"/>
      <c r="J11070" s="195"/>
      <c r="K11070" s="195"/>
      <c r="L11070" s="196"/>
    </row>
    <row r="11071">
      <c r="A11071" s="198"/>
      <c r="B11071" s="219"/>
      <c r="C11071" s="103"/>
      <c r="D11071" s="103"/>
      <c r="E11071" s="5" t="str">
        <f t="array" ref="E11071">IF(D11071="","",XLOOKUP(D11071,DATOS!$D$6:D14000,DATOS!$C$6:C14000,0,0,1))</f>
        <v/>
      </c>
      <c r="F11071" s="220"/>
      <c r="G11071" s="221"/>
      <c r="H11071" s="194"/>
      <c r="I11071" s="106"/>
      <c r="J11071" s="195"/>
      <c r="K11071" s="195"/>
      <c r="L11071" s="196"/>
    </row>
    <row r="11072">
      <c r="A11072" s="198"/>
      <c r="B11072" s="219"/>
      <c r="C11072" s="103"/>
      <c r="D11072" s="103"/>
      <c r="E11072" s="5" t="str">
        <f t="array" ref="E11072">IF(D11072="","",XLOOKUP(D11072,DATOS!$D$6:D14000,DATOS!$C$6:C14000,0,0,1))</f>
        <v/>
      </c>
      <c r="F11072" s="220"/>
      <c r="G11072" s="221"/>
      <c r="H11072" s="194"/>
      <c r="I11072" s="106"/>
      <c r="J11072" s="195"/>
      <c r="K11072" s="195"/>
      <c r="L11072" s="196"/>
    </row>
    <row r="11073">
      <c r="A11073" s="198"/>
      <c r="B11073" s="219"/>
      <c r="C11073" s="103"/>
      <c r="D11073" s="103"/>
      <c r="E11073" s="5" t="str">
        <f t="array" ref="E11073">IF(D11073="","",XLOOKUP(D11073,DATOS!$D$6:D14000,DATOS!$C$6:C14000,0,0,1))</f>
        <v/>
      </c>
      <c r="F11073" s="220"/>
      <c r="G11073" s="221"/>
      <c r="H11073" s="194"/>
      <c r="I11073" s="106"/>
      <c r="J11073" s="195"/>
      <c r="K11073" s="195"/>
      <c r="L11073" s="196"/>
    </row>
    <row r="11074">
      <c r="A11074" s="198"/>
      <c r="B11074" s="219"/>
      <c r="C11074" s="103"/>
      <c r="D11074" s="103"/>
      <c r="E11074" s="5" t="str">
        <f t="array" ref="E11074">IF(D11074="","",XLOOKUP(D11074,DATOS!$D$6:D14000,DATOS!$C$6:C14000,0,0,1))</f>
        <v/>
      </c>
      <c r="F11074" s="220"/>
      <c r="G11074" s="221"/>
      <c r="H11074" s="194"/>
      <c r="I11074" s="106"/>
      <c r="J11074" s="195"/>
      <c r="K11074" s="195"/>
      <c r="L11074" s="196"/>
    </row>
    <row r="11075">
      <c r="A11075" s="198"/>
      <c r="B11075" s="219"/>
      <c r="C11075" s="103"/>
      <c r="D11075" s="103"/>
      <c r="E11075" s="5" t="str">
        <f t="array" ref="E11075">IF(D11075="","",XLOOKUP(D11075,DATOS!$D$6:D14000,DATOS!$C$6:C14000,0,0,1))</f>
        <v/>
      </c>
      <c r="F11075" s="220"/>
      <c r="G11075" s="221"/>
      <c r="H11075" s="194"/>
      <c r="I11075" s="106"/>
      <c r="J11075" s="195"/>
      <c r="K11075" s="195"/>
      <c r="L11075" s="196"/>
    </row>
    <row r="11076">
      <c r="A11076" s="198"/>
      <c r="B11076" s="219"/>
      <c r="C11076" s="103"/>
      <c r="D11076" s="103"/>
      <c r="E11076" s="5" t="str">
        <f t="array" ref="E11076">IF(D11076="","",XLOOKUP(D11076,DATOS!$D$6:D14000,DATOS!$C$6:C14000,0,0,1))</f>
        <v/>
      </c>
      <c r="F11076" s="220"/>
      <c r="G11076" s="221"/>
      <c r="H11076" s="194"/>
      <c r="I11076" s="106"/>
      <c r="J11076" s="195"/>
      <c r="K11076" s="195"/>
      <c r="L11076" s="196"/>
    </row>
    <row r="11077">
      <c r="A11077" s="198"/>
      <c r="B11077" s="219"/>
      <c r="C11077" s="103"/>
      <c r="D11077" s="103"/>
      <c r="E11077" s="5" t="str">
        <f t="array" ref="E11077">IF(D11077="","",XLOOKUP(D11077,DATOS!$D$6:D14000,DATOS!$C$6:C14000,0,0,1))</f>
        <v/>
      </c>
      <c r="F11077" s="220"/>
      <c r="G11077" s="221"/>
      <c r="H11077" s="194"/>
      <c r="I11077" s="106"/>
      <c r="J11077" s="195"/>
      <c r="K11077" s="195"/>
      <c r="L11077" s="196"/>
    </row>
    <row r="11078">
      <c r="A11078" s="198"/>
      <c r="B11078" s="219"/>
      <c r="C11078" s="103"/>
      <c r="D11078" s="103"/>
      <c r="E11078" s="5" t="str">
        <f t="array" ref="E11078">IF(D11078="","",XLOOKUP(D11078,DATOS!$D$6:D14000,DATOS!$C$6:C14000,0,0,1))</f>
        <v/>
      </c>
      <c r="F11078" s="220"/>
      <c r="G11078" s="221"/>
      <c r="H11078" s="194"/>
      <c r="I11078" s="106"/>
      <c r="J11078" s="195"/>
      <c r="K11078" s="195"/>
      <c r="L11078" s="196"/>
    </row>
    <row r="11079">
      <c r="A11079" s="198"/>
      <c r="B11079" s="219"/>
      <c r="C11079" s="103"/>
      <c r="D11079" s="103"/>
      <c r="E11079" s="5" t="str">
        <f t="array" ref="E11079">IF(D11079="","",XLOOKUP(D11079,DATOS!$D$6:D14000,DATOS!$C$6:C14000,0,0,1))</f>
        <v/>
      </c>
      <c r="F11079" s="220"/>
      <c r="G11079" s="221"/>
      <c r="H11079" s="194"/>
      <c r="I11079" s="106"/>
      <c r="J11079" s="195"/>
      <c r="K11079" s="195"/>
      <c r="L11079" s="196"/>
    </row>
    <row r="11080">
      <c r="A11080" s="198"/>
      <c r="B11080" s="219"/>
      <c r="C11080" s="103"/>
      <c r="D11080" s="103"/>
      <c r="E11080" s="5" t="str">
        <f t="array" ref="E11080">IF(D11080="","",XLOOKUP(D11080,DATOS!$D$6:D14000,DATOS!$C$6:C14000,0,0,1))</f>
        <v/>
      </c>
      <c r="F11080" s="220"/>
      <c r="G11080" s="221"/>
      <c r="H11080" s="194"/>
      <c r="I11080" s="106"/>
      <c r="J11080" s="195"/>
      <c r="K11080" s="195"/>
      <c r="L11080" s="196"/>
    </row>
    <row r="11081">
      <c r="A11081" s="198"/>
      <c r="B11081" s="219"/>
      <c r="C11081" s="103"/>
      <c r="D11081" s="103"/>
      <c r="E11081" s="5" t="str">
        <f t="array" ref="E11081">IF(D11081="","",XLOOKUP(D11081,DATOS!$D$6:D14000,DATOS!$C$6:C14000,0,0,1))</f>
        <v/>
      </c>
      <c r="F11081" s="220"/>
      <c r="G11081" s="221"/>
      <c r="H11081" s="194"/>
      <c r="I11081" s="106"/>
      <c r="J11081" s="195"/>
      <c r="K11081" s="195"/>
      <c r="L11081" s="196"/>
    </row>
    <row r="11082">
      <c r="A11082" s="198"/>
      <c r="B11082" s="219"/>
      <c r="C11082" s="103"/>
      <c r="D11082" s="103"/>
      <c r="E11082" s="5" t="str">
        <f t="array" ref="E11082">IF(D11082="","",XLOOKUP(D11082,DATOS!$D$6:D14000,DATOS!$C$6:C14000,0,0,1))</f>
        <v/>
      </c>
      <c r="F11082" s="220"/>
      <c r="G11082" s="221"/>
      <c r="H11082" s="194"/>
      <c r="I11082" s="106"/>
      <c r="J11082" s="195"/>
      <c r="K11082" s="195"/>
      <c r="L11082" s="196"/>
    </row>
    <row r="11083">
      <c r="A11083" s="198"/>
      <c r="B11083" s="219"/>
      <c r="C11083" s="103"/>
      <c r="D11083" s="103"/>
      <c r="E11083" s="5" t="str">
        <f t="array" ref="E11083">IF(D11083="","",XLOOKUP(D11083,DATOS!$D$6:D14000,DATOS!$C$6:C14000,0,0,1))</f>
        <v/>
      </c>
      <c r="F11083" s="220"/>
      <c r="G11083" s="221"/>
      <c r="H11083" s="194"/>
      <c r="I11083" s="106"/>
      <c r="J11083" s="195"/>
      <c r="K11083" s="195"/>
      <c r="L11083" s="196"/>
    </row>
    <row r="11084">
      <c r="A11084" s="198"/>
      <c r="B11084" s="219"/>
      <c r="C11084" s="103"/>
      <c r="D11084" s="103"/>
      <c r="E11084" s="5" t="str">
        <f t="array" ref="E11084">IF(D11084="","",XLOOKUP(D11084,DATOS!$D$6:D14000,DATOS!$C$6:C14000,0,0,1))</f>
        <v/>
      </c>
      <c r="F11084" s="220"/>
      <c r="G11084" s="221"/>
      <c r="H11084" s="194"/>
      <c r="I11084" s="106"/>
      <c r="J11084" s="195"/>
      <c r="K11084" s="195"/>
      <c r="L11084" s="196"/>
    </row>
    <row r="11085">
      <c r="A11085" s="198"/>
      <c r="B11085" s="219"/>
      <c r="C11085" s="103"/>
      <c r="D11085" s="103"/>
      <c r="E11085" s="5" t="str">
        <f t="array" ref="E11085">IF(D11085="","",XLOOKUP(D11085,DATOS!$D$6:D14000,DATOS!$C$6:C14000,0,0,1))</f>
        <v/>
      </c>
      <c r="F11085" s="220"/>
      <c r="G11085" s="221"/>
      <c r="H11085" s="194"/>
      <c r="I11085" s="106"/>
      <c r="J11085" s="195"/>
      <c r="K11085" s="195"/>
      <c r="L11085" s="196"/>
    </row>
    <row r="11086">
      <c r="A11086" s="198"/>
      <c r="B11086" s="219"/>
      <c r="C11086" s="103"/>
      <c r="D11086" s="103"/>
      <c r="E11086" s="5" t="str">
        <f t="array" ref="E11086">IF(D11086="","",XLOOKUP(D11086,DATOS!$D$6:D14000,DATOS!$C$6:C14000,0,0,1))</f>
        <v/>
      </c>
      <c r="F11086" s="220"/>
      <c r="G11086" s="221"/>
      <c r="H11086" s="194"/>
      <c r="I11086" s="106"/>
      <c r="J11086" s="195"/>
      <c r="K11086" s="195"/>
      <c r="L11086" s="196"/>
    </row>
    <row r="11087">
      <c r="A11087" s="198"/>
      <c r="B11087" s="219"/>
      <c r="C11087" s="103"/>
      <c r="D11087" s="103"/>
      <c r="E11087" s="5" t="str">
        <f t="array" ref="E11087">IF(D11087="","",XLOOKUP(D11087,DATOS!$D$6:D14000,DATOS!$C$6:C14000,0,0,1))</f>
        <v/>
      </c>
      <c r="F11087" s="220"/>
      <c r="G11087" s="221"/>
      <c r="H11087" s="194"/>
      <c r="I11087" s="106"/>
      <c r="J11087" s="195"/>
      <c r="K11087" s="195"/>
      <c r="L11087" s="196"/>
    </row>
    <row r="11088">
      <c r="A11088" s="198"/>
      <c r="B11088" s="219"/>
      <c r="C11088" s="103"/>
      <c r="D11088" s="103"/>
      <c r="E11088" s="5" t="str">
        <f t="array" ref="E11088">IF(D11088="","",XLOOKUP(D11088,DATOS!$D$6:D14000,DATOS!$C$6:C14000,0,0,1))</f>
        <v/>
      </c>
      <c r="F11088" s="220"/>
      <c r="G11088" s="221"/>
      <c r="H11088" s="194"/>
      <c r="I11088" s="106"/>
      <c r="J11088" s="195"/>
      <c r="K11088" s="195"/>
      <c r="L11088" s="196"/>
    </row>
    <row r="11089">
      <c r="A11089" s="198"/>
      <c r="B11089" s="219"/>
      <c r="C11089" s="103"/>
      <c r="D11089" s="103"/>
      <c r="E11089" s="5" t="str">
        <f t="array" ref="E11089">IF(D11089="","",XLOOKUP(D11089,DATOS!$D$6:D14000,DATOS!$C$6:C14000,0,0,1))</f>
        <v/>
      </c>
      <c r="F11089" s="220"/>
      <c r="G11089" s="221"/>
      <c r="H11089" s="194"/>
      <c r="I11089" s="106"/>
      <c r="J11089" s="195"/>
      <c r="K11089" s="195"/>
      <c r="L11089" s="196"/>
    </row>
    <row r="11090">
      <c r="A11090" s="198"/>
      <c r="B11090" s="219"/>
      <c r="C11090" s="103"/>
      <c r="D11090" s="103"/>
      <c r="E11090" s="5" t="str">
        <f t="array" ref="E11090">IF(D11090="","",XLOOKUP(D11090,DATOS!$D$6:D14000,DATOS!$C$6:C14000,0,0,1))</f>
        <v/>
      </c>
      <c r="F11090" s="220"/>
      <c r="G11090" s="221"/>
      <c r="H11090" s="194"/>
      <c r="I11090" s="106"/>
      <c r="J11090" s="195"/>
      <c r="K11090" s="195"/>
      <c r="L11090" s="196"/>
    </row>
    <row r="11091">
      <c r="A11091" s="198"/>
      <c r="B11091" s="219"/>
      <c r="C11091" s="103"/>
      <c r="D11091" s="103"/>
      <c r="E11091" s="5" t="str">
        <f t="array" ref="E11091">IF(D11091="","",XLOOKUP(D11091,DATOS!$D$6:D14000,DATOS!$C$6:C14000,0,0,1))</f>
        <v/>
      </c>
      <c r="F11091" s="220"/>
      <c r="G11091" s="221"/>
      <c r="H11091" s="194"/>
      <c r="I11091" s="106"/>
      <c r="J11091" s="195"/>
      <c r="K11091" s="195"/>
      <c r="L11091" s="196"/>
    </row>
    <row r="11092">
      <c r="A11092" s="198"/>
      <c r="B11092" s="219"/>
      <c r="C11092" s="103"/>
      <c r="D11092" s="103"/>
      <c r="E11092" s="5" t="str">
        <f t="array" ref="E11092">IF(D11092="","",XLOOKUP(D11092,DATOS!$D$6:D14000,DATOS!$C$6:C14000,0,0,1))</f>
        <v/>
      </c>
      <c r="F11092" s="220"/>
      <c r="G11092" s="221"/>
      <c r="H11092" s="194"/>
      <c r="I11092" s="106"/>
      <c r="J11092" s="195"/>
      <c r="K11092" s="195"/>
      <c r="L11092" s="196"/>
    </row>
    <row r="11093">
      <c r="A11093" s="198"/>
      <c r="B11093" s="219"/>
      <c r="C11093" s="103"/>
      <c r="D11093" s="103"/>
      <c r="E11093" s="5" t="str">
        <f t="array" ref="E11093">IF(D11093="","",XLOOKUP(D11093,DATOS!$D$6:D14000,DATOS!$C$6:C14000,0,0,1))</f>
        <v/>
      </c>
      <c r="F11093" s="220"/>
      <c r="G11093" s="221"/>
      <c r="H11093" s="194"/>
      <c r="I11093" s="106"/>
      <c r="J11093" s="195"/>
      <c r="K11093" s="195"/>
      <c r="L11093" s="196"/>
    </row>
    <row r="11094">
      <c r="A11094" s="198"/>
      <c r="B11094" s="219"/>
      <c r="C11094" s="103"/>
      <c r="D11094" s="103"/>
      <c r="E11094" s="5" t="str">
        <f t="array" ref="E11094">IF(D11094="","",XLOOKUP(D11094,DATOS!$D$6:D14000,DATOS!$C$6:C14000,0,0,1))</f>
        <v/>
      </c>
      <c r="F11094" s="220"/>
      <c r="G11094" s="221"/>
      <c r="H11094" s="194"/>
      <c r="I11094" s="106"/>
      <c r="J11094" s="195"/>
      <c r="K11094" s="195"/>
      <c r="L11094" s="196"/>
    </row>
    <row r="11095">
      <c r="A11095" s="198"/>
      <c r="B11095" s="219"/>
      <c r="C11095" s="103"/>
      <c r="D11095" s="103"/>
      <c r="E11095" s="5" t="str">
        <f t="array" ref="E11095">IF(D11095="","",XLOOKUP(D11095,DATOS!$D$6:D14000,DATOS!$C$6:C14000,0,0,1))</f>
        <v/>
      </c>
      <c r="F11095" s="220"/>
      <c r="G11095" s="221"/>
      <c r="H11095" s="194"/>
      <c r="I11095" s="106"/>
      <c r="J11095" s="195"/>
      <c r="K11095" s="195"/>
      <c r="L11095" s="196"/>
    </row>
    <row r="11096">
      <c r="A11096" s="198"/>
      <c r="B11096" s="219"/>
      <c r="C11096" s="103"/>
      <c r="D11096" s="103"/>
      <c r="E11096" s="5" t="str">
        <f t="array" ref="E11096">IF(D11096="","",XLOOKUP(D11096,DATOS!$D$6:D14000,DATOS!$C$6:C14000,0,0,1))</f>
        <v/>
      </c>
      <c r="F11096" s="220"/>
      <c r="G11096" s="221"/>
      <c r="H11096" s="194"/>
      <c r="I11096" s="106"/>
      <c r="J11096" s="195"/>
      <c r="K11096" s="195"/>
      <c r="L11096" s="196"/>
    </row>
    <row r="11097">
      <c r="A11097" s="198"/>
      <c r="B11097" s="219"/>
      <c r="C11097" s="103"/>
      <c r="D11097" s="103"/>
      <c r="E11097" s="5" t="str">
        <f t="array" ref="E11097">IF(D11097="","",XLOOKUP(D11097,DATOS!$D$6:D14000,DATOS!$C$6:C14000,0,0,1))</f>
        <v/>
      </c>
      <c r="F11097" s="220"/>
      <c r="G11097" s="221"/>
      <c r="H11097" s="194"/>
      <c r="I11097" s="106"/>
      <c r="J11097" s="195"/>
      <c r="K11097" s="195"/>
      <c r="L11097" s="196"/>
    </row>
    <row r="11098">
      <c r="A11098" s="198"/>
      <c r="B11098" s="219"/>
      <c r="C11098" s="103"/>
      <c r="D11098" s="103"/>
      <c r="E11098" s="5" t="str">
        <f t="array" ref="E11098">IF(D11098="","",XLOOKUP(D11098,DATOS!$D$6:D14000,DATOS!$C$6:C14000,0,0,1))</f>
        <v/>
      </c>
      <c r="F11098" s="220"/>
      <c r="G11098" s="221"/>
      <c r="H11098" s="194"/>
      <c r="I11098" s="106"/>
      <c r="J11098" s="195"/>
      <c r="K11098" s="195"/>
      <c r="L11098" s="196"/>
    </row>
    <row r="11099">
      <c r="A11099" s="198"/>
      <c r="B11099" s="219"/>
      <c r="C11099" s="103"/>
      <c r="D11099" s="103"/>
      <c r="E11099" s="5" t="str">
        <f t="array" ref="E11099">IF(D11099="","",XLOOKUP(D11099,DATOS!$D$6:D14000,DATOS!$C$6:C14000,0,0,1))</f>
        <v/>
      </c>
      <c r="F11099" s="220"/>
      <c r="G11099" s="221"/>
      <c r="H11099" s="194"/>
      <c r="I11099" s="106"/>
      <c r="J11099" s="195"/>
      <c r="K11099" s="195"/>
      <c r="L11099" s="196"/>
    </row>
    <row r="11100">
      <c r="A11100" s="198"/>
      <c r="B11100" s="219"/>
      <c r="C11100" s="103"/>
      <c r="D11100" s="103"/>
      <c r="E11100" s="5" t="str">
        <f t="array" ref="E11100">IF(D11100="","",XLOOKUP(D11100,DATOS!$D$6:D14000,DATOS!$C$6:C14000,0,0,1))</f>
        <v/>
      </c>
      <c r="F11100" s="220"/>
      <c r="G11100" s="221"/>
      <c r="H11100" s="194"/>
      <c r="I11100" s="106"/>
      <c r="J11100" s="195"/>
      <c r="K11100" s="195"/>
      <c r="L11100" s="196"/>
    </row>
    <row r="11101">
      <c r="A11101" s="198"/>
      <c r="B11101" s="219"/>
      <c r="C11101" s="103"/>
      <c r="D11101" s="103"/>
      <c r="E11101" s="5" t="str">
        <f t="array" ref="E11101">IF(D11101="","",XLOOKUP(D11101,DATOS!$D$6:D14000,DATOS!$C$6:C14000,0,0,1))</f>
        <v/>
      </c>
      <c r="F11101" s="220"/>
      <c r="G11101" s="221"/>
      <c r="H11101" s="194"/>
      <c r="I11101" s="106"/>
      <c r="J11101" s="195"/>
      <c r="K11101" s="195"/>
      <c r="L11101" s="196"/>
    </row>
    <row r="11102">
      <c r="A11102" s="198"/>
      <c r="B11102" s="219"/>
      <c r="C11102" s="103"/>
      <c r="D11102" s="103"/>
      <c r="E11102" s="5" t="str">
        <f t="array" ref="E11102">IF(D11102="","",XLOOKUP(D11102,DATOS!$D$6:D14000,DATOS!$C$6:C14000,0,0,1))</f>
        <v/>
      </c>
      <c r="F11102" s="220"/>
      <c r="G11102" s="221"/>
      <c r="H11102" s="194"/>
      <c r="I11102" s="106"/>
      <c r="J11102" s="195"/>
      <c r="K11102" s="195"/>
      <c r="L11102" s="196"/>
    </row>
    <row r="11103">
      <c r="A11103" s="198"/>
      <c r="B11103" s="219"/>
      <c r="C11103" s="103"/>
      <c r="D11103" s="103"/>
      <c r="E11103" s="5" t="str">
        <f t="array" ref="E11103">IF(D11103="","",XLOOKUP(D11103,DATOS!$D$6:D14000,DATOS!$C$6:C14000,0,0,1))</f>
        <v/>
      </c>
      <c r="F11103" s="220"/>
      <c r="G11103" s="221"/>
      <c r="H11103" s="194"/>
      <c r="I11103" s="106"/>
      <c r="J11103" s="195"/>
      <c r="K11103" s="195"/>
      <c r="L11103" s="196"/>
    </row>
    <row r="11104">
      <c r="A11104" s="198"/>
      <c r="B11104" s="219"/>
      <c r="C11104" s="103"/>
      <c r="D11104" s="103"/>
      <c r="E11104" s="5" t="str">
        <f t="array" ref="E11104">IF(D11104="","",XLOOKUP(D11104,DATOS!$D$6:D14000,DATOS!$C$6:C14000,0,0,1))</f>
        <v/>
      </c>
      <c r="F11104" s="220"/>
      <c r="G11104" s="221"/>
      <c r="H11104" s="194"/>
      <c r="I11104" s="106"/>
      <c r="J11104" s="195"/>
      <c r="K11104" s="195"/>
      <c r="L11104" s="196"/>
    </row>
    <row r="11105">
      <c r="A11105" s="198"/>
      <c r="B11105" s="219"/>
      <c r="C11105" s="103"/>
      <c r="D11105" s="103"/>
      <c r="E11105" s="5" t="str">
        <f t="array" ref="E11105">IF(D11105="","",XLOOKUP(D11105,DATOS!$D$6:D14000,DATOS!$C$6:C14000,0,0,1))</f>
        <v/>
      </c>
      <c r="F11105" s="220"/>
      <c r="G11105" s="221"/>
      <c r="H11105" s="194"/>
      <c r="I11105" s="106"/>
      <c r="J11105" s="195"/>
      <c r="K11105" s="195"/>
      <c r="L11105" s="196"/>
    </row>
    <row r="11106">
      <c r="A11106" s="198"/>
      <c r="B11106" s="219"/>
      <c r="C11106" s="103"/>
      <c r="D11106" s="103"/>
      <c r="E11106" s="5" t="str">
        <f t="array" ref="E11106">IF(D11106="","",XLOOKUP(D11106,DATOS!$D$6:D14000,DATOS!$C$6:C14000,0,0,1))</f>
        <v/>
      </c>
      <c r="F11106" s="220"/>
      <c r="G11106" s="221"/>
      <c r="H11106" s="194"/>
      <c r="I11106" s="106"/>
      <c r="J11106" s="195"/>
      <c r="K11106" s="195"/>
      <c r="L11106" s="196"/>
    </row>
    <row r="11107">
      <c r="A11107" s="198"/>
      <c r="B11107" s="219"/>
      <c r="C11107" s="103"/>
      <c r="D11107" s="103"/>
      <c r="E11107" s="5" t="str">
        <f t="array" ref="E11107">IF(D11107="","",XLOOKUP(D11107,DATOS!$D$6:D14000,DATOS!$C$6:C14000,0,0,1))</f>
        <v/>
      </c>
      <c r="F11107" s="220"/>
      <c r="G11107" s="221"/>
      <c r="H11107" s="194"/>
      <c r="I11107" s="106"/>
      <c r="J11107" s="195"/>
      <c r="K11107" s="195"/>
      <c r="L11107" s="196"/>
    </row>
    <row r="11108">
      <c r="A11108" s="198"/>
      <c r="B11108" s="219"/>
      <c r="C11108" s="103"/>
      <c r="D11108" s="103"/>
      <c r="E11108" s="5" t="str">
        <f t="array" ref="E11108">IF(D11108="","",XLOOKUP(D11108,DATOS!$D$6:D14000,DATOS!$C$6:C14000,0,0,1))</f>
        <v/>
      </c>
      <c r="F11108" s="220"/>
      <c r="G11108" s="221"/>
      <c r="H11108" s="194"/>
      <c r="I11108" s="106"/>
      <c r="J11108" s="195"/>
      <c r="K11108" s="195"/>
      <c r="L11108" s="196"/>
    </row>
    <row r="11109">
      <c r="A11109" s="198"/>
      <c r="B11109" s="219"/>
      <c r="C11109" s="103"/>
      <c r="D11109" s="103"/>
      <c r="E11109" s="5" t="str">
        <f t="array" ref="E11109">IF(D11109="","",XLOOKUP(D11109,DATOS!$D$6:D14000,DATOS!$C$6:C14000,0,0,1))</f>
        <v/>
      </c>
      <c r="F11109" s="220"/>
      <c r="G11109" s="221"/>
      <c r="H11109" s="194"/>
      <c r="I11109" s="106"/>
      <c r="J11109" s="195"/>
      <c r="K11109" s="195"/>
      <c r="L11109" s="196"/>
    </row>
    <row r="11110">
      <c r="A11110" s="198"/>
      <c r="B11110" s="219"/>
      <c r="C11110" s="103"/>
      <c r="D11110" s="103"/>
      <c r="E11110" s="5" t="str">
        <f t="array" ref="E11110">IF(D11110="","",XLOOKUP(D11110,DATOS!$D$6:D14000,DATOS!$C$6:C14000,0,0,1))</f>
        <v/>
      </c>
      <c r="F11110" s="220"/>
      <c r="G11110" s="221"/>
      <c r="H11110" s="194"/>
      <c r="I11110" s="106"/>
      <c r="J11110" s="195"/>
      <c r="K11110" s="195"/>
      <c r="L11110" s="196"/>
    </row>
    <row r="11111">
      <c r="A11111" s="198"/>
      <c r="B11111" s="219"/>
      <c r="C11111" s="103"/>
      <c r="D11111" s="103"/>
      <c r="E11111" s="5" t="str">
        <f t="array" ref="E11111">IF(D11111="","",XLOOKUP(D11111,DATOS!$D$6:D14000,DATOS!$C$6:C14000,0,0,1))</f>
        <v/>
      </c>
      <c r="F11111" s="220"/>
      <c r="G11111" s="221"/>
      <c r="H11111" s="194"/>
      <c r="I11111" s="106"/>
      <c r="J11111" s="195"/>
      <c r="K11111" s="195"/>
      <c r="L11111" s="196"/>
    </row>
    <row r="11112">
      <c r="A11112" s="198"/>
      <c r="B11112" s="219"/>
      <c r="C11112" s="103"/>
      <c r="D11112" s="103"/>
      <c r="E11112" s="5" t="str">
        <f t="array" ref="E11112">IF(D11112="","",XLOOKUP(D11112,DATOS!$D$6:D14000,DATOS!$C$6:C14000,0,0,1))</f>
        <v/>
      </c>
      <c r="F11112" s="220"/>
      <c r="G11112" s="221"/>
      <c r="H11112" s="194"/>
      <c r="I11112" s="106"/>
      <c r="J11112" s="195"/>
      <c r="K11112" s="195"/>
      <c r="L11112" s="196"/>
    </row>
    <row r="11113">
      <c r="A11113" s="198"/>
      <c r="B11113" s="219"/>
      <c r="C11113" s="103"/>
      <c r="D11113" s="103"/>
      <c r="E11113" s="5" t="str">
        <f t="array" ref="E11113">IF(D11113="","",XLOOKUP(D11113,DATOS!$D$6:D14000,DATOS!$C$6:C14000,0,0,1))</f>
        <v/>
      </c>
      <c r="F11113" s="220"/>
      <c r="G11113" s="221"/>
      <c r="H11113" s="194"/>
      <c r="I11113" s="106"/>
      <c r="J11113" s="195"/>
      <c r="K11113" s="195"/>
      <c r="L11113" s="196"/>
    </row>
    <row r="11114">
      <c r="A11114" s="198"/>
      <c r="B11114" s="219"/>
      <c r="C11114" s="103"/>
      <c r="D11114" s="103"/>
      <c r="E11114" s="5" t="str">
        <f t="array" ref="E11114">IF(D11114="","",XLOOKUP(D11114,DATOS!$D$6:D14000,DATOS!$C$6:C14000,0,0,1))</f>
        <v/>
      </c>
      <c r="F11114" s="220"/>
      <c r="G11114" s="221"/>
      <c r="H11114" s="194"/>
      <c r="I11114" s="106"/>
      <c r="J11114" s="195"/>
      <c r="K11114" s="195"/>
      <c r="L11114" s="196"/>
    </row>
    <row r="11115">
      <c r="A11115" s="198"/>
      <c r="B11115" s="219"/>
      <c r="C11115" s="103"/>
      <c r="D11115" s="103"/>
      <c r="E11115" s="5" t="str">
        <f t="array" ref="E11115">IF(D11115="","",XLOOKUP(D11115,DATOS!$D$6:D14000,DATOS!$C$6:C14000,0,0,1))</f>
        <v/>
      </c>
      <c r="F11115" s="220"/>
      <c r="G11115" s="221"/>
      <c r="H11115" s="194"/>
      <c r="I11115" s="106"/>
      <c r="J11115" s="195"/>
      <c r="K11115" s="195"/>
      <c r="L11115" s="196"/>
    </row>
    <row r="11116">
      <c r="A11116" s="198"/>
      <c r="B11116" s="219"/>
      <c r="C11116" s="103"/>
      <c r="D11116" s="103"/>
      <c r="E11116" s="5" t="str">
        <f t="array" ref="E11116">IF(D11116="","",XLOOKUP(D11116,DATOS!$D$6:D14000,DATOS!$C$6:C14000,0,0,1))</f>
        <v/>
      </c>
      <c r="F11116" s="220"/>
      <c r="G11116" s="221"/>
      <c r="H11116" s="194"/>
      <c r="I11116" s="106"/>
      <c r="J11116" s="195"/>
      <c r="K11116" s="195"/>
      <c r="L11116" s="196"/>
    </row>
    <row r="11117">
      <c r="A11117" s="198"/>
      <c r="B11117" s="219"/>
      <c r="C11117" s="103"/>
      <c r="D11117" s="103"/>
      <c r="E11117" s="5" t="str">
        <f t="array" ref="E11117">IF(D11117="","",XLOOKUP(D11117,DATOS!$D$6:D14000,DATOS!$C$6:C14000,0,0,1))</f>
        <v/>
      </c>
      <c r="F11117" s="220"/>
      <c r="G11117" s="221"/>
      <c r="H11117" s="194"/>
      <c r="I11117" s="106"/>
      <c r="J11117" s="195"/>
      <c r="K11117" s="195"/>
      <c r="L11117" s="196"/>
    </row>
    <row r="11118">
      <c r="A11118" s="198"/>
      <c r="B11118" s="219"/>
      <c r="C11118" s="103"/>
      <c r="D11118" s="103"/>
      <c r="E11118" s="5" t="str">
        <f t="array" ref="E11118">IF(D11118="","",XLOOKUP(D11118,DATOS!$D$6:D14000,DATOS!$C$6:C14000,0,0,1))</f>
        <v/>
      </c>
      <c r="F11118" s="220"/>
      <c r="G11118" s="221"/>
      <c r="H11118" s="194"/>
      <c r="I11118" s="106"/>
      <c r="J11118" s="195"/>
      <c r="K11118" s="195"/>
      <c r="L11118" s="196"/>
    </row>
    <row r="11119">
      <c r="A11119" s="198"/>
      <c r="B11119" s="219"/>
      <c r="C11119" s="103"/>
      <c r="D11119" s="103"/>
      <c r="E11119" s="5" t="str">
        <f t="array" ref="E11119">IF(D11119="","",XLOOKUP(D11119,DATOS!$D$6:D14000,DATOS!$C$6:C14000,0,0,1))</f>
        <v/>
      </c>
      <c r="F11119" s="220"/>
      <c r="G11119" s="221"/>
      <c r="H11119" s="194"/>
      <c r="I11119" s="106"/>
      <c r="J11119" s="195"/>
      <c r="K11119" s="195"/>
      <c r="L11119" s="196"/>
    </row>
    <row r="11120">
      <c r="A11120" s="198"/>
      <c r="B11120" s="219"/>
      <c r="C11120" s="103"/>
      <c r="D11120" s="103"/>
      <c r="E11120" s="5" t="str">
        <f t="array" ref="E11120">IF(D11120="","",XLOOKUP(D11120,DATOS!$D$6:D14000,DATOS!$C$6:C14000,0,0,1))</f>
        <v/>
      </c>
      <c r="F11120" s="220"/>
      <c r="G11120" s="221"/>
      <c r="H11120" s="194"/>
      <c r="I11120" s="106"/>
      <c r="J11120" s="195"/>
      <c r="K11120" s="195"/>
      <c r="L11120" s="196"/>
    </row>
    <row r="11121">
      <c r="A11121" s="198"/>
      <c r="B11121" s="219"/>
      <c r="C11121" s="103"/>
      <c r="D11121" s="103"/>
      <c r="E11121" s="5" t="str">
        <f t="array" ref="E11121">IF(D11121="","",XLOOKUP(D11121,DATOS!$D$6:D14000,DATOS!$C$6:C14000,0,0,1))</f>
        <v/>
      </c>
      <c r="F11121" s="220"/>
      <c r="G11121" s="221"/>
      <c r="H11121" s="194"/>
      <c r="I11121" s="106"/>
      <c r="J11121" s="195"/>
      <c r="K11121" s="195"/>
      <c r="L11121" s="196"/>
    </row>
    <row r="11122">
      <c r="A11122" s="198"/>
      <c r="B11122" s="219"/>
      <c r="C11122" s="103"/>
      <c r="D11122" s="103"/>
      <c r="E11122" s="5" t="str">
        <f t="array" ref="E11122">IF(D11122="","",XLOOKUP(D11122,DATOS!$D$6:D14000,DATOS!$C$6:C14000,0,0,1))</f>
        <v/>
      </c>
      <c r="F11122" s="220"/>
      <c r="G11122" s="221"/>
      <c r="H11122" s="194"/>
      <c r="I11122" s="106"/>
      <c r="J11122" s="195"/>
      <c r="K11122" s="195"/>
      <c r="L11122" s="196"/>
    </row>
    <row r="11123">
      <c r="A11123" s="198"/>
      <c r="B11123" s="219"/>
      <c r="C11123" s="103"/>
      <c r="D11123" s="103"/>
      <c r="E11123" s="5" t="str">
        <f t="array" ref="E11123">IF(D11123="","",XLOOKUP(D11123,DATOS!$D$6:D14000,DATOS!$C$6:C14000,0,0,1))</f>
        <v/>
      </c>
      <c r="F11123" s="220"/>
      <c r="G11123" s="221"/>
      <c r="H11123" s="194"/>
      <c r="I11123" s="106"/>
      <c r="J11123" s="195"/>
      <c r="K11123" s="195"/>
      <c r="L11123" s="196"/>
    </row>
    <row r="11124">
      <c r="A11124" s="198"/>
      <c r="B11124" s="219"/>
      <c r="C11124" s="103"/>
      <c r="D11124" s="103"/>
      <c r="E11124" s="5" t="str">
        <f t="array" ref="E11124">IF(D11124="","",XLOOKUP(D11124,DATOS!$D$6:D14000,DATOS!$C$6:C14000,0,0,1))</f>
        <v/>
      </c>
      <c r="F11124" s="220"/>
      <c r="G11124" s="221"/>
      <c r="H11124" s="194"/>
      <c r="I11124" s="106"/>
      <c r="J11124" s="195"/>
      <c r="K11124" s="195"/>
      <c r="L11124" s="196"/>
    </row>
    <row r="11125">
      <c r="A11125" s="198"/>
      <c r="B11125" s="219"/>
      <c r="C11125" s="103"/>
      <c r="D11125" s="103"/>
      <c r="E11125" s="5" t="str">
        <f t="array" ref="E11125">IF(D11125="","",XLOOKUP(D11125,DATOS!$D$6:D14000,DATOS!$C$6:C14000,0,0,1))</f>
        <v/>
      </c>
      <c r="F11125" s="220"/>
      <c r="G11125" s="221"/>
      <c r="H11125" s="194"/>
      <c r="I11125" s="106"/>
      <c r="J11125" s="195"/>
      <c r="K11125" s="195"/>
      <c r="L11125" s="196"/>
    </row>
    <row r="11126">
      <c r="A11126" s="198"/>
      <c r="B11126" s="219"/>
      <c r="C11126" s="103"/>
      <c r="D11126" s="103"/>
      <c r="E11126" s="5" t="str">
        <f t="array" ref="E11126">IF(D11126="","",XLOOKUP(D11126,DATOS!$D$6:D14000,DATOS!$C$6:C14000,0,0,1))</f>
        <v/>
      </c>
      <c r="F11126" s="220"/>
      <c r="G11126" s="221"/>
      <c r="H11126" s="194"/>
      <c r="I11126" s="106"/>
      <c r="J11126" s="195"/>
      <c r="K11126" s="195"/>
      <c r="L11126" s="196"/>
    </row>
    <row r="11127">
      <c r="A11127" s="198"/>
      <c r="B11127" s="219"/>
      <c r="C11127" s="103"/>
      <c r="D11127" s="103"/>
      <c r="E11127" s="5" t="str">
        <f t="array" ref="E11127">IF(D11127="","",XLOOKUP(D11127,DATOS!$D$6:D14000,DATOS!$C$6:C14000,0,0,1))</f>
        <v/>
      </c>
      <c r="F11127" s="220"/>
      <c r="G11127" s="221"/>
      <c r="H11127" s="194"/>
      <c r="I11127" s="106"/>
      <c r="J11127" s="195"/>
      <c r="K11127" s="195"/>
      <c r="L11127" s="196"/>
    </row>
    <row r="11128">
      <c r="A11128" s="198"/>
      <c r="B11128" s="219"/>
      <c r="C11128" s="103"/>
      <c r="D11128" s="103"/>
      <c r="E11128" s="5" t="str">
        <f t="array" ref="E11128">IF(D11128="","",XLOOKUP(D11128,DATOS!$D$6:D14000,DATOS!$C$6:C14000,0,0,1))</f>
        <v/>
      </c>
      <c r="F11128" s="220"/>
      <c r="G11128" s="221"/>
      <c r="H11128" s="194"/>
      <c r="I11128" s="106"/>
      <c r="J11128" s="195"/>
      <c r="K11128" s="195"/>
      <c r="L11128" s="196"/>
    </row>
    <row r="11129">
      <c r="A11129" s="198"/>
      <c r="B11129" s="219"/>
      <c r="C11129" s="103"/>
      <c r="D11129" s="103"/>
      <c r="E11129" s="5" t="str">
        <f t="array" ref="E11129">IF(D11129="","",XLOOKUP(D11129,DATOS!$D$6:D14000,DATOS!$C$6:C14000,0,0,1))</f>
        <v/>
      </c>
      <c r="F11129" s="220"/>
      <c r="G11129" s="221"/>
      <c r="H11129" s="194"/>
      <c r="I11129" s="106"/>
      <c r="J11129" s="195"/>
      <c r="K11129" s="195"/>
      <c r="L11129" s="196"/>
    </row>
    <row r="11130">
      <c r="A11130" s="198"/>
      <c r="B11130" s="219"/>
      <c r="C11130" s="103"/>
      <c r="D11130" s="103"/>
      <c r="E11130" s="5" t="str">
        <f t="array" ref="E11130">IF(D11130="","",XLOOKUP(D11130,DATOS!$D$6:D14000,DATOS!$C$6:C14000,0,0,1))</f>
        <v/>
      </c>
      <c r="F11130" s="220"/>
      <c r="G11130" s="221"/>
      <c r="H11130" s="194"/>
      <c r="I11130" s="106"/>
      <c r="J11130" s="195"/>
      <c r="K11130" s="195"/>
      <c r="L11130" s="196"/>
    </row>
    <row r="11131">
      <c r="A11131" s="198"/>
      <c r="B11131" s="219"/>
      <c r="C11131" s="103"/>
      <c r="D11131" s="103"/>
      <c r="E11131" s="5" t="str">
        <f t="array" ref="E11131">IF(D11131="","",XLOOKUP(D11131,DATOS!$D$6:D14000,DATOS!$C$6:C14000,0,0,1))</f>
        <v/>
      </c>
      <c r="F11131" s="220"/>
      <c r="G11131" s="221"/>
      <c r="H11131" s="194"/>
      <c r="I11131" s="106"/>
      <c r="J11131" s="195"/>
      <c r="K11131" s="195"/>
      <c r="L11131" s="196"/>
    </row>
    <row r="11132">
      <c r="A11132" s="198"/>
      <c r="B11132" s="219"/>
      <c r="C11132" s="103"/>
      <c r="D11132" s="103"/>
      <c r="E11132" s="5" t="str">
        <f t="array" ref="E11132">IF(D11132="","",XLOOKUP(D11132,DATOS!$D$6:D14000,DATOS!$C$6:C14000,0,0,1))</f>
        <v/>
      </c>
      <c r="F11132" s="220"/>
      <c r="G11132" s="221"/>
      <c r="H11132" s="194"/>
      <c r="I11132" s="106"/>
      <c r="J11132" s="195"/>
      <c r="K11132" s="195"/>
      <c r="L11132" s="196"/>
    </row>
    <row r="11133">
      <c r="A11133" s="198"/>
      <c r="B11133" s="219"/>
      <c r="C11133" s="103"/>
      <c r="D11133" s="103"/>
      <c r="E11133" s="5" t="str">
        <f t="array" ref="E11133">IF(D11133="","",XLOOKUP(D11133,DATOS!$D$6:D14000,DATOS!$C$6:C14000,0,0,1))</f>
        <v/>
      </c>
      <c r="F11133" s="220"/>
      <c r="G11133" s="221"/>
      <c r="H11133" s="194"/>
      <c r="I11133" s="106"/>
      <c r="J11133" s="195"/>
      <c r="K11133" s="195"/>
      <c r="L11133" s="196"/>
    </row>
    <row r="11134">
      <c r="A11134" s="198"/>
      <c r="B11134" s="219"/>
      <c r="C11134" s="103"/>
      <c r="D11134" s="103"/>
      <c r="E11134" s="5" t="str">
        <f t="array" ref="E11134">IF(D11134="","",XLOOKUP(D11134,DATOS!$D$6:D14000,DATOS!$C$6:C14000,0,0,1))</f>
        <v/>
      </c>
      <c r="F11134" s="220"/>
      <c r="G11134" s="221"/>
      <c r="H11134" s="194"/>
      <c r="I11134" s="106"/>
      <c r="J11134" s="195"/>
      <c r="K11134" s="195"/>
      <c r="L11134" s="196"/>
    </row>
    <row r="11135">
      <c r="A11135" s="198"/>
      <c r="B11135" s="219"/>
      <c r="C11135" s="103"/>
      <c r="D11135" s="103"/>
      <c r="E11135" s="5" t="str">
        <f t="array" ref="E11135">IF(D11135="","",XLOOKUP(D11135,DATOS!$D$6:D14000,DATOS!$C$6:C14000,0,0,1))</f>
        <v/>
      </c>
      <c r="F11135" s="220"/>
      <c r="G11135" s="221"/>
      <c r="H11135" s="194"/>
      <c r="I11135" s="106"/>
      <c r="J11135" s="195"/>
      <c r="K11135" s="195"/>
      <c r="L11135" s="196"/>
    </row>
    <row r="11136">
      <c r="A11136" s="198"/>
      <c r="B11136" s="219"/>
      <c r="C11136" s="103"/>
      <c r="D11136" s="103"/>
      <c r="E11136" s="5" t="str">
        <f t="array" ref="E11136">IF(D11136="","",XLOOKUP(D11136,DATOS!$D$6:D14000,DATOS!$C$6:C14000,0,0,1))</f>
        <v/>
      </c>
      <c r="F11136" s="220"/>
      <c r="G11136" s="221"/>
      <c r="H11136" s="194"/>
      <c r="I11136" s="106"/>
      <c r="J11136" s="195"/>
      <c r="K11136" s="195"/>
      <c r="L11136" s="196"/>
    </row>
    <row r="11137">
      <c r="A11137" s="198"/>
      <c r="B11137" s="219"/>
      <c r="C11137" s="103"/>
      <c r="D11137" s="103"/>
      <c r="E11137" s="5" t="str">
        <f t="array" ref="E11137">IF(D11137="","",XLOOKUP(D11137,DATOS!$D$6:D14000,DATOS!$C$6:C14000,0,0,1))</f>
        <v/>
      </c>
      <c r="F11137" s="220"/>
      <c r="G11137" s="221"/>
      <c r="H11137" s="194"/>
      <c r="I11137" s="106"/>
      <c r="J11137" s="195"/>
      <c r="K11137" s="195"/>
      <c r="L11137" s="196"/>
    </row>
    <row r="11138">
      <c r="A11138" s="198"/>
      <c r="B11138" s="219"/>
      <c r="C11138" s="103"/>
      <c r="D11138" s="103"/>
      <c r="E11138" s="5" t="str">
        <f t="array" ref="E11138">IF(D11138="","",XLOOKUP(D11138,DATOS!$D$6:D14000,DATOS!$C$6:C14000,0,0,1))</f>
        <v/>
      </c>
      <c r="F11138" s="220"/>
      <c r="G11138" s="221"/>
      <c r="H11138" s="194"/>
      <c r="I11138" s="106"/>
      <c r="J11138" s="195"/>
      <c r="K11138" s="195"/>
      <c r="L11138" s="196"/>
    </row>
    <row r="11139">
      <c r="A11139" s="198"/>
      <c r="B11139" s="219"/>
      <c r="C11139" s="103"/>
      <c r="D11139" s="103"/>
      <c r="E11139" s="5" t="str">
        <f t="array" ref="E11139">IF(D11139="","",XLOOKUP(D11139,DATOS!$D$6:D14000,DATOS!$C$6:C14000,0,0,1))</f>
        <v/>
      </c>
      <c r="F11139" s="220"/>
      <c r="G11139" s="221"/>
      <c r="H11139" s="194"/>
      <c r="I11139" s="106"/>
      <c r="J11139" s="195"/>
      <c r="K11139" s="195"/>
      <c r="L11139" s="196"/>
    </row>
    <row r="11140">
      <c r="A11140" s="198"/>
      <c r="B11140" s="219"/>
      <c r="C11140" s="103"/>
      <c r="D11140" s="103"/>
      <c r="E11140" s="5" t="str">
        <f t="array" ref="E11140">IF(D11140="","",XLOOKUP(D11140,DATOS!$D$6:D14000,DATOS!$C$6:C14000,0,0,1))</f>
        <v/>
      </c>
      <c r="F11140" s="220"/>
      <c r="G11140" s="221"/>
      <c r="H11140" s="194"/>
      <c r="I11140" s="106"/>
      <c r="J11140" s="195"/>
      <c r="K11140" s="195"/>
      <c r="L11140" s="196"/>
    </row>
    <row r="11141">
      <c r="A11141" s="198"/>
      <c r="B11141" s="219"/>
      <c r="C11141" s="103"/>
      <c r="D11141" s="103"/>
      <c r="E11141" s="5" t="str">
        <f t="array" ref="E11141">IF(D11141="","",XLOOKUP(D11141,DATOS!$D$6:D14000,DATOS!$C$6:C14000,0,0,1))</f>
        <v/>
      </c>
      <c r="F11141" s="220"/>
      <c r="G11141" s="221"/>
      <c r="H11141" s="194"/>
      <c r="I11141" s="106"/>
      <c r="J11141" s="195"/>
      <c r="K11141" s="195"/>
      <c r="L11141" s="196"/>
    </row>
    <row r="11142">
      <c r="A11142" s="198"/>
      <c r="B11142" s="219"/>
      <c r="C11142" s="103"/>
      <c r="D11142" s="103"/>
      <c r="E11142" s="5" t="str">
        <f t="array" ref="E11142">IF(D11142="","",XLOOKUP(D11142,DATOS!$D$6:D14000,DATOS!$C$6:C14000,0,0,1))</f>
        <v/>
      </c>
      <c r="F11142" s="220"/>
      <c r="G11142" s="221"/>
      <c r="H11142" s="194"/>
      <c r="I11142" s="106"/>
      <c r="J11142" s="195"/>
      <c r="K11142" s="195"/>
      <c r="L11142" s="196"/>
    </row>
    <row r="11143">
      <c r="A11143" s="198"/>
      <c r="B11143" s="219"/>
      <c r="C11143" s="103"/>
      <c r="D11143" s="103"/>
      <c r="E11143" s="5" t="str">
        <f t="array" ref="E11143">IF(D11143="","",XLOOKUP(D11143,DATOS!$D$6:D14000,DATOS!$C$6:C14000,0,0,1))</f>
        <v/>
      </c>
      <c r="F11143" s="220"/>
      <c r="G11143" s="221"/>
      <c r="H11143" s="194"/>
      <c r="I11143" s="106"/>
      <c r="J11143" s="195"/>
      <c r="K11143" s="195"/>
      <c r="L11143" s="196"/>
    </row>
    <row r="11144">
      <c r="A11144" s="198"/>
      <c r="B11144" s="219"/>
      <c r="C11144" s="103"/>
      <c r="D11144" s="103"/>
      <c r="E11144" s="5" t="str">
        <f t="array" ref="E11144">IF(D11144="","",XLOOKUP(D11144,DATOS!$D$6:D14000,DATOS!$C$6:C14000,0,0,1))</f>
        <v/>
      </c>
      <c r="F11144" s="220"/>
      <c r="G11144" s="221"/>
      <c r="H11144" s="194"/>
      <c r="I11144" s="106"/>
      <c r="J11144" s="195"/>
      <c r="K11144" s="195"/>
      <c r="L11144" s="196"/>
    </row>
    <row r="11145">
      <c r="A11145" s="198"/>
      <c r="B11145" s="219"/>
      <c r="C11145" s="103"/>
      <c r="D11145" s="103"/>
      <c r="E11145" s="5" t="str">
        <f t="array" ref="E11145">IF(D11145="","",XLOOKUP(D11145,DATOS!$D$6:D14000,DATOS!$C$6:C14000,0,0,1))</f>
        <v/>
      </c>
      <c r="F11145" s="220"/>
      <c r="G11145" s="221"/>
      <c r="H11145" s="194"/>
      <c r="I11145" s="106"/>
      <c r="J11145" s="195"/>
      <c r="K11145" s="195"/>
      <c r="L11145" s="196"/>
    </row>
    <row r="11146">
      <c r="A11146" s="198"/>
      <c r="B11146" s="219"/>
      <c r="C11146" s="103"/>
      <c r="D11146" s="103"/>
      <c r="E11146" s="5" t="str">
        <f t="array" ref="E11146">IF(D11146="","",XLOOKUP(D11146,DATOS!$D$6:D14000,DATOS!$C$6:C14000,0,0,1))</f>
        <v/>
      </c>
      <c r="F11146" s="220"/>
      <c r="G11146" s="221"/>
      <c r="H11146" s="194"/>
      <c r="I11146" s="106"/>
      <c r="J11146" s="195"/>
      <c r="K11146" s="195"/>
      <c r="L11146" s="196"/>
    </row>
    <row r="11147">
      <c r="A11147" s="198"/>
      <c r="B11147" s="219"/>
      <c r="C11147" s="103"/>
      <c r="D11147" s="103"/>
      <c r="E11147" s="5" t="str">
        <f t="array" ref="E11147">IF(D11147="","",XLOOKUP(D11147,DATOS!$D$6:D14000,DATOS!$C$6:C14000,0,0,1))</f>
        <v/>
      </c>
      <c r="F11147" s="220"/>
      <c r="G11147" s="221"/>
      <c r="H11147" s="194"/>
      <c r="I11147" s="106"/>
      <c r="J11147" s="195"/>
      <c r="K11147" s="195"/>
      <c r="L11147" s="196"/>
    </row>
    <row r="11148">
      <c r="A11148" s="198"/>
      <c r="B11148" s="219"/>
      <c r="C11148" s="103"/>
      <c r="D11148" s="103"/>
      <c r="E11148" s="5" t="str">
        <f t="array" ref="E11148">IF(D11148="","",XLOOKUP(D11148,DATOS!$D$6:D14000,DATOS!$C$6:C14000,0,0,1))</f>
        <v/>
      </c>
      <c r="F11148" s="220"/>
      <c r="G11148" s="221"/>
      <c r="H11148" s="194"/>
      <c r="I11148" s="106"/>
      <c r="J11148" s="195"/>
      <c r="K11148" s="195"/>
      <c r="L11148" s="196"/>
    </row>
    <row r="11149">
      <c r="A11149" s="198"/>
      <c r="B11149" s="219"/>
      <c r="C11149" s="103"/>
      <c r="D11149" s="103"/>
      <c r="E11149" s="5" t="str">
        <f t="array" ref="E11149">IF(D11149="","",XLOOKUP(D11149,DATOS!$D$6:D14000,DATOS!$C$6:C14000,0,0,1))</f>
        <v/>
      </c>
      <c r="F11149" s="220"/>
      <c r="G11149" s="221"/>
      <c r="H11149" s="194"/>
      <c r="I11149" s="106"/>
      <c r="J11149" s="195"/>
      <c r="K11149" s="195"/>
      <c r="L11149" s="196"/>
    </row>
    <row r="11150">
      <c r="A11150" s="198"/>
      <c r="B11150" s="219"/>
      <c r="C11150" s="103"/>
      <c r="D11150" s="103"/>
      <c r="E11150" s="5" t="str">
        <f t="array" ref="E11150">IF(D11150="","",XLOOKUP(D11150,DATOS!$D$6:D14000,DATOS!$C$6:C14000,0,0,1))</f>
        <v/>
      </c>
      <c r="F11150" s="220"/>
      <c r="G11150" s="221"/>
      <c r="H11150" s="194"/>
      <c r="I11150" s="106"/>
      <c r="J11150" s="195"/>
      <c r="K11150" s="195"/>
      <c r="L11150" s="196"/>
    </row>
    <row r="11151">
      <c r="A11151" s="198"/>
      <c r="B11151" s="219"/>
      <c r="C11151" s="103"/>
      <c r="D11151" s="103"/>
      <c r="E11151" s="5" t="str">
        <f t="array" ref="E11151">IF(D11151="","",XLOOKUP(D11151,DATOS!$D$6:D14000,DATOS!$C$6:C14000,0,0,1))</f>
        <v/>
      </c>
      <c r="F11151" s="220"/>
      <c r="G11151" s="221"/>
      <c r="H11151" s="194"/>
      <c r="I11151" s="106"/>
      <c r="J11151" s="195"/>
      <c r="K11151" s="195"/>
      <c r="L11151" s="196"/>
    </row>
    <row r="11152">
      <c r="A11152" s="198"/>
      <c r="B11152" s="219"/>
      <c r="C11152" s="103"/>
      <c r="D11152" s="103"/>
      <c r="E11152" s="5" t="str">
        <f t="array" ref="E11152">IF(D11152="","",XLOOKUP(D11152,DATOS!$D$6:D14000,DATOS!$C$6:C14000,0,0,1))</f>
        <v/>
      </c>
      <c r="F11152" s="220"/>
      <c r="G11152" s="221"/>
      <c r="H11152" s="194"/>
      <c r="I11152" s="106"/>
      <c r="J11152" s="195"/>
      <c r="K11152" s="195"/>
      <c r="L11152" s="196"/>
    </row>
    <row r="11153">
      <c r="A11153" s="198"/>
      <c r="B11153" s="219"/>
      <c r="C11153" s="103"/>
      <c r="D11153" s="103"/>
      <c r="E11153" s="5" t="str">
        <f t="array" ref="E11153">IF(D11153="","",XLOOKUP(D11153,DATOS!$D$6:D14000,DATOS!$C$6:C14000,0,0,1))</f>
        <v/>
      </c>
      <c r="F11153" s="220"/>
      <c r="G11153" s="221"/>
      <c r="H11153" s="194"/>
      <c r="I11153" s="106"/>
      <c r="J11153" s="195"/>
      <c r="K11153" s="195"/>
      <c r="L11153" s="196"/>
    </row>
    <row r="11154">
      <c r="A11154" s="198"/>
      <c r="B11154" s="219"/>
      <c r="C11154" s="103"/>
      <c r="D11154" s="103"/>
      <c r="E11154" s="5" t="str">
        <f t="array" ref="E11154">IF(D11154="","",XLOOKUP(D11154,DATOS!$D$6:D14000,DATOS!$C$6:C14000,0,0,1))</f>
        <v/>
      </c>
      <c r="F11154" s="220"/>
      <c r="G11154" s="221"/>
      <c r="H11154" s="194"/>
      <c r="I11154" s="106"/>
      <c r="J11154" s="195"/>
      <c r="K11154" s="195"/>
      <c r="L11154" s="196"/>
    </row>
    <row r="11155">
      <c r="A11155" s="198"/>
      <c r="B11155" s="219"/>
      <c r="C11155" s="103"/>
      <c r="D11155" s="103"/>
      <c r="E11155" s="5" t="str">
        <f t="array" ref="E11155">IF(D11155="","",XLOOKUP(D11155,DATOS!$D$6:D14000,DATOS!$C$6:C14000,0,0,1))</f>
        <v/>
      </c>
      <c r="F11155" s="220"/>
      <c r="G11155" s="221"/>
      <c r="H11155" s="194"/>
      <c r="I11155" s="106"/>
      <c r="J11155" s="195"/>
      <c r="K11155" s="195"/>
      <c r="L11155" s="196"/>
    </row>
    <row r="11156">
      <c r="A11156" s="198"/>
      <c r="B11156" s="219"/>
      <c r="C11156" s="103"/>
      <c r="D11156" s="103"/>
      <c r="E11156" s="5" t="str">
        <f t="array" ref="E11156">IF(D11156="","",XLOOKUP(D11156,DATOS!$D$6:D14000,DATOS!$C$6:C14000,0,0,1))</f>
        <v/>
      </c>
      <c r="F11156" s="220"/>
      <c r="G11156" s="221"/>
      <c r="H11156" s="194"/>
      <c r="I11156" s="106"/>
      <c r="J11156" s="195"/>
      <c r="K11156" s="195"/>
      <c r="L11156" s="196"/>
    </row>
    <row r="11157">
      <c r="A11157" s="198"/>
      <c r="B11157" s="219"/>
      <c r="C11157" s="103"/>
      <c r="D11157" s="103"/>
      <c r="E11157" s="5" t="str">
        <f t="array" ref="E11157">IF(D11157="","",XLOOKUP(D11157,DATOS!$D$6:D14000,DATOS!$C$6:C14000,0,0,1))</f>
        <v/>
      </c>
      <c r="F11157" s="220"/>
      <c r="G11157" s="221"/>
      <c r="H11157" s="194"/>
      <c r="I11157" s="106"/>
      <c r="J11157" s="195"/>
      <c r="K11157" s="195"/>
      <c r="L11157" s="196"/>
    </row>
    <row r="11158">
      <c r="A11158" s="198"/>
      <c r="B11158" s="219"/>
      <c r="C11158" s="103"/>
      <c r="D11158" s="103"/>
      <c r="E11158" s="5" t="str">
        <f t="array" ref="E11158">IF(D11158="","",XLOOKUP(D11158,DATOS!$D$6:D14000,DATOS!$C$6:C14000,0,0,1))</f>
        <v/>
      </c>
      <c r="F11158" s="220"/>
      <c r="G11158" s="221"/>
      <c r="H11158" s="194"/>
      <c r="I11158" s="106"/>
      <c r="J11158" s="195"/>
      <c r="K11158" s="195"/>
      <c r="L11158" s="196"/>
    </row>
    <row r="11159">
      <c r="A11159" s="198"/>
      <c r="B11159" s="219"/>
      <c r="C11159" s="103"/>
      <c r="D11159" s="103"/>
      <c r="E11159" s="5" t="str">
        <f t="array" ref="E11159">IF(D11159="","",XLOOKUP(D11159,DATOS!$D$6:D14000,DATOS!$C$6:C14000,0,0,1))</f>
        <v/>
      </c>
      <c r="F11159" s="220"/>
      <c r="G11159" s="221"/>
      <c r="H11159" s="194"/>
      <c r="I11159" s="106"/>
      <c r="J11159" s="195"/>
      <c r="K11159" s="195"/>
      <c r="L11159" s="196"/>
    </row>
    <row r="11160">
      <c r="A11160" s="198"/>
      <c r="B11160" s="219"/>
      <c r="C11160" s="103"/>
      <c r="D11160" s="103"/>
      <c r="E11160" s="5" t="str">
        <f t="array" ref="E11160">IF(D11160="","",XLOOKUP(D11160,DATOS!$D$6:D14000,DATOS!$C$6:C14000,0,0,1))</f>
        <v/>
      </c>
      <c r="F11160" s="220"/>
      <c r="G11160" s="221"/>
      <c r="H11160" s="194"/>
      <c r="I11160" s="106"/>
      <c r="J11160" s="195"/>
      <c r="K11160" s="195"/>
      <c r="L11160" s="196"/>
    </row>
    <row r="11161">
      <c r="A11161" s="198"/>
      <c r="B11161" s="219"/>
      <c r="C11161" s="103"/>
      <c r="D11161" s="103"/>
      <c r="E11161" s="5" t="str">
        <f t="array" ref="E11161">IF(D11161="","",XLOOKUP(D11161,DATOS!$D$6:D14000,DATOS!$C$6:C14000,0,0,1))</f>
        <v/>
      </c>
      <c r="F11161" s="220"/>
      <c r="G11161" s="221"/>
      <c r="H11161" s="194"/>
      <c r="I11161" s="106"/>
      <c r="J11161" s="195"/>
      <c r="K11161" s="195"/>
      <c r="L11161" s="196"/>
    </row>
    <row r="11162">
      <c r="A11162" s="198"/>
      <c r="B11162" s="219"/>
      <c r="C11162" s="103"/>
      <c r="D11162" s="103"/>
      <c r="E11162" s="5" t="str">
        <f t="array" ref="E11162">IF(D11162="","",XLOOKUP(D11162,DATOS!$D$6:D14000,DATOS!$C$6:C14000,0,0,1))</f>
        <v/>
      </c>
      <c r="F11162" s="220"/>
      <c r="G11162" s="221"/>
      <c r="H11162" s="194"/>
      <c r="I11162" s="106"/>
      <c r="J11162" s="195"/>
      <c r="K11162" s="195"/>
      <c r="L11162" s="196"/>
    </row>
    <row r="11163">
      <c r="A11163" s="198"/>
      <c r="B11163" s="219"/>
      <c r="C11163" s="103"/>
      <c r="D11163" s="103"/>
      <c r="E11163" s="5" t="str">
        <f t="array" ref="E11163">IF(D11163="","",XLOOKUP(D11163,DATOS!$D$6:D14000,DATOS!$C$6:C14000,0,0,1))</f>
        <v/>
      </c>
      <c r="F11163" s="220"/>
      <c r="G11163" s="221"/>
      <c r="H11163" s="194"/>
      <c r="I11163" s="106"/>
      <c r="J11163" s="195"/>
      <c r="K11163" s="195"/>
      <c r="L11163" s="196"/>
    </row>
    <row r="11164">
      <c r="A11164" s="198"/>
      <c r="B11164" s="219"/>
      <c r="C11164" s="103"/>
      <c r="D11164" s="103"/>
      <c r="E11164" s="5" t="str">
        <f t="array" ref="E11164">IF(D11164="","",XLOOKUP(D11164,DATOS!$D$6:D14000,DATOS!$C$6:C14000,0,0,1))</f>
        <v/>
      </c>
      <c r="F11164" s="220"/>
      <c r="G11164" s="221"/>
      <c r="H11164" s="194"/>
      <c r="I11164" s="106"/>
      <c r="J11164" s="195"/>
      <c r="K11164" s="195"/>
      <c r="L11164" s="196"/>
    </row>
    <row r="11165">
      <c r="A11165" s="198"/>
      <c r="B11165" s="219"/>
      <c r="C11165" s="103"/>
      <c r="D11165" s="103"/>
      <c r="E11165" s="5" t="str">
        <f t="array" ref="E11165">IF(D11165="","",XLOOKUP(D11165,DATOS!$D$6:D14000,DATOS!$C$6:C14000,0,0,1))</f>
        <v/>
      </c>
      <c r="F11165" s="220"/>
      <c r="G11165" s="221"/>
      <c r="H11165" s="194"/>
      <c r="I11165" s="106"/>
      <c r="J11165" s="195"/>
      <c r="K11165" s="195"/>
      <c r="L11165" s="196"/>
    </row>
    <row r="11166">
      <c r="A11166" s="198"/>
      <c r="B11166" s="219"/>
      <c r="C11166" s="103"/>
      <c r="D11166" s="103"/>
      <c r="E11166" s="5" t="str">
        <f t="array" ref="E11166">IF(D11166="","",XLOOKUP(D11166,DATOS!$D$6:D14000,DATOS!$C$6:C14000,0,0,1))</f>
        <v/>
      </c>
      <c r="F11166" s="220"/>
      <c r="G11166" s="221"/>
      <c r="H11166" s="194"/>
      <c r="I11166" s="106"/>
      <c r="J11166" s="195"/>
      <c r="K11166" s="195"/>
      <c r="L11166" s="196"/>
    </row>
    <row r="11167">
      <c r="A11167" s="198"/>
      <c r="B11167" s="219"/>
      <c r="C11167" s="103"/>
      <c r="D11167" s="103"/>
      <c r="E11167" s="5" t="str">
        <f t="array" ref="E11167">IF(D11167="","",XLOOKUP(D11167,DATOS!$D$6:D14000,DATOS!$C$6:C14000,0,0,1))</f>
        <v/>
      </c>
      <c r="F11167" s="220"/>
      <c r="G11167" s="221"/>
      <c r="H11167" s="194"/>
      <c r="I11167" s="106"/>
      <c r="J11167" s="195"/>
      <c r="K11167" s="195"/>
      <c r="L11167" s="196"/>
    </row>
    <row r="11168">
      <c r="A11168" s="198"/>
      <c r="B11168" s="219"/>
      <c r="C11168" s="103"/>
      <c r="D11168" s="103"/>
      <c r="E11168" s="5" t="str">
        <f t="array" ref="E11168">IF(D11168="","",XLOOKUP(D11168,DATOS!$D$6:D14000,DATOS!$C$6:C14000,0,0,1))</f>
        <v/>
      </c>
      <c r="F11168" s="220"/>
      <c r="G11168" s="221"/>
      <c r="H11168" s="194"/>
      <c r="I11168" s="106"/>
      <c r="J11168" s="195"/>
      <c r="K11168" s="195"/>
      <c r="L11168" s="196"/>
    </row>
    <row r="11169">
      <c r="A11169" s="198"/>
      <c r="B11169" s="219"/>
      <c r="C11169" s="103"/>
      <c r="D11169" s="103"/>
      <c r="E11169" s="5" t="str">
        <f t="array" ref="E11169">IF(D11169="","",XLOOKUP(D11169,DATOS!$D$6:D14000,DATOS!$C$6:C14000,0,0,1))</f>
        <v/>
      </c>
      <c r="F11169" s="220"/>
      <c r="G11169" s="221"/>
      <c r="H11169" s="194"/>
      <c r="I11169" s="106"/>
      <c r="J11169" s="195"/>
      <c r="K11169" s="195"/>
      <c r="L11169" s="196"/>
    </row>
    <row r="11170">
      <c r="A11170" s="198"/>
      <c r="B11170" s="219"/>
      <c r="C11170" s="103"/>
      <c r="D11170" s="103"/>
      <c r="E11170" s="5" t="str">
        <f t="array" ref="E11170">IF(D11170="","",XLOOKUP(D11170,DATOS!$D$6:D14000,DATOS!$C$6:C14000,0,0,1))</f>
        <v/>
      </c>
      <c r="F11170" s="220"/>
      <c r="G11170" s="221"/>
      <c r="H11170" s="194"/>
      <c r="I11170" s="106"/>
      <c r="J11170" s="195"/>
      <c r="K11170" s="195"/>
      <c r="L11170" s="196"/>
    </row>
    <row r="11171">
      <c r="A11171" s="198"/>
      <c r="B11171" s="219"/>
      <c r="C11171" s="103"/>
      <c r="D11171" s="103"/>
      <c r="E11171" s="5" t="str">
        <f t="array" ref="E11171">IF(D11171="","",XLOOKUP(D11171,DATOS!$D$6:D14000,DATOS!$C$6:C14000,0,0,1))</f>
        <v/>
      </c>
      <c r="F11171" s="220"/>
      <c r="G11171" s="221"/>
      <c r="H11171" s="194"/>
      <c r="I11171" s="106"/>
      <c r="J11171" s="195"/>
      <c r="K11171" s="195"/>
      <c r="L11171" s="196"/>
    </row>
    <row r="11172">
      <c r="A11172" s="198"/>
      <c r="B11172" s="219"/>
      <c r="C11172" s="103"/>
      <c r="D11172" s="103"/>
      <c r="E11172" s="5" t="str">
        <f t="array" ref="E11172">IF(D11172="","",XLOOKUP(D11172,DATOS!$D$6:D14000,DATOS!$C$6:C14000,0,0,1))</f>
        <v/>
      </c>
      <c r="F11172" s="220"/>
      <c r="G11172" s="221"/>
      <c r="H11172" s="194"/>
      <c r="I11172" s="106"/>
      <c r="J11172" s="195"/>
      <c r="K11172" s="195"/>
      <c r="L11172" s="196"/>
    </row>
    <row r="11173">
      <c r="A11173" s="198"/>
      <c r="B11173" s="219"/>
      <c r="C11173" s="103"/>
      <c r="D11173" s="103"/>
      <c r="E11173" s="5" t="str">
        <f t="array" ref="E11173">IF(D11173="","",XLOOKUP(D11173,DATOS!$D$6:D14000,DATOS!$C$6:C14000,0,0,1))</f>
        <v/>
      </c>
      <c r="F11173" s="220"/>
      <c r="G11173" s="221"/>
      <c r="H11173" s="194"/>
      <c r="I11173" s="106"/>
      <c r="J11173" s="195"/>
      <c r="K11173" s="195"/>
      <c r="L11173" s="196"/>
    </row>
    <row r="11174">
      <c r="A11174" s="198"/>
      <c r="B11174" s="219"/>
      <c r="C11174" s="103"/>
      <c r="D11174" s="103"/>
      <c r="E11174" s="5" t="str">
        <f t="array" ref="E11174">IF(D11174="","",XLOOKUP(D11174,DATOS!$D$6:D14000,DATOS!$C$6:C14000,0,0,1))</f>
        <v/>
      </c>
      <c r="F11174" s="220"/>
      <c r="G11174" s="221"/>
      <c r="H11174" s="194"/>
      <c r="I11174" s="106"/>
      <c r="J11174" s="195"/>
      <c r="K11174" s="195"/>
      <c r="L11174" s="196"/>
    </row>
    <row r="11175">
      <c r="A11175" s="198"/>
      <c r="B11175" s="219"/>
      <c r="C11175" s="103"/>
      <c r="D11175" s="103"/>
      <c r="E11175" s="5" t="str">
        <f t="array" ref="E11175">IF(D11175="","",XLOOKUP(D11175,DATOS!$D$6:D14000,DATOS!$C$6:C14000,0,0,1))</f>
        <v/>
      </c>
      <c r="F11175" s="220"/>
      <c r="G11175" s="221"/>
      <c r="H11175" s="194"/>
      <c r="I11175" s="106"/>
      <c r="J11175" s="195"/>
      <c r="K11175" s="195"/>
      <c r="L11175" s="196"/>
    </row>
    <row r="11176">
      <c r="A11176" s="198"/>
      <c r="B11176" s="219"/>
      <c r="C11176" s="103"/>
      <c r="D11176" s="103"/>
      <c r="E11176" s="5" t="str">
        <f t="array" ref="E11176">IF(D11176="","",XLOOKUP(D11176,DATOS!$D$6:D14000,DATOS!$C$6:C14000,0,0,1))</f>
        <v/>
      </c>
      <c r="F11176" s="220"/>
      <c r="G11176" s="221"/>
      <c r="H11176" s="194"/>
      <c r="I11176" s="106"/>
      <c r="J11176" s="195"/>
      <c r="K11176" s="195"/>
      <c r="L11176" s="196"/>
    </row>
    <row r="11177">
      <c r="A11177" s="198"/>
      <c r="B11177" s="219"/>
      <c r="C11177" s="103"/>
      <c r="D11177" s="103"/>
      <c r="E11177" s="5" t="str">
        <f t="array" ref="E11177">IF(D11177="","",XLOOKUP(D11177,DATOS!$D$6:D14000,DATOS!$C$6:C14000,0,0,1))</f>
        <v/>
      </c>
      <c r="F11177" s="220"/>
      <c r="G11177" s="221"/>
      <c r="H11177" s="194"/>
      <c r="I11177" s="106"/>
      <c r="J11177" s="195"/>
      <c r="K11177" s="195"/>
      <c r="L11177" s="196"/>
    </row>
    <row r="11178">
      <c r="A11178" s="198"/>
      <c r="B11178" s="219"/>
      <c r="C11178" s="103"/>
      <c r="D11178" s="103"/>
      <c r="E11178" s="5" t="str">
        <f t="array" ref="E11178">IF(D11178="","",XLOOKUP(D11178,DATOS!$D$6:D14000,DATOS!$C$6:C14000,0,0,1))</f>
        <v/>
      </c>
      <c r="F11178" s="220"/>
      <c r="G11178" s="221"/>
      <c r="H11178" s="194"/>
      <c r="I11178" s="106"/>
      <c r="J11178" s="195"/>
      <c r="K11178" s="195"/>
      <c r="L11178" s="196"/>
    </row>
    <row r="11179">
      <c r="A11179" s="198"/>
      <c r="B11179" s="219"/>
      <c r="C11179" s="103"/>
      <c r="D11179" s="103"/>
      <c r="E11179" s="5" t="str">
        <f t="array" ref="E11179">IF(D11179="","",XLOOKUP(D11179,DATOS!$D$6:D14000,DATOS!$C$6:C14000,0,0,1))</f>
        <v/>
      </c>
      <c r="F11179" s="220"/>
      <c r="G11179" s="221"/>
      <c r="H11179" s="194"/>
      <c r="I11179" s="106"/>
      <c r="J11179" s="195"/>
      <c r="K11179" s="195"/>
      <c r="L11179" s="196"/>
    </row>
    <row r="11180">
      <c r="A11180" s="198"/>
      <c r="B11180" s="219"/>
      <c r="C11180" s="103"/>
      <c r="D11180" s="103"/>
      <c r="E11180" s="5" t="str">
        <f t="array" ref="E11180">IF(D11180="","",XLOOKUP(D11180,DATOS!$D$6:D14000,DATOS!$C$6:C14000,0,0,1))</f>
        <v/>
      </c>
      <c r="F11180" s="220"/>
      <c r="G11180" s="221"/>
      <c r="H11180" s="194"/>
      <c r="I11180" s="106"/>
      <c r="J11180" s="195"/>
      <c r="K11180" s="195"/>
      <c r="L11180" s="196"/>
    </row>
    <row r="11181">
      <c r="A11181" s="198"/>
      <c r="B11181" s="219"/>
      <c r="C11181" s="103"/>
      <c r="D11181" s="103"/>
      <c r="E11181" s="5" t="str">
        <f t="array" ref="E11181">IF(D11181="","",XLOOKUP(D11181,DATOS!$D$6:D14000,DATOS!$C$6:C14000,0,0,1))</f>
        <v/>
      </c>
      <c r="F11181" s="220"/>
      <c r="G11181" s="221"/>
      <c r="H11181" s="194"/>
      <c r="I11181" s="106"/>
      <c r="J11181" s="195"/>
      <c r="K11181" s="195"/>
      <c r="L11181" s="196"/>
    </row>
    <row r="11182">
      <c r="A11182" s="198"/>
      <c r="B11182" s="219"/>
      <c r="C11182" s="103"/>
      <c r="D11182" s="103"/>
      <c r="E11182" s="5" t="str">
        <f t="array" ref="E11182">IF(D11182="","",XLOOKUP(D11182,DATOS!$D$6:D14000,DATOS!$C$6:C14000,0,0,1))</f>
        <v/>
      </c>
      <c r="F11182" s="220"/>
      <c r="G11182" s="221"/>
      <c r="H11182" s="194"/>
      <c r="I11182" s="106"/>
      <c r="J11182" s="195"/>
      <c r="K11182" s="195"/>
      <c r="L11182" s="196"/>
    </row>
    <row r="11183">
      <c r="A11183" s="198"/>
      <c r="B11183" s="219"/>
      <c r="C11183" s="103"/>
      <c r="D11183" s="103"/>
      <c r="E11183" s="5" t="str">
        <f t="array" ref="E11183">IF(D11183="","",XLOOKUP(D11183,DATOS!$D$6:D14000,DATOS!$C$6:C14000,0,0,1))</f>
        <v/>
      </c>
      <c r="F11183" s="220"/>
      <c r="G11183" s="221"/>
      <c r="H11183" s="194"/>
      <c r="I11183" s="106"/>
      <c r="J11183" s="195"/>
      <c r="K11183" s="195"/>
      <c r="L11183" s="196"/>
    </row>
    <row r="11184">
      <c r="A11184" s="198"/>
      <c r="B11184" s="219"/>
      <c r="C11184" s="103"/>
      <c r="D11184" s="103"/>
      <c r="E11184" s="5" t="str">
        <f t="array" ref="E11184">IF(D11184="","",XLOOKUP(D11184,DATOS!$D$6:D14000,DATOS!$C$6:C14000,0,0,1))</f>
        <v/>
      </c>
      <c r="F11184" s="220"/>
      <c r="G11184" s="221"/>
      <c r="H11184" s="194"/>
      <c r="I11184" s="106"/>
      <c r="J11184" s="195"/>
      <c r="K11184" s="195"/>
      <c r="L11184" s="196"/>
    </row>
    <row r="11185">
      <c r="A11185" s="198"/>
      <c r="B11185" s="219"/>
      <c r="C11185" s="103"/>
      <c r="D11185" s="103"/>
      <c r="E11185" s="5" t="str">
        <f t="array" ref="E11185">IF(D11185="","",XLOOKUP(D11185,DATOS!$D$6:D14000,DATOS!$C$6:C14000,0,0,1))</f>
        <v/>
      </c>
      <c r="F11185" s="220"/>
      <c r="G11185" s="221"/>
      <c r="H11185" s="194"/>
      <c r="I11185" s="106"/>
      <c r="J11185" s="195"/>
      <c r="K11185" s="195"/>
      <c r="L11185" s="196"/>
    </row>
    <row r="11186">
      <c r="A11186" s="198"/>
      <c r="B11186" s="219"/>
      <c r="C11186" s="103"/>
      <c r="D11186" s="103"/>
      <c r="E11186" s="5" t="str">
        <f t="array" ref="E11186">IF(D11186="","",XLOOKUP(D11186,DATOS!$D$6:D14000,DATOS!$C$6:C14000,0,0,1))</f>
        <v/>
      </c>
      <c r="F11186" s="220"/>
      <c r="G11186" s="221"/>
      <c r="H11186" s="194"/>
      <c r="I11186" s="106"/>
      <c r="J11186" s="195"/>
      <c r="K11186" s="195"/>
      <c r="L11186" s="196"/>
    </row>
    <row r="11187">
      <c r="A11187" s="198"/>
      <c r="B11187" s="219"/>
      <c r="C11187" s="103"/>
      <c r="D11187" s="103"/>
      <c r="E11187" s="5" t="str">
        <f t="array" ref="E11187">IF(D11187="","",XLOOKUP(D11187,DATOS!$D$6:D14000,DATOS!$C$6:C14000,0,0,1))</f>
        <v/>
      </c>
      <c r="F11187" s="220"/>
      <c r="G11187" s="221"/>
      <c r="H11187" s="194"/>
      <c r="I11187" s="106"/>
      <c r="J11187" s="195"/>
      <c r="K11187" s="195"/>
      <c r="L11187" s="196"/>
    </row>
    <row r="11188">
      <c r="A11188" s="198"/>
      <c r="B11188" s="219"/>
      <c r="C11188" s="103"/>
      <c r="D11188" s="103"/>
      <c r="E11188" s="5" t="str">
        <f t="array" ref="E11188">IF(D11188="","",XLOOKUP(D11188,DATOS!$D$6:D14000,DATOS!$C$6:C14000,0,0,1))</f>
        <v/>
      </c>
      <c r="F11188" s="220"/>
      <c r="G11188" s="221"/>
      <c r="H11188" s="194"/>
      <c r="I11188" s="106"/>
      <c r="J11188" s="195"/>
      <c r="K11188" s="195"/>
      <c r="L11188" s="196"/>
    </row>
    <row r="11189">
      <c r="A11189" s="198"/>
      <c r="B11189" s="219"/>
      <c r="C11189" s="103"/>
      <c r="D11189" s="103"/>
      <c r="E11189" s="5" t="str">
        <f t="array" ref="E11189">IF(D11189="","",XLOOKUP(D11189,DATOS!$D$6:D14000,DATOS!$C$6:C14000,0,0,1))</f>
        <v/>
      </c>
      <c r="F11189" s="220"/>
      <c r="G11189" s="221"/>
      <c r="H11189" s="194"/>
      <c r="I11189" s="106"/>
      <c r="J11189" s="195"/>
      <c r="K11189" s="195"/>
      <c r="L11189" s="196"/>
    </row>
    <row r="11190">
      <c r="A11190" s="198"/>
      <c r="B11190" s="219"/>
      <c r="C11190" s="103"/>
      <c r="D11190" s="103"/>
      <c r="E11190" s="5" t="str">
        <f t="array" ref="E11190">IF(D11190="","",XLOOKUP(D11190,DATOS!$D$6:D14000,DATOS!$C$6:C14000,0,0,1))</f>
        <v/>
      </c>
      <c r="F11190" s="220"/>
      <c r="G11190" s="221"/>
      <c r="H11190" s="194"/>
      <c r="I11190" s="106"/>
      <c r="J11190" s="195"/>
      <c r="K11190" s="195"/>
      <c r="L11190" s="196"/>
    </row>
    <row r="11191">
      <c r="A11191" s="198"/>
      <c r="B11191" s="219"/>
      <c r="C11191" s="103"/>
      <c r="D11191" s="103"/>
      <c r="E11191" s="5" t="str">
        <f t="array" ref="E11191">IF(D11191="","",XLOOKUP(D11191,DATOS!$D$6:D14000,DATOS!$C$6:C14000,0,0,1))</f>
        <v/>
      </c>
      <c r="F11191" s="220"/>
      <c r="G11191" s="221"/>
      <c r="H11191" s="194"/>
      <c r="I11191" s="106"/>
      <c r="J11191" s="195"/>
      <c r="K11191" s="195"/>
      <c r="L11191" s="196"/>
    </row>
    <row r="11192">
      <c r="A11192" s="198"/>
      <c r="B11192" s="219"/>
      <c r="C11192" s="103"/>
      <c r="D11192" s="103"/>
      <c r="E11192" s="5" t="str">
        <f t="array" ref="E11192">IF(D11192="","",XLOOKUP(D11192,DATOS!$D$6:D14000,DATOS!$C$6:C14000,0,0,1))</f>
        <v/>
      </c>
      <c r="F11192" s="220"/>
      <c r="G11192" s="221"/>
      <c r="H11192" s="194"/>
      <c r="I11192" s="106"/>
      <c r="J11192" s="195"/>
      <c r="K11192" s="195"/>
      <c r="L11192" s="196"/>
    </row>
    <row r="11193">
      <c r="A11193" s="198"/>
      <c r="B11193" s="219"/>
      <c r="C11193" s="103"/>
      <c r="D11193" s="103"/>
      <c r="E11193" s="5" t="str">
        <f t="array" ref="E11193">IF(D11193="","",XLOOKUP(D11193,DATOS!$D$6:D14000,DATOS!$C$6:C14000,0,0,1))</f>
        <v/>
      </c>
      <c r="F11193" s="220"/>
      <c r="G11193" s="221"/>
      <c r="H11193" s="194"/>
      <c r="I11193" s="106"/>
      <c r="J11193" s="195"/>
      <c r="K11193" s="195"/>
      <c r="L11193" s="196"/>
    </row>
    <row r="11194">
      <c r="A11194" s="198"/>
      <c r="B11194" s="219"/>
      <c r="C11194" s="103"/>
      <c r="D11194" s="103"/>
      <c r="E11194" s="5" t="str">
        <f t="array" ref="E11194">IF(D11194="","",XLOOKUP(D11194,DATOS!$D$6:D14000,DATOS!$C$6:C14000,0,0,1))</f>
        <v/>
      </c>
      <c r="F11194" s="220"/>
      <c r="G11194" s="221"/>
      <c r="H11194" s="194"/>
      <c r="I11194" s="106"/>
      <c r="J11194" s="195"/>
      <c r="K11194" s="195"/>
      <c r="L11194" s="196"/>
    </row>
    <row r="11195">
      <c r="A11195" s="198"/>
      <c r="B11195" s="219"/>
      <c r="C11195" s="103"/>
      <c r="D11195" s="103"/>
      <c r="E11195" s="5" t="str">
        <f t="array" ref="E11195">IF(D11195="","",XLOOKUP(D11195,DATOS!$D$6:D14000,DATOS!$C$6:C14000,0,0,1))</f>
        <v/>
      </c>
      <c r="F11195" s="220"/>
      <c r="G11195" s="221"/>
      <c r="H11195" s="194"/>
      <c r="I11195" s="106"/>
      <c r="J11195" s="195"/>
      <c r="K11195" s="195"/>
      <c r="L11195" s="196"/>
    </row>
    <row r="11196">
      <c r="A11196" s="198"/>
      <c r="B11196" s="219"/>
      <c r="C11196" s="103"/>
      <c r="D11196" s="103"/>
      <c r="E11196" s="5" t="str">
        <f t="array" ref="E11196">IF(D11196="","",XLOOKUP(D11196,DATOS!$D$6:D14000,DATOS!$C$6:C14000,0,0,1))</f>
        <v/>
      </c>
      <c r="F11196" s="220"/>
      <c r="G11196" s="221"/>
      <c r="H11196" s="194"/>
      <c r="I11196" s="106"/>
      <c r="J11196" s="195"/>
      <c r="K11196" s="195"/>
      <c r="L11196" s="196"/>
    </row>
    <row r="11197">
      <c r="A11197" s="198"/>
      <c r="B11197" s="219"/>
      <c r="C11197" s="103"/>
      <c r="D11197" s="103"/>
      <c r="E11197" s="5" t="str">
        <f t="array" ref="E11197">IF(D11197="","",XLOOKUP(D11197,DATOS!$D$6:D14000,DATOS!$C$6:C14000,0,0,1))</f>
        <v/>
      </c>
      <c r="F11197" s="220"/>
      <c r="G11197" s="221"/>
      <c r="H11197" s="194"/>
      <c r="I11197" s="106"/>
      <c r="J11197" s="195"/>
      <c r="K11197" s="195"/>
      <c r="L11197" s="196"/>
    </row>
    <row r="11198">
      <c r="A11198" s="198"/>
      <c r="B11198" s="219"/>
      <c r="C11198" s="103"/>
      <c r="D11198" s="103"/>
      <c r="E11198" s="5" t="str">
        <f t="array" ref="E11198">IF(D11198="","",XLOOKUP(D11198,DATOS!$D$6:D14000,DATOS!$C$6:C14000,0,0,1))</f>
        <v/>
      </c>
      <c r="F11198" s="220"/>
      <c r="G11198" s="221"/>
      <c r="H11198" s="194"/>
      <c r="I11198" s="106"/>
      <c r="J11198" s="195"/>
      <c r="K11198" s="195"/>
      <c r="L11198" s="196"/>
    </row>
    <row r="11199">
      <c r="A11199" s="198"/>
      <c r="B11199" s="219"/>
      <c r="C11199" s="103"/>
      <c r="D11199" s="103"/>
      <c r="E11199" s="5" t="str">
        <f t="array" ref="E11199">IF(D11199="","",XLOOKUP(D11199,DATOS!$D$6:D14000,DATOS!$C$6:C14000,0,0,1))</f>
        <v/>
      </c>
      <c r="F11199" s="220"/>
      <c r="G11199" s="221"/>
      <c r="H11199" s="194"/>
      <c r="I11199" s="106"/>
      <c r="J11199" s="195"/>
      <c r="K11199" s="195"/>
      <c r="L11199" s="196"/>
    </row>
    <row r="11200">
      <c r="A11200" s="198"/>
      <c r="B11200" s="219"/>
      <c r="C11200" s="103"/>
      <c r="D11200" s="103"/>
      <c r="E11200" s="5" t="str">
        <f t="array" ref="E11200">IF(D11200="","",XLOOKUP(D11200,DATOS!$D$6:D14000,DATOS!$C$6:C14000,0,0,1))</f>
        <v/>
      </c>
      <c r="F11200" s="220"/>
      <c r="G11200" s="221"/>
      <c r="H11200" s="194"/>
      <c r="I11200" s="106"/>
      <c r="J11200" s="195"/>
      <c r="K11200" s="195"/>
      <c r="L11200" s="196"/>
    </row>
    <row r="11201">
      <c r="A11201" s="198"/>
      <c r="B11201" s="219"/>
      <c r="C11201" s="103"/>
      <c r="D11201" s="103"/>
      <c r="E11201" s="5" t="str">
        <f t="array" ref="E11201">IF(D11201="","",XLOOKUP(D11201,DATOS!$D$6:D14000,DATOS!$C$6:C14000,0,0,1))</f>
        <v/>
      </c>
      <c r="F11201" s="220"/>
      <c r="G11201" s="221"/>
      <c r="H11201" s="194"/>
      <c r="I11201" s="106"/>
      <c r="J11201" s="195"/>
      <c r="K11201" s="195"/>
      <c r="L11201" s="196"/>
    </row>
    <row r="11202">
      <c r="A11202" s="198"/>
      <c r="B11202" s="219"/>
      <c r="C11202" s="103"/>
      <c r="D11202" s="103"/>
      <c r="E11202" s="5" t="str">
        <f t="array" ref="E11202">IF(D11202="","",XLOOKUP(D11202,DATOS!$D$6:D14000,DATOS!$C$6:C14000,0,0,1))</f>
        <v/>
      </c>
      <c r="F11202" s="220"/>
      <c r="G11202" s="221"/>
      <c r="H11202" s="194"/>
      <c r="I11202" s="106"/>
      <c r="J11202" s="195"/>
      <c r="K11202" s="195"/>
      <c r="L11202" s="196"/>
    </row>
    <row r="11203">
      <c r="A11203" s="198"/>
      <c r="B11203" s="219"/>
      <c r="C11203" s="103"/>
      <c r="D11203" s="103"/>
      <c r="E11203" s="5" t="str">
        <f t="array" ref="E11203">IF(D11203="","",XLOOKUP(D11203,DATOS!$D$6:D14000,DATOS!$C$6:C14000,0,0,1))</f>
        <v/>
      </c>
      <c r="F11203" s="220"/>
      <c r="G11203" s="221"/>
      <c r="H11203" s="194"/>
      <c r="I11203" s="106"/>
      <c r="J11203" s="195"/>
      <c r="K11203" s="195"/>
      <c r="L11203" s="196"/>
    </row>
    <row r="11204">
      <c r="A11204" s="198"/>
      <c r="B11204" s="219"/>
      <c r="C11204" s="103"/>
      <c r="D11204" s="103"/>
      <c r="E11204" s="5" t="str">
        <f t="array" ref="E11204">IF(D11204="","",XLOOKUP(D11204,DATOS!$D$6:D14000,DATOS!$C$6:C14000,0,0,1))</f>
        <v/>
      </c>
      <c r="F11204" s="220"/>
      <c r="G11204" s="221"/>
      <c r="H11204" s="194"/>
      <c r="I11204" s="106"/>
      <c r="J11204" s="195"/>
      <c r="K11204" s="195"/>
      <c r="L11204" s="196"/>
    </row>
    <row r="11205">
      <c r="A11205" s="198"/>
      <c r="B11205" s="219"/>
      <c r="C11205" s="103"/>
      <c r="D11205" s="103"/>
      <c r="E11205" s="5" t="str">
        <f t="array" ref="E11205">IF(D11205="","",XLOOKUP(D11205,DATOS!$D$6:D14000,DATOS!$C$6:C14000,0,0,1))</f>
        <v/>
      </c>
      <c r="F11205" s="220"/>
      <c r="G11205" s="221"/>
      <c r="H11205" s="194"/>
      <c r="I11205" s="106"/>
      <c r="J11205" s="195"/>
      <c r="K11205" s="195"/>
      <c r="L11205" s="196"/>
    </row>
    <row r="11206">
      <c r="A11206" s="198"/>
      <c r="B11206" s="219"/>
      <c r="C11206" s="103"/>
      <c r="D11206" s="103"/>
      <c r="E11206" s="5" t="str">
        <f t="array" ref="E11206">IF(D11206="","",XLOOKUP(D11206,DATOS!$D$6:D14000,DATOS!$C$6:C14000,0,0,1))</f>
        <v/>
      </c>
      <c r="F11206" s="220"/>
      <c r="G11206" s="221"/>
      <c r="H11206" s="194"/>
      <c r="I11206" s="106"/>
      <c r="J11206" s="195"/>
      <c r="K11206" s="195"/>
      <c r="L11206" s="196"/>
    </row>
    <row r="11207">
      <c r="A11207" s="198"/>
      <c r="B11207" s="219"/>
      <c r="C11207" s="103"/>
      <c r="D11207" s="103"/>
      <c r="E11207" s="5" t="str">
        <f t="array" ref="E11207">IF(D11207="","",XLOOKUP(D11207,DATOS!$D$6:D14000,DATOS!$C$6:C14000,0,0,1))</f>
        <v/>
      </c>
      <c r="F11207" s="220"/>
      <c r="G11207" s="221"/>
      <c r="H11207" s="194"/>
      <c r="I11207" s="106"/>
      <c r="J11207" s="195"/>
      <c r="K11207" s="195"/>
      <c r="L11207" s="196"/>
    </row>
    <row r="11208">
      <c r="A11208" s="198"/>
      <c r="B11208" s="219"/>
      <c r="C11208" s="103"/>
      <c r="D11208" s="103"/>
      <c r="E11208" s="5" t="str">
        <f t="array" ref="E11208">IF(D11208="","",XLOOKUP(D11208,DATOS!$D$6:D14000,DATOS!$C$6:C14000,0,0,1))</f>
        <v/>
      </c>
      <c r="F11208" s="220"/>
      <c r="G11208" s="221"/>
      <c r="H11208" s="194"/>
      <c r="I11208" s="106"/>
      <c r="J11208" s="195"/>
      <c r="K11208" s="195"/>
      <c r="L11208" s="196"/>
    </row>
    <row r="11209">
      <c r="A11209" s="198"/>
      <c r="B11209" s="219"/>
      <c r="C11209" s="103"/>
      <c r="D11209" s="103"/>
      <c r="E11209" s="5" t="str">
        <f t="array" ref="E11209">IF(D11209="","",XLOOKUP(D11209,DATOS!$D$6:D14000,DATOS!$C$6:C14000,0,0,1))</f>
        <v/>
      </c>
      <c r="F11209" s="220"/>
      <c r="G11209" s="221"/>
      <c r="H11209" s="194"/>
      <c r="I11209" s="106"/>
      <c r="J11209" s="195"/>
      <c r="K11209" s="195"/>
      <c r="L11209" s="196"/>
    </row>
    <row r="11210">
      <c r="A11210" s="198"/>
      <c r="B11210" s="219"/>
      <c r="C11210" s="103"/>
      <c r="D11210" s="103"/>
      <c r="E11210" s="5" t="str">
        <f t="array" ref="E11210">IF(D11210="","",XLOOKUP(D11210,DATOS!$D$6:D14000,DATOS!$C$6:C14000,0,0,1))</f>
        <v/>
      </c>
      <c r="F11210" s="220"/>
      <c r="G11210" s="221"/>
      <c r="H11210" s="194"/>
      <c r="I11210" s="106"/>
      <c r="J11210" s="195"/>
      <c r="K11210" s="195"/>
      <c r="L11210" s="196"/>
    </row>
    <row r="11211">
      <c r="A11211" s="198"/>
      <c r="B11211" s="219"/>
      <c r="C11211" s="103"/>
      <c r="D11211" s="103"/>
      <c r="E11211" s="5" t="str">
        <f t="array" ref="E11211">IF(D11211="","",XLOOKUP(D11211,DATOS!$D$6:D14000,DATOS!$C$6:C14000,0,0,1))</f>
        <v/>
      </c>
      <c r="F11211" s="220"/>
      <c r="G11211" s="221"/>
      <c r="H11211" s="194"/>
      <c r="I11211" s="106"/>
      <c r="J11211" s="195"/>
      <c r="K11211" s="195"/>
      <c r="L11211" s="196"/>
    </row>
    <row r="11212">
      <c r="A11212" s="198"/>
      <c r="B11212" s="219"/>
      <c r="C11212" s="103"/>
      <c r="D11212" s="103"/>
      <c r="E11212" s="5" t="str">
        <f t="array" ref="E11212">IF(D11212="","",XLOOKUP(D11212,DATOS!$D$6:D14000,DATOS!$C$6:C14000,0,0,1))</f>
        <v/>
      </c>
      <c r="F11212" s="220"/>
      <c r="G11212" s="221"/>
      <c r="H11212" s="194"/>
      <c r="I11212" s="106"/>
      <c r="J11212" s="195"/>
      <c r="K11212" s="195"/>
      <c r="L11212" s="196"/>
    </row>
    <row r="11213">
      <c r="A11213" s="198"/>
      <c r="B11213" s="219"/>
      <c r="C11213" s="103"/>
      <c r="D11213" s="103"/>
      <c r="E11213" s="5" t="str">
        <f t="array" ref="E11213">IF(D11213="","",XLOOKUP(D11213,DATOS!$D$6:D14000,DATOS!$C$6:C14000,0,0,1))</f>
        <v/>
      </c>
      <c r="F11213" s="220"/>
      <c r="G11213" s="221"/>
      <c r="H11213" s="194"/>
      <c r="I11213" s="106"/>
      <c r="J11213" s="195"/>
      <c r="K11213" s="195"/>
      <c r="L11213" s="196"/>
    </row>
    <row r="11214">
      <c r="A11214" s="198"/>
      <c r="B11214" s="219"/>
      <c r="C11214" s="103"/>
      <c r="D11214" s="103"/>
      <c r="E11214" s="5" t="str">
        <f t="array" ref="E11214">IF(D11214="","",XLOOKUP(D11214,DATOS!$D$6:D14000,DATOS!$C$6:C14000,0,0,1))</f>
        <v/>
      </c>
      <c r="F11214" s="220"/>
      <c r="G11214" s="221"/>
      <c r="H11214" s="194"/>
      <c r="I11214" s="106"/>
      <c r="J11214" s="195"/>
      <c r="K11214" s="195"/>
      <c r="L11214" s="196"/>
    </row>
    <row r="11215">
      <c r="A11215" s="198"/>
      <c r="B11215" s="219"/>
      <c r="C11215" s="103"/>
      <c r="D11215" s="103"/>
      <c r="E11215" s="5" t="str">
        <f t="array" ref="E11215">IF(D11215="","",XLOOKUP(D11215,DATOS!$D$6:D14000,DATOS!$C$6:C14000,0,0,1))</f>
        <v/>
      </c>
      <c r="F11215" s="220"/>
      <c r="G11215" s="221"/>
      <c r="H11215" s="194"/>
      <c r="I11215" s="106"/>
      <c r="J11215" s="195"/>
      <c r="K11215" s="195"/>
      <c r="L11215" s="196"/>
    </row>
    <row r="11216">
      <c r="A11216" s="198"/>
      <c r="B11216" s="219"/>
      <c r="C11216" s="103"/>
      <c r="D11216" s="103"/>
      <c r="E11216" s="5" t="str">
        <f t="array" ref="E11216">IF(D11216="","",XLOOKUP(D11216,DATOS!$D$6:D14000,DATOS!$C$6:C14000,0,0,1))</f>
        <v/>
      </c>
      <c r="F11216" s="220"/>
      <c r="G11216" s="221"/>
      <c r="H11216" s="194"/>
      <c r="I11216" s="106"/>
      <c r="J11216" s="195"/>
      <c r="K11216" s="195"/>
      <c r="L11216" s="196"/>
    </row>
    <row r="11217">
      <c r="A11217" s="198"/>
      <c r="B11217" s="219"/>
      <c r="C11217" s="103"/>
      <c r="D11217" s="103"/>
      <c r="E11217" s="5" t="str">
        <f t="array" ref="E11217">IF(D11217="","",XLOOKUP(D11217,DATOS!$D$6:D14000,DATOS!$C$6:C14000,0,0,1))</f>
        <v/>
      </c>
      <c r="F11217" s="220"/>
      <c r="G11217" s="221"/>
      <c r="H11217" s="194"/>
      <c r="I11217" s="106"/>
      <c r="J11217" s="195"/>
      <c r="K11217" s="195"/>
      <c r="L11217" s="196"/>
    </row>
    <row r="11218">
      <c r="A11218" s="198"/>
      <c r="B11218" s="219"/>
      <c r="C11218" s="103"/>
      <c r="D11218" s="103"/>
      <c r="E11218" s="5" t="str">
        <f t="array" ref="E11218">IF(D11218="","",XLOOKUP(D11218,DATOS!$D$6:D14000,DATOS!$C$6:C14000,0,0,1))</f>
        <v/>
      </c>
      <c r="F11218" s="220"/>
      <c r="G11218" s="221"/>
      <c r="H11218" s="194"/>
      <c r="I11218" s="106"/>
      <c r="J11218" s="195"/>
      <c r="K11218" s="195"/>
      <c r="L11218" s="196"/>
    </row>
    <row r="11219">
      <c r="A11219" s="198"/>
      <c r="B11219" s="219"/>
      <c r="C11219" s="103"/>
      <c r="D11219" s="103"/>
      <c r="E11219" s="5" t="str">
        <f t="array" ref="E11219">IF(D11219="","",XLOOKUP(D11219,DATOS!$D$6:D14000,DATOS!$C$6:C14000,0,0,1))</f>
        <v/>
      </c>
      <c r="F11219" s="220"/>
      <c r="G11219" s="221"/>
      <c r="H11219" s="194"/>
      <c r="I11219" s="106"/>
      <c r="J11219" s="195"/>
      <c r="K11219" s="195"/>
      <c r="L11219" s="196"/>
    </row>
    <row r="11220">
      <c r="A11220" s="198"/>
      <c r="B11220" s="219"/>
      <c r="C11220" s="103"/>
      <c r="D11220" s="103"/>
      <c r="E11220" s="5" t="str">
        <f t="array" ref="E11220">IF(D11220="","",XLOOKUP(D11220,DATOS!$D$6:D14000,DATOS!$C$6:C14000,0,0,1))</f>
        <v/>
      </c>
      <c r="F11220" s="220"/>
      <c r="G11220" s="221"/>
      <c r="H11220" s="194"/>
      <c r="I11220" s="106"/>
      <c r="J11220" s="195"/>
      <c r="K11220" s="195"/>
      <c r="L11220" s="196"/>
    </row>
    <row r="11221">
      <c r="A11221" s="198"/>
      <c r="B11221" s="219"/>
      <c r="C11221" s="103"/>
      <c r="D11221" s="103"/>
      <c r="E11221" s="5" t="str">
        <f t="array" ref="E11221">IF(D11221="","",XLOOKUP(D11221,DATOS!$D$6:D14000,DATOS!$C$6:C14000,0,0,1))</f>
        <v/>
      </c>
      <c r="F11221" s="220"/>
      <c r="G11221" s="221"/>
      <c r="H11221" s="194"/>
      <c r="I11221" s="106"/>
      <c r="J11221" s="195"/>
      <c r="K11221" s="195"/>
      <c r="L11221" s="196"/>
    </row>
    <row r="11222">
      <c r="A11222" s="198"/>
      <c r="B11222" s="219"/>
      <c r="C11222" s="103"/>
      <c r="D11222" s="103"/>
      <c r="E11222" s="5" t="str">
        <f t="array" ref="E11222">IF(D11222="","",XLOOKUP(D11222,DATOS!$D$6:D14000,DATOS!$C$6:C14000,0,0,1))</f>
        <v/>
      </c>
      <c r="F11222" s="220"/>
      <c r="G11222" s="221"/>
      <c r="H11222" s="194"/>
      <c r="I11222" s="106"/>
      <c r="J11222" s="195"/>
      <c r="K11222" s="195"/>
      <c r="L11222" s="196"/>
    </row>
    <row r="11223">
      <c r="A11223" s="198"/>
      <c r="B11223" s="219"/>
      <c r="C11223" s="103"/>
      <c r="D11223" s="103"/>
      <c r="E11223" s="5" t="str">
        <f t="array" ref="E11223">IF(D11223="","",XLOOKUP(D11223,DATOS!$D$6:D14000,DATOS!$C$6:C14000,0,0,1))</f>
        <v/>
      </c>
      <c r="F11223" s="220"/>
      <c r="G11223" s="221"/>
      <c r="H11223" s="194"/>
      <c r="I11223" s="106"/>
      <c r="J11223" s="195"/>
      <c r="K11223" s="195"/>
      <c r="L11223" s="196"/>
    </row>
    <row r="11224">
      <c r="A11224" s="198"/>
      <c r="B11224" s="219"/>
      <c r="C11224" s="103"/>
      <c r="D11224" s="103"/>
      <c r="E11224" s="5" t="str">
        <f t="array" ref="E11224">IF(D11224="","",XLOOKUP(D11224,DATOS!$D$6:D14000,DATOS!$C$6:C14000,0,0,1))</f>
        <v/>
      </c>
      <c r="F11224" s="220"/>
      <c r="G11224" s="221"/>
      <c r="H11224" s="194"/>
      <c r="I11224" s="106"/>
      <c r="J11224" s="195"/>
      <c r="K11224" s="195"/>
      <c r="L11224" s="196"/>
    </row>
    <row r="11225">
      <c r="A11225" s="198"/>
      <c r="B11225" s="219"/>
      <c r="C11225" s="103"/>
      <c r="D11225" s="103"/>
      <c r="E11225" s="5" t="str">
        <f t="array" ref="E11225">IF(D11225="","",XLOOKUP(D11225,DATOS!$D$6:D14000,DATOS!$C$6:C14000,0,0,1))</f>
        <v/>
      </c>
      <c r="F11225" s="220"/>
      <c r="G11225" s="221"/>
      <c r="H11225" s="194"/>
      <c r="I11225" s="106"/>
      <c r="J11225" s="195"/>
      <c r="K11225" s="195"/>
      <c r="L11225" s="196"/>
    </row>
    <row r="11226">
      <c r="A11226" s="198"/>
      <c r="B11226" s="219"/>
      <c r="C11226" s="103"/>
      <c r="D11226" s="103"/>
      <c r="E11226" s="5" t="str">
        <f t="array" ref="E11226">IF(D11226="","",XLOOKUP(D11226,DATOS!$D$6:D14000,DATOS!$C$6:C14000,0,0,1))</f>
        <v/>
      </c>
      <c r="F11226" s="220"/>
      <c r="G11226" s="221"/>
      <c r="H11226" s="194"/>
      <c r="I11226" s="106"/>
      <c r="J11226" s="195"/>
      <c r="K11226" s="195"/>
      <c r="L11226" s="196"/>
    </row>
    <row r="11227">
      <c r="A11227" s="198"/>
      <c r="B11227" s="219"/>
      <c r="C11227" s="103"/>
      <c r="D11227" s="103"/>
      <c r="E11227" s="5" t="str">
        <f t="array" ref="E11227">IF(D11227="","",XLOOKUP(D11227,DATOS!$D$6:D14000,DATOS!$C$6:C14000,0,0,1))</f>
        <v/>
      </c>
      <c r="F11227" s="220"/>
      <c r="G11227" s="221"/>
      <c r="H11227" s="194"/>
      <c r="I11227" s="106"/>
      <c r="J11227" s="195"/>
      <c r="K11227" s="195"/>
      <c r="L11227" s="196"/>
    </row>
    <row r="11228">
      <c r="A11228" s="198"/>
      <c r="B11228" s="219"/>
      <c r="C11228" s="103"/>
      <c r="D11228" s="103"/>
      <c r="E11228" s="5" t="str">
        <f t="array" ref="E11228">IF(D11228="","",XLOOKUP(D11228,DATOS!$D$6:D14000,DATOS!$C$6:C14000,0,0,1))</f>
        <v/>
      </c>
      <c r="F11228" s="220"/>
      <c r="G11228" s="221"/>
      <c r="H11228" s="194"/>
      <c r="I11228" s="106"/>
      <c r="J11228" s="195"/>
      <c r="K11228" s="195"/>
      <c r="L11228" s="196"/>
    </row>
    <row r="11229">
      <c r="A11229" s="198"/>
      <c r="B11229" s="219"/>
      <c r="C11229" s="103"/>
      <c r="D11229" s="103"/>
      <c r="E11229" s="5" t="str">
        <f t="array" ref="E11229">IF(D11229="","",XLOOKUP(D11229,DATOS!$D$6:D14000,DATOS!$C$6:C14000,0,0,1))</f>
        <v/>
      </c>
      <c r="F11229" s="220"/>
      <c r="G11229" s="221"/>
      <c r="H11229" s="194"/>
      <c r="I11229" s="106"/>
      <c r="J11229" s="195"/>
      <c r="K11229" s="195"/>
      <c r="L11229" s="196"/>
    </row>
    <row r="11230">
      <c r="A11230" s="198"/>
      <c r="B11230" s="219"/>
      <c r="C11230" s="103"/>
      <c r="D11230" s="103"/>
      <c r="E11230" s="5" t="str">
        <f t="array" ref="E11230">IF(D11230="","",XLOOKUP(D11230,DATOS!$D$6:D14000,DATOS!$C$6:C14000,0,0,1))</f>
        <v/>
      </c>
      <c r="F11230" s="220"/>
      <c r="G11230" s="221"/>
      <c r="H11230" s="194"/>
      <c r="I11230" s="106"/>
      <c r="J11230" s="195"/>
      <c r="K11230" s="195"/>
      <c r="L11230" s="196"/>
    </row>
    <row r="11231">
      <c r="A11231" s="198"/>
      <c r="B11231" s="219"/>
      <c r="C11231" s="103"/>
      <c r="D11231" s="103"/>
      <c r="E11231" s="5" t="str">
        <f t="array" ref="E11231">IF(D11231="","",XLOOKUP(D11231,DATOS!$D$6:D14000,DATOS!$C$6:C14000,0,0,1))</f>
        <v/>
      </c>
      <c r="F11231" s="220"/>
      <c r="G11231" s="221"/>
      <c r="H11231" s="194"/>
      <c r="I11231" s="106"/>
      <c r="J11231" s="195"/>
      <c r="K11231" s="195"/>
      <c r="L11231" s="196"/>
    </row>
    <row r="11232">
      <c r="A11232" s="198"/>
      <c r="B11232" s="219"/>
      <c r="C11232" s="103"/>
      <c r="D11232" s="103"/>
      <c r="E11232" s="5" t="str">
        <f t="array" ref="E11232">IF(D11232="","",XLOOKUP(D11232,DATOS!$D$6:D14000,DATOS!$C$6:C14000,0,0,1))</f>
        <v/>
      </c>
      <c r="F11232" s="220"/>
      <c r="G11232" s="221"/>
      <c r="H11232" s="194"/>
      <c r="I11232" s="106"/>
      <c r="J11232" s="195"/>
      <c r="K11232" s="195"/>
      <c r="L11232" s="196"/>
    </row>
    <row r="11233">
      <c r="A11233" s="198"/>
      <c r="B11233" s="219"/>
      <c r="C11233" s="103"/>
      <c r="D11233" s="103"/>
      <c r="E11233" s="5" t="str">
        <f t="array" ref="E11233">IF(D11233="","",XLOOKUP(D11233,DATOS!$D$6:D14000,DATOS!$C$6:C14000,0,0,1))</f>
        <v/>
      </c>
      <c r="F11233" s="220"/>
      <c r="G11233" s="221"/>
      <c r="H11233" s="194"/>
      <c r="I11233" s="106"/>
      <c r="J11233" s="195"/>
      <c r="K11233" s="195"/>
      <c r="L11233" s="196"/>
    </row>
    <row r="11234">
      <c r="A11234" s="198"/>
      <c r="B11234" s="219"/>
      <c r="C11234" s="103"/>
      <c r="D11234" s="103"/>
      <c r="E11234" s="5" t="str">
        <f t="array" ref="E11234">IF(D11234="","",XLOOKUP(D11234,DATOS!$D$6:D14000,DATOS!$C$6:C14000,0,0,1))</f>
        <v/>
      </c>
      <c r="F11234" s="220"/>
      <c r="G11234" s="221"/>
      <c r="H11234" s="194"/>
      <c r="I11234" s="106"/>
      <c r="J11234" s="195"/>
      <c r="K11234" s="195"/>
      <c r="L11234" s="196"/>
    </row>
    <row r="11235">
      <c r="A11235" s="198"/>
      <c r="B11235" s="219"/>
      <c r="C11235" s="103"/>
      <c r="D11235" s="103"/>
      <c r="E11235" s="5" t="str">
        <f t="array" ref="E11235">IF(D11235="","",XLOOKUP(D11235,DATOS!$D$6:D14000,DATOS!$C$6:C14000,0,0,1))</f>
        <v/>
      </c>
      <c r="F11235" s="220"/>
      <c r="G11235" s="221"/>
      <c r="H11235" s="194"/>
      <c r="I11235" s="106"/>
      <c r="J11235" s="195"/>
      <c r="K11235" s="195"/>
      <c r="L11235" s="196"/>
    </row>
    <row r="11236">
      <c r="A11236" s="198"/>
      <c r="B11236" s="219"/>
      <c r="C11236" s="103"/>
      <c r="D11236" s="103"/>
      <c r="E11236" s="5" t="str">
        <f t="array" ref="E11236">IF(D11236="","",XLOOKUP(D11236,DATOS!$D$6:D14000,DATOS!$C$6:C14000,0,0,1))</f>
        <v/>
      </c>
      <c r="F11236" s="220"/>
      <c r="G11236" s="221"/>
      <c r="H11236" s="194"/>
      <c r="I11236" s="106"/>
      <c r="J11236" s="195"/>
      <c r="K11236" s="195"/>
      <c r="L11236" s="196"/>
    </row>
    <row r="11237">
      <c r="A11237" s="198"/>
      <c r="B11237" s="219"/>
      <c r="C11237" s="103"/>
      <c r="D11237" s="103"/>
      <c r="E11237" s="5" t="str">
        <f t="array" ref="E11237">IF(D11237="","",XLOOKUP(D11237,DATOS!$D$6:D14000,DATOS!$C$6:C14000,0,0,1))</f>
        <v/>
      </c>
      <c r="F11237" s="220"/>
      <c r="G11237" s="221"/>
      <c r="H11237" s="194"/>
      <c r="I11237" s="106"/>
      <c r="J11237" s="195"/>
      <c r="K11237" s="195"/>
      <c r="L11237" s="196"/>
    </row>
    <row r="11238">
      <c r="A11238" s="198"/>
      <c r="B11238" s="219"/>
      <c r="C11238" s="103"/>
      <c r="D11238" s="103"/>
      <c r="E11238" s="5" t="str">
        <f t="array" ref="E11238">IF(D11238="","",XLOOKUP(D11238,DATOS!$D$6:D14000,DATOS!$C$6:C14000,0,0,1))</f>
        <v/>
      </c>
      <c r="F11238" s="220"/>
      <c r="G11238" s="221"/>
      <c r="H11238" s="194"/>
      <c r="I11238" s="106"/>
      <c r="J11238" s="195"/>
      <c r="K11238" s="195"/>
      <c r="L11238" s="196"/>
    </row>
    <row r="11239">
      <c r="A11239" s="198"/>
      <c r="B11239" s="219"/>
      <c r="C11239" s="103"/>
      <c r="D11239" s="103"/>
      <c r="E11239" s="5" t="str">
        <f t="array" ref="E11239">IF(D11239="","",XLOOKUP(D11239,DATOS!$D$6:D14000,DATOS!$C$6:C14000,0,0,1))</f>
        <v/>
      </c>
      <c r="F11239" s="220"/>
      <c r="G11239" s="221"/>
      <c r="H11239" s="194"/>
      <c r="I11239" s="106"/>
      <c r="J11239" s="195"/>
      <c r="K11239" s="195"/>
      <c r="L11239" s="196"/>
    </row>
    <row r="11240">
      <c r="A11240" s="198"/>
      <c r="B11240" s="219"/>
      <c r="C11240" s="103"/>
      <c r="D11240" s="103"/>
      <c r="E11240" s="5" t="str">
        <f t="array" ref="E11240">IF(D11240="","",XLOOKUP(D11240,DATOS!$D$6:D14000,DATOS!$C$6:C14000,0,0,1))</f>
        <v/>
      </c>
      <c r="F11240" s="220"/>
      <c r="G11240" s="221"/>
      <c r="H11240" s="194"/>
      <c r="I11240" s="106"/>
      <c r="J11240" s="195"/>
      <c r="K11240" s="195"/>
      <c r="L11240" s="196"/>
    </row>
    <row r="11241">
      <c r="A11241" s="198"/>
      <c r="B11241" s="219"/>
      <c r="C11241" s="103"/>
      <c r="D11241" s="103"/>
      <c r="E11241" s="5" t="str">
        <f t="array" ref="E11241">IF(D11241="","",XLOOKUP(D11241,DATOS!$D$6:D14000,DATOS!$C$6:C14000,0,0,1))</f>
        <v/>
      </c>
      <c r="F11241" s="220"/>
      <c r="G11241" s="221"/>
      <c r="H11241" s="194"/>
      <c r="I11241" s="106"/>
      <c r="J11241" s="195"/>
      <c r="K11241" s="195"/>
      <c r="L11241" s="196"/>
    </row>
    <row r="11242">
      <c r="A11242" s="198"/>
      <c r="B11242" s="219"/>
      <c r="C11242" s="103"/>
      <c r="D11242" s="103"/>
      <c r="E11242" s="5" t="str">
        <f t="array" ref="E11242">IF(D11242="","",XLOOKUP(D11242,DATOS!$D$6:D14000,DATOS!$C$6:C14000,0,0,1))</f>
        <v/>
      </c>
      <c r="F11242" s="220"/>
      <c r="G11242" s="221"/>
      <c r="H11242" s="194"/>
      <c r="I11242" s="106"/>
      <c r="J11242" s="195"/>
      <c r="K11242" s="195"/>
      <c r="L11242" s="196"/>
    </row>
    <row r="11243">
      <c r="A11243" s="198"/>
      <c r="B11243" s="219"/>
      <c r="C11243" s="103"/>
      <c r="D11243" s="103"/>
      <c r="E11243" s="5" t="str">
        <f t="array" ref="E11243">IF(D11243="","",XLOOKUP(D11243,DATOS!$D$6:D14000,DATOS!$C$6:C14000,0,0,1))</f>
        <v/>
      </c>
      <c r="F11243" s="220"/>
      <c r="G11243" s="221"/>
      <c r="H11243" s="194"/>
      <c r="I11243" s="106"/>
      <c r="J11243" s="195"/>
      <c r="K11243" s="195"/>
      <c r="L11243" s="196"/>
    </row>
    <row r="11244">
      <c r="A11244" s="198"/>
      <c r="B11244" s="219"/>
      <c r="C11244" s="103"/>
      <c r="D11244" s="103"/>
      <c r="E11244" s="5" t="str">
        <f t="array" ref="E11244">IF(D11244="","",XLOOKUP(D11244,DATOS!$D$6:D14000,DATOS!$C$6:C14000,0,0,1))</f>
        <v/>
      </c>
      <c r="F11244" s="220"/>
      <c r="G11244" s="221"/>
      <c r="H11244" s="194"/>
      <c r="I11244" s="106"/>
      <c r="J11244" s="195"/>
      <c r="K11244" s="195"/>
      <c r="L11244" s="196"/>
    </row>
    <row r="11245">
      <c r="A11245" s="198"/>
      <c r="B11245" s="219"/>
      <c r="C11245" s="103"/>
      <c r="D11245" s="103"/>
      <c r="E11245" s="5" t="str">
        <f t="array" ref="E11245">IF(D11245="","",XLOOKUP(D11245,DATOS!$D$6:D14000,DATOS!$C$6:C14000,0,0,1))</f>
        <v/>
      </c>
      <c r="F11245" s="220"/>
      <c r="G11245" s="221"/>
      <c r="H11245" s="194"/>
      <c r="I11245" s="106"/>
      <c r="J11245" s="195"/>
      <c r="K11245" s="195"/>
      <c r="L11245" s="196"/>
    </row>
    <row r="11246">
      <c r="A11246" s="198"/>
      <c r="B11246" s="219"/>
      <c r="C11246" s="103"/>
      <c r="D11246" s="103"/>
      <c r="E11246" s="5" t="str">
        <f t="array" ref="E11246">IF(D11246="","",XLOOKUP(D11246,DATOS!$D$6:D14000,DATOS!$C$6:C14000,0,0,1))</f>
        <v/>
      </c>
      <c r="F11246" s="220"/>
      <c r="G11246" s="221"/>
      <c r="H11246" s="194"/>
      <c r="I11246" s="106"/>
      <c r="J11246" s="195"/>
      <c r="K11246" s="195"/>
      <c r="L11246" s="196"/>
    </row>
    <row r="11247">
      <c r="A11247" s="198"/>
      <c r="B11247" s="219"/>
      <c r="C11247" s="103"/>
      <c r="D11247" s="103"/>
      <c r="E11247" s="5" t="str">
        <f t="array" ref="E11247">IF(D11247="","",XLOOKUP(D11247,DATOS!$D$6:D14000,DATOS!$C$6:C14000,0,0,1))</f>
        <v/>
      </c>
      <c r="F11247" s="220"/>
      <c r="G11247" s="221"/>
      <c r="H11247" s="194"/>
      <c r="I11247" s="106"/>
      <c r="J11247" s="195"/>
      <c r="K11247" s="195"/>
      <c r="L11247" s="196"/>
    </row>
    <row r="11248">
      <c r="A11248" s="198"/>
      <c r="B11248" s="219"/>
      <c r="C11248" s="103"/>
      <c r="D11248" s="103"/>
      <c r="E11248" s="5" t="str">
        <f t="array" ref="E11248">IF(D11248="","",XLOOKUP(D11248,DATOS!$D$6:D14000,DATOS!$C$6:C14000,0,0,1))</f>
        <v/>
      </c>
      <c r="F11248" s="220"/>
      <c r="G11248" s="221"/>
      <c r="H11248" s="194"/>
      <c r="I11248" s="106"/>
      <c r="J11248" s="195"/>
      <c r="K11248" s="195"/>
      <c r="L11248" s="196"/>
    </row>
    <row r="11249">
      <c r="A11249" s="198"/>
      <c r="B11249" s="219"/>
      <c r="C11249" s="103"/>
      <c r="D11249" s="103"/>
      <c r="E11249" s="5" t="str">
        <f t="array" ref="E11249">IF(D11249="","",XLOOKUP(D11249,DATOS!$D$6:D14000,DATOS!$C$6:C14000,0,0,1))</f>
        <v/>
      </c>
      <c r="F11249" s="220"/>
      <c r="G11249" s="221"/>
      <c r="H11249" s="194"/>
      <c r="I11249" s="106"/>
      <c r="J11249" s="195"/>
      <c r="K11249" s="195"/>
      <c r="L11249" s="196"/>
    </row>
    <row r="11250">
      <c r="A11250" s="198"/>
      <c r="B11250" s="219"/>
      <c r="C11250" s="103"/>
      <c r="D11250" s="103"/>
      <c r="E11250" s="5" t="str">
        <f t="array" ref="E11250">IF(D11250="","",XLOOKUP(D11250,DATOS!$D$6:D14000,DATOS!$C$6:C14000,0,0,1))</f>
        <v/>
      </c>
      <c r="F11250" s="220"/>
      <c r="G11250" s="221"/>
      <c r="H11250" s="194"/>
      <c r="I11250" s="106"/>
      <c r="J11250" s="195"/>
      <c r="K11250" s="195"/>
      <c r="L11250" s="196"/>
    </row>
    <row r="11251">
      <c r="A11251" s="198"/>
      <c r="B11251" s="219"/>
      <c r="C11251" s="103"/>
      <c r="D11251" s="103"/>
      <c r="E11251" s="5" t="str">
        <f t="array" ref="E11251">IF(D11251="","",XLOOKUP(D11251,DATOS!$D$6:D14000,DATOS!$C$6:C14000,0,0,1))</f>
        <v/>
      </c>
      <c r="F11251" s="220"/>
      <c r="G11251" s="221"/>
      <c r="H11251" s="194"/>
      <c r="I11251" s="106"/>
      <c r="J11251" s="195"/>
      <c r="K11251" s="195"/>
      <c r="L11251" s="196"/>
    </row>
    <row r="11252">
      <c r="A11252" s="198"/>
      <c r="B11252" s="219"/>
      <c r="C11252" s="103"/>
      <c r="D11252" s="103"/>
      <c r="E11252" s="5" t="str">
        <f t="array" ref="E11252">IF(D11252="","",XLOOKUP(D11252,DATOS!$D$6:D14000,DATOS!$C$6:C14000,0,0,1))</f>
        <v/>
      </c>
      <c r="F11252" s="220"/>
      <c r="G11252" s="221"/>
      <c r="H11252" s="194"/>
      <c r="I11252" s="106"/>
      <c r="J11252" s="195"/>
      <c r="K11252" s="195"/>
      <c r="L11252" s="196"/>
    </row>
    <row r="11253">
      <c r="A11253" s="198"/>
      <c r="B11253" s="219"/>
      <c r="C11253" s="103"/>
      <c r="D11253" s="103"/>
      <c r="E11253" s="5" t="str">
        <f t="array" ref="E11253">IF(D11253="","",XLOOKUP(D11253,DATOS!$D$6:D14000,DATOS!$C$6:C14000,0,0,1))</f>
        <v/>
      </c>
      <c r="F11253" s="220"/>
      <c r="G11253" s="221"/>
      <c r="H11253" s="194"/>
      <c r="I11253" s="106"/>
      <c r="J11253" s="195"/>
      <c r="K11253" s="195"/>
      <c r="L11253" s="196"/>
    </row>
    <row r="11254">
      <c r="A11254" s="198"/>
      <c r="B11254" s="219"/>
      <c r="C11254" s="103"/>
      <c r="D11254" s="103"/>
      <c r="E11254" s="5" t="str">
        <f t="array" ref="E11254">IF(D11254="","",XLOOKUP(D11254,DATOS!$D$6:D14000,DATOS!$C$6:C14000,0,0,1))</f>
        <v/>
      </c>
      <c r="F11254" s="220"/>
      <c r="G11254" s="221"/>
      <c r="H11254" s="194"/>
      <c r="I11254" s="106"/>
      <c r="J11254" s="195"/>
      <c r="K11254" s="195"/>
      <c r="L11254" s="196"/>
    </row>
    <row r="11255">
      <c r="A11255" s="198"/>
      <c r="B11255" s="219"/>
      <c r="C11255" s="103"/>
      <c r="D11255" s="103"/>
      <c r="E11255" s="5" t="str">
        <f t="array" ref="E11255">IF(D11255="","",XLOOKUP(D11255,DATOS!$D$6:D14000,DATOS!$C$6:C14000,0,0,1))</f>
        <v/>
      </c>
      <c r="F11255" s="220"/>
      <c r="G11255" s="221"/>
      <c r="H11255" s="194"/>
      <c r="I11255" s="106"/>
      <c r="J11255" s="195"/>
      <c r="K11255" s="195"/>
      <c r="L11255" s="196"/>
    </row>
    <row r="11256">
      <c r="A11256" s="198"/>
      <c r="B11256" s="219"/>
      <c r="C11256" s="103"/>
      <c r="D11256" s="103"/>
      <c r="E11256" s="5" t="str">
        <f t="array" ref="E11256">IF(D11256="","",XLOOKUP(D11256,DATOS!$D$6:D14000,DATOS!$C$6:C14000,0,0,1))</f>
        <v/>
      </c>
      <c r="F11256" s="220"/>
      <c r="G11256" s="221"/>
      <c r="H11256" s="194"/>
      <c r="I11256" s="106"/>
      <c r="J11256" s="195"/>
      <c r="K11256" s="195"/>
      <c r="L11256" s="196"/>
    </row>
    <row r="11257">
      <c r="A11257" s="198"/>
      <c r="B11257" s="219"/>
      <c r="C11257" s="103"/>
      <c r="D11257" s="103"/>
      <c r="E11257" s="5" t="str">
        <f t="array" ref="E11257">IF(D11257="","",XLOOKUP(D11257,DATOS!$D$6:D14000,DATOS!$C$6:C14000,0,0,1))</f>
        <v/>
      </c>
      <c r="F11257" s="220"/>
      <c r="G11257" s="221"/>
      <c r="H11257" s="194"/>
      <c r="I11257" s="106"/>
      <c r="J11257" s="195"/>
      <c r="K11257" s="195"/>
      <c r="L11257" s="196"/>
    </row>
    <row r="11258">
      <c r="A11258" s="198"/>
      <c r="B11258" s="219"/>
      <c r="C11258" s="103"/>
      <c r="D11258" s="103"/>
      <c r="E11258" s="5" t="str">
        <f t="array" ref="E11258">IF(D11258="","",XLOOKUP(D11258,DATOS!$D$6:D14000,DATOS!$C$6:C14000,0,0,1))</f>
        <v/>
      </c>
      <c r="F11258" s="220"/>
      <c r="G11258" s="221"/>
      <c r="H11258" s="194"/>
      <c r="I11258" s="106"/>
      <c r="J11258" s="195"/>
      <c r="K11258" s="195"/>
      <c r="L11258" s="196"/>
    </row>
    <row r="11259">
      <c r="A11259" s="198"/>
      <c r="B11259" s="219"/>
      <c r="C11259" s="103"/>
      <c r="D11259" s="103"/>
      <c r="E11259" s="5" t="str">
        <f t="array" ref="E11259">IF(D11259="","",XLOOKUP(D11259,DATOS!$D$6:D14000,DATOS!$C$6:C14000,0,0,1))</f>
        <v/>
      </c>
      <c r="F11259" s="220"/>
      <c r="G11259" s="221"/>
      <c r="H11259" s="194"/>
      <c r="I11259" s="106"/>
      <c r="J11259" s="195"/>
      <c r="K11259" s="195"/>
      <c r="L11259" s="196"/>
    </row>
    <row r="11260">
      <c r="A11260" s="198"/>
      <c r="B11260" s="219"/>
      <c r="C11260" s="103"/>
      <c r="D11260" s="103"/>
      <c r="E11260" s="5" t="str">
        <f t="array" ref="E11260">IF(D11260="","",XLOOKUP(D11260,DATOS!$D$6:D14000,DATOS!$C$6:C14000,0,0,1))</f>
        <v/>
      </c>
      <c r="F11260" s="220"/>
      <c r="G11260" s="221"/>
      <c r="H11260" s="194"/>
      <c r="I11260" s="106"/>
      <c r="J11260" s="195"/>
      <c r="K11260" s="195"/>
      <c r="L11260" s="196"/>
    </row>
    <row r="11261">
      <c r="A11261" s="198"/>
      <c r="B11261" s="219"/>
      <c r="C11261" s="103"/>
      <c r="D11261" s="103"/>
      <c r="E11261" s="5" t="str">
        <f t="array" ref="E11261">IF(D11261="","",XLOOKUP(D11261,DATOS!$D$6:D14000,DATOS!$C$6:C14000,0,0,1))</f>
        <v/>
      </c>
      <c r="F11261" s="220"/>
      <c r="G11261" s="221"/>
      <c r="H11261" s="194"/>
      <c r="I11261" s="106"/>
      <c r="J11261" s="195"/>
      <c r="K11261" s="195"/>
      <c r="L11261" s="196"/>
    </row>
    <row r="11262">
      <c r="A11262" s="198"/>
      <c r="B11262" s="219"/>
      <c r="C11262" s="103"/>
      <c r="D11262" s="103"/>
      <c r="E11262" s="5" t="str">
        <f t="array" ref="E11262">IF(D11262="","",XLOOKUP(D11262,DATOS!$D$6:D14000,DATOS!$C$6:C14000,0,0,1))</f>
        <v/>
      </c>
      <c r="F11262" s="220"/>
      <c r="G11262" s="221"/>
      <c r="H11262" s="194"/>
      <c r="I11262" s="106"/>
      <c r="J11262" s="195"/>
      <c r="K11262" s="195"/>
      <c r="L11262" s="196"/>
    </row>
    <row r="11263">
      <c r="A11263" s="198"/>
      <c r="B11263" s="219"/>
      <c r="C11263" s="103"/>
      <c r="D11263" s="103"/>
      <c r="E11263" s="5" t="str">
        <f t="array" ref="E11263">IF(D11263="","",XLOOKUP(D11263,DATOS!$D$6:D14000,DATOS!$C$6:C14000,0,0,1))</f>
        <v/>
      </c>
      <c r="F11263" s="220"/>
      <c r="G11263" s="221"/>
      <c r="H11263" s="194"/>
      <c r="I11263" s="106"/>
      <c r="J11263" s="195"/>
      <c r="K11263" s="195"/>
      <c r="L11263" s="196"/>
    </row>
    <row r="11264">
      <c r="A11264" s="198"/>
      <c r="B11264" s="219"/>
      <c r="C11264" s="103"/>
      <c r="D11264" s="103"/>
      <c r="E11264" s="5" t="str">
        <f t="array" ref="E11264">IF(D11264="","",XLOOKUP(D11264,DATOS!$D$6:D14000,DATOS!$C$6:C14000,0,0,1))</f>
        <v/>
      </c>
      <c r="F11264" s="220"/>
      <c r="G11264" s="221"/>
      <c r="H11264" s="194"/>
      <c r="I11264" s="106"/>
      <c r="J11264" s="195"/>
      <c r="K11264" s="195"/>
      <c r="L11264" s="196"/>
    </row>
    <row r="11265">
      <c r="A11265" s="198"/>
      <c r="B11265" s="219"/>
      <c r="C11265" s="103"/>
      <c r="D11265" s="103"/>
      <c r="E11265" s="5" t="str">
        <f t="array" ref="E11265">IF(D11265="","",XLOOKUP(D11265,DATOS!$D$6:D14000,DATOS!$C$6:C14000,0,0,1))</f>
        <v/>
      </c>
      <c r="F11265" s="220"/>
      <c r="G11265" s="221"/>
      <c r="H11265" s="194"/>
      <c r="I11265" s="106"/>
      <c r="J11265" s="195"/>
      <c r="K11265" s="195"/>
      <c r="L11265" s="196"/>
    </row>
    <row r="11266">
      <c r="A11266" s="198"/>
      <c r="B11266" s="219"/>
      <c r="C11266" s="103"/>
      <c r="D11266" s="103"/>
      <c r="E11266" s="5" t="str">
        <f t="array" ref="E11266">IF(D11266="","",XLOOKUP(D11266,DATOS!$D$6:D14000,DATOS!$C$6:C14000,0,0,1))</f>
        <v/>
      </c>
      <c r="F11266" s="220"/>
      <c r="G11266" s="221"/>
      <c r="H11266" s="194"/>
      <c r="I11266" s="106"/>
      <c r="J11266" s="195"/>
      <c r="K11266" s="195"/>
      <c r="L11266" s="196"/>
    </row>
    <row r="11267">
      <c r="A11267" s="198"/>
      <c r="B11267" s="219"/>
      <c r="C11267" s="103"/>
      <c r="D11267" s="103"/>
      <c r="E11267" s="5" t="str">
        <f t="array" ref="E11267">IF(D11267="","",XLOOKUP(D11267,DATOS!$D$6:D14000,DATOS!$C$6:C14000,0,0,1))</f>
        <v/>
      </c>
      <c r="F11267" s="220"/>
      <c r="G11267" s="221"/>
      <c r="H11267" s="194"/>
      <c r="I11267" s="106"/>
      <c r="J11267" s="195"/>
      <c r="K11267" s="195"/>
      <c r="L11267" s="196"/>
    </row>
    <row r="11268">
      <c r="A11268" s="198"/>
      <c r="B11268" s="219"/>
      <c r="C11268" s="103"/>
      <c r="D11268" s="103"/>
      <c r="E11268" s="5" t="str">
        <f t="array" ref="E11268">IF(D11268="","",XLOOKUP(D11268,DATOS!$D$6:D14000,DATOS!$C$6:C14000,0,0,1))</f>
        <v/>
      </c>
      <c r="F11268" s="220"/>
      <c r="G11268" s="221"/>
      <c r="H11268" s="194"/>
      <c r="I11268" s="106"/>
      <c r="J11268" s="195"/>
      <c r="K11268" s="195"/>
      <c r="L11268" s="196"/>
    </row>
    <row r="11269">
      <c r="A11269" s="198"/>
      <c r="B11269" s="219"/>
      <c r="C11269" s="103"/>
      <c r="D11269" s="103"/>
      <c r="E11269" s="5" t="str">
        <f t="array" ref="E11269">IF(D11269="","",XLOOKUP(D11269,DATOS!$D$6:D14000,DATOS!$C$6:C14000,0,0,1))</f>
        <v/>
      </c>
      <c r="F11269" s="220"/>
      <c r="G11269" s="221"/>
      <c r="H11269" s="194"/>
      <c r="I11269" s="106"/>
      <c r="J11269" s="195"/>
      <c r="K11269" s="195"/>
      <c r="L11269" s="196"/>
    </row>
    <row r="11270">
      <c r="A11270" s="198"/>
      <c r="B11270" s="219"/>
      <c r="C11270" s="103"/>
      <c r="D11270" s="103"/>
      <c r="E11270" s="5" t="str">
        <f t="array" ref="E11270">IF(D11270="","",XLOOKUP(D11270,DATOS!$D$6:D14000,DATOS!$C$6:C14000,0,0,1))</f>
        <v/>
      </c>
      <c r="F11270" s="220"/>
      <c r="G11270" s="221"/>
      <c r="H11270" s="194"/>
      <c r="I11270" s="106"/>
      <c r="J11270" s="195"/>
      <c r="K11270" s="195"/>
      <c r="L11270" s="196"/>
    </row>
    <row r="11271">
      <c r="A11271" s="198"/>
      <c r="B11271" s="219"/>
      <c r="C11271" s="103"/>
      <c r="D11271" s="103"/>
      <c r="E11271" s="5" t="str">
        <f t="array" ref="E11271">IF(D11271="","",XLOOKUP(D11271,DATOS!$D$6:D14000,DATOS!$C$6:C14000,0,0,1))</f>
        <v/>
      </c>
      <c r="F11271" s="220"/>
      <c r="G11271" s="221"/>
      <c r="H11271" s="194"/>
      <c r="I11271" s="106"/>
      <c r="J11271" s="195"/>
      <c r="K11271" s="195"/>
      <c r="L11271" s="196"/>
    </row>
    <row r="11272">
      <c r="A11272" s="198"/>
      <c r="B11272" s="219"/>
      <c r="C11272" s="103"/>
      <c r="D11272" s="103"/>
      <c r="E11272" s="5" t="str">
        <f t="array" ref="E11272">IF(D11272="","",XLOOKUP(D11272,DATOS!$D$6:D14000,DATOS!$C$6:C14000,0,0,1))</f>
        <v/>
      </c>
      <c r="F11272" s="220"/>
      <c r="G11272" s="221"/>
      <c r="H11272" s="194"/>
      <c r="I11272" s="106"/>
      <c r="J11272" s="195"/>
      <c r="K11272" s="195"/>
      <c r="L11272" s="196"/>
    </row>
    <row r="11273">
      <c r="A11273" s="198"/>
      <c r="B11273" s="219"/>
      <c r="C11273" s="103"/>
      <c r="D11273" s="103"/>
      <c r="E11273" s="5" t="str">
        <f t="array" ref="E11273">IF(D11273="","",XLOOKUP(D11273,DATOS!$D$6:D14000,DATOS!$C$6:C14000,0,0,1))</f>
        <v/>
      </c>
      <c r="F11273" s="220"/>
      <c r="G11273" s="221"/>
      <c r="H11273" s="194"/>
      <c r="I11273" s="106"/>
      <c r="J11273" s="195"/>
      <c r="K11273" s="195"/>
      <c r="L11273" s="196"/>
    </row>
    <row r="11274">
      <c r="A11274" s="198"/>
      <c r="B11274" s="219"/>
      <c r="C11274" s="103"/>
      <c r="D11274" s="103"/>
      <c r="E11274" s="5" t="str">
        <f t="array" ref="E11274">IF(D11274="","",XLOOKUP(D11274,DATOS!$D$6:D14000,DATOS!$C$6:C14000,0,0,1))</f>
        <v/>
      </c>
      <c r="F11274" s="220"/>
      <c r="G11274" s="221"/>
      <c r="H11274" s="194"/>
      <c r="I11274" s="106"/>
      <c r="J11274" s="195"/>
      <c r="K11274" s="195"/>
      <c r="L11274" s="196"/>
    </row>
    <row r="11275">
      <c r="A11275" s="198"/>
      <c r="B11275" s="219"/>
      <c r="C11275" s="103"/>
      <c r="D11275" s="103"/>
      <c r="E11275" s="5" t="str">
        <f t="array" ref="E11275">IF(D11275="","",XLOOKUP(D11275,DATOS!$D$6:D14000,DATOS!$C$6:C14000,0,0,1))</f>
        <v/>
      </c>
      <c r="F11275" s="220"/>
      <c r="G11275" s="221"/>
      <c r="H11275" s="194"/>
      <c r="I11275" s="106"/>
      <c r="J11275" s="195"/>
      <c r="K11275" s="195"/>
      <c r="L11275" s="196"/>
    </row>
    <row r="11276">
      <c r="A11276" s="198"/>
      <c r="B11276" s="219"/>
      <c r="C11276" s="103"/>
      <c r="D11276" s="103"/>
      <c r="E11276" s="5" t="str">
        <f t="array" ref="E11276">IF(D11276="","",XLOOKUP(D11276,DATOS!$D$6:D14000,DATOS!$C$6:C14000,0,0,1))</f>
        <v/>
      </c>
      <c r="F11276" s="220"/>
      <c r="G11276" s="221"/>
      <c r="H11276" s="194"/>
      <c r="I11276" s="106"/>
      <c r="J11276" s="195"/>
      <c r="K11276" s="195"/>
      <c r="L11276" s="196"/>
    </row>
    <row r="11277">
      <c r="A11277" s="198"/>
      <c r="B11277" s="219"/>
      <c r="C11277" s="103"/>
      <c r="D11277" s="103"/>
      <c r="E11277" s="5" t="str">
        <f t="array" ref="E11277">IF(D11277="","",XLOOKUP(D11277,DATOS!$D$6:D14000,DATOS!$C$6:C14000,0,0,1))</f>
        <v/>
      </c>
      <c r="F11277" s="220"/>
      <c r="G11277" s="221"/>
      <c r="H11277" s="194"/>
      <c r="I11277" s="106"/>
      <c r="J11277" s="195"/>
      <c r="K11277" s="195"/>
      <c r="L11277" s="196"/>
    </row>
    <row r="11278">
      <c r="A11278" s="198"/>
      <c r="B11278" s="219"/>
      <c r="C11278" s="103"/>
      <c r="D11278" s="103"/>
      <c r="E11278" s="5" t="str">
        <f t="array" ref="E11278">IF(D11278="","",XLOOKUP(D11278,DATOS!$D$6:D14000,DATOS!$C$6:C14000,0,0,1))</f>
        <v/>
      </c>
      <c r="F11278" s="220"/>
      <c r="G11278" s="221"/>
      <c r="H11278" s="194"/>
      <c r="I11278" s="106"/>
      <c r="J11278" s="195"/>
      <c r="K11278" s="195"/>
      <c r="L11278" s="196"/>
    </row>
    <row r="11279">
      <c r="A11279" s="198"/>
      <c r="B11279" s="219"/>
      <c r="C11279" s="103"/>
      <c r="D11279" s="103"/>
      <c r="E11279" s="5" t="str">
        <f t="array" ref="E11279">IF(D11279="","",XLOOKUP(D11279,DATOS!$D$6:D14000,DATOS!$C$6:C14000,0,0,1))</f>
        <v/>
      </c>
      <c r="F11279" s="220"/>
      <c r="G11279" s="221"/>
      <c r="H11279" s="194"/>
      <c r="I11279" s="106"/>
      <c r="J11279" s="195"/>
      <c r="K11279" s="195"/>
      <c r="L11279" s="196"/>
    </row>
    <row r="11280">
      <c r="A11280" s="198"/>
      <c r="B11280" s="219"/>
      <c r="C11280" s="103"/>
      <c r="D11280" s="103"/>
      <c r="E11280" s="5" t="str">
        <f t="array" ref="E11280">IF(D11280="","",XLOOKUP(D11280,DATOS!$D$6:D14000,DATOS!$C$6:C14000,0,0,1))</f>
        <v/>
      </c>
      <c r="F11280" s="220"/>
      <c r="G11280" s="221"/>
      <c r="H11280" s="194"/>
      <c r="I11280" s="106"/>
      <c r="J11280" s="195"/>
      <c r="K11280" s="195"/>
      <c r="L11280" s="196"/>
    </row>
    <row r="11281">
      <c r="A11281" s="198"/>
      <c r="B11281" s="219"/>
      <c r="C11281" s="103"/>
      <c r="D11281" s="103"/>
      <c r="E11281" s="5" t="str">
        <f t="array" ref="E11281">IF(D11281="","",XLOOKUP(D11281,DATOS!$D$6:D14000,DATOS!$C$6:C14000,0,0,1))</f>
        <v/>
      </c>
      <c r="F11281" s="220"/>
      <c r="G11281" s="221"/>
      <c r="H11281" s="194"/>
      <c r="I11281" s="106"/>
      <c r="J11281" s="195"/>
      <c r="K11281" s="195"/>
      <c r="L11281" s="196"/>
    </row>
    <row r="11282">
      <c r="A11282" s="198"/>
      <c r="B11282" s="219"/>
      <c r="C11282" s="103"/>
      <c r="D11282" s="103"/>
      <c r="E11282" s="5" t="str">
        <f t="array" ref="E11282">IF(D11282="","",XLOOKUP(D11282,DATOS!$D$6:D14000,DATOS!$C$6:C14000,0,0,1))</f>
        <v/>
      </c>
      <c r="F11282" s="220"/>
      <c r="G11282" s="221"/>
      <c r="H11282" s="194"/>
      <c r="I11282" s="106"/>
      <c r="J11282" s="195"/>
      <c r="K11282" s="195"/>
      <c r="L11282" s="196"/>
    </row>
    <row r="11283">
      <c r="A11283" s="198"/>
      <c r="B11283" s="219"/>
      <c r="C11283" s="103"/>
      <c r="D11283" s="103"/>
      <c r="E11283" s="5" t="str">
        <f t="array" ref="E11283">IF(D11283="","",XLOOKUP(D11283,DATOS!$D$6:D14000,DATOS!$C$6:C14000,0,0,1))</f>
        <v/>
      </c>
      <c r="F11283" s="220"/>
      <c r="G11283" s="221"/>
      <c r="H11283" s="194"/>
      <c r="I11283" s="106"/>
      <c r="J11283" s="195"/>
      <c r="K11283" s="195"/>
      <c r="L11283" s="196"/>
    </row>
    <row r="11284">
      <c r="A11284" s="198"/>
      <c r="B11284" s="219"/>
      <c r="C11284" s="103"/>
      <c r="D11284" s="103"/>
      <c r="E11284" s="5" t="str">
        <f t="array" ref="E11284">IF(D11284="","",XLOOKUP(D11284,DATOS!$D$6:D14000,DATOS!$C$6:C14000,0,0,1))</f>
        <v/>
      </c>
      <c r="F11284" s="220"/>
      <c r="G11284" s="221"/>
      <c r="H11284" s="194"/>
      <c r="I11284" s="106"/>
      <c r="J11284" s="195"/>
      <c r="K11284" s="195"/>
      <c r="L11284" s="196"/>
    </row>
    <row r="11285">
      <c r="A11285" s="198"/>
      <c r="B11285" s="219"/>
      <c r="C11285" s="103"/>
      <c r="D11285" s="103"/>
      <c r="E11285" s="5" t="str">
        <f t="array" ref="E11285">IF(D11285="","",XLOOKUP(D11285,DATOS!$D$6:D14000,DATOS!$C$6:C14000,0,0,1))</f>
        <v/>
      </c>
      <c r="F11285" s="220"/>
      <c r="G11285" s="221"/>
      <c r="H11285" s="194"/>
      <c r="I11285" s="106"/>
      <c r="J11285" s="195"/>
      <c r="K11285" s="195"/>
      <c r="L11285" s="196"/>
    </row>
    <row r="11286">
      <c r="A11286" s="198"/>
      <c r="B11286" s="219"/>
      <c r="C11286" s="103"/>
      <c r="D11286" s="103"/>
      <c r="E11286" s="5" t="str">
        <f t="array" ref="E11286">IF(D11286="","",XLOOKUP(D11286,DATOS!$D$6:D14000,DATOS!$C$6:C14000,0,0,1))</f>
        <v/>
      </c>
      <c r="F11286" s="220"/>
      <c r="G11286" s="221"/>
      <c r="H11286" s="194"/>
      <c r="I11286" s="106"/>
      <c r="J11286" s="195"/>
      <c r="K11286" s="195"/>
      <c r="L11286" s="196"/>
    </row>
    <row r="11287">
      <c r="A11287" s="198"/>
      <c r="B11287" s="219"/>
      <c r="C11287" s="103"/>
      <c r="D11287" s="103"/>
      <c r="E11287" s="5" t="str">
        <f t="array" ref="E11287">IF(D11287="","",XLOOKUP(D11287,DATOS!$D$6:D14000,DATOS!$C$6:C14000,0,0,1))</f>
        <v/>
      </c>
      <c r="F11287" s="220"/>
      <c r="G11287" s="221"/>
      <c r="H11287" s="194"/>
      <c r="I11287" s="106"/>
      <c r="J11287" s="195"/>
      <c r="K11287" s="195"/>
      <c r="L11287" s="196"/>
    </row>
    <row r="11288">
      <c r="A11288" s="198"/>
      <c r="B11288" s="219"/>
      <c r="C11288" s="103"/>
      <c r="D11288" s="103"/>
      <c r="E11288" s="5" t="str">
        <f t="array" ref="E11288">IF(D11288="","",XLOOKUP(D11288,DATOS!$D$6:D14000,DATOS!$C$6:C14000,0,0,1))</f>
        <v/>
      </c>
      <c r="F11288" s="220"/>
      <c r="G11288" s="221"/>
      <c r="H11288" s="194"/>
      <c r="I11288" s="106"/>
      <c r="J11288" s="195"/>
      <c r="K11288" s="195"/>
      <c r="L11288" s="196"/>
    </row>
    <row r="11289">
      <c r="A11289" s="198"/>
      <c r="B11289" s="219"/>
      <c r="C11289" s="103"/>
      <c r="D11289" s="103"/>
      <c r="E11289" s="5" t="str">
        <f t="array" ref="E11289">IF(D11289="","",XLOOKUP(D11289,DATOS!$D$6:D14000,DATOS!$C$6:C14000,0,0,1))</f>
        <v/>
      </c>
      <c r="F11289" s="220"/>
      <c r="G11289" s="221"/>
      <c r="H11289" s="194"/>
      <c r="I11289" s="106"/>
      <c r="J11289" s="195"/>
      <c r="K11289" s="195"/>
      <c r="L11289" s="196"/>
    </row>
    <row r="11290">
      <c r="A11290" s="198"/>
      <c r="B11290" s="219"/>
      <c r="C11290" s="103"/>
      <c r="D11290" s="103"/>
      <c r="E11290" s="5" t="str">
        <f t="array" ref="E11290">IF(D11290="","",XLOOKUP(D11290,DATOS!$D$6:D14000,DATOS!$C$6:C14000,0,0,1))</f>
        <v/>
      </c>
      <c r="F11290" s="220"/>
      <c r="G11290" s="221"/>
      <c r="H11290" s="194"/>
      <c r="I11290" s="106"/>
      <c r="J11290" s="195"/>
      <c r="K11290" s="195"/>
      <c r="L11290" s="196"/>
    </row>
    <row r="11291">
      <c r="A11291" s="198"/>
      <c r="B11291" s="219"/>
      <c r="C11291" s="103"/>
      <c r="D11291" s="103"/>
      <c r="E11291" s="5" t="str">
        <f t="array" ref="E11291">IF(D11291="","",XLOOKUP(D11291,DATOS!$D$6:D14000,DATOS!$C$6:C14000,0,0,1))</f>
        <v/>
      </c>
      <c r="F11291" s="220"/>
      <c r="G11291" s="221"/>
      <c r="H11291" s="194"/>
      <c r="I11291" s="106"/>
      <c r="J11291" s="195"/>
      <c r="K11291" s="195"/>
      <c r="L11291" s="196"/>
    </row>
    <row r="11292">
      <c r="A11292" s="198"/>
      <c r="B11292" s="219"/>
      <c r="C11292" s="103"/>
      <c r="D11292" s="103"/>
      <c r="E11292" s="5" t="str">
        <f t="array" ref="E11292">IF(D11292="","",XLOOKUP(D11292,DATOS!$D$6:D14000,DATOS!$C$6:C14000,0,0,1))</f>
        <v/>
      </c>
      <c r="F11292" s="220"/>
      <c r="G11292" s="221"/>
      <c r="H11292" s="194"/>
      <c r="I11292" s="106"/>
      <c r="J11292" s="195"/>
      <c r="K11292" s="195"/>
      <c r="L11292" s="196"/>
    </row>
    <row r="11293">
      <c r="A11293" s="198"/>
      <c r="B11293" s="219"/>
      <c r="C11293" s="103"/>
      <c r="D11293" s="103"/>
      <c r="E11293" s="5" t="str">
        <f t="array" ref="E11293">IF(D11293="","",XLOOKUP(D11293,DATOS!$D$6:D14000,DATOS!$C$6:C14000,0,0,1))</f>
        <v/>
      </c>
      <c r="F11293" s="220"/>
      <c r="G11293" s="221"/>
      <c r="H11293" s="194"/>
      <c r="I11293" s="106"/>
      <c r="J11293" s="195"/>
      <c r="K11293" s="195"/>
      <c r="L11293" s="196"/>
    </row>
    <row r="11294">
      <c r="A11294" s="198"/>
      <c r="B11294" s="219"/>
      <c r="C11294" s="103"/>
      <c r="D11294" s="103"/>
      <c r="E11294" s="5" t="str">
        <f t="array" ref="E11294">IF(D11294="","",XLOOKUP(D11294,DATOS!$D$6:D14000,DATOS!$C$6:C14000,0,0,1))</f>
        <v/>
      </c>
      <c r="F11294" s="220"/>
      <c r="G11294" s="221"/>
      <c r="H11294" s="194"/>
      <c r="I11294" s="106"/>
      <c r="J11294" s="195"/>
      <c r="K11294" s="195"/>
      <c r="L11294" s="196"/>
    </row>
    <row r="11295">
      <c r="A11295" s="198"/>
      <c r="B11295" s="219"/>
      <c r="C11295" s="103"/>
      <c r="D11295" s="103"/>
      <c r="E11295" s="5" t="str">
        <f t="array" ref="E11295">IF(D11295="","",XLOOKUP(D11295,DATOS!$D$6:D14000,DATOS!$C$6:C14000,0,0,1))</f>
        <v/>
      </c>
      <c r="F11295" s="220"/>
      <c r="G11295" s="221"/>
      <c r="H11295" s="194"/>
      <c r="I11295" s="106"/>
      <c r="J11295" s="195"/>
      <c r="K11295" s="195"/>
      <c r="L11295" s="196"/>
    </row>
    <row r="11296">
      <c r="A11296" s="198"/>
      <c r="B11296" s="219"/>
      <c r="C11296" s="103"/>
      <c r="D11296" s="103"/>
      <c r="E11296" s="5" t="str">
        <f t="array" ref="E11296">IF(D11296="","",XLOOKUP(D11296,DATOS!$D$6:D14000,DATOS!$C$6:C14000,0,0,1))</f>
        <v/>
      </c>
      <c r="F11296" s="220"/>
      <c r="G11296" s="221"/>
      <c r="H11296" s="194"/>
      <c r="I11296" s="106"/>
      <c r="J11296" s="195"/>
      <c r="K11296" s="195"/>
      <c r="L11296" s="196"/>
    </row>
    <row r="11297">
      <c r="A11297" s="198"/>
      <c r="B11297" s="219"/>
      <c r="C11297" s="103"/>
      <c r="D11297" s="103"/>
      <c r="E11297" s="5" t="str">
        <f t="array" ref="E11297">IF(D11297="","",XLOOKUP(D11297,DATOS!$D$6:D14000,DATOS!$C$6:C14000,0,0,1))</f>
        <v/>
      </c>
      <c r="F11297" s="220"/>
      <c r="G11297" s="221"/>
      <c r="H11297" s="194"/>
      <c r="I11297" s="106"/>
      <c r="J11297" s="195"/>
      <c r="K11297" s="195"/>
      <c r="L11297" s="196"/>
    </row>
    <row r="11298">
      <c r="A11298" s="198"/>
      <c r="B11298" s="219"/>
      <c r="C11298" s="103"/>
      <c r="D11298" s="103"/>
      <c r="E11298" s="5" t="str">
        <f t="array" ref="E11298">IF(D11298="","",XLOOKUP(D11298,DATOS!$D$6:D14000,DATOS!$C$6:C14000,0,0,1))</f>
        <v/>
      </c>
      <c r="F11298" s="220"/>
      <c r="G11298" s="221"/>
      <c r="H11298" s="194"/>
      <c r="I11298" s="106"/>
      <c r="J11298" s="195"/>
      <c r="K11298" s="195"/>
      <c r="L11298" s="196"/>
    </row>
    <row r="11299">
      <c r="A11299" s="198"/>
      <c r="B11299" s="219"/>
      <c r="C11299" s="103"/>
      <c r="D11299" s="103"/>
      <c r="E11299" s="5" t="str">
        <f t="array" ref="E11299">IF(D11299="","",XLOOKUP(D11299,DATOS!$D$6:D14000,DATOS!$C$6:C14000,0,0,1))</f>
        <v/>
      </c>
      <c r="F11299" s="220"/>
      <c r="G11299" s="221"/>
      <c r="H11299" s="194"/>
      <c r="I11299" s="106"/>
      <c r="J11299" s="195"/>
      <c r="K11299" s="195"/>
      <c r="L11299" s="196"/>
    </row>
    <row r="11300">
      <c r="A11300" s="198"/>
      <c r="B11300" s="219"/>
      <c r="C11300" s="103"/>
      <c r="D11300" s="103"/>
      <c r="E11300" s="5" t="str">
        <f t="array" ref="E11300">IF(D11300="","",XLOOKUP(D11300,DATOS!$D$6:D14000,DATOS!$C$6:C14000,0,0,1))</f>
        <v/>
      </c>
      <c r="F11300" s="220"/>
      <c r="G11300" s="221"/>
      <c r="H11300" s="194"/>
      <c r="I11300" s="106"/>
      <c r="J11300" s="195"/>
      <c r="K11300" s="195"/>
      <c r="L11300" s="196"/>
    </row>
    <row r="11301">
      <c r="A11301" s="198"/>
      <c r="B11301" s="219"/>
      <c r="C11301" s="103"/>
      <c r="D11301" s="103"/>
      <c r="E11301" s="5" t="str">
        <f t="array" ref="E11301">IF(D11301="","",XLOOKUP(D11301,DATOS!$D$6:D14000,DATOS!$C$6:C14000,0,0,1))</f>
        <v/>
      </c>
      <c r="F11301" s="220"/>
      <c r="G11301" s="221"/>
      <c r="H11301" s="194"/>
      <c r="I11301" s="106"/>
      <c r="J11301" s="195"/>
      <c r="K11301" s="195"/>
      <c r="L11301" s="196"/>
    </row>
    <row r="11302">
      <c r="A11302" s="198"/>
      <c r="B11302" s="219"/>
      <c r="C11302" s="103"/>
      <c r="D11302" s="103"/>
      <c r="E11302" s="5" t="str">
        <f t="array" ref="E11302">IF(D11302="","",XLOOKUP(D11302,DATOS!$D$6:D14000,DATOS!$C$6:C14000,0,0,1))</f>
        <v/>
      </c>
      <c r="F11302" s="220"/>
      <c r="G11302" s="221"/>
      <c r="H11302" s="194"/>
      <c r="I11302" s="106"/>
      <c r="J11302" s="195"/>
      <c r="K11302" s="195"/>
      <c r="L11302" s="196"/>
    </row>
    <row r="11303">
      <c r="A11303" s="198"/>
      <c r="B11303" s="219"/>
      <c r="C11303" s="103"/>
      <c r="D11303" s="103"/>
      <c r="E11303" s="5" t="str">
        <f t="array" ref="E11303">IF(D11303="","",XLOOKUP(D11303,DATOS!$D$6:D14000,DATOS!$C$6:C14000,0,0,1))</f>
        <v/>
      </c>
      <c r="F11303" s="220"/>
      <c r="G11303" s="221"/>
      <c r="H11303" s="194"/>
      <c r="I11303" s="106"/>
      <c r="J11303" s="195"/>
      <c r="K11303" s="195"/>
      <c r="L11303" s="196"/>
    </row>
    <row r="11304">
      <c r="A11304" s="198"/>
      <c r="B11304" s="219"/>
      <c r="C11304" s="103"/>
      <c r="D11304" s="103"/>
      <c r="E11304" s="5" t="str">
        <f t="array" ref="E11304">IF(D11304="","",XLOOKUP(D11304,DATOS!$D$6:D14000,DATOS!$C$6:C14000,0,0,1))</f>
        <v/>
      </c>
      <c r="F11304" s="220"/>
      <c r="G11304" s="221"/>
      <c r="H11304" s="194"/>
      <c r="I11304" s="106"/>
      <c r="J11304" s="195"/>
      <c r="K11304" s="195"/>
      <c r="L11304" s="196"/>
    </row>
    <row r="11305">
      <c r="A11305" s="198"/>
      <c r="B11305" s="219"/>
      <c r="C11305" s="103"/>
      <c r="D11305" s="103"/>
      <c r="E11305" s="5" t="str">
        <f t="array" ref="E11305">IF(D11305="","",XLOOKUP(D11305,DATOS!$D$6:D14000,DATOS!$C$6:C14000,0,0,1))</f>
        <v/>
      </c>
      <c r="F11305" s="220"/>
      <c r="G11305" s="221"/>
      <c r="H11305" s="194"/>
      <c r="I11305" s="106"/>
      <c r="J11305" s="195"/>
      <c r="K11305" s="195"/>
      <c r="L11305" s="196"/>
    </row>
    <row r="11306">
      <c r="A11306" s="198"/>
      <c r="B11306" s="219"/>
      <c r="C11306" s="103"/>
      <c r="D11306" s="103"/>
      <c r="E11306" s="5" t="str">
        <f t="array" ref="E11306">IF(D11306="","",XLOOKUP(D11306,DATOS!$D$6:D14000,DATOS!$C$6:C14000,0,0,1))</f>
        <v/>
      </c>
      <c r="F11306" s="220"/>
      <c r="G11306" s="221"/>
      <c r="H11306" s="194"/>
      <c r="I11306" s="106"/>
      <c r="J11306" s="195"/>
      <c r="K11306" s="195"/>
      <c r="L11306" s="196"/>
    </row>
    <row r="11307">
      <c r="A11307" s="198"/>
      <c r="B11307" s="219"/>
      <c r="C11307" s="103"/>
      <c r="D11307" s="103"/>
      <c r="E11307" s="5" t="str">
        <f t="array" ref="E11307">IF(D11307="","",XLOOKUP(D11307,DATOS!$D$6:D14000,DATOS!$C$6:C14000,0,0,1))</f>
        <v/>
      </c>
      <c r="F11307" s="220"/>
      <c r="G11307" s="221"/>
      <c r="H11307" s="194"/>
      <c r="I11307" s="106"/>
      <c r="J11307" s="195"/>
      <c r="K11307" s="195"/>
      <c r="L11307" s="196"/>
    </row>
    <row r="11308">
      <c r="A11308" s="198"/>
      <c r="B11308" s="219"/>
      <c r="C11308" s="103"/>
      <c r="D11308" s="103"/>
      <c r="E11308" s="5" t="str">
        <f t="array" ref="E11308">IF(D11308="","",XLOOKUP(D11308,DATOS!$D$6:D14000,DATOS!$C$6:C14000,0,0,1))</f>
        <v/>
      </c>
      <c r="F11308" s="220"/>
      <c r="G11308" s="221"/>
      <c r="H11308" s="194"/>
      <c r="I11308" s="106"/>
      <c r="J11308" s="195"/>
      <c r="K11308" s="195"/>
      <c r="L11308" s="196"/>
    </row>
    <row r="11309">
      <c r="A11309" s="198"/>
      <c r="B11309" s="219"/>
      <c r="C11309" s="103"/>
      <c r="D11309" s="103"/>
      <c r="E11309" s="5" t="str">
        <f t="array" ref="E11309">IF(D11309="","",XLOOKUP(D11309,DATOS!$D$6:D14000,DATOS!$C$6:C14000,0,0,1))</f>
        <v/>
      </c>
      <c r="F11309" s="220"/>
      <c r="G11309" s="221"/>
      <c r="H11309" s="194"/>
      <c r="I11309" s="106"/>
      <c r="J11309" s="195"/>
      <c r="K11309" s="195"/>
      <c r="L11309" s="196"/>
    </row>
    <row r="11310">
      <c r="A11310" s="198"/>
      <c r="B11310" s="219"/>
      <c r="C11310" s="103"/>
      <c r="D11310" s="103"/>
      <c r="E11310" s="5" t="str">
        <f t="array" ref="E11310">IF(D11310="","",XLOOKUP(D11310,DATOS!$D$6:D14000,DATOS!$C$6:C14000,0,0,1))</f>
        <v/>
      </c>
      <c r="F11310" s="220"/>
      <c r="G11310" s="221"/>
      <c r="H11310" s="194"/>
      <c r="I11310" s="106"/>
      <c r="J11310" s="195"/>
      <c r="K11310" s="195"/>
      <c r="L11310" s="196"/>
    </row>
    <row r="11311">
      <c r="A11311" s="198"/>
      <c r="B11311" s="219"/>
      <c r="C11311" s="103"/>
      <c r="D11311" s="103"/>
      <c r="E11311" s="5" t="str">
        <f t="array" ref="E11311">IF(D11311="","",XLOOKUP(D11311,DATOS!$D$6:D14000,DATOS!$C$6:C14000,0,0,1))</f>
        <v/>
      </c>
      <c r="F11311" s="220"/>
      <c r="G11311" s="221"/>
      <c r="H11311" s="194"/>
      <c r="I11311" s="106"/>
      <c r="J11311" s="195"/>
      <c r="K11311" s="195"/>
      <c r="L11311" s="196"/>
    </row>
    <row r="11312">
      <c r="A11312" s="198"/>
      <c r="B11312" s="219"/>
      <c r="C11312" s="103"/>
      <c r="D11312" s="103"/>
      <c r="E11312" s="5" t="str">
        <f t="array" ref="E11312">IF(D11312="","",XLOOKUP(D11312,DATOS!$D$6:D14000,DATOS!$C$6:C14000,0,0,1))</f>
        <v/>
      </c>
      <c r="F11312" s="220"/>
      <c r="G11312" s="221"/>
      <c r="H11312" s="194"/>
      <c r="I11312" s="106"/>
      <c r="J11312" s="195"/>
      <c r="K11312" s="195"/>
      <c r="L11312" s="196"/>
    </row>
    <row r="11313">
      <c r="A11313" s="198"/>
      <c r="B11313" s="219"/>
      <c r="C11313" s="103"/>
      <c r="D11313" s="103"/>
      <c r="E11313" s="5" t="str">
        <f t="array" ref="E11313">IF(D11313="","",XLOOKUP(D11313,DATOS!$D$6:D14000,DATOS!$C$6:C14000,0,0,1))</f>
        <v/>
      </c>
      <c r="F11313" s="220"/>
      <c r="G11313" s="221"/>
      <c r="H11313" s="194"/>
      <c r="I11313" s="106"/>
      <c r="J11313" s="195"/>
      <c r="K11313" s="195"/>
      <c r="L11313" s="196"/>
    </row>
    <row r="11314">
      <c r="A11314" s="198"/>
      <c r="B11314" s="219"/>
      <c r="C11314" s="103"/>
      <c r="D11314" s="103"/>
      <c r="E11314" s="5" t="str">
        <f t="array" ref="E11314">IF(D11314="","",XLOOKUP(D11314,DATOS!$D$6:D14000,DATOS!$C$6:C14000,0,0,1))</f>
        <v/>
      </c>
      <c r="F11314" s="220"/>
      <c r="G11314" s="221"/>
      <c r="H11314" s="194"/>
      <c r="I11314" s="106"/>
      <c r="J11314" s="195"/>
      <c r="K11314" s="195"/>
      <c r="L11314" s="196"/>
    </row>
    <row r="11315">
      <c r="A11315" s="198"/>
      <c r="B11315" s="219"/>
      <c r="C11315" s="103"/>
      <c r="D11315" s="103"/>
      <c r="E11315" s="5" t="str">
        <f t="array" ref="E11315">IF(D11315="","",XLOOKUP(D11315,DATOS!$D$6:D14000,DATOS!$C$6:C14000,0,0,1))</f>
        <v/>
      </c>
      <c r="F11315" s="220"/>
      <c r="G11315" s="221"/>
      <c r="H11315" s="194"/>
      <c r="I11315" s="106"/>
      <c r="J11315" s="195"/>
      <c r="K11315" s="195"/>
      <c r="L11315" s="196"/>
    </row>
    <row r="11316">
      <c r="A11316" s="198"/>
      <c r="B11316" s="219"/>
      <c r="C11316" s="103"/>
      <c r="D11316" s="103"/>
      <c r="E11316" s="5" t="str">
        <f t="array" ref="E11316">IF(D11316="","",XLOOKUP(D11316,DATOS!$D$6:D14000,DATOS!$C$6:C14000,0,0,1))</f>
        <v/>
      </c>
      <c r="F11316" s="220"/>
      <c r="G11316" s="221"/>
      <c r="H11316" s="194"/>
      <c r="I11316" s="106"/>
      <c r="J11316" s="195"/>
      <c r="K11316" s="195"/>
      <c r="L11316" s="196"/>
    </row>
    <row r="11317">
      <c r="A11317" s="198"/>
      <c r="B11317" s="219"/>
      <c r="C11317" s="103"/>
      <c r="D11317" s="103"/>
      <c r="E11317" s="5" t="str">
        <f t="array" ref="E11317">IF(D11317="","",XLOOKUP(D11317,DATOS!$D$6:D14000,DATOS!$C$6:C14000,0,0,1))</f>
        <v/>
      </c>
      <c r="F11317" s="220"/>
      <c r="G11317" s="221"/>
      <c r="H11317" s="194"/>
      <c r="I11317" s="106"/>
      <c r="J11317" s="195"/>
      <c r="K11317" s="195"/>
      <c r="L11317" s="196"/>
    </row>
    <row r="11318">
      <c r="A11318" s="198"/>
      <c r="B11318" s="219"/>
      <c r="C11318" s="103"/>
      <c r="D11318" s="103"/>
      <c r="E11318" s="5" t="str">
        <f t="array" ref="E11318">IF(D11318="","",XLOOKUP(D11318,DATOS!$D$6:D14000,DATOS!$C$6:C14000,0,0,1))</f>
        <v/>
      </c>
      <c r="F11318" s="220"/>
      <c r="G11318" s="221"/>
      <c r="H11318" s="194"/>
      <c r="I11318" s="106"/>
      <c r="J11318" s="195"/>
      <c r="K11318" s="195"/>
      <c r="L11318" s="196"/>
    </row>
    <row r="11319">
      <c r="A11319" s="198"/>
      <c r="B11319" s="219"/>
      <c r="C11319" s="103"/>
      <c r="D11319" s="103"/>
      <c r="E11319" s="5" t="str">
        <f t="array" ref="E11319">IF(D11319="","",XLOOKUP(D11319,DATOS!$D$6:D14000,DATOS!$C$6:C14000,0,0,1))</f>
        <v/>
      </c>
      <c r="F11319" s="220"/>
      <c r="G11319" s="221"/>
      <c r="H11319" s="194"/>
      <c r="I11319" s="106"/>
      <c r="J11319" s="195"/>
      <c r="K11319" s="195"/>
      <c r="L11319" s="196"/>
    </row>
    <row r="11320">
      <c r="A11320" s="198"/>
      <c r="B11320" s="219"/>
      <c r="C11320" s="103"/>
      <c r="D11320" s="103"/>
      <c r="E11320" s="5" t="str">
        <f t="array" ref="E11320">IF(D11320="","",XLOOKUP(D11320,DATOS!$D$6:D14000,DATOS!$C$6:C14000,0,0,1))</f>
        <v/>
      </c>
      <c r="F11320" s="220"/>
      <c r="G11320" s="221"/>
      <c r="H11320" s="194"/>
      <c r="I11320" s="106"/>
      <c r="J11320" s="195"/>
      <c r="K11320" s="195"/>
      <c r="L11320" s="196"/>
    </row>
    <row r="11321">
      <c r="A11321" s="198"/>
      <c r="B11321" s="219"/>
      <c r="C11321" s="103"/>
      <c r="D11321" s="103"/>
      <c r="E11321" s="5" t="str">
        <f t="array" ref="E11321">IF(D11321="","",XLOOKUP(D11321,DATOS!$D$6:D14000,DATOS!$C$6:C14000,0,0,1))</f>
        <v/>
      </c>
      <c r="F11321" s="220"/>
      <c r="G11321" s="221"/>
      <c r="H11321" s="194"/>
      <c r="I11321" s="106"/>
      <c r="J11321" s="195"/>
      <c r="K11321" s="195"/>
      <c r="L11321" s="196"/>
    </row>
    <row r="11322">
      <c r="A11322" s="198"/>
      <c r="B11322" s="219"/>
      <c r="C11322" s="103"/>
      <c r="D11322" s="103"/>
      <c r="E11322" s="5" t="str">
        <f t="array" ref="E11322">IF(D11322="","",XLOOKUP(D11322,DATOS!$D$6:D14000,DATOS!$C$6:C14000,0,0,1))</f>
        <v/>
      </c>
      <c r="F11322" s="220"/>
      <c r="G11322" s="221"/>
      <c r="H11322" s="194"/>
      <c r="I11322" s="106"/>
      <c r="J11322" s="195"/>
      <c r="K11322" s="195"/>
      <c r="L11322" s="196"/>
    </row>
    <row r="11323">
      <c r="A11323" s="198"/>
      <c r="B11323" s="219"/>
      <c r="C11323" s="103"/>
      <c r="D11323" s="103"/>
      <c r="E11323" s="5" t="str">
        <f t="array" ref="E11323">IF(D11323="","",XLOOKUP(D11323,DATOS!$D$6:D14000,DATOS!$C$6:C14000,0,0,1))</f>
        <v/>
      </c>
      <c r="F11323" s="220"/>
      <c r="G11323" s="221"/>
      <c r="H11323" s="194"/>
      <c r="I11323" s="106"/>
      <c r="J11323" s="195"/>
      <c r="K11323" s="195"/>
      <c r="L11323" s="196"/>
    </row>
    <row r="11324">
      <c r="A11324" s="198"/>
      <c r="B11324" s="219"/>
      <c r="C11324" s="103"/>
      <c r="D11324" s="103"/>
      <c r="E11324" s="5" t="str">
        <f t="array" ref="E11324">IF(D11324="","",XLOOKUP(D11324,DATOS!$D$6:D14000,DATOS!$C$6:C14000,0,0,1))</f>
        <v/>
      </c>
      <c r="F11324" s="220"/>
      <c r="G11324" s="221"/>
      <c r="H11324" s="194"/>
      <c r="I11324" s="106"/>
      <c r="J11324" s="195"/>
      <c r="K11324" s="195"/>
      <c r="L11324" s="196"/>
    </row>
    <row r="11325">
      <c r="A11325" s="198"/>
      <c r="B11325" s="219"/>
      <c r="C11325" s="103"/>
      <c r="D11325" s="103"/>
      <c r="E11325" s="5" t="str">
        <f t="array" ref="E11325">IF(D11325="","",XLOOKUP(D11325,DATOS!$D$6:D14000,DATOS!$C$6:C14000,0,0,1))</f>
        <v/>
      </c>
      <c r="F11325" s="220"/>
      <c r="G11325" s="221"/>
      <c r="H11325" s="194"/>
      <c r="I11325" s="106"/>
      <c r="J11325" s="195"/>
      <c r="K11325" s="195"/>
      <c r="L11325" s="196"/>
    </row>
    <row r="11326">
      <c r="A11326" s="198"/>
      <c r="B11326" s="219"/>
      <c r="C11326" s="103"/>
      <c r="D11326" s="103"/>
      <c r="E11326" s="5" t="str">
        <f t="array" ref="E11326">IF(D11326="","",XLOOKUP(D11326,DATOS!$D$6:D14000,DATOS!$C$6:C14000,0,0,1))</f>
        <v/>
      </c>
      <c r="F11326" s="220"/>
      <c r="G11326" s="221"/>
      <c r="H11326" s="194"/>
      <c r="I11326" s="106"/>
      <c r="J11326" s="195"/>
      <c r="K11326" s="195"/>
      <c r="L11326" s="196"/>
    </row>
    <row r="11327">
      <c r="A11327" s="198"/>
      <c r="B11327" s="219"/>
      <c r="C11327" s="103"/>
      <c r="D11327" s="103"/>
      <c r="E11327" s="5" t="str">
        <f t="array" ref="E11327">IF(D11327="","",XLOOKUP(D11327,DATOS!$D$6:D14000,DATOS!$C$6:C14000,0,0,1))</f>
        <v/>
      </c>
      <c r="F11327" s="220"/>
      <c r="G11327" s="221"/>
      <c r="H11327" s="194"/>
      <c r="I11327" s="106"/>
      <c r="J11327" s="195"/>
      <c r="K11327" s="195"/>
      <c r="L11327" s="196"/>
    </row>
    <row r="11328">
      <c r="A11328" s="198"/>
      <c r="B11328" s="219"/>
      <c r="C11328" s="103"/>
      <c r="D11328" s="103"/>
      <c r="E11328" s="5" t="str">
        <f t="array" ref="E11328">IF(D11328="","",XLOOKUP(D11328,DATOS!$D$6:D14000,DATOS!$C$6:C14000,0,0,1))</f>
        <v/>
      </c>
      <c r="F11328" s="220"/>
      <c r="G11328" s="221"/>
      <c r="H11328" s="194"/>
      <c r="I11328" s="106"/>
      <c r="J11328" s="195"/>
      <c r="K11328" s="195"/>
      <c r="L11328" s="196"/>
    </row>
    <row r="11329">
      <c r="A11329" s="198"/>
      <c r="B11329" s="219"/>
      <c r="C11329" s="103"/>
      <c r="D11329" s="103"/>
      <c r="E11329" s="5" t="str">
        <f t="array" ref="E11329">IF(D11329="","",XLOOKUP(D11329,DATOS!$D$6:D14000,DATOS!$C$6:C14000,0,0,1))</f>
        <v/>
      </c>
      <c r="F11329" s="220"/>
      <c r="G11329" s="221"/>
      <c r="H11329" s="194"/>
      <c r="I11329" s="106"/>
      <c r="J11329" s="195"/>
      <c r="K11329" s="195"/>
      <c r="L11329" s="196"/>
    </row>
    <row r="11330">
      <c r="A11330" s="198"/>
      <c r="B11330" s="219"/>
      <c r="C11330" s="103"/>
      <c r="D11330" s="103"/>
      <c r="E11330" s="5" t="str">
        <f t="array" ref="E11330">IF(D11330="","",XLOOKUP(D11330,DATOS!$D$6:D14000,DATOS!$C$6:C14000,0,0,1))</f>
        <v/>
      </c>
      <c r="F11330" s="220"/>
      <c r="G11330" s="221"/>
      <c r="H11330" s="194"/>
      <c r="I11330" s="106"/>
      <c r="J11330" s="195"/>
      <c r="K11330" s="195"/>
      <c r="L11330" s="196"/>
    </row>
    <row r="11331">
      <c r="A11331" s="198"/>
      <c r="B11331" s="219"/>
      <c r="C11331" s="103"/>
      <c r="D11331" s="103"/>
      <c r="E11331" s="5" t="str">
        <f t="array" ref="E11331">IF(D11331="","",XLOOKUP(D11331,DATOS!$D$6:D14000,DATOS!$C$6:C14000,0,0,1))</f>
        <v/>
      </c>
      <c r="F11331" s="220"/>
      <c r="G11331" s="221"/>
      <c r="H11331" s="194"/>
      <c r="I11331" s="106"/>
      <c r="J11331" s="195"/>
      <c r="K11331" s="195"/>
      <c r="L11331" s="196"/>
    </row>
    <row r="11332">
      <c r="A11332" s="198"/>
      <c r="B11332" s="219"/>
      <c r="C11332" s="103"/>
      <c r="D11332" s="103"/>
      <c r="E11332" s="5" t="str">
        <f t="array" ref="E11332">IF(D11332="","",XLOOKUP(D11332,DATOS!$D$6:D14000,DATOS!$C$6:C14000,0,0,1))</f>
        <v/>
      </c>
      <c r="F11332" s="220"/>
      <c r="G11332" s="221"/>
      <c r="H11332" s="194"/>
      <c r="I11332" s="106"/>
      <c r="J11332" s="195"/>
      <c r="K11332" s="195"/>
      <c r="L11332" s="196"/>
    </row>
    <row r="11333">
      <c r="A11333" s="198"/>
      <c r="B11333" s="219"/>
      <c r="C11333" s="103"/>
      <c r="D11333" s="103"/>
      <c r="E11333" s="5" t="str">
        <f t="array" ref="E11333">IF(D11333="","",XLOOKUP(D11333,DATOS!$D$6:D14000,DATOS!$C$6:C14000,0,0,1))</f>
        <v/>
      </c>
      <c r="F11333" s="220"/>
      <c r="G11333" s="221"/>
      <c r="H11333" s="194"/>
      <c r="I11333" s="106"/>
      <c r="J11333" s="195"/>
      <c r="K11333" s="195"/>
      <c r="L11333" s="196"/>
    </row>
    <row r="11334">
      <c r="A11334" s="198"/>
      <c r="B11334" s="219"/>
      <c r="C11334" s="103"/>
      <c r="D11334" s="103"/>
      <c r="E11334" s="5" t="str">
        <f t="array" ref="E11334">IF(D11334="","",XLOOKUP(D11334,DATOS!$D$6:D14000,DATOS!$C$6:C14000,0,0,1))</f>
        <v/>
      </c>
      <c r="F11334" s="220"/>
      <c r="G11334" s="221"/>
      <c r="H11334" s="194"/>
      <c r="I11334" s="106"/>
      <c r="J11334" s="195"/>
      <c r="K11334" s="195"/>
      <c r="L11334" s="196"/>
    </row>
    <row r="11335">
      <c r="A11335" s="198"/>
      <c r="B11335" s="219"/>
      <c r="C11335" s="103"/>
      <c r="D11335" s="103"/>
      <c r="E11335" s="5" t="str">
        <f t="array" ref="E11335">IF(D11335="","",XLOOKUP(D11335,DATOS!$D$6:D14000,DATOS!$C$6:C14000,0,0,1))</f>
        <v/>
      </c>
      <c r="F11335" s="220"/>
      <c r="G11335" s="221"/>
      <c r="H11335" s="194"/>
      <c r="I11335" s="106"/>
      <c r="J11335" s="195"/>
      <c r="K11335" s="195"/>
      <c r="L11335" s="196"/>
    </row>
    <row r="11336">
      <c r="A11336" s="198"/>
      <c r="B11336" s="219"/>
      <c r="C11336" s="103"/>
      <c r="D11336" s="103"/>
      <c r="E11336" s="5" t="str">
        <f t="array" ref="E11336">IF(D11336="","",XLOOKUP(D11336,DATOS!$D$6:D14000,DATOS!$C$6:C14000,0,0,1))</f>
        <v/>
      </c>
      <c r="F11336" s="220"/>
      <c r="G11336" s="221"/>
      <c r="H11336" s="194"/>
      <c r="I11336" s="106"/>
      <c r="J11336" s="195"/>
      <c r="K11336" s="195"/>
      <c r="L11336" s="196"/>
    </row>
    <row r="11337">
      <c r="A11337" s="198"/>
      <c r="B11337" s="219"/>
      <c r="C11337" s="103"/>
      <c r="D11337" s="103"/>
      <c r="E11337" s="5" t="str">
        <f t="array" ref="E11337">IF(D11337="","",XLOOKUP(D11337,DATOS!$D$6:D14000,DATOS!$C$6:C14000,0,0,1))</f>
        <v/>
      </c>
      <c r="F11337" s="220"/>
      <c r="G11337" s="221"/>
      <c r="H11337" s="194"/>
      <c r="I11337" s="106"/>
      <c r="J11337" s="195"/>
      <c r="K11337" s="195"/>
      <c r="L11337" s="196"/>
    </row>
    <row r="11338">
      <c r="A11338" s="198"/>
      <c r="B11338" s="219"/>
      <c r="C11338" s="103"/>
      <c r="D11338" s="103"/>
      <c r="E11338" s="5" t="str">
        <f t="array" ref="E11338">IF(D11338="","",XLOOKUP(D11338,DATOS!$D$6:D14000,DATOS!$C$6:C14000,0,0,1))</f>
        <v/>
      </c>
      <c r="F11338" s="220"/>
      <c r="G11338" s="221"/>
      <c r="H11338" s="194"/>
      <c r="I11338" s="106"/>
      <c r="J11338" s="195"/>
      <c r="K11338" s="195"/>
      <c r="L11338" s="196"/>
    </row>
    <row r="11339">
      <c r="A11339" s="198"/>
      <c r="B11339" s="219"/>
      <c r="C11339" s="103"/>
      <c r="D11339" s="103"/>
      <c r="E11339" s="5" t="str">
        <f t="array" ref="E11339">IF(D11339="","",XLOOKUP(D11339,DATOS!$D$6:D14000,DATOS!$C$6:C14000,0,0,1))</f>
        <v/>
      </c>
      <c r="F11339" s="220"/>
      <c r="G11339" s="221"/>
      <c r="H11339" s="194"/>
      <c r="I11339" s="106"/>
      <c r="J11339" s="195"/>
      <c r="K11339" s="195"/>
      <c r="L11339" s="196"/>
    </row>
    <row r="11340">
      <c r="A11340" s="198"/>
      <c r="B11340" s="219"/>
      <c r="C11340" s="103"/>
      <c r="D11340" s="103"/>
      <c r="E11340" s="5" t="str">
        <f t="array" ref="E11340">IF(D11340="","",XLOOKUP(D11340,DATOS!$D$6:D14000,DATOS!$C$6:C14000,0,0,1))</f>
        <v/>
      </c>
      <c r="F11340" s="220"/>
      <c r="G11340" s="221"/>
      <c r="H11340" s="194"/>
      <c r="I11340" s="106"/>
      <c r="J11340" s="195"/>
      <c r="K11340" s="195"/>
      <c r="L11340" s="196"/>
    </row>
    <row r="11341">
      <c r="A11341" s="198"/>
      <c r="B11341" s="219"/>
      <c r="C11341" s="103"/>
      <c r="D11341" s="103"/>
      <c r="E11341" s="5" t="str">
        <f t="array" ref="E11341">IF(D11341="","",XLOOKUP(D11341,DATOS!$D$6:D14000,DATOS!$C$6:C14000,0,0,1))</f>
        <v/>
      </c>
      <c r="F11341" s="220"/>
      <c r="G11341" s="221"/>
      <c r="H11341" s="194"/>
      <c r="I11341" s="106"/>
      <c r="J11341" s="195"/>
      <c r="K11341" s="195"/>
      <c r="L11341" s="196"/>
    </row>
    <row r="11342">
      <c r="A11342" s="198"/>
      <c r="B11342" s="219"/>
      <c r="C11342" s="103"/>
      <c r="D11342" s="103"/>
      <c r="E11342" s="5" t="str">
        <f t="array" ref="E11342">IF(D11342="","",XLOOKUP(D11342,DATOS!$D$6:D14000,DATOS!$C$6:C14000,0,0,1))</f>
        <v/>
      </c>
      <c r="F11342" s="220"/>
      <c r="G11342" s="221"/>
      <c r="H11342" s="194"/>
      <c r="I11342" s="106"/>
      <c r="J11342" s="195"/>
      <c r="K11342" s="195"/>
      <c r="L11342" s="196"/>
    </row>
    <row r="11343">
      <c r="A11343" s="198"/>
      <c r="B11343" s="219"/>
      <c r="C11343" s="103"/>
      <c r="D11343" s="103"/>
      <c r="E11343" s="5" t="str">
        <f t="array" ref="E11343">IF(D11343="","",XLOOKUP(D11343,DATOS!$D$6:D14000,DATOS!$C$6:C14000,0,0,1))</f>
        <v/>
      </c>
      <c r="F11343" s="220"/>
      <c r="G11343" s="221"/>
      <c r="H11343" s="194"/>
      <c r="I11343" s="106"/>
      <c r="J11343" s="195"/>
      <c r="K11343" s="195"/>
      <c r="L11343" s="196"/>
    </row>
    <row r="11344">
      <c r="A11344" s="198"/>
      <c r="B11344" s="219"/>
      <c r="C11344" s="103"/>
      <c r="D11344" s="103"/>
      <c r="E11344" s="5" t="str">
        <f t="array" ref="E11344">IF(D11344="","",XLOOKUP(D11344,DATOS!$D$6:D14000,DATOS!$C$6:C14000,0,0,1))</f>
        <v/>
      </c>
      <c r="F11344" s="220"/>
      <c r="G11344" s="221"/>
      <c r="H11344" s="194"/>
      <c r="I11344" s="106"/>
      <c r="J11344" s="195"/>
      <c r="K11344" s="195"/>
      <c r="L11344" s="196"/>
    </row>
    <row r="11345">
      <c r="A11345" s="198"/>
      <c r="B11345" s="219"/>
      <c r="C11345" s="103"/>
      <c r="D11345" s="103"/>
      <c r="E11345" s="5" t="str">
        <f t="array" ref="E11345">IF(D11345="","",XLOOKUP(D11345,DATOS!$D$6:D14000,DATOS!$C$6:C14000,0,0,1))</f>
        <v/>
      </c>
      <c r="F11345" s="220"/>
      <c r="G11345" s="221"/>
      <c r="H11345" s="194"/>
      <c r="I11345" s="106"/>
      <c r="J11345" s="195"/>
      <c r="K11345" s="195"/>
      <c r="L11345" s="196"/>
    </row>
    <row r="11346">
      <c r="A11346" s="198"/>
      <c r="B11346" s="219"/>
      <c r="C11346" s="103"/>
      <c r="D11346" s="103"/>
      <c r="E11346" s="5" t="str">
        <f t="array" ref="E11346">IF(D11346="","",XLOOKUP(D11346,DATOS!$D$6:D14000,DATOS!$C$6:C14000,0,0,1))</f>
        <v/>
      </c>
      <c r="F11346" s="220"/>
      <c r="G11346" s="221"/>
      <c r="H11346" s="194"/>
      <c r="I11346" s="106"/>
      <c r="J11346" s="195"/>
      <c r="K11346" s="195"/>
      <c r="L11346" s="196"/>
    </row>
    <row r="11347">
      <c r="A11347" s="198"/>
      <c r="B11347" s="219"/>
      <c r="C11347" s="103"/>
      <c r="D11347" s="103"/>
      <c r="E11347" s="5" t="str">
        <f t="array" ref="E11347">IF(D11347="","",XLOOKUP(D11347,DATOS!$D$6:D14000,DATOS!$C$6:C14000,0,0,1))</f>
        <v/>
      </c>
      <c r="F11347" s="220"/>
      <c r="G11347" s="221"/>
      <c r="H11347" s="194"/>
      <c r="I11347" s="106"/>
      <c r="J11347" s="195"/>
      <c r="K11347" s="195"/>
      <c r="L11347" s="196"/>
    </row>
    <row r="11348">
      <c r="A11348" s="198"/>
      <c r="B11348" s="219"/>
      <c r="C11348" s="103"/>
      <c r="D11348" s="103"/>
      <c r="E11348" s="5" t="str">
        <f t="array" ref="E11348">IF(D11348="","",XLOOKUP(D11348,DATOS!$D$6:D14000,DATOS!$C$6:C14000,0,0,1))</f>
        <v/>
      </c>
      <c r="F11348" s="220"/>
      <c r="G11348" s="221"/>
      <c r="H11348" s="194"/>
      <c r="I11348" s="106"/>
      <c r="J11348" s="195"/>
      <c r="K11348" s="195"/>
      <c r="L11348" s="196"/>
    </row>
    <row r="11349">
      <c r="A11349" s="198"/>
      <c r="B11349" s="219"/>
      <c r="C11349" s="103"/>
      <c r="D11349" s="103"/>
      <c r="E11349" s="5" t="str">
        <f t="array" ref="E11349">IF(D11349="","",XLOOKUP(D11349,DATOS!$D$6:D14000,DATOS!$C$6:C14000,0,0,1))</f>
        <v/>
      </c>
      <c r="F11349" s="220"/>
      <c r="G11349" s="221"/>
      <c r="H11349" s="194"/>
      <c r="I11349" s="106"/>
      <c r="J11349" s="195"/>
      <c r="K11349" s="195"/>
      <c r="L11349" s="196"/>
    </row>
    <row r="11350">
      <c r="A11350" s="198"/>
      <c r="B11350" s="219"/>
      <c r="C11350" s="103"/>
      <c r="D11350" s="103"/>
      <c r="E11350" s="5" t="str">
        <f t="array" ref="E11350">IF(D11350="","",XLOOKUP(D11350,DATOS!$D$6:D14000,DATOS!$C$6:C14000,0,0,1))</f>
        <v/>
      </c>
      <c r="F11350" s="220"/>
      <c r="G11350" s="221"/>
      <c r="H11350" s="194"/>
      <c r="I11350" s="106"/>
      <c r="J11350" s="195"/>
      <c r="K11350" s="195"/>
      <c r="L11350" s="196"/>
    </row>
    <row r="11351">
      <c r="A11351" s="198"/>
      <c r="B11351" s="219"/>
      <c r="C11351" s="103"/>
      <c r="D11351" s="103"/>
      <c r="E11351" s="5" t="str">
        <f t="array" ref="E11351">IF(D11351="","",XLOOKUP(D11351,DATOS!$D$6:D14000,DATOS!$C$6:C14000,0,0,1))</f>
        <v/>
      </c>
      <c r="F11351" s="220"/>
      <c r="G11351" s="221"/>
      <c r="H11351" s="194"/>
      <c r="I11351" s="106"/>
      <c r="J11351" s="195"/>
      <c r="K11351" s="195"/>
      <c r="L11351" s="196"/>
    </row>
    <row r="11352">
      <c r="A11352" s="198"/>
      <c r="B11352" s="219"/>
      <c r="C11352" s="103"/>
      <c r="D11352" s="103"/>
      <c r="E11352" s="5" t="str">
        <f t="array" ref="E11352">IF(D11352="","",XLOOKUP(D11352,DATOS!$D$6:D14000,DATOS!$C$6:C14000,0,0,1))</f>
        <v/>
      </c>
      <c r="F11352" s="220"/>
      <c r="G11352" s="221"/>
      <c r="H11352" s="194"/>
      <c r="I11352" s="106"/>
      <c r="J11352" s="195"/>
      <c r="K11352" s="195"/>
      <c r="L11352" s="196"/>
    </row>
    <row r="11353">
      <c r="A11353" s="198"/>
      <c r="B11353" s="219"/>
      <c r="C11353" s="103"/>
      <c r="D11353" s="103"/>
      <c r="E11353" s="5" t="str">
        <f t="array" ref="E11353">IF(D11353="","",XLOOKUP(D11353,DATOS!$D$6:D14000,DATOS!$C$6:C14000,0,0,1))</f>
        <v/>
      </c>
      <c r="F11353" s="220"/>
      <c r="G11353" s="221"/>
      <c r="H11353" s="194"/>
      <c r="I11353" s="106"/>
      <c r="J11353" s="195"/>
      <c r="K11353" s="195"/>
      <c r="L11353" s="196"/>
    </row>
    <row r="11354">
      <c r="A11354" s="198"/>
      <c r="B11354" s="219"/>
      <c r="C11354" s="103"/>
      <c r="D11354" s="103"/>
      <c r="E11354" s="5" t="str">
        <f t="array" ref="E11354">IF(D11354="","",XLOOKUP(D11354,DATOS!$D$6:D14000,DATOS!$C$6:C14000,0,0,1))</f>
        <v/>
      </c>
      <c r="F11354" s="220"/>
      <c r="G11354" s="221"/>
      <c r="H11354" s="194"/>
      <c r="I11354" s="106"/>
      <c r="J11354" s="195"/>
      <c r="K11354" s="195"/>
      <c r="L11354" s="196"/>
    </row>
    <row r="11355">
      <c r="A11355" s="198"/>
      <c r="B11355" s="219"/>
      <c r="C11355" s="103"/>
      <c r="D11355" s="103"/>
      <c r="E11355" s="5" t="str">
        <f t="array" ref="E11355">IF(D11355="","",XLOOKUP(D11355,DATOS!$D$6:D14000,DATOS!$C$6:C14000,0,0,1))</f>
        <v/>
      </c>
      <c r="F11355" s="220"/>
      <c r="G11355" s="221"/>
      <c r="H11355" s="194"/>
      <c r="I11355" s="106"/>
      <c r="J11355" s="195"/>
      <c r="K11355" s="195"/>
      <c r="L11355" s="196"/>
    </row>
    <row r="11356">
      <c r="A11356" s="198"/>
      <c r="B11356" s="219"/>
      <c r="C11356" s="103"/>
      <c r="D11356" s="103"/>
      <c r="E11356" s="5" t="str">
        <f t="array" ref="E11356">IF(D11356="","",XLOOKUP(D11356,DATOS!$D$6:D14000,DATOS!$C$6:C14000,0,0,1))</f>
        <v/>
      </c>
      <c r="F11356" s="220"/>
      <c r="G11356" s="221"/>
      <c r="H11356" s="194"/>
      <c r="I11356" s="106"/>
      <c r="J11356" s="195"/>
      <c r="K11356" s="195"/>
      <c r="L11356" s="196"/>
    </row>
    <row r="11357">
      <c r="A11357" s="198"/>
      <c r="B11357" s="219"/>
      <c r="C11357" s="103"/>
      <c r="D11357" s="103"/>
      <c r="E11357" s="5" t="str">
        <f t="array" ref="E11357">IF(D11357="","",XLOOKUP(D11357,DATOS!$D$6:D14000,DATOS!$C$6:C14000,0,0,1))</f>
        <v/>
      </c>
      <c r="F11357" s="220"/>
      <c r="G11357" s="221"/>
      <c r="H11357" s="194"/>
      <c r="I11357" s="106"/>
      <c r="J11357" s="195"/>
      <c r="K11357" s="195"/>
      <c r="L11357" s="196"/>
    </row>
    <row r="11358">
      <c r="A11358" s="198"/>
      <c r="B11358" s="219"/>
      <c r="C11358" s="103"/>
      <c r="D11358" s="103"/>
      <c r="E11358" s="5" t="str">
        <f t="array" ref="E11358">IF(D11358="","",XLOOKUP(D11358,DATOS!$D$6:D14000,DATOS!$C$6:C14000,0,0,1))</f>
        <v/>
      </c>
      <c r="F11358" s="220"/>
      <c r="G11358" s="221"/>
      <c r="H11358" s="194"/>
      <c r="I11358" s="106"/>
      <c r="J11358" s="195"/>
      <c r="K11358" s="195"/>
      <c r="L11358" s="196"/>
    </row>
    <row r="11359">
      <c r="A11359" s="198"/>
      <c r="B11359" s="219"/>
      <c r="C11359" s="103"/>
      <c r="D11359" s="103"/>
      <c r="E11359" s="5" t="str">
        <f t="array" ref="E11359">IF(D11359="","",XLOOKUP(D11359,DATOS!$D$6:D14000,DATOS!$C$6:C14000,0,0,1))</f>
        <v/>
      </c>
      <c r="F11359" s="220"/>
      <c r="G11359" s="221"/>
      <c r="H11359" s="194"/>
      <c r="I11359" s="106"/>
      <c r="J11359" s="195"/>
      <c r="K11359" s="195"/>
      <c r="L11359" s="196"/>
    </row>
    <row r="11360">
      <c r="A11360" s="198"/>
      <c r="B11360" s="219"/>
      <c r="C11360" s="103"/>
      <c r="D11360" s="103"/>
      <c r="E11360" s="5" t="str">
        <f t="array" ref="E11360">IF(D11360="","",XLOOKUP(D11360,DATOS!$D$6:D14000,DATOS!$C$6:C14000,0,0,1))</f>
        <v/>
      </c>
      <c r="F11360" s="220"/>
      <c r="G11360" s="221"/>
      <c r="H11360" s="194"/>
      <c r="I11360" s="106"/>
      <c r="J11360" s="195"/>
      <c r="K11360" s="195"/>
      <c r="L11360" s="196"/>
    </row>
    <row r="11361">
      <c r="A11361" s="198"/>
      <c r="B11361" s="219"/>
      <c r="C11361" s="103"/>
      <c r="D11361" s="103"/>
      <c r="E11361" s="5" t="str">
        <f t="array" ref="E11361">IF(D11361="","",XLOOKUP(D11361,DATOS!$D$6:D14000,DATOS!$C$6:C14000,0,0,1))</f>
        <v/>
      </c>
      <c r="F11361" s="220"/>
      <c r="G11361" s="221"/>
      <c r="H11361" s="194"/>
      <c r="I11361" s="106"/>
      <c r="J11361" s="195"/>
      <c r="K11361" s="195"/>
      <c r="L11361" s="196"/>
    </row>
    <row r="11362">
      <c r="A11362" s="198"/>
      <c r="B11362" s="219"/>
      <c r="C11362" s="103"/>
      <c r="D11362" s="103"/>
      <c r="E11362" s="5" t="str">
        <f t="array" ref="E11362">IF(D11362="","",XLOOKUP(D11362,DATOS!$D$6:D14000,DATOS!$C$6:C14000,0,0,1))</f>
        <v/>
      </c>
      <c r="F11362" s="220"/>
      <c r="G11362" s="221"/>
      <c r="H11362" s="194"/>
      <c r="I11362" s="106"/>
      <c r="J11362" s="195"/>
      <c r="K11362" s="195"/>
      <c r="L11362" s="196"/>
    </row>
    <row r="11363">
      <c r="A11363" s="198"/>
      <c r="B11363" s="219"/>
      <c r="C11363" s="103"/>
      <c r="D11363" s="103"/>
      <c r="E11363" s="5" t="str">
        <f t="array" ref="E11363">IF(D11363="","",XLOOKUP(D11363,DATOS!$D$6:D14000,DATOS!$C$6:C14000,0,0,1))</f>
        <v/>
      </c>
      <c r="F11363" s="220"/>
      <c r="G11363" s="221"/>
      <c r="H11363" s="194"/>
      <c r="I11363" s="106"/>
      <c r="J11363" s="195"/>
      <c r="K11363" s="195"/>
      <c r="L11363" s="196"/>
    </row>
    <row r="11364">
      <c r="A11364" s="198"/>
      <c r="B11364" s="219"/>
      <c r="C11364" s="103"/>
      <c r="D11364" s="103"/>
      <c r="E11364" s="5" t="str">
        <f t="array" ref="E11364">IF(D11364="","",XLOOKUP(D11364,DATOS!$D$6:D14000,DATOS!$C$6:C14000,0,0,1))</f>
        <v/>
      </c>
      <c r="F11364" s="220"/>
      <c r="G11364" s="221"/>
      <c r="H11364" s="194"/>
      <c r="I11364" s="106"/>
      <c r="J11364" s="195"/>
      <c r="K11364" s="195"/>
      <c r="L11364" s="196"/>
    </row>
    <row r="11365">
      <c r="A11365" s="198"/>
      <c r="B11365" s="219"/>
      <c r="C11365" s="103"/>
      <c r="D11365" s="103"/>
      <c r="E11365" s="5" t="str">
        <f t="array" ref="E11365">IF(D11365="","",XLOOKUP(D11365,DATOS!$D$6:D14000,DATOS!$C$6:C14000,0,0,1))</f>
        <v/>
      </c>
      <c r="F11365" s="220"/>
      <c r="G11365" s="221"/>
      <c r="H11365" s="194"/>
      <c r="I11365" s="106"/>
      <c r="J11365" s="195"/>
      <c r="K11365" s="195"/>
      <c r="L11365" s="196"/>
    </row>
    <row r="11366">
      <c r="A11366" s="198"/>
      <c r="B11366" s="219"/>
      <c r="C11366" s="103"/>
      <c r="D11366" s="103"/>
      <c r="E11366" s="5" t="str">
        <f t="array" ref="E11366">IF(D11366="","",XLOOKUP(D11366,DATOS!$D$6:D14000,DATOS!$C$6:C14000,0,0,1))</f>
        <v/>
      </c>
      <c r="F11366" s="220"/>
      <c r="G11366" s="221"/>
      <c r="H11366" s="194"/>
      <c r="I11366" s="106"/>
      <c r="J11366" s="195"/>
      <c r="K11366" s="195"/>
      <c r="L11366" s="196"/>
    </row>
    <row r="11367">
      <c r="A11367" s="198"/>
      <c r="B11367" s="219"/>
      <c r="C11367" s="103"/>
      <c r="D11367" s="103"/>
      <c r="E11367" s="5" t="str">
        <f t="array" ref="E11367">IF(D11367="","",XLOOKUP(D11367,DATOS!$D$6:D14000,DATOS!$C$6:C14000,0,0,1))</f>
        <v/>
      </c>
      <c r="F11367" s="220"/>
      <c r="G11367" s="221"/>
      <c r="H11367" s="194"/>
      <c r="I11367" s="106"/>
      <c r="J11367" s="195"/>
      <c r="K11367" s="195"/>
      <c r="L11367" s="196"/>
    </row>
    <row r="11368">
      <c r="A11368" s="198"/>
      <c r="B11368" s="219"/>
      <c r="C11368" s="103"/>
      <c r="D11368" s="103"/>
      <c r="E11368" s="5" t="str">
        <f t="array" ref="E11368">IF(D11368="","",XLOOKUP(D11368,DATOS!$D$6:D14000,DATOS!$C$6:C14000,0,0,1))</f>
        <v/>
      </c>
      <c r="F11368" s="220"/>
      <c r="G11368" s="221"/>
      <c r="H11368" s="194"/>
      <c r="I11368" s="106"/>
      <c r="J11368" s="195"/>
      <c r="K11368" s="195"/>
      <c r="L11368" s="196"/>
    </row>
    <row r="11369">
      <c r="A11369" s="198"/>
      <c r="B11369" s="219"/>
      <c r="C11369" s="103"/>
      <c r="D11369" s="103"/>
      <c r="E11369" s="5" t="str">
        <f t="array" ref="E11369">IF(D11369="","",XLOOKUP(D11369,DATOS!$D$6:D14000,DATOS!$C$6:C14000,0,0,1))</f>
        <v/>
      </c>
      <c r="F11369" s="220"/>
      <c r="G11369" s="221"/>
      <c r="H11369" s="194"/>
      <c r="I11369" s="106"/>
      <c r="J11369" s="195"/>
      <c r="K11369" s="195"/>
      <c r="L11369" s="196"/>
    </row>
    <row r="11370">
      <c r="A11370" s="198"/>
      <c r="B11370" s="219"/>
      <c r="C11370" s="103"/>
      <c r="D11370" s="103"/>
      <c r="E11370" s="5" t="str">
        <f t="array" ref="E11370">IF(D11370="","",XLOOKUP(D11370,DATOS!$D$6:D14000,DATOS!$C$6:C14000,0,0,1))</f>
        <v/>
      </c>
      <c r="F11370" s="220"/>
      <c r="G11370" s="221"/>
      <c r="H11370" s="194"/>
      <c r="I11370" s="106"/>
      <c r="J11370" s="195"/>
      <c r="K11370" s="195"/>
      <c r="L11370" s="196"/>
    </row>
    <row r="11371">
      <c r="A11371" s="198"/>
      <c r="B11371" s="219"/>
      <c r="C11371" s="103"/>
      <c r="D11371" s="103"/>
      <c r="E11371" s="5" t="str">
        <f t="array" ref="E11371">IF(D11371="","",XLOOKUP(D11371,DATOS!$D$6:D14000,DATOS!$C$6:C14000,0,0,1))</f>
        <v/>
      </c>
      <c r="F11371" s="220"/>
      <c r="G11371" s="221"/>
      <c r="H11371" s="194"/>
      <c r="I11371" s="106"/>
      <c r="J11371" s="195"/>
      <c r="K11371" s="195"/>
      <c r="L11371" s="196"/>
    </row>
    <row r="11372">
      <c r="A11372" s="198"/>
      <c r="B11372" s="219"/>
      <c r="C11372" s="103"/>
      <c r="D11372" s="103"/>
      <c r="E11372" s="5" t="str">
        <f t="array" ref="E11372">IF(D11372="","",XLOOKUP(D11372,DATOS!$D$6:D14000,DATOS!$C$6:C14000,0,0,1))</f>
        <v/>
      </c>
      <c r="F11372" s="220"/>
      <c r="G11372" s="221"/>
      <c r="H11372" s="194"/>
      <c r="I11372" s="106"/>
      <c r="J11372" s="195"/>
      <c r="K11372" s="195"/>
      <c r="L11372" s="196"/>
    </row>
    <row r="11373">
      <c r="A11373" s="198"/>
      <c r="B11373" s="219"/>
      <c r="C11373" s="103"/>
      <c r="D11373" s="103"/>
      <c r="E11373" s="5" t="str">
        <f t="array" ref="E11373">IF(D11373="","",XLOOKUP(D11373,DATOS!$D$6:D14000,DATOS!$C$6:C14000,0,0,1))</f>
        <v/>
      </c>
      <c r="F11373" s="220"/>
      <c r="G11373" s="221"/>
      <c r="H11373" s="194"/>
      <c r="I11373" s="106"/>
      <c r="J11373" s="195"/>
      <c r="K11373" s="195"/>
      <c r="L11373" s="196"/>
    </row>
    <row r="11374">
      <c r="A11374" s="198"/>
      <c r="B11374" s="219"/>
      <c r="C11374" s="103"/>
      <c r="D11374" s="103"/>
      <c r="E11374" s="5" t="str">
        <f t="array" ref="E11374">IF(D11374="","",XLOOKUP(D11374,DATOS!$D$6:D14000,DATOS!$C$6:C14000,0,0,1))</f>
        <v/>
      </c>
      <c r="F11374" s="220"/>
      <c r="G11374" s="221"/>
      <c r="H11374" s="194"/>
      <c r="I11374" s="106"/>
      <c r="J11374" s="195"/>
      <c r="K11374" s="195"/>
      <c r="L11374" s="196"/>
    </row>
    <row r="11375">
      <c r="A11375" s="198"/>
      <c r="B11375" s="219"/>
      <c r="C11375" s="103"/>
      <c r="D11375" s="103"/>
      <c r="E11375" s="5" t="str">
        <f t="array" ref="E11375">IF(D11375="","",XLOOKUP(D11375,DATOS!$D$6:D14000,DATOS!$C$6:C14000,0,0,1))</f>
        <v/>
      </c>
      <c r="F11375" s="220"/>
      <c r="G11375" s="221"/>
      <c r="H11375" s="194"/>
      <c r="I11375" s="106"/>
      <c r="J11375" s="195"/>
      <c r="K11375" s="195"/>
      <c r="L11375" s="196"/>
    </row>
    <row r="11376">
      <c r="A11376" s="198"/>
      <c r="B11376" s="219"/>
      <c r="C11376" s="103"/>
      <c r="D11376" s="103"/>
      <c r="E11376" s="5" t="str">
        <f t="array" ref="E11376">IF(D11376="","",XLOOKUP(D11376,DATOS!$D$6:D14000,DATOS!$C$6:C14000,0,0,1))</f>
        <v/>
      </c>
      <c r="F11376" s="220"/>
      <c r="G11376" s="221"/>
      <c r="H11376" s="194"/>
      <c r="I11376" s="106"/>
      <c r="J11376" s="195"/>
      <c r="K11376" s="195"/>
      <c r="L11376" s="196"/>
    </row>
    <row r="11377">
      <c r="A11377" s="198"/>
      <c r="B11377" s="219"/>
      <c r="C11377" s="103"/>
      <c r="D11377" s="103"/>
      <c r="E11377" s="5" t="str">
        <f t="array" ref="E11377">IF(D11377="","",XLOOKUP(D11377,DATOS!$D$6:D14000,DATOS!$C$6:C14000,0,0,1))</f>
        <v/>
      </c>
      <c r="F11377" s="220"/>
      <c r="G11377" s="221"/>
      <c r="H11377" s="194"/>
      <c r="I11377" s="106"/>
      <c r="J11377" s="195"/>
      <c r="K11377" s="195"/>
      <c r="L11377" s="196"/>
    </row>
    <row r="11378">
      <c r="A11378" s="198"/>
      <c r="B11378" s="219"/>
      <c r="C11378" s="103"/>
      <c r="D11378" s="103"/>
      <c r="E11378" s="5" t="str">
        <f t="array" ref="E11378">IF(D11378="","",XLOOKUP(D11378,DATOS!$D$6:D14000,DATOS!$C$6:C14000,0,0,1))</f>
        <v/>
      </c>
      <c r="F11378" s="220"/>
      <c r="G11378" s="221"/>
      <c r="H11378" s="194"/>
      <c r="I11378" s="106"/>
      <c r="J11378" s="195"/>
      <c r="K11378" s="195"/>
      <c r="L11378" s="196"/>
    </row>
    <row r="11379">
      <c r="A11379" s="198"/>
      <c r="B11379" s="219"/>
      <c r="C11379" s="103"/>
      <c r="D11379" s="103"/>
      <c r="E11379" s="5" t="str">
        <f t="array" ref="E11379">IF(D11379="","",XLOOKUP(D11379,DATOS!$D$6:D14000,DATOS!$C$6:C14000,0,0,1))</f>
        <v/>
      </c>
      <c r="F11379" s="220"/>
      <c r="G11379" s="221"/>
      <c r="H11379" s="194"/>
      <c r="I11379" s="106"/>
      <c r="J11379" s="195"/>
      <c r="K11379" s="195"/>
      <c r="L11379" s="196"/>
    </row>
    <row r="11380">
      <c r="A11380" s="198"/>
      <c r="B11380" s="219"/>
      <c r="C11380" s="103"/>
      <c r="D11380" s="103"/>
      <c r="E11380" s="5" t="str">
        <f t="array" ref="E11380">IF(D11380="","",XLOOKUP(D11380,DATOS!$D$6:D14000,DATOS!$C$6:C14000,0,0,1))</f>
        <v/>
      </c>
      <c r="F11380" s="220"/>
      <c r="G11380" s="221"/>
      <c r="H11380" s="194"/>
      <c r="I11380" s="106"/>
      <c r="J11380" s="195"/>
      <c r="K11380" s="195"/>
      <c r="L11380" s="196"/>
    </row>
    <row r="11381">
      <c r="A11381" s="198"/>
      <c r="B11381" s="219"/>
      <c r="C11381" s="103"/>
      <c r="D11381" s="103"/>
      <c r="E11381" s="5" t="str">
        <f t="array" ref="E11381">IF(D11381="","",XLOOKUP(D11381,DATOS!$D$6:D14000,DATOS!$C$6:C14000,0,0,1))</f>
        <v/>
      </c>
      <c r="F11381" s="220"/>
      <c r="G11381" s="221"/>
      <c r="H11381" s="194"/>
      <c r="I11381" s="106"/>
      <c r="J11381" s="195"/>
      <c r="K11381" s="195"/>
      <c r="L11381" s="196"/>
    </row>
    <row r="11382">
      <c r="A11382" s="198"/>
      <c r="B11382" s="219"/>
      <c r="C11382" s="103"/>
      <c r="D11382" s="103"/>
      <c r="E11382" s="5" t="str">
        <f t="array" ref="E11382">IF(D11382="","",XLOOKUP(D11382,DATOS!$D$6:D14000,DATOS!$C$6:C14000,0,0,1))</f>
        <v/>
      </c>
      <c r="F11382" s="220"/>
      <c r="G11382" s="221"/>
      <c r="H11382" s="194"/>
      <c r="I11382" s="106"/>
      <c r="J11382" s="195"/>
      <c r="K11382" s="195"/>
      <c r="L11382" s="196"/>
    </row>
    <row r="11383">
      <c r="A11383" s="198"/>
      <c r="B11383" s="219"/>
      <c r="C11383" s="103"/>
      <c r="D11383" s="103"/>
      <c r="E11383" s="5" t="str">
        <f t="array" ref="E11383">IF(D11383="","",XLOOKUP(D11383,DATOS!$D$6:D14000,DATOS!$C$6:C14000,0,0,1))</f>
        <v/>
      </c>
      <c r="F11383" s="220"/>
      <c r="G11383" s="221"/>
      <c r="H11383" s="194"/>
      <c r="I11383" s="106"/>
      <c r="J11383" s="195"/>
      <c r="K11383" s="195"/>
      <c r="L11383" s="196"/>
    </row>
    <row r="11384">
      <c r="A11384" s="198"/>
      <c r="B11384" s="219"/>
      <c r="C11384" s="103"/>
      <c r="D11384" s="103"/>
      <c r="E11384" s="5" t="str">
        <f t="array" ref="E11384">IF(D11384="","",XLOOKUP(D11384,DATOS!$D$6:D14000,DATOS!$C$6:C14000,0,0,1))</f>
        <v/>
      </c>
      <c r="F11384" s="220"/>
      <c r="G11384" s="221"/>
      <c r="H11384" s="194"/>
      <c r="I11384" s="106"/>
      <c r="J11384" s="195"/>
      <c r="K11384" s="195"/>
      <c r="L11384" s="196"/>
    </row>
    <row r="11385">
      <c r="A11385" s="198"/>
      <c r="B11385" s="219"/>
      <c r="C11385" s="103"/>
      <c r="D11385" s="103"/>
      <c r="E11385" s="5" t="str">
        <f t="array" ref="E11385">IF(D11385="","",XLOOKUP(D11385,DATOS!$D$6:D14000,DATOS!$C$6:C14000,0,0,1))</f>
        <v/>
      </c>
      <c r="F11385" s="220"/>
      <c r="G11385" s="221"/>
      <c r="H11385" s="194"/>
      <c r="I11385" s="106"/>
      <c r="J11385" s="195"/>
      <c r="K11385" s="195"/>
      <c r="L11385" s="196"/>
    </row>
    <row r="11386">
      <c r="A11386" s="198"/>
      <c r="B11386" s="219"/>
      <c r="C11386" s="103"/>
      <c r="D11386" s="103"/>
      <c r="E11386" s="5" t="str">
        <f t="array" ref="E11386">IF(D11386="","",XLOOKUP(D11386,DATOS!$D$6:D14000,DATOS!$C$6:C14000,0,0,1))</f>
        <v/>
      </c>
      <c r="F11386" s="220"/>
      <c r="G11386" s="221"/>
      <c r="H11386" s="194"/>
      <c r="I11386" s="106"/>
      <c r="J11386" s="195"/>
      <c r="K11386" s="195"/>
      <c r="L11386" s="196"/>
    </row>
    <row r="11387">
      <c r="A11387" s="198"/>
      <c r="B11387" s="219"/>
      <c r="C11387" s="103"/>
      <c r="D11387" s="103"/>
      <c r="E11387" s="5" t="str">
        <f t="array" ref="E11387">IF(D11387="","",XLOOKUP(D11387,DATOS!$D$6:D14000,DATOS!$C$6:C14000,0,0,1))</f>
        <v/>
      </c>
      <c r="F11387" s="220"/>
      <c r="G11387" s="221"/>
      <c r="H11387" s="194"/>
      <c r="I11387" s="106"/>
      <c r="J11387" s="195"/>
      <c r="K11387" s="195"/>
      <c r="L11387" s="196"/>
    </row>
    <row r="11388">
      <c r="A11388" s="198"/>
      <c r="B11388" s="219"/>
      <c r="C11388" s="103"/>
      <c r="D11388" s="103"/>
      <c r="E11388" s="5" t="str">
        <f t="array" ref="E11388">IF(D11388="","",XLOOKUP(D11388,DATOS!$D$6:D14000,DATOS!$C$6:C14000,0,0,1))</f>
        <v/>
      </c>
      <c r="F11388" s="220"/>
      <c r="G11388" s="221"/>
      <c r="H11388" s="194"/>
      <c r="I11388" s="106"/>
      <c r="J11388" s="195"/>
      <c r="K11388" s="195"/>
      <c r="L11388" s="196"/>
    </row>
    <row r="11389">
      <c r="A11389" s="198"/>
      <c r="B11389" s="219"/>
      <c r="C11389" s="103"/>
      <c r="D11389" s="103"/>
      <c r="E11389" s="5" t="str">
        <f t="array" ref="E11389">IF(D11389="","",XLOOKUP(D11389,DATOS!$D$6:D14000,DATOS!$C$6:C14000,0,0,1))</f>
        <v/>
      </c>
      <c r="F11389" s="220"/>
      <c r="G11389" s="221"/>
      <c r="H11389" s="194"/>
      <c r="I11389" s="106"/>
      <c r="J11389" s="195"/>
      <c r="K11389" s="195"/>
      <c r="L11389" s="196"/>
    </row>
    <row r="11390">
      <c r="A11390" s="198"/>
      <c r="B11390" s="219"/>
      <c r="C11390" s="103"/>
      <c r="D11390" s="103"/>
      <c r="E11390" s="5" t="str">
        <f t="array" ref="E11390">IF(D11390="","",XLOOKUP(D11390,DATOS!$D$6:D14000,DATOS!$C$6:C14000,0,0,1))</f>
        <v/>
      </c>
      <c r="F11390" s="220"/>
      <c r="G11390" s="221"/>
      <c r="H11390" s="194"/>
      <c r="I11390" s="106"/>
      <c r="J11390" s="195"/>
      <c r="K11390" s="195"/>
      <c r="L11390" s="196"/>
    </row>
    <row r="11391">
      <c r="A11391" s="198"/>
      <c r="B11391" s="219"/>
      <c r="C11391" s="103"/>
      <c r="D11391" s="103"/>
      <c r="E11391" s="5" t="str">
        <f t="array" ref="E11391">IF(D11391="","",XLOOKUP(D11391,DATOS!$D$6:D14000,DATOS!$C$6:C14000,0,0,1))</f>
        <v/>
      </c>
      <c r="F11391" s="220"/>
      <c r="G11391" s="221"/>
      <c r="H11391" s="194"/>
      <c r="I11391" s="106"/>
      <c r="J11391" s="195"/>
      <c r="K11391" s="195"/>
      <c r="L11391" s="196"/>
    </row>
    <row r="11392">
      <c r="A11392" s="198"/>
      <c r="B11392" s="219"/>
      <c r="C11392" s="103"/>
      <c r="D11392" s="103"/>
      <c r="E11392" s="5" t="str">
        <f t="array" ref="E11392">IF(D11392="","",XLOOKUP(D11392,DATOS!$D$6:D14000,DATOS!$C$6:C14000,0,0,1))</f>
        <v/>
      </c>
      <c r="F11392" s="220"/>
      <c r="G11392" s="221"/>
      <c r="H11392" s="194"/>
      <c r="I11392" s="106"/>
      <c r="J11392" s="195"/>
      <c r="K11392" s="195"/>
      <c r="L11392" s="196"/>
    </row>
    <row r="11393">
      <c r="A11393" s="198"/>
      <c r="B11393" s="219"/>
      <c r="C11393" s="103"/>
      <c r="D11393" s="103"/>
      <c r="E11393" s="5" t="str">
        <f t="array" ref="E11393">IF(D11393="","",XLOOKUP(D11393,DATOS!$D$6:D14000,DATOS!$C$6:C14000,0,0,1))</f>
        <v/>
      </c>
      <c r="F11393" s="220"/>
      <c r="G11393" s="221"/>
      <c r="H11393" s="194"/>
      <c r="I11393" s="106"/>
      <c r="J11393" s="195"/>
      <c r="K11393" s="195"/>
      <c r="L11393" s="196"/>
    </row>
    <row r="11394">
      <c r="A11394" s="198"/>
      <c r="B11394" s="219"/>
      <c r="C11394" s="103"/>
      <c r="D11394" s="103"/>
      <c r="E11394" s="5" t="str">
        <f t="array" ref="E11394">IF(D11394="","",XLOOKUP(D11394,DATOS!$D$6:D14000,DATOS!$C$6:C14000,0,0,1))</f>
        <v/>
      </c>
      <c r="F11394" s="220"/>
      <c r="G11394" s="221"/>
      <c r="H11394" s="194"/>
      <c r="I11394" s="106"/>
      <c r="J11394" s="195"/>
      <c r="K11394" s="195"/>
      <c r="L11394" s="196"/>
    </row>
    <row r="11395">
      <c r="A11395" s="198"/>
      <c r="B11395" s="219"/>
      <c r="C11395" s="103"/>
      <c r="D11395" s="103"/>
      <c r="E11395" s="5" t="str">
        <f t="array" ref="E11395">IF(D11395="","",XLOOKUP(D11395,DATOS!$D$6:D14000,DATOS!$C$6:C14000,0,0,1))</f>
        <v/>
      </c>
      <c r="F11395" s="220"/>
      <c r="G11395" s="221"/>
      <c r="H11395" s="194"/>
      <c r="I11395" s="106"/>
      <c r="J11395" s="195"/>
      <c r="K11395" s="195"/>
      <c r="L11395" s="196"/>
    </row>
    <row r="11396">
      <c r="A11396" s="198"/>
      <c r="B11396" s="219"/>
      <c r="C11396" s="103"/>
      <c r="D11396" s="103"/>
      <c r="E11396" s="5" t="str">
        <f t="array" ref="E11396">IF(D11396="","",XLOOKUP(D11396,DATOS!$D$6:D14000,DATOS!$C$6:C14000,0,0,1))</f>
        <v/>
      </c>
      <c r="F11396" s="220"/>
      <c r="G11396" s="221"/>
      <c r="H11396" s="194"/>
      <c r="I11396" s="106"/>
      <c r="J11396" s="195"/>
      <c r="K11396" s="195"/>
      <c r="L11396" s="196"/>
    </row>
    <row r="11397">
      <c r="A11397" s="198"/>
      <c r="B11397" s="219"/>
      <c r="C11397" s="103"/>
      <c r="D11397" s="103"/>
      <c r="E11397" s="5" t="str">
        <f t="array" ref="E11397">IF(D11397="","",XLOOKUP(D11397,DATOS!$D$6:D14000,DATOS!$C$6:C14000,0,0,1))</f>
        <v/>
      </c>
      <c r="F11397" s="220"/>
      <c r="G11397" s="221"/>
      <c r="H11397" s="194"/>
      <c r="I11397" s="106"/>
      <c r="J11397" s="195"/>
      <c r="K11397" s="195"/>
      <c r="L11397" s="196"/>
    </row>
    <row r="11398">
      <c r="A11398" s="198"/>
      <c r="B11398" s="219"/>
      <c r="C11398" s="103"/>
      <c r="D11398" s="103"/>
      <c r="E11398" s="5" t="str">
        <f t="array" ref="E11398">IF(D11398="","",XLOOKUP(D11398,DATOS!$D$6:D14000,DATOS!$C$6:C14000,0,0,1))</f>
        <v/>
      </c>
      <c r="F11398" s="220"/>
      <c r="G11398" s="221"/>
      <c r="H11398" s="194"/>
      <c r="I11398" s="106"/>
      <c r="J11398" s="195"/>
      <c r="K11398" s="195"/>
      <c r="L11398" s="196"/>
    </row>
    <row r="11399">
      <c r="A11399" s="198"/>
      <c r="B11399" s="219"/>
      <c r="C11399" s="103"/>
      <c r="D11399" s="103"/>
      <c r="E11399" s="5" t="str">
        <f t="array" ref="E11399">IF(D11399="","",XLOOKUP(D11399,DATOS!$D$6:D14000,DATOS!$C$6:C14000,0,0,1))</f>
        <v/>
      </c>
      <c r="F11399" s="220"/>
      <c r="G11399" s="221"/>
      <c r="H11399" s="194"/>
      <c r="I11399" s="106"/>
      <c r="J11399" s="195"/>
      <c r="K11399" s="195"/>
      <c r="L11399" s="196"/>
    </row>
    <row r="11400">
      <c r="A11400" s="198"/>
      <c r="B11400" s="219"/>
      <c r="C11400" s="103"/>
      <c r="D11400" s="103"/>
      <c r="E11400" s="5" t="str">
        <f t="array" ref="E11400">IF(D11400="","",XLOOKUP(D11400,DATOS!$D$6:D14000,DATOS!$C$6:C14000,0,0,1))</f>
        <v/>
      </c>
      <c r="F11400" s="220"/>
      <c r="G11400" s="221"/>
      <c r="H11400" s="194"/>
      <c r="I11400" s="106"/>
      <c r="J11400" s="195"/>
      <c r="K11400" s="195"/>
      <c r="L11400" s="196"/>
    </row>
    <row r="11401">
      <c r="A11401" s="198"/>
      <c r="B11401" s="219"/>
      <c r="C11401" s="103"/>
      <c r="D11401" s="103"/>
      <c r="E11401" s="5" t="str">
        <f t="array" ref="E11401">IF(D11401="","",XLOOKUP(D11401,DATOS!$D$6:D14000,DATOS!$C$6:C14000,0,0,1))</f>
        <v/>
      </c>
      <c r="F11401" s="220"/>
      <c r="G11401" s="221"/>
      <c r="H11401" s="194"/>
      <c r="I11401" s="106"/>
      <c r="J11401" s="195"/>
      <c r="K11401" s="195"/>
      <c r="L11401" s="196"/>
    </row>
    <row r="11402">
      <c r="A11402" s="198"/>
      <c r="B11402" s="219"/>
      <c r="C11402" s="103"/>
      <c r="D11402" s="103"/>
      <c r="E11402" s="5" t="str">
        <f t="array" ref="E11402">IF(D11402="","",XLOOKUP(D11402,DATOS!$D$6:D14000,DATOS!$C$6:C14000,0,0,1))</f>
        <v/>
      </c>
      <c r="F11402" s="220"/>
      <c r="G11402" s="221"/>
      <c r="H11402" s="194"/>
      <c r="I11402" s="106"/>
      <c r="J11402" s="195"/>
      <c r="K11402" s="195"/>
      <c r="L11402" s="196"/>
    </row>
    <row r="11403">
      <c r="A11403" s="198"/>
      <c r="B11403" s="219"/>
      <c r="C11403" s="103"/>
      <c r="D11403" s="103"/>
      <c r="E11403" s="5" t="str">
        <f t="array" ref="E11403">IF(D11403="","",XLOOKUP(D11403,DATOS!$D$6:D14000,DATOS!$C$6:C14000,0,0,1))</f>
        <v/>
      </c>
      <c r="F11403" s="220"/>
      <c r="G11403" s="221"/>
      <c r="H11403" s="194"/>
      <c r="I11403" s="106"/>
      <c r="J11403" s="195"/>
      <c r="K11403" s="195"/>
      <c r="L11403" s="196"/>
    </row>
    <row r="11404">
      <c r="A11404" s="198"/>
      <c r="B11404" s="219"/>
      <c r="C11404" s="103"/>
      <c r="D11404" s="103"/>
      <c r="E11404" s="5" t="str">
        <f t="array" ref="E11404">IF(D11404="","",XLOOKUP(D11404,DATOS!$D$6:D14000,DATOS!$C$6:C14000,0,0,1))</f>
        <v/>
      </c>
      <c r="F11404" s="220"/>
      <c r="G11404" s="221"/>
      <c r="H11404" s="194"/>
      <c r="I11404" s="106"/>
      <c r="J11404" s="195"/>
      <c r="K11404" s="195"/>
      <c r="L11404" s="196"/>
    </row>
    <row r="11405">
      <c r="A11405" s="198"/>
      <c r="B11405" s="219"/>
      <c r="C11405" s="103"/>
      <c r="D11405" s="103"/>
      <c r="E11405" s="5" t="str">
        <f t="array" ref="E11405">IF(D11405="","",XLOOKUP(D11405,DATOS!$D$6:D14000,DATOS!$C$6:C14000,0,0,1))</f>
        <v/>
      </c>
      <c r="F11405" s="220"/>
      <c r="G11405" s="221"/>
      <c r="H11405" s="194"/>
      <c r="I11405" s="106"/>
      <c r="J11405" s="195"/>
      <c r="K11405" s="195"/>
      <c r="L11405" s="196"/>
    </row>
    <row r="11406">
      <c r="A11406" s="198"/>
      <c r="B11406" s="219"/>
      <c r="C11406" s="103"/>
      <c r="D11406" s="103"/>
      <c r="E11406" s="5" t="str">
        <f t="array" ref="E11406">IF(D11406="","",XLOOKUP(D11406,DATOS!$D$6:D14000,DATOS!$C$6:C14000,0,0,1))</f>
        <v/>
      </c>
      <c r="F11406" s="220"/>
      <c r="G11406" s="221"/>
      <c r="H11406" s="194"/>
      <c r="I11406" s="106"/>
      <c r="J11406" s="195"/>
      <c r="K11406" s="195"/>
      <c r="L11406" s="196"/>
    </row>
    <row r="11407">
      <c r="A11407" s="198"/>
      <c r="B11407" s="219"/>
      <c r="C11407" s="103"/>
      <c r="D11407" s="103"/>
      <c r="E11407" s="5" t="str">
        <f t="array" ref="E11407">IF(D11407="","",XLOOKUP(D11407,DATOS!$D$6:D14000,DATOS!$C$6:C14000,0,0,1))</f>
        <v/>
      </c>
      <c r="F11407" s="220"/>
      <c r="G11407" s="221"/>
      <c r="H11407" s="194"/>
      <c r="I11407" s="106"/>
      <c r="J11407" s="195"/>
      <c r="K11407" s="195"/>
      <c r="L11407" s="196"/>
    </row>
    <row r="11408">
      <c r="A11408" s="198"/>
      <c r="B11408" s="219"/>
      <c r="C11408" s="103"/>
      <c r="D11408" s="103"/>
      <c r="E11408" s="5" t="str">
        <f t="array" ref="E11408">IF(D11408="","",XLOOKUP(D11408,DATOS!$D$6:D14000,DATOS!$C$6:C14000,0,0,1))</f>
        <v/>
      </c>
      <c r="F11408" s="220"/>
      <c r="G11408" s="221"/>
      <c r="H11408" s="194"/>
      <c r="I11408" s="106"/>
      <c r="J11408" s="195"/>
      <c r="K11408" s="195"/>
      <c r="L11408" s="196"/>
    </row>
    <row r="11409">
      <c r="A11409" s="198"/>
      <c r="B11409" s="219"/>
      <c r="C11409" s="103"/>
      <c r="D11409" s="103"/>
      <c r="E11409" s="5" t="str">
        <f t="array" ref="E11409">IF(D11409="","",XLOOKUP(D11409,DATOS!$D$6:D14000,DATOS!$C$6:C14000,0,0,1))</f>
        <v/>
      </c>
      <c r="F11409" s="220"/>
      <c r="G11409" s="221"/>
      <c r="H11409" s="194"/>
      <c r="I11409" s="106"/>
      <c r="J11409" s="195"/>
      <c r="K11409" s="195"/>
      <c r="L11409" s="196"/>
    </row>
    <row r="11410">
      <c r="A11410" s="198"/>
      <c r="B11410" s="219"/>
      <c r="C11410" s="103"/>
      <c r="D11410" s="103"/>
      <c r="E11410" s="5" t="str">
        <f t="array" ref="E11410">IF(D11410="","",XLOOKUP(D11410,DATOS!$D$6:D14000,DATOS!$C$6:C14000,0,0,1))</f>
        <v/>
      </c>
      <c r="F11410" s="220"/>
      <c r="G11410" s="221"/>
      <c r="H11410" s="194"/>
      <c r="I11410" s="106"/>
      <c r="J11410" s="195"/>
      <c r="K11410" s="195"/>
      <c r="L11410" s="196"/>
    </row>
    <row r="11411">
      <c r="A11411" s="198"/>
      <c r="B11411" s="219"/>
      <c r="C11411" s="103"/>
      <c r="D11411" s="103"/>
      <c r="E11411" s="5" t="str">
        <f t="array" ref="E11411">IF(D11411="","",XLOOKUP(D11411,DATOS!$D$6:D14000,DATOS!$C$6:C14000,0,0,1))</f>
        <v/>
      </c>
      <c r="F11411" s="220"/>
      <c r="G11411" s="221"/>
      <c r="H11411" s="194"/>
      <c r="I11411" s="106"/>
      <c r="J11411" s="195"/>
      <c r="K11411" s="195"/>
      <c r="L11411" s="196"/>
    </row>
    <row r="11412">
      <c r="A11412" s="198"/>
      <c r="B11412" s="219"/>
      <c r="C11412" s="103"/>
      <c r="D11412" s="103"/>
      <c r="E11412" s="5" t="str">
        <f t="array" ref="E11412">IF(D11412="","",XLOOKUP(D11412,DATOS!$D$6:D14000,DATOS!$C$6:C14000,0,0,1))</f>
        <v/>
      </c>
      <c r="F11412" s="220"/>
      <c r="G11412" s="221"/>
      <c r="H11412" s="194"/>
      <c r="I11412" s="106"/>
      <c r="J11412" s="195"/>
      <c r="K11412" s="195"/>
      <c r="L11412" s="196"/>
    </row>
    <row r="11413">
      <c r="A11413" s="198"/>
      <c r="B11413" s="219"/>
      <c r="C11413" s="103"/>
      <c r="D11413" s="103"/>
      <c r="E11413" s="5" t="str">
        <f t="array" ref="E11413">IF(D11413="","",XLOOKUP(D11413,DATOS!$D$6:D14000,DATOS!$C$6:C14000,0,0,1))</f>
        <v/>
      </c>
      <c r="F11413" s="220"/>
      <c r="G11413" s="221"/>
      <c r="H11413" s="194"/>
      <c r="I11413" s="106"/>
      <c r="J11413" s="195"/>
      <c r="K11413" s="195"/>
      <c r="L11413" s="196"/>
    </row>
    <row r="11414">
      <c r="A11414" s="198"/>
      <c r="B11414" s="219"/>
      <c r="C11414" s="103"/>
      <c r="D11414" s="103"/>
      <c r="E11414" s="5" t="str">
        <f t="array" ref="E11414">IF(D11414="","",XLOOKUP(D11414,DATOS!$D$6:D14000,DATOS!$C$6:C14000,0,0,1))</f>
        <v/>
      </c>
      <c r="F11414" s="220"/>
      <c r="G11414" s="221"/>
      <c r="H11414" s="194"/>
      <c r="I11414" s="106"/>
      <c r="J11414" s="195"/>
      <c r="K11414" s="195"/>
      <c r="L11414" s="196"/>
    </row>
    <row r="11415">
      <c r="A11415" s="198"/>
      <c r="B11415" s="219"/>
      <c r="C11415" s="103"/>
      <c r="D11415" s="103"/>
      <c r="E11415" s="5" t="str">
        <f t="array" ref="E11415">IF(D11415="","",XLOOKUP(D11415,DATOS!$D$6:D14000,DATOS!$C$6:C14000,0,0,1))</f>
        <v/>
      </c>
      <c r="F11415" s="220"/>
      <c r="G11415" s="221"/>
      <c r="H11415" s="194"/>
      <c r="I11415" s="106"/>
      <c r="J11415" s="195"/>
      <c r="K11415" s="195"/>
      <c r="L11415" s="196"/>
    </row>
    <row r="11416">
      <c r="A11416" s="198"/>
      <c r="B11416" s="219"/>
      <c r="C11416" s="103"/>
      <c r="D11416" s="103"/>
      <c r="E11416" s="5" t="str">
        <f t="array" ref="E11416">IF(D11416="","",XLOOKUP(D11416,DATOS!$D$6:D14000,DATOS!$C$6:C14000,0,0,1))</f>
        <v/>
      </c>
      <c r="F11416" s="220"/>
      <c r="G11416" s="221"/>
      <c r="H11416" s="194"/>
      <c r="I11416" s="106"/>
      <c r="J11416" s="195"/>
      <c r="K11416" s="195"/>
      <c r="L11416" s="196"/>
    </row>
    <row r="11417">
      <c r="A11417" s="198"/>
      <c r="B11417" s="219"/>
      <c r="C11417" s="103"/>
      <c r="D11417" s="103"/>
      <c r="E11417" s="5" t="str">
        <f t="array" ref="E11417">IF(D11417="","",XLOOKUP(D11417,DATOS!$D$6:D14000,DATOS!$C$6:C14000,0,0,1))</f>
        <v/>
      </c>
      <c r="F11417" s="220"/>
      <c r="G11417" s="221"/>
      <c r="H11417" s="194"/>
      <c r="I11417" s="106"/>
      <c r="J11417" s="195"/>
      <c r="K11417" s="195"/>
      <c r="L11417" s="196"/>
    </row>
    <row r="11418">
      <c r="A11418" s="198"/>
      <c r="B11418" s="219"/>
      <c r="C11418" s="103"/>
      <c r="D11418" s="103"/>
      <c r="E11418" s="5" t="str">
        <f t="array" ref="E11418">IF(D11418="","",XLOOKUP(D11418,DATOS!$D$6:D14000,DATOS!$C$6:C14000,0,0,1))</f>
        <v/>
      </c>
      <c r="F11418" s="220"/>
      <c r="G11418" s="221"/>
      <c r="H11418" s="194"/>
      <c r="I11418" s="106"/>
      <c r="J11418" s="195"/>
      <c r="K11418" s="195"/>
      <c r="L11418" s="196"/>
    </row>
    <row r="11419">
      <c r="A11419" s="198"/>
      <c r="B11419" s="219"/>
      <c r="C11419" s="103"/>
      <c r="D11419" s="103"/>
      <c r="E11419" s="5" t="str">
        <f t="array" ref="E11419">IF(D11419="","",XLOOKUP(D11419,DATOS!$D$6:D14000,DATOS!$C$6:C14000,0,0,1))</f>
        <v/>
      </c>
      <c r="F11419" s="220"/>
      <c r="G11419" s="221"/>
      <c r="H11419" s="194"/>
      <c r="I11419" s="106"/>
      <c r="J11419" s="195"/>
      <c r="K11419" s="195"/>
      <c r="L11419" s="196"/>
    </row>
    <row r="11420">
      <c r="A11420" s="198"/>
      <c r="B11420" s="219"/>
      <c r="C11420" s="103"/>
      <c r="D11420" s="103"/>
      <c r="E11420" s="5" t="str">
        <f t="array" ref="E11420">IF(D11420="","",XLOOKUP(D11420,DATOS!$D$6:D14000,DATOS!$C$6:C14000,0,0,1))</f>
        <v/>
      </c>
      <c r="F11420" s="220"/>
      <c r="G11420" s="221"/>
      <c r="H11420" s="194"/>
      <c r="I11420" s="106"/>
      <c r="J11420" s="195"/>
      <c r="K11420" s="195"/>
      <c r="L11420" s="196"/>
    </row>
    <row r="11421">
      <c r="A11421" s="198"/>
      <c r="B11421" s="219"/>
      <c r="C11421" s="103"/>
      <c r="D11421" s="103"/>
      <c r="E11421" s="5" t="str">
        <f t="array" ref="E11421">IF(D11421="","",XLOOKUP(D11421,DATOS!$D$6:D14000,DATOS!$C$6:C14000,0,0,1))</f>
        <v/>
      </c>
      <c r="F11421" s="220"/>
      <c r="G11421" s="221"/>
      <c r="H11421" s="194"/>
      <c r="I11421" s="106"/>
      <c r="J11421" s="195"/>
      <c r="K11421" s="195"/>
      <c r="L11421" s="196"/>
    </row>
    <row r="11422">
      <c r="A11422" s="198"/>
      <c r="B11422" s="219"/>
      <c r="C11422" s="103"/>
      <c r="D11422" s="103"/>
      <c r="E11422" s="5" t="str">
        <f t="array" ref="E11422">IF(D11422="","",XLOOKUP(D11422,DATOS!$D$6:D14000,DATOS!$C$6:C14000,0,0,1))</f>
        <v/>
      </c>
      <c r="F11422" s="220"/>
      <c r="G11422" s="221"/>
      <c r="H11422" s="194"/>
      <c r="I11422" s="106"/>
      <c r="J11422" s="195"/>
      <c r="K11422" s="195"/>
      <c r="L11422" s="196"/>
    </row>
    <row r="11423">
      <c r="A11423" s="198"/>
      <c r="B11423" s="219"/>
      <c r="C11423" s="103"/>
      <c r="D11423" s="103"/>
      <c r="E11423" s="5" t="str">
        <f t="array" ref="E11423">IF(D11423="","",XLOOKUP(D11423,DATOS!$D$6:D14000,DATOS!$C$6:C14000,0,0,1))</f>
        <v/>
      </c>
      <c r="F11423" s="220"/>
      <c r="G11423" s="221"/>
      <c r="H11423" s="194"/>
      <c r="I11423" s="106"/>
      <c r="J11423" s="195"/>
      <c r="K11423" s="195"/>
      <c r="L11423" s="196"/>
    </row>
    <row r="11424">
      <c r="A11424" s="198"/>
      <c r="B11424" s="219"/>
      <c r="C11424" s="103"/>
      <c r="D11424" s="103"/>
      <c r="E11424" s="5" t="str">
        <f t="array" ref="E11424">IF(D11424="","",XLOOKUP(D11424,DATOS!$D$6:D14000,DATOS!$C$6:C14000,0,0,1))</f>
        <v/>
      </c>
      <c r="F11424" s="220"/>
      <c r="G11424" s="221"/>
      <c r="H11424" s="194"/>
      <c r="I11424" s="106"/>
      <c r="J11424" s="195"/>
      <c r="K11424" s="195"/>
      <c r="L11424" s="196"/>
    </row>
    <row r="11425">
      <c r="A11425" s="198"/>
      <c r="B11425" s="219"/>
      <c r="C11425" s="103"/>
      <c r="D11425" s="103"/>
      <c r="E11425" s="5" t="str">
        <f t="array" ref="E11425">IF(D11425="","",XLOOKUP(D11425,DATOS!$D$6:D14000,DATOS!$C$6:C14000,0,0,1))</f>
        <v/>
      </c>
      <c r="F11425" s="220"/>
      <c r="G11425" s="221"/>
      <c r="H11425" s="194"/>
      <c r="I11425" s="106"/>
      <c r="J11425" s="195"/>
      <c r="K11425" s="195"/>
      <c r="L11425" s="196"/>
    </row>
    <row r="11426">
      <c r="A11426" s="198"/>
      <c r="B11426" s="219"/>
      <c r="C11426" s="103"/>
      <c r="D11426" s="103"/>
      <c r="E11426" s="5" t="str">
        <f t="array" ref="E11426">IF(D11426="","",XLOOKUP(D11426,DATOS!$D$6:D14000,DATOS!$C$6:C14000,0,0,1))</f>
        <v/>
      </c>
      <c r="F11426" s="220"/>
      <c r="G11426" s="221"/>
      <c r="H11426" s="194"/>
      <c r="I11426" s="106"/>
      <c r="J11426" s="195"/>
      <c r="K11426" s="195"/>
      <c r="L11426" s="196"/>
    </row>
    <row r="11427">
      <c r="A11427" s="198"/>
      <c r="B11427" s="219"/>
      <c r="C11427" s="103"/>
      <c r="D11427" s="103"/>
      <c r="E11427" s="5" t="str">
        <f t="array" ref="E11427">IF(D11427="","",XLOOKUP(D11427,DATOS!$D$6:D14000,DATOS!$C$6:C14000,0,0,1))</f>
        <v/>
      </c>
      <c r="F11427" s="220"/>
      <c r="G11427" s="221"/>
      <c r="H11427" s="194"/>
      <c r="I11427" s="106"/>
      <c r="J11427" s="195"/>
      <c r="K11427" s="195"/>
      <c r="L11427" s="196"/>
    </row>
    <row r="11428">
      <c r="A11428" s="198"/>
      <c r="B11428" s="219"/>
      <c r="C11428" s="103"/>
      <c r="D11428" s="103"/>
      <c r="E11428" s="5" t="str">
        <f t="array" ref="E11428">IF(D11428="","",XLOOKUP(D11428,DATOS!$D$6:D14000,DATOS!$C$6:C14000,0,0,1))</f>
        <v/>
      </c>
      <c r="F11428" s="220"/>
      <c r="G11428" s="221"/>
      <c r="H11428" s="194"/>
      <c r="I11428" s="106"/>
      <c r="J11428" s="195"/>
      <c r="K11428" s="195"/>
      <c r="L11428" s="196"/>
    </row>
    <row r="11429">
      <c r="A11429" s="198"/>
      <c r="B11429" s="219"/>
      <c r="C11429" s="103"/>
      <c r="D11429" s="103"/>
      <c r="E11429" s="5" t="str">
        <f t="array" ref="E11429">IF(D11429="","",XLOOKUP(D11429,DATOS!$D$6:D14000,DATOS!$C$6:C14000,0,0,1))</f>
        <v/>
      </c>
      <c r="F11429" s="220"/>
      <c r="G11429" s="221"/>
      <c r="H11429" s="194"/>
      <c r="I11429" s="106"/>
      <c r="J11429" s="195"/>
      <c r="K11429" s="195"/>
      <c r="L11429" s="196"/>
    </row>
    <row r="11430">
      <c r="A11430" s="198"/>
      <c r="B11430" s="219"/>
      <c r="C11430" s="103"/>
      <c r="D11430" s="103"/>
      <c r="E11430" s="5" t="str">
        <f t="array" ref="E11430">IF(D11430="","",XLOOKUP(D11430,DATOS!$D$6:D14000,DATOS!$C$6:C14000,0,0,1))</f>
        <v/>
      </c>
      <c r="F11430" s="220"/>
      <c r="G11430" s="221"/>
      <c r="H11430" s="194"/>
      <c r="I11430" s="106"/>
      <c r="J11430" s="195"/>
      <c r="K11430" s="195"/>
      <c r="L11430" s="196"/>
    </row>
    <row r="11431">
      <c r="A11431" s="198"/>
      <c r="B11431" s="219"/>
      <c r="C11431" s="103"/>
      <c r="D11431" s="103"/>
      <c r="E11431" s="5" t="str">
        <f t="array" ref="E11431">IF(D11431="","",XLOOKUP(D11431,DATOS!$D$6:D14000,DATOS!$C$6:C14000,0,0,1))</f>
        <v/>
      </c>
      <c r="F11431" s="220"/>
      <c r="G11431" s="221"/>
      <c r="H11431" s="194"/>
      <c r="I11431" s="106"/>
      <c r="J11431" s="195"/>
      <c r="K11431" s="195"/>
      <c r="L11431" s="196"/>
    </row>
    <row r="11432">
      <c r="A11432" s="198"/>
      <c r="B11432" s="219"/>
      <c r="C11432" s="103"/>
      <c r="D11432" s="103"/>
      <c r="E11432" s="5" t="str">
        <f t="array" ref="E11432">IF(D11432="","",XLOOKUP(D11432,DATOS!$D$6:D14000,DATOS!$C$6:C14000,0,0,1))</f>
        <v/>
      </c>
      <c r="F11432" s="220"/>
      <c r="G11432" s="221"/>
      <c r="H11432" s="194"/>
      <c r="I11432" s="106"/>
      <c r="J11432" s="195"/>
      <c r="K11432" s="195"/>
      <c r="L11432" s="196"/>
    </row>
    <row r="11433">
      <c r="A11433" s="198"/>
      <c r="B11433" s="219"/>
      <c r="C11433" s="103"/>
      <c r="D11433" s="103"/>
      <c r="E11433" s="5" t="str">
        <f t="array" ref="E11433">IF(D11433="","",XLOOKUP(D11433,DATOS!$D$6:D14000,DATOS!$C$6:C14000,0,0,1))</f>
        <v/>
      </c>
      <c r="F11433" s="220"/>
      <c r="G11433" s="221"/>
      <c r="H11433" s="194"/>
      <c r="I11433" s="106"/>
      <c r="J11433" s="195"/>
      <c r="K11433" s="195"/>
      <c r="L11433" s="196"/>
    </row>
    <row r="11434">
      <c r="A11434" s="198"/>
      <c r="B11434" s="219"/>
      <c r="C11434" s="103"/>
      <c r="D11434" s="103"/>
      <c r="E11434" s="5" t="str">
        <f t="array" ref="E11434">IF(D11434="","",XLOOKUP(D11434,DATOS!$D$6:D14000,DATOS!$C$6:C14000,0,0,1))</f>
        <v/>
      </c>
      <c r="F11434" s="220"/>
      <c r="G11434" s="221"/>
      <c r="H11434" s="194"/>
      <c r="I11434" s="106"/>
      <c r="J11434" s="195"/>
      <c r="K11434" s="195"/>
      <c r="L11434" s="196"/>
    </row>
    <row r="11435">
      <c r="A11435" s="198"/>
      <c r="B11435" s="219"/>
      <c r="C11435" s="103"/>
      <c r="D11435" s="103"/>
      <c r="E11435" s="5" t="str">
        <f t="array" ref="E11435">IF(D11435="","",XLOOKUP(D11435,DATOS!$D$6:D14000,DATOS!$C$6:C14000,0,0,1))</f>
        <v/>
      </c>
      <c r="F11435" s="220"/>
      <c r="G11435" s="221"/>
      <c r="H11435" s="194"/>
      <c r="I11435" s="106"/>
      <c r="J11435" s="195"/>
      <c r="K11435" s="195"/>
      <c r="L11435" s="196"/>
    </row>
    <row r="11436">
      <c r="A11436" s="198"/>
      <c r="B11436" s="219"/>
      <c r="C11436" s="103"/>
      <c r="D11436" s="103"/>
      <c r="E11436" s="5" t="str">
        <f t="array" ref="E11436">IF(D11436="","",XLOOKUP(D11436,DATOS!$D$6:D14000,DATOS!$C$6:C14000,0,0,1))</f>
        <v/>
      </c>
      <c r="F11436" s="220"/>
      <c r="G11436" s="221"/>
      <c r="H11436" s="194"/>
      <c r="I11436" s="106"/>
      <c r="J11436" s="195"/>
      <c r="K11436" s="195"/>
      <c r="L11436" s="196"/>
    </row>
    <row r="11437">
      <c r="A11437" s="198"/>
      <c r="B11437" s="219"/>
      <c r="C11437" s="103"/>
      <c r="D11437" s="103"/>
      <c r="E11437" s="5" t="str">
        <f t="array" ref="E11437">IF(D11437="","",XLOOKUP(D11437,DATOS!$D$6:D14000,DATOS!$C$6:C14000,0,0,1))</f>
        <v/>
      </c>
      <c r="F11437" s="220"/>
      <c r="G11437" s="221"/>
      <c r="H11437" s="194"/>
      <c r="I11437" s="106"/>
      <c r="J11437" s="195"/>
      <c r="K11437" s="195"/>
      <c r="L11437" s="196"/>
    </row>
    <row r="11438">
      <c r="A11438" s="198"/>
      <c r="B11438" s="219"/>
      <c r="C11438" s="103"/>
      <c r="D11438" s="103"/>
      <c r="E11438" s="5" t="str">
        <f t="array" ref="E11438">IF(D11438="","",XLOOKUP(D11438,DATOS!$D$6:D14000,DATOS!$C$6:C14000,0,0,1))</f>
        <v/>
      </c>
      <c r="F11438" s="220"/>
      <c r="G11438" s="221"/>
      <c r="H11438" s="194"/>
      <c r="I11438" s="106"/>
      <c r="J11438" s="195"/>
      <c r="K11438" s="195"/>
      <c r="L11438" s="196"/>
    </row>
    <row r="11439">
      <c r="A11439" s="198"/>
      <c r="B11439" s="219"/>
      <c r="C11439" s="103"/>
      <c r="D11439" s="103"/>
      <c r="E11439" s="5" t="str">
        <f t="array" ref="E11439">IF(D11439="","",XLOOKUP(D11439,DATOS!$D$6:D14000,DATOS!$C$6:C14000,0,0,1))</f>
        <v/>
      </c>
      <c r="F11439" s="220"/>
      <c r="G11439" s="221"/>
      <c r="H11439" s="194"/>
      <c r="I11439" s="106"/>
      <c r="J11439" s="195"/>
      <c r="K11439" s="195"/>
      <c r="L11439" s="196"/>
    </row>
    <row r="11440">
      <c r="A11440" s="198"/>
      <c r="B11440" s="219"/>
      <c r="C11440" s="103"/>
      <c r="D11440" s="103"/>
      <c r="E11440" s="5" t="str">
        <f t="array" ref="E11440">IF(D11440="","",XLOOKUP(D11440,DATOS!$D$6:D14000,DATOS!$C$6:C14000,0,0,1))</f>
        <v/>
      </c>
      <c r="F11440" s="220"/>
      <c r="G11440" s="221"/>
      <c r="H11440" s="194"/>
      <c r="I11440" s="106"/>
      <c r="J11440" s="195"/>
      <c r="K11440" s="195"/>
      <c r="L11440" s="196"/>
    </row>
    <row r="11441">
      <c r="A11441" s="198"/>
      <c r="B11441" s="219"/>
      <c r="C11441" s="103"/>
      <c r="D11441" s="103"/>
      <c r="E11441" s="5" t="str">
        <f t="array" ref="E11441">IF(D11441="","",XLOOKUP(D11441,DATOS!$D$6:D14000,DATOS!$C$6:C14000,0,0,1))</f>
        <v/>
      </c>
      <c r="F11441" s="220"/>
      <c r="G11441" s="221"/>
      <c r="H11441" s="194"/>
      <c r="I11441" s="106"/>
      <c r="J11441" s="195"/>
      <c r="K11441" s="195"/>
      <c r="L11441" s="196"/>
    </row>
    <row r="11442">
      <c r="A11442" s="198"/>
      <c r="B11442" s="219"/>
      <c r="C11442" s="103"/>
      <c r="D11442" s="103"/>
      <c r="E11442" s="5" t="str">
        <f t="array" ref="E11442">IF(D11442="","",XLOOKUP(D11442,DATOS!$D$6:D14000,DATOS!$C$6:C14000,0,0,1))</f>
        <v/>
      </c>
      <c r="F11442" s="220"/>
      <c r="G11442" s="221"/>
      <c r="H11442" s="194"/>
      <c r="I11442" s="106"/>
      <c r="J11442" s="195"/>
      <c r="K11442" s="195"/>
      <c r="L11442" s="196"/>
    </row>
    <row r="11443">
      <c r="A11443" s="198"/>
      <c r="B11443" s="219"/>
      <c r="C11443" s="103"/>
      <c r="D11443" s="103"/>
      <c r="E11443" s="5" t="str">
        <f t="array" ref="E11443">IF(D11443="","",XLOOKUP(D11443,DATOS!$D$6:D14000,DATOS!$C$6:C14000,0,0,1))</f>
        <v/>
      </c>
      <c r="F11443" s="220"/>
      <c r="G11443" s="221"/>
      <c r="H11443" s="194"/>
      <c r="I11443" s="106"/>
      <c r="J11443" s="195"/>
      <c r="K11443" s="195"/>
      <c r="L11443" s="196"/>
    </row>
    <row r="11444">
      <c r="A11444" s="198"/>
      <c r="B11444" s="219"/>
      <c r="C11444" s="103"/>
      <c r="D11444" s="103"/>
      <c r="E11444" s="5" t="str">
        <f t="array" ref="E11444">IF(D11444="","",XLOOKUP(D11444,DATOS!$D$6:D14000,DATOS!$C$6:C14000,0,0,1))</f>
        <v/>
      </c>
      <c r="F11444" s="220"/>
      <c r="G11444" s="221"/>
      <c r="H11444" s="194"/>
      <c r="I11444" s="106"/>
      <c r="J11444" s="195"/>
      <c r="K11444" s="195"/>
      <c r="L11444" s="196"/>
    </row>
    <row r="11445">
      <c r="A11445" s="198"/>
      <c r="B11445" s="219"/>
      <c r="C11445" s="103"/>
      <c r="D11445" s="103"/>
      <c r="E11445" s="5" t="str">
        <f t="array" ref="E11445">IF(D11445="","",XLOOKUP(D11445,DATOS!$D$6:D14000,DATOS!$C$6:C14000,0,0,1))</f>
        <v/>
      </c>
      <c r="F11445" s="220"/>
      <c r="G11445" s="221"/>
      <c r="H11445" s="194"/>
      <c r="I11445" s="106"/>
      <c r="J11445" s="195"/>
      <c r="K11445" s="195"/>
      <c r="L11445" s="196"/>
    </row>
    <row r="11446">
      <c r="A11446" s="198"/>
      <c r="B11446" s="219"/>
      <c r="C11446" s="103"/>
      <c r="D11446" s="103"/>
      <c r="E11446" s="5" t="str">
        <f t="array" ref="E11446">IF(D11446="","",XLOOKUP(D11446,DATOS!$D$6:D14000,DATOS!$C$6:C14000,0,0,1))</f>
        <v/>
      </c>
      <c r="F11446" s="220"/>
      <c r="G11446" s="221"/>
      <c r="H11446" s="194"/>
      <c r="I11446" s="106"/>
      <c r="J11446" s="195"/>
      <c r="K11446" s="195"/>
      <c r="L11446" s="196"/>
    </row>
    <row r="11447">
      <c r="A11447" s="198"/>
      <c r="B11447" s="219"/>
      <c r="C11447" s="103"/>
      <c r="D11447" s="103"/>
      <c r="E11447" s="5" t="str">
        <f t="array" ref="E11447">IF(D11447="","",XLOOKUP(D11447,DATOS!$D$6:D14000,DATOS!$C$6:C14000,0,0,1))</f>
        <v/>
      </c>
      <c r="F11447" s="220"/>
      <c r="G11447" s="221"/>
      <c r="H11447" s="194"/>
      <c r="I11447" s="106"/>
      <c r="J11447" s="195"/>
      <c r="K11447" s="195"/>
      <c r="L11447" s="196"/>
    </row>
    <row r="11448">
      <c r="A11448" s="198"/>
      <c r="B11448" s="219"/>
      <c r="C11448" s="103"/>
      <c r="D11448" s="103"/>
      <c r="E11448" s="5" t="str">
        <f t="array" ref="E11448">IF(D11448="","",XLOOKUP(D11448,DATOS!$D$6:D14000,DATOS!$C$6:C14000,0,0,1))</f>
        <v/>
      </c>
      <c r="F11448" s="220"/>
      <c r="G11448" s="221"/>
      <c r="H11448" s="194"/>
      <c r="I11448" s="106"/>
      <c r="J11448" s="195"/>
      <c r="K11448" s="195"/>
      <c r="L11448" s="196"/>
    </row>
    <row r="11449">
      <c r="A11449" s="198"/>
      <c r="B11449" s="219"/>
      <c r="C11449" s="103"/>
      <c r="D11449" s="103"/>
      <c r="E11449" s="5" t="str">
        <f t="array" ref="E11449">IF(D11449="","",XLOOKUP(D11449,DATOS!$D$6:D14000,DATOS!$C$6:C14000,0,0,1))</f>
        <v/>
      </c>
      <c r="F11449" s="220"/>
      <c r="G11449" s="221"/>
      <c r="H11449" s="194"/>
      <c r="I11449" s="106"/>
      <c r="J11449" s="195"/>
      <c r="K11449" s="195"/>
      <c r="L11449" s="196"/>
    </row>
    <row r="11450">
      <c r="A11450" s="198"/>
      <c r="B11450" s="219"/>
      <c r="C11450" s="103"/>
      <c r="D11450" s="103"/>
      <c r="E11450" s="5" t="str">
        <f t="array" ref="E11450">IF(D11450="","",XLOOKUP(D11450,DATOS!$D$6:D14000,DATOS!$C$6:C14000,0,0,1))</f>
        <v/>
      </c>
      <c r="F11450" s="220"/>
      <c r="G11450" s="221"/>
      <c r="H11450" s="194"/>
      <c r="I11450" s="106"/>
      <c r="J11450" s="195"/>
      <c r="K11450" s="195"/>
      <c r="L11450" s="196"/>
    </row>
    <row r="11451">
      <c r="A11451" s="198"/>
      <c r="B11451" s="219"/>
      <c r="C11451" s="103"/>
      <c r="D11451" s="103"/>
      <c r="E11451" s="5" t="str">
        <f t="array" ref="E11451">IF(D11451="","",XLOOKUP(D11451,DATOS!$D$6:D14000,DATOS!$C$6:C14000,0,0,1))</f>
        <v/>
      </c>
      <c r="F11451" s="220"/>
      <c r="G11451" s="221"/>
      <c r="H11451" s="194"/>
      <c r="I11451" s="106"/>
      <c r="J11451" s="195"/>
      <c r="K11451" s="195"/>
      <c r="L11451" s="196"/>
    </row>
    <row r="11452">
      <c r="A11452" s="198"/>
      <c r="B11452" s="219"/>
      <c r="C11452" s="103"/>
      <c r="D11452" s="103"/>
      <c r="E11452" s="5" t="str">
        <f t="array" ref="E11452">IF(D11452="","",XLOOKUP(D11452,DATOS!$D$6:D14000,DATOS!$C$6:C14000,0,0,1))</f>
        <v/>
      </c>
      <c r="F11452" s="220"/>
      <c r="G11452" s="221"/>
      <c r="H11452" s="194"/>
      <c r="I11452" s="106"/>
      <c r="J11452" s="195"/>
      <c r="K11452" s="195"/>
      <c r="L11452" s="196"/>
    </row>
    <row r="11453">
      <c r="A11453" s="198"/>
      <c r="B11453" s="219"/>
      <c r="C11453" s="103"/>
      <c r="D11453" s="103"/>
      <c r="E11453" s="5" t="str">
        <f t="array" ref="E11453">IF(D11453="","",XLOOKUP(D11453,DATOS!$D$6:D14000,DATOS!$C$6:C14000,0,0,1))</f>
        <v/>
      </c>
      <c r="F11453" s="220"/>
      <c r="G11453" s="221"/>
      <c r="H11453" s="194"/>
      <c r="I11453" s="106"/>
      <c r="J11453" s="195"/>
      <c r="K11453" s="195"/>
      <c r="L11453" s="196"/>
    </row>
    <row r="11454">
      <c r="A11454" s="198"/>
      <c r="B11454" s="219"/>
      <c r="C11454" s="103"/>
      <c r="D11454" s="103"/>
      <c r="E11454" s="5" t="str">
        <f t="array" ref="E11454">IF(D11454="","",XLOOKUP(D11454,DATOS!$D$6:D14000,DATOS!$C$6:C14000,0,0,1))</f>
        <v/>
      </c>
      <c r="F11454" s="220"/>
      <c r="G11454" s="221"/>
      <c r="H11454" s="194"/>
      <c r="I11454" s="106"/>
      <c r="J11454" s="195"/>
      <c r="K11454" s="195"/>
      <c r="L11454" s="196"/>
    </row>
    <row r="11455">
      <c r="A11455" s="198"/>
      <c r="B11455" s="219"/>
      <c r="C11455" s="103"/>
      <c r="D11455" s="103"/>
      <c r="E11455" s="5" t="str">
        <f t="array" ref="E11455">IF(D11455="","",XLOOKUP(D11455,DATOS!$D$6:D14000,DATOS!$C$6:C14000,0,0,1))</f>
        <v/>
      </c>
      <c r="F11455" s="220"/>
      <c r="G11455" s="221"/>
      <c r="H11455" s="194"/>
      <c r="I11455" s="106"/>
      <c r="J11455" s="195"/>
      <c r="K11455" s="195"/>
      <c r="L11455" s="196"/>
    </row>
    <row r="11456">
      <c r="A11456" s="198"/>
      <c r="B11456" s="219"/>
      <c r="C11456" s="103"/>
      <c r="D11456" s="103"/>
      <c r="E11456" s="5" t="str">
        <f t="array" ref="E11456">IF(D11456="","",XLOOKUP(D11456,DATOS!$D$6:D14000,DATOS!$C$6:C14000,0,0,1))</f>
        <v/>
      </c>
      <c r="F11456" s="220"/>
      <c r="G11456" s="221"/>
      <c r="H11456" s="194"/>
      <c r="I11456" s="106"/>
      <c r="J11456" s="195"/>
      <c r="K11456" s="195"/>
      <c r="L11456" s="196"/>
    </row>
    <row r="11457">
      <c r="A11457" s="198"/>
      <c r="B11457" s="219"/>
      <c r="C11457" s="103"/>
      <c r="D11457" s="103"/>
      <c r="E11457" s="5" t="str">
        <f t="array" ref="E11457">IF(D11457="","",XLOOKUP(D11457,DATOS!$D$6:D14000,DATOS!$C$6:C14000,0,0,1))</f>
        <v/>
      </c>
      <c r="F11457" s="220"/>
      <c r="G11457" s="221"/>
      <c r="H11457" s="194"/>
      <c r="I11457" s="106"/>
      <c r="J11457" s="195"/>
      <c r="K11457" s="195"/>
      <c r="L11457" s="196"/>
    </row>
    <row r="11458">
      <c r="A11458" s="198"/>
      <c r="B11458" s="219"/>
      <c r="C11458" s="103"/>
      <c r="D11458" s="103"/>
      <c r="E11458" s="5" t="str">
        <f t="array" ref="E11458">IF(D11458="","",XLOOKUP(D11458,DATOS!$D$6:D14000,DATOS!$C$6:C14000,0,0,1))</f>
        <v/>
      </c>
      <c r="F11458" s="220"/>
      <c r="G11458" s="221"/>
      <c r="H11458" s="194"/>
      <c r="I11458" s="106"/>
      <c r="J11458" s="195"/>
      <c r="K11458" s="195"/>
      <c r="L11458" s="196"/>
    </row>
    <row r="11459">
      <c r="A11459" s="198"/>
      <c r="B11459" s="219"/>
      <c r="C11459" s="103"/>
      <c r="D11459" s="103"/>
      <c r="E11459" s="5" t="str">
        <f t="array" ref="E11459">IF(D11459="","",XLOOKUP(D11459,DATOS!$D$6:D14000,DATOS!$C$6:C14000,0,0,1))</f>
        <v/>
      </c>
      <c r="F11459" s="220"/>
      <c r="G11459" s="221"/>
      <c r="H11459" s="194"/>
      <c r="I11459" s="106"/>
      <c r="J11459" s="195"/>
      <c r="K11459" s="195"/>
      <c r="L11459" s="196"/>
    </row>
    <row r="11460">
      <c r="A11460" s="198"/>
      <c r="B11460" s="219"/>
      <c r="C11460" s="103"/>
      <c r="D11460" s="103"/>
      <c r="E11460" s="5" t="str">
        <f t="array" ref="E11460">IF(D11460="","",XLOOKUP(D11460,DATOS!$D$6:D14000,DATOS!$C$6:C14000,0,0,1))</f>
        <v/>
      </c>
      <c r="F11460" s="220"/>
      <c r="G11460" s="221"/>
      <c r="H11460" s="194"/>
      <c r="I11460" s="106"/>
      <c r="J11460" s="195"/>
      <c r="K11460" s="195"/>
      <c r="L11460" s="196"/>
    </row>
    <row r="11461">
      <c r="A11461" s="198"/>
      <c r="B11461" s="219"/>
      <c r="C11461" s="103"/>
      <c r="D11461" s="103"/>
      <c r="E11461" s="5" t="str">
        <f t="array" ref="E11461">IF(D11461="","",XLOOKUP(D11461,DATOS!$D$6:D14000,DATOS!$C$6:C14000,0,0,1))</f>
        <v/>
      </c>
      <c r="F11461" s="220"/>
      <c r="G11461" s="221"/>
      <c r="H11461" s="194"/>
      <c r="I11461" s="106"/>
      <c r="J11461" s="195"/>
      <c r="K11461" s="195"/>
      <c r="L11461" s="196"/>
    </row>
    <row r="11462">
      <c r="A11462" s="198"/>
      <c r="B11462" s="219"/>
      <c r="C11462" s="103"/>
      <c r="D11462" s="103"/>
      <c r="E11462" s="5" t="str">
        <f t="array" ref="E11462">IF(D11462="","",XLOOKUP(D11462,DATOS!$D$6:D14000,DATOS!$C$6:C14000,0,0,1))</f>
        <v/>
      </c>
      <c r="F11462" s="220"/>
      <c r="G11462" s="221"/>
      <c r="H11462" s="194"/>
      <c r="I11462" s="106"/>
      <c r="J11462" s="195"/>
      <c r="K11462" s="195"/>
      <c r="L11462" s="196"/>
    </row>
    <row r="11463">
      <c r="A11463" s="198"/>
      <c r="B11463" s="219"/>
      <c r="C11463" s="103"/>
      <c r="D11463" s="103"/>
      <c r="E11463" s="5" t="str">
        <f t="array" ref="E11463">IF(D11463="","",XLOOKUP(D11463,DATOS!$D$6:D14000,DATOS!$C$6:C14000,0,0,1))</f>
        <v/>
      </c>
      <c r="F11463" s="220"/>
      <c r="G11463" s="221"/>
      <c r="H11463" s="194"/>
      <c r="I11463" s="106"/>
      <c r="J11463" s="195"/>
      <c r="K11463" s="195"/>
      <c r="L11463" s="196"/>
    </row>
    <row r="11464">
      <c r="A11464" s="198"/>
      <c r="B11464" s="219"/>
      <c r="C11464" s="103"/>
      <c r="D11464" s="103"/>
      <c r="E11464" s="5" t="str">
        <f t="array" ref="E11464">IF(D11464="","",XLOOKUP(D11464,DATOS!$D$6:D14000,DATOS!$C$6:C14000,0,0,1))</f>
        <v/>
      </c>
      <c r="F11464" s="220"/>
      <c r="G11464" s="221"/>
      <c r="H11464" s="194"/>
      <c r="I11464" s="106"/>
      <c r="J11464" s="195"/>
      <c r="K11464" s="195"/>
      <c r="L11464" s="196"/>
    </row>
    <row r="11465">
      <c r="A11465" s="198"/>
      <c r="B11465" s="219"/>
      <c r="C11465" s="103"/>
      <c r="D11465" s="103"/>
      <c r="E11465" s="5" t="str">
        <f t="array" ref="E11465">IF(D11465="","",XLOOKUP(D11465,DATOS!$D$6:D14000,DATOS!$C$6:C14000,0,0,1))</f>
        <v/>
      </c>
      <c r="F11465" s="220"/>
      <c r="G11465" s="221"/>
      <c r="H11465" s="194"/>
      <c r="I11465" s="106"/>
      <c r="J11465" s="195"/>
      <c r="K11465" s="195"/>
      <c r="L11465" s="196"/>
    </row>
    <row r="11466">
      <c r="A11466" s="198"/>
      <c r="B11466" s="219"/>
      <c r="C11466" s="103"/>
      <c r="D11466" s="103"/>
      <c r="E11466" s="5" t="str">
        <f t="array" ref="E11466">IF(D11466="","",XLOOKUP(D11466,DATOS!$D$6:D14000,DATOS!$C$6:C14000,0,0,1))</f>
        <v/>
      </c>
      <c r="F11466" s="220"/>
      <c r="G11466" s="221"/>
      <c r="H11466" s="194"/>
      <c r="I11466" s="106"/>
      <c r="J11466" s="195"/>
      <c r="K11466" s="195"/>
      <c r="L11466" s="196"/>
    </row>
    <row r="11467">
      <c r="A11467" s="198"/>
      <c r="B11467" s="219"/>
      <c r="C11467" s="103"/>
      <c r="D11467" s="103"/>
      <c r="E11467" s="5" t="str">
        <f t="array" ref="E11467">IF(D11467="","",XLOOKUP(D11467,DATOS!$D$6:D14000,DATOS!$C$6:C14000,0,0,1))</f>
        <v/>
      </c>
      <c r="F11467" s="220"/>
      <c r="G11467" s="221"/>
      <c r="H11467" s="194"/>
      <c r="I11467" s="106"/>
      <c r="J11467" s="195"/>
      <c r="K11467" s="195"/>
      <c r="L11467" s="196"/>
    </row>
    <row r="11468">
      <c r="A11468" s="198"/>
      <c r="B11468" s="219"/>
      <c r="C11468" s="103"/>
      <c r="D11468" s="103"/>
      <c r="E11468" s="5" t="str">
        <f t="array" ref="E11468">IF(D11468="","",XLOOKUP(D11468,DATOS!$D$6:D14000,DATOS!$C$6:C14000,0,0,1))</f>
        <v/>
      </c>
      <c r="F11468" s="220"/>
      <c r="G11468" s="221"/>
      <c r="H11468" s="194"/>
      <c r="I11468" s="106"/>
      <c r="J11468" s="195"/>
      <c r="K11468" s="195"/>
      <c r="L11468" s="196"/>
    </row>
    <row r="11469">
      <c r="A11469" s="198"/>
      <c r="B11469" s="219"/>
      <c r="C11469" s="103"/>
      <c r="D11469" s="103"/>
      <c r="E11469" s="5" t="str">
        <f t="array" ref="E11469">IF(D11469="","",XLOOKUP(D11469,DATOS!$D$6:D14000,DATOS!$C$6:C14000,0,0,1))</f>
        <v/>
      </c>
      <c r="F11469" s="220"/>
      <c r="G11469" s="221"/>
      <c r="H11469" s="194"/>
      <c r="I11469" s="106"/>
      <c r="J11469" s="195"/>
      <c r="K11469" s="195"/>
      <c r="L11469" s="196"/>
    </row>
    <row r="11470">
      <c r="A11470" s="198"/>
      <c r="B11470" s="219"/>
      <c r="C11470" s="103"/>
      <c r="D11470" s="103"/>
      <c r="E11470" s="5" t="str">
        <f t="array" ref="E11470">IF(D11470="","",XLOOKUP(D11470,DATOS!$D$6:D14000,DATOS!$C$6:C14000,0,0,1))</f>
        <v/>
      </c>
      <c r="F11470" s="220"/>
      <c r="G11470" s="221"/>
      <c r="H11470" s="194"/>
      <c r="I11470" s="106"/>
      <c r="J11470" s="195"/>
      <c r="K11470" s="195"/>
      <c r="L11470" s="196"/>
    </row>
    <row r="11471">
      <c r="A11471" s="198"/>
      <c r="B11471" s="219"/>
      <c r="C11471" s="103"/>
      <c r="D11471" s="103"/>
      <c r="E11471" s="5" t="str">
        <f t="array" ref="E11471">IF(D11471="","",XLOOKUP(D11471,DATOS!$D$6:D14000,DATOS!$C$6:C14000,0,0,1))</f>
        <v/>
      </c>
      <c r="F11471" s="220"/>
      <c r="G11471" s="221"/>
      <c r="H11471" s="194"/>
      <c r="I11471" s="106"/>
      <c r="J11471" s="195"/>
      <c r="K11471" s="195"/>
      <c r="L11471" s="196"/>
    </row>
    <row r="11472">
      <c r="A11472" s="198"/>
      <c r="B11472" s="219"/>
      <c r="C11472" s="103"/>
      <c r="D11472" s="103"/>
      <c r="E11472" s="5" t="str">
        <f t="array" ref="E11472">IF(D11472="","",XLOOKUP(D11472,DATOS!$D$6:D14000,DATOS!$C$6:C14000,0,0,1))</f>
        <v/>
      </c>
      <c r="F11472" s="220"/>
      <c r="G11472" s="221"/>
      <c r="H11472" s="194"/>
      <c r="I11472" s="106"/>
      <c r="J11472" s="195"/>
      <c r="K11472" s="195"/>
      <c r="L11472" s="196"/>
    </row>
    <row r="11473">
      <c r="A11473" s="198"/>
      <c r="B11473" s="219"/>
      <c r="C11473" s="103"/>
      <c r="D11473" s="103"/>
      <c r="E11473" s="5" t="str">
        <f t="array" ref="E11473">IF(D11473="","",XLOOKUP(D11473,DATOS!$D$6:D14000,DATOS!$C$6:C14000,0,0,1))</f>
        <v/>
      </c>
      <c r="F11473" s="220"/>
      <c r="G11473" s="221"/>
      <c r="H11473" s="194"/>
      <c r="I11473" s="106"/>
      <c r="J11473" s="195"/>
      <c r="K11473" s="195"/>
      <c r="L11473" s="196"/>
    </row>
    <row r="11474">
      <c r="A11474" s="198"/>
      <c r="B11474" s="219"/>
      <c r="C11474" s="103"/>
      <c r="D11474" s="103"/>
      <c r="E11474" s="5" t="str">
        <f t="array" ref="E11474">IF(D11474="","",XLOOKUP(D11474,DATOS!$D$6:D14000,DATOS!$C$6:C14000,0,0,1))</f>
        <v/>
      </c>
      <c r="F11474" s="220"/>
      <c r="G11474" s="221"/>
      <c r="H11474" s="194"/>
      <c r="I11474" s="106"/>
      <c r="J11474" s="195"/>
      <c r="K11474" s="195"/>
      <c r="L11474" s="196"/>
    </row>
    <row r="11475">
      <c r="A11475" s="198"/>
      <c r="B11475" s="219"/>
      <c r="C11475" s="103"/>
      <c r="D11475" s="103"/>
      <c r="E11475" s="5" t="str">
        <f t="array" ref="E11475">IF(D11475="","",XLOOKUP(D11475,DATOS!$D$6:D14000,DATOS!$C$6:C14000,0,0,1))</f>
        <v/>
      </c>
      <c r="F11475" s="220"/>
      <c r="G11475" s="221"/>
      <c r="H11475" s="194"/>
      <c r="I11475" s="106"/>
      <c r="J11475" s="195"/>
      <c r="K11475" s="195"/>
      <c r="L11475" s="196"/>
    </row>
    <row r="11476">
      <c r="A11476" s="198"/>
      <c r="B11476" s="219"/>
      <c r="C11476" s="103"/>
      <c r="D11476" s="103"/>
      <c r="E11476" s="5" t="str">
        <f t="array" ref="E11476">IF(D11476="","",XLOOKUP(D11476,DATOS!$D$6:D14000,DATOS!$C$6:C14000,0,0,1))</f>
        <v/>
      </c>
      <c r="F11476" s="220"/>
      <c r="G11476" s="221"/>
      <c r="H11476" s="194"/>
      <c r="I11476" s="106"/>
      <c r="J11476" s="195"/>
      <c r="K11476" s="195"/>
      <c r="L11476" s="196"/>
    </row>
    <row r="11477">
      <c r="A11477" s="198"/>
      <c r="B11477" s="219"/>
      <c r="C11477" s="103"/>
      <c r="D11477" s="103"/>
      <c r="E11477" s="5" t="str">
        <f t="array" ref="E11477">IF(D11477="","",XLOOKUP(D11477,DATOS!$D$6:D14000,DATOS!$C$6:C14000,0,0,1))</f>
        <v/>
      </c>
      <c r="F11477" s="220"/>
      <c r="G11477" s="221"/>
      <c r="H11477" s="194"/>
      <c r="I11477" s="106"/>
      <c r="J11477" s="195"/>
      <c r="K11477" s="195"/>
      <c r="L11477" s="196"/>
    </row>
    <row r="11478">
      <c r="A11478" s="198"/>
      <c r="B11478" s="219"/>
      <c r="C11478" s="103"/>
      <c r="D11478" s="103"/>
      <c r="E11478" s="5" t="str">
        <f t="array" ref="E11478">IF(D11478="","",XLOOKUP(D11478,DATOS!$D$6:D14000,DATOS!$C$6:C14000,0,0,1))</f>
        <v/>
      </c>
      <c r="F11478" s="220"/>
      <c r="G11478" s="221"/>
      <c r="H11478" s="194"/>
      <c r="I11478" s="106"/>
      <c r="J11478" s="195"/>
      <c r="K11478" s="195"/>
      <c r="L11478" s="196"/>
    </row>
    <row r="11479">
      <c r="A11479" s="198"/>
      <c r="B11479" s="219"/>
      <c r="C11479" s="103"/>
      <c r="D11479" s="103"/>
      <c r="E11479" s="5" t="str">
        <f t="array" ref="E11479">IF(D11479="","",XLOOKUP(D11479,DATOS!$D$6:D14000,DATOS!$C$6:C14000,0,0,1))</f>
        <v/>
      </c>
      <c r="F11479" s="220"/>
      <c r="G11479" s="221"/>
      <c r="H11479" s="194"/>
      <c r="I11479" s="106"/>
      <c r="J11479" s="195"/>
      <c r="K11479" s="195"/>
      <c r="L11479" s="196"/>
    </row>
    <row r="11480">
      <c r="A11480" s="198"/>
      <c r="B11480" s="219"/>
      <c r="C11480" s="103"/>
      <c r="D11480" s="103"/>
      <c r="E11480" s="224" t="str">
        <f t="array" ref="E11480">IF(D11480="","",XLOOKUP(D11480,DATOS!$D$6:D14000,DATOS!$C$6:C14000,0,0,1))</f>
        <v/>
      </c>
      <c r="F11480" s="220"/>
      <c r="G11480" s="221"/>
      <c r="H11480" s="194"/>
      <c r="I11480" s="106"/>
      <c r="J11480" s="195"/>
      <c r="K11480" s="195"/>
      <c r="L11480" s="196"/>
    </row>
    <row r="11481">
      <c r="A11481" s="198"/>
      <c r="B11481" s="219"/>
      <c r="C11481" s="103"/>
      <c r="D11481" s="103"/>
      <c r="E11481" s="5" t="str">
        <f t="array" ref="E11481">IF(D11481="","",XLOOKUP(D11481,DATOS!$D$6:D14000,DATOS!$C$6:C14000,0,0,1))</f>
        <v/>
      </c>
      <c r="F11481" s="220"/>
      <c r="G11481" s="221"/>
      <c r="H11481" s="194"/>
      <c r="I11481" s="106"/>
      <c r="J11481" s="195"/>
      <c r="K11481" s="195"/>
      <c r="L11481" s="196"/>
    </row>
    <row r="11482">
      <c r="A11482" s="198"/>
      <c r="B11482" s="219"/>
      <c r="C11482" s="103"/>
      <c r="D11482" s="103"/>
      <c r="E11482" s="5" t="str">
        <f t="array" ref="E11482">IF(D11482="","",XLOOKUP(D11482,DATOS!$D$6:D14000,DATOS!$C$6:C14000,0,0,1))</f>
        <v/>
      </c>
      <c r="F11482" s="220"/>
      <c r="G11482" s="221"/>
      <c r="H11482" s="194"/>
      <c r="I11482" s="106"/>
      <c r="J11482" s="195"/>
      <c r="K11482" s="195"/>
      <c r="L11482" s="196"/>
    </row>
    <row r="11483">
      <c r="A11483" s="198"/>
      <c r="B11483" s="219"/>
      <c r="C11483" s="103"/>
      <c r="D11483" s="103"/>
      <c r="E11483" s="5" t="str">
        <f t="array" ref="E11483">IF(D11483="","",XLOOKUP(D11483,DATOS!$D$6:D14000,DATOS!$C$6:C14000,0,0,1))</f>
        <v/>
      </c>
      <c r="F11483" s="220"/>
      <c r="G11483" s="221"/>
      <c r="H11483" s="194"/>
      <c r="I11483" s="106"/>
      <c r="J11483" s="195"/>
      <c r="K11483" s="195"/>
      <c r="L11483" s="196"/>
    </row>
    <row r="11484">
      <c r="A11484" s="198"/>
      <c r="B11484" s="219"/>
      <c r="C11484" s="103"/>
      <c r="D11484" s="103"/>
      <c r="E11484" s="5" t="str">
        <f t="array" ref="E11484">IF(D11484="","",XLOOKUP(D11484,DATOS!$D$6:D14000,DATOS!$C$6:C14000,0,0,1))</f>
        <v/>
      </c>
      <c r="F11484" s="220"/>
      <c r="G11484" s="221"/>
      <c r="H11484" s="194"/>
      <c r="I11484" s="106"/>
      <c r="J11484" s="195"/>
      <c r="K11484" s="195"/>
      <c r="L11484" s="196"/>
    </row>
    <row r="11485">
      <c r="A11485" s="198"/>
      <c r="B11485" s="219"/>
      <c r="C11485" s="103"/>
      <c r="D11485" s="103"/>
      <c r="E11485" s="5" t="str">
        <f t="array" ref="E11485">IF(D11485="","",XLOOKUP(D11485,DATOS!$D$6:D14000,DATOS!$C$6:C14000,0,0,1))</f>
        <v/>
      </c>
      <c r="F11485" s="220"/>
      <c r="G11485" s="221"/>
      <c r="H11485" s="194"/>
      <c r="I11485" s="106"/>
      <c r="J11485" s="195"/>
      <c r="K11485" s="195"/>
      <c r="L11485" s="196"/>
    </row>
    <row r="11486">
      <c r="A11486" s="198"/>
      <c r="B11486" s="219"/>
      <c r="C11486" s="103"/>
      <c r="D11486" s="103"/>
      <c r="E11486" s="5" t="str">
        <f t="array" ref="E11486">IF(D11486="","",XLOOKUP(D11486,DATOS!$D$6:D14000,DATOS!$C$6:C14000,0,0,1))</f>
        <v/>
      </c>
      <c r="F11486" s="220"/>
      <c r="G11486" s="221"/>
      <c r="H11486" s="194"/>
      <c r="I11486" s="106"/>
      <c r="J11486" s="195"/>
      <c r="K11486" s="195"/>
      <c r="L11486" s="196"/>
    </row>
    <row r="11487">
      <c r="A11487" s="198"/>
      <c r="B11487" s="219"/>
      <c r="C11487" s="103"/>
      <c r="D11487" s="103"/>
      <c r="E11487" s="5" t="str">
        <f t="array" ref="E11487">IF(D11487="","",XLOOKUP(D11487,DATOS!$D$6:D14000,DATOS!$C$6:C14000,0,0,1))</f>
        <v/>
      </c>
      <c r="F11487" s="220"/>
      <c r="G11487" s="221"/>
      <c r="H11487" s="194"/>
      <c r="I11487" s="106"/>
      <c r="J11487" s="195"/>
      <c r="K11487" s="195"/>
      <c r="L11487" s="196"/>
    </row>
    <row r="11488">
      <c r="A11488" s="198"/>
      <c r="B11488" s="219"/>
      <c r="C11488" s="103"/>
      <c r="D11488" s="103"/>
      <c r="E11488" s="5" t="str">
        <f t="array" ref="E11488">IF(D11488="","",XLOOKUP(D11488,DATOS!$D$6:D14000,DATOS!$C$6:C14000,0,0,1))</f>
        <v/>
      </c>
      <c r="F11488" s="220"/>
      <c r="G11488" s="221"/>
      <c r="H11488" s="194"/>
      <c r="I11488" s="106"/>
      <c r="J11488" s="195"/>
      <c r="K11488" s="195"/>
      <c r="L11488" s="196"/>
    </row>
    <row r="11489">
      <c r="A11489" s="198"/>
      <c r="B11489" s="219"/>
      <c r="C11489" s="103"/>
      <c r="D11489" s="103"/>
      <c r="E11489" s="5" t="str">
        <f t="array" ref="E11489">IF(D11489="","",XLOOKUP(D11489,DATOS!$D$6:D14000,DATOS!$C$6:C14000,0,0,1))</f>
        <v/>
      </c>
      <c r="F11489" s="220"/>
      <c r="G11489" s="221"/>
      <c r="H11489" s="194"/>
      <c r="I11489" s="106"/>
      <c r="J11489" s="195"/>
      <c r="K11489" s="195"/>
      <c r="L11489" s="196"/>
    </row>
    <row r="11490">
      <c r="A11490" s="198"/>
      <c r="B11490" s="219"/>
      <c r="C11490" s="103"/>
      <c r="D11490" s="103"/>
      <c r="E11490" s="5" t="str">
        <f t="array" ref="E11490">IF(D11490="","",XLOOKUP(D11490,DATOS!$D$6:D14000,DATOS!$C$6:C14000,0,0,1))</f>
        <v/>
      </c>
      <c r="F11490" s="220"/>
      <c r="G11490" s="221"/>
      <c r="H11490" s="194"/>
      <c r="I11490" s="106"/>
      <c r="J11490" s="195"/>
      <c r="K11490" s="195"/>
      <c r="L11490" s="196"/>
    </row>
    <row r="11491">
      <c r="A11491" s="198"/>
      <c r="B11491" s="219"/>
      <c r="C11491" s="103"/>
      <c r="D11491" s="103"/>
      <c r="E11491" s="5" t="str">
        <f t="array" ref="E11491">IF(D11491="","",XLOOKUP(D11491,DATOS!$D$6:D14000,DATOS!$C$6:C14000,0,0,1))</f>
        <v/>
      </c>
      <c r="F11491" s="220"/>
      <c r="G11491" s="221"/>
      <c r="H11491" s="194"/>
      <c r="I11491" s="106"/>
      <c r="J11491" s="195"/>
      <c r="K11491" s="195"/>
      <c r="L11491" s="196"/>
    </row>
    <row r="11492">
      <c r="A11492" s="198"/>
      <c r="B11492" s="219"/>
      <c r="C11492" s="103"/>
      <c r="D11492" s="103"/>
      <c r="E11492" s="5" t="str">
        <f t="array" ref="E11492">IF(D11492="","",XLOOKUP(D11492,DATOS!$D$6:D14000,DATOS!$C$6:C14000,0,0,1))</f>
        <v/>
      </c>
      <c r="F11492" s="220"/>
      <c r="G11492" s="221"/>
      <c r="H11492" s="194"/>
      <c r="I11492" s="106"/>
      <c r="J11492" s="195"/>
      <c r="K11492" s="195"/>
      <c r="L11492" s="196"/>
    </row>
    <row r="11493">
      <c r="A11493" s="198"/>
      <c r="B11493" s="219"/>
      <c r="C11493" s="103"/>
      <c r="D11493" s="103"/>
      <c r="E11493" s="5" t="str">
        <f t="array" ref="E11493">IF(D11493="","",XLOOKUP(D11493,DATOS!$D$6:D14000,DATOS!$C$6:C14000,0,0,1))</f>
        <v/>
      </c>
      <c r="F11493" s="220"/>
      <c r="G11493" s="221"/>
      <c r="H11493" s="194"/>
      <c r="I11493" s="106"/>
      <c r="J11493" s="195"/>
      <c r="K11493" s="195"/>
      <c r="L11493" s="196"/>
    </row>
    <row r="11494">
      <c r="A11494" s="198"/>
      <c r="B11494" s="219"/>
      <c r="C11494" s="103"/>
      <c r="D11494" s="103"/>
      <c r="E11494" s="5" t="str">
        <f t="array" ref="E11494">IF(D11494="","",XLOOKUP(D11494,DATOS!$D$6:D14000,DATOS!$C$6:C14000,0,0,1))</f>
        <v/>
      </c>
      <c r="F11494" s="220"/>
      <c r="G11494" s="221"/>
      <c r="H11494" s="194"/>
      <c r="I11494" s="106"/>
      <c r="J11494" s="195"/>
      <c r="K11494" s="195"/>
      <c r="L11494" s="196"/>
    </row>
    <row r="11495">
      <c r="A11495" s="198"/>
      <c r="B11495" s="219"/>
      <c r="C11495" s="103"/>
      <c r="D11495" s="103"/>
      <c r="E11495" s="5" t="str">
        <f t="array" ref="E11495">IF(D11495="","",XLOOKUP(D11495,DATOS!$D$6:D14000,DATOS!$C$6:C14000,0,0,1))</f>
        <v/>
      </c>
      <c r="F11495" s="220"/>
      <c r="G11495" s="221"/>
      <c r="H11495" s="194"/>
      <c r="I11495" s="106"/>
      <c r="J11495" s="195"/>
      <c r="K11495" s="195"/>
      <c r="L11495" s="196"/>
    </row>
    <row r="11496">
      <c r="A11496" s="198"/>
      <c r="B11496" s="219"/>
      <c r="C11496" s="103"/>
      <c r="D11496" s="103"/>
      <c r="E11496" s="5" t="str">
        <f t="array" ref="E11496">IF(D11496="","",XLOOKUP(D11496,DATOS!$D$6:D14000,DATOS!$C$6:C14000,0,0,1))</f>
        <v/>
      </c>
      <c r="F11496" s="220"/>
      <c r="G11496" s="221"/>
      <c r="H11496" s="194"/>
      <c r="I11496" s="106"/>
      <c r="J11496" s="195"/>
      <c r="K11496" s="195"/>
      <c r="L11496" s="196"/>
    </row>
    <row r="11497">
      <c r="A11497" s="198"/>
      <c r="B11497" s="219"/>
      <c r="C11497" s="103"/>
      <c r="D11497" s="103"/>
      <c r="E11497" s="5" t="str">
        <f t="array" ref="E11497">IF(D11497="","",XLOOKUP(D11497,DATOS!$D$6:D14000,DATOS!$C$6:C14000,0,0,1))</f>
        <v/>
      </c>
      <c r="F11497" s="220"/>
      <c r="G11497" s="221"/>
      <c r="H11497" s="194"/>
      <c r="I11497" s="106"/>
      <c r="J11497" s="195"/>
      <c r="K11497" s="195"/>
      <c r="L11497" s="196"/>
    </row>
    <row r="11498">
      <c r="A11498" s="198"/>
      <c r="B11498" s="219"/>
      <c r="C11498" s="103"/>
      <c r="D11498" s="103"/>
      <c r="E11498" s="5" t="str">
        <f t="array" ref="E11498">IF(D11498="","",XLOOKUP(D11498,DATOS!$D$6:D14000,DATOS!$C$6:C14000,0,0,1))</f>
        <v/>
      </c>
      <c r="F11498" s="220"/>
      <c r="G11498" s="221"/>
      <c r="H11498" s="194"/>
      <c r="I11498" s="106"/>
      <c r="J11498" s="195"/>
      <c r="K11498" s="195"/>
      <c r="L11498" s="196"/>
    </row>
    <row r="11499">
      <c r="A11499" s="198"/>
      <c r="B11499" s="219"/>
      <c r="C11499" s="103"/>
      <c r="D11499" s="103"/>
      <c r="E11499" s="5" t="str">
        <f t="array" ref="E11499">IF(D11499="","",XLOOKUP(D11499,DATOS!$D$6:D14000,DATOS!$C$6:C14000,0,0,1))</f>
        <v/>
      </c>
      <c r="F11499" s="220"/>
      <c r="G11499" s="221"/>
      <c r="H11499" s="194"/>
      <c r="I11499" s="106"/>
      <c r="J11499" s="195"/>
      <c r="K11499" s="195"/>
      <c r="L11499" s="196"/>
    </row>
    <row r="11500">
      <c r="A11500" s="198"/>
      <c r="B11500" s="219"/>
      <c r="C11500" s="103"/>
      <c r="D11500" s="103"/>
      <c r="E11500" s="5" t="str">
        <f t="array" ref="E11500">IF(D11500="","",XLOOKUP(D11500,DATOS!$D$6:D14000,DATOS!$C$6:C14000,0,0,1))</f>
        <v/>
      </c>
      <c r="F11500" s="220"/>
      <c r="G11500" s="221"/>
      <c r="H11500" s="194"/>
      <c r="I11500" s="106"/>
      <c r="J11500" s="195"/>
      <c r="K11500" s="195"/>
      <c r="L11500" s="196"/>
    </row>
    <row r="11501">
      <c r="A11501" s="198"/>
      <c r="B11501" s="219"/>
      <c r="C11501" s="103"/>
      <c r="D11501" s="103"/>
      <c r="E11501" s="5" t="str">
        <f t="array" ref="E11501">IF(D11501="","",XLOOKUP(D11501,DATOS!$D$6:D14000,DATOS!$C$6:C14000,0,0,1))</f>
        <v/>
      </c>
      <c r="F11501" s="220"/>
      <c r="G11501" s="221"/>
      <c r="H11501" s="194"/>
      <c r="I11501" s="106"/>
      <c r="J11501" s="195"/>
      <c r="K11501" s="195"/>
      <c r="L11501" s="196"/>
    </row>
    <row r="11502">
      <c r="A11502" s="198"/>
      <c r="B11502" s="219"/>
      <c r="C11502" s="103"/>
      <c r="D11502" s="103"/>
      <c r="E11502" s="5" t="str">
        <f t="array" ref="E11502">IF(D11502="","",XLOOKUP(D11502,DATOS!$D$6:D14000,DATOS!$C$6:C14000,0,0,1))</f>
        <v/>
      </c>
      <c r="F11502" s="220"/>
      <c r="G11502" s="221"/>
      <c r="H11502" s="194"/>
      <c r="I11502" s="106"/>
      <c r="J11502" s="195"/>
      <c r="K11502" s="195"/>
      <c r="L11502" s="196"/>
    </row>
    <row r="11503">
      <c r="A11503" s="198"/>
      <c r="B11503" s="219"/>
      <c r="C11503" s="103"/>
      <c r="D11503" s="103"/>
      <c r="E11503" s="5" t="str">
        <f t="array" ref="E11503">IF(D11503="","",XLOOKUP(D11503,DATOS!$D$6:D14000,DATOS!$C$6:C14000,0,0,1))</f>
        <v/>
      </c>
      <c r="F11503" s="220"/>
      <c r="G11503" s="221"/>
      <c r="H11503" s="194"/>
      <c r="I11503" s="106"/>
      <c r="J11503" s="195"/>
      <c r="K11503" s="195"/>
      <c r="L11503" s="196"/>
    </row>
    <row r="11504">
      <c r="A11504" s="198"/>
      <c r="B11504" s="219"/>
      <c r="C11504" s="103"/>
      <c r="D11504" s="103"/>
      <c r="E11504" s="5" t="str">
        <f t="array" ref="E11504">IF(D11504="","",XLOOKUP(D11504,DATOS!$D$6:D14000,DATOS!$C$6:C14000,0,0,1))</f>
        <v/>
      </c>
      <c r="F11504" s="220"/>
      <c r="G11504" s="221"/>
      <c r="H11504" s="194"/>
      <c r="I11504" s="106"/>
      <c r="J11504" s="195"/>
      <c r="K11504" s="195"/>
      <c r="L11504" s="196"/>
    </row>
    <row r="11505">
      <c r="A11505" s="198"/>
      <c r="B11505" s="219"/>
      <c r="C11505" s="103"/>
      <c r="D11505" s="103"/>
      <c r="E11505" s="5" t="str">
        <f t="array" ref="E11505">IF(D11505="","",XLOOKUP(D11505,DATOS!$D$6:D14000,DATOS!$C$6:C14000,0,0,1))</f>
        <v/>
      </c>
      <c r="F11505" s="220"/>
      <c r="G11505" s="221"/>
      <c r="H11505" s="194"/>
      <c r="I11505" s="106"/>
      <c r="J11505" s="195"/>
      <c r="K11505" s="195"/>
      <c r="L11505" s="196"/>
    </row>
    <row r="11506">
      <c r="A11506" s="198"/>
      <c r="B11506" s="219"/>
      <c r="C11506" s="103"/>
      <c r="D11506" s="103"/>
      <c r="E11506" s="5" t="str">
        <f t="array" ref="E11506">IF(D11506="","",XLOOKUP(D11506,DATOS!$D$6:D14000,DATOS!$C$6:C14000,0,0,1))</f>
        <v/>
      </c>
      <c r="F11506" s="220"/>
      <c r="G11506" s="221"/>
      <c r="H11506" s="194"/>
      <c r="I11506" s="106"/>
      <c r="J11506" s="195"/>
      <c r="K11506" s="195"/>
      <c r="L11506" s="196"/>
    </row>
    <row r="11507">
      <c r="A11507" s="198"/>
      <c r="B11507" s="219"/>
      <c r="C11507" s="103"/>
      <c r="D11507" s="103"/>
      <c r="E11507" s="5" t="str">
        <f t="array" ref="E11507">IF(D11507="","",XLOOKUP(D11507,DATOS!$D$6:D14000,DATOS!$C$6:C14000,0,0,1))</f>
        <v/>
      </c>
      <c r="F11507" s="220"/>
      <c r="G11507" s="221"/>
      <c r="H11507" s="194"/>
      <c r="I11507" s="106"/>
      <c r="J11507" s="195"/>
      <c r="K11507" s="195"/>
      <c r="L11507" s="196"/>
    </row>
    <row r="11508">
      <c r="A11508" s="198"/>
      <c r="B11508" s="219"/>
      <c r="C11508" s="103"/>
      <c r="D11508" s="103"/>
      <c r="E11508" s="5" t="str">
        <f t="array" ref="E11508">IF(D11508="","",XLOOKUP(D11508,DATOS!$D$6:D14000,DATOS!$C$6:C14000,0,0,1))</f>
        <v/>
      </c>
      <c r="F11508" s="220"/>
      <c r="G11508" s="221"/>
      <c r="H11508" s="194"/>
      <c r="I11508" s="106"/>
      <c r="J11508" s="195"/>
      <c r="K11508" s="195"/>
      <c r="L11508" s="196"/>
    </row>
    <row r="11509">
      <c r="A11509" s="198"/>
      <c r="B11509" s="219"/>
      <c r="C11509" s="103"/>
      <c r="D11509" s="103"/>
      <c r="E11509" s="5" t="str">
        <f t="array" ref="E11509">IF(D11509="","",XLOOKUP(D11509,DATOS!$D$6:D14000,DATOS!$C$6:C14000,0,0,1))</f>
        <v/>
      </c>
      <c r="F11509" s="220"/>
      <c r="G11509" s="221"/>
      <c r="H11509" s="194"/>
      <c r="I11509" s="106"/>
      <c r="J11509" s="195"/>
      <c r="K11509" s="195"/>
      <c r="L11509" s="196"/>
    </row>
    <row r="11510">
      <c r="A11510" s="198"/>
      <c r="B11510" s="219"/>
      <c r="C11510" s="103"/>
      <c r="D11510" s="103"/>
      <c r="E11510" s="5" t="str">
        <f t="array" ref="E11510">IF(D11510="","",XLOOKUP(D11510,DATOS!$D$6:D14000,DATOS!$C$6:C14000,0,0,1))</f>
        <v/>
      </c>
      <c r="F11510" s="220"/>
      <c r="G11510" s="221"/>
      <c r="H11510" s="194"/>
      <c r="I11510" s="106"/>
      <c r="J11510" s="195"/>
      <c r="K11510" s="195"/>
      <c r="L11510" s="196"/>
    </row>
    <row r="11511">
      <c r="A11511" s="198"/>
      <c r="B11511" s="219"/>
      <c r="C11511" s="103"/>
      <c r="D11511" s="103"/>
      <c r="E11511" s="5" t="str">
        <f t="array" ref="E11511">IF(D11511="","",XLOOKUP(D11511,DATOS!$D$6:D14000,DATOS!$C$6:C14000,0,0,1))</f>
        <v/>
      </c>
      <c r="F11511" s="220"/>
      <c r="G11511" s="221"/>
      <c r="H11511" s="194"/>
      <c r="I11511" s="106"/>
      <c r="J11511" s="195"/>
      <c r="K11511" s="195"/>
      <c r="L11511" s="196"/>
    </row>
    <row r="11512">
      <c r="A11512" s="198"/>
      <c r="B11512" s="219"/>
      <c r="C11512" s="103"/>
      <c r="D11512" s="103"/>
      <c r="E11512" s="5" t="str">
        <f t="array" ref="E11512">IF(D11512="","",XLOOKUP(D11512,DATOS!$D$6:D14000,DATOS!$C$6:C14000,0,0,1))</f>
        <v/>
      </c>
      <c r="F11512" s="220"/>
      <c r="G11512" s="221"/>
      <c r="H11512" s="194"/>
      <c r="I11512" s="106"/>
      <c r="J11512" s="195"/>
      <c r="K11512" s="195"/>
      <c r="L11512" s="196"/>
    </row>
    <row r="11513">
      <c r="A11513" s="198"/>
      <c r="B11513" s="219"/>
      <c r="C11513" s="103"/>
      <c r="D11513" s="103"/>
      <c r="E11513" s="5" t="str">
        <f t="array" ref="E11513">IF(D11513="","",XLOOKUP(D11513,DATOS!$D$6:D14000,DATOS!$C$6:C14000,0,0,1))</f>
        <v/>
      </c>
      <c r="F11513" s="220"/>
      <c r="G11513" s="221"/>
      <c r="H11513" s="194"/>
      <c r="I11513" s="106"/>
      <c r="J11513" s="195"/>
      <c r="K11513" s="195"/>
      <c r="L11513" s="196"/>
    </row>
    <row r="11514">
      <c r="A11514" s="198"/>
      <c r="B11514" s="219"/>
      <c r="C11514" s="103"/>
      <c r="D11514" s="103"/>
      <c r="E11514" s="5" t="str">
        <f t="array" ref="E11514">IF(D11514="","",XLOOKUP(D11514,DATOS!$D$6:D14000,DATOS!$C$6:C14000,0,0,1))</f>
        <v/>
      </c>
      <c r="F11514" s="220"/>
      <c r="G11514" s="221"/>
      <c r="H11514" s="194"/>
      <c r="I11514" s="106"/>
      <c r="J11514" s="195"/>
      <c r="K11514" s="195"/>
      <c r="L11514" s="196"/>
    </row>
    <row r="11515">
      <c r="A11515" s="198"/>
      <c r="B11515" s="219"/>
      <c r="C11515" s="103"/>
      <c r="D11515" s="103"/>
      <c r="E11515" s="5" t="str">
        <f t="array" ref="E11515">IF(D11515="","",XLOOKUP(D11515,DATOS!$D$6:D14000,DATOS!$C$6:C14000,0,0,1))</f>
        <v/>
      </c>
      <c r="F11515" s="220"/>
      <c r="G11515" s="221"/>
      <c r="H11515" s="194"/>
      <c r="I11515" s="106"/>
      <c r="J11515" s="195"/>
      <c r="K11515" s="195"/>
      <c r="L11515" s="196"/>
    </row>
    <row r="11516">
      <c r="A11516" s="198"/>
      <c r="B11516" s="219"/>
      <c r="C11516" s="103"/>
      <c r="D11516" s="103"/>
      <c r="E11516" s="5" t="str">
        <f t="array" ref="E11516">IF(D11516="","",XLOOKUP(D11516,DATOS!$D$6:D14000,DATOS!$C$6:C14000,0,0,1))</f>
        <v/>
      </c>
      <c r="F11516" s="220"/>
      <c r="G11516" s="221"/>
      <c r="H11516" s="194"/>
      <c r="I11516" s="106"/>
      <c r="J11516" s="195"/>
      <c r="K11516" s="195"/>
      <c r="L11516" s="196"/>
    </row>
    <row r="11517">
      <c r="A11517" s="198"/>
      <c r="B11517" s="219"/>
      <c r="C11517" s="103"/>
      <c r="D11517" s="103"/>
      <c r="E11517" s="5" t="str">
        <f t="array" ref="E11517">IF(D11517="","",XLOOKUP(D11517,DATOS!$D$6:D14000,DATOS!$C$6:C14000,0,0,1))</f>
        <v/>
      </c>
      <c r="F11517" s="220"/>
      <c r="G11517" s="221"/>
      <c r="H11517" s="194"/>
      <c r="I11517" s="106"/>
      <c r="J11517" s="195"/>
      <c r="K11517" s="195"/>
      <c r="L11517" s="196"/>
    </row>
    <row r="11518">
      <c r="A11518" s="198"/>
      <c r="B11518" s="219"/>
      <c r="C11518" s="103"/>
      <c r="D11518" s="103"/>
      <c r="E11518" s="5" t="str">
        <f t="array" ref="E11518">IF(D11518="","",XLOOKUP(D11518,DATOS!$D$6:D14000,DATOS!$C$6:C14000,0,0,1))</f>
        <v/>
      </c>
      <c r="F11518" s="220"/>
      <c r="G11518" s="221"/>
      <c r="H11518" s="194"/>
      <c r="I11518" s="106"/>
      <c r="J11518" s="195"/>
      <c r="K11518" s="195"/>
      <c r="L11518" s="196"/>
    </row>
    <row r="11519">
      <c r="A11519" s="198"/>
      <c r="B11519" s="219"/>
      <c r="C11519" s="103"/>
      <c r="D11519" s="103"/>
      <c r="E11519" s="5" t="str">
        <f t="array" ref="E11519">IF(D11519="","",XLOOKUP(D11519,DATOS!$D$6:D14000,DATOS!$C$6:C14000,0,0,1))</f>
        <v/>
      </c>
      <c r="F11519" s="220"/>
      <c r="G11519" s="221"/>
      <c r="H11519" s="194"/>
      <c r="I11519" s="106"/>
      <c r="J11519" s="195"/>
      <c r="K11519" s="195"/>
      <c r="L11519" s="196"/>
    </row>
    <row r="11520">
      <c r="A11520" s="198"/>
      <c r="B11520" s="219"/>
      <c r="C11520" s="103"/>
      <c r="D11520" s="103"/>
      <c r="E11520" s="5" t="str">
        <f t="array" ref="E11520">IF(D11520="","",XLOOKUP(D11520,DATOS!$D$6:D14000,DATOS!$C$6:C14000,0,0,1))</f>
        <v/>
      </c>
      <c r="F11520" s="220"/>
      <c r="G11520" s="221"/>
      <c r="H11520" s="194"/>
      <c r="I11520" s="106"/>
      <c r="J11520" s="195"/>
      <c r="K11520" s="195"/>
      <c r="L11520" s="196"/>
    </row>
    <row r="11521">
      <c r="A11521" s="198"/>
      <c r="B11521" s="219"/>
      <c r="C11521" s="103"/>
      <c r="D11521" s="103"/>
      <c r="E11521" s="5" t="str">
        <f t="array" ref="E11521">IF(D11521="","",XLOOKUP(D11521,DATOS!$D$6:D14000,DATOS!$C$6:C14000,0,0,1))</f>
        <v/>
      </c>
      <c r="F11521" s="220"/>
      <c r="G11521" s="221"/>
      <c r="H11521" s="194"/>
      <c r="I11521" s="106"/>
      <c r="J11521" s="195"/>
      <c r="K11521" s="195"/>
      <c r="L11521" s="196"/>
    </row>
    <row r="11522">
      <c r="A11522" s="198"/>
      <c r="B11522" s="219"/>
      <c r="C11522" s="103"/>
      <c r="D11522" s="103"/>
      <c r="E11522" s="5" t="str">
        <f t="array" ref="E11522">IF(D11522="","",XLOOKUP(D11522,DATOS!$D$6:D14000,DATOS!$C$6:C14000,0,0,1))</f>
        <v/>
      </c>
      <c r="F11522" s="220"/>
      <c r="G11522" s="221"/>
      <c r="H11522" s="194"/>
      <c r="I11522" s="106"/>
      <c r="J11522" s="195"/>
      <c r="K11522" s="195"/>
      <c r="L11522" s="196"/>
    </row>
    <row r="11523">
      <c r="A11523" s="198"/>
      <c r="B11523" s="219"/>
      <c r="C11523" s="103"/>
      <c r="D11523" s="103"/>
      <c r="E11523" s="5" t="str">
        <f t="array" ref="E11523">IF(D11523="","",XLOOKUP(D11523,DATOS!$D$6:D14000,DATOS!$C$6:C14000,0,0,1))</f>
        <v/>
      </c>
      <c r="F11523" s="220"/>
      <c r="G11523" s="221"/>
      <c r="H11523" s="194"/>
      <c r="I11523" s="106"/>
      <c r="J11523" s="195"/>
      <c r="K11523" s="195"/>
      <c r="L11523" s="196"/>
    </row>
    <row r="11524">
      <c r="A11524" s="198"/>
      <c r="B11524" s="219"/>
      <c r="C11524" s="103"/>
      <c r="D11524" s="103"/>
      <c r="E11524" s="5" t="str">
        <f t="array" ref="E11524">IF(D11524="","",XLOOKUP(D11524,DATOS!$D$6:D14000,DATOS!$C$6:C14000,0,0,1))</f>
        <v/>
      </c>
      <c r="F11524" s="220"/>
      <c r="G11524" s="221"/>
      <c r="H11524" s="194"/>
      <c r="I11524" s="106"/>
      <c r="J11524" s="195"/>
      <c r="K11524" s="195"/>
      <c r="L11524" s="196"/>
    </row>
    <row r="11525">
      <c r="A11525" s="198"/>
      <c r="B11525" s="219"/>
      <c r="C11525" s="103"/>
      <c r="D11525" s="103"/>
      <c r="E11525" s="5" t="str">
        <f t="array" ref="E11525">IF(D11525="","",XLOOKUP(D11525,DATOS!$D$6:D14000,DATOS!$C$6:C14000,0,0,1))</f>
        <v/>
      </c>
      <c r="F11525" s="220"/>
      <c r="G11525" s="221"/>
      <c r="H11525" s="194"/>
      <c r="I11525" s="106"/>
      <c r="J11525" s="195"/>
      <c r="K11525" s="195"/>
      <c r="L11525" s="196"/>
    </row>
    <row r="11526">
      <c r="A11526" s="198"/>
      <c r="B11526" s="219"/>
      <c r="C11526" s="103"/>
      <c r="D11526" s="103"/>
      <c r="E11526" s="5" t="str">
        <f t="array" ref="E11526">IF(D11526="","",XLOOKUP(D11526,DATOS!$D$6:D14000,DATOS!$C$6:C14000,0,0,1))</f>
        <v/>
      </c>
      <c r="F11526" s="220"/>
      <c r="G11526" s="221"/>
      <c r="H11526" s="194"/>
      <c r="I11526" s="106"/>
      <c r="J11526" s="195"/>
      <c r="K11526" s="195"/>
      <c r="L11526" s="196"/>
    </row>
    <row r="11527">
      <c r="A11527" s="198"/>
      <c r="B11527" s="219"/>
      <c r="C11527" s="103"/>
      <c r="D11527" s="103"/>
      <c r="E11527" s="5" t="str">
        <f t="array" ref="E11527">IF(D11527="","",XLOOKUP(D11527,DATOS!$D$6:D14000,DATOS!$C$6:C14000,0,0,1))</f>
        <v/>
      </c>
      <c r="F11527" s="220"/>
      <c r="G11527" s="221"/>
      <c r="H11527" s="194"/>
      <c r="I11527" s="106"/>
      <c r="J11527" s="195"/>
      <c r="K11527" s="195"/>
      <c r="L11527" s="196"/>
    </row>
    <row r="11528">
      <c r="A11528" s="198"/>
      <c r="B11528" s="219"/>
      <c r="C11528" s="103"/>
      <c r="D11528" s="103"/>
      <c r="E11528" s="5" t="str">
        <f t="array" ref="E11528">IF(D11528="","",XLOOKUP(D11528,DATOS!$D$6:D14000,DATOS!$C$6:C14000,0,0,1))</f>
        <v/>
      </c>
      <c r="F11528" s="220"/>
      <c r="G11528" s="221"/>
      <c r="H11528" s="194"/>
      <c r="I11528" s="106"/>
      <c r="J11528" s="195"/>
      <c r="K11528" s="195"/>
      <c r="L11528" s="196"/>
    </row>
    <row r="11529">
      <c r="A11529" s="198"/>
      <c r="B11529" s="219"/>
      <c r="C11529" s="103"/>
      <c r="D11529" s="103"/>
      <c r="E11529" s="5" t="str">
        <f t="array" ref="E11529">IF(D11529="","",XLOOKUP(D11529,DATOS!$D$6:D14000,DATOS!$C$6:C14000,0,0,1))</f>
        <v/>
      </c>
      <c r="F11529" s="220"/>
      <c r="G11529" s="221"/>
      <c r="H11529" s="194"/>
      <c r="I11529" s="106"/>
      <c r="J11529" s="195"/>
      <c r="K11529" s="195"/>
      <c r="L11529" s="196"/>
    </row>
    <row r="11530">
      <c r="A11530" s="198"/>
      <c r="B11530" s="219"/>
      <c r="C11530" s="103"/>
      <c r="D11530" s="103"/>
      <c r="E11530" s="5" t="str">
        <f t="array" ref="E11530">IF(D11530="","",XLOOKUP(D11530,DATOS!$D$6:D14000,DATOS!$C$6:C14000,0,0,1))</f>
        <v/>
      </c>
      <c r="F11530" s="220"/>
      <c r="G11530" s="221"/>
      <c r="H11530" s="194"/>
      <c r="I11530" s="106"/>
      <c r="J11530" s="195"/>
      <c r="K11530" s="195"/>
      <c r="L11530" s="196"/>
    </row>
    <row r="11531">
      <c r="A11531" s="198"/>
      <c r="B11531" s="219"/>
      <c r="C11531" s="103"/>
      <c r="D11531" s="103"/>
      <c r="E11531" s="5" t="str">
        <f t="array" ref="E11531">IF(D11531="","",XLOOKUP(D11531,DATOS!$D$6:D14000,DATOS!$C$6:C14000,0,0,1))</f>
        <v/>
      </c>
      <c r="F11531" s="220"/>
      <c r="G11531" s="221"/>
      <c r="H11531" s="194"/>
      <c r="I11531" s="106"/>
      <c r="J11531" s="195"/>
      <c r="K11531" s="195"/>
      <c r="L11531" s="196"/>
    </row>
    <row r="11532">
      <c r="A11532" s="198"/>
      <c r="B11532" s="219"/>
      <c r="C11532" s="103"/>
      <c r="D11532" s="103"/>
      <c r="E11532" s="5" t="str">
        <f t="array" ref="E11532">IF(D11532="","",XLOOKUP(D11532,DATOS!$D$6:D14000,DATOS!$C$6:C14000,0,0,1))</f>
        <v/>
      </c>
      <c r="F11532" s="220"/>
      <c r="G11532" s="221"/>
      <c r="H11532" s="194"/>
      <c r="I11532" s="106"/>
      <c r="J11532" s="195"/>
      <c r="K11532" s="195"/>
      <c r="L11532" s="196"/>
    </row>
    <row r="11533">
      <c r="A11533" s="198"/>
      <c r="B11533" s="219"/>
      <c r="C11533" s="103"/>
      <c r="D11533" s="103"/>
      <c r="E11533" s="5" t="str">
        <f t="array" ref="E11533">IF(D11533="","",XLOOKUP(D11533,DATOS!$D$6:D14000,DATOS!$C$6:C14000,0,0,1))</f>
        <v/>
      </c>
      <c r="F11533" s="220"/>
      <c r="G11533" s="221"/>
      <c r="H11533" s="194"/>
      <c r="I11533" s="106"/>
      <c r="J11533" s="195"/>
      <c r="K11533" s="195"/>
      <c r="L11533" s="196"/>
    </row>
    <row r="11534">
      <c r="A11534" s="198"/>
      <c r="B11534" s="219"/>
      <c r="C11534" s="103"/>
      <c r="D11534" s="103"/>
      <c r="E11534" s="5" t="str">
        <f t="array" ref="E11534">IF(D11534="","",XLOOKUP(D11534,DATOS!$D$6:D14000,DATOS!$C$6:C14000,0,0,1))</f>
        <v/>
      </c>
      <c r="F11534" s="220"/>
      <c r="G11534" s="221"/>
      <c r="H11534" s="194"/>
      <c r="I11534" s="106"/>
      <c r="J11534" s="195"/>
      <c r="K11534" s="195"/>
      <c r="L11534" s="196"/>
    </row>
    <row r="11535">
      <c r="A11535" s="198"/>
      <c r="B11535" s="219"/>
      <c r="C11535" s="103"/>
      <c r="D11535" s="103"/>
      <c r="E11535" s="5" t="str">
        <f t="array" ref="E11535">IF(D11535="","",XLOOKUP(D11535,DATOS!$D$6:D14000,DATOS!$C$6:C14000,0,0,1))</f>
        <v/>
      </c>
      <c r="F11535" s="220"/>
      <c r="G11535" s="221"/>
      <c r="H11535" s="194"/>
      <c r="I11535" s="106"/>
      <c r="J11535" s="195"/>
      <c r="K11535" s="195"/>
      <c r="L11535" s="196"/>
    </row>
    <row r="11536">
      <c r="A11536" s="198"/>
      <c r="B11536" s="219"/>
      <c r="C11536" s="103"/>
      <c r="D11536" s="103"/>
      <c r="E11536" s="5" t="str">
        <f t="array" ref="E11536">IF(D11536="","",XLOOKUP(D11536,DATOS!$D$6:D14000,DATOS!$C$6:C14000,0,0,1))</f>
        <v/>
      </c>
      <c r="F11536" s="220"/>
      <c r="G11536" s="221"/>
      <c r="H11536" s="194"/>
      <c r="I11536" s="106"/>
      <c r="J11536" s="195"/>
      <c r="K11536" s="195"/>
      <c r="L11536" s="196"/>
    </row>
    <row r="11537">
      <c r="A11537" s="198"/>
      <c r="B11537" s="219"/>
      <c r="C11537" s="103"/>
      <c r="D11537" s="103"/>
      <c r="E11537" s="5" t="str">
        <f t="array" ref="E11537">IF(D11537="","",XLOOKUP(D11537,DATOS!$D$6:D14000,DATOS!$C$6:C14000,0,0,1))</f>
        <v/>
      </c>
      <c r="F11537" s="220"/>
      <c r="G11537" s="221"/>
      <c r="H11537" s="194"/>
      <c r="I11537" s="106"/>
      <c r="J11537" s="195"/>
      <c r="K11537" s="195"/>
      <c r="L11537" s="196"/>
    </row>
    <row r="11538">
      <c r="A11538" s="198"/>
      <c r="B11538" s="219"/>
      <c r="C11538" s="103"/>
      <c r="D11538" s="103"/>
      <c r="E11538" s="5" t="str">
        <f t="array" ref="E11538">IF(D11538="","",XLOOKUP(D11538,DATOS!$D$6:D14000,DATOS!$C$6:C14000,0,0,1))</f>
        <v/>
      </c>
      <c r="F11538" s="220"/>
      <c r="G11538" s="221"/>
      <c r="H11538" s="194"/>
      <c r="I11538" s="106"/>
      <c r="J11538" s="195"/>
      <c r="K11538" s="195"/>
      <c r="L11538" s="196"/>
    </row>
    <row r="11539">
      <c r="A11539" s="198"/>
      <c r="B11539" s="219"/>
      <c r="C11539" s="103"/>
      <c r="D11539" s="103"/>
      <c r="E11539" s="5" t="str">
        <f t="array" ref="E11539">IF(D11539="","",XLOOKUP(D11539,DATOS!$D$6:D14000,DATOS!$C$6:C14000,0,0,1))</f>
        <v/>
      </c>
      <c r="F11539" s="220"/>
      <c r="G11539" s="221"/>
      <c r="H11539" s="194"/>
      <c r="I11539" s="106"/>
      <c r="J11539" s="195"/>
      <c r="K11539" s="195"/>
      <c r="L11539" s="196"/>
    </row>
    <row r="11540">
      <c r="A11540" s="198"/>
      <c r="B11540" s="219"/>
      <c r="C11540" s="103"/>
      <c r="D11540" s="103"/>
      <c r="E11540" s="5" t="str">
        <f t="array" ref="E11540">IF(D11540="","",XLOOKUP(D11540,DATOS!$D$6:D14000,DATOS!$C$6:C14000,0,0,1))</f>
        <v/>
      </c>
      <c r="F11540" s="220"/>
      <c r="G11540" s="221"/>
      <c r="H11540" s="194"/>
      <c r="I11540" s="106"/>
      <c r="J11540" s="195"/>
      <c r="K11540" s="195"/>
      <c r="L11540" s="196"/>
    </row>
    <row r="11541">
      <c r="A11541" s="198"/>
      <c r="B11541" s="219"/>
      <c r="C11541" s="103"/>
      <c r="D11541" s="103"/>
      <c r="E11541" s="5" t="str">
        <f t="array" ref="E11541">IF(D11541="","",XLOOKUP(D11541,DATOS!$D$6:D14000,DATOS!$C$6:C14000,0,0,1))</f>
        <v/>
      </c>
      <c r="F11541" s="220"/>
      <c r="G11541" s="221"/>
      <c r="H11541" s="194"/>
      <c r="I11541" s="106"/>
      <c r="J11541" s="195"/>
      <c r="K11541" s="195"/>
      <c r="L11541" s="196"/>
    </row>
    <row r="11542">
      <c r="A11542" s="198"/>
      <c r="B11542" s="219"/>
      <c r="C11542" s="103"/>
      <c r="D11542" s="103"/>
      <c r="E11542" s="5" t="str">
        <f t="array" ref="E11542">IF(D11542="","",XLOOKUP(D11542,DATOS!$D$6:D14000,DATOS!$C$6:C14000,0,0,1))</f>
        <v/>
      </c>
      <c r="F11542" s="220"/>
      <c r="G11542" s="221"/>
      <c r="H11542" s="194"/>
      <c r="I11542" s="106"/>
      <c r="J11542" s="195"/>
      <c r="K11542" s="195"/>
      <c r="L11542" s="196"/>
    </row>
    <row r="11543">
      <c r="A11543" s="198"/>
      <c r="B11543" s="219"/>
      <c r="C11543" s="103"/>
      <c r="D11543" s="103"/>
      <c r="E11543" s="5" t="str">
        <f t="array" ref="E11543">IF(D11543="","",XLOOKUP(D11543,DATOS!$D$6:D14000,DATOS!$C$6:C14000,0,0,1))</f>
        <v/>
      </c>
      <c r="F11543" s="220"/>
      <c r="G11543" s="221"/>
      <c r="H11543" s="194"/>
      <c r="I11543" s="106"/>
      <c r="J11543" s="195"/>
      <c r="K11543" s="195"/>
      <c r="L11543" s="196"/>
    </row>
    <row r="11544">
      <c r="A11544" s="198"/>
      <c r="B11544" s="219"/>
      <c r="C11544" s="103"/>
      <c r="D11544" s="103"/>
      <c r="E11544" s="5" t="str">
        <f t="array" ref="E11544">IF(D11544="","",XLOOKUP(D11544,DATOS!$D$6:D14000,DATOS!$C$6:C14000,0,0,1))</f>
        <v/>
      </c>
      <c r="F11544" s="220"/>
      <c r="G11544" s="221"/>
      <c r="H11544" s="194"/>
      <c r="I11544" s="106"/>
      <c r="J11544" s="195"/>
      <c r="K11544" s="195"/>
      <c r="L11544" s="196"/>
    </row>
    <row r="11545">
      <c r="A11545" s="198"/>
      <c r="B11545" s="219"/>
      <c r="C11545" s="103"/>
      <c r="D11545" s="103"/>
      <c r="E11545" s="5" t="str">
        <f t="array" ref="E11545">IF(D11545="","",XLOOKUP(D11545,DATOS!$D$6:D14000,DATOS!$C$6:C14000,0,0,1))</f>
        <v/>
      </c>
      <c r="F11545" s="220"/>
      <c r="G11545" s="221"/>
      <c r="H11545" s="194"/>
      <c r="I11545" s="106"/>
      <c r="J11545" s="195"/>
      <c r="K11545" s="195"/>
      <c r="L11545" s="196"/>
    </row>
    <row r="11546">
      <c r="A11546" s="198"/>
      <c r="B11546" s="219"/>
      <c r="C11546" s="103"/>
      <c r="D11546" s="103"/>
      <c r="E11546" s="5" t="str">
        <f t="array" ref="E11546">IF(D11546="","",XLOOKUP(D11546,DATOS!$D$6:D14000,DATOS!$C$6:C14000,0,0,1))</f>
        <v/>
      </c>
      <c r="F11546" s="220"/>
      <c r="G11546" s="221"/>
      <c r="H11546" s="194"/>
      <c r="I11546" s="106"/>
      <c r="J11546" s="195"/>
      <c r="K11546" s="195"/>
      <c r="L11546" s="196"/>
    </row>
    <row r="11547">
      <c r="A11547" s="198"/>
      <c r="B11547" s="219"/>
      <c r="C11547" s="103"/>
      <c r="D11547" s="103"/>
      <c r="E11547" s="5" t="str">
        <f t="array" ref="E11547">IF(D11547="","",XLOOKUP(D11547,DATOS!$D$6:D14000,DATOS!$C$6:C14000,0,0,1))</f>
        <v/>
      </c>
      <c r="F11547" s="220"/>
      <c r="G11547" s="221"/>
      <c r="H11547" s="194"/>
      <c r="I11547" s="106"/>
      <c r="J11547" s="195"/>
      <c r="K11547" s="195"/>
      <c r="L11547" s="196"/>
    </row>
    <row r="11548">
      <c r="A11548" s="198"/>
      <c r="B11548" s="219"/>
      <c r="C11548" s="103"/>
      <c r="D11548" s="103"/>
      <c r="E11548" s="5" t="str">
        <f t="array" ref="E11548">IF(D11548="","",XLOOKUP(D11548,DATOS!$D$6:D14000,DATOS!$C$6:C14000,0,0,1))</f>
        <v/>
      </c>
      <c r="F11548" s="220"/>
      <c r="G11548" s="221"/>
      <c r="H11548" s="194"/>
      <c r="I11548" s="106"/>
      <c r="J11548" s="195"/>
      <c r="K11548" s="195"/>
      <c r="L11548" s="196"/>
    </row>
    <row r="11549">
      <c r="A11549" s="198"/>
      <c r="B11549" s="219"/>
      <c r="C11549" s="103"/>
      <c r="D11549" s="103"/>
      <c r="E11549" s="5" t="str">
        <f t="array" ref="E11549">IF(D11549="","",XLOOKUP(D11549,DATOS!$D$6:D14000,DATOS!$C$6:C14000,0,0,1))</f>
        <v/>
      </c>
      <c r="F11549" s="220"/>
      <c r="G11549" s="221"/>
      <c r="H11549" s="194"/>
      <c r="I11549" s="106"/>
      <c r="J11549" s="195"/>
      <c r="K11549" s="195"/>
      <c r="L11549" s="196"/>
    </row>
    <row r="11550">
      <c r="A11550" s="198"/>
      <c r="B11550" s="219"/>
      <c r="C11550" s="103"/>
      <c r="D11550" s="103"/>
      <c r="E11550" s="5" t="str">
        <f t="array" ref="E11550">IF(D11550="","",XLOOKUP(D11550,DATOS!$D$6:D14000,DATOS!$C$6:C14000,0,0,1))</f>
        <v/>
      </c>
      <c r="F11550" s="220"/>
      <c r="G11550" s="221"/>
      <c r="H11550" s="194"/>
      <c r="I11550" s="106"/>
      <c r="J11550" s="195"/>
      <c r="K11550" s="195"/>
      <c r="L11550" s="196"/>
    </row>
    <row r="11551">
      <c r="A11551" s="198"/>
      <c r="B11551" s="219"/>
      <c r="C11551" s="103"/>
      <c r="D11551" s="103"/>
      <c r="E11551" s="5" t="str">
        <f t="array" ref="E11551">IF(D11551="","",XLOOKUP(D11551,DATOS!$D$6:D14000,DATOS!$C$6:C14000,0,0,1))</f>
        <v/>
      </c>
      <c r="F11551" s="220"/>
      <c r="G11551" s="221"/>
      <c r="H11551" s="194"/>
      <c r="I11551" s="106"/>
      <c r="J11551" s="195"/>
      <c r="K11551" s="195"/>
      <c r="L11551" s="196"/>
    </row>
    <row r="11552">
      <c r="A11552" s="198"/>
      <c r="B11552" s="219"/>
      <c r="C11552" s="103"/>
      <c r="D11552" s="103"/>
      <c r="E11552" s="5" t="str">
        <f t="array" ref="E11552">IF(D11552="","",XLOOKUP(D11552,DATOS!$D$6:D14000,DATOS!$C$6:C14000,0,0,1))</f>
        <v/>
      </c>
      <c r="F11552" s="220"/>
      <c r="G11552" s="221"/>
      <c r="H11552" s="194"/>
      <c r="I11552" s="106"/>
      <c r="J11552" s="195"/>
      <c r="K11552" s="195"/>
      <c r="L11552" s="196"/>
    </row>
    <row r="11553">
      <c r="A11553" s="198"/>
      <c r="B11553" s="219"/>
      <c r="C11553" s="103"/>
      <c r="D11553" s="103"/>
      <c r="E11553" s="5" t="str">
        <f t="array" ref="E11553">IF(D11553="","",XLOOKUP(D11553,DATOS!$D$6:D14000,DATOS!$C$6:C14000,0,0,1))</f>
        <v/>
      </c>
      <c r="F11553" s="220"/>
      <c r="G11553" s="221"/>
      <c r="H11553" s="194"/>
      <c r="I11553" s="106"/>
      <c r="J11553" s="195"/>
      <c r="K11553" s="195"/>
      <c r="L11553" s="196"/>
    </row>
    <row r="11554">
      <c r="A11554" s="198"/>
      <c r="B11554" s="219"/>
      <c r="C11554" s="103"/>
      <c r="D11554" s="103"/>
      <c r="E11554" s="5" t="str">
        <f t="array" ref="E11554">IF(D11554="","",XLOOKUP(D11554,DATOS!$D$6:D14000,DATOS!$C$6:C14000,0,0,1))</f>
        <v/>
      </c>
      <c r="F11554" s="220"/>
      <c r="G11554" s="221"/>
      <c r="H11554" s="194"/>
      <c r="I11554" s="106"/>
      <c r="J11554" s="195"/>
      <c r="K11554" s="195"/>
      <c r="L11554" s="196"/>
    </row>
    <row r="11555">
      <c r="A11555" s="198"/>
      <c r="B11555" s="219"/>
      <c r="C11555" s="103"/>
      <c r="D11555" s="103"/>
      <c r="E11555" s="224" t="str">
        <f t="array" ref="E11555">IF(D11555="","",XLOOKUP(D11555,DATOS!$D$6:D14000,DATOS!$C$6:C14000,0,0,1))</f>
        <v/>
      </c>
      <c r="F11555" s="220"/>
      <c r="G11555" s="221"/>
      <c r="H11555" s="194"/>
      <c r="I11555" s="106"/>
      <c r="J11555" s="195"/>
      <c r="K11555" s="195"/>
      <c r="L11555" s="196"/>
    </row>
    <row r="11556">
      <c r="A11556" s="198"/>
      <c r="B11556" s="219"/>
      <c r="C11556" s="103"/>
      <c r="D11556" s="103"/>
      <c r="E11556" s="5" t="str">
        <f t="array" ref="E11556">IF(D11556="","",XLOOKUP(D11556,DATOS!$D$6:D14000,DATOS!$C$6:C14000,0,0,1))</f>
        <v/>
      </c>
      <c r="F11556" s="220"/>
      <c r="G11556" s="221"/>
      <c r="H11556" s="194"/>
      <c r="I11556" s="106"/>
      <c r="J11556" s="195"/>
      <c r="K11556" s="195"/>
      <c r="L11556" s="196"/>
    </row>
    <row r="11557">
      <c r="A11557" s="198"/>
      <c r="B11557" s="219"/>
      <c r="C11557" s="103"/>
      <c r="D11557" s="103"/>
      <c r="E11557" s="5" t="str">
        <f t="array" ref="E11557">IF(D11557="","",XLOOKUP(D11557,DATOS!$D$6:D14000,DATOS!$C$6:C14000,0,0,1))</f>
        <v/>
      </c>
      <c r="F11557" s="220"/>
      <c r="G11557" s="221"/>
      <c r="H11557" s="194"/>
      <c r="I11557" s="106"/>
      <c r="J11557" s="195"/>
      <c r="K11557" s="195"/>
      <c r="L11557" s="196"/>
    </row>
    <row r="11558">
      <c r="A11558" s="198"/>
      <c r="B11558" s="219"/>
      <c r="C11558" s="103"/>
      <c r="D11558" s="103"/>
      <c r="E11558" s="5" t="str">
        <f t="array" ref="E11558">IF(D11558="","",XLOOKUP(D11558,DATOS!$D$6:D14000,DATOS!$C$6:C14000,0,0,1))</f>
        <v/>
      </c>
      <c r="F11558" s="220"/>
      <c r="G11558" s="221"/>
      <c r="H11558" s="194"/>
      <c r="I11558" s="106"/>
      <c r="J11558" s="195"/>
      <c r="K11558" s="195"/>
      <c r="L11558" s="196"/>
    </row>
    <row r="11559">
      <c r="A11559" s="198"/>
      <c r="B11559" s="219"/>
      <c r="C11559" s="103"/>
      <c r="D11559" s="103"/>
      <c r="E11559" s="5" t="str">
        <f t="array" ref="E11559">IF(D11559="","",XLOOKUP(D11559,DATOS!$D$6:D14000,DATOS!$C$6:C14000,0,0,1))</f>
        <v/>
      </c>
      <c r="F11559" s="220"/>
      <c r="G11559" s="221"/>
      <c r="H11559" s="194"/>
      <c r="I11559" s="106"/>
      <c r="J11559" s="195"/>
      <c r="K11559" s="195"/>
      <c r="L11559" s="196"/>
    </row>
    <row r="11560">
      <c r="A11560" s="198"/>
      <c r="B11560" s="219"/>
      <c r="C11560" s="103"/>
      <c r="D11560" s="103"/>
      <c r="E11560" s="5" t="str">
        <f t="array" ref="E11560">IF(D11560="","",XLOOKUP(D11560,DATOS!$D$6:D14000,DATOS!$C$6:C14000,0,0,1))</f>
        <v/>
      </c>
      <c r="F11560" s="220"/>
      <c r="G11560" s="221"/>
      <c r="H11560" s="194"/>
      <c r="I11560" s="106"/>
      <c r="J11560" s="195"/>
      <c r="K11560" s="195"/>
      <c r="L11560" s="196"/>
    </row>
    <row r="11561">
      <c r="A11561" s="198"/>
      <c r="B11561" s="219"/>
      <c r="C11561" s="103"/>
      <c r="D11561" s="103"/>
      <c r="E11561" s="5" t="str">
        <f t="array" ref="E11561">IF(D11561="","",XLOOKUP(D11561,DATOS!$D$6:D14000,DATOS!$C$6:C14000,0,0,1))</f>
        <v/>
      </c>
      <c r="F11561" s="220"/>
      <c r="G11561" s="221"/>
      <c r="H11561" s="194"/>
      <c r="I11561" s="106"/>
      <c r="J11561" s="195"/>
      <c r="K11561" s="195"/>
      <c r="L11561" s="196"/>
    </row>
    <row r="11562">
      <c r="A11562" s="198"/>
      <c r="B11562" s="219"/>
      <c r="C11562" s="103"/>
      <c r="D11562" s="103"/>
      <c r="E11562" s="5" t="str">
        <f t="array" ref="E11562">IF(D11562="","",XLOOKUP(D11562,DATOS!$D$6:D14000,DATOS!$C$6:C14000,0,0,1))</f>
        <v/>
      </c>
      <c r="F11562" s="220"/>
      <c r="G11562" s="221"/>
      <c r="H11562" s="194"/>
      <c r="I11562" s="106"/>
      <c r="J11562" s="195"/>
      <c r="K11562" s="195"/>
      <c r="L11562" s="196"/>
    </row>
    <row r="11563">
      <c r="A11563" s="198"/>
      <c r="B11563" s="219"/>
      <c r="C11563" s="103"/>
      <c r="D11563" s="103"/>
      <c r="E11563" s="5" t="str">
        <f t="array" ref="E11563">IF(D11563="","",XLOOKUP(D11563,DATOS!$D$6:D14000,DATOS!$C$6:C14000,0,0,1))</f>
        <v/>
      </c>
      <c r="F11563" s="220"/>
      <c r="G11563" s="221"/>
      <c r="H11563" s="194"/>
      <c r="I11563" s="106"/>
      <c r="J11563" s="195"/>
      <c r="K11563" s="195"/>
      <c r="L11563" s="196"/>
    </row>
    <row r="11564">
      <c r="A11564" s="198"/>
      <c r="B11564" s="219"/>
      <c r="C11564" s="103"/>
      <c r="D11564" s="103"/>
      <c r="E11564" s="224" t="str">
        <f t="array" ref="E11564">IF(D11564="","",XLOOKUP(D11564,DATOS!$D$6:D14000,DATOS!$C$6:C14000,0,0,1))</f>
        <v/>
      </c>
      <c r="F11564" s="220"/>
      <c r="G11564" s="221"/>
      <c r="H11564" s="194"/>
      <c r="I11564" s="106"/>
      <c r="J11564" s="195"/>
      <c r="K11564" s="195"/>
      <c r="L11564" s="196"/>
    </row>
    <row r="11565">
      <c r="A11565" s="198"/>
      <c r="B11565" s="219"/>
      <c r="C11565" s="103"/>
      <c r="D11565" s="103"/>
      <c r="E11565" s="5" t="str">
        <f t="array" ref="E11565">IF(D11565="","",XLOOKUP(D11565,DATOS!$D$6:D14000,DATOS!$C$6:C14000,0,0,1))</f>
        <v/>
      </c>
      <c r="F11565" s="220"/>
      <c r="G11565" s="221"/>
      <c r="H11565" s="194"/>
      <c r="I11565" s="106"/>
      <c r="J11565" s="195"/>
      <c r="K11565" s="195"/>
      <c r="L11565" s="196"/>
    </row>
    <row r="11566">
      <c r="A11566" s="198"/>
      <c r="B11566" s="219"/>
      <c r="C11566" s="103"/>
      <c r="D11566" s="103"/>
      <c r="E11566" s="5" t="str">
        <f t="array" ref="E11566">IF(D11566="","",XLOOKUP(D11566,DATOS!$D$6:D14000,DATOS!$C$6:C14000,0,0,1))</f>
        <v/>
      </c>
      <c r="F11566" s="220"/>
      <c r="G11566" s="221"/>
      <c r="H11566" s="194"/>
      <c r="I11566" s="106"/>
      <c r="J11566" s="195"/>
      <c r="K11566" s="195"/>
      <c r="L11566" s="196"/>
    </row>
    <row r="11567">
      <c r="A11567" s="198"/>
      <c r="B11567" s="219"/>
      <c r="C11567" s="103"/>
      <c r="D11567" s="103"/>
      <c r="E11567" s="5" t="str">
        <f t="array" ref="E11567">IF(D11567="","",XLOOKUP(D11567,DATOS!$D$6:D14000,DATOS!$C$6:C14000,0,0,1))</f>
        <v/>
      </c>
      <c r="F11567" s="220"/>
      <c r="G11567" s="221"/>
      <c r="H11567" s="194"/>
      <c r="I11567" s="106"/>
      <c r="J11567" s="195"/>
      <c r="K11567" s="195"/>
      <c r="L11567" s="196"/>
    </row>
    <row r="11568">
      <c r="A11568" s="198"/>
      <c r="B11568" s="219"/>
      <c r="C11568" s="103"/>
      <c r="D11568" s="103"/>
      <c r="E11568" s="5" t="str">
        <f t="array" ref="E11568">IF(D11568="","",XLOOKUP(D11568,DATOS!$D$6:D14000,DATOS!$C$6:C14000,0,0,1))</f>
        <v/>
      </c>
      <c r="F11568" s="220"/>
      <c r="G11568" s="221"/>
      <c r="H11568" s="194"/>
      <c r="I11568" s="106"/>
      <c r="J11568" s="195"/>
      <c r="K11568" s="195"/>
      <c r="L11568" s="196"/>
    </row>
    <row r="11569">
      <c r="A11569" s="198"/>
      <c r="B11569" s="219"/>
      <c r="C11569" s="103"/>
      <c r="D11569" s="103"/>
      <c r="E11569" s="5" t="str">
        <f t="array" ref="E11569">IF(D11569="","",XLOOKUP(D11569,DATOS!$D$6:D14000,DATOS!$C$6:C14000,0,0,1))</f>
        <v/>
      </c>
      <c r="F11569" s="220"/>
      <c r="G11569" s="221"/>
      <c r="H11569" s="194"/>
      <c r="I11569" s="106"/>
      <c r="J11569" s="195"/>
      <c r="K11569" s="195"/>
      <c r="L11569" s="196"/>
    </row>
    <row r="11570">
      <c r="A11570" s="198"/>
      <c r="B11570" s="219"/>
      <c r="C11570" s="103"/>
      <c r="D11570" s="103"/>
      <c r="E11570" s="5" t="str">
        <f t="array" ref="E11570">IF(D11570="","",XLOOKUP(D11570,DATOS!$D$6:D14000,DATOS!$C$6:C14000,0,0,1))</f>
        <v/>
      </c>
      <c r="F11570" s="220"/>
      <c r="G11570" s="221"/>
      <c r="H11570" s="194"/>
      <c r="I11570" s="106"/>
      <c r="J11570" s="195"/>
      <c r="K11570" s="195"/>
      <c r="L11570" s="196"/>
    </row>
    <row r="11571">
      <c r="A11571" s="198"/>
      <c r="B11571" s="219"/>
      <c r="C11571" s="103"/>
      <c r="D11571" s="103"/>
      <c r="E11571" s="5" t="str">
        <f t="array" ref="E11571">IF(D11571="","",XLOOKUP(D11571,DATOS!$D$6:D14000,DATOS!$C$6:C14000,0,0,1))</f>
        <v/>
      </c>
      <c r="F11571" s="220"/>
      <c r="G11571" s="221"/>
      <c r="H11571" s="194"/>
      <c r="I11571" s="106"/>
      <c r="J11571" s="195"/>
      <c r="K11571" s="195"/>
      <c r="L11571" s="196"/>
    </row>
    <row r="11572">
      <c r="A11572" s="198"/>
      <c r="B11572" s="219"/>
      <c r="C11572" s="103"/>
      <c r="D11572" s="103"/>
      <c r="E11572" s="5" t="str">
        <f t="array" ref="E11572">IF(D11572="","",XLOOKUP(D11572,DATOS!$D$6:D14000,DATOS!$C$6:C14000,0,0,1))</f>
        <v/>
      </c>
      <c r="F11572" s="220"/>
      <c r="G11572" s="221"/>
      <c r="H11572" s="194"/>
      <c r="I11572" s="106"/>
      <c r="J11572" s="195"/>
      <c r="K11572" s="195"/>
      <c r="L11572" s="196"/>
    </row>
    <row r="11573">
      <c r="A11573" s="198"/>
      <c r="B11573" s="219"/>
      <c r="C11573" s="103"/>
      <c r="D11573" s="103"/>
      <c r="E11573" s="5" t="str">
        <f t="array" ref="E11573">IF(D11573="","",XLOOKUP(D11573,DATOS!$D$6:D14000,DATOS!$C$6:C14000,0,0,1))</f>
        <v/>
      </c>
      <c r="F11573" s="220"/>
      <c r="G11573" s="221"/>
      <c r="H11573" s="194"/>
      <c r="I11573" s="106"/>
      <c r="J11573" s="195"/>
      <c r="K11573" s="195"/>
      <c r="L11573" s="196"/>
    </row>
    <row r="11574">
      <c r="A11574" s="198"/>
      <c r="B11574" s="219"/>
      <c r="C11574" s="103"/>
      <c r="D11574" s="103"/>
      <c r="E11574" s="5" t="str">
        <f t="array" ref="E11574">IF(D11574="","",XLOOKUP(D11574,DATOS!$D$6:D14000,DATOS!$C$6:C14000,0,0,1))</f>
        <v/>
      </c>
      <c r="F11574" s="220"/>
      <c r="G11574" s="221"/>
      <c r="H11574" s="194"/>
      <c r="I11574" s="106"/>
      <c r="J11574" s="195"/>
      <c r="K11574" s="195"/>
      <c r="L11574" s="196"/>
    </row>
    <row r="11575">
      <c r="A11575" s="198"/>
      <c r="B11575" s="219"/>
      <c r="C11575" s="103"/>
      <c r="D11575" s="103"/>
      <c r="E11575" s="5" t="str">
        <f t="array" ref="E11575">IF(D11575="","",XLOOKUP(D11575,DATOS!$D$6:D14000,DATOS!$C$6:C14000,0,0,1))</f>
        <v/>
      </c>
      <c r="F11575" s="220"/>
      <c r="G11575" s="221"/>
      <c r="H11575" s="194"/>
      <c r="I11575" s="106"/>
      <c r="J11575" s="195"/>
      <c r="K11575" s="195"/>
      <c r="L11575" s="196"/>
    </row>
    <row r="11576">
      <c r="A11576" s="198"/>
      <c r="B11576" s="219"/>
      <c r="C11576" s="103"/>
      <c r="D11576" s="103"/>
      <c r="E11576" s="5" t="str">
        <f t="array" ref="E11576">IF(D11576="","",XLOOKUP(D11576,DATOS!$D$6:D14000,DATOS!$C$6:C14000,0,0,1))</f>
        <v/>
      </c>
      <c r="F11576" s="220"/>
      <c r="G11576" s="221"/>
      <c r="H11576" s="194"/>
      <c r="I11576" s="106"/>
      <c r="J11576" s="195"/>
      <c r="K11576" s="195"/>
      <c r="L11576" s="196"/>
    </row>
    <row r="11577">
      <c r="A11577" s="198"/>
      <c r="B11577" s="219"/>
      <c r="C11577" s="103"/>
      <c r="D11577" s="103"/>
      <c r="E11577" s="5" t="str">
        <f t="array" ref="E11577">IF(D11577="","",XLOOKUP(D11577,DATOS!$D$6:D14000,DATOS!$C$6:C14000,0,0,1))</f>
        <v/>
      </c>
      <c r="F11577" s="220"/>
      <c r="G11577" s="221"/>
      <c r="H11577" s="194"/>
      <c r="I11577" s="106"/>
      <c r="J11577" s="195"/>
      <c r="K11577" s="195"/>
      <c r="L11577" s="196"/>
    </row>
    <row r="11578">
      <c r="A11578" s="198"/>
      <c r="B11578" s="219"/>
      <c r="C11578" s="103"/>
      <c r="D11578" s="103"/>
      <c r="E11578" s="5" t="str">
        <f t="array" ref="E11578">IF(D11578="","",XLOOKUP(D11578,DATOS!$D$6:D14000,DATOS!$C$6:C14000,0,0,1))</f>
        <v/>
      </c>
      <c r="F11578" s="220"/>
      <c r="G11578" s="221"/>
      <c r="H11578" s="194"/>
      <c r="I11578" s="106"/>
      <c r="J11578" s="195"/>
      <c r="K11578" s="195"/>
      <c r="L11578" s="196"/>
    </row>
    <row r="11579">
      <c r="A11579" s="198"/>
      <c r="B11579" s="219"/>
      <c r="C11579" s="103"/>
      <c r="D11579" s="103"/>
      <c r="E11579" s="5" t="str">
        <f t="array" ref="E11579">IF(D11579="","",XLOOKUP(D11579,DATOS!$D$6:D14000,DATOS!$C$6:C14000,0,0,1))</f>
        <v/>
      </c>
      <c r="F11579" s="220"/>
      <c r="G11579" s="221"/>
      <c r="H11579" s="194"/>
      <c r="I11579" s="106"/>
      <c r="J11579" s="195"/>
      <c r="K11579" s="195"/>
      <c r="L11579" s="196"/>
    </row>
    <row r="11580">
      <c r="A11580" s="198"/>
      <c r="B11580" s="219"/>
      <c r="C11580" s="103"/>
      <c r="D11580" s="103"/>
      <c r="E11580" s="5" t="str">
        <f t="array" ref="E11580">IF(D11580="","",XLOOKUP(D11580,DATOS!$D$6:D14000,DATOS!$C$6:C14000,0,0,1))</f>
        <v/>
      </c>
      <c r="F11580" s="220"/>
      <c r="G11580" s="221"/>
      <c r="H11580" s="194"/>
      <c r="I11580" s="106"/>
      <c r="J11580" s="195"/>
      <c r="K11580" s="195"/>
      <c r="L11580" s="196"/>
    </row>
    <row r="11581">
      <c r="A11581" s="198"/>
      <c r="B11581" s="219"/>
      <c r="C11581" s="103"/>
      <c r="D11581" s="103"/>
      <c r="E11581" s="5" t="str">
        <f t="array" ref="E11581">IF(D11581="","",XLOOKUP(D11581,DATOS!$D$6:D14000,DATOS!$C$6:C14000,0,0,1))</f>
        <v/>
      </c>
      <c r="F11581" s="220"/>
      <c r="G11581" s="221"/>
      <c r="H11581" s="194"/>
      <c r="I11581" s="106"/>
      <c r="J11581" s="195"/>
      <c r="K11581" s="195"/>
      <c r="L11581" s="196"/>
    </row>
    <row r="11582">
      <c r="A11582" s="198"/>
      <c r="B11582" s="219"/>
      <c r="C11582" s="103"/>
      <c r="D11582" s="103"/>
      <c r="E11582" s="5" t="str">
        <f t="array" ref="E11582">IF(D11582="","",XLOOKUP(D11582,DATOS!$D$6:D14000,DATOS!$C$6:C14000,0,0,1))</f>
        <v/>
      </c>
      <c r="F11582" s="220"/>
      <c r="G11582" s="221"/>
      <c r="H11582" s="194"/>
      <c r="I11582" s="106"/>
      <c r="J11582" s="195"/>
      <c r="K11582" s="195"/>
      <c r="L11582" s="196"/>
    </row>
    <row r="11583">
      <c r="A11583" s="198"/>
      <c r="B11583" s="219"/>
      <c r="C11583" s="103"/>
      <c r="D11583" s="103"/>
      <c r="E11583" s="5" t="str">
        <f t="array" ref="E11583">IF(D11583="","",XLOOKUP(D11583,DATOS!$D$6:D14000,DATOS!$C$6:C14000,0,0,1))</f>
        <v/>
      </c>
      <c r="F11583" s="220"/>
      <c r="G11583" s="221"/>
      <c r="H11583" s="194"/>
      <c r="I11583" s="106"/>
      <c r="J11583" s="195"/>
      <c r="K11583" s="195"/>
      <c r="L11583" s="196"/>
    </row>
    <row r="11584">
      <c r="A11584" s="198"/>
      <c r="B11584" s="219"/>
      <c r="C11584" s="103"/>
      <c r="D11584" s="103"/>
      <c r="E11584" s="5" t="str">
        <f t="array" ref="E11584">IF(D11584="","",XLOOKUP(D11584,DATOS!$D$6:D14000,DATOS!$C$6:C14000,0,0,1))</f>
        <v/>
      </c>
      <c r="F11584" s="220"/>
      <c r="G11584" s="221"/>
      <c r="H11584" s="194"/>
      <c r="I11584" s="106"/>
      <c r="J11584" s="195"/>
      <c r="K11584" s="195"/>
      <c r="L11584" s="196"/>
    </row>
    <row r="11585">
      <c r="A11585" s="198"/>
      <c r="B11585" s="219"/>
      <c r="C11585" s="103"/>
      <c r="D11585" s="103"/>
      <c r="E11585" s="5" t="str">
        <f t="array" ref="E11585">IF(D11585="","",XLOOKUP(D11585,DATOS!$D$6:D14000,DATOS!$C$6:C14000,0,0,1))</f>
        <v/>
      </c>
      <c r="F11585" s="220"/>
      <c r="G11585" s="221"/>
      <c r="H11585" s="194"/>
      <c r="I11585" s="106"/>
      <c r="J11585" s="195"/>
      <c r="K11585" s="195"/>
      <c r="L11585" s="196"/>
    </row>
    <row r="11586">
      <c r="A11586" s="198"/>
      <c r="B11586" s="219"/>
      <c r="C11586" s="103"/>
      <c r="D11586" s="103"/>
      <c r="E11586" s="5" t="str">
        <f t="array" ref="E11586">IF(D11586="","",XLOOKUP(D11586,DATOS!$D$6:D14000,DATOS!$C$6:C14000,0,0,1))</f>
        <v/>
      </c>
      <c r="F11586" s="220"/>
      <c r="G11586" s="221"/>
      <c r="H11586" s="194"/>
      <c r="I11586" s="106"/>
      <c r="J11586" s="195"/>
      <c r="K11586" s="195"/>
      <c r="L11586" s="196"/>
    </row>
    <row r="11587">
      <c r="A11587" s="198"/>
      <c r="B11587" s="219"/>
      <c r="C11587" s="103"/>
      <c r="D11587" s="103"/>
      <c r="E11587" s="5" t="str">
        <f t="array" ref="E11587">IF(D11587="","",XLOOKUP(D11587,DATOS!$D$6:D14000,DATOS!$C$6:C14000,0,0,1))</f>
        <v/>
      </c>
      <c r="F11587" s="220"/>
      <c r="G11587" s="221"/>
      <c r="H11587" s="194"/>
      <c r="I11587" s="106"/>
      <c r="J11587" s="195"/>
      <c r="K11587" s="195"/>
      <c r="L11587" s="196"/>
    </row>
    <row r="11588">
      <c r="A11588" s="198"/>
      <c r="B11588" s="219"/>
      <c r="C11588" s="103"/>
      <c r="D11588" s="103"/>
      <c r="E11588" s="5" t="str">
        <f t="array" ref="E11588">IF(D11588="","",XLOOKUP(D11588,DATOS!$D$6:D14000,DATOS!$C$6:C14000,0,0,1))</f>
        <v/>
      </c>
      <c r="F11588" s="220"/>
      <c r="G11588" s="221"/>
      <c r="H11588" s="194"/>
      <c r="I11588" s="106"/>
      <c r="J11588" s="195"/>
      <c r="K11588" s="195"/>
      <c r="L11588" s="196"/>
    </row>
    <row r="11589">
      <c r="A11589" s="198"/>
      <c r="B11589" s="219"/>
      <c r="C11589" s="103"/>
      <c r="D11589" s="103"/>
      <c r="E11589" s="5" t="str">
        <f t="array" ref="E11589">IF(D11589="","",XLOOKUP(D11589,DATOS!$D$6:D14000,DATOS!$C$6:C14000,0,0,1))</f>
        <v/>
      </c>
      <c r="F11589" s="220"/>
      <c r="G11589" s="221"/>
      <c r="H11589" s="194"/>
      <c r="I11589" s="106"/>
      <c r="J11589" s="195"/>
      <c r="K11589" s="195"/>
      <c r="L11589" s="196"/>
    </row>
    <row r="11590">
      <c r="A11590" s="198"/>
      <c r="B11590" s="219"/>
      <c r="C11590" s="103"/>
      <c r="D11590" s="103"/>
      <c r="E11590" s="5" t="str">
        <f t="array" ref="E11590">IF(D11590="","",XLOOKUP(D11590,DATOS!$D$6:D14000,DATOS!$C$6:C14000,0,0,1))</f>
        <v/>
      </c>
      <c r="F11590" s="220"/>
      <c r="G11590" s="221"/>
      <c r="H11590" s="194"/>
      <c r="I11590" s="106"/>
      <c r="J11590" s="195"/>
      <c r="K11590" s="195"/>
      <c r="L11590" s="196"/>
    </row>
    <row r="11591">
      <c r="A11591" s="198"/>
      <c r="B11591" s="219"/>
      <c r="C11591" s="103"/>
      <c r="D11591" s="103"/>
      <c r="E11591" s="5" t="str">
        <f t="array" ref="E11591">IF(D11591="","",XLOOKUP(D11591,DATOS!$D$6:D14000,DATOS!$C$6:C14000,0,0,1))</f>
        <v/>
      </c>
      <c r="F11591" s="220"/>
      <c r="G11591" s="221"/>
      <c r="H11591" s="194"/>
      <c r="I11591" s="106"/>
      <c r="J11591" s="195"/>
      <c r="K11591" s="195"/>
      <c r="L11591" s="196"/>
    </row>
    <row r="11592">
      <c r="A11592" s="198"/>
      <c r="B11592" s="219"/>
      <c r="C11592" s="103"/>
      <c r="D11592" s="103"/>
      <c r="E11592" s="5" t="str">
        <f t="array" ref="E11592">IF(D11592="","",XLOOKUP(D11592,DATOS!$D$6:D14000,DATOS!$C$6:C14000,0,0,1))</f>
        <v/>
      </c>
      <c r="F11592" s="220"/>
      <c r="G11592" s="221"/>
      <c r="H11592" s="194"/>
      <c r="I11592" s="106"/>
      <c r="J11592" s="195"/>
      <c r="K11592" s="195"/>
      <c r="L11592" s="196"/>
    </row>
    <row r="11593">
      <c r="A11593" s="198"/>
      <c r="B11593" s="219"/>
      <c r="C11593" s="103"/>
      <c r="D11593" s="103"/>
      <c r="E11593" s="5" t="str">
        <f t="array" ref="E11593">IF(D11593="","",XLOOKUP(D11593,DATOS!$D$6:D14000,DATOS!$C$6:C14000,0,0,1))</f>
        <v/>
      </c>
      <c r="F11593" s="220"/>
      <c r="G11593" s="221"/>
      <c r="H11593" s="194"/>
      <c r="I11593" s="106"/>
      <c r="J11593" s="195"/>
      <c r="K11593" s="195"/>
      <c r="L11593" s="196"/>
    </row>
    <row r="11594">
      <c r="A11594" s="198"/>
      <c r="B11594" s="219"/>
      <c r="C11594" s="103"/>
      <c r="D11594" s="103"/>
      <c r="E11594" s="5" t="str">
        <f t="array" ref="E11594">IF(D11594="","",XLOOKUP(D11594,DATOS!$D$6:D14000,DATOS!$C$6:C14000,0,0,1))</f>
        <v/>
      </c>
      <c r="F11594" s="220"/>
      <c r="G11594" s="221"/>
      <c r="H11594" s="194"/>
      <c r="I11594" s="106"/>
      <c r="J11594" s="195"/>
      <c r="K11594" s="195"/>
      <c r="L11594" s="196"/>
    </row>
    <row r="11595">
      <c r="A11595" s="198"/>
      <c r="B11595" s="219"/>
      <c r="C11595" s="103"/>
      <c r="D11595" s="103"/>
      <c r="E11595" s="5" t="str">
        <f t="array" ref="E11595">IF(D11595="","",XLOOKUP(D11595,DATOS!$D$6:D14000,DATOS!$C$6:C14000,0,0,1))</f>
        <v/>
      </c>
      <c r="F11595" s="220"/>
      <c r="G11595" s="221"/>
      <c r="H11595" s="194"/>
      <c r="I11595" s="106"/>
      <c r="J11595" s="195"/>
      <c r="K11595" s="195"/>
      <c r="L11595" s="196"/>
    </row>
    <row r="11596">
      <c r="A11596" s="198"/>
      <c r="B11596" s="219"/>
      <c r="C11596" s="103"/>
      <c r="D11596" s="103"/>
      <c r="E11596" s="5" t="str">
        <f t="array" ref="E11596">IF(D11596="","",XLOOKUP(D11596,DATOS!$D$6:D14000,DATOS!$C$6:C14000,0,0,1))</f>
        <v/>
      </c>
      <c r="F11596" s="220"/>
      <c r="G11596" s="221"/>
      <c r="H11596" s="194"/>
      <c r="I11596" s="106"/>
      <c r="J11596" s="195"/>
      <c r="K11596" s="195"/>
      <c r="L11596" s="196"/>
    </row>
    <row r="11597">
      <c r="A11597" s="198"/>
      <c r="B11597" s="219"/>
      <c r="C11597" s="103"/>
      <c r="D11597" s="103"/>
      <c r="E11597" s="5" t="str">
        <f t="array" ref="E11597">IF(D11597="","",XLOOKUP(D11597,DATOS!$D$6:D14000,DATOS!$C$6:C14000,0,0,1))</f>
        <v/>
      </c>
      <c r="F11597" s="220"/>
      <c r="G11597" s="221"/>
      <c r="H11597" s="194"/>
      <c r="I11597" s="106"/>
      <c r="J11597" s="195"/>
      <c r="K11597" s="195"/>
      <c r="L11597" s="196"/>
    </row>
    <row r="11598">
      <c r="A11598" s="198"/>
      <c r="B11598" s="219"/>
      <c r="C11598" s="103"/>
      <c r="D11598" s="103"/>
      <c r="E11598" s="5" t="str">
        <f t="array" ref="E11598">IF(D11598="","",XLOOKUP(D11598,DATOS!$D$6:D14000,DATOS!$C$6:C14000,0,0,1))</f>
        <v/>
      </c>
      <c r="F11598" s="220"/>
      <c r="G11598" s="221"/>
      <c r="H11598" s="194"/>
      <c r="I11598" s="106"/>
      <c r="J11598" s="195"/>
      <c r="K11598" s="195"/>
      <c r="L11598" s="196"/>
    </row>
    <row r="11599">
      <c r="A11599" s="198"/>
      <c r="B11599" s="219"/>
      <c r="C11599" s="103"/>
      <c r="D11599" s="103"/>
      <c r="E11599" s="5" t="str">
        <f t="array" ref="E11599">IF(D11599="","",XLOOKUP(D11599,DATOS!$D$6:D14000,DATOS!$C$6:C14000,0,0,1))</f>
        <v/>
      </c>
      <c r="F11599" s="220"/>
      <c r="G11599" s="221"/>
      <c r="H11599" s="194"/>
      <c r="I11599" s="106"/>
      <c r="J11599" s="195"/>
      <c r="K11599" s="195"/>
      <c r="L11599" s="196"/>
    </row>
    <row r="11600">
      <c r="A11600" s="198"/>
      <c r="B11600" s="219"/>
      <c r="C11600" s="103"/>
      <c r="D11600" s="103"/>
      <c r="E11600" s="5" t="str">
        <f t="array" ref="E11600">IF(D11600="","",XLOOKUP(D11600,DATOS!$D$6:D14000,DATOS!$C$6:C14000,0,0,1))</f>
        <v/>
      </c>
      <c r="F11600" s="220"/>
      <c r="G11600" s="221"/>
      <c r="H11600" s="194"/>
      <c r="I11600" s="106"/>
      <c r="J11600" s="195"/>
      <c r="K11600" s="195"/>
      <c r="L11600" s="196"/>
    </row>
    <row r="11601">
      <c r="A11601" s="198"/>
      <c r="B11601" s="219"/>
      <c r="C11601" s="103"/>
      <c r="D11601" s="103"/>
      <c r="E11601" s="5" t="str">
        <f t="array" ref="E11601">IF(D11601="","",XLOOKUP(D11601,DATOS!$D$6:D14000,DATOS!$C$6:C14000,0,0,1))</f>
        <v/>
      </c>
      <c r="F11601" s="220"/>
      <c r="G11601" s="221"/>
      <c r="H11601" s="194"/>
      <c r="I11601" s="106"/>
      <c r="J11601" s="195"/>
      <c r="K11601" s="195"/>
      <c r="L11601" s="196"/>
    </row>
    <row r="11602">
      <c r="A11602" s="198"/>
      <c r="B11602" s="219"/>
      <c r="C11602" s="103"/>
      <c r="D11602" s="103"/>
      <c r="E11602" s="5" t="str">
        <f t="array" ref="E11602">IF(D11602="","",XLOOKUP(D11602,DATOS!$D$6:D14000,DATOS!$C$6:C14000,0,0,1))</f>
        <v/>
      </c>
      <c r="F11602" s="220"/>
      <c r="G11602" s="221"/>
      <c r="H11602" s="194"/>
      <c r="I11602" s="106"/>
      <c r="J11602" s="195"/>
      <c r="K11602" s="195"/>
      <c r="L11602" s="196"/>
    </row>
    <row r="11603">
      <c r="A11603" s="198"/>
      <c r="B11603" s="219"/>
      <c r="C11603" s="103"/>
      <c r="D11603" s="103"/>
      <c r="E11603" s="5" t="str">
        <f t="array" ref="E11603">IF(D11603="","",XLOOKUP(D11603,DATOS!$D$6:D14000,DATOS!$C$6:C14000,0,0,1))</f>
        <v/>
      </c>
      <c r="F11603" s="220"/>
      <c r="G11603" s="221"/>
      <c r="H11603" s="194"/>
      <c r="I11603" s="106"/>
      <c r="J11603" s="195"/>
      <c r="K11603" s="195"/>
      <c r="L11603" s="196"/>
    </row>
    <row r="11604">
      <c r="A11604" s="198"/>
      <c r="B11604" s="219"/>
      <c r="C11604" s="103"/>
      <c r="D11604" s="103"/>
      <c r="E11604" s="5" t="str">
        <f t="array" ref="E11604">IF(D11604="","",XLOOKUP(D11604,DATOS!$D$6:D14000,DATOS!$C$6:C14000,0,0,1))</f>
        <v/>
      </c>
      <c r="F11604" s="220"/>
      <c r="G11604" s="221"/>
      <c r="H11604" s="194"/>
      <c r="I11604" s="106"/>
      <c r="J11604" s="195"/>
      <c r="K11604" s="195"/>
      <c r="L11604" s="196"/>
    </row>
    <row r="11605">
      <c r="A11605" s="198"/>
      <c r="B11605" s="219"/>
      <c r="C11605" s="103"/>
      <c r="D11605" s="103"/>
      <c r="E11605" s="5" t="str">
        <f t="array" ref="E11605">IF(D11605="","",XLOOKUP(D11605,DATOS!$D$6:D14000,DATOS!$C$6:C14000,0,0,1))</f>
        <v/>
      </c>
      <c r="F11605" s="220"/>
      <c r="G11605" s="221"/>
      <c r="H11605" s="194"/>
      <c r="I11605" s="106"/>
      <c r="J11605" s="195"/>
      <c r="K11605" s="195"/>
      <c r="L11605" s="196"/>
    </row>
    <row r="11606">
      <c r="A11606" s="198"/>
      <c r="B11606" s="219"/>
      <c r="C11606" s="103"/>
      <c r="D11606" s="103"/>
      <c r="E11606" s="5" t="str">
        <f t="array" ref="E11606">IF(D11606="","",XLOOKUP(D11606,DATOS!$D$6:D14000,DATOS!$C$6:C14000,0,0,1))</f>
        <v/>
      </c>
      <c r="F11606" s="220"/>
      <c r="G11606" s="221"/>
      <c r="H11606" s="194"/>
      <c r="I11606" s="106"/>
      <c r="J11606" s="195"/>
      <c r="K11606" s="195"/>
      <c r="L11606" s="196"/>
    </row>
    <row r="11607">
      <c r="A11607" s="198"/>
      <c r="B11607" s="219"/>
      <c r="C11607" s="103"/>
      <c r="D11607" s="103"/>
      <c r="E11607" s="5" t="str">
        <f t="array" ref="E11607">IF(D11607="","",XLOOKUP(D11607,DATOS!$D$6:D14000,DATOS!$C$6:C14000,0,0,1))</f>
        <v/>
      </c>
      <c r="F11607" s="220"/>
      <c r="G11607" s="221"/>
      <c r="H11607" s="194"/>
      <c r="I11607" s="106"/>
      <c r="J11607" s="195"/>
      <c r="K11607" s="195"/>
      <c r="L11607" s="196"/>
    </row>
    <row r="11608">
      <c r="A11608" s="198"/>
      <c r="B11608" s="219"/>
      <c r="C11608" s="103"/>
      <c r="D11608" s="103"/>
      <c r="E11608" s="5" t="str">
        <f t="array" ref="E11608">IF(D11608="","",XLOOKUP(D11608,DATOS!$D$6:D14000,DATOS!$C$6:C14000,0,0,1))</f>
        <v/>
      </c>
      <c r="F11608" s="220"/>
      <c r="G11608" s="221"/>
      <c r="H11608" s="194"/>
      <c r="I11608" s="106"/>
      <c r="J11608" s="195"/>
      <c r="K11608" s="195"/>
      <c r="L11608" s="196"/>
    </row>
    <row r="11609">
      <c r="A11609" s="198"/>
      <c r="B11609" s="219"/>
      <c r="C11609" s="103"/>
      <c r="D11609" s="103"/>
      <c r="E11609" s="5" t="str">
        <f t="array" ref="E11609">IF(D11609="","",XLOOKUP(D11609,DATOS!$D$6:D14000,DATOS!$C$6:C14000,0,0,1))</f>
        <v/>
      </c>
      <c r="F11609" s="220"/>
      <c r="G11609" s="221"/>
      <c r="H11609" s="194"/>
      <c r="I11609" s="106"/>
      <c r="J11609" s="195"/>
      <c r="K11609" s="195"/>
      <c r="L11609" s="196"/>
    </row>
    <row r="11610">
      <c r="A11610" s="198"/>
      <c r="B11610" s="219"/>
      <c r="C11610" s="103"/>
      <c r="D11610" s="103"/>
      <c r="E11610" s="5" t="str">
        <f t="array" ref="E11610">IF(D11610="","",XLOOKUP(D11610,DATOS!$D$6:D14000,DATOS!$C$6:C14000,0,0,1))</f>
        <v/>
      </c>
      <c r="F11610" s="220"/>
      <c r="G11610" s="221"/>
      <c r="H11610" s="194"/>
      <c r="I11610" s="106"/>
      <c r="J11610" s="195"/>
      <c r="K11610" s="195"/>
      <c r="L11610" s="196"/>
    </row>
    <row r="11611">
      <c r="A11611" s="198"/>
      <c r="B11611" s="219"/>
      <c r="C11611" s="103"/>
      <c r="D11611" s="103"/>
      <c r="E11611" s="5" t="str">
        <f t="array" ref="E11611">IF(D11611="","",XLOOKUP(D11611,DATOS!$D$6:D14000,DATOS!$C$6:C14000,0,0,1))</f>
        <v/>
      </c>
      <c r="F11611" s="220"/>
      <c r="G11611" s="221"/>
      <c r="H11611" s="194"/>
      <c r="I11611" s="106"/>
      <c r="J11611" s="195"/>
      <c r="K11611" s="195"/>
      <c r="L11611" s="196"/>
    </row>
    <row r="11612">
      <c r="A11612" s="198"/>
      <c r="B11612" s="219"/>
      <c r="C11612" s="103"/>
      <c r="D11612" s="103"/>
      <c r="E11612" s="5" t="str">
        <f t="array" ref="E11612">IF(D11612="","",XLOOKUP(D11612,DATOS!$D$6:D14000,DATOS!$C$6:C14000,0,0,1))</f>
        <v/>
      </c>
      <c r="F11612" s="220"/>
      <c r="G11612" s="221"/>
      <c r="H11612" s="194"/>
      <c r="I11612" s="106"/>
      <c r="J11612" s="195"/>
      <c r="K11612" s="195"/>
      <c r="L11612" s="196"/>
    </row>
    <row r="11613">
      <c r="A11613" s="198"/>
      <c r="B11613" s="219"/>
      <c r="C11613" s="103"/>
      <c r="D11613" s="103"/>
      <c r="E11613" s="5" t="str">
        <f t="array" ref="E11613">IF(D11613="","",XLOOKUP(D11613,DATOS!$D$6:D14000,DATOS!$C$6:C14000,0,0,1))</f>
        <v/>
      </c>
      <c r="F11613" s="220"/>
      <c r="G11613" s="221"/>
      <c r="H11613" s="194"/>
      <c r="I11613" s="106"/>
      <c r="J11613" s="195"/>
      <c r="K11613" s="195"/>
      <c r="L11613" s="196"/>
    </row>
    <row r="11614">
      <c r="A11614" s="198"/>
      <c r="B11614" s="219"/>
      <c r="C11614" s="103"/>
      <c r="D11614" s="103"/>
      <c r="E11614" s="5" t="str">
        <f t="array" ref="E11614">IF(D11614="","",XLOOKUP(D11614,DATOS!$D$6:D14000,DATOS!$C$6:C14000,0,0,1))</f>
        <v/>
      </c>
      <c r="F11614" s="220"/>
      <c r="G11614" s="221"/>
      <c r="H11614" s="194"/>
      <c r="I11614" s="106"/>
      <c r="J11614" s="195"/>
      <c r="K11614" s="195"/>
      <c r="L11614" s="196"/>
    </row>
    <row r="11615">
      <c r="A11615" s="198"/>
      <c r="B11615" s="219"/>
      <c r="C11615" s="103"/>
      <c r="D11615" s="103"/>
      <c r="E11615" s="5" t="str">
        <f t="array" ref="E11615">IF(D11615="","",XLOOKUP(D11615,DATOS!$D$6:D14000,DATOS!$C$6:C14000,0,0,1))</f>
        <v/>
      </c>
      <c r="F11615" s="220"/>
      <c r="G11615" s="221"/>
      <c r="H11615" s="194"/>
      <c r="I11615" s="106"/>
      <c r="J11615" s="195"/>
      <c r="K11615" s="195"/>
      <c r="L11615" s="196"/>
    </row>
    <row r="11616">
      <c r="A11616" s="198"/>
      <c r="B11616" s="219"/>
      <c r="C11616" s="103"/>
      <c r="D11616" s="103"/>
      <c r="E11616" s="5" t="str">
        <f t="array" ref="E11616">IF(D11616="","",XLOOKUP(D11616,DATOS!$D$6:D14000,DATOS!$C$6:C14000,0,0,1))</f>
        <v/>
      </c>
      <c r="F11616" s="220"/>
      <c r="G11616" s="221"/>
      <c r="H11616" s="194"/>
      <c r="I11616" s="106"/>
      <c r="J11616" s="195"/>
      <c r="K11616" s="195"/>
      <c r="L11616" s="196"/>
    </row>
    <row r="11617">
      <c r="A11617" s="198"/>
      <c r="B11617" s="219"/>
      <c r="C11617" s="103"/>
      <c r="D11617" s="103"/>
      <c r="E11617" s="5" t="str">
        <f t="array" ref="E11617">IF(D11617="","",XLOOKUP(D11617,DATOS!$D$6:D14000,DATOS!$C$6:C14000,0,0,1))</f>
        <v/>
      </c>
      <c r="F11617" s="220"/>
      <c r="G11617" s="221"/>
      <c r="H11617" s="194"/>
      <c r="I11617" s="106"/>
      <c r="J11617" s="195"/>
      <c r="K11617" s="195"/>
      <c r="L11617" s="196"/>
    </row>
    <row r="11618">
      <c r="A11618" s="198"/>
      <c r="B11618" s="219"/>
      <c r="C11618" s="103"/>
      <c r="D11618" s="103"/>
      <c r="E11618" s="5" t="str">
        <f t="array" ref="E11618">IF(D11618="","",XLOOKUP(D11618,DATOS!$D$6:D14000,DATOS!$C$6:C14000,0,0,1))</f>
        <v/>
      </c>
      <c r="F11618" s="220"/>
      <c r="G11618" s="221"/>
      <c r="H11618" s="194"/>
      <c r="I11618" s="106"/>
      <c r="J11618" s="195"/>
      <c r="K11618" s="195"/>
      <c r="L11618" s="196"/>
    </row>
    <row r="11619">
      <c r="A11619" s="198"/>
      <c r="B11619" s="219"/>
      <c r="C11619" s="103"/>
      <c r="D11619" s="103"/>
      <c r="E11619" s="5" t="str">
        <f t="array" ref="E11619">IF(D11619="","",XLOOKUP(D11619,DATOS!$D$6:D14000,DATOS!$C$6:C14000,0,0,1))</f>
        <v/>
      </c>
      <c r="F11619" s="220"/>
      <c r="G11619" s="221"/>
      <c r="H11619" s="194"/>
      <c r="I11619" s="106"/>
      <c r="J11619" s="195"/>
      <c r="K11619" s="195"/>
      <c r="L11619" s="196"/>
    </row>
    <row r="11620">
      <c r="A11620" s="198"/>
      <c r="B11620" s="219"/>
      <c r="C11620" s="103"/>
      <c r="D11620" s="103"/>
      <c r="E11620" s="5" t="str">
        <f t="array" ref="E11620">IF(D11620="","",XLOOKUP(D11620,DATOS!$D$6:D14000,DATOS!$C$6:C14000,0,0,1))</f>
        <v/>
      </c>
      <c r="F11620" s="220"/>
      <c r="G11620" s="221"/>
      <c r="H11620" s="194"/>
      <c r="I11620" s="106"/>
      <c r="J11620" s="195"/>
      <c r="K11620" s="195"/>
      <c r="L11620" s="196"/>
    </row>
    <row r="11621">
      <c r="A11621" s="198"/>
      <c r="B11621" s="219"/>
      <c r="C11621" s="103"/>
      <c r="D11621" s="103"/>
      <c r="E11621" s="5" t="str">
        <f t="array" ref="E11621">IF(D11621="","",XLOOKUP(D11621,DATOS!$D$6:D14000,DATOS!$C$6:C14000,0,0,1))</f>
        <v/>
      </c>
      <c r="F11621" s="220"/>
      <c r="G11621" s="221"/>
      <c r="H11621" s="194"/>
      <c r="I11621" s="106"/>
      <c r="J11621" s="195"/>
      <c r="K11621" s="195"/>
      <c r="L11621" s="196"/>
    </row>
    <row r="11622">
      <c r="A11622" s="198"/>
      <c r="B11622" s="219"/>
      <c r="C11622" s="103"/>
      <c r="D11622" s="103"/>
      <c r="E11622" s="5" t="str">
        <f t="array" ref="E11622">IF(D11622="","",XLOOKUP(D11622,DATOS!$D$6:D14000,DATOS!$C$6:C14000,0,0,1))</f>
        <v/>
      </c>
      <c r="F11622" s="220"/>
      <c r="G11622" s="221"/>
      <c r="H11622" s="194"/>
      <c r="I11622" s="106"/>
      <c r="J11622" s="195"/>
      <c r="K11622" s="195"/>
      <c r="L11622" s="196"/>
    </row>
    <row r="11623">
      <c r="A11623" s="198"/>
      <c r="B11623" s="219"/>
      <c r="C11623" s="103"/>
      <c r="D11623" s="103"/>
      <c r="E11623" s="5" t="str">
        <f t="array" ref="E11623">IF(D11623="","",XLOOKUP(D11623,DATOS!$D$6:D14000,DATOS!$C$6:C14000,0,0,1))</f>
        <v/>
      </c>
      <c r="F11623" s="220"/>
      <c r="G11623" s="221"/>
      <c r="H11623" s="194"/>
      <c r="I11623" s="106"/>
      <c r="J11623" s="195"/>
      <c r="K11623" s="195"/>
      <c r="L11623" s="196"/>
    </row>
    <row r="11624">
      <c r="A11624" s="198"/>
      <c r="B11624" s="219"/>
      <c r="C11624" s="103"/>
      <c r="D11624" s="103"/>
      <c r="E11624" s="5" t="str">
        <f t="array" ref="E11624">IF(D11624="","",XLOOKUP(D11624,DATOS!$D$6:D14000,DATOS!$C$6:C14000,0,0,1))</f>
        <v/>
      </c>
      <c r="F11624" s="220"/>
      <c r="G11624" s="221"/>
      <c r="H11624" s="194"/>
      <c r="I11624" s="106"/>
      <c r="J11624" s="195"/>
      <c r="K11624" s="195"/>
      <c r="L11624" s="196"/>
    </row>
    <row r="11625">
      <c r="A11625" s="198"/>
      <c r="B11625" s="219"/>
      <c r="C11625" s="103"/>
      <c r="D11625" s="103"/>
      <c r="E11625" s="5" t="str">
        <f t="array" ref="E11625">IF(D11625="","",XLOOKUP(D11625,DATOS!$D$6:D14000,DATOS!$C$6:C14000,0,0,1))</f>
        <v/>
      </c>
      <c r="F11625" s="220"/>
      <c r="G11625" s="221"/>
      <c r="H11625" s="194"/>
      <c r="I11625" s="106"/>
      <c r="J11625" s="195"/>
      <c r="K11625" s="195"/>
      <c r="L11625" s="196"/>
    </row>
    <row r="11626">
      <c r="A11626" s="198"/>
      <c r="B11626" s="219"/>
      <c r="C11626" s="103"/>
      <c r="D11626" s="103"/>
      <c r="E11626" s="5" t="str">
        <f t="array" ref="E11626">IF(D11626="","",XLOOKUP(D11626,DATOS!$D$6:D14000,DATOS!$C$6:C14000,0,0,1))</f>
        <v/>
      </c>
      <c r="F11626" s="220"/>
      <c r="G11626" s="221"/>
      <c r="H11626" s="194"/>
      <c r="I11626" s="106"/>
      <c r="J11626" s="195"/>
      <c r="K11626" s="195"/>
      <c r="L11626" s="196"/>
    </row>
    <row r="11627">
      <c r="A11627" s="198"/>
      <c r="B11627" s="219"/>
      <c r="C11627" s="103"/>
      <c r="D11627" s="103"/>
      <c r="E11627" s="5" t="str">
        <f t="array" ref="E11627">IF(D11627="","",XLOOKUP(D11627,DATOS!$D$6:D14000,DATOS!$C$6:C14000,0,0,1))</f>
        <v/>
      </c>
      <c r="F11627" s="220"/>
      <c r="G11627" s="221"/>
      <c r="H11627" s="194"/>
      <c r="I11627" s="106"/>
      <c r="J11627" s="195"/>
      <c r="K11627" s="195"/>
      <c r="L11627" s="196"/>
    </row>
    <row r="11628">
      <c r="A11628" s="198"/>
      <c r="B11628" s="219"/>
      <c r="C11628" s="103"/>
      <c r="D11628" s="103"/>
      <c r="E11628" s="5" t="str">
        <f t="array" ref="E11628">IF(D11628="","",XLOOKUP(D11628,DATOS!$D$6:D14000,DATOS!$C$6:C14000,0,0,1))</f>
        <v/>
      </c>
      <c r="F11628" s="220"/>
      <c r="G11628" s="221"/>
      <c r="H11628" s="194"/>
      <c r="I11628" s="106"/>
      <c r="J11628" s="195"/>
      <c r="K11628" s="195"/>
      <c r="L11628" s="196"/>
    </row>
    <row r="11629">
      <c r="A11629" s="198"/>
      <c r="B11629" s="219"/>
      <c r="C11629" s="103"/>
      <c r="D11629" s="103"/>
      <c r="E11629" s="224" t="str">
        <f t="array" ref="E11629">IF(D11629="","",XLOOKUP(D11629,DATOS!$D$6:D14000,DATOS!$C$6:C14000,0,0,1))</f>
        <v/>
      </c>
      <c r="F11629" s="220"/>
      <c r="G11629" s="221"/>
      <c r="H11629" s="194"/>
      <c r="I11629" s="106"/>
      <c r="J11629" s="195"/>
      <c r="K11629" s="195"/>
      <c r="L11629" s="196"/>
    </row>
    <row r="11630">
      <c r="A11630" s="198"/>
      <c r="B11630" s="219"/>
      <c r="C11630" s="103"/>
      <c r="D11630" s="103"/>
      <c r="E11630" s="5" t="str">
        <f t="array" ref="E11630">IF(D11630="","",XLOOKUP(D11630,DATOS!$D$6:D14000,DATOS!$C$6:C14000,0,0,1))</f>
        <v/>
      </c>
      <c r="F11630" s="220"/>
      <c r="G11630" s="221"/>
      <c r="H11630" s="194"/>
      <c r="I11630" s="106"/>
      <c r="J11630" s="195"/>
      <c r="K11630" s="195"/>
      <c r="L11630" s="196"/>
    </row>
    <row r="11631">
      <c r="A11631" s="198"/>
      <c r="B11631" s="219"/>
      <c r="C11631" s="103"/>
      <c r="D11631" s="103"/>
      <c r="E11631" s="5" t="str">
        <f t="array" ref="E11631">IF(D11631="","",XLOOKUP(D11631,DATOS!$D$6:D14000,DATOS!$C$6:C14000,0,0,1))</f>
        <v/>
      </c>
      <c r="F11631" s="220"/>
      <c r="G11631" s="221"/>
      <c r="H11631" s="194"/>
      <c r="I11631" s="106"/>
      <c r="J11631" s="195"/>
      <c r="K11631" s="195"/>
      <c r="L11631" s="196"/>
    </row>
    <row r="11632">
      <c r="A11632" s="198"/>
      <c r="B11632" s="219"/>
      <c r="C11632" s="103"/>
      <c r="D11632" s="103"/>
      <c r="E11632" s="5" t="str">
        <f t="array" ref="E11632">IF(D11632="","",XLOOKUP(D11632,DATOS!$D$6:D14000,DATOS!$C$6:C14000,0,0,1))</f>
        <v/>
      </c>
      <c r="F11632" s="220"/>
      <c r="G11632" s="221"/>
      <c r="H11632" s="194"/>
      <c r="I11632" s="106"/>
      <c r="J11632" s="195"/>
      <c r="K11632" s="195"/>
      <c r="L11632" s="196"/>
    </row>
    <row r="11633">
      <c r="A11633" s="198"/>
      <c r="B11633" s="219"/>
      <c r="C11633" s="103"/>
      <c r="D11633" s="103"/>
      <c r="E11633" s="5" t="str">
        <f t="array" ref="E11633">IF(D11633="","",XLOOKUP(D11633,DATOS!$D$6:D14000,DATOS!$C$6:C14000,0,0,1))</f>
        <v/>
      </c>
      <c r="F11633" s="220"/>
      <c r="G11633" s="221"/>
      <c r="H11633" s="194"/>
      <c r="I11633" s="106"/>
      <c r="J11633" s="195"/>
      <c r="K11633" s="195"/>
      <c r="L11633" s="196"/>
    </row>
    <row r="11634">
      <c r="A11634" s="198"/>
      <c r="B11634" s="219"/>
      <c r="C11634" s="103"/>
      <c r="D11634" s="103"/>
      <c r="E11634" s="5" t="str">
        <f t="array" ref="E11634">IF(D11634="","",XLOOKUP(D11634,DATOS!$D$6:D14000,DATOS!$C$6:C14000,0,0,1))</f>
        <v/>
      </c>
      <c r="F11634" s="220"/>
      <c r="G11634" s="221"/>
      <c r="H11634" s="194"/>
      <c r="I11634" s="106"/>
      <c r="J11634" s="195"/>
      <c r="K11634" s="195"/>
      <c r="L11634" s="196"/>
    </row>
    <row r="11635">
      <c r="A11635" s="198"/>
      <c r="B11635" s="219"/>
      <c r="C11635" s="103"/>
      <c r="D11635" s="103"/>
      <c r="E11635" s="5" t="str">
        <f t="array" ref="E11635">IF(D11635="","",XLOOKUP(D11635,DATOS!$D$6:D14000,DATOS!$C$6:C14000,0,0,1))</f>
        <v/>
      </c>
      <c r="F11635" s="220"/>
      <c r="G11635" s="221"/>
      <c r="H11635" s="194"/>
      <c r="I11635" s="106"/>
      <c r="J11635" s="195"/>
      <c r="K11635" s="195"/>
      <c r="L11635" s="196"/>
    </row>
    <row r="11636">
      <c r="A11636" s="198"/>
      <c r="B11636" s="219"/>
      <c r="C11636" s="103"/>
      <c r="D11636" s="103"/>
      <c r="E11636" s="5" t="str">
        <f t="array" ref="E11636">IF(D11636="","",XLOOKUP(D11636,DATOS!$D$6:D14000,DATOS!$C$6:C14000,0,0,1))</f>
        <v/>
      </c>
      <c r="F11636" s="220"/>
      <c r="G11636" s="221"/>
      <c r="H11636" s="194"/>
      <c r="I11636" s="106"/>
      <c r="J11636" s="195"/>
      <c r="K11636" s="195"/>
      <c r="L11636" s="196"/>
    </row>
    <row r="11637">
      <c r="A11637" s="198"/>
      <c r="B11637" s="219"/>
      <c r="C11637" s="103"/>
      <c r="D11637" s="103"/>
      <c r="E11637" s="5" t="str">
        <f t="array" ref="E11637">IF(D11637="","",XLOOKUP(D11637,DATOS!$D$6:D14000,DATOS!$C$6:C14000,0,0,1))</f>
        <v/>
      </c>
      <c r="F11637" s="220"/>
      <c r="G11637" s="221"/>
      <c r="H11637" s="194"/>
      <c r="I11637" s="106"/>
      <c r="J11637" s="195"/>
      <c r="K11637" s="195"/>
      <c r="L11637" s="196"/>
    </row>
    <row r="11638">
      <c r="A11638" s="198"/>
      <c r="B11638" s="219"/>
      <c r="C11638" s="103"/>
      <c r="D11638" s="103"/>
      <c r="E11638" s="5" t="str">
        <f t="array" ref="E11638">IF(D11638="","",XLOOKUP(D11638,DATOS!$D$6:D14000,DATOS!$C$6:C14000,0,0,1))</f>
        <v/>
      </c>
      <c r="F11638" s="220"/>
      <c r="G11638" s="221"/>
      <c r="H11638" s="194"/>
      <c r="I11638" s="106"/>
      <c r="J11638" s="195"/>
      <c r="K11638" s="195"/>
      <c r="L11638" s="196"/>
    </row>
    <row r="11639">
      <c r="A11639" s="198"/>
      <c r="B11639" s="219"/>
      <c r="C11639" s="103"/>
      <c r="D11639" s="103"/>
      <c r="E11639" s="5" t="str">
        <f t="array" ref="E11639">IF(D11639="","",XLOOKUP(D11639,DATOS!$D$6:D14000,DATOS!$C$6:C14000,0,0,1))</f>
        <v/>
      </c>
      <c r="F11639" s="220"/>
      <c r="G11639" s="221"/>
      <c r="H11639" s="194"/>
      <c r="I11639" s="106"/>
      <c r="J11639" s="195"/>
      <c r="K11639" s="195"/>
      <c r="L11639" s="196"/>
    </row>
    <row r="11640">
      <c r="A11640" s="198"/>
      <c r="B11640" s="219"/>
      <c r="C11640" s="103"/>
      <c r="D11640" s="103"/>
      <c r="E11640" s="5" t="str">
        <f t="array" ref="E11640">IF(D11640="","",XLOOKUP(D11640,DATOS!$D$6:D14000,DATOS!$C$6:C14000,0,0,1))</f>
        <v/>
      </c>
      <c r="F11640" s="220"/>
      <c r="G11640" s="221"/>
      <c r="H11640" s="194"/>
      <c r="I11640" s="106"/>
      <c r="J11640" s="195"/>
      <c r="K11640" s="195"/>
      <c r="L11640" s="196"/>
    </row>
    <row r="11641">
      <c r="A11641" s="198"/>
      <c r="B11641" s="219"/>
      <c r="C11641" s="103"/>
      <c r="D11641" s="103"/>
      <c r="E11641" s="5" t="str">
        <f t="array" ref="E11641">IF(D11641="","",XLOOKUP(D11641,DATOS!$D$6:D14000,DATOS!$C$6:C14000,0,0,1))</f>
        <v/>
      </c>
      <c r="F11641" s="220"/>
      <c r="G11641" s="221"/>
      <c r="H11641" s="194"/>
      <c r="I11641" s="106"/>
      <c r="J11641" s="195"/>
      <c r="K11641" s="195"/>
      <c r="L11641" s="196"/>
    </row>
    <row r="11642">
      <c r="A11642" s="198"/>
      <c r="B11642" s="219"/>
      <c r="C11642" s="103"/>
      <c r="D11642" s="103"/>
      <c r="E11642" s="5" t="str">
        <f t="array" ref="E11642">IF(D11642="","",XLOOKUP(D11642,DATOS!$D$6:D14000,DATOS!$C$6:C14000,0,0,1))</f>
        <v/>
      </c>
      <c r="F11642" s="220"/>
      <c r="G11642" s="221"/>
      <c r="H11642" s="194"/>
      <c r="I11642" s="106"/>
      <c r="J11642" s="195"/>
      <c r="K11642" s="195"/>
      <c r="L11642" s="196"/>
    </row>
    <row r="11643">
      <c r="A11643" s="198"/>
      <c r="B11643" s="219"/>
      <c r="C11643" s="103"/>
      <c r="D11643" s="103"/>
      <c r="E11643" s="5" t="str">
        <f t="array" ref="E11643">IF(D11643="","",XLOOKUP(D11643,DATOS!$D$6:D14000,DATOS!$C$6:C14000,0,0,1))</f>
        <v/>
      </c>
      <c r="F11643" s="220"/>
      <c r="G11643" s="221"/>
      <c r="H11643" s="194"/>
      <c r="I11643" s="106"/>
      <c r="J11643" s="195"/>
      <c r="K11643" s="195"/>
      <c r="L11643" s="196"/>
    </row>
    <row r="11644">
      <c r="A11644" s="198"/>
      <c r="B11644" s="219"/>
      <c r="C11644" s="103"/>
      <c r="D11644" s="103"/>
      <c r="E11644" s="5" t="str">
        <f t="array" ref="E11644">IF(D11644="","",XLOOKUP(D11644,DATOS!$D$6:D14000,DATOS!$C$6:C14000,0,0,1))</f>
        <v/>
      </c>
      <c r="F11644" s="220"/>
      <c r="G11644" s="221"/>
      <c r="H11644" s="194"/>
      <c r="I11644" s="106"/>
      <c r="J11644" s="195"/>
      <c r="K11644" s="195"/>
      <c r="L11644" s="196"/>
    </row>
    <row r="11645">
      <c r="A11645" s="198"/>
      <c r="B11645" s="219"/>
      <c r="C11645" s="103"/>
      <c r="D11645" s="103"/>
      <c r="E11645" s="5" t="str">
        <f t="array" ref="E11645">IF(D11645="","",XLOOKUP(D11645,DATOS!$D$6:D14000,DATOS!$C$6:C14000,0,0,1))</f>
        <v/>
      </c>
      <c r="F11645" s="220"/>
      <c r="G11645" s="221"/>
      <c r="H11645" s="194"/>
      <c r="I11645" s="106"/>
      <c r="J11645" s="195"/>
      <c r="K11645" s="195"/>
      <c r="L11645" s="196"/>
    </row>
    <row r="11646">
      <c r="A11646" s="198"/>
      <c r="B11646" s="219"/>
      <c r="C11646" s="103"/>
      <c r="D11646" s="103"/>
      <c r="E11646" s="5" t="str">
        <f t="array" ref="E11646">IF(D11646="","",XLOOKUP(D11646,DATOS!$D$6:D14000,DATOS!$C$6:C14000,0,0,1))</f>
        <v/>
      </c>
      <c r="F11646" s="220"/>
      <c r="G11646" s="221"/>
      <c r="H11646" s="194"/>
      <c r="I11646" s="106"/>
      <c r="J11646" s="195"/>
      <c r="K11646" s="195"/>
      <c r="L11646" s="196"/>
    </row>
    <row r="11647">
      <c r="A11647" s="198"/>
      <c r="B11647" s="219"/>
      <c r="C11647" s="103"/>
      <c r="D11647" s="103"/>
      <c r="E11647" s="5" t="str">
        <f t="array" ref="E11647">IF(D11647="","",XLOOKUP(D11647,DATOS!$D$6:D14000,DATOS!$C$6:C14000,0,0,1))</f>
        <v/>
      </c>
      <c r="F11647" s="220"/>
      <c r="G11647" s="221"/>
      <c r="H11647" s="194"/>
      <c r="I11647" s="106"/>
      <c r="J11647" s="195"/>
      <c r="K11647" s="195"/>
      <c r="L11647" s="196"/>
    </row>
    <row r="11648">
      <c r="A11648" s="198"/>
      <c r="B11648" s="219"/>
      <c r="C11648" s="103"/>
      <c r="D11648" s="103"/>
      <c r="E11648" s="5" t="str">
        <f t="array" ref="E11648">IF(D11648="","",XLOOKUP(D11648,DATOS!$D$6:D14000,DATOS!$C$6:C14000,0,0,1))</f>
        <v/>
      </c>
      <c r="F11648" s="220"/>
      <c r="G11648" s="221"/>
      <c r="H11648" s="194"/>
      <c r="I11648" s="106"/>
      <c r="J11648" s="195"/>
      <c r="K11648" s="195"/>
      <c r="L11648" s="196"/>
    </row>
    <row r="11649">
      <c r="A11649" s="198"/>
      <c r="B11649" s="219"/>
      <c r="C11649" s="103"/>
      <c r="D11649" s="103"/>
      <c r="E11649" s="5" t="str">
        <f t="array" ref="E11649">IF(D11649="","",XLOOKUP(D11649,DATOS!$D$6:D14000,DATOS!$C$6:C14000,0,0,1))</f>
        <v/>
      </c>
      <c r="F11649" s="220"/>
      <c r="G11649" s="221"/>
      <c r="H11649" s="194"/>
      <c r="I11649" s="106"/>
      <c r="J11649" s="195"/>
      <c r="K11649" s="195"/>
      <c r="L11649" s="196"/>
    </row>
    <row r="11650">
      <c r="A11650" s="198"/>
      <c r="B11650" s="219"/>
      <c r="C11650" s="103"/>
      <c r="D11650" s="103"/>
      <c r="E11650" s="5" t="str">
        <f t="array" ref="E11650">IF(D11650="","",XLOOKUP(D11650,DATOS!$D$6:D14000,DATOS!$C$6:C14000,0,0,1))</f>
        <v/>
      </c>
      <c r="F11650" s="220"/>
      <c r="G11650" s="221"/>
      <c r="H11650" s="194"/>
      <c r="I11650" s="106"/>
      <c r="J11650" s="195"/>
      <c r="K11650" s="195"/>
      <c r="L11650" s="196"/>
    </row>
    <row r="11651">
      <c r="A11651" s="198"/>
      <c r="B11651" s="219"/>
      <c r="C11651" s="103"/>
      <c r="D11651" s="103"/>
      <c r="E11651" s="5" t="str">
        <f t="array" ref="E11651">IF(D11651="","",XLOOKUP(D11651,DATOS!$D$6:D14000,DATOS!$C$6:C14000,0,0,1))</f>
        <v/>
      </c>
      <c r="F11651" s="220"/>
      <c r="G11651" s="221"/>
      <c r="H11651" s="194"/>
      <c r="I11651" s="106"/>
      <c r="J11651" s="195"/>
      <c r="K11651" s="195"/>
      <c r="L11651" s="196"/>
    </row>
    <row r="11652">
      <c r="A11652" s="198"/>
      <c r="B11652" s="219"/>
      <c r="C11652" s="103"/>
      <c r="D11652" s="103"/>
      <c r="E11652" s="5" t="str">
        <f t="array" ref="E11652">IF(D11652="","",XLOOKUP(D11652,DATOS!$D$6:D14000,DATOS!$C$6:C14000,0,0,1))</f>
        <v/>
      </c>
      <c r="F11652" s="220"/>
      <c r="G11652" s="221"/>
      <c r="H11652" s="194"/>
      <c r="I11652" s="106"/>
      <c r="J11652" s="195"/>
      <c r="K11652" s="195"/>
      <c r="L11652" s="196"/>
    </row>
    <row r="11653">
      <c r="A11653" s="198"/>
      <c r="B11653" s="219"/>
      <c r="C11653" s="103"/>
      <c r="D11653" s="103"/>
      <c r="E11653" s="5" t="str">
        <f t="array" ref="E11653">IF(D11653="","",XLOOKUP(D11653,DATOS!$D$6:D14000,DATOS!$C$6:C14000,0,0,1))</f>
        <v/>
      </c>
      <c r="F11653" s="220"/>
      <c r="G11653" s="221"/>
      <c r="H11653" s="194"/>
      <c r="I11653" s="106"/>
      <c r="J11653" s="195"/>
      <c r="K11653" s="195"/>
      <c r="L11653" s="196"/>
    </row>
    <row r="11654">
      <c r="A11654" s="198"/>
      <c r="B11654" s="219"/>
      <c r="C11654" s="103"/>
      <c r="D11654" s="103"/>
      <c r="E11654" s="224" t="str">
        <f t="array" ref="E11654">IF(D11654="","",XLOOKUP(D11654,DATOS!$D$6:D14000,DATOS!$C$6:C14000,0,0,1))</f>
        <v/>
      </c>
      <c r="F11654" s="220"/>
      <c r="G11654" s="221"/>
      <c r="H11654" s="194"/>
      <c r="I11654" s="106"/>
      <c r="J11654" s="195"/>
      <c r="K11654" s="195"/>
      <c r="L11654" s="196"/>
    </row>
    <row r="11655">
      <c r="A11655" s="198"/>
      <c r="B11655" s="219"/>
      <c r="C11655" s="103"/>
      <c r="D11655" s="103"/>
      <c r="E11655" s="5" t="str">
        <f t="array" ref="E11655">IF(D11655="","",XLOOKUP(D11655,DATOS!$D$6:D14000,DATOS!$C$6:C14000,0,0,1))</f>
        <v/>
      </c>
      <c r="F11655" s="220"/>
      <c r="G11655" s="221"/>
      <c r="H11655" s="194"/>
      <c r="I11655" s="106"/>
      <c r="J11655" s="195"/>
      <c r="K11655" s="195"/>
      <c r="L11655" s="196"/>
    </row>
    <row r="11656">
      <c r="A11656" s="198"/>
      <c r="B11656" s="219"/>
      <c r="C11656" s="103"/>
      <c r="D11656" s="103"/>
      <c r="E11656" s="5" t="str">
        <f t="array" ref="E11656">IF(D11656="","",XLOOKUP(D11656,DATOS!$D$6:D14000,DATOS!$C$6:C14000,0,0,1))</f>
        <v/>
      </c>
      <c r="F11656" s="220"/>
      <c r="G11656" s="221"/>
      <c r="H11656" s="194"/>
      <c r="I11656" s="106"/>
      <c r="J11656" s="195"/>
      <c r="K11656" s="195"/>
      <c r="L11656" s="196"/>
    </row>
    <row r="11657">
      <c r="A11657" s="198"/>
      <c r="B11657" s="219"/>
      <c r="C11657" s="103"/>
      <c r="D11657" s="103"/>
      <c r="E11657" s="5" t="str">
        <f t="array" ref="E11657">IF(D11657="","",XLOOKUP(D11657,DATOS!$D$6:D14000,DATOS!$C$6:C14000,0,0,1))</f>
        <v/>
      </c>
      <c r="F11657" s="220"/>
      <c r="G11657" s="221"/>
      <c r="H11657" s="194"/>
      <c r="I11657" s="106"/>
      <c r="J11657" s="195"/>
      <c r="K11657" s="195"/>
      <c r="L11657" s="196"/>
    </row>
    <row r="11658">
      <c r="A11658" s="198"/>
      <c r="B11658" s="219"/>
      <c r="C11658" s="103"/>
      <c r="D11658" s="103"/>
      <c r="E11658" s="5" t="str">
        <f t="array" ref="E11658">IF(D11658="","",XLOOKUP(D11658,DATOS!$D$6:D14000,DATOS!$C$6:C14000,0,0,1))</f>
        <v/>
      </c>
      <c r="F11658" s="220"/>
      <c r="G11658" s="221"/>
      <c r="H11658" s="194"/>
      <c r="I11658" s="106"/>
      <c r="J11658" s="195"/>
      <c r="K11658" s="195"/>
      <c r="L11658" s="196"/>
    </row>
    <row r="11659">
      <c r="A11659" s="198"/>
      <c r="B11659" s="219"/>
      <c r="C11659" s="103"/>
      <c r="D11659" s="103"/>
      <c r="E11659" s="5" t="str">
        <f t="array" ref="E11659">IF(D11659="","",XLOOKUP(D11659,DATOS!$D$6:D14000,DATOS!$C$6:C14000,0,0,1))</f>
        <v/>
      </c>
      <c r="F11659" s="220"/>
      <c r="G11659" s="221"/>
      <c r="H11659" s="194"/>
      <c r="I11659" s="106"/>
      <c r="J11659" s="195"/>
      <c r="K11659" s="195"/>
      <c r="L11659" s="196"/>
    </row>
    <row r="11660">
      <c r="A11660" s="198"/>
      <c r="B11660" s="219"/>
      <c r="C11660" s="103"/>
      <c r="D11660" s="103"/>
      <c r="E11660" s="5" t="str">
        <f t="array" ref="E11660">IF(D11660="","",XLOOKUP(D11660,DATOS!$D$6:D14000,DATOS!$C$6:C14000,0,0,1))</f>
        <v/>
      </c>
      <c r="F11660" s="220"/>
      <c r="G11660" s="221"/>
      <c r="H11660" s="194"/>
      <c r="I11660" s="106"/>
      <c r="J11660" s="195"/>
      <c r="K11660" s="195"/>
      <c r="L11660" s="196"/>
    </row>
    <row r="11661">
      <c r="A11661" s="198"/>
      <c r="B11661" s="219"/>
      <c r="C11661" s="103"/>
      <c r="D11661" s="103"/>
      <c r="E11661" s="5" t="str">
        <f t="array" ref="E11661">IF(D11661="","",XLOOKUP(D11661,DATOS!$D$6:D14000,DATOS!$C$6:C14000,0,0,1))</f>
        <v/>
      </c>
      <c r="F11661" s="220"/>
      <c r="G11661" s="221"/>
      <c r="H11661" s="194"/>
      <c r="I11661" s="106"/>
      <c r="J11661" s="195"/>
      <c r="K11661" s="195"/>
      <c r="L11661" s="196"/>
    </row>
    <row r="11662">
      <c r="A11662" s="198"/>
      <c r="B11662" s="219"/>
      <c r="C11662" s="103"/>
      <c r="D11662" s="103"/>
      <c r="E11662" s="5" t="str">
        <f t="array" ref="E11662">IF(D11662="","",XLOOKUP(D11662,DATOS!$D$6:D14000,DATOS!$C$6:C14000,0,0,1))</f>
        <v/>
      </c>
      <c r="F11662" s="220"/>
      <c r="G11662" s="221"/>
      <c r="H11662" s="194"/>
      <c r="I11662" s="106"/>
      <c r="J11662" s="195"/>
      <c r="K11662" s="195"/>
      <c r="L11662" s="196"/>
    </row>
    <row r="11663">
      <c r="A11663" s="198"/>
      <c r="B11663" s="219"/>
      <c r="C11663" s="103"/>
      <c r="D11663" s="103"/>
      <c r="E11663" s="5" t="str">
        <f t="array" ref="E11663">IF(D11663="","",XLOOKUP(D11663,DATOS!$D$6:D14000,DATOS!$C$6:C14000,0,0,1))</f>
        <v/>
      </c>
      <c r="F11663" s="220"/>
      <c r="G11663" s="221"/>
      <c r="H11663" s="194"/>
      <c r="I11663" s="106"/>
      <c r="J11663" s="195"/>
      <c r="K11663" s="195"/>
      <c r="L11663" s="196"/>
    </row>
    <row r="11664">
      <c r="A11664" s="198"/>
      <c r="B11664" s="219"/>
      <c r="C11664" s="103"/>
      <c r="D11664" s="103"/>
      <c r="E11664" s="5" t="str">
        <f t="array" ref="E11664">IF(D11664="","",XLOOKUP(D11664,DATOS!$D$6:D14000,DATOS!$C$6:C14000,0,0,1))</f>
        <v/>
      </c>
      <c r="F11664" s="220"/>
      <c r="G11664" s="221"/>
      <c r="H11664" s="194"/>
      <c r="I11664" s="106"/>
      <c r="J11664" s="195"/>
      <c r="K11664" s="195"/>
      <c r="L11664" s="196"/>
    </row>
    <row r="11665">
      <c r="A11665" s="198"/>
      <c r="B11665" s="219"/>
      <c r="C11665" s="103"/>
      <c r="D11665" s="103"/>
      <c r="E11665" s="5" t="str">
        <f t="array" ref="E11665">IF(D11665="","",XLOOKUP(D11665,DATOS!$D$6:D14000,DATOS!$C$6:C14000,0,0,1))</f>
        <v/>
      </c>
      <c r="F11665" s="220"/>
      <c r="G11665" s="221"/>
      <c r="H11665" s="194"/>
      <c r="I11665" s="106"/>
      <c r="J11665" s="195"/>
      <c r="K11665" s="195"/>
      <c r="L11665" s="196"/>
    </row>
    <row r="11666">
      <c r="A11666" s="198"/>
      <c r="B11666" s="219"/>
      <c r="C11666" s="103"/>
      <c r="D11666" s="103"/>
      <c r="E11666" s="5" t="str">
        <f t="array" ref="E11666">IF(D11666="","",XLOOKUP(D11666,DATOS!$D$6:D14000,DATOS!$C$6:C14000,0,0,1))</f>
        <v/>
      </c>
      <c r="F11666" s="220"/>
      <c r="G11666" s="221"/>
      <c r="H11666" s="194"/>
      <c r="I11666" s="106"/>
      <c r="J11666" s="195"/>
      <c r="K11666" s="195"/>
      <c r="L11666" s="196"/>
    </row>
    <row r="11667">
      <c r="A11667" s="198"/>
      <c r="B11667" s="219"/>
      <c r="C11667" s="103"/>
      <c r="D11667" s="103"/>
      <c r="E11667" s="5" t="str">
        <f t="array" ref="E11667">IF(D11667="","",XLOOKUP(D11667,DATOS!$D$6:D14000,DATOS!$C$6:C14000,0,0,1))</f>
        <v/>
      </c>
      <c r="F11667" s="220"/>
      <c r="G11667" s="221"/>
      <c r="H11667" s="194"/>
      <c r="I11667" s="106"/>
      <c r="J11667" s="195"/>
      <c r="K11667" s="195"/>
      <c r="L11667" s="196"/>
    </row>
    <row r="11668">
      <c r="A11668" s="198"/>
      <c r="B11668" s="219"/>
      <c r="C11668" s="103"/>
      <c r="D11668" s="103"/>
      <c r="E11668" s="5" t="str">
        <f t="array" ref="E11668">IF(D11668="","",XLOOKUP(D11668,DATOS!$D$6:D14000,DATOS!$C$6:C14000,0,0,1))</f>
        <v/>
      </c>
      <c r="F11668" s="220"/>
      <c r="G11668" s="221"/>
      <c r="H11668" s="194"/>
      <c r="I11668" s="106"/>
      <c r="J11668" s="195"/>
      <c r="K11668" s="195"/>
      <c r="L11668" s="196"/>
    </row>
    <row r="11669">
      <c r="A11669" s="198"/>
      <c r="B11669" s="219"/>
      <c r="C11669" s="103"/>
      <c r="D11669" s="103"/>
      <c r="E11669" s="5" t="str">
        <f t="array" ref="E11669">IF(D11669="","",XLOOKUP(D11669,DATOS!$D$6:D14000,DATOS!$C$6:C14000,0,0,1))</f>
        <v/>
      </c>
      <c r="F11669" s="220"/>
      <c r="G11669" s="221"/>
      <c r="H11669" s="194"/>
      <c r="I11669" s="106"/>
      <c r="J11669" s="195"/>
      <c r="K11669" s="195"/>
      <c r="L11669" s="196"/>
    </row>
    <row r="11670">
      <c r="A11670" s="198"/>
      <c r="B11670" s="219"/>
      <c r="C11670" s="103"/>
      <c r="D11670" s="103"/>
      <c r="E11670" s="224" t="str">
        <f t="array" ref="E11670">IF(D11670="","",XLOOKUP(D11670,DATOS!$D$6:D14000,DATOS!$C$6:C14000,0,0,1))</f>
        <v/>
      </c>
      <c r="F11670" s="220"/>
      <c r="G11670" s="221"/>
      <c r="H11670" s="194"/>
      <c r="I11670" s="106"/>
      <c r="J11670" s="195"/>
      <c r="K11670" s="195"/>
      <c r="L11670" s="196"/>
    </row>
    <row r="11671">
      <c r="A11671" s="198"/>
      <c r="B11671" s="219"/>
      <c r="C11671" s="103"/>
      <c r="D11671" s="103"/>
      <c r="E11671" s="5" t="str">
        <f t="array" ref="E11671">IF(D11671="","",XLOOKUP(D11671,DATOS!$D$6:D14000,DATOS!$C$6:C14000,0,0,1))</f>
        <v/>
      </c>
      <c r="F11671" s="220"/>
      <c r="G11671" s="221"/>
      <c r="H11671" s="194"/>
      <c r="I11671" s="106"/>
      <c r="J11671" s="195"/>
      <c r="K11671" s="195"/>
      <c r="L11671" s="196"/>
    </row>
    <row r="11672">
      <c r="A11672" s="198"/>
      <c r="B11672" s="219"/>
      <c r="C11672" s="103"/>
      <c r="D11672" s="103"/>
      <c r="E11672" s="5" t="str">
        <f t="array" ref="E11672">IF(D11672="","",XLOOKUP(D11672,DATOS!$D$6:D14000,DATOS!$C$6:C14000,0,0,1))</f>
        <v/>
      </c>
      <c r="F11672" s="220"/>
      <c r="G11672" s="221"/>
      <c r="H11672" s="194"/>
      <c r="I11672" s="106"/>
      <c r="J11672" s="195"/>
      <c r="K11672" s="195"/>
      <c r="L11672" s="196"/>
    </row>
    <row r="11673">
      <c r="A11673" s="198"/>
      <c r="B11673" s="219"/>
      <c r="C11673" s="103"/>
      <c r="D11673" s="103"/>
      <c r="E11673" s="5" t="str">
        <f t="array" ref="E11673">IF(D11673="","",XLOOKUP(D11673,DATOS!$D$6:D14000,DATOS!$C$6:C14000,0,0,1))</f>
        <v/>
      </c>
      <c r="F11673" s="220"/>
      <c r="G11673" s="221"/>
      <c r="H11673" s="194"/>
      <c r="I11673" s="106"/>
      <c r="J11673" s="195"/>
      <c r="K11673" s="195"/>
      <c r="L11673" s="196"/>
    </row>
    <row r="11674">
      <c r="A11674" s="198"/>
      <c r="B11674" s="219"/>
      <c r="C11674" s="103"/>
      <c r="D11674" s="103"/>
      <c r="E11674" s="5" t="str">
        <f t="array" ref="E11674">IF(D11674="","",XLOOKUP(D11674,DATOS!$D$6:D14000,DATOS!$C$6:C14000,0,0,1))</f>
        <v/>
      </c>
      <c r="F11674" s="220"/>
      <c r="G11674" s="221"/>
      <c r="H11674" s="194"/>
      <c r="I11674" s="106"/>
      <c r="J11674" s="195"/>
      <c r="K11674" s="195"/>
      <c r="L11674" s="196"/>
    </row>
    <row r="11675">
      <c r="A11675" s="198"/>
      <c r="B11675" s="219"/>
      <c r="C11675" s="103"/>
      <c r="D11675" s="103"/>
      <c r="E11675" s="5" t="str">
        <f t="array" ref="E11675">IF(D11675="","",XLOOKUP(D11675,DATOS!$D$6:D14000,DATOS!$C$6:C14000,0,0,1))</f>
        <v/>
      </c>
      <c r="F11675" s="220"/>
      <c r="G11675" s="221"/>
      <c r="H11675" s="194"/>
      <c r="I11675" s="106"/>
      <c r="J11675" s="195"/>
      <c r="K11675" s="195"/>
      <c r="L11675" s="196"/>
    </row>
    <row r="11676">
      <c r="A11676" s="198"/>
      <c r="B11676" s="219"/>
      <c r="C11676" s="103"/>
      <c r="D11676" s="103"/>
      <c r="E11676" s="5" t="str">
        <f t="array" ref="E11676">IF(D11676="","",XLOOKUP(D11676,DATOS!$D$6:D14000,DATOS!$C$6:C14000,0,0,1))</f>
        <v/>
      </c>
      <c r="F11676" s="220"/>
      <c r="G11676" s="221"/>
      <c r="H11676" s="194"/>
      <c r="I11676" s="106"/>
      <c r="J11676" s="195"/>
      <c r="K11676" s="195"/>
      <c r="L11676" s="196"/>
    </row>
    <row r="11677">
      <c r="A11677" s="198"/>
      <c r="B11677" s="219"/>
      <c r="C11677" s="103"/>
      <c r="D11677" s="103"/>
      <c r="E11677" s="5" t="str">
        <f t="array" ref="E11677">IF(D11677="","",XLOOKUP(D11677,DATOS!$D$6:D14000,DATOS!$C$6:C14000,0,0,1))</f>
        <v/>
      </c>
      <c r="F11677" s="220"/>
      <c r="G11677" s="221"/>
      <c r="H11677" s="194"/>
      <c r="I11677" s="106"/>
      <c r="J11677" s="195"/>
      <c r="K11677" s="195"/>
      <c r="L11677" s="196"/>
    </row>
    <row r="11678">
      <c r="A11678" s="198"/>
      <c r="B11678" s="219"/>
      <c r="C11678" s="103"/>
      <c r="D11678" s="103"/>
      <c r="E11678" s="5" t="str">
        <f t="array" ref="E11678">IF(D11678="","",XLOOKUP(D11678,DATOS!$D$6:D14000,DATOS!$C$6:C14000,0,0,1))</f>
        <v/>
      </c>
      <c r="F11678" s="220"/>
      <c r="G11678" s="221"/>
      <c r="H11678" s="194"/>
      <c r="I11678" s="106"/>
      <c r="J11678" s="195"/>
      <c r="K11678" s="195"/>
      <c r="L11678" s="196"/>
    </row>
    <row r="11679">
      <c r="A11679" s="198"/>
      <c r="B11679" s="219"/>
      <c r="C11679" s="103"/>
      <c r="D11679" s="103"/>
      <c r="E11679" s="5" t="str">
        <f t="array" ref="E11679">IF(D11679="","",XLOOKUP(D11679,DATOS!$D$6:D14000,DATOS!$C$6:C14000,0,0,1))</f>
        <v/>
      </c>
      <c r="F11679" s="220"/>
      <c r="G11679" s="221"/>
      <c r="H11679" s="194"/>
      <c r="I11679" s="106"/>
      <c r="J11679" s="195"/>
      <c r="K11679" s="195"/>
      <c r="L11679" s="196"/>
    </row>
    <row r="11680">
      <c r="A11680" s="198"/>
      <c r="B11680" s="219"/>
      <c r="C11680" s="103"/>
      <c r="D11680" s="103"/>
      <c r="E11680" s="5" t="str">
        <f t="array" ref="E11680">IF(D11680="","",XLOOKUP(D11680,DATOS!$D$6:D14000,DATOS!$C$6:C14000,0,0,1))</f>
        <v/>
      </c>
      <c r="F11680" s="220"/>
      <c r="G11680" s="221"/>
      <c r="H11680" s="194"/>
      <c r="I11680" s="106"/>
      <c r="J11680" s="195"/>
      <c r="K11680" s="195"/>
      <c r="L11680" s="196"/>
    </row>
    <row r="11681">
      <c r="A11681" s="198"/>
      <c r="B11681" s="219"/>
      <c r="C11681" s="103"/>
      <c r="D11681" s="103"/>
      <c r="E11681" s="5" t="str">
        <f t="array" ref="E11681">IF(D11681="","",XLOOKUP(D11681,DATOS!$D$6:D14000,DATOS!$C$6:C14000,0,0,1))</f>
        <v/>
      </c>
      <c r="F11681" s="220"/>
      <c r="G11681" s="221"/>
      <c r="H11681" s="194"/>
      <c r="I11681" s="106"/>
      <c r="J11681" s="195"/>
      <c r="K11681" s="195"/>
      <c r="L11681" s="196"/>
    </row>
    <row r="11682">
      <c r="A11682" s="198"/>
      <c r="B11682" s="219"/>
      <c r="C11682" s="103"/>
      <c r="D11682" s="103"/>
      <c r="E11682" s="5" t="str">
        <f t="array" ref="E11682">IF(D11682="","",XLOOKUP(D11682,DATOS!$D$6:D14000,DATOS!$C$6:C14000,0,0,1))</f>
        <v/>
      </c>
      <c r="F11682" s="220"/>
      <c r="G11682" s="221"/>
      <c r="H11682" s="194"/>
      <c r="I11682" s="106"/>
      <c r="J11682" s="195"/>
      <c r="K11682" s="195"/>
      <c r="L11682" s="196"/>
    </row>
    <row r="11683">
      <c r="A11683" s="198"/>
      <c r="B11683" s="219"/>
      <c r="C11683" s="103"/>
      <c r="D11683" s="103"/>
      <c r="E11683" s="224" t="str">
        <f t="array" ref="E11683">IF(D11683="","",XLOOKUP(D11683,DATOS!$D$6:D14000,DATOS!$C$6:C14000,0,0,1))</f>
        <v/>
      </c>
      <c r="F11683" s="220"/>
      <c r="G11683" s="221"/>
      <c r="H11683" s="194"/>
      <c r="I11683" s="106"/>
      <c r="J11683" s="195"/>
      <c r="K11683" s="195"/>
      <c r="L11683" s="196"/>
    </row>
    <row r="11684">
      <c r="A11684" s="198"/>
      <c r="B11684" s="219"/>
      <c r="C11684" s="103"/>
      <c r="D11684" s="103"/>
      <c r="E11684" s="5" t="str">
        <f t="array" ref="E11684">IF(D11684="","",XLOOKUP(D11684,DATOS!$D$6:D14000,DATOS!$C$6:C14000,0,0,1))</f>
        <v/>
      </c>
      <c r="F11684" s="220"/>
      <c r="G11684" s="221"/>
      <c r="H11684" s="194"/>
      <c r="I11684" s="106"/>
      <c r="J11684" s="195"/>
      <c r="K11684" s="195"/>
      <c r="L11684" s="196"/>
    </row>
    <row r="11685">
      <c r="A11685" s="198"/>
      <c r="B11685" s="219"/>
      <c r="C11685" s="103"/>
      <c r="D11685" s="103"/>
      <c r="E11685" s="5" t="str">
        <f t="array" ref="E11685">IF(D11685="","",XLOOKUP(D11685,DATOS!$D$6:D14000,DATOS!$C$6:C14000,0,0,1))</f>
        <v/>
      </c>
      <c r="F11685" s="220"/>
      <c r="G11685" s="221"/>
      <c r="H11685" s="194"/>
      <c r="I11685" s="106"/>
      <c r="J11685" s="195"/>
      <c r="K11685" s="195"/>
      <c r="L11685" s="196"/>
    </row>
    <row r="11686">
      <c r="A11686" s="198"/>
      <c r="B11686" s="219"/>
      <c r="C11686" s="103"/>
      <c r="D11686" s="103"/>
      <c r="E11686" s="5" t="str">
        <f t="array" ref="E11686">IF(D11686="","",XLOOKUP(D11686,DATOS!$D$6:D14000,DATOS!$C$6:C14000,0,0,1))</f>
        <v/>
      </c>
      <c r="F11686" s="220"/>
      <c r="G11686" s="221"/>
      <c r="H11686" s="194"/>
      <c r="I11686" s="106"/>
      <c r="J11686" s="195"/>
      <c r="K11686" s="195"/>
      <c r="L11686" s="196"/>
    </row>
    <row r="11687">
      <c r="A11687" s="198"/>
      <c r="B11687" s="219"/>
      <c r="C11687" s="103"/>
      <c r="D11687" s="103"/>
      <c r="E11687" s="5" t="str">
        <f t="array" ref="E11687">IF(D11687="","",XLOOKUP(D11687,DATOS!$D$6:D14000,DATOS!$C$6:C14000,0,0,1))</f>
        <v/>
      </c>
      <c r="F11687" s="220"/>
      <c r="G11687" s="221"/>
      <c r="H11687" s="194"/>
      <c r="I11687" s="106"/>
      <c r="J11687" s="195"/>
      <c r="K11687" s="195"/>
      <c r="L11687" s="196"/>
    </row>
    <row r="11688">
      <c r="A11688" s="198"/>
      <c r="B11688" s="219"/>
      <c r="C11688" s="103"/>
      <c r="D11688" s="103"/>
      <c r="E11688" s="5" t="str">
        <f t="array" ref="E11688">IF(D11688="","",XLOOKUP(D11688,DATOS!$D$6:D14000,DATOS!$C$6:C14000,0,0,1))</f>
        <v/>
      </c>
      <c r="F11688" s="220"/>
      <c r="G11688" s="221"/>
      <c r="H11688" s="194"/>
      <c r="I11688" s="106"/>
      <c r="J11688" s="195"/>
      <c r="K11688" s="195"/>
      <c r="L11688" s="196"/>
    </row>
    <row r="11689">
      <c r="A11689" s="198"/>
      <c r="B11689" s="219"/>
      <c r="C11689" s="103"/>
      <c r="D11689" s="103"/>
      <c r="E11689" s="5" t="str">
        <f t="array" ref="E11689">IF(D11689="","",XLOOKUP(D11689,DATOS!$D$6:D14000,DATOS!$C$6:C14000,0,0,1))</f>
        <v/>
      </c>
      <c r="F11689" s="220"/>
      <c r="G11689" s="221"/>
      <c r="H11689" s="194"/>
      <c r="I11689" s="106"/>
      <c r="J11689" s="195"/>
      <c r="K11689" s="195"/>
      <c r="L11689" s="196"/>
    </row>
    <row r="11690">
      <c r="A11690" s="198"/>
      <c r="B11690" s="219"/>
      <c r="C11690" s="103"/>
      <c r="D11690" s="103"/>
      <c r="E11690" s="5" t="str">
        <f t="array" ref="E11690">IF(D11690="","",XLOOKUP(D11690,DATOS!$D$6:D14000,DATOS!$C$6:C14000,0,0,1))</f>
        <v/>
      </c>
      <c r="F11690" s="220"/>
      <c r="G11690" s="221"/>
      <c r="H11690" s="194"/>
      <c r="I11690" s="106"/>
      <c r="J11690" s="195"/>
      <c r="K11690" s="195"/>
      <c r="L11690" s="196"/>
    </row>
    <row r="11691">
      <c r="A11691" s="198"/>
      <c r="B11691" s="219"/>
      <c r="C11691" s="103"/>
      <c r="D11691" s="103"/>
      <c r="E11691" s="5" t="str">
        <f t="array" ref="E11691">IF(D11691="","",XLOOKUP(D11691,DATOS!$D$6:D14000,DATOS!$C$6:C14000,0,0,1))</f>
        <v/>
      </c>
      <c r="F11691" s="220"/>
      <c r="G11691" s="221"/>
      <c r="H11691" s="194"/>
      <c r="I11691" s="106"/>
      <c r="J11691" s="195"/>
      <c r="K11691" s="195"/>
      <c r="L11691" s="196"/>
    </row>
    <row r="11692">
      <c r="A11692" s="198"/>
      <c r="B11692" s="219"/>
      <c r="C11692" s="103"/>
      <c r="D11692" s="103"/>
      <c r="E11692" s="5" t="str">
        <f t="array" ref="E11692">IF(D11692="","",XLOOKUP(D11692,DATOS!$D$6:D14000,DATOS!$C$6:C14000,0,0,1))</f>
        <v/>
      </c>
      <c r="F11692" s="220"/>
      <c r="G11692" s="221"/>
      <c r="H11692" s="194"/>
      <c r="I11692" s="106"/>
      <c r="J11692" s="195"/>
      <c r="K11692" s="195"/>
      <c r="L11692" s="196"/>
    </row>
    <row r="11693">
      <c r="A11693" s="198"/>
      <c r="B11693" s="219"/>
      <c r="C11693" s="103"/>
      <c r="D11693" s="103"/>
      <c r="E11693" s="5" t="str">
        <f t="array" ref="E11693">IF(D11693="","",XLOOKUP(D11693,DATOS!$D$6:D14000,DATOS!$C$6:C14000,0,0,1))</f>
        <v/>
      </c>
      <c r="F11693" s="220"/>
      <c r="G11693" s="221"/>
      <c r="H11693" s="194"/>
      <c r="I11693" s="106"/>
      <c r="J11693" s="195"/>
      <c r="K11693" s="195"/>
      <c r="L11693" s="196"/>
    </row>
    <row r="11694">
      <c r="A11694" s="198"/>
      <c r="B11694" s="219"/>
      <c r="C11694" s="103"/>
      <c r="D11694" s="103"/>
      <c r="E11694" s="5" t="str">
        <f t="array" ref="E11694">IF(D11694="","",XLOOKUP(D11694,DATOS!$D$6:D14000,DATOS!$C$6:C14000,0,0,1))</f>
        <v/>
      </c>
      <c r="F11694" s="220"/>
      <c r="G11694" s="221"/>
      <c r="H11694" s="194"/>
      <c r="I11694" s="106"/>
      <c r="J11694" s="195"/>
      <c r="K11694" s="195"/>
      <c r="L11694" s="196"/>
    </row>
    <row r="11695">
      <c r="A11695" s="198"/>
      <c r="B11695" s="219"/>
      <c r="C11695" s="103"/>
      <c r="D11695" s="103"/>
      <c r="E11695" s="5" t="str">
        <f t="array" ref="E11695">IF(D11695="","",XLOOKUP(D11695,DATOS!$D$6:D14000,DATOS!$C$6:C14000,0,0,1))</f>
        <v/>
      </c>
      <c r="F11695" s="220"/>
      <c r="G11695" s="221"/>
      <c r="H11695" s="194"/>
      <c r="I11695" s="106"/>
      <c r="J11695" s="195"/>
      <c r="K11695" s="195"/>
      <c r="L11695" s="196"/>
    </row>
    <row r="11696">
      <c r="A11696" s="198"/>
      <c r="B11696" s="219"/>
      <c r="C11696" s="103"/>
      <c r="D11696" s="103"/>
      <c r="E11696" s="5" t="str">
        <f t="array" ref="E11696">IF(D11696="","",XLOOKUP(D11696,DATOS!$D$6:D14000,DATOS!$C$6:C14000,0,0,1))</f>
        <v/>
      </c>
      <c r="F11696" s="220"/>
      <c r="G11696" s="221"/>
      <c r="H11696" s="194"/>
      <c r="I11696" s="106"/>
      <c r="J11696" s="195"/>
      <c r="K11696" s="195"/>
      <c r="L11696" s="196"/>
    </row>
    <row r="11697">
      <c r="A11697" s="198"/>
      <c r="B11697" s="219"/>
      <c r="C11697" s="103"/>
      <c r="D11697" s="103"/>
      <c r="E11697" s="5" t="str">
        <f t="array" ref="E11697">IF(D11697="","",XLOOKUP(D11697,DATOS!$D$6:D14000,DATOS!$C$6:C14000,0,0,1))</f>
        <v/>
      </c>
      <c r="F11697" s="220"/>
      <c r="G11697" s="221"/>
      <c r="H11697" s="194"/>
      <c r="I11697" s="106"/>
      <c r="J11697" s="195"/>
      <c r="K11697" s="195"/>
      <c r="L11697" s="196"/>
    </row>
    <row r="11698">
      <c r="A11698" s="198"/>
      <c r="B11698" s="219"/>
      <c r="C11698" s="103"/>
      <c r="D11698" s="103"/>
      <c r="E11698" s="5" t="str">
        <f t="array" ref="E11698">IF(D11698="","",XLOOKUP(D11698,DATOS!$D$6:D14000,DATOS!$C$6:C14000,0,0,1))</f>
        <v/>
      </c>
      <c r="F11698" s="220"/>
      <c r="G11698" s="221"/>
      <c r="H11698" s="194"/>
      <c r="I11698" s="106"/>
      <c r="J11698" s="195"/>
      <c r="K11698" s="195"/>
      <c r="L11698" s="196"/>
    </row>
    <row r="11699">
      <c r="A11699" s="198"/>
      <c r="B11699" s="219"/>
      <c r="C11699" s="103"/>
      <c r="D11699" s="103"/>
      <c r="E11699" s="5" t="str">
        <f t="array" ref="E11699">IF(D11699="","",XLOOKUP(D11699,DATOS!$D$6:D14000,DATOS!$C$6:C14000,0,0,1))</f>
        <v/>
      </c>
      <c r="F11699" s="220"/>
      <c r="G11699" s="221"/>
      <c r="H11699" s="194"/>
      <c r="I11699" s="106"/>
      <c r="J11699" s="195"/>
      <c r="K11699" s="195"/>
      <c r="L11699" s="196"/>
    </row>
    <row r="11700">
      <c r="A11700" s="198"/>
      <c r="B11700" s="219"/>
      <c r="C11700" s="103"/>
      <c r="D11700" s="103"/>
      <c r="E11700" s="5" t="str">
        <f t="array" ref="E11700">IF(D11700="","",XLOOKUP(D11700,DATOS!$D$6:D14000,DATOS!$C$6:C14000,0,0,1))</f>
        <v/>
      </c>
      <c r="F11700" s="220"/>
      <c r="G11700" s="221"/>
      <c r="H11700" s="194"/>
      <c r="I11700" s="106"/>
      <c r="J11700" s="195"/>
      <c r="K11700" s="195"/>
      <c r="L11700" s="196"/>
    </row>
    <row r="11701">
      <c r="A11701" s="198"/>
      <c r="B11701" s="219"/>
      <c r="C11701" s="103"/>
      <c r="D11701" s="103"/>
      <c r="E11701" s="5" t="str">
        <f t="array" ref="E11701">IF(D11701="","",XLOOKUP(D11701,DATOS!$D$6:D14000,DATOS!$C$6:C14000,0,0,1))</f>
        <v/>
      </c>
      <c r="F11701" s="220"/>
      <c r="G11701" s="221"/>
      <c r="H11701" s="194"/>
      <c r="I11701" s="106"/>
      <c r="J11701" s="195"/>
      <c r="K11701" s="195"/>
      <c r="L11701" s="196"/>
    </row>
    <row r="11702">
      <c r="A11702" s="198"/>
      <c r="B11702" s="219"/>
      <c r="C11702" s="103"/>
      <c r="D11702" s="103"/>
      <c r="E11702" s="5" t="str">
        <f t="array" ref="E11702">IF(D11702="","",XLOOKUP(D11702,DATOS!$D$6:D14000,DATOS!$C$6:C14000,0,0,1))</f>
        <v/>
      </c>
      <c r="F11702" s="220"/>
      <c r="G11702" s="221"/>
      <c r="H11702" s="194"/>
      <c r="I11702" s="106"/>
      <c r="J11702" s="195"/>
      <c r="K11702" s="195"/>
      <c r="L11702" s="196"/>
    </row>
    <row r="11703">
      <c r="A11703" s="198"/>
      <c r="B11703" s="219"/>
      <c r="C11703" s="103"/>
      <c r="D11703" s="103"/>
      <c r="E11703" s="5" t="str">
        <f t="array" ref="E11703">IF(D11703="","",XLOOKUP(D11703,DATOS!$D$6:D14000,DATOS!$C$6:C14000,0,0,1))</f>
        <v/>
      </c>
      <c r="F11703" s="220"/>
      <c r="G11703" s="221"/>
      <c r="H11703" s="194"/>
      <c r="I11703" s="106"/>
      <c r="J11703" s="195"/>
      <c r="K11703" s="195"/>
      <c r="L11703" s="196"/>
    </row>
    <row r="11704">
      <c r="A11704" s="198"/>
      <c r="B11704" s="219"/>
      <c r="C11704" s="103"/>
      <c r="D11704" s="103"/>
      <c r="E11704" s="5" t="str">
        <f t="array" ref="E11704">IF(D11704="","",XLOOKUP(D11704,DATOS!$D$6:D14000,DATOS!$C$6:C14000,0,0,1))</f>
        <v/>
      </c>
      <c r="F11704" s="220"/>
      <c r="G11704" s="221"/>
      <c r="H11704" s="194"/>
      <c r="I11704" s="106"/>
      <c r="J11704" s="195"/>
      <c r="K11704" s="195"/>
      <c r="L11704" s="196"/>
    </row>
    <row r="11705">
      <c r="A11705" s="198"/>
      <c r="B11705" s="219"/>
      <c r="C11705" s="103"/>
      <c r="D11705" s="103"/>
      <c r="E11705" s="5" t="str">
        <f t="array" ref="E11705">IF(D11705="","",XLOOKUP(D11705,DATOS!$D$6:D14000,DATOS!$C$6:C14000,0,0,1))</f>
        <v/>
      </c>
      <c r="F11705" s="220"/>
      <c r="G11705" s="221"/>
      <c r="H11705" s="194"/>
      <c r="I11705" s="106"/>
      <c r="J11705" s="195"/>
      <c r="K11705" s="195"/>
      <c r="L11705" s="196"/>
    </row>
    <row r="11706">
      <c r="A11706" s="198"/>
      <c r="B11706" s="219"/>
      <c r="C11706" s="103"/>
      <c r="D11706" s="103"/>
      <c r="E11706" s="5" t="str">
        <f t="array" ref="E11706">IF(D11706="","",XLOOKUP(D11706,DATOS!$D$6:D14000,DATOS!$C$6:C14000,0,0,1))</f>
        <v/>
      </c>
      <c r="F11706" s="220"/>
      <c r="G11706" s="221"/>
      <c r="H11706" s="194"/>
      <c r="I11706" s="106"/>
      <c r="J11706" s="195"/>
      <c r="K11706" s="195"/>
      <c r="L11706" s="196"/>
    </row>
    <row r="11707">
      <c r="A11707" s="198"/>
      <c r="B11707" s="219"/>
      <c r="C11707" s="103"/>
      <c r="D11707" s="103"/>
      <c r="E11707" s="224" t="str">
        <f t="array" ref="E11707">IF(D11707="","",XLOOKUP(D11707,DATOS!$D$6:D14000,DATOS!$C$6:C14000,0,0,1))</f>
        <v/>
      </c>
      <c r="F11707" s="220"/>
      <c r="G11707" s="221"/>
      <c r="H11707" s="194"/>
      <c r="I11707" s="106"/>
      <c r="J11707" s="195"/>
      <c r="K11707" s="195"/>
      <c r="L11707" s="196"/>
    </row>
    <row r="11708">
      <c r="A11708" s="198"/>
      <c r="B11708" s="219"/>
      <c r="C11708" s="103"/>
      <c r="D11708" s="103"/>
      <c r="E11708" s="5" t="str">
        <f t="array" ref="E11708">IF(D11708="","",XLOOKUP(D11708,DATOS!$D$6:D14000,DATOS!$C$6:C14000,0,0,1))</f>
        <v/>
      </c>
      <c r="F11708" s="220"/>
      <c r="G11708" s="221"/>
      <c r="H11708" s="194"/>
      <c r="I11708" s="106"/>
      <c r="J11708" s="195"/>
      <c r="K11708" s="195"/>
      <c r="L11708" s="196"/>
    </row>
    <row r="11709">
      <c r="A11709" s="198"/>
      <c r="B11709" s="219"/>
      <c r="C11709" s="103"/>
      <c r="D11709" s="103"/>
      <c r="E11709" s="5" t="str">
        <f t="array" ref="E11709">IF(D11709="","",XLOOKUP(D11709,DATOS!$D$6:D14000,DATOS!$C$6:C14000,0,0,1))</f>
        <v/>
      </c>
      <c r="F11709" s="220"/>
      <c r="G11709" s="221"/>
      <c r="H11709" s="194"/>
      <c r="I11709" s="106"/>
      <c r="J11709" s="195"/>
      <c r="K11709" s="195"/>
      <c r="L11709" s="196"/>
    </row>
    <row r="11710">
      <c r="A11710" s="198"/>
      <c r="B11710" s="219"/>
      <c r="C11710" s="103"/>
      <c r="D11710" s="103"/>
      <c r="E11710" s="5" t="str">
        <f t="array" ref="E11710">IF(D11710="","",XLOOKUP(D11710,DATOS!$D$6:D14000,DATOS!$C$6:C14000,0,0,1))</f>
        <v/>
      </c>
      <c r="F11710" s="220"/>
      <c r="G11710" s="221"/>
      <c r="H11710" s="194"/>
      <c r="I11710" s="106"/>
      <c r="J11710" s="195"/>
      <c r="K11710" s="195"/>
      <c r="L11710" s="196"/>
    </row>
    <row r="11711">
      <c r="A11711" s="198"/>
      <c r="B11711" s="219"/>
      <c r="C11711" s="103"/>
      <c r="D11711" s="103"/>
      <c r="E11711" s="5" t="str">
        <f t="array" ref="E11711">IF(D11711="","",XLOOKUP(D11711,DATOS!$D$6:D14000,DATOS!$C$6:C14000,0,0,1))</f>
        <v/>
      </c>
      <c r="F11711" s="220"/>
      <c r="G11711" s="221"/>
      <c r="H11711" s="194"/>
      <c r="I11711" s="106"/>
      <c r="J11711" s="195"/>
      <c r="K11711" s="195"/>
      <c r="L11711" s="196"/>
    </row>
    <row r="11712">
      <c r="A11712" s="198"/>
      <c r="B11712" s="219"/>
      <c r="C11712" s="103"/>
      <c r="D11712" s="103"/>
      <c r="E11712" s="5" t="str">
        <f t="array" ref="E11712">IF(D11712="","",XLOOKUP(D11712,DATOS!$D$6:D14000,DATOS!$C$6:C14000,0,0,1))</f>
        <v/>
      </c>
      <c r="F11712" s="220"/>
      <c r="G11712" s="221"/>
      <c r="H11712" s="194"/>
      <c r="I11712" s="106"/>
      <c r="J11712" s="195"/>
      <c r="K11712" s="195"/>
      <c r="L11712" s="196"/>
    </row>
    <row r="11713">
      <c r="A11713" s="198"/>
      <c r="B11713" s="219"/>
      <c r="C11713" s="103"/>
      <c r="D11713" s="103"/>
      <c r="E11713" s="5" t="str">
        <f t="array" ref="E11713">IF(D11713="","",XLOOKUP(D11713,DATOS!$D$6:D14000,DATOS!$C$6:C14000,0,0,1))</f>
        <v/>
      </c>
      <c r="F11713" s="220"/>
      <c r="G11713" s="221"/>
      <c r="H11713" s="194"/>
      <c r="I11713" s="106"/>
      <c r="J11713" s="195"/>
      <c r="K11713" s="195"/>
      <c r="L11713" s="196"/>
    </row>
    <row r="11714">
      <c r="A11714" s="198"/>
      <c r="B11714" s="219"/>
      <c r="C11714" s="103"/>
      <c r="D11714" s="103"/>
      <c r="E11714" s="5" t="str">
        <f t="array" ref="E11714">IF(D11714="","",XLOOKUP(D11714,DATOS!$D$6:D14000,DATOS!$C$6:C14000,0,0,1))</f>
        <v/>
      </c>
      <c r="F11714" s="220"/>
      <c r="G11714" s="221"/>
      <c r="H11714" s="194"/>
      <c r="I11714" s="106"/>
      <c r="J11714" s="195"/>
      <c r="K11714" s="195"/>
      <c r="L11714" s="196"/>
    </row>
    <row r="11715">
      <c r="A11715" s="198"/>
      <c r="B11715" s="219"/>
      <c r="C11715" s="103"/>
      <c r="D11715" s="103"/>
      <c r="E11715" s="5" t="str">
        <f t="array" ref="E11715">IF(D11715="","",XLOOKUP(D11715,DATOS!$D$6:D14000,DATOS!$C$6:C14000,0,0,1))</f>
        <v/>
      </c>
      <c r="F11715" s="220"/>
      <c r="G11715" s="221"/>
      <c r="H11715" s="194"/>
      <c r="I11715" s="106"/>
      <c r="J11715" s="195"/>
      <c r="K11715" s="195"/>
      <c r="L11715" s="196"/>
    </row>
    <row r="11716">
      <c r="A11716" s="198"/>
      <c r="B11716" s="219"/>
      <c r="C11716" s="103"/>
      <c r="D11716" s="103"/>
      <c r="E11716" s="5" t="str">
        <f t="array" ref="E11716">IF(D11716="","",XLOOKUP(D11716,DATOS!$D$6:D14000,DATOS!$C$6:C14000,0,0,1))</f>
        <v/>
      </c>
      <c r="F11716" s="220"/>
      <c r="G11716" s="221"/>
      <c r="H11716" s="194"/>
      <c r="I11716" s="106"/>
      <c r="J11716" s="195"/>
      <c r="K11716" s="195"/>
      <c r="L11716" s="196"/>
    </row>
    <row r="11717">
      <c r="A11717" s="198"/>
      <c r="B11717" s="219"/>
      <c r="C11717" s="103"/>
      <c r="D11717" s="103"/>
      <c r="E11717" s="5" t="str">
        <f t="array" ref="E11717">IF(D11717="","",XLOOKUP(D11717,DATOS!$D$6:D14000,DATOS!$C$6:C14000,0,0,1))</f>
        <v/>
      </c>
      <c r="F11717" s="220"/>
      <c r="G11717" s="221"/>
      <c r="H11717" s="194"/>
      <c r="I11717" s="106"/>
      <c r="J11717" s="195"/>
      <c r="K11717" s="195"/>
      <c r="L11717" s="196"/>
    </row>
    <row r="11718">
      <c r="A11718" s="198"/>
      <c r="B11718" s="219"/>
      <c r="C11718" s="103"/>
      <c r="D11718" s="103"/>
      <c r="E11718" s="5" t="str">
        <f t="array" ref="E11718">IF(D11718="","",XLOOKUP(D11718,DATOS!$D$6:D14000,DATOS!$C$6:C14000,0,0,1))</f>
        <v/>
      </c>
      <c r="F11718" s="220"/>
      <c r="G11718" s="221"/>
      <c r="H11718" s="194"/>
      <c r="I11718" s="106"/>
      <c r="J11718" s="195"/>
      <c r="K11718" s="195"/>
      <c r="L11718" s="196"/>
    </row>
    <row r="11719">
      <c r="A11719" s="198"/>
      <c r="B11719" s="219"/>
      <c r="C11719" s="103"/>
      <c r="D11719" s="103"/>
      <c r="E11719" s="5" t="str">
        <f t="array" ref="E11719">IF(D11719="","",XLOOKUP(D11719,DATOS!$D$6:D14000,DATOS!$C$6:C14000,0,0,1))</f>
        <v/>
      </c>
      <c r="F11719" s="220"/>
      <c r="G11719" s="221"/>
      <c r="H11719" s="194"/>
      <c r="I11719" s="106"/>
      <c r="J11719" s="195"/>
      <c r="K11719" s="195"/>
      <c r="L11719" s="196"/>
    </row>
    <row r="11720">
      <c r="A11720" s="198"/>
      <c r="B11720" s="219"/>
      <c r="C11720" s="103"/>
      <c r="D11720" s="103"/>
      <c r="E11720" s="5" t="str">
        <f t="array" ref="E11720">IF(D11720="","",XLOOKUP(D11720,DATOS!$D$6:D14000,DATOS!$C$6:C14000,0,0,1))</f>
        <v/>
      </c>
      <c r="F11720" s="220"/>
      <c r="G11720" s="221"/>
      <c r="H11720" s="194"/>
      <c r="I11720" s="106"/>
      <c r="J11720" s="195"/>
      <c r="K11720" s="195"/>
      <c r="L11720" s="196"/>
    </row>
    <row r="11721">
      <c r="A11721" s="198"/>
      <c r="B11721" s="219"/>
      <c r="C11721" s="103"/>
      <c r="D11721" s="103"/>
      <c r="E11721" s="5" t="str">
        <f t="array" ref="E11721">IF(D11721="","",XLOOKUP(D11721,DATOS!$D$6:D14000,DATOS!$C$6:C14000,0,0,1))</f>
        <v/>
      </c>
      <c r="F11721" s="220"/>
      <c r="G11721" s="221"/>
      <c r="H11721" s="194"/>
      <c r="I11721" s="106"/>
      <c r="J11721" s="195"/>
      <c r="K11721" s="195"/>
      <c r="L11721" s="196"/>
    </row>
    <row r="11722">
      <c r="A11722" s="198"/>
      <c r="B11722" s="219"/>
      <c r="C11722" s="103"/>
      <c r="D11722" s="103"/>
      <c r="E11722" s="5" t="str">
        <f t="array" ref="E11722">IF(D11722="","",XLOOKUP(D11722,DATOS!$D$6:D14000,DATOS!$C$6:C14000,0,0,1))</f>
        <v/>
      </c>
      <c r="F11722" s="220"/>
      <c r="G11722" s="221"/>
      <c r="H11722" s="194"/>
      <c r="I11722" s="106"/>
      <c r="J11722" s="195"/>
      <c r="K11722" s="195"/>
      <c r="L11722" s="196"/>
    </row>
    <row r="11723">
      <c r="A11723" s="198"/>
      <c r="B11723" s="219"/>
      <c r="C11723" s="103"/>
      <c r="D11723" s="103"/>
      <c r="E11723" s="5" t="str">
        <f t="array" ref="E11723">IF(D11723="","",XLOOKUP(D11723,DATOS!$D$6:D14000,DATOS!$C$6:C14000,0,0,1))</f>
        <v/>
      </c>
      <c r="F11723" s="220"/>
      <c r="G11723" s="221"/>
      <c r="H11723" s="194"/>
      <c r="I11723" s="106"/>
      <c r="J11723" s="195"/>
      <c r="K11723" s="195"/>
      <c r="L11723" s="196"/>
    </row>
    <row r="11724">
      <c r="A11724" s="198"/>
      <c r="B11724" s="219"/>
      <c r="C11724" s="103"/>
      <c r="D11724" s="103"/>
      <c r="E11724" s="5" t="str">
        <f t="array" ref="E11724">IF(D11724="","",XLOOKUP(D11724,DATOS!$D$6:D14000,DATOS!$C$6:C14000,0,0,1))</f>
        <v/>
      </c>
      <c r="F11724" s="220"/>
      <c r="G11724" s="221"/>
      <c r="H11724" s="194"/>
      <c r="I11724" s="106"/>
      <c r="J11724" s="195"/>
      <c r="K11724" s="195"/>
      <c r="L11724" s="196"/>
    </row>
    <row r="11725">
      <c r="A11725" s="198"/>
      <c r="B11725" s="219"/>
      <c r="C11725" s="103"/>
      <c r="D11725" s="103"/>
      <c r="E11725" s="5" t="str">
        <f t="array" ref="E11725">IF(D11725="","",XLOOKUP(D11725,DATOS!$D$6:D14000,DATOS!$C$6:C14000,0,0,1))</f>
        <v/>
      </c>
      <c r="F11725" s="220"/>
      <c r="G11725" s="221"/>
      <c r="H11725" s="194"/>
      <c r="I11725" s="106"/>
      <c r="J11725" s="195"/>
      <c r="K11725" s="195"/>
      <c r="L11725" s="196"/>
    </row>
    <row r="11726">
      <c r="A11726" s="198"/>
      <c r="B11726" s="219"/>
      <c r="C11726" s="103"/>
      <c r="D11726" s="103"/>
      <c r="E11726" s="5" t="str">
        <f t="array" ref="E11726">IF(D11726="","",XLOOKUP(D11726,DATOS!$D$6:D14000,DATOS!$C$6:C14000,0,0,1))</f>
        <v/>
      </c>
      <c r="F11726" s="220"/>
      <c r="G11726" s="221"/>
      <c r="H11726" s="194"/>
      <c r="I11726" s="106"/>
      <c r="J11726" s="195"/>
      <c r="K11726" s="195"/>
      <c r="L11726" s="196"/>
    </row>
    <row r="11727">
      <c r="A11727" s="198"/>
      <c r="B11727" s="219"/>
      <c r="C11727" s="103"/>
      <c r="D11727" s="103"/>
      <c r="E11727" s="5" t="str">
        <f t="array" ref="E11727">IF(D11727="","",XLOOKUP(D11727,DATOS!$D$6:D14000,DATOS!$C$6:C14000,0,0,1))</f>
        <v/>
      </c>
      <c r="F11727" s="220"/>
      <c r="G11727" s="221"/>
      <c r="H11727" s="194"/>
      <c r="I11727" s="106"/>
      <c r="J11727" s="195"/>
      <c r="K11727" s="195"/>
      <c r="L11727" s="196"/>
    </row>
    <row r="11728">
      <c r="A11728" s="198"/>
      <c r="B11728" s="219"/>
      <c r="C11728" s="103"/>
      <c r="D11728" s="103"/>
      <c r="E11728" s="5" t="str">
        <f t="array" ref="E11728">IF(D11728="","",XLOOKUP(D11728,DATOS!$D$6:D14000,DATOS!$C$6:C14000,0,0,1))</f>
        <v/>
      </c>
      <c r="F11728" s="220"/>
      <c r="G11728" s="221"/>
      <c r="H11728" s="194"/>
      <c r="I11728" s="106"/>
      <c r="J11728" s="195"/>
      <c r="K11728" s="195"/>
      <c r="L11728" s="196"/>
    </row>
    <row r="11729">
      <c r="A11729" s="198"/>
      <c r="B11729" s="219"/>
      <c r="C11729" s="103"/>
      <c r="D11729" s="103"/>
      <c r="E11729" s="5" t="str">
        <f t="array" ref="E11729">IF(D11729="","",XLOOKUP(D11729,DATOS!$D$6:D14000,DATOS!$C$6:C14000,0,0,1))</f>
        <v/>
      </c>
      <c r="F11729" s="220"/>
      <c r="G11729" s="221"/>
      <c r="H11729" s="194"/>
      <c r="I11729" s="106"/>
      <c r="J11729" s="195"/>
      <c r="K11729" s="195"/>
      <c r="L11729" s="196"/>
    </row>
    <row r="11730">
      <c r="A11730" s="198"/>
      <c r="B11730" s="219"/>
      <c r="C11730" s="103"/>
      <c r="D11730" s="103"/>
      <c r="E11730" s="5" t="str">
        <f t="array" ref="E11730">IF(D11730="","",XLOOKUP(D11730,DATOS!$D$6:D14000,DATOS!$C$6:C14000,0,0,1))</f>
        <v/>
      </c>
      <c r="F11730" s="220"/>
      <c r="G11730" s="221"/>
      <c r="H11730" s="194"/>
      <c r="I11730" s="106"/>
      <c r="J11730" s="195"/>
      <c r="K11730" s="195"/>
      <c r="L11730" s="196"/>
    </row>
    <row r="11731">
      <c r="A11731" s="198"/>
      <c r="B11731" s="219"/>
      <c r="C11731" s="103"/>
      <c r="D11731" s="103"/>
      <c r="E11731" s="5" t="str">
        <f t="array" ref="E11731">IF(D11731="","",XLOOKUP(D11731,DATOS!$D$6:D14000,DATOS!$C$6:C14000,0,0,1))</f>
        <v/>
      </c>
      <c r="F11731" s="220"/>
      <c r="G11731" s="221"/>
      <c r="H11731" s="194"/>
      <c r="I11731" s="106"/>
      <c r="J11731" s="195"/>
      <c r="K11731" s="195"/>
      <c r="L11731" s="196"/>
    </row>
    <row r="11732">
      <c r="A11732" s="198"/>
      <c r="B11732" s="219"/>
      <c r="C11732" s="103"/>
      <c r="D11732" s="103"/>
      <c r="E11732" s="5" t="str">
        <f t="array" ref="E11732">IF(D11732="","",XLOOKUP(D11732,DATOS!$D$6:D14000,DATOS!$C$6:C14000,0,0,1))</f>
        <v/>
      </c>
      <c r="F11732" s="220"/>
      <c r="G11732" s="221"/>
      <c r="H11732" s="194"/>
      <c r="I11732" s="106"/>
      <c r="J11732" s="195"/>
      <c r="K11732" s="195"/>
      <c r="L11732" s="196"/>
    </row>
    <row r="11733">
      <c r="A11733" s="198"/>
      <c r="B11733" s="219"/>
      <c r="C11733" s="103"/>
      <c r="D11733" s="103"/>
      <c r="E11733" s="5" t="str">
        <f t="array" ref="E11733">IF(D11733="","",XLOOKUP(D11733,DATOS!$D$6:D14000,DATOS!$C$6:C14000,0,0,1))</f>
        <v/>
      </c>
      <c r="F11733" s="220"/>
      <c r="G11733" s="221"/>
      <c r="H11733" s="194"/>
      <c r="I11733" s="106"/>
      <c r="J11733" s="195"/>
      <c r="K11733" s="195"/>
      <c r="L11733" s="196"/>
    </row>
    <row r="11734">
      <c r="A11734" s="198"/>
      <c r="B11734" s="219"/>
      <c r="C11734" s="103"/>
      <c r="D11734" s="103"/>
      <c r="E11734" s="5" t="str">
        <f t="array" ref="E11734">IF(D11734="","",XLOOKUP(D11734,DATOS!$D$6:D14000,DATOS!$C$6:C14000,0,0,1))</f>
        <v/>
      </c>
      <c r="F11734" s="220"/>
      <c r="G11734" s="221"/>
      <c r="H11734" s="194"/>
      <c r="I11734" s="106"/>
      <c r="J11734" s="195"/>
      <c r="K11734" s="195"/>
      <c r="L11734" s="196"/>
    </row>
    <row r="11735">
      <c r="A11735" s="198"/>
      <c r="B11735" s="219"/>
      <c r="C11735" s="103"/>
      <c r="D11735" s="103"/>
      <c r="E11735" s="5" t="str">
        <f t="array" ref="E11735">IF(D11735="","",XLOOKUP(D11735,DATOS!$D$6:D14000,DATOS!$C$6:C14000,0,0,1))</f>
        <v/>
      </c>
      <c r="F11735" s="220"/>
      <c r="G11735" s="221"/>
      <c r="H11735" s="194"/>
      <c r="I11735" s="106"/>
      <c r="J11735" s="195"/>
      <c r="K11735" s="195"/>
      <c r="L11735" s="196"/>
    </row>
    <row r="11736">
      <c r="A11736" s="198"/>
      <c r="B11736" s="219"/>
      <c r="C11736" s="103"/>
      <c r="D11736" s="103"/>
      <c r="E11736" s="5" t="str">
        <f t="array" ref="E11736">IF(D11736="","",XLOOKUP(D11736,DATOS!$D$6:D14000,DATOS!$C$6:C14000,0,0,1))</f>
        <v/>
      </c>
      <c r="F11736" s="220"/>
      <c r="G11736" s="221"/>
      <c r="H11736" s="194"/>
      <c r="I11736" s="106"/>
      <c r="J11736" s="195"/>
      <c r="K11736" s="195"/>
      <c r="L11736" s="196"/>
    </row>
    <row r="11737">
      <c r="A11737" s="198"/>
      <c r="B11737" s="219"/>
      <c r="C11737" s="103"/>
      <c r="D11737" s="103"/>
      <c r="E11737" s="5" t="str">
        <f t="array" ref="E11737">IF(D11737="","",XLOOKUP(D11737,DATOS!$D$6:D14000,DATOS!$C$6:C14000,0,0,1))</f>
        <v/>
      </c>
      <c r="F11737" s="220"/>
      <c r="G11737" s="221"/>
      <c r="H11737" s="194"/>
      <c r="I11737" s="106"/>
      <c r="J11737" s="195"/>
      <c r="K11737" s="195"/>
      <c r="L11737" s="196"/>
    </row>
    <row r="11738">
      <c r="A11738" s="198"/>
      <c r="B11738" s="219"/>
      <c r="C11738" s="103"/>
      <c r="D11738" s="103"/>
      <c r="E11738" s="5" t="str">
        <f t="array" ref="E11738">IF(D11738="","",XLOOKUP(D11738,DATOS!$D$6:D14000,DATOS!$C$6:C14000,0,0,1))</f>
        <v/>
      </c>
      <c r="F11738" s="220"/>
      <c r="G11738" s="221"/>
      <c r="H11738" s="194"/>
      <c r="I11738" s="106"/>
      <c r="J11738" s="195"/>
      <c r="K11738" s="195"/>
      <c r="L11738" s="196"/>
    </row>
    <row r="11739">
      <c r="A11739" s="198"/>
      <c r="B11739" s="219"/>
      <c r="C11739" s="103"/>
      <c r="D11739" s="103"/>
      <c r="E11739" s="5" t="str">
        <f t="array" ref="E11739">IF(D11739="","",XLOOKUP(D11739,DATOS!$D$6:D14000,DATOS!$C$6:C14000,0,0,1))</f>
        <v/>
      </c>
      <c r="F11739" s="220"/>
      <c r="G11739" s="221"/>
      <c r="H11739" s="194"/>
      <c r="I11739" s="106"/>
      <c r="J11739" s="195"/>
      <c r="K11739" s="195"/>
      <c r="L11739" s="196"/>
    </row>
    <row r="11740">
      <c r="A11740" s="198"/>
      <c r="B11740" s="219"/>
      <c r="C11740" s="103"/>
      <c r="D11740" s="103"/>
      <c r="E11740" s="5" t="str">
        <f t="array" ref="E11740">IF(D11740="","",XLOOKUP(D11740,DATOS!$D$6:D14000,DATOS!$C$6:C14000,0,0,1))</f>
        <v/>
      </c>
      <c r="F11740" s="220"/>
      <c r="G11740" s="221"/>
      <c r="H11740" s="194"/>
      <c r="I11740" s="106"/>
      <c r="J11740" s="195"/>
      <c r="K11740" s="195"/>
      <c r="L11740" s="196"/>
    </row>
    <row r="11741">
      <c r="A11741" s="198"/>
      <c r="B11741" s="219"/>
      <c r="C11741" s="103"/>
      <c r="D11741" s="103"/>
      <c r="E11741" s="5" t="str">
        <f t="array" ref="E11741">IF(D11741="","",XLOOKUP(D11741,DATOS!$D$6:D14000,DATOS!$C$6:C14000,0,0,1))</f>
        <v/>
      </c>
      <c r="F11741" s="220"/>
      <c r="G11741" s="221"/>
      <c r="H11741" s="194"/>
      <c r="I11741" s="106"/>
      <c r="J11741" s="195"/>
      <c r="K11741" s="195"/>
      <c r="L11741" s="196"/>
    </row>
    <row r="11742">
      <c r="A11742" s="198"/>
      <c r="B11742" s="219"/>
      <c r="C11742" s="103"/>
      <c r="D11742" s="103"/>
      <c r="E11742" s="5" t="str">
        <f t="array" ref="E11742">IF(D11742="","",XLOOKUP(D11742,DATOS!$D$6:D14000,DATOS!$C$6:C14000,0,0,1))</f>
        <v/>
      </c>
      <c r="F11742" s="220"/>
      <c r="G11742" s="221"/>
      <c r="H11742" s="194"/>
      <c r="I11742" s="106"/>
      <c r="J11742" s="195"/>
      <c r="K11742" s="195"/>
      <c r="L11742" s="196"/>
    </row>
    <row r="11743">
      <c r="A11743" s="198"/>
      <c r="B11743" s="219"/>
      <c r="C11743" s="103"/>
      <c r="D11743" s="103"/>
      <c r="E11743" s="5" t="str">
        <f t="array" ref="E11743">IF(D11743="","",XLOOKUP(D11743,DATOS!$D$6:D14000,DATOS!$C$6:C14000,0,0,1))</f>
        <v/>
      </c>
      <c r="F11743" s="220"/>
      <c r="G11743" s="221"/>
      <c r="H11743" s="194"/>
      <c r="I11743" s="106"/>
      <c r="J11743" s="195"/>
      <c r="K11743" s="195"/>
      <c r="L11743" s="196"/>
    </row>
    <row r="11744">
      <c r="A11744" s="198"/>
      <c r="B11744" s="219"/>
      <c r="C11744" s="103"/>
      <c r="D11744" s="103"/>
      <c r="E11744" s="5" t="str">
        <f t="array" ref="E11744">IF(D11744="","",XLOOKUP(D11744,DATOS!$D$6:D14000,DATOS!$C$6:C14000,0,0,1))</f>
        <v/>
      </c>
      <c r="F11744" s="220"/>
      <c r="G11744" s="221"/>
      <c r="H11744" s="194"/>
      <c r="I11744" s="106"/>
      <c r="J11744" s="195"/>
      <c r="K11744" s="195"/>
      <c r="L11744" s="196"/>
    </row>
    <row r="11745">
      <c r="A11745" s="198"/>
      <c r="B11745" s="219"/>
      <c r="C11745" s="103"/>
      <c r="D11745" s="103"/>
      <c r="E11745" s="224" t="str">
        <f t="array" ref="E11745">IF(D11745="","",XLOOKUP(D11745,DATOS!$D$6:D14000,DATOS!$C$6:C14000,0,0,1))</f>
        <v/>
      </c>
      <c r="F11745" s="220"/>
      <c r="G11745" s="221"/>
      <c r="H11745" s="194"/>
      <c r="I11745" s="106"/>
      <c r="J11745" s="195"/>
      <c r="K11745" s="195"/>
      <c r="L11745" s="196"/>
    </row>
    <row r="11746">
      <c r="A11746" s="198"/>
      <c r="B11746" s="219"/>
      <c r="C11746" s="103"/>
      <c r="D11746" s="103"/>
      <c r="E11746" s="5" t="str">
        <f t="array" ref="E11746">IF(D11746="","",XLOOKUP(D11746,DATOS!$D$6:D14000,DATOS!$C$6:C14000,0,0,1))</f>
        <v/>
      </c>
      <c r="F11746" s="220"/>
      <c r="G11746" s="221"/>
      <c r="H11746" s="194"/>
      <c r="I11746" s="106"/>
      <c r="J11746" s="195"/>
      <c r="K11746" s="195"/>
      <c r="L11746" s="196"/>
    </row>
    <row r="11747">
      <c r="A11747" s="198"/>
      <c r="B11747" s="219"/>
      <c r="C11747" s="103"/>
      <c r="D11747" s="103"/>
      <c r="E11747" s="5" t="str">
        <f t="array" ref="E11747">IF(D11747="","",XLOOKUP(D11747,DATOS!$D$6:D14000,DATOS!$C$6:C14000,0,0,1))</f>
        <v/>
      </c>
      <c r="F11747" s="220"/>
      <c r="G11747" s="221"/>
      <c r="H11747" s="194"/>
      <c r="I11747" s="106"/>
      <c r="J11747" s="195"/>
      <c r="K11747" s="195"/>
      <c r="L11747" s="196"/>
    </row>
    <row r="11748">
      <c r="A11748" s="198"/>
      <c r="B11748" s="219"/>
      <c r="C11748" s="103"/>
      <c r="D11748" s="103"/>
      <c r="E11748" s="5" t="str">
        <f t="array" ref="E11748">IF(D11748="","",XLOOKUP(D11748,DATOS!$D$6:D14000,DATOS!$C$6:C14000,0,0,1))</f>
        <v/>
      </c>
      <c r="F11748" s="220"/>
      <c r="G11748" s="221"/>
      <c r="H11748" s="194"/>
      <c r="I11748" s="106"/>
      <c r="J11748" s="195"/>
      <c r="K11748" s="195"/>
      <c r="L11748" s="196"/>
    </row>
    <row r="11749">
      <c r="A11749" s="198"/>
      <c r="B11749" s="219"/>
      <c r="C11749" s="103"/>
      <c r="D11749" s="103"/>
      <c r="E11749" s="5" t="str">
        <f t="array" ref="E11749">IF(D11749="","",XLOOKUP(D11749,DATOS!$D$6:D14000,DATOS!$C$6:C14000,0,0,1))</f>
        <v/>
      </c>
      <c r="F11749" s="220"/>
      <c r="G11749" s="221"/>
      <c r="H11749" s="194"/>
      <c r="I11749" s="106"/>
      <c r="J11749" s="195"/>
      <c r="K11749" s="195"/>
      <c r="L11749" s="196"/>
    </row>
    <row r="11750">
      <c r="A11750" s="198"/>
      <c r="B11750" s="219"/>
      <c r="C11750" s="103"/>
      <c r="D11750" s="103"/>
      <c r="E11750" s="5" t="str">
        <f t="array" ref="E11750">IF(D11750="","",XLOOKUP(D11750,DATOS!$D$6:D14000,DATOS!$C$6:C14000,0,0,1))</f>
        <v/>
      </c>
      <c r="F11750" s="220"/>
      <c r="G11750" s="221"/>
      <c r="H11750" s="194"/>
      <c r="I11750" s="106"/>
      <c r="J11750" s="195"/>
      <c r="K11750" s="195"/>
      <c r="L11750" s="196"/>
    </row>
    <row r="11751">
      <c r="A11751" s="198"/>
      <c r="B11751" s="219"/>
      <c r="C11751" s="103"/>
      <c r="D11751" s="103"/>
      <c r="E11751" s="5" t="str">
        <f t="array" ref="E11751">IF(D11751="","",XLOOKUP(D11751,DATOS!$D$6:D14000,DATOS!$C$6:C14000,0,0,1))</f>
        <v/>
      </c>
      <c r="F11751" s="220"/>
      <c r="G11751" s="221"/>
      <c r="H11751" s="194"/>
      <c r="I11751" s="106"/>
      <c r="J11751" s="195"/>
      <c r="K11751" s="195"/>
      <c r="L11751" s="196"/>
    </row>
    <row r="11752">
      <c r="A11752" s="198"/>
      <c r="B11752" s="219"/>
      <c r="C11752" s="103"/>
      <c r="D11752" s="103"/>
      <c r="E11752" s="5" t="str">
        <f t="array" ref="E11752">IF(D11752="","",XLOOKUP(D11752,DATOS!$D$6:D14000,DATOS!$C$6:C14000,0,0,1))</f>
        <v/>
      </c>
      <c r="F11752" s="220"/>
      <c r="G11752" s="221"/>
      <c r="H11752" s="194"/>
      <c r="I11752" s="106"/>
      <c r="J11752" s="195"/>
      <c r="K11752" s="195"/>
      <c r="L11752" s="196"/>
    </row>
    <row r="11753">
      <c r="A11753" s="198"/>
      <c r="B11753" s="219"/>
      <c r="C11753" s="103"/>
      <c r="D11753" s="103"/>
      <c r="E11753" s="5" t="str">
        <f t="array" ref="E11753">IF(D11753="","",XLOOKUP(D11753,DATOS!$D$6:D14000,DATOS!$C$6:C14000,0,0,1))</f>
        <v/>
      </c>
      <c r="F11753" s="220"/>
      <c r="G11753" s="221"/>
      <c r="H11753" s="194"/>
      <c r="I11753" s="106"/>
      <c r="J11753" s="195"/>
      <c r="K11753" s="195"/>
      <c r="L11753" s="196"/>
    </row>
    <row r="11754">
      <c r="A11754" s="198"/>
      <c r="B11754" s="219"/>
      <c r="C11754" s="103"/>
      <c r="D11754" s="103"/>
      <c r="E11754" s="5" t="str">
        <f t="array" ref="E11754">IF(D11754="","",XLOOKUP(D11754,DATOS!$D$6:D14000,DATOS!$C$6:C14000,0,0,1))</f>
        <v/>
      </c>
      <c r="F11754" s="220"/>
      <c r="G11754" s="221"/>
      <c r="H11754" s="194"/>
      <c r="I11754" s="106"/>
      <c r="J11754" s="195"/>
      <c r="K11754" s="195"/>
      <c r="L11754" s="196"/>
    </row>
    <row r="11755">
      <c r="A11755" s="198"/>
      <c r="B11755" s="219"/>
      <c r="C11755" s="103"/>
      <c r="D11755" s="103"/>
      <c r="E11755" s="5" t="str">
        <f t="array" ref="E11755">IF(D11755="","",XLOOKUP(D11755,DATOS!$D$6:D14000,DATOS!$C$6:C14000,0,0,1))</f>
        <v/>
      </c>
      <c r="F11755" s="220"/>
      <c r="G11755" s="221"/>
      <c r="H11755" s="194"/>
      <c r="I11755" s="106"/>
      <c r="J11755" s="195"/>
      <c r="K11755" s="195"/>
      <c r="L11755" s="196"/>
    </row>
    <row r="11756">
      <c r="A11756" s="198"/>
      <c r="B11756" s="219"/>
      <c r="C11756" s="103"/>
      <c r="D11756" s="103"/>
      <c r="E11756" s="5" t="str">
        <f t="array" ref="E11756">IF(D11756="","",XLOOKUP(D11756,DATOS!$D$6:D14000,DATOS!$C$6:C14000,0,0,1))</f>
        <v/>
      </c>
      <c r="F11756" s="220"/>
      <c r="G11756" s="221"/>
      <c r="H11756" s="194"/>
      <c r="I11756" s="106"/>
      <c r="J11756" s="195"/>
      <c r="K11756" s="195"/>
      <c r="L11756" s="196"/>
    </row>
    <row r="11757">
      <c r="A11757" s="198"/>
      <c r="B11757" s="219"/>
      <c r="C11757" s="103"/>
      <c r="D11757" s="103"/>
      <c r="E11757" s="5" t="str">
        <f t="array" ref="E11757">IF(D11757="","",XLOOKUP(D11757,DATOS!$D$6:D14000,DATOS!$C$6:C14000,0,0,1))</f>
        <v/>
      </c>
      <c r="F11757" s="220"/>
      <c r="G11757" s="221"/>
      <c r="H11757" s="194"/>
      <c r="I11757" s="106"/>
      <c r="J11757" s="195"/>
      <c r="K11757" s="195"/>
      <c r="L11757" s="196"/>
    </row>
    <row r="11758">
      <c r="A11758" s="198"/>
      <c r="B11758" s="219"/>
      <c r="C11758" s="103"/>
      <c r="D11758" s="103"/>
      <c r="E11758" s="224" t="str">
        <f t="array" ref="E11758">IF(D11758="","",XLOOKUP(D11758,DATOS!$D$6:D14000,DATOS!$C$6:C14000,0,0,1))</f>
        <v/>
      </c>
      <c r="F11758" s="220"/>
      <c r="G11758" s="221"/>
      <c r="H11758" s="194"/>
      <c r="I11758" s="106"/>
      <c r="J11758" s="195"/>
      <c r="K11758" s="195"/>
      <c r="L11758" s="196"/>
    </row>
    <row r="11759">
      <c r="A11759" s="198"/>
      <c r="B11759" s="219"/>
      <c r="C11759" s="103"/>
      <c r="D11759" s="103"/>
      <c r="E11759" s="5" t="str">
        <f t="array" ref="E11759">IF(D11759="","",XLOOKUP(D11759,DATOS!$D$6:D14000,DATOS!$C$6:C14000,0,0,1))</f>
        <v/>
      </c>
      <c r="F11759" s="220"/>
      <c r="G11759" s="221"/>
      <c r="H11759" s="194"/>
      <c r="I11759" s="106"/>
      <c r="J11759" s="195"/>
      <c r="K11759" s="195"/>
      <c r="L11759" s="196"/>
    </row>
    <row r="11760">
      <c r="A11760" s="198"/>
      <c r="B11760" s="219"/>
      <c r="C11760" s="103"/>
      <c r="D11760" s="103"/>
      <c r="E11760" s="5" t="str">
        <f t="array" ref="E11760">IF(D11760="","",XLOOKUP(D11760,DATOS!$D$6:D14000,DATOS!$C$6:C14000,0,0,1))</f>
        <v/>
      </c>
      <c r="F11760" s="220"/>
      <c r="G11760" s="221"/>
      <c r="H11760" s="194"/>
      <c r="I11760" s="106"/>
      <c r="J11760" s="195"/>
      <c r="K11760" s="195"/>
      <c r="L11760" s="196"/>
    </row>
    <row r="11761">
      <c r="A11761" s="198"/>
      <c r="B11761" s="219"/>
      <c r="C11761" s="103"/>
      <c r="D11761" s="103"/>
      <c r="E11761" s="5" t="str">
        <f t="array" ref="E11761">IF(D11761="","",XLOOKUP(D11761,DATOS!$D$6:D14000,DATOS!$C$6:C14000,0,0,1))</f>
        <v/>
      </c>
      <c r="F11761" s="220"/>
      <c r="G11761" s="221"/>
      <c r="H11761" s="194"/>
      <c r="I11761" s="106"/>
      <c r="J11761" s="195"/>
      <c r="K11761" s="195"/>
      <c r="L11761" s="196"/>
    </row>
    <row r="11762">
      <c r="A11762" s="198"/>
      <c r="B11762" s="219"/>
      <c r="C11762" s="103"/>
      <c r="D11762" s="103"/>
      <c r="E11762" s="5" t="str">
        <f t="array" ref="E11762">IF(D11762="","",XLOOKUP(D11762,DATOS!$D$6:D14000,DATOS!$C$6:C14000,0,0,1))</f>
        <v/>
      </c>
      <c r="F11762" s="220"/>
      <c r="G11762" s="221"/>
      <c r="H11762" s="194"/>
      <c r="I11762" s="106"/>
      <c r="J11762" s="195"/>
      <c r="K11762" s="195"/>
      <c r="L11762" s="196"/>
    </row>
    <row r="11763">
      <c r="A11763" s="198"/>
      <c r="B11763" s="219"/>
      <c r="C11763" s="103"/>
      <c r="D11763" s="103"/>
      <c r="E11763" s="5" t="str">
        <f t="array" ref="E11763">IF(D11763="","",XLOOKUP(D11763,DATOS!$D$6:D14000,DATOS!$C$6:C14000,0,0,1))</f>
        <v/>
      </c>
      <c r="F11763" s="220"/>
      <c r="G11763" s="221"/>
      <c r="H11763" s="194"/>
      <c r="I11763" s="106"/>
      <c r="J11763" s="195"/>
      <c r="K11763" s="195"/>
      <c r="L11763" s="196"/>
    </row>
    <row r="11764">
      <c r="A11764" s="198"/>
      <c r="B11764" s="219"/>
      <c r="C11764" s="103"/>
      <c r="D11764" s="103"/>
      <c r="E11764" s="5" t="str">
        <f t="array" ref="E11764">IF(D11764="","",XLOOKUP(D11764,DATOS!$D$6:D14000,DATOS!$C$6:C14000,0,0,1))</f>
        <v/>
      </c>
      <c r="F11764" s="220"/>
      <c r="G11764" s="221"/>
      <c r="H11764" s="194"/>
      <c r="I11764" s="106"/>
      <c r="J11764" s="195"/>
      <c r="K11764" s="195"/>
      <c r="L11764" s="196"/>
    </row>
    <row r="11765">
      <c r="A11765" s="198"/>
      <c r="B11765" s="219"/>
      <c r="C11765" s="103"/>
      <c r="D11765" s="103"/>
      <c r="E11765" s="5" t="str">
        <f t="array" ref="E11765">IF(D11765="","",XLOOKUP(D11765,DATOS!$D$6:D14000,DATOS!$C$6:C14000,0,0,1))</f>
        <v/>
      </c>
      <c r="F11765" s="220"/>
      <c r="G11765" s="221"/>
      <c r="H11765" s="194"/>
      <c r="I11765" s="106"/>
      <c r="J11765" s="195"/>
      <c r="K11765" s="195"/>
      <c r="L11765" s="196"/>
    </row>
    <row r="11766">
      <c r="A11766" s="198"/>
      <c r="B11766" s="219"/>
      <c r="C11766" s="103"/>
      <c r="D11766" s="103"/>
      <c r="E11766" s="224" t="str">
        <f t="array" ref="E11766">IF(D11766="","",XLOOKUP(D11766,DATOS!$D$6:D14000,DATOS!$C$6:C14000,0,0,1))</f>
        <v/>
      </c>
      <c r="F11766" s="220"/>
      <c r="G11766" s="221"/>
      <c r="H11766" s="194"/>
      <c r="I11766" s="106"/>
      <c r="J11766" s="195"/>
      <c r="K11766" s="195"/>
      <c r="L11766" s="196"/>
    </row>
    <row r="11767">
      <c r="A11767" s="198"/>
      <c r="B11767" s="219"/>
      <c r="C11767" s="103"/>
      <c r="D11767" s="103"/>
      <c r="E11767" s="5" t="str">
        <f t="array" ref="E11767">IF(D11767="","",XLOOKUP(D11767,DATOS!$D$6:D14000,DATOS!$C$6:C14000,0,0,1))</f>
        <v/>
      </c>
      <c r="F11767" s="220"/>
      <c r="G11767" s="221"/>
      <c r="H11767" s="194"/>
      <c r="I11767" s="106"/>
      <c r="J11767" s="195"/>
      <c r="K11767" s="195"/>
      <c r="L11767" s="196"/>
    </row>
    <row r="11768">
      <c r="A11768" s="198"/>
      <c r="B11768" s="219"/>
      <c r="C11768" s="103"/>
      <c r="D11768" s="103"/>
      <c r="E11768" s="5" t="str">
        <f t="array" ref="E11768">IF(D11768="","",XLOOKUP(D11768,DATOS!$D$6:D14000,DATOS!$C$6:C14000,0,0,1))</f>
        <v/>
      </c>
      <c r="F11768" s="220"/>
      <c r="G11768" s="221"/>
      <c r="H11768" s="194"/>
      <c r="I11768" s="106"/>
      <c r="J11768" s="195"/>
      <c r="K11768" s="195"/>
      <c r="L11768" s="196"/>
    </row>
    <row r="11769">
      <c r="A11769" s="198"/>
      <c r="B11769" s="219"/>
      <c r="C11769" s="103"/>
      <c r="D11769" s="103"/>
      <c r="E11769" s="5" t="str">
        <f t="array" ref="E11769">IF(D11769="","",XLOOKUP(D11769,DATOS!$D$6:D14000,DATOS!$C$6:C14000,0,0,1))</f>
        <v/>
      </c>
      <c r="F11769" s="220"/>
      <c r="G11769" s="221"/>
      <c r="H11769" s="194"/>
      <c r="I11769" s="106"/>
      <c r="J11769" s="195"/>
      <c r="K11769" s="195"/>
      <c r="L11769" s="196"/>
    </row>
    <row r="11770">
      <c r="A11770" s="198"/>
      <c r="B11770" s="219"/>
      <c r="C11770" s="103"/>
      <c r="D11770" s="103"/>
      <c r="E11770" s="5" t="str">
        <f t="array" ref="E11770">IF(D11770="","",XLOOKUP(D11770,DATOS!$D$6:D14000,DATOS!$C$6:C14000,0,0,1))</f>
        <v/>
      </c>
      <c r="F11770" s="220"/>
      <c r="G11770" s="221"/>
      <c r="H11770" s="194"/>
      <c r="I11770" s="106"/>
      <c r="J11770" s="195"/>
      <c r="K11770" s="195"/>
      <c r="L11770" s="196"/>
    </row>
    <row r="11771">
      <c r="A11771" s="198"/>
      <c r="B11771" s="219"/>
      <c r="C11771" s="103"/>
      <c r="D11771" s="103"/>
      <c r="E11771" s="5" t="str">
        <f t="array" ref="E11771">IF(D11771="","",XLOOKUP(D11771,DATOS!$D$6:D14000,DATOS!$C$6:C14000,0,0,1))</f>
        <v/>
      </c>
      <c r="F11771" s="220"/>
      <c r="G11771" s="221"/>
      <c r="H11771" s="194"/>
      <c r="I11771" s="106"/>
      <c r="J11771" s="195"/>
      <c r="K11771" s="195"/>
      <c r="L11771" s="196"/>
    </row>
    <row r="11772">
      <c r="A11772" s="198"/>
      <c r="B11772" s="219"/>
      <c r="C11772" s="103"/>
      <c r="D11772" s="103"/>
      <c r="E11772" s="5" t="str">
        <f t="array" ref="E11772">IF(D11772="","",XLOOKUP(D11772,DATOS!$D$6:D14000,DATOS!$C$6:C14000,0,0,1))</f>
        <v/>
      </c>
      <c r="F11772" s="220"/>
      <c r="G11772" s="221"/>
      <c r="H11772" s="194"/>
      <c r="I11772" s="106"/>
      <c r="J11772" s="195"/>
      <c r="K11772" s="195"/>
      <c r="L11772" s="196"/>
    </row>
    <row r="11773">
      <c r="A11773" s="198"/>
      <c r="B11773" s="219"/>
      <c r="C11773" s="103"/>
      <c r="D11773" s="103"/>
      <c r="E11773" s="5" t="str">
        <f t="array" ref="E11773">IF(D11773="","",XLOOKUP(D11773,DATOS!$D$6:D14000,DATOS!$C$6:C14000,0,0,1))</f>
        <v/>
      </c>
      <c r="F11773" s="220"/>
      <c r="G11773" s="221"/>
      <c r="H11773" s="194"/>
      <c r="I11773" s="106"/>
      <c r="J11773" s="195"/>
      <c r="K11773" s="195"/>
      <c r="L11773" s="196"/>
    </row>
    <row r="11774">
      <c r="A11774" s="198"/>
      <c r="B11774" s="219"/>
      <c r="C11774" s="103"/>
      <c r="D11774" s="103"/>
      <c r="E11774" s="5" t="str">
        <f t="array" ref="E11774">IF(D11774="","",XLOOKUP(D11774,DATOS!$D$6:D14000,DATOS!$C$6:C14000,0,0,1))</f>
        <v/>
      </c>
      <c r="F11774" s="220"/>
      <c r="G11774" s="221"/>
      <c r="H11774" s="194"/>
      <c r="I11774" s="106"/>
      <c r="J11774" s="195"/>
      <c r="K11774" s="195"/>
      <c r="L11774" s="196"/>
    </row>
    <row r="11775">
      <c r="A11775" s="198"/>
      <c r="B11775" s="219"/>
      <c r="C11775" s="103"/>
      <c r="D11775" s="103"/>
      <c r="E11775" s="5" t="str">
        <f t="array" ref="E11775">IF(D11775="","",XLOOKUP(D11775,DATOS!$D$6:D14000,DATOS!$C$6:C14000,0,0,1))</f>
        <v/>
      </c>
      <c r="F11775" s="220"/>
      <c r="G11775" s="221"/>
      <c r="H11775" s="194"/>
      <c r="I11775" s="106"/>
      <c r="J11775" s="195"/>
      <c r="K11775" s="195"/>
      <c r="L11775" s="196"/>
    </row>
    <row r="11776">
      <c r="A11776" s="198"/>
      <c r="B11776" s="219"/>
      <c r="C11776" s="103"/>
      <c r="D11776" s="103"/>
      <c r="E11776" s="5" t="str">
        <f t="array" ref="E11776">IF(D11776="","",XLOOKUP(D11776,DATOS!$D$6:D14000,DATOS!$C$6:C14000,0,0,1))</f>
        <v/>
      </c>
      <c r="F11776" s="220"/>
      <c r="G11776" s="221"/>
      <c r="H11776" s="194"/>
      <c r="I11776" s="106"/>
      <c r="J11776" s="195"/>
      <c r="K11776" s="195"/>
      <c r="L11776" s="196"/>
    </row>
    <row r="11777">
      <c r="A11777" s="198"/>
      <c r="B11777" s="219"/>
      <c r="C11777" s="103"/>
      <c r="D11777" s="103"/>
      <c r="E11777" s="5" t="str">
        <f t="array" ref="E11777">IF(D11777="","",XLOOKUP(D11777,DATOS!$D$6:D14000,DATOS!$C$6:C14000,0,0,1))</f>
        <v/>
      </c>
      <c r="F11777" s="220"/>
      <c r="G11777" s="221"/>
      <c r="H11777" s="194"/>
      <c r="I11777" s="106"/>
      <c r="J11777" s="195"/>
      <c r="K11777" s="195"/>
      <c r="L11777" s="196"/>
    </row>
    <row r="11778">
      <c r="A11778" s="198"/>
      <c r="B11778" s="219"/>
      <c r="C11778" s="103"/>
      <c r="D11778" s="103"/>
      <c r="E11778" s="5" t="str">
        <f t="array" ref="E11778">IF(D11778="","",XLOOKUP(D11778,DATOS!$D$6:D14000,DATOS!$C$6:C14000,0,0,1))</f>
        <v/>
      </c>
      <c r="F11778" s="220"/>
      <c r="G11778" s="221"/>
      <c r="H11778" s="194"/>
      <c r="I11778" s="106"/>
      <c r="J11778" s="195"/>
      <c r="K11778" s="195"/>
      <c r="L11778" s="196"/>
    </row>
    <row r="11779">
      <c r="A11779" s="198"/>
      <c r="B11779" s="219"/>
      <c r="C11779" s="103"/>
      <c r="D11779" s="103"/>
      <c r="E11779" s="224" t="str">
        <f t="array" ref="E11779">IF(D11779="","",XLOOKUP(D11779,DATOS!$D$6:D14000,DATOS!$C$6:C14000,0,0,1))</f>
        <v/>
      </c>
      <c r="F11779" s="220"/>
      <c r="G11779" s="221"/>
      <c r="H11779" s="194"/>
      <c r="I11779" s="106"/>
      <c r="J11779" s="195"/>
      <c r="K11779" s="195"/>
      <c r="L11779" s="196"/>
    </row>
    <row r="11780">
      <c r="A11780" s="198"/>
      <c r="B11780" s="219"/>
      <c r="C11780" s="103"/>
      <c r="D11780" s="103"/>
      <c r="E11780" s="5" t="str">
        <f t="array" ref="E11780">IF(D11780="","",XLOOKUP(D11780,DATOS!$D$6:D14000,DATOS!$C$6:C14000,0,0,1))</f>
        <v/>
      </c>
      <c r="F11780" s="220"/>
      <c r="G11780" s="221"/>
      <c r="H11780" s="194"/>
      <c r="I11780" s="106"/>
      <c r="J11780" s="195"/>
      <c r="K11780" s="195"/>
      <c r="L11780" s="196"/>
    </row>
    <row r="11781">
      <c r="A11781" s="198"/>
      <c r="B11781" s="219"/>
      <c r="C11781" s="103"/>
      <c r="D11781" s="103"/>
      <c r="E11781" s="5" t="str">
        <f t="array" ref="E11781">IF(D11781="","",XLOOKUP(D11781,DATOS!$D$6:D14000,DATOS!$C$6:C14000,0,0,1))</f>
        <v/>
      </c>
      <c r="F11781" s="220"/>
      <c r="G11781" s="221"/>
      <c r="H11781" s="194"/>
      <c r="I11781" s="106"/>
      <c r="J11781" s="195"/>
      <c r="K11781" s="195"/>
      <c r="L11781" s="196"/>
    </row>
    <row r="11782">
      <c r="A11782" s="198"/>
      <c r="B11782" s="219"/>
      <c r="C11782" s="103"/>
      <c r="D11782" s="103"/>
      <c r="E11782" s="5" t="str">
        <f t="array" ref="E11782">IF(D11782="","",XLOOKUP(D11782,DATOS!$D$6:D14000,DATOS!$C$6:C14000,0,0,1))</f>
        <v/>
      </c>
      <c r="F11782" s="220"/>
      <c r="G11782" s="221"/>
      <c r="H11782" s="194"/>
      <c r="I11782" s="106"/>
      <c r="J11782" s="195"/>
      <c r="K11782" s="195"/>
      <c r="L11782" s="196"/>
    </row>
    <row r="11783">
      <c r="A11783" s="198"/>
      <c r="B11783" s="219"/>
      <c r="C11783" s="103"/>
      <c r="D11783" s="103"/>
      <c r="E11783" s="5" t="str">
        <f t="array" ref="E11783">IF(D11783="","",XLOOKUP(D11783,DATOS!$D$6:D14000,DATOS!$C$6:C14000,0,0,1))</f>
        <v/>
      </c>
      <c r="F11783" s="220"/>
      <c r="G11783" s="221"/>
      <c r="H11783" s="194"/>
      <c r="I11783" s="106"/>
      <c r="J11783" s="195"/>
      <c r="K11783" s="195"/>
      <c r="L11783" s="196"/>
    </row>
    <row r="11784">
      <c r="A11784" s="198"/>
      <c r="B11784" s="219"/>
      <c r="C11784" s="103"/>
      <c r="D11784" s="103"/>
      <c r="E11784" s="5" t="str">
        <f t="array" ref="E11784">IF(D11784="","",XLOOKUP(D11784,DATOS!$D$6:D14000,DATOS!$C$6:C14000,0,0,1))</f>
        <v/>
      </c>
      <c r="F11784" s="220"/>
      <c r="G11784" s="221"/>
      <c r="H11784" s="194"/>
      <c r="I11784" s="106"/>
      <c r="J11784" s="195"/>
      <c r="K11784" s="195"/>
      <c r="L11784" s="196"/>
    </row>
    <row r="11785">
      <c r="A11785" s="198"/>
      <c r="B11785" s="219"/>
      <c r="C11785" s="103"/>
      <c r="D11785" s="103"/>
      <c r="E11785" s="5" t="str">
        <f t="array" ref="E11785">IF(D11785="","",XLOOKUP(D11785,DATOS!$D$6:D14000,DATOS!$C$6:C14000,0,0,1))</f>
        <v/>
      </c>
      <c r="F11785" s="220"/>
      <c r="G11785" s="221"/>
      <c r="H11785" s="194"/>
      <c r="I11785" s="106"/>
      <c r="J11785" s="195"/>
      <c r="K11785" s="195"/>
      <c r="L11785" s="196"/>
    </row>
    <row r="11786">
      <c r="A11786" s="198"/>
      <c r="B11786" s="219"/>
      <c r="C11786" s="103"/>
      <c r="D11786" s="103"/>
      <c r="E11786" s="5" t="str">
        <f t="array" ref="E11786">IF(D11786="","",XLOOKUP(D11786,DATOS!$D$6:D14000,DATOS!$C$6:C14000,0,0,1))</f>
        <v/>
      </c>
      <c r="F11786" s="220"/>
      <c r="G11786" s="221"/>
      <c r="H11786" s="194"/>
      <c r="I11786" s="106"/>
      <c r="J11786" s="195"/>
      <c r="K11786" s="195"/>
      <c r="L11786" s="196"/>
    </row>
    <row r="11787">
      <c r="A11787" s="198"/>
      <c r="B11787" s="219"/>
      <c r="C11787" s="103"/>
      <c r="D11787" s="103"/>
      <c r="E11787" s="5" t="str">
        <f t="array" ref="E11787">IF(D11787="","",XLOOKUP(D11787,DATOS!$D$6:D14000,DATOS!$C$6:C14000,0,0,1))</f>
        <v/>
      </c>
      <c r="F11787" s="220"/>
      <c r="G11787" s="221"/>
      <c r="H11787" s="194"/>
      <c r="I11787" s="106"/>
      <c r="J11787" s="195"/>
      <c r="K11787" s="195"/>
      <c r="L11787" s="196"/>
    </row>
    <row r="11788">
      <c r="A11788" s="198"/>
      <c r="B11788" s="219"/>
      <c r="C11788" s="103"/>
      <c r="D11788" s="103"/>
      <c r="E11788" s="5" t="str">
        <f t="array" ref="E11788">IF(D11788="","",XLOOKUP(D11788,DATOS!$D$6:D14000,DATOS!$C$6:C14000,0,0,1))</f>
        <v/>
      </c>
      <c r="F11788" s="220"/>
      <c r="G11788" s="221"/>
      <c r="H11788" s="194"/>
      <c r="I11788" s="106"/>
      <c r="J11788" s="195"/>
      <c r="K11788" s="195"/>
      <c r="L11788" s="196"/>
    </row>
    <row r="11789">
      <c r="A11789" s="198"/>
      <c r="B11789" s="219"/>
      <c r="C11789" s="103"/>
      <c r="D11789" s="103"/>
      <c r="E11789" s="5" t="str">
        <f t="array" ref="E11789">IF(D11789="","",XLOOKUP(D11789,DATOS!$D$6:D14000,DATOS!$C$6:C14000,0,0,1))</f>
        <v/>
      </c>
      <c r="F11789" s="220"/>
      <c r="G11789" s="221"/>
      <c r="H11789" s="194"/>
      <c r="I11789" s="106"/>
      <c r="J11789" s="195"/>
      <c r="K11789" s="195"/>
      <c r="L11789" s="196"/>
    </row>
    <row r="11790">
      <c r="A11790" s="198"/>
      <c r="B11790" s="219"/>
      <c r="C11790" s="103"/>
      <c r="D11790" s="103"/>
      <c r="E11790" s="5" t="str">
        <f t="array" ref="E11790">IF(D11790="","",XLOOKUP(D11790,DATOS!$D$6:D14000,DATOS!$C$6:C14000,0,0,1))</f>
        <v/>
      </c>
      <c r="F11790" s="220"/>
      <c r="G11790" s="221"/>
      <c r="H11790" s="194"/>
      <c r="I11790" s="106"/>
      <c r="J11790" s="195"/>
      <c r="K11790" s="195"/>
      <c r="L11790" s="196"/>
    </row>
    <row r="11791">
      <c r="A11791" s="198"/>
      <c r="B11791" s="219"/>
      <c r="C11791" s="103"/>
      <c r="D11791" s="103"/>
      <c r="E11791" s="5" t="str">
        <f t="array" ref="E11791">IF(D11791="","",XLOOKUP(D11791,DATOS!$D$6:D14000,DATOS!$C$6:C14000,0,0,1))</f>
        <v/>
      </c>
      <c r="F11791" s="220"/>
      <c r="G11791" s="221"/>
      <c r="H11791" s="194"/>
      <c r="I11791" s="106"/>
      <c r="J11791" s="195"/>
      <c r="K11791" s="195"/>
      <c r="L11791" s="196"/>
    </row>
    <row r="11792">
      <c r="A11792" s="198"/>
      <c r="B11792" s="219"/>
      <c r="C11792" s="103"/>
      <c r="D11792" s="103"/>
      <c r="E11792" s="5" t="str">
        <f t="array" ref="E11792">IF(D11792="","",XLOOKUP(D11792,DATOS!$D$6:D14000,DATOS!$C$6:C14000,0,0,1))</f>
        <v/>
      </c>
      <c r="F11792" s="220"/>
      <c r="G11792" s="221"/>
      <c r="H11792" s="194"/>
      <c r="I11792" s="106"/>
      <c r="J11792" s="195"/>
      <c r="K11792" s="195"/>
      <c r="L11792" s="196"/>
    </row>
    <row r="11793">
      <c r="A11793" s="198"/>
      <c r="B11793" s="219"/>
      <c r="C11793" s="103"/>
      <c r="D11793" s="103"/>
      <c r="E11793" s="5" t="str">
        <f t="array" ref="E11793">IF(D11793="","",XLOOKUP(D11793,DATOS!$D$6:D14000,DATOS!$C$6:C14000,0,0,1))</f>
        <v/>
      </c>
      <c r="F11793" s="220"/>
      <c r="G11793" s="221"/>
      <c r="H11793" s="194"/>
      <c r="I11793" s="106"/>
      <c r="J11793" s="195"/>
      <c r="K11793" s="195"/>
      <c r="L11793" s="196"/>
    </row>
    <row r="11794">
      <c r="A11794" s="198"/>
      <c r="B11794" s="219"/>
      <c r="C11794" s="103"/>
      <c r="D11794" s="103"/>
      <c r="E11794" s="5" t="str">
        <f t="array" ref="E11794">IF(D11794="","",XLOOKUP(D11794,DATOS!$D$6:D14000,DATOS!$C$6:C14000,0,0,1))</f>
        <v/>
      </c>
      <c r="F11794" s="220"/>
      <c r="G11794" s="221"/>
      <c r="H11794" s="194"/>
      <c r="I11794" s="106"/>
      <c r="J11794" s="195"/>
      <c r="K11794" s="195"/>
      <c r="L11794" s="196"/>
    </row>
    <row r="11795">
      <c r="A11795" s="198"/>
      <c r="B11795" s="219"/>
      <c r="C11795" s="103"/>
      <c r="D11795" s="103"/>
      <c r="E11795" s="5" t="str">
        <f t="array" ref="E11795">IF(D11795="","",XLOOKUP(D11795,DATOS!$D$6:D14000,DATOS!$C$6:C14000,0,0,1))</f>
        <v/>
      </c>
      <c r="F11795" s="220"/>
      <c r="G11795" s="221"/>
      <c r="H11795" s="194"/>
      <c r="I11795" s="106"/>
      <c r="J11795" s="195"/>
      <c r="K11795" s="195"/>
      <c r="L11795" s="196"/>
    </row>
    <row r="11796">
      <c r="A11796" s="198"/>
      <c r="B11796" s="219"/>
      <c r="C11796" s="103"/>
      <c r="D11796" s="103"/>
      <c r="E11796" s="5" t="str">
        <f t="array" ref="E11796">IF(D11796="","",XLOOKUP(D11796,DATOS!$D$6:D14000,DATOS!$C$6:C14000,0,0,1))</f>
        <v/>
      </c>
      <c r="F11796" s="220"/>
      <c r="G11796" s="221"/>
      <c r="H11796" s="194"/>
      <c r="I11796" s="106"/>
      <c r="J11796" s="195"/>
      <c r="K11796" s="195"/>
      <c r="L11796" s="196"/>
    </row>
    <row r="11797">
      <c r="A11797" s="198"/>
      <c r="B11797" s="219"/>
      <c r="C11797" s="103"/>
      <c r="D11797" s="103"/>
      <c r="E11797" s="5" t="str">
        <f t="array" ref="E11797">IF(D11797="","",XLOOKUP(D11797,DATOS!$D$6:D14000,DATOS!$C$6:C14000,0,0,1))</f>
        <v/>
      </c>
      <c r="F11797" s="220"/>
      <c r="G11797" s="221"/>
      <c r="H11797" s="194"/>
      <c r="I11797" s="106"/>
      <c r="J11797" s="195"/>
      <c r="K11797" s="195"/>
      <c r="L11797" s="196"/>
    </row>
    <row r="11798">
      <c r="A11798" s="198"/>
      <c r="B11798" s="219"/>
      <c r="C11798" s="103"/>
      <c r="D11798" s="103"/>
      <c r="E11798" s="5" t="str">
        <f t="array" ref="E11798">IF(D11798="","",XLOOKUP(D11798,DATOS!$D$6:D14000,DATOS!$C$6:C14000,0,0,1))</f>
        <v/>
      </c>
      <c r="F11798" s="220"/>
      <c r="G11798" s="221"/>
      <c r="H11798" s="194"/>
      <c r="I11798" s="106"/>
      <c r="J11798" s="195"/>
      <c r="K11798" s="195"/>
      <c r="L11798" s="196"/>
    </row>
    <row r="11799">
      <c r="A11799" s="198"/>
      <c r="B11799" s="219"/>
      <c r="C11799" s="103"/>
      <c r="D11799" s="103"/>
      <c r="E11799" s="5" t="str">
        <f t="array" ref="E11799">IF(D11799="","",XLOOKUP(D11799,DATOS!$D$6:D14000,DATOS!$C$6:C14000,0,0,1))</f>
        <v/>
      </c>
      <c r="F11799" s="220"/>
      <c r="G11799" s="221"/>
      <c r="H11799" s="194"/>
      <c r="I11799" s="106"/>
      <c r="J11799" s="195"/>
      <c r="K11799" s="195"/>
      <c r="L11799" s="196"/>
    </row>
    <row r="11800">
      <c r="A11800" s="198"/>
      <c r="B11800" s="219"/>
      <c r="C11800" s="103"/>
      <c r="D11800" s="103"/>
      <c r="E11800" s="5" t="str">
        <f t="array" ref="E11800">IF(D11800="","",XLOOKUP(D11800,DATOS!$D$6:D14000,DATOS!$C$6:C14000,0,0,1))</f>
        <v/>
      </c>
      <c r="F11800" s="220"/>
      <c r="G11800" s="221"/>
      <c r="H11800" s="194"/>
      <c r="I11800" s="106"/>
      <c r="J11800" s="195"/>
      <c r="K11800" s="195"/>
      <c r="L11800" s="196"/>
    </row>
    <row r="11801">
      <c r="A11801" s="198"/>
      <c r="B11801" s="219"/>
      <c r="C11801" s="103"/>
      <c r="D11801" s="103"/>
      <c r="E11801" s="224" t="str">
        <f t="array" ref="E11801">IF(D11801="","",XLOOKUP(D11801,DATOS!$D$6:D14000,DATOS!$C$6:C14000,0,0,1))</f>
        <v/>
      </c>
      <c r="F11801" s="220"/>
      <c r="G11801" s="221"/>
      <c r="H11801" s="194"/>
      <c r="I11801" s="106"/>
      <c r="J11801" s="195"/>
      <c r="K11801" s="195"/>
      <c r="L11801" s="196"/>
    </row>
    <row r="11802">
      <c r="A11802" s="198"/>
      <c r="B11802" s="219"/>
      <c r="C11802" s="103"/>
      <c r="D11802" s="103"/>
      <c r="E11802" s="5" t="str">
        <f t="array" ref="E11802">IF(D11802="","",XLOOKUP(D11802,DATOS!$D$6:D14000,DATOS!$C$6:C14000,0,0,1))</f>
        <v/>
      </c>
      <c r="F11802" s="220"/>
      <c r="G11802" s="221"/>
      <c r="H11802" s="194"/>
      <c r="I11802" s="106"/>
      <c r="J11802" s="195"/>
      <c r="K11802" s="195"/>
      <c r="L11802" s="196"/>
    </row>
    <row r="11803">
      <c r="A11803" s="198"/>
      <c r="B11803" s="219"/>
      <c r="C11803" s="103"/>
      <c r="D11803" s="103"/>
      <c r="E11803" s="5" t="str">
        <f t="array" ref="E11803">IF(D11803="","",XLOOKUP(D11803,DATOS!$D$6:D14000,DATOS!$C$6:C14000,0,0,1))</f>
        <v/>
      </c>
      <c r="F11803" s="220"/>
      <c r="G11803" s="221"/>
      <c r="H11803" s="194"/>
      <c r="I11803" s="106"/>
      <c r="J11803" s="195"/>
      <c r="K11803" s="195"/>
      <c r="L11803" s="196"/>
    </row>
    <row r="11804">
      <c r="A11804" s="198"/>
      <c r="B11804" s="219"/>
      <c r="C11804" s="103"/>
      <c r="D11804" s="103"/>
      <c r="E11804" s="5" t="str">
        <f t="array" ref="E11804">IF(D11804="","",XLOOKUP(D11804,DATOS!$D$6:D14000,DATOS!$C$6:C14000,0,0,1))</f>
        <v/>
      </c>
      <c r="F11804" s="220"/>
      <c r="G11804" s="221"/>
      <c r="H11804" s="194"/>
      <c r="I11804" s="106"/>
      <c r="J11804" s="195"/>
      <c r="K11804" s="195"/>
      <c r="L11804" s="196"/>
    </row>
    <row r="11805">
      <c r="A11805" s="198"/>
      <c r="B11805" s="219"/>
      <c r="C11805" s="103"/>
      <c r="D11805" s="103"/>
      <c r="E11805" s="224" t="str">
        <f t="array" ref="E11805">IF(D11805="","",XLOOKUP(D11805,DATOS!$D$6:D14000,DATOS!$C$6:C14000,0,0,1))</f>
        <v/>
      </c>
      <c r="F11805" s="220"/>
      <c r="G11805" s="221"/>
      <c r="H11805" s="194"/>
      <c r="I11805" s="106"/>
      <c r="J11805" s="195"/>
      <c r="K11805" s="195"/>
      <c r="L11805" s="196"/>
    </row>
    <row r="11806">
      <c r="A11806" s="198"/>
      <c r="B11806" s="219"/>
      <c r="C11806" s="103"/>
      <c r="D11806" s="103"/>
      <c r="E11806" s="5" t="str">
        <f t="array" ref="E11806">IF(D11806="","",XLOOKUP(D11806,DATOS!$D$6:D14000,DATOS!$C$6:C14000,0,0,1))</f>
        <v/>
      </c>
      <c r="F11806" s="220"/>
      <c r="G11806" s="221"/>
      <c r="H11806" s="194"/>
      <c r="I11806" s="106"/>
      <c r="J11806" s="195"/>
      <c r="K11806" s="195"/>
      <c r="L11806" s="196"/>
    </row>
    <row r="11807">
      <c r="A11807" s="198"/>
      <c r="B11807" s="219"/>
      <c r="C11807" s="103"/>
      <c r="D11807" s="103"/>
      <c r="E11807" s="5" t="str">
        <f t="array" ref="E11807">IF(D11807="","",XLOOKUP(D11807,DATOS!$D$6:D14000,DATOS!$C$6:C14000,0,0,1))</f>
        <v/>
      </c>
      <c r="F11807" s="220"/>
      <c r="G11807" s="221"/>
      <c r="H11807" s="194"/>
      <c r="I11807" s="106"/>
      <c r="J11807" s="195"/>
      <c r="K11807" s="195"/>
      <c r="L11807" s="196"/>
    </row>
    <row r="11808">
      <c r="A11808" s="198"/>
      <c r="B11808" s="219"/>
      <c r="C11808" s="103"/>
      <c r="D11808" s="103"/>
      <c r="E11808" s="5" t="str">
        <f t="array" ref="E11808">IF(D11808="","",XLOOKUP(D11808,DATOS!$D$6:D14000,DATOS!$C$6:C14000,0,0,1))</f>
        <v/>
      </c>
      <c r="F11808" s="220"/>
      <c r="G11808" s="221"/>
      <c r="H11808" s="194"/>
      <c r="I11808" s="106"/>
      <c r="J11808" s="195"/>
      <c r="K11808" s="195"/>
      <c r="L11808" s="196"/>
    </row>
    <row r="11809">
      <c r="A11809" s="198"/>
      <c r="B11809" s="219"/>
      <c r="C11809" s="103"/>
      <c r="D11809" s="103"/>
      <c r="E11809" s="5" t="str">
        <f t="array" ref="E11809">IF(D11809="","",XLOOKUP(D11809,DATOS!$D$6:D14000,DATOS!$C$6:C14000,0,0,1))</f>
        <v/>
      </c>
      <c r="F11809" s="220"/>
      <c r="G11809" s="221"/>
      <c r="H11809" s="194"/>
      <c r="I11809" s="106"/>
      <c r="J11809" s="195"/>
      <c r="K11809" s="195"/>
      <c r="L11809" s="196"/>
    </row>
    <row r="11810">
      <c r="A11810" s="198"/>
      <c r="B11810" s="219"/>
      <c r="C11810" s="103"/>
      <c r="D11810" s="103"/>
      <c r="E11810" s="5" t="str">
        <f t="array" ref="E11810">IF(D11810="","",XLOOKUP(D11810,DATOS!$D$6:D14000,DATOS!$C$6:C14000,0,0,1))</f>
        <v/>
      </c>
      <c r="F11810" s="220"/>
      <c r="G11810" s="221"/>
      <c r="H11810" s="194"/>
      <c r="I11810" s="106"/>
      <c r="J11810" s="195"/>
      <c r="K11810" s="195"/>
      <c r="L11810" s="196"/>
    </row>
    <row r="11811">
      <c r="A11811" s="198"/>
      <c r="B11811" s="219"/>
      <c r="C11811" s="103"/>
      <c r="D11811" s="103"/>
      <c r="E11811" s="5" t="str">
        <f t="array" ref="E11811">IF(D11811="","",XLOOKUP(D11811,DATOS!$D$6:D14000,DATOS!$C$6:C14000,0,0,1))</f>
        <v/>
      </c>
      <c r="F11811" s="220"/>
      <c r="G11811" s="221"/>
      <c r="H11811" s="194"/>
      <c r="I11811" s="106"/>
      <c r="J11811" s="195"/>
      <c r="K11811" s="195"/>
      <c r="L11811" s="196"/>
    </row>
    <row r="11812">
      <c r="A11812" s="198"/>
      <c r="B11812" s="219"/>
      <c r="C11812" s="103"/>
      <c r="D11812" s="103"/>
      <c r="E11812" s="5" t="str">
        <f t="array" ref="E11812">IF(D11812="","",XLOOKUP(D11812,DATOS!$D$6:D14000,DATOS!$C$6:C14000,0,0,1))</f>
        <v/>
      </c>
      <c r="F11812" s="220"/>
      <c r="G11812" s="221"/>
      <c r="H11812" s="194"/>
      <c r="I11812" s="106"/>
      <c r="J11812" s="195"/>
      <c r="K11812" s="195"/>
      <c r="L11812" s="196"/>
    </row>
    <row r="11813">
      <c r="A11813" s="198"/>
      <c r="B11813" s="219"/>
      <c r="C11813" s="103"/>
      <c r="D11813" s="103"/>
      <c r="E11813" s="5" t="str">
        <f t="array" ref="E11813">IF(D11813="","",XLOOKUP(D11813,DATOS!$D$6:D14000,DATOS!$C$6:C14000,0,0,1))</f>
        <v/>
      </c>
      <c r="F11813" s="220"/>
      <c r="G11813" s="221"/>
      <c r="H11813" s="194"/>
      <c r="I11813" s="106"/>
      <c r="J11813" s="195"/>
      <c r="K11813" s="195"/>
      <c r="L11813" s="196"/>
    </row>
    <row r="11814">
      <c r="A11814" s="198"/>
      <c r="B11814" s="219"/>
      <c r="C11814" s="103"/>
      <c r="D11814" s="103"/>
      <c r="E11814" s="5" t="str">
        <f t="array" ref="E11814">IF(D11814="","",XLOOKUP(D11814,DATOS!$D$6:D14000,DATOS!$C$6:C14000,0,0,1))</f>
        <v/>
      </c>
      <c r="F11814" s="220"/>
      <c r="G11814" s="221"/>
      <c r="H11814" s="194"/>
      <c r="I11814" s="106"/>
      <c r="J11814" s="195"/>
      <c r="K11814" s="195"/>
      <c r="L11814" s="196"/>
    </row>
    <row r="11815">
      <c r="A11815" s="198"/>
      <c r="B11815" s="219"/>
      <c r="C11815" s="103"/>
      <c r="D11815" s="103"/>
      <c r="E11815" s="5" t="str">
        <f t="array" ref="E11815">IF(D11815="","",XLOOKUP(D11815,DATOS!$D$6:D14000,DATOS!$C$6:C14000,0,0,1))</f>
        <v/>
      </c>
      <c r="F11815" s="220"/>
      <c r="G11815" s="221"/>
      <c r="H11815" s="194"/>
      <c r="I11815" s="106"/>
      <c r="J11815" s="195"/>
      <c r="K11815" s="195"/>
      <c r="L11815" s="196"/>
    </row>
    <row r="11816">
      <c r="A11816" s="198"/>
      <c r="B11816" s="219"/>
      <c r="C11816" s="103"/>
      <c r="D11816" s="103"/>
      <c r="E11816" s="5" t="str">
        <f t="array" ref="E11816">IF(D11816="","",XLOOKUP(D11816,DATOS!$D$6:D14000,DATOS!$C$6:C14000,0,0,1))</f>
        <v/>
      </c>
      <c r="F11816" s="220"/>
      <c r="G11816" s="221"/>
      <c r="H11816" s="194"/>
      <c r="I11816" s="106"/>
      <c r="J11816" s="195"/>
      <c r="K11816" s="195"/>
      <c r="L11816" s="196"/>
    </row>
    <row r="11817">
      <c r="A11817" s="198"/>
      <c r="B11817" s="219"/>
      <c r="C11817" s="103"/>
      <c r="D11817" s="103"/>
      <c r="E11817" s="5" t="str">
        <f t="array" ref="E11817">IF(D11817="","",XLOOKUP(D11817,DATOS!$D$6:D14000,DATOS!$C$6:C14000,0,0,1))</f>
        <v/>
      </c>
      <c r="F11817" s="220"/>
      <c r="G11817" s="221"/>
      <c r="H11817" s="194"/>
      <c r="I11817" s="106"/>
      <c r="J11817" s="195"/>
      <c r="K11817" s="195"/>
      <c r="L11817" s="196"/>
    </row>
    <row r="11818">
      <c r="A11818" s="198"/>
      <c r="B11818" s="219"/>
      <c r="C11818" s="103"/>
      <c r="D11818" s="103"/>
      <c r="E11818" s="5" t="str">
        <f t="array" ref="E11818">IF(D11818="","",XLOOKUP(D11818,DATOS!$D$6:D14000,DATOS!$C$6:C14000,0,0,1))</f>
        <v/>
      </c>
      <c r="F11818" s="220"/>
      <c r="G11818" s="221"/>
      <c r="H11818" s="194"/>
      <c r="I11818" s="106"/>
      <c r="J11818" s="195"/>
      <c r="K11818" s="195"/>
      <c r="L11818" s="196"/>
    </row>
    <row r="11819">
      <c r="A11819" s="198"/>
      <c r="B11819" s="219"/>
      <c r="C11819" s="103"/>
      <c r="D11819" s="103"/>
      <c r="E11819" s="224" t="str">
        <f t="array" ref="E11819">IF(D11819="","",XLOOKUP(D11819,DATOS!$D$6:D14000,DATOS!$C$6:C14000,0,0,1))</f>
        <v/>
      </c>
      <c r="F11819" s="220"/>
      <c r="G11819" s="221"/>
      <c r="H11819" s="194"/>
      <c r="I11819" s="106"/>
      <c r="J11819" s="195"/>
      <c r="K11819" s="195"/>
      <c r="L11819" s="196"/>
    </row>
    <row r="11820">
      <c r="A11820" s="198"/>
      <c r="B11820" s="219"/>
      <c r="C11820" s="103"/>
      <c r="D11820" s="103"/>
      <c r="E11820" s="5" t="str">
        <f t="array" ref="E11820">IF(D11820="","",XLOOKUP(D11820,DATOS!$D$6:D14000,DATOS!$C$6:C14000,0,0,1))</f>
        <v/>
      </c>
      <c r="F11820" s="220"/>
      <c r="G11820" s="221"/>
      <c r="H11820" s="194"/>
      <c r="I11820" s="106"/>
      <c r="J11820" s="195"/>
      <c r="K11820" s="195"/>
      <c r="L11820" s="196"/>
    </row>
    <row r="11821">
      <c r="A11821" s="198"/>
      <c r="B11821" s="219"/>
      <c r="C11821" s="103"/>
      <c r="D11821" s="103"/>
      <c r="E11821" s="5" t="str">
        <f t="array" ref="E11821">IF(D11821="","",XLOOKUP(D11821,DATOS!$D$6:D14000,DATOS!$C$6:C14000,0,0,1))</f>
        <v/>
      </c>
      <c r="F11821" s="220"/>
      <c r="G11821" s="221"/>
      <c r="H11821" s="194"/>
      <c r="I11821" s="106"/>
      <c r="J11821" s="195"/>
      <c r="K11821" s="195"/>
      <c r="L11821" s="196"/>
    </row>
    <row r="11822">
      <c r="A11822" s="198"/>
      <c r="B11822" s="219"/>
      <c r="C11822" s="103"/>
      <c r="D11822" s="103"/>
      <c r="E11822" s="5" t="str">
        <f t="array" ref="E11822">IF(D11822="","",XLOOKUP(D11822,DATOS!$D$6:D14000,DATOS!$C$6:C14000,0,0,1))</f>
        <v/>
      </c>
      <c r="F11822" s="220"/>
      <c r="G11822" s="221"/>
      <c r="H11822" s="194"/>
      <c r="I11822" s="106"/>
      <c r="J11822" s="195"/>
      <c r="K11822" s="195"/>
      <c r="L11822" s="196"/>
    </row>
    <row r="11823">
      <c r="A11823" s="198"/>
      <c r="B11823" s="219"/>
      <c r="C11823" s="103"/>
      <c r="D11823" s="103"/>
      <c r="E11823" s="5" t="str">
        <f t="array" ref="E11823">IF(D11823="","",XLOOKUP(D11823,DATOS!$D$6:D14000,DATOS!$C$6:C14000,0,0,1))</f>
        <v/>
      </c>
      <c r="F11823" s="220"/>
      <c r="G11823" s="221"/>
      <c r="H11823" s="194"/>
      <c r="I11823" s="106"/>
      <c r="J11823" s="195"/>
      <c r="K11823" s="195"/>
      <c r="L11823" s="196"/>
    </row>
    <row r="11824">
      <c r="A11824" s="198"/>
      <c r="B11824" s="219"/>
      <c r="C11824" s="103"/>
      <c r="D11824" s="103"/>
      <c r="E11824" s="224" t="str">
        <f t="array" ref="E11824">IF(D11824="","",XLOOKUP(D11824,DATOS!$D$6:D14000,DATOS!$C$6:C14000,0,0,1))</f>
        <v/>
      </c>
      <c r="F11824" s="220"/>
      <c r="G11824" s="221"/>
      <c r="H11824" s="194"/>
      <c r="I11824" s="106"/>
      <c r="J11824" s="195"/>
      <c r="K11824" s="195"/>
      <c r="L11824" s="196"/>
    </row>
    <row r="11825">
      <c r="A11825" s="198"/>
      <c r="B11825" s="219"/>
      <c r="C11825" s="103"/>
      <c r="D11825" s="103"/>
      <c r="E11825" s="5" t="str">
        <f t="array" ref="E11825">IF(D11825="","",XLOOKUP(D11825,DATOS!$D$6:D14000,DATOS!$C$6:C14000,0,0,1))</f>
        <v/>
      </c>
      <c r="F11825" s="220"/>
      <c r="G11825" s="221"/>
      <c r="H11825" s="194"/>
      <c r="I11825" s="106"/>
      <c r="J11825" s="195"/>
      <c r="K11825" s="195"/>
      <c r="L11825" s="196"/>
    </row>
    <row r="11826">
      <c r="A11826" s="198"/>
      <c r="B11826" s="219"/>
      <c r="C11826" s="103"/>
      <c r="D11826" s="103"/>
      <c r="E11826" s="5" t="str">
        <f t="array" ref="E11826">IF(D11826="","",XLOOKUP(D11826,DATOS!$D$6:D14000,DATOS!$C$6:C14000,0,0,1))</f>
        <v/>
      </c>
      <c r="F11826" s="220"/>
      <c r="G11826" s="221"/>
      <c r="H11826" s="194"/>
      <c r="I11826" s="106"/>
      <c r="J11826" s="195"/>
      <c r="K11826" s="195"/>
      <c r="L11826" s="196"/>
    </row>
    <row r="11827">
      <c r="A11827" s="198"/>
      <c r="B11827" s="219"/>
      <c r="C11827" s="103"/>
      <c r="D11827" s="103"/>
      <c r="E11827" s="5" t="str">
        <f t="array" ref="E11827">IF(D11827="","",XLOOKUP(D11827,DATOS!$D$6:D14000,DATOS!$C$6:C14000,0,0,1))</f>
        <v/>
      </c>
      <c r="F11827" s="220"/>
      <c r="G11827" s="221"/>
      <c r="H11827" s="194"/>
      <c r="I11827" s="106"/>
      <c r="J11827" s="195"/>
      <c r="K11827" s="195"/>
      <c r="L11827" s="196"/>
    </row>
    <row r="11828">
      <c r="A11828" s="198"/>
      <c r="B11828" s="219"/>
      <c r="C11828" s="103"/>
      <c r="D11828" s="103"/>
      <c r="E11828" s="5" t="str">
        <f t="array" ref="E11828">IF(D11828="","",XLOOKUP(D11828,DATOS!$D$6:D14000,DATOS!$C$6:C14000,0,0,1))</f>
        <v/>
      </c>
      <c r="F11828" s="220"/>
      <c r="G11828" s="221"/>
      <c r="H11828" s="194"/>
      <c r="I11828" s="106"/>
      <c r="J11828" s="195"/>
      <c r="K11828" s="195"/>
      <c r="L11828" s="196"/>
    </row>
    <row r="11829">
      <c r="A11829" s="198"/>
      <c r="B11829" s="219"/>
      <c r="C11829" s="103"/>
      <c r="D11829" s="103"/>
      <c r="E11829" s="5" t="str">
        <f t="array" ref="E11829">IF(D11829="","",XLOOKUP(D11829,DATOS!$D$6:D14000,DATOS!$C$6:C14000,0,0,1))</f>
        <v/>
      </c>
      <c r="F11829" s="220"/>
      <c r="G11829" s="221"/>
      <c r="H11829" s="194"/>
      <c r="I11829" s="106"/>
      <c r="J11829" s="195"/>
      <c r="K11829" s="195"/>
      <c r="L11829" s="196"/>
    </row>
    <row r="11830">
      <c r="A11830" s="198"/>
      <c r="B11830" s="219"/>
      <c r="C11830" s="103"/>
      <c r="D11830" s="103"/>
      <c r="E11830" s="5" t="str">
        <f t="array" ref="E11830">IF(D11830="","",XLOOKUP(D11830,DATOS!$D$6:D14000,DATOS!$C$6:C14000,0,0,1))</f>
        <v/>
      </c>
      <c r="F11830" s="220"/>
      <c r="G11830" s="221"/>
      <c r="H11830" s="194"/>
      <c r="I11830" s="106"/>
      <c r="J11830" s="195"/>
      <c r="K11830" s="195"/>
      <c r="L11830" s="196"/>
    </row>
    <row r="11831">
      <c r="A11831" s="198"/>
      <c r="B11831" s="219"/>
      <c r="C11831" s="103"/>
      <c r="D11831" s="103"/>
      <c r="E11831" s="5" t="str">
        <f t="array" ref="E11831">IF(D11831="","",XLOOKUP(D11831,DATOS!$D$6:D14000,DATOS!$C$6:C14000,0,0,1))</f>
        <v/>
      </c>
      <c r="F11831" s="220"/>
      <c r="G11831" s="221"/>
      <c r="H11831" s="194"/>
      <c r="I11831" s="106"/>
      <c r="J11831" s="195"/>
      <c r="K11831" s="195"/>
      <c r="L11831" s="196"/>
    </row>
    <row r="11832">
      <c r="A11832" s="198"/>
      <c r="B11832" s="219"/>
      <c r="C11832" s="103"/>
      <c r="D11832" s="103"/>
      <c r="E11832" s="5" t="str">
        <f t="array" ref="E11832">IF(D11832="","",XLOOKUP(D11832,DATOS!$D$6:D14000,DATOS!$C$6:C14000,0,0,1))</f>
        <v/>
      </c>
      <c r="F11832" s="220"/>
      <c r="G11832" s="221"/>
      <c r="H11832" s="194"/>
      <c r="I11832" s="106"/>
      <c r="J11832" s="195"/>
      <c r="K11832" s="195"/>
      <c r="L11832" s="196"/>
    </row>
    <row r="11833">
      <c r="A11833" s="198"/>
      <c r="B11833" s="219"/>
      <c r="C11833" s="103"/>
      <c r="D11833" s="103"/>
      <c r="E11833" s="5" t="str">
        <f t="array" ref="E11833">IF(D11833="","",XLOOKUP(D11833,DATOS!$D$6:D14000,DATOS!$C$6:C14000,0,0,1))</f>
        <v/>
      </c>
      <c r="F11833" s="220"/>
      <c r="G11833" s="221"/>
      <c r="H11833" s="194"/>
      <c r="I11833" s="106"/>
      <c r="J11833" s="195"/>
      <c r="K11833" s="195"/>
      <c r="L11833" s="196"/>
    </row>
    <row r="11834">
      <c r="A11834" s="198"/>
      <c r="B11834" s="219"/>
      <c r="C11834" s="103"/>
      <c r="D11834" s="103"/>
      <c r="E11834" s="5" t="str">
        <f t="array" ref="E11834">IF(D11834="","",XLOOKUP(D11834,DATOS!$D$6:D14000,DATOS!$C$6:C14000,0,0,1))</f>
        <v/>
      </c>
      <c r="F11834" s="220"/>
      <c r="G11834" s="221"/>
      <c r="H11834" s="194"/>
      <c r="I11834" s="106"/>
      <c r="J11834" s="195"/>
      <c r="K11834" s="195"/>
      <c r="L11834" s="196"/>
    </row>
    <row r="11835">
      <c r="A11835" s="198"/>
      <c r="B11835" s="219"/>
      <c r="C11835" s="103"/>
      <c r="D11835" s="103"/>
      <c r="E11835" s="5" t="str">
        <f t="array" ref="E11835">IF(D11835="","",XLOOKUP(D11835,DATOS!$D$6:D14000,DATOS!$C$6:C14000,0,0,1))</f>
        <v/>
      </c>
      <c r="F11835" s="220"/>
      <c r="G11835" s="221"/>
      <c r="H11835" s="194"/>
      <c r="I11835" s="106"/>
      <c r="J11835" s="195"/>
      <c r="K11835" s="195"/>
      <c r="L11835" s="196"/>
    </row>
    <row r="11836">
      <c r="A11836" s="198"/>
      <c r="B11836" s="219"/>
      <c r="C11836" s="103"/>
      <c r="D11836" s="103"/>
      <c r="E11836" s="5" t="str">
        <f t="array" ref="E11836">IF(D11836="","",XLOOKUP(D11836,DATOS!$D$6:D14000,DATOS!$C$6:C14000,0,0,1))</f>
        <v/>
      </c>
      <c r="F11836" s="220"/>
      <c r="G11836" s="221"/>
      <c r="H11836" s="194"/>
      <c r="I11836" s="106"/>
      <c r="J11836" s="195"/>
      <c r="K11836" s="195"/>
      <c r="L11836" s="196"/>
    </row>
    <row r="11837">
      <c r="A11837" s="198"/>
      <c r="B11837" s="219"/>
      <c r="C11837" s="103"/>
      <c r="D11837" s="103"/>
      <c r="E11837" s="224" t="str">
        <f t="array" ref="E11837">IF(D11837="","",XLOOKUP(D11837,DATOS!$D$6:D14000,DATOS!$C$6:C14000,0,0,1))</f>
        <v/>
      </c>
      <c r="F11837" s="220"/>
      <c r="G11837" s="221"/>
      <c r="H11837" s="194"/>
      <c r="I11837" s="106"/>
      <c r="J11837" s="195"/>
      <c r="K11837" s="195"/>
      <c r="L11837" s="196"/>
    </row>
    <row r="11838">
      <c r="A11838" s="198"/>
      <c r="B11838" s="219"/>
      <c r="C11838" s="103"/>
      <c r="D11838" s="103"/>
      <c r="E11838" s="5" t="str">
        <f t="array" ref="E11838">IF(D11838="","",XLOOKUP(D11838,DATOS!$D$6:D14000,DATOS!$C$6:C14000,0,0,1))</f>
        <v/>
      </c>
      <c r="F11838" s="220"/>
      <c r="G11838" s="221"/>
      <c r="H11838" s="194"/>
      <c r="I11838" s="106"/>
      <c r="J11838" s="195"/>
      <c r="K11838" s="195"/>
      <c r="L11838" s="196"/>
    </row>
    <row r="11839">
      <c r="A11839" s="198"/>
      <c r="B11839" s="219"/>
      <c r="C11839" s="103"/>
      <c r="D11839" s="103"/>
      <c r="E11839" s="5" t="str">
        <f t="array" ref="E11839">IF(D11839="","",XLOOKUP(D11839,DATOS!$D$6:D14000,DATOS!$C$6:C14000,0,0,1))</f>
        <v/>
      </c>
      <c r="F11839" s="220"/>
      <c r="G11839" s="221"/>
      <c r="H11839" s="194"/>
      <c r="I11839" s="106"/>
      <c r="J11839" s="195"/>
      <c r="K11839" s="195"/>
      <c r="L11839" s="196"/>
    </row>
    <row r="11840">
      <c r="A11840" s="198"/>
      <c r="B11840" s="219"/>
      <c r="C11840" s="103"/>
      <c r="D11840" s="103"/>
      <c r="E11840" s="5" t="str">
        <f t="array" ref="E11840">IF(D11840="","",XLOOKUP(D11840,DATOS!$D$6:D14000,DATOS!$C$6:C14000,0,0,1))</f>
        <v/>
      </c>
      <c r="F11840" s="220"/>
      <c r="G11840" s="221"/>
      <c r="H11840" s="194"/>
      <c r="I11840" s="106"/>
      <c r="J11840" s="195"/>
      <c r="K11840" s="195"/>
      <c r="L11840" s="196"/>
    </row>
    <row r="11841">
      <c r="A11841" s="198"/>
      <c r="B11841" s="219"/>
      <c r="C11841" s="103"/>
      <c r="D11841" s="103"/>
      <c r="E11841" s="5" t="str">
        <f t="array" ref="E11841">IF(D11841="","",XLOOKUP(D11841,DATOS!$D$6:D14000,DATOS!$C$6:C14000,0,0,1))</f>
        <v/>
      </c>
      <c r="F11841" s="220"/>
      <c r="G11841" s="221"/>
      <c r="H11841" s="194"/>
      <c r="I11841" s="106"/>
      <c r="J11841" s="195"/>
      <c r="K11841" s="195"/>
      <c r="L11841" s="196"/>
    </row>
    <row r="11842">
      <c r="A11842" s="198"/>
      <c r="B11842" s="219"/>
      <c r="C11842" s="103"/>
      <c r="D11842" s="103"/>
      <c r="E11842" s="5" t="str">
        <f t="array" ref="E11842">IF(D11842="","",XLOOKUP(D11842,DATOS!$D$6:D14000,DATOS!$C$6:C14000,0,0,1))</f>
        <v/>
      </c>
      <c r="F11842" s="220"/>
      <c r="G11842" s="221"/>
      <c r="H11842" s="194"/>
      <c r="I11842" s="106"/>
      <c r="J11842" s="195"/>
      <c r="K11842" s="195"/>
      <c r="L11842" s="196"/>
    </row>
    <row r="11843">
      <c r="A11843" s="198"/>
      <c r="B11843" s="219"/>
      <c r="C11843" s="103"/>
      <c r="D11843" s="103"/>
      <c r="E11843" s="5" t="str">
        <f t="array" ref="E11843">IF(D11843="","",XLOOKUP(D11843,DATOS!$D$6:D14000,DATOS!$C$6:C14000,0,0,1))</f>
        <v/>
      </c>
      <c r="F11843" s="220"/>
      <c r="G11843" s="221"/>
      <c r="H11843" s="194"/>
      <c r="I11843" s="106"/>
      <c r="J11843" s="195"/>
      <c r="K11843" s="195"/>
      <c r="L11843" s="196"/>
    </row>
    <row r="11844">
      <c r="A11844" s="198"/>
      <c r="B11844" s="219"/>
      <c r="C11844" s="103"/>
      <c r="D11844" s="103"/>
      <c r="E11844" s="5" t="str">
        <f t="array" ref="E11844">IF(D11844="","",XLOOKUP(D11844,DATOS!$D$6:D14000,DATOS!$C$6:C14000,0,0,1))</f>
        <v/>
      </c>
      <c r="F11844" s="220"/>
      <c r="G11844" s="221"/>
      <c r="H11844" s="194"/>
      <c r="I11844" s="106"/>
      <c r="J11844" s="195"/>
      <c r="K11844" s="195"/>
      <c r="L11844" s="196"/>
    </row>
    <row r="11845">
      <c r="A11845" s="198"/>
      <c r="B11845" s="219"/>
      <c r="C11845" s="103"/>
      <c r="D11845" s="103"/>
      <c r="E11845" s="5" t="str">
        <f t="array" ref="E11845">IF(D11845="","",XLOOKUP(D11845,DATOS!$D$6:D14000,DATOS!$C$6:C14000,0,0,1))</f>
        <v/>
      </c>
      <c r="F11845" s="220"/>
      <c r="G11845" s="221"/>
      <c r="H11845" s="194"/>
      <c r="I11845" s="106"/>
      <c r="J11845" s="195"/>
      <c r="K11845" s="195"/>
      <c r="L11845" s="196"/>
    </row>
    <row r="11846">
      <c r="A11846" s="198"/>
      <c r="B11846" s="219"/>
      <c r="C11846" s="103"/>
      <c r="D11846" s="103"/>
      <c r="E11846" s="5" t="str">
        <f t="array" ref="E11846">IF(D11846="","",XLOOKUP(D11846,DATOS!$D$6:D14000,DATOS!$C$6:C14000,0,0,1))</f>
        <v/>
      </c>
      <c r="F11846" s="220"/>
      <c r="G11846" s="221"/>
      <c r="H11846" s="194"/>
      <c r="I11846" s="106"/>
      <c r="J11846" s="195"/>
      <c r="K11846" s="195"/>
      <c r="L11846" s="196"/>
    </row>
    <row r="11847">
      <c r="A11847" s="198"/>
      <c r="B11847" s="219"/>
      <c r="C11847" s="103"/>
      <c r="D11847" s="103"/>
      <c r="E11847" s="5" t="str">
        <f t="array" ref="E11847">IF(D11847="","",XLOOKUP(D11847,DATOS!$D$6:D14000,DATOS!$C$6:C14000,0,0,1))</f>
        <v/>
      </c>
      <c r="F11847" s="220"/>
      <c r="G11847" s="221"/>
      <c r="H11847" s="194"/>
      <c r="I11847" s="106"/>
      <c r="J11847" s="195"/>
      <c r="K11847" s="195"/>
      <c r="L11847" s="196"/>
    </row>
    <row r="11848">
      <c r="A11848" s="198"/>
      <c r="B11848" s="219"/>
      <c r="C11848" s="103"/>
      <c r="D11848" s="103"/>
      <c r="E11848" s="5" t="str">
        <f t="array" ref="E11848">IF(D11848="","",XLOOKUP(D11848,DATOS!$D$6:D14000,DATOS!$C$6:C14000,0,0,1))</f>
        <v/>
      </c>
      <c r="F11848" s="220"/>
      <c r="G11848" s="221"/>
      <c r="H11848" s="194"/>
      <c r="I11848" s="106"/>
      <c r="J11848" s="195"/>
      <c r="K11848" s="195"/>
      <c r="L11848" s="196"/>
    </row>
    <row r="11849">
      <c r="A11849" s="198"/>
      <c r="B11849" s="219"/>
      <c r="C11849" s="103"/>
      <c r="D11849" s="103"/>
      <c r="E11849" s="5" t="str">
        <f t="array" ref="E11849">IF(D11849="","",XLOOKUP(D11849,DATOS!$D$6:D14000,DATOS!$C$6:C14000,0,0,1))</f>
        <v/>
      </c>
      <c r="F11849" s="220"/>
      <c r="G11849" s="221"/>
      <c r="H11849" s="194"/>
      <c r="I11849" s="106"/>
      <c r="J11849" s="195"/>
      <c r="K11849" s="195"/>
      <c r="L11849" s="196"/>
    </row>
    <row r="11850">
      <c r="A11850" s="198"/>
      <c r="B11850" s="219"/>
      <c r="C11850" s="103"/>
      <c r="D11850" s="103"/>
      <c r="E11850" s="5" t="str">
        <f t="array" ref="E11850">IF(D11850="","",XLOOKUP(D11850,DATOS!$D$6:D14000,DATOS!$C$6:C14000,0,0,1))</f>
        <v/>
      </c>
      <c r="F11850" s="220"/>
      <c r="G11850" s="221"/>
      <c r="H11850" s="194"/>
      <c r="I11850" s="106"/>
      <c r="J11850" s="195"/>
      <c r="K11850" s="195"/>
      <c r="L11850" s="196"/>
    </row>
    <row r="11851">
      <c r="A11851" s="198"/>
      <c r="B11851" s="219"/>
      <c r="C11851" s="103"/>
      <c r="D11851" s="103"/>
      <c r="E11851" s="5" t="str">
        <f t="array" ref="E11851">IF(D11851="","",XLOOKUP(D11851,DATOS!$D$6:D14000,DATOS!$C$6:C14000,0,0,1))</f>
        <v/>
      </c>
      <c r="F11851" s="220"/>
      <c r="G11851" s="221"/>
      <c r="H11851" s="194"/>
      <c r="I11851" s="106"/>
      <c r="J11851" s="195"/>
      <c r="K11851" s="195"/>
      <c r="L11851" s="196"/>
    </row>
    <row r="11852">
      <c r="A11852" s="198"/>
      <c r="B11852" s="219"/>
      <c r="C11852" s="103"/>
      <c r="D11852" s="103"/>
      <c r="E11852" s="5" t="str">
        <f t="array" ref="E11852">IF(D11852="","",XLOOKUP(D11852,DATOS!$D$6:D14000,DATOS!$C$6:C14000,0,0,1))</f>
        <v/>
      </c>
      <c r="F11852" s="220"/>
      <c r="G11852" s="221"/>
      <c r="H11852" s="194"/>
      <c r="I11852" s="106"/>
      <c r="J11852" s="195"/>
      <c r="K11852" s="195"/>
      <c r="L11852" s="196"/>
    </row>
    <row r="11853">
      <c r="A11853" s="198"/>
      <c r="B11853" s="219"/>
      <c r="C11853" s="103"/>
      <c r="D11853" s="103"/>
      <c r="E11853" s="5" t="str">
        <f t="array" ref="E11853">IF(D11853="","",XLOOKUP(D11853,DATOS!$D$6:D14000,DATOS!$C$6:C14000,0,0,1))</f>
        <v/>
      </c>
      <c r="F11853" s="220"/>
      <c r="G11853" s="221"/>
      <c r="H11853" s="194"/>
      <c r="I11853" s="106"/>
      <c r="J11853" s="195"/>
      <c r="K11853" s="195"/>
      <c r="L11853" s="196"/>
    </row>
    <row r="11854">
      <c r="A11854" s="198"/>
      <c r="B11854" s="219"/>
      <c r="C11854" s="103"/>
      <c r="D11854" s="103"/>
      <c r="E11854" s="5" t="str">
        <f t="array" ref="E11854">IF(D11854="","",XLOOKUP(D11854,DATOS!$D$6:D14000,DATOS!$C$6:C14000,0,0,1))</f>
        <v/>
      </c>
      <c r="F11854" s="220"/>
      <c r="G11854" s="221"/>
      <c r="H11854" s="194"/>
      <c r="I11854" s="106"/>
      <c r="J11854" s="195"/>
      <c r="K11854" s="195"/>
      <c r="L11854" s="196"/>
    </row>
    <row r="11855">
      <c r="A11855" s="198"/>
      <c r="B11855" s="219"/>
      <c r="C11855" s="103"/>
      <c r="D11855" s="103"/>
      <c r="E11855" s="224" t="str">
        <f t="array" ref="E11855">IF(D11855="","",XLOOKUP(D11855,DATOS!$D$6:D14000,DATOS!$C$6:C14000,0,0,1))</f>
        <v/>
      </c>
      <c r="F11855" s="220"/>
      <c r="G11855" s="221"/>
      <c r="H11855" s="194"/>
      <c r="I11855" s="106"/>
      <c r="J11855" s="195"/>
      <c r="K11855" s="195"/>
      <c r="L11855" s="196"/>
    </row>
    <row r="11856">
      <c r="A11856" s="198"/>
      <c r="B11856" s="219"/>
      <c r="C11856" s="103"/>
      <c r="D11856" s="103"/>
      <c r="E11856" s="5" t="str">
        <f t="array" ref="E11856">IF(D11856="","",XLOOKUP(D11856,DATOS!$D$6:D14000,DATOS!$C$6:C14000,0,0,1))</f>
        <v/>
      </c>
      <c r="F11856" s="220"/>
      <c r="G11856" s="221"/>
      <c r="H11856" s="194"/>
      <c r="I11856" s="106"/>
      <c r="J11856" s="195"/>
      <c r="K11856" s="195"/>
      <c r="L11856" s="196"/>
    </row>
    <row r="11857">
      <c r="A11857" s="198"/>
      <c r="B11857" s="219"/>
      <c r="C11857" s="103"/>
      <c r="D11857" s="103"/>
      <c r="E11857" s="5" t="str">
        <f t="array" ref="E11857">IF(D11857="","",XLOOKUP(D11857,DATOS!$D$6:D14000,DATOS!$C$6:C14000,0,0,1))</f>
        <v/>
      </c>
      <c r="F11857" s="220"/>
      <c r="G11857" s="221"/>
      <c r="H11857" s="194"/>
      <c r="I11857" s="106"/>
      <c r="J11857" s="195"/>
      <c r="K11857" s="195"/>
      <c r="L11857" s="196"/>
    </row>
    <row r="11858">
      <c r="A11858" s="198"/>
      <c r="B11858" s="219"/>
      <c r="C11858" s="103"/>
      <c r="D11858" s="103"/>
      <c r="E11858" s="5" t="str">
        <f t="array" ref="E11858">IF(D11858="","",XLOOKUP(D11858,DATOS!$D$6:D14000,DATOS!$C$6:C14000,0,0,1))</f>
        <v/>
      </c>
      <c r="F11858" s="220"/>
      <c r="G11858" s="221"/>
      <c r="H11858" s="194"/>
      <c r="I11858" s="106"/>
      <c r="J11858" s="195"/>
      <c r="K11858" s="195"/>
      <c r="L11858" s="196"/>
    </row>
    <row r="11859">
      <c r="A11859" s="198"/>
      <c r="B11859" s="219"/>
      <c r="C11859" s="103"/>
      <c r="D11859" s="103"/>
      <c r="E11859" s="5" t="str">
        <f t="array" ref="E11859">IF(D11859="","",XLOOKUP(D11859,DATOS!$D$6:D14000,DATOS!$C$6:C14000,0,0,1))</f>
        <v/>
      </c>
      <c r="F11859" s="220"/>
      <c r="G11859" s="221"/>
      <c r="H11859" s="194"/>
      <c r="I11859" s="106"/>
      <c r="J11859" s="195"/>
      <c r="K11859" s="195"/>
      <c r="L11859" s="196"/>
    </row>
    <row r="11860">
      <c r="A11860" s="198"/>
      <c r="B11860" s="219"/>
      <c r="C11860" s="103"/>
      <c r="D11860" s="103"/>
      <c r="E11860" s="5" t="str">
        <f t="array" ref="E11860">IF(D11860="","",XLOOKUP(D11860,DATOS!$D$6:D14000,DATOS!$C$6:C14000,0,0,1))</f>
        <v/>
      </c>
      <c r="F11860" s="220"/>
      <c r="G11860" s="221"/>
      <c r="H11860" s="194"/>
      <c r="I11860" s="106"/>
      <c r="J11860" s="195"/>
      <c r="K11860" s="195"/>
      <c r="L11860" s="196"/>
    </row>
    <row r="11861">
      <c r="A11861" s="198"/>
      <c r="B11861" s="219"/>
      <c r="C11861" s="103"/>
      <c r="D11861" s="103"/>
      <c r="E11861" s="5" t="str">
        <f t="array" ref="E11861">IF(D11861="","",XLOOKUP(D11861,DATOS!$D$6:D14000,DATOS!$C$6:C14000,0,0,1))</f>
        <v/>
      </c>
      <c r="F11861" s="220"/>
      <c r="G11861" s="221"/>
      <c r="H11861" s="194"/>
      <c r="I11861" s="106"/>
      <c r="J11861" s="195"/>
      <c r="K11861" s="195"/>
      <c r="L11861" s="196"/>
    </row>
    <row r="11862">
      <c r="A11862" s="198"/>
      <c r="B11862" s="219"/>
      <c r="C11862" s="103"/>
      <c r="D11862" s="103"/>
      <c r="E11862" s="5" t="str">
        <f t="array" ref="E11862">IF(D11862="","",XLOOKUP(D11862,DATOS!$D$6:D14000,DATOS!$C$6:C14000,0,0,1))</f>
        <v/>
      </c>
      <c r="F11862" s="220"/>
      <c r="G11862" s="221"/>
      <c r="H11862" s="194"/>
      <c r="I11862" s="106"/>
      <c r="J11862" s="195"/>
      <c r="K11862" s="195"/>
      <c r="L11862" s="196"/>
    </row>
    <row r="11863">
      <c r="A11863" s="198"/>
      <c r="B11863" s="219"/>
      <c r="C11863" s="103"/>
      <c r="D11863" s="103"/>
      <c r="E11863" s="5" t="str">
        <f t="array" ref="E11863">IF(D11863="","",XLOOKUP(D11863,DATOS!$D$6:D14000,DATOS!$C$6:C14000,0,0,1))</f>
        <v/>
      </c>
      <c r="F11863" s="220"/>
      <c r="G11863" s="221"/>
      <c r="H11863" s="194"/>
      <c r="I11863" s="106"/>
      <c r="J11863" s="195"/>
      <c r="K11863" s="195"/>
      <c r="L11863" s="196"/>
    </row>
    <row r="11864">
      <c r="A11864" s="198"/>
      <c r="B11864" s="219"/>
      <c r="C11864" s="103"/>
      <c r="D11864" s="103"/>
      <c r="E11864" s="5" t="str">
        <f t="array" ref="E11864">IF(D11864="","",XLOOKUP(D11864,DATOS!$D$6:D14000,DATOS!$C$6:C14000,0,0,1))</f>
        <v/>
      </c>
      <c r="F11864" s="220"/>
      <c r="G11864" s="221"/>
      <c r="H11864" s="194"/>
      <c r="I11864" s="106"/>
      <c r="J11864" s="195"/>
      <c r="K11864" s="195"/>
      <c r="L11864" s="196"/>
    </row>
    <row r="11865">
      <c r="A11865" s="198"/>
      <c r="B11865" s="219"/>
      <c r="C11865" s="103"/>
      <c r="D11865" s="103"/>
      <c r="E11865" s="5" t="str">
        <f t="array" ref="E11865">IF(D11865="","",XLOOKUP(D11865,DATOS!$D$6:D14000,DATOS!$C$6:C14000,0,0,1))</f>
        <v/>
      </c>
      <c r="F11865" s="220"/>
      <c r="G11865" s="221"/>
      <c r="H11865" s="194"/>
      <c r="I11865" s="106"/>
      <c r="J11865" s="195"/>
      <c r="K11865" s="195"/>
      <c r="L11865" s="196"/>
    </row>
    <row r="11866">
      <c r="A11866" s="198"/>
      <c r="B11866" s="219"/>
      <c r="C11866" s="103"/>
      <c r="D11866" s="103"/>
      <c r="E11866" s="5" t="str">
        <f t="array" ref="E11866">IF(D11866="","",XLOOKUP(D11866,DATOS!$D$6:D14000,DATOS!$C$6:C14000,0,0,1))</f>
        <v/>
      </c>
      <c r="F11866" s="220"/>
      <c r="G11866" s="221"/>
      <c r="H11866" s="194"/>
      <c r="I11866" s="106"/>
      <c r="J11866" s="195"/>
      <c r="K11866" s="195"/>
      <c r="L11866" s="196"/>
    </row>
    <row r="11867">
      <c r="A11867" s="198"/>
      <c r="B11867" s="219"/>
      <c r="C11867" s="103"/>
      <c r="D11867" s="103"/>
      <c r="E11867" s="5" t="str">
        <f t="array" ref="E11867">IF(D11867="","",XLOOKUP(D11867,DATOS!$D$6:D14000,DATOS!$C$6:C14000,0,0,1))</f>
        <v/>
      </c>
      <c r="F11867" s="220"/>
      <c r="G11867" s="221"/>
      <c r="H11867" s="194"/>
      <c r="I11867" s="106"/>
      <c r="J11867" s="195"/>
      <c r="K11867" s="195"/>
      <c r="L11867" s="196"/>
    </row>
    <row r="11868">
      <c r="A11868" s="198"/>
      <c r="B11868" s="219"/>
      <c r="C11868" s="103"/>
      <c r="D11868" s="103"/>
      <c r="E11868" s="5" t="str">
        <f t="array" ref="E11868">IF(D11868="","",XLOOKUP(D11868,DATOS!$D$6:D14000,DATOS!$C$6:C14000,0,0,1))</f>
        <v/>
      </c>
      <c r="F11868" s="220"/>
      <c r="G11868" s="221"/>
      <c r="H11868" s="194"/>
      <c r="I11868" s="106"/>
      <c r="J11868" s="195"/>
      <c r="K11868" s="195"/>
      <c r="L11868" s="196"/>
    </row>
    <row r="11869">
      <c r="A11869" s="198"/>
      <c r="B11869" s="219"/>
      <c r="C11869" s="103"/>
      <c r="D11869" s="103"/>
      <c r="E11869" s="5" t="str">
        <f t="array" ref="E11869">IF(D11869="","",XLOOKUP(D11869,DATOS!$D$6:D14000,DATOS!$C$6:C14000,0,0,1))</f>
        <v/>
      </c>
      <c r="F11869" s="220"/>
      <c r="G11869" s="221"/>
      <c r="H11869" s="194"/>
      <c r="I11869" s="106"/>
      <c r="J11869" s="195"/>
      <c r="K11869" s="195"/>
      <c r="L11869" s="196"/>
    </row>
    <row r="11870">
      <c r="A11870" s="198"/>
      <c r="B11870" s="219"/>
      <c r="C11870" s="103"/>
      <c r="D11870" s="103"/>
      <c r="E11870" s="5" t="str">
        <f t="array" ref="E11870">IF(D11870="","",XLOOKUP(D11870,DATOS!$D$6:D14000,DATOS!$C$6:C14000,0,0,1))</f>
        <v/>
      </c>
      <c r="F11870" s="220"/>
      <c r="G11870" s="221"/>
      <c r="H11870" s="194"/>
      <c r="I11870" s="106"/>
      <c r="J11870" s="195"/>
      <c r="K11870" s="195"/>
      <c r="L11870" s="196"/>
    </row>
    <row r="11871">
      <c r="A11871" s="198"/>
      <c r="B11871" s="219"/>
      <c r="C11871" s="103"/>
      <c r="D11871" s="103"/>
      <c r="E11871" s="5" t="str">
        <f t="array" ref="E11871">IF(D11871="","",XLOOKUP(D11871,DATOS!$D$6:D14000,DATOS!$C$6:C14000,0,0,1))</f>
        <v/>
      </c>
      <c r="F11871" s="220"/>
      <c r="G11871" s="221"/>
      <c r="H11871" s="194"/>
      <c r="I11871" s="106"/>
      <c r="J11871" s="195"/>
      <c r="K11871" s="195"/>
      <c r="L11871" s="196"/>
    </row>
    <row r="11872">
      <c r="A11872" s="198"/>
      <c r="B11872" s="219"/>
      <c r="C11872" s="103"/>
      <c r="D11872" s="103"/>
      <c r="E11872" s="5" t="str">
        <f t="array" ref="E11872">IF(D11872="","",XLOOKUP(D11872,DATOS!$D$6:D14000,DATOS!$C$6:C14000,0,0,1))</f>
        <v/>
      </c>
      <c r="F11872" s="220"/>
      <c r="G11872" s="221"/>
      <c r="H11872" s="194"/>
      <c r="I11872" s="106"/>
      <c r="J11872" s="195"/>
      <c r="K11872" s="195"/>
      <c r="L11872" s="196"/>
    </row>
    <row r="11873">
      <c r="A11873" s="198"/>
      <c r="B11873" s="219"/>
      <c r="C11873" s="103"/>
      <c r="D11873" s="103"/>
      <c r="E11873" s="5" t="str">
        <f t="array" ref="E11873">IF(D11873="","",XLOOKUP(D11873,DATOS!$D$6:D14000,DATOS!$C$6:C14000,0,0,1))</f>
        <v/>
      </c>
      <c r="F11873" s="220"/>
      <c r="G11873" s="221"/>
      <c r="H11873" s="194"/>
      <c r="I11873" s="106"/>
      <c r="J11873" s="195"/>
      <c r="K11873" s="195"/>
      <c r="L11873" s="196"/>
    </row>
    <row r="11874">
      <c r="A11874" s="198"/>
      <c r="B11874" s="219"/>
      <c r="C11874" s="103"/>
      <c r="D11874" s="103"/>
      <c r="E11874" s="5" t="str">
        <f t="array" ref="E11874">IF(D11874="","",XLOOKUP(D11874,DATOS!$D$6:D14000,DATOS!$C$6:C14000,0,0,1))</f>
        <v/>
      </c>
      <c r="F11874" s="220"/>
      <c r="G11874" s="221"/>
      <c r="H11874" s="194"/>
      <c r="I11874" s="106"/>
      <c r="J11874" s="195"/>
      <c r="K11874" s="195"/>
      <c r="L11874" s="196"/>
    </row>
    <row r="11875">
      <c r="A11875" s="198"/>
      <c r="B11875" s="219"/>
      <c r="C11875" s="103"/>
      <c r="D11875" s="103"/>
      <c r="E11875" s="5" t="str">
        <f t="array" ref="E11875">IF(D11875="","",XLOOKUP(D11875,DATOS!$D$6:D14000,DATOS!$C$6:C14000,0,0,1))</f>
        <v/>
      </c>
      <c r="F11875" s="220"/>
      <c r="G11875" s="221"/>
      <c r="H11875" s="194"/>
      <c r="I11875" s="106"/>
      <c r="J11875" s="195"/>
      <c r="K11875" s="195"/>
      <c r="L11875" s="196"/>
    </row>
    <row r="11876">
      <c r="A11876" s="198"/>
      <c r="B11876" s="219"/>
      <c r="C11876" s="103"/>
      <c r="D11876" s="103"/>
      <c r="E11876" s="5" t="str">
        <f t="array" ref="E11876">IF(D11876="","",XLOOKUP(D11876,DATOS!$D$6:D14000,DATOS!$C$6:C14000,0,0,1))</f>
        <v/>
      </c>
      <c r="F11876" s="220"/>
      <c r="G11876" s="221"/>
      <c r="H11876" s="194"/>
      <c r="I11876" s="106"/>
      <c r="J11876" s="195"/>
      <c r="K11876" s="195"/>
      <c r="L11876" s="196"/>
    </row>
    <row r="11877">
      <c r="A11877" s="198"/>
      <c r="B11877" s="219"/>
      <c r="C11877" s="103"/>
      <c r="D11877" s="103"/>
      <c r="E11877" s="5" t="str">
        <f t="array" ref="E11877">IF(D11877="","",XLOOKUP(D11877,DATOS!$D$6:D14000,DATOS!$C$6:C14000,0,0,1))</f>
        <v/>
      </c>
      <c r="F11877" s="220"/>
      <c r="G11877" s="221"/>
      <c r="H11877" s="194"/>
      <c r="I11877" s="106"/>
      <c r="J11877" s="195"/>
      <c r="K11877" s="195"/>
      <c r="L11877" s="196"/>
    </row>
    <row r="11878">
      <c r="A11878" s="198"/>
      <c r="B11878" s="219"/>
      <c r="C11878" s="103"/>
      <c r="D11878" s="103"/>
      <c r="E11878" s="5" t="str">
        <f t="array" ref="E11878">IF(D11878="","",XLOOKUP(D11878,DATOS!$D$6:D14000,DATOS!$C$6:C14000,0,0,1))</f>
        <v/>
      </c>
      <c r="F11878" s="220"/>
      <c r="G11878" s="221"/>
      <c r="H11878" s="194"/>
      <c r="I11878" s="106"/>
      <c r="J11878" s="195"/>
      <c r="K11878" s="195"/>
      <c r="L11878" s="196"/>
    </row>
    <row r="11879">
      <c r="A11879" s="198"/>
      <c r="B11879" s="219"/>
      <c r="C11879" s="103"/>
      <c r="D11879" s="103"/>
      <c r="E11879" s="5" t="str">
        <f t="array" ref="E11879">IF(D11879="","",XLOOKUP(D11879,DATOS!$D$6:D14000,DATOS!$C$6:C14000,0,0,1))</f>
        <v/>
      </c>
      <c r="F11879" s="220"/>
      <c r="G11879" s="221"/>
      <c r="H11879" s="194"/>
      <c r="I11879" s="106"/>
      <c r="J11879" s="195"/>
      <c r="K11879" s="195"/>
      <c r="L11879" s="196"/>
    </row>
    <row r="11880">
      <c r="A11880" s="198"/>
      <c r="B11880" s="219"/>
      <c r="C11880" s="103"/>
      <c r="D11880" s="103"/>
      <c r="E11880" s="5" t="str">
        <f t="array" ref="E11880">IF(D11880="","",XLOOKUP(D11880,DATOS!$D$6:D14000,DATOS!$C$6:C14000,0,0,1))</f>
        <v/>
      </c>
      <c r="F11880" s="220"/>
      <c r="G11880" s="221"/>
      <c r="H11880" s="194"/>
      <c r="I11880" s="106"/>
      <c r="J11880" s="195"/>
      <c r="K11880" s="195"/>
      <c r="L11880" s="196"/>
    </row>
    <row r="11881">
      <c r="A11881" s="198"/>
      <c r="B11881" s="219"/>
      <c r="C11881" s="103"/>
      <c r="D11881" s="103"/>
      <c r="E11881" s="5" t="str">
        <f t="array" ref="E11881">IF(D11881="","",XLOOKUP(D11881,DATOS!$D$6:D14000,DATOS!$C$6:C14000,0,0,1))</f>
        <v/>
      </c>
      <c r="F11881" s="220"/>
      <c r="G11881" s="221"/>
      <c r="H11881" s="194"/>
      <c r="I11881" s="106"/>
      <c r="J11881" s="195"/>
      <c r="K11881" s="195"/>
      <c r="L11881" s="196"/>
    </row>
    <row r="11882">
      <c r="A11882" s="198"/>
      <c r="B11882" s="219"/>
      <c r="C11882" s="103"/>
      <c r="D11882" s="103"/>
      <c r="E11882" s="5" t="str">
        <f t="array" ref="E11882">IF(D11882="","",XLOOKUP(D11882,DATOS!$D$6:D14000,DATOS!$C$6:C14000,0,0,1))</f>
        <v/>
      </c>
      <c r="F11882" s="220"/>
      <c r="G11882" s="221"/>
      <c r="H11882" s="194"/>
      <c r="I11882" s="106"/>
      <c r="J11882" s="195"/>
      <c r="K11882" s="195"/>
      <c r="L11882" s="196"/>
    </row>
    <row r="11883">
      <c r="A11883" s="198"/>
      <c r="B11883" s="219"/>
      <c r="C11883" s="103"/>
      <c r="D11883" s="103"/>
      <c r="E11883" s="5" t="str">
        <f t="array" ref="E11883">IF(D11883="","",XLOOKUP(D11883,DATOS!$D$6:D14000,DATOS!$C$6:C14000,0,0,1))</f>
        <v/>
      </c>
      <c r="F11883" s="220"/>
      <c r="G11883" s="221"/>
      <c r="H11883" s="194"/>
      <c r="I11883" s="106"/>
      <c r="J11883" s="195"/>
      <c r="K11883" s="195"/>
      <c r="L11883" s="196"/>
    </row>
    <row r="11884">
      <c r="A11884" s="198"/>
      <c r="B11884" s="219"/>
      <c r="C11884" s="103"/>
      <c r="D11884" s="103"/>
      <c r="E11884" s="5" t="str">
        <f t="array" ref="E11884">IF(D11884="","",XLOOKUP(D11884,DATOS!$D$6:D14000,DATOS!$C$6:C14000,0,0,1))</f>
        <v/>
      </c>
      <c r="F11884" s="220"/>
      <c r="G11884" s="221"/>
      <c r="H11884" s="194"/>
      <c r="I11884" s="106"/>
      <c r="J11884" s="195"/>
      <c r="K11884" s="195"/>
      <c r="L11884" s="196"/>
    </row>
    <row r="11885">
      <c r="A11885" s="198"/>
      <c r="B11885" s="219"/>
      <c r="C11885" s="103"/>
      <c r="D11885" s="103"/>
      <c r="E11885" s="5" t="str">
        <f t="array" ref="E11885">IF(D11885="","",XLOOKUP(D11885,DATOS!$D$6:D14000,DATOS!$C$6:C14000,0,0,1))</f>
        <v/>
      </c>
      <c r="F11885" s="220"/>
      <c r="G11885" s="221"/>
      <c r="H11885" s="194"/>
      <c r="I11885" s="106"/>
      <c r="J11885" s="195"/>
      <c r="K11885" s="195"/>
      <c r="L11885" s="196"/>
    </row>
    <row r="11886">
      <c r="A11886" s="198"/>
      <c r="B11886" s="219"/>
      <c r="C11886" s="103"/>
      <c r="D11886" s="103"/>
      <c r="E11886" s="5" t="str">
        <f t="array" ref="E11886">IF(D11886="","",XLOOKUP(D11886,DATOS!$D$6:D14000,DATOS!$C$6:C14000,0,0,1))</f>
        <v/>
      </c>
      <c r="F11886" s="220"/>
      <c r="G11886" s="221"/>
      <c r="H11886" s="194"/>
      <c r="I11886" s="106"/>
      <c r="J11886" s="195"/>
      <c r="K11886" s="195"/>
      <c r="L11886" s="196"/>
    </row>
    <row r="11887">
      <c r="A11887" s="198"/>
      <c r="B11887" s="219"/>
      <c r="C11887" s="103"/>
      <c r="D11887" s="103"/>
      <c r="E11887" s="5" t="str">
        <f t="array" ref="E11887">IF(D11887="","",XLOOKUP(D11887,DATOS!$D$6:D14000,DATOS!$C$6:C14000,0,0,1))</f>
        <v/>
      </c>
      <c r="F11887" s="220"/>
      <c r="G11887" s="221"/>
      <c r="H11887" s="194"/>
      <c r="I11887" s="106"/>
      <c r="J11887" s="195"/>
      <c r="K11887" s="195"/>
      <c r="L11887" s="196"/>
    </row>
    <row r="11888">
      <c r="A11888" s="198"/>
      <c r="B11888" s="219"/>
      <c r="C11888" s="103"/>
      <c r="D11888" s="103"/>
      <c r="E11888" s="5" t="str">
        <f t="array" ref="E11888">IF(D11888="","",XLOOKUP(D11888,DATOS!$D$6:D14000,DATOS!$C$6:C14000,0,0,1))</f>
        <v/>
      </c>
      <c r="F11888" s="220"/>
      <c r="G11888" s="221"/>
      <c r="H11888" s="194"/>
      <c r="I11888" s="106"/>
      <c r="J11888" s="195"/>
      <c r="K11888" s="195"/>
      <c r="L11888" s="196"/>
    </row>
    <row r="11889">
      <c r="A11889" s="198"/>
      <c r="B11889" s="219"/>
      <c r="C11889" s="103"/>
      <c r="D11889" s="103"/>
      <c r="E11889" s="5" t="str">
        <f t="array" ref="E11889">IF(D11889="","",XLOOKUP(D11889,DATOS!$D$6:D14000,DATOS!$C$6:C14000,0,0,1))</f>
        <v/>
      </c>
      <c r="F11889" s="220"/>
      <c r="G11889" s="221"/>
      <c r="H11889" s="194"/>
      <c r="I11889" s="106"/>
      <c r="J11889" s="195"/>
      <c r="K11889" s="195"/>
      <c r="L11889" s="196"/>
    </row>
    <row r="11890">
      <c r="A11890" s="198"/>
      <c r="B11890" s="219"/>
      <c r="C11890" s="103"/>
      <c r="D11890" s="103"/>
      <c r="E11890" s="5" t="str">
        <f t="array" ref="E11890">IF(D11890="","",XLOOKUP(D11890,DATOS!$D$6:D14000,DATOS!$C$6:C14000,0,0,1))</f>
        <v/>
      </c>
      <c r="F11890" s="220"/>
      <c r="G11890" s="221"/>
      <c r="H11890" s="194"/>
      <c r="I11890" s="106"/>
      <c r="J11890" s="195"/>
      <c r="K11890" s="195"/>
      <c r="L11890" s="196"/>
    </row>
    <row r="11891">
      <c r="A11891" s="198"/>
      <c r="B11891" s="219"/>
      <c r="C11891" s="103"/>
      <c r="D11891" s="103"/>
      <c r="E11891" s="224" t="str">
        <f t="array" ref="E11891">IF(D11891="","",XLOOKUP(D11891,DATOS!$D$6:D14000,DATOS!$C$6:C14000,0,0,1))</f>
        <v/>
      </c>
      <c r="F11891" s="220"/>
      <c r="G11891" s="221"/>
      <c r="H11891" s="194"/>
      <c r="I11891" s="106"/>
      <c r="J11891" s="195"/>
      <c r="K11891" s="195"/>
      <c r="L11891" s="196"/>
    </row>
    <row r="11892">
      <c r="A11892" s="198"/>
      <c r="B11892" s="219"/>
      <c r="C11892" s="103"/>
      <c r="D11892" s="103"/>
      <c r="E11892" s="5" t="str">
        <f t="array" ref="E11892">IF(D11892="","",XLOOKUP(D11892,DATOS!$D$6:D14000,DATOS!$C$6:C14000,0,0,1))</f>
        <v/>
      </c>
      <c r="F11892" s="220"/>
      <c r="G11892" s="221"/>
      <c r="H11892" s="194"/>
      <c r="I11892" s="106"/>
      <c r="J11892" s="195"/>
      <c r="K11892" s="195"/>
      <c r="L11892" s="196"/>
    </row>
    <row r="11893">
      <c r="A11893" s="198"/>
      <c r="B11893" s="219"/>
      <c r="C11893" s="103"/>
      <c r="D11893" s="103"/>
      <c r="E11893" s="5" t="str">
        <f t="array" ref="E11893">IF(D11893="","",XLOOKUP(D11893,DATOS!$D$6:D14000,DATOS!$C$6:C14000,0,0,1))</f>
        <v/>
      </c>
      <c r="F11893" s="220"/>
      <c r="G11893" s="221"/>
      <c r="H11893" s="194"/>
      <c r="I11893" s="106"/>
      <c r="J11893" s="195"/>
      <c r="K11893" s="195"/>
      <c r="L11893" s="196"/>
    </row>
    <row r="11894">
      <c r="A11894" s="198"/>
      <c r="B11894" s="219"/>
      <c r="C11894" s="103"/>
      <c r="D11894" s="103"/>
      <c r="E11894" s="5" t="str">
        <f t="array" ref="E11894">IF(D11894="","",XLOOKUP(D11894,DATOS!$D$6:D14000,DATOS!$C$6:C14000,0,0,1))</f>
        <v/>
      </c>
      <c r="F11894" s="220"/>
      <c r="G11894" s="221"/>
      <c r="H11894" s="194"/>
      <c r="I11894" s="106"/>
      <c r="J11894" s="195"/>
      <c r="K11894" s="195"/>
      <c r="L11894" s="196"/>
    </row>
    <row r="11895">
      <c r="A11895" s="198"/>
      <c r="B11895" s="219"/>
      <c r="C11895" s="103"/>
      <c r="D11895" s="103"/>
      <c r="E11895" s="5" t="str">
        <f t="array" ref="E11895">IF(D11895="","",XLOOKUP(D11895,DATOS!$D$6:D14000,DATOS!$C$6:C14000,0,0,1))</f>
        <v/>
      </c>
      <c r="F11895" s="220"/>
      <c r="G11895" s="221"/>
      <c r="H11895" s="194"/>
      <c r="I11895" s="106"/>
      <c r="J11895" s="195"/>
      <c r="K11895" s="195"/>
      <c r="L11895" s="196"/>
    </row>
    <row r="11896">
      <c r="A11896" s="198"/>
      <c r="B11896" s="219"/>
      <c r="C11896" s="103"/>
      <c r="D11896" s="103"/>
      <c r="E11896" s="5" t="str">
        <f t="array" ref="E11896">IF(D11896="","",XLOOKUP(D11896,DATOS!$D$6:D14000,DATOS!$C$6:C14000,0,0,1))</f>
        <v/>
      </c>
      <c r="F11896" s="220"/>
      <c r="G11896" s="221"/>
      <c r="H11896" s="194"/>
      <c r="I11896" s="106"/>
      <c r="J11896" s="195"/>
      <c r="K11896" s="195"/>
      <c r="L11896" s="196"/>
    </row>
    <row r="11897">
      <c r="A11897" s="198"/>
      <c r="B11897" s="219"/>
      <c r="C11897" s="103"/>
      <c r="D11897" s="103"/>
      <c r="E11897" s="5" t="str">
        <f t="array" ref="E11897">IF(D11897="","",XLOOKUP(D11897,DATOS!$D$6:D14000,DATOS!$C$6:C14000,0,0,1))</f>
        <v/>
      </c>
      <c r="F11897" s="220"/>
      <c r="G11897" s="221"/>
      <c r="H11897" s="194"/>
      <c r="I11897" s="106"/>
      <c r="J11897" s="195"/>
      <c r="K11897" s="195"/>
      <c r="L11897" s="196"/>
    </row>
    <row r="11898">
      <c r="A11898" s="198"/>
      <c r="B11898" s="219"/>
      <c r="C11898" s="103"/>
      <c r="D11898" s="103"/>
      <c r="E11898" s="5" t="str">
        <f t="array" ref="E11898">IF(D11898="","",XLOOKUP(D11898,DATOS!$D$6:D14000,DATOS!$C$6:C14000,0,0,1))</f>
        <v/>
      </c>
      <c r="F11898" s="220"/>
      <c r="G11898" s="221"/>
      <c r="H11898" s="194"/>
      <c r="I11898" s="106"/>
      <c r="J11898" s="195"/>
      <c r="K11898" s="195"/>
      <c r="L11898" s="196"/>
    </row>
    <row r="11899">
      <c r="A11899" s="198"/>
      <c r="B11899" s="219"/>
      <c r="C11899" s="103"/>
      <c r="D11899" s="103"/>
      <c r="E11899" s="5" t="str">
        <f t="array" ref="E11899">IF(D11899="","",XLOOKUP(D11899,DATOS!$D$6:D14000,DATOS!$C$6:C14000,0,0,1))</f>
        <v/>
      </c>
      <c r="F11899" s="220"/>
      <c r="G11899" s="221"/>
      <c r="H11899" s="194"/>
      <c r="I11899" s="106"/>
      <c r="J11899" s="195"/>
      <c r="K11899" s="195"/>
      <c r="L11899" s="196"/>
    </row>
    <row r="11900">
      <c r="A11900" s="198"/>
      <c r="B11900" s="219"/>
      <c r="C11900" s="103"/>
      <c r="D11900" s="103"/>
      <c r="E11900" s="5" t="str">
        <f t="array" ref="E11900">IF(D11900="","",XLOOKUP(D11900,DATOS!$D$6:D14000,DATOS!$C$6:C14000,0,0,1))</f>
        <v/>
      </c>
      <c r="F11900" s="220"/>
      <c r="G11900" s="221"/>
      <c r="H11900" s="194"/>
      <c r="I11900" s="106"/>
      <c r="J11900" s="195"/>
      <c r="K11900" s="195"/>
      <c r="L11900" s="196"/>
    </row>
    <row r="11901">
      <c r="A11901" s="198"/>
      <c r="B11901" s="219"/>
      <c r="C11901" s="103"/>
      <c r="D11901" s="103"/>
      <c r="E11901" s="5" t="str">
        <f t="array" ref="E11901">IF(D11901="","",XLOOKUP(D11901,DATOS!$D$6:D14000,DATOS!$C$6:C14000,0,0,1))</f>
        <v/>
      </c>
      <c r="F11901" s="220"/>
      <c r="G11901" s="221"/>
      <c r="H11901" s="194"/>
      <c r="I11901" s="106"/>
      <c r="J11901" s="195"/>
      <c r="K11901" s="195"/>
      <c r="L11901" s="196"/>
    </row>
    <row r="11902">
      <c r="A11902" s="198"/>
      <c r="B11902" s="219"/>
      <c r="C11902" s="103"/>
      <c r="D11902" s="103"/>
      <c r="E11902" s="5" t="str">
        <f t="array" ref="E11902">IF(D11902="","",XLOOKUP(D11902,DATOS!$D$6:D14000,DATOS!$C$6:C14000,0,0,1))</f>
        <v/>
      </c>
      <c r="F11902" s="220"/>
      <c r="G11902" s="221"/>
      <c r="H11902" s="194"/>
      <c r="I11902" s="106"/>
      <c r="J11902" s="195"/>
      <c r="K11902" s="195"/>
      <c r="L11902" s="196"/>
    </row>
    <row r="11903">
      <c r="A11903" s="198"/>
      <c r="B11903" s="219"/>
      <c r="C11903" s="103"/>
      <c r="D11903" s="103"/>
      <c r="E11903" s="5" t="str">
        <f t="array" ref="E11903">IF(D11903="","",XLOOKUP(D11903,DATOS!$D$6:D14000,DATOS!$C$6:C14000,0,0,1))</f>
        <v/>
      </c>
      <c r="F11903" s="220"/>
      <c r="G11903" s="221"/>
      <c r="H11903" s="194"/>
      <c r="I11903" s="106"/>
      <c r="J11903" s="195"/>
      <c r="K11903" s="195"/>
      <c r="L11903" s="196"/>
    </row>
    <row r="11904">
      <c r="A11904" s="198"/>
      <c r="B11904" s="219"/>
      <c r="C11904" s="103"/>
      <c r="D11904" s="103"/>
      <c r="E11904" s="5" t="str">
        <f t="array" ref="E11904">IF(D11904="","",XLOOKUP(D11904,DATOS!$D$6:D14000,DATOS!$C$6:C14000,0,0,1))</f>
        <v/>
      </c>
      <c r="F11904" s="220"/>
      <c r="G11904" s="221"/>
      <c r="H11904" s="194"/>
      <c r="I11904" s="106"/>
      <c r="J11904" s="195"/>
      <c r="K11904" s="195"/>
      <c r="L11904" s="196"/>
    </row>
    <row r="11905">
      <c r="A11905" s="198"/>
      <c r="B11905" s="219"/>
      <c r="C11905" s="103"/>
      <c r="D11905" s="103"/>
      <c r="E11905" s="5" t="str">
        <f t="array" ref="E11905">IF(D11905="","",XLOOKUP(D11905,DATOS!$D$6:D14000,DATOS!$C$6:C14000,0,0,1))</f>
        <v/>
      </c>
      <c r="F11905" s="220"/>
      <c r="G11905" s="221"/>
      <c r="H11905" s="194"/>
      <c r="I11905" s="106"/>
      <c r="J11905" s="195"/>
      <c r="K11905" s="195"/>
      <c r="L11905" s="196"/>
    </row>
    <row r="11906">
      <c r="A11906" s="198"/>
      <c r="B11906" s="219"/>
      <c r="C11906" s="103"/>
      <c r="D11906" s="103"/>
      <c r="E11906" s="5" t="str">
        <f t="array" ref="E11906">IF(D11906="","",XLOOKUP(D11906,DATOS!$D$6:D14000,DATOS!$C$6:C14000,0,0,1))</f>
        <v/>
      </c>
      <c r="F11906" s="220"/>
      <c r="G11906" s="221"/>
      <c r="H11906" s="194"/>
      <c r="I11906" s="106"/>
      <c r="J11906" s="195"/>
      <c r="K11906" s="195"/>
      <c r="L11906" s="196"/>
    </row>
    <row r="11907">
      <c r="A11907" s="198"/>
      <c r="B11907" s="219"/>
      <c r="C11907" s="103"/>
      <c r="D11907" s="103"/>
      <c r="E11907" s="5" t="str">
        <f t="array" ref="E11907">IF(D11907="","",XLOOKUP(D11907,DATOS!$D$6:D14000,DATOS!$C$6:C14000,0,0,1))</f>
        <v/>
      </c>
      <c r="F11907" s="220"/>
      <c r="G11907" s="221"/>
      <c r="H11907" s="194"/>
      <c r="I11907" s="106"/>
      <c r="J11907" s="195"/>
      <c r="K11907" s="195"/>
      <c r="L11907" s="196"/>
    </row>
    <row r="11908">
      <c r="A11908" s="198"/>
      <c r="B11908" s="219"/>
      <c r="C11908" s="103"/>
      <c r="D11908" s="103"/>
      <c r="E11908" s="5" t="str">
        <f t="array" ref="E11908">IF(D11908="","",XLOOKUP(D11908,DATOS!$D$6:D14000,DATOS!$C$6:C14000,0,0,1))</f>
        <v/>
      </c>
      <c r="F11908" s="220"/>
      <c r="G11908" s="221"/>
      <c r="H11908" s="194"/>
      <c r="I11908" s="106"/>
      <c r="J11908" s="195"/>
      <c r="K11908" s="195"/>
      <c r="L11908" s="196"/>
    </row>
    <row r="11909">
      <c r="A11909" s="198"/>
      <c r="B11909" s="219"/>
      <c r="C11909" s="103"/>
      <c r="D11909" s="103"/>
      <c r="E11909" s="5" t="str">
        <f t="array" ref="E11909">IF(D11909="","",XLOOKUP(D11909,DATOS!$D$6:D14000,DATOS!$C$6:C14000,0,0,1))</f>
        <v/>
      </c>
      <c r="F11909" s="220"/>
      <c r="G11909" s="221"/>
      <c r="H11909" s="194"/>
      <c r="I11909" s="106"/>
      <c r="J11909" s="195"/>
      <c r="K11909" s="195"/>
      <c r="L11909" s="196"/>
    </row>
    <row r="11910">
      <c r="A11910" s="198"/>
      <c r="B11910" s="219"/>
      <c r="C11910" s="103"/>
      <c r="D11910" s="103"/>
      <c r="E11910" s="5" t="str">
        <f t="array" ref="E11910">IF(D11910="","",XLOOKUP(D11910,DATOS!$D$6:D14000,DATOS!$C$6:C14000,0,0,1))</f>
        <v/>
      </c>
      <c r="F11910" s="220"/>
      <c r="G11910" s="221"/>
      <c r="H11910" s="194"/>
      <c r="I11910" s="106"/>
      <c r="J11910" s="195"/>
      <c r="K11910" s="195"/>
      <c r="L11910" s="196"/>
    </row>
    <row r="11911">
      <c r="A11911" s="198"/>
      <c r="B11911" s="219"/>
      <c r="C11911" s="103"/>
      <c r="D11911" s="103"/>
      <c r="E11911" s="5" t="str">
        <f t="array" ref="E11911">IF(D11911="","",XLOOKUP(D11911,DATOS!$D$6:D14000,DATOS!$C$6:C14000,0,0,1))</f>
        <v/>
      </c>
      <c r="F11911" s="220"/>
      <c r="G11911" s="221"/>
      <c r="H11911" s="194"/>
      <c r="I11911" s="106"/>
      <c r="J11911" s="195"/>
      <c r="K11911" s="195"/>
      <c r="L11911" s="196"/>
    </row>
    <row r="11912">
      <c r="A11912" s="198"/>
      <c r="B11912" s="219"/>
      <c r="C11912" s="103"/>
      <c r="D11912" s="103"/>
      <c r="E11912" s="5" t="str">
        <f t="array" ref="E11912">IF(D11912="","",XLOOKUP(D11912,DATOS!$D$6:D14000,DATOS!$C$6:C14000,0,0,1))</f>
        <v/>
      </c>
      <c r="F11912" s="220"/>
      <c r="G11912" s="221"/>
      <c r="H11912" s="194"/>
      <c r="I11912" s="106"/>
      <c r="J11912" s="195"/>
      <c r="K11912" s="195"/>
      <c r="L11912" s="196"/>
    </row>
    <row r="11913">
      <c r="A11913" s="198"/>
      <c r="B11913" s="219"/>
      <c r="C11913" s="103"/>
      <c r="D11913" s="103"/>
      <c r="E11913" s="5" t="str">
        <f t="array" ref="E11913">IF(D11913="","",XLOOKUP(D11913,DATOS!$D$6:D14000,DATOS!$C$6:C14000,0,0,1))</f>
        <v/>
      </c>
      <c r="F11913" s="220"/>
      <c r="G11913" s="221"/>
      <c r="H11913" s="194"/>
      <c r="I11913" s="106"/>
      <c r="J11913" s="195"/>
      <c r="K11913" s="195"/>
      <c r="L11913" s="196"/>
    </row>
    <row r="11914">
      <c r="A11914" s="198"/>
      <c r="B11914" s="219"/>
      <c r="C11914" s="103"/>
      <c r="D11914" s="103"/>
      <c r="E11914" s="5" t="str">
        <f t="array" ref="E11914">IF(D11914="","",XLOOKUP(D11914,DATOS!$D$6:D14000,DATOS!$C$6:C14000,0,0,1))</f>
        <v/>
      </c>
      <c r="F11914" s="220"/>
      <c r="G11914" s="221"/>
      <c r="H11914" s="194"/>
      <c r="I11914" s="106"/>
      <c r="J11914" s="195"/>
      <c r="K11914" s="195"/>
      <c r="L11914" s="196"/>
    </row>
    <row r="11915">
      <c r="A11915" s="198"/>
      <c r="B11915" s="219"/>
      <c r="C11915" s="103"/>
      <c r="D11915" s="103"/>
      <c r="E11915" s="5" t="str">
        <f t="array" ref="E11915">IF(D11915="","",XLOOKUP(D11915,DATOS!$D$6:D14000,DATOS!$C$6:C14000,0,0,1))</f>
        <v/>
      </c>
      <c r="F11915" s="220"/>
      <c r="G11915" s="221"/>
      <c r="H11915" s="194"/>
      <c r="I11915" s="106"/>
      <c r="J11915" s="195"/>
      <c r="K11915" s="195"/>
      <c r="L11915" s="196"/>
    </row>
    <row r="11916">
      <c r="A11916" s="198"/>
      <c r="B11916" s="219"/>
      <c r="C11916" s="103"/>
      <c r="D11916" s="103"/>
      <c r="E11916" s="5" t="str">
        <f t="array" ref="E11916">IF(D11916="","",XLOOKUP(D11916,DATOS!$D$6:D14000,DATOS!$C$6:C14000,0,0,1))</f>
        <v/>
      </c>
      <c r="F11916" s="220"/>
      <c r="G11916" s="221"/>
      <c r="H11916" s="194"/>
      <c r="I11916" s="106"/>
      <c r="J11916" s="195"/>
      <c r="K11916" s="195"/>
      <c r="L11916" s="196"/>
    </row>
    <row r="11917">
      <c r="A11917" s="198"/>
      <c r="B11917" s="219"/>
      <c r="C11917" s="103"/>
      <c r="D11917" s="103"/>
      <c r="E11917" s="5" t="str">
        <f t="array" ref="E11917">IF(D11917="","",XLOOKUP(D11917,DATOS!$D$6:D14000,DATOS!$C$6:C14000,0,0,1))</f>
        <v/>
      </c>
      <c r="F11917" s="220"/>
      <c r="G11917" s="221"/>
      <c r="H11917" s="194"/>
      <c r="I11917" s="106"/>
      <c r="J11917" s="195"/>
      <c r="K11917" s="195"/>
      <c r="L11917" s="196"/>
    </row>
    <row r="11918">
      <c r="A11918" s="198"/>
      <c r="B11918" s="219"/>
      <c r="C11918" s="103"/>
      <c r="D11918" s="103"/>
      <c r="E11918" s="5" t="str">
        <f t="array" ref="E11918">IF(D11918="","",XLOOKUP(D11918,DATOS!$D$6:D14000,DATOS!$C$6:C14000,0,0,1))</f>
        <v/>
      </c>
      <c r="F11918" s="220"/>
      <c r="G11918" s="221"/>
      <c r="H11918" s="194"/>
      <c r="I11918" s="106"/>
      <c r="J11918" s="195"/>
      <c r="K11918" s="195"/>
      <c r="L11918" s="196"/>
    </row>
    <row r="11919">
      <c r="A11919" s="198"/>
      <c r="B11919" s="219"/>
      <c r="C11919" s="103"/>
      <c r="D11919" s="103"/>
      <c r="E11919" s="5" t="str">
        <f t="array" ref="E11919">IF(D11919="","",XLOOKUP(D11919,DATOS!$D$6:D14000,DATOS!$C$6:C14000,0,0,1))</f>
        <v/>
      </c>
      <c r="F11919" s="220"/>
      <c r="G11919" s="221"/>
      <c r="H11919" s="194"/>
      <c r="I11919" s="106"/>
      <c r="J11919" s="195"/>
      <c r="K11919" s="195"/>
      <c r="L11919" s="196"/>
    </row>
    <row r="11920">
      <c r="A11920" s="198"/>
      <c r="B11920" s="219"/>
      <c r="C11920" s="103"/>
      <c r="D11920" s="103"/>
      <c r="E11920" s="5" t="str">
        <f t="array" ref="E11920">IF(D11920="","",XLOOKUP(D11920,DATOS!$D$6:D14000,DATOS!$C$6:C14000,0,0,1))</f>
        <v/>
      </c>
      <c r="F11920" s="220"/>
      <c r="G11920" s="221"/>
      <c r="H11920" s="194"/>
      <c r="I11920" s="106"/>
      <c r="J11920" s="195"/>
      <c r="K11920" s="195"/>
      <c r="L11920" s="196"/>
    </row>
    <row r="11921">
      <c r="A11921" s="198"/>
      <c r="B11921" s="219"/>
      <c r="C11921" s="103"/>
      <c r="D11921" s="103"/>
      <c r="E11921" s="5" t="str">
        <f t="array" ref="E11921">IF(D11921="","",XLOOKUP(D11921,DATOS!$D$6:D14000,DATOS!$C$6:C14000,0,0,1))</f>
        <v/>
      </c>
      <c r="F11921" s="220"/>
      <c r="G11921" s="221"/>
      <c r="H11921" s="194"/>
      <c r="I11921" s="106"/>
      <c r="J11921" s="195"/>
      <c r="K11921" s="195"/>
      <c r="L11921" s="196"/>
    </row>
    <row r="11922">
      <c r="A11922" s="198"/>
      <c r="B11922" s="219"/>
      <c r="C11922" s="103"/>
      <c r="D11922" s="103"/>
      <c r="E11922" s="5" t="str">
        <f t="array" ref="E11922">IF(D11922="","",XLOOKUP(D11922,DATOS!$D$6:D14000,DATOS!$C$6:C14000,0,0,1))</f>
        <v/>
      </c>
      <c r="F11922" s="220"/>
      <c r="G11922" s="221"/>
      <c r="H11922" s="194"/>
      <c r="I11922" s="106"/>
      <c r="J11922" s="195"/>
      <c r="K11922" s="195"/>
      <c r="L11922" s="196"/>
    </row>
    <row r="11923">
      <c r="A11923" s="198"/>
      <c r="B11923" s="219"/>
      <c r="C11923" s="103"/>
      <c r="D11923" s="103"/>
      <c r="E11923" s="5" t="str">
        <f t="array" ref="E11923">IF(D11923="","",XLOOKUP(D11923,DATOS!$D$6:D14000,DATOS!$C$6:C14000,0,0,1))</f>
        <v/>
      </c>
      <c r="F11923" s="220"/>
      <c r="G11923" s="221"/>
      <c r="H11923" s="194"/>
      <c r="I11923" s="106"/>
      <c r="J11923" s="195"/>
      <c r="K11923" s="195"/>
      <c r="L11923" s="196"/>
    </row>
    <row r="11924">
      <c r="A11924" s="198"/>
      <c r="B11924" s="219"/>
      <c r="C11924" s="103"/>
      <c r="D11924" s="103"/>
      <c r="E11924" s="5" t="str">
        <f t="array" ref="E11924">IF(D11924="","",XLOOKUP(D11924,DATOS!$D$6:D14000,DATOS!$C$6:C14000,0,0,1))</f>
        <v/>
      </c>
      <c r="F11924" s="220"/>
      <c r="G11924" s="221"/>
      <c r="H11924" s="194"/>
      <c r="I11924" s="106"/>
      <c r="J11924" s="195"/>
      <c r="K11924" s="195"/>
      <c r="L11924" s="196"/>
    </row>
    <row r="11925">
      <c r="A11925" s="198"/>
      <c r="B11925" s="219"/>
      <c r="C11925" s="103"/>
      <c r="D11925" s="103"/>
      <c r="E11925" s="5" t="str">
        <f t="array" ref="E11925">IF(D11925="","",XLOOKUP(D11925,DATOS!$D$6:D14000,DATOS!$C$6:C14000,0,0,1))</f>
        <v/>
      </c>
      <c r="F11925" s="220"/>
      <c r="G11925" s="221"/>
      <c r="H11925" s="194"/>
      <c r="I11925" s="106"/>
      <c r="J11925" s="195"/>
      <c r="K11925" s="195"/>
      <c r="L11925" s="196"/>
    </row>
    <row r="11926">
      <c r="A11926" s="198"/>
      <c r="B11926" s="219"/>
      <c r="C11926" s="103"/>
      <c r="D11926" s="103"/>
      <c r="E11926" s="5" t="str">
        <f t="array" ref="E11926">IF(D11926="","",XLOOKUP(D11926,DATOS!$D$6:D14000,DATOS!$C$6:C14000,0,0,1))</f>
        <v/>
      </c>
      <c r="F11926" s="220"/>
      <c r="G11926" s="221"/>
      <c r="H11926" s="194"/>
      <c r="I11926" s="106"/>
      <c r="J11926" s="195"/>
      <c r="K11926" s="195"/>
      <c r="L11926" s="196"/>
    </row>
    <row r="11927">
      <c r="A11927" s="198"/>
      <c r="B11927" s="219"/>
      <c r="C11927" s="103"/>
      <c r="D11927" s="103"/>
      <c r="E11927" s="224" t="str">
        <f t="array" ref="E11927">IF(D11927="","",XLOOKUP(D11927,DATOS!$D$6:D14000,DATOS!$C$6:C14000,0,0,1))</f>
        <v/>
      </c>
      <c r="F11927" s="220"/>
      <c r="G11927" s="221"/>
      <c r="H11927" s="194"/>
      <c r="I11927" s="106"/>
      <c r="J11927" s="195"/>
      <c r="K11927" s="195"/>
      <c r="L11927" s="196"/>
    </row>
    <row r="11928">
      <c r="A11928" s="198"/>
      <c r="B11928" s="219"/>
      <c r="C11928" s="103"/>
      <c r="D11928" s="103"/>
      <c r="E11928" s="5" t="str">
        <f t="array" ref="E11928">IF(D11928="","",XLOOKUP(D11928,DATOS!$D$6:D14000,DATOS!$C$6:C14000,0,0,1))</f>
        <v/>
      </c>
      <c r="F11928" s="220"/>
      <c r="G11928" s="221"/>
      <c r="H11928" s="194"/>
      <c r="I11928" s="106"/>
      <c r="J11928" s="195"/>
      <c r="K11928" s="195"/>
      <c r="L11928" s="196"/>
    </row>
    <row r="11929">
      <c r="A11929" s="198"/>
      <c r="B11929" s="219"/>
      <c r="C11929" s="103"/>
      <c r="D11929" s="103"/>
      <c r="E11929" s="5" t="str">
        <f t="array" ref="E11929">IF(D11929="","",XLOOKUP(D11929,DATOS!$D$6:D14000,DATOS!$C$6:C14000,0,0,1))</f>
        <v/>
      </c>
      <c r="F11929" s="220"/>
      <c r="G11929" s="221"/>
      <c r="H11929" s="194"/>
      <c r="I11929" s="106"/>
      <c r="J11929" s="195"/>
      <c r="K11929" s="195"/>
      <c r="L11929" s="196"/>
    </row>
    <row r="11930">
      <c r="A11930" s="198"/>
      <c r="B11930" s="219"/>
      <c r="C11930" s="103"/>
      <c r="D11930" s="103"/>
      <c r="E11930" s="5" t="str">
        <f t="array" ref="E11930">IF(D11930="","",XLOOKUP(D11930,DATOS!$D$6:D14000,DATOS!$C$6:C14000,0,0,1))</f>
        <v/>
      </c>
      <c r="F11930" s="220"/>
      <c r="G11930" s="221"/>
      <c r="H11930" s="194"/>
      <c r="I11930" s="106"/>
      <c r="J11930" s="195"/>
      <c r="K11930" s="195"/>
      <c r="L11930" s="196"/>
    </row>
    <row r="11931">
      <c r="A11931" s="198"/>
      <c r="B11931" s="219"/>
      <c r="C11931" s="103"/>
      <c r="D11931" s="103"/>
      <c r="E11931" s="5" t="str">
        <f t="array" ref="E11931">IF(D11931="","",XLOOKUP(D11931,DATOS!$D$6:D14000,DATOS!$C$6:C14000,0,0,1))</f>
        <v/>
      </c>
      <c r="F11931" s="220"/>
      <c r="G11931" s="221"/>
      <c r="H11931" s="194"/>
      <c r="I11931" s="106"/>
      <c r="J11931" s="195"/>
      <c r="K11931" s="195"/>
      <c r="L11931" s="196"/>
    </row>
    <row r="11932">
      <c r="A11932" s="198"/>
      <c r="B11932" s="219"/>
      <c r="C11932" s="103"/>
      <c r="D11932" s="103"/>
      <c r="E11932" s="5" t="str">
        <f t="array" ref="E11932">IF(D11932="","",XLOOKUP(D11932,DATOS!$D$6:D14000,DATOS!$C$6:C14000,0,0,1))</f>
        <v/>
      </c>
      <c r="F11932" s="220"/>
      <c r="G11932" s="221"/>
      <c r="H11932" s="194"/>
      <c r="I11932" s="106"/>
      <c r="J11932" s="195"/>
      <c r="K11932" s="195"/>
      <c r="L11932" s="196"/>
    </row>
    <row r="11933">
      <c r="A11933" s="198"/>
      <c r="B11933" s="219"/>
      <c r="C11933" s="103"/>
      <c r="D11933" s="103"/>
      <c r="E11933" s="5" t="str">
        <f t="array" ref="E11933">IF(D11933="","",XLOOKUP(D11933,DATOS!$D$6:D14000,DATOS!$C$6:C14000,0,0,1))</f>
        <v/>
      </c>
      <c r="F11933" s="220"/>
      <c r="G11933" s="221"/>
      <c r="H11933" s="194"/>
      <c r="I11933" s="106"/>
      <c r="J11933" s="195"/>
      <c r="K11933" s="195"/>
      <c r="L11933" s="196"/>
    </row>
    <row r="11934">
      <c r="A11934" s="198"/>
      <c r="B11934" s="219"/>
      <c r="C11934" s="103"/>
      <c r="D11934" s="103"/>
      <c r="E11934" s="224" t="str">
        <f t="array" ref="E11934">IF(D11934="","",XLOOKUP(D11934,DATOS!$D$6:D14000,DATOS!$C$6:C14000,0,0,1))</f>
        <v/>
      </c>
      <c r="F11934" s="220"/>
      <c r="G11934" s="221"/>
      <c r="H11934" s="194"/>
      <c r="I11934" s="106"/>
      <c r="J11934" s="195"/>
      <c r="K11934" s="195"/>
      <c r="L11934" s="196"/>
    </row>
    <row r="11935">
      <c r="A11935" s="198"/>
      <c r="B11935" s="219"/>
      <c r="C11935" s="103"/>
      <c r="D11935" s="103"/>
      <c r="E11935" s="5" t="str">
        <f t="array" ref="E11935">IF(D11935="","",XLOOKUP(D11935,DATOS!$D$6:D14000,DATOS!$C$6:C14000,0,0,1))</f>
        <v/>
      </c>
      <c r="F11935" s="220"/>
      <c r="G11935" s="221"/>
      <c r="H11935" s="194"/>
      <c r="I11935" s="106"/>
      <c r="J11935" s="195"/>
      <c r="K11935" s="195"/>
      <c r="L11935" s="196"/>
    </row>
    <row r="11936">
      <c r="A11936" s="198"/>
      <c r="B11936" s="219"/>
      <c r="C11936" s="103"/>
      <c r="D11936" s="103"/>
      <c r="E11936" s="5" t="str">
        <f t="array" ref="E11936">IF(D11936="","",XLOOKUP(D11936,DATOS!$D$6:D14000,DATOS!$C$6:C14000,0,0,1))</f>
        <v/>
      </c>
      <c r="F11936" s="220"/>
      <c r="G11936" s="221"/>
      <c r="H11936" s="194"/>
      <c r="I11936" s="106"/>
      <c r="J11936" s="195"/>
      <c r="K11936" s="195"/>
      <c r="L11936" s="196"/>
    </row>
    <row r="11937">
      <c r="A11937" s="198"/>
      <c r="B11937" s="219"/>
      <c r="C11937" s="103"/>
      <c r="D11937" s="103"/>
      <c r="E11937" s="5" t="str">
        <f t="array" ref="E11937">IF(D11937="","",XLOOKUP(D11937,DATOS!$D$6:D14000,DATOS!$C$6:C14000,0,0,1))</f>
        <v/>
      </c>
      <c r="F11937" s="220"/>
      <c r="G11937" s="221"/>
      <c r="H11937" s="194"/>
      <c r="I11937" s="106"/>
      <c r="J11937" s="195"/>
      <c r="K11937" s="195"/>
      <c r="L11937" s="196"/>
    </row>
    <row r="11938">
      <c r="A11938" s="198"/>
      <c r="B11938" s="219"/>
      <c r="C11938" s="103"/>
      <c r="D11938" s="103"/>
      <c r="E11938" s="5" t="str">
        <f t="array" ref="E11938">IF(D11938="","",XLOOKUP(D11938,DATOS!$D$6:D14000,DATOS!$C$6:C14000,0,0,1))</f>
        <v/>
      </c>
      <c r="F11938" s="220"/>
      <c r="G11938" s="221"/>
      <c r="H11938" s="194"/>
      <c r="I11938" s="106"/>
      <c r="J11938" s="195"/>
      <c r="K11938" s="195"/>
      <c r="L11938" s="196"/>
    </row>
    <row r="11939">
      <c r="A11939" s="198"/>
      <c r="B11939" s="219"/>
      <c r="C11939" s="103"/>
      <c r="D11939" s="103"/>
      <c r="E11939" s="5" t="str">
        <f t="array" ref="E11939">IF(D11939="","",XLOOKUP(D11939,DATOS!$D$6:D14000,DATOS!$C$6:C14000,0,0,1))</f>
        <v/>
      </c>
      <c r="F11939" s="220"/>
      <c r="G11939" s="221"/>
      <c r="H11939" s="194"/>
      <c r="I11939" s="106"/>
      <c r="J11939" s="195"/>
      <c r="K11939" s="195"/>
      <c r="L11939" s="196"/>
    </row>
    <row r="11940">
      <c r="A11940" s="198"/>
      <c r="B11940" s="219"/>
      <c r="C11940" s="103"/>
      <c r="D11940" s="103"/>
      <c r="E11940" s="5" t="str">
        <f t="array" ref="E11940">IF(D11940="","",XLOOKUP(D11940,DATOS!$D$6:D14000,DATOS!$C$6:C14000,0,0,1))</f>
        <v/>
      </c>
      <c r="F11940" s="220"/>
      <c r="G11940" s="221"/>
      <c r="H11940" s="194"/>
      <c r="I11940" s="106"/>
      <c r="J11940" s="195"/>
      <c r="K11940" s="195"/>
      <c r="L11940" s="196"/>
    </row>
    <row r="11941">
      <c r="A11941" s="198"/>
      <c r="B11941" s="219"/>
      <c r="C11941" s="103"/>
      <c r="D11941" s="103"/>
      <c r="E11941" s="5" t="str">
        <f t="array" ref="E11941">IF(D11941="","",XLOOKUP(D11941,DATOS!$D$6:D14000,DATOS!$C$6:C14000,0,0,1))</f>
        <v/>
      </c>
      <c r="F11941" s="220"/>
      <c r="G11941" s="221"/>
      <c r="H11941" s="194"/>
      <c r="I11941" s="106"/>
      <c r="J11941" s="195"/>
      <c r="K11941" s="195"/>
      <c r="L11941" s="196"/>
    </row>
    <row r="11942">
      <c r="A11942" s="198"/>
      <c r="B11942" s="219"/>
      <c r="C11942" s="103"/>
      <c r="D11942" s="103"/>
      <c r="E11942" s="5" t="str">
        <f t="array" ref="E11942">IF(D11942="","",XLOOKUP(D11942,DATOS!$D$6:D14000,DATOS!$C$6:C14000,0,0,1))</f>
        <v/>
      </c>
      <c r="F11942" s="220"/>
      <c r="G11942" s="221"/>
      <c r="H11942" s="194"/>
      <c r="I11942" s="106"/>
      <c r="J11942" s="195"/>
      <c r="K11942" s="195"/>
      <c r="L11942" s="196"/>
    </row>
    <row r="11943">
      <c r="A11943" s="198"/>
      <c r="B11943" s="219"/>
      <c r="C11943" s="103"/>
      <c r="D11943" s="103"/>
      <c r="E11943" s="5" t="str">
        <f t="array" ref="E11943">IF(D11943="","",XLOOKUP(D11943,DATOS!$D$6:D14000,DATOS!$C$6:C14000,0,0,1))</f>
        <v/>
      </c>
      <c r="F11943" s="220"/>
      <c r="G11943" s="221"/>
      <c r="H11943" s="194"/>
      <c r="I11943" s="106"/>
      <c r="J11943" s="195"/>
      <c r="K11943" s="195"/>
      <c r="L11943" s="196"/>
    </row>
    <row r="11944">
      <c r="A11944" s="198"/>
      <c r="B11944" s="219"/>
      <c r="C11944" s="103"/>
      <c r="D11944" s="103"/>
      <c r="E11944" s="5" t="str">
        <f t="array" ref="E11944">IF(D11944="","",XLOOKUP(D11944,DATOS!$D$6:D14000,DATOS!$C$6:C14000,0,0,1))</f>
        <v/>
      </c>
      <c r="F11944" s="220"/>
      <c r="G11944" s="221"/>
      <c r="H11944" s="194"/>
      <c r="I11944" s="106"/>
      <c r="J11944" s="195"/>
      <c r="K11944" s="195"/>
      <c r="L11944" s="196"/>
    </row>
    <row r="11945">
      <c r="A11945" s="198"/>
      <c r="B11945" s="219"/>
      <c r="C11945" s="103"/>
      <c r="D11945" s="103"/>
      <c r="E11945" s="5" t="str">
        <f t="array" ref="E11945">IF(D11945="","",XLOOKUP(D11945,DATOS!$D$6:D14000,DATOS!$C$6:C14000,0,0,1))</f>
        <v/>
      </c>
      <c r="F11945" s="220"/>
      <c r="G11945" s="221"/>
      <c r="H11945" s="194"/>
      <c r="I11945" s="106"/>
      <c r="J11945" s="195"/>
      <c r="K11945" s="195"/>
      <c r="L11945" s="196"/>
    </row>
    <row r="11946">
      <c r="A11946" s="198"/>
      <c r="B11946" s="219"/>
      <c r="C11946" s="103"/>
      <c r="D11946" s="103"/>
      <c r="E11946" s="5" t="str">
        <f t="array" ref="E11946">IF(D11946="","",XLOOKUP(D11946,DATOS!$D$6:D14000,DATOS!$C$6:C14000,0,0,1))</f>
        <v/>
      </c>
      <c r="F11946" s="220"/>
      <c r="G11946" s="221"/>
      <c r="H11946" s="194"/>
      <c r="I11946" s="106"/>
      <c r="J11946" s="195"/>
      <c r="K11946" s="195"/>
      <c r="L11946" s="196"/>
    </row>
    <row r="11947">
      <c r="A11947" s="198"/>
      <c r="B11947" s="219"/>
      <c r="C11947" s="103"/>
      <c r="D11947" s="103"/>
      <c r="E11947" s="5" t="str">
        <f t="array" ref="E11947">IF(D11947="","",XLOOKUP(D11947,DATOS!$D$6:D14000,DATOS!$C$6:C14000,0,0,1))</f>
        <v/>
      </c>
      <c r="F11947" s="220"/>
      <c r="G11947" s="221"/>
      <c r="H11947" s="194"/>
      <c r="I11947" s="106"/>
      <c r="J11947" s="195"/>
      <c r="K11947" s="195"/>
      <c r="L11947" s="196"/>
    </row>
    <row r="11948">
      <c r="A11948" s="198"/>
      <c r="B11948" s="219"/>
      <c r="C11948" s="103"/>
      <c r="D11948" s="103"/>
      <c r="E11948" s="5" t="str">
        <f t="array" ref="E11948">IF(D11948="","",XLOOKUP(D11948,DATOS!$D$6:D14000,DATOS!$C$6:C14000,0,0,1))</f>
        <v/>
      </c>
      <c r="F11948" s="220"/>
      <c r="G11948" s="221"/>
      <c r="H11948" s="194"/>
      <c r="I11948" s="106"/>
      <c r="J11948" s="195"/>
      <c r="K11948" s="195"/>
      <c r="L11948" s="196"/>
    </row>
    <row r="11949">
      <c r="A11949" s="198"/>
      <c r="B11949" s="219"/>
      <c r="C11949" s="103"/>
      <c r="D11949" s="103"/>
      <c r="E11949" s="5" t="str">
        <f t="array" ref="E11949">IF(D11949="","",XLOOKUP(D11949,DATOS!$D$6:D14000,DATOS!$C$6:C14000,0,0,1))</f>
        <v/>
      </c>
      <c r="F11949" s="220"/>
      <c r="G11949" s="221"/>
      <c r="H11949" s="194"/>
      <c r="I11949" s="106"/>
      <c r="J11949" s="195"/>
      <c r="K11949" s="195"/>
      <c r="L11949" s="196"/>
    </row>
    <row r="11950">
      <c r="A11950" s="198"/>
      <c r="B11950" s="219"/>
      <c r="C11950" s="103"/>
      <c r="D11950" s="103"/>
      <c r="E11950" s="5" t="str">
        <f t="array" ref="E11950">IF(D11950="","",XLOOKUP(D11950,DATOS!$D$6:D14000,DATOS!$C$6:C14000,0,0,1))</f>
        <v/>
      </c>
      <c r="F11950" s="220"/>
      <c r="G11950" s="221"/>
      <c r="H11950" s="194"/>
      <c r="I11950" s="106"/>
      <c r="J11950" s="195"/>
      <c r="K11950" s="195"/>
      <c r="L11950" s="196"/>
    </row>
    <row r="11951">
      <c r="A11951" s="198"/>
      <c r="B11951" s="219"/>
      <c r="C11951" s="103"/>
      <c r="D11951" s="103"/>
      <c r="E11951" s="5" t="str">
        <f t="array" ref="E11951">IF(D11951="","",XLOOKUP(D11951,DATOS!$D$6:D14000,DATOS!$C$6:C14000,0,0,1))</f>
        <v/>
      </c>
      <c r="F11951" s="220"/>
      <c r="G11951" s="221"/>
      <c r="H11951" s="194"/>
      <c r="I11951" s="106"/>
      <c r="J11951" s="195"/>
      <c r="K11951" s="195"/>
      <c r="L11951" s="196"/>
    </row>
    <row r="11952">
      <c r="A11952" s="198"/>
      <c r="B11952" s="219"/>
      <c r="C11952" s="103"/>
      <c r="D11952" s="103"/>
      <c r="E11952" s="224" t="str">
        <f t="array" ref="E11952">IF(D11952="","",XLOOKUP(D11952,DATOS!$D$6:D14000,DATOS!$C$6:C14000,0,0,1))</f>
        <v/>
      </c>
      <c r="F11952" s="220"/>
      <c r="G11952" s="221"/>
      <c r="H11952" s="194"/>
      <c r="I11952" s="106"/>
      <c r="J11952" s="195"/>
      <c r="K11952" s="195"/>
      <c r="L11952" s="196"/>
    </row>
    <row r="11953">
      <c r="A11953" s="198"/>
      <c r="B11953" s="219"/>
      <c r="C11953" s="103"/>
      <c r="D11953" s="103"/>
      <c r="E11953" s="5" t="str">
        <f t="array" ref="E11953">IF(D11953="","",XLOOKUP(D11953,DATOS!$D$6:D14000,DATOS!$C$6:C14000,0,0,1))</f>
        <v/>
      </c>
      <c r="F11953" s="220"/>
      <c r="G11953" s="221"/>
      <c r="H11953" s="194"/>
      <c r="I11953" s="106"/>
      <c r="J11953" s="195"/>
      <c r="K11953" s="195"/>
      <c r="L11953" s="196"/>
    </row>
    <row r="11954">
      <c r="A11954" s="198"/>
      <c r="B11954" s="219"/>
      <c r="C11954" s="103"/>
      <c r="D11954" s="103"/>
      <c r="E11954" s="5" t="str">
        <f t="array" ref="E11954">IF(D11954="","",XLOOKUP(D11954,DATOS!$D$6:D14000,DATOS!$C$6:C14000,0,0,1))</f>
        <v/>
      </c>
      <c r="F11954" s="220"/>
      <c r="G11954" s="221"/>
      <c r="H11954" s="194"/>
      <c r="I11954" s="106"/>
      <c r="J11954" s="195"/>
      <c r="K11954" s="195"/>
      <c r="L11954" s="196"/>
    </row>
    <row r="11955">
      <c r="A11955" s="198"/>
      <c r="B11955" s="219"/>
      <c r="C11955" s="103"/>
      <c r="D11955" s="103"/>
      <c r="E11955" s="5" t="str">
        <f t="array" ref="E11955">IF(D11955="","",XLOOKUP(D11955,DATOS!$D$6:D14000,DATOS!$C$6:C14000,0,0,1))</f>
        <v/>
      </c>
      <c r="F11955" s="220"/>
      <c r="G11955" s="221"/>
      <c r="H11955" s="194"/>
      <c r="I11955" s="106"/>
      <c r="J11955" s="195"/>
      <c r="K11955" s="195"/>
      <c r="L11955" s="196"/>
    </row>
    <row r="11956">
      <c r="A11956" s="198"/>
      <c r="B11956" s="219"/>
      <c r="C11956" s="103"/>
      <c r="D11956" s="103"/>
      <c r="E11956" s="5" t="str">
        <f t="array" ref="E11956">IF(D11956="","",XLOOKUP(D11956,DATOS!$D$6:D14000,DATOS!$C$6:C14000,0,0,1))</f>
        <v/>
      </c>
      <c r="F11956" s="220"/>
      <c r="G11956" s="221"/>
      <c r="H11956" s="194"/>
      <c r="I11956" s="106"/>
      <c r="J11956" s="195"/>
      <c r="K11956" s="195"/>
      <c r="L11956" s="196"/>
    </row>
    <row r="11957">
      <c r="A11957" s="198"/>
      <c r="B11957" s="219"/>
      <c r="C11957" s="103"/>
      <c r="D11957" s="103"/>
      <c r="E11957" s="5" t="str">
        <f t="array" ref="E11957">IF(D11957="","",XLOOKUP(D11957,DATOS!$D$6:D14000,DATOS!$C$6:C14000,0,0,1))</f>
        <v/>
      </c>
      <c r="F11957" s="220"/>
      <c r="G11957" s="221"/>
      <c r="H11957" s="194"/>
      <c r="I11957" s="106"/>
      <c r="J11957" s="195"/>
      <c r="K11957" s="195"/>
      <c r="L11957" s="196"/>
    </row>
    <row r="11958">
      <c r="A11958" s="198"/>
      <c r="B11958" s="219"/>
      <c r="C11958" s="103"/>
      <c r="D11958" s="103"/>
      <c r="E11958" s="5" t="str">
        <f t="array" ref="E11958">IF(D11958="","",XLOOKUP(D11958,DATOS!$D$6:D14000,DATOS!$C$6:C14000,0,0,1))</f>
        <v/>
      </c>
      <c r="F11958" s="220"/>
      <c r="G11958" s="221"/>
      <c r="H11958" s="194"/>
      <c r="I11958" s="106"/>
      <c r="J11958" s="195"/>
      <c r="K11958" s="195"/>
      <c r="L11958" s="196"/>
    </row>
    <row r="11959">
      <c r="A11959" s="198"/>
      <c r="B11959" s="219"/>
      <c r="C11959" s="103"/>
      <c r="D11959" s="103"/>
      <c r="E11959" s="5" t="str">
        <f t="array" ref="E11959">IF(D11959="","",XLOOKUP(D11959,DATOS!$D$6:D14000,DATOS!$C$6:C14000,0,0,1))</f>
        <v/>
      </c>
      <c r="F11959" s="220"/>
      <c r="G11959" s="221"/>
      <c r="H11959" s="194"/>
      <c r="I11959" s="106"/>
      <c r="J11959" s="195"/>
      <c r="K11959" s="195"/>
      <c r="L11959" s="196"/>
    </row>
    <row r="11960">
      <c r="A11960" s="198"/>
      <c r="B11960" s="219"/>
      <c r="C11960" s="103"/>
      <c r="D11960" s="103"/>
      <c r="E11960" s="5" t="str">
        <f t="array" ref="E11960">IF(D11960="","",XLOOKUP(D11960,DATOS!$D$6:D14000,DATOS!$C$6:C14000,0,0,1))</f>
        <v/>
      </c>
      <c r="F11960" s="220"/>
      <c r="G11960" s="221"/>
      <c r="H11960" s="194"/>
      <c r="I11960" s="106"/>
      <c r="J11960" s="195"/>
      <c r="K11960" s="195"/>
      <c r="L11960" s="196"/>
    </row>
    <row r="11961">
      <c r="A11961" s="198"/>
      <c r="B11961" s="219"/>
      <c r="C11961" s="103"/>
      <c r="D11961" s="103"/>
      <c r="E11961" s="5" t="str">
        <f t="array" ref="E11961">IF(D11961="","",XLOOKUP(D11961,DATOS!$D$6:D14000,DATOS!$C$6:C14000,0,0,1))</f>
        <v/>
      </c>
      <c r="F11961" s="220"/>
      <c r="G11961" s="221"/>
      <c r="H11961" s="194"/>
      <c r="I11961" s="106"/>
      <c r="J11961" s="195"/>
      <c r="K11961" s="195"/>
      <c r="L11961" s="196"/>
    </row>
    <row r="11962">
      <c r="A11962" s="198"/>
      <c r="B11962" s="219"/>
      <c r="C11962" s="103"/>
      <c r="D11962" s="103"/>
      <c r="E11962" s="5" t="str">
        <f t="array" ref="E11962">IF(D11962="","",XLOOKUP(D11962,DATOS!$D$6:D14000,DATOS!$C$6:C14000,0,0,1))</f>
        <v/>
      </c>
      <c r="F11962" s="220"/>
      <c r="G11962" s="221"/>
      <c r="H11962" s="194"/>
      <c r="I11962" s="106"/>
      <c r="J11962" s="195"/>
      <c r="K11962" s="195"/>
      <c r="L11962" s="196"/>
    </row>
    <row r="11963">
      <c r="A11963" s="198"/>
      <c r="B11963" s="219"/>
      <c r="C11963" s="103"/>
      <c r="D11963" s="103"/>
      <c r="E11963" s="5" t="str">
        <f t="array" ref="E11963">IF(D11963="","",XLOOKUP(D11963,DATOS!$D$6:D14000,DATOS!$C$6:C14000,0,0,1))</f>
        <v/>
      </c>
      <c r="F11963" s="220"/>
      <c r="G11963" s="221"/>
      <c r="H11963" s="194"/>
      <c r="I11963" s="106"/>
      <c r="J11963" s="195"/>
      <c r="K11963" s="195"/>
      <c r="L11963" s="196"/>
    </row>
    <row r="11964">
      <c r="A11964" s="198"/>
      <c r="B11964" s="219"/>
      <c r="C11964" s="103"/>
      <c r="D11964" s="103"/>
      <c r="E11964" s="5" t="str">
        <f t="array" ref="E11964">IF(D11964="","",XLOOKUP(D11964,DATOS!$D$6:D14000,DATOS!$C$6:C14000,0,0,1))</f>
        <v/>
      </c>
      <c r="F11964" s="220"/>
      <c r="G11964" s="221"/>
      <c r="H11964" s="194"/>
      <c r="I11964" s="106"/>
      <c r="J11964" s="195"/>
      <c r="K11964" s="195"/>
      <c r="L11964" s="196"/>
    </row>
    <row r="11965">
      <c r="A11965" s="198"/>
      <c r="B11965" s="219"/>
      <c r="C11965" s="103"/>
      <c r="D11965" s="103"/>
      <c r="E11965" s="5" t="str">
        <f t="array" ref="E11965">IF(D11965="","",XLOOKUP(D11965,DATOS!$D$6:D14000,DATOS!$C$6:C14000,0,0,1))</f>
        <v/>
      </c>
      <c r="F11965" s="220"/>
      <c r="G11965" s="221"/>
      <c r="H11965" s="194"/>
      <c r="I11965" s="106"/>
      <c r="J11965" s="195"/>
      <c r="K11965" s="195"/>
      <c r="L11965" s="196"/>
    </row>
    <row r="11966">
      <c r="A11966" s="198"/>
      <c r="B11966" s="219"/>
      <c r="C11966" s="103"/>
      <c r="D11966" s="103"/>
      <c r="E11966" s="5" t="str">
        <f t="array" ref="E11966">IF(D11966="","",XLOOKUP(D11966,DATOS!$D$6:D14000,DATOS!$C$6:C14000,0,0,1))</f>
        <v/>
      </c>
      <c r="F11966" s="220"/>
      <c r="G11966" s="221"/>
      <c r="H11966" s="194"/>
      <c r="I11966" s="106"/>
      <c r="J11966" s="195"/>
      <c r="K11966" s="195"/>
      <c r="L11966" s="196"/>
    </row>
    <row r="11967">
      <c r="A11967" s="198"/>
      <c r="B11967" s="219"/>
      <c r="C11967" s="103"/>
      <c r="D11967" s="103"/>
      <c r="E11967" s="5" t="str">
        <f t="array" ref="E11967">IF(D11967="","",XLOOKUP(D11967,DATOS!$D$6:D14000,DATOS!$C$6:C14000,0,0,1))</f>
        <v/>
      </c>
      <c r="F11967" s="220"/>
      <c r="G11967" s="221"/>
      <c r="H11967" s="194"/>
      <c r="I11967" s="106"/>
      <c r="J11967" s="195"/>
      <c r="K11967" s="195"/>
      <c r="L11967" s="196"/>
    </row>
    <row r="11968">
      <c r="A11968" s="198"/>
      <c r="B11968" s="219"/>
      <c r="C11968" s="103"/>
      <c r="D11968" s="103"/>
      <c r="E11968" s="5" t="str">
        <f t="array" ref="E11968">IF(D11968="","",XLOOKUP(D11968,DATOS!$D$6:D14000,DATOS!$C$6:C14000,0,0,1))</f>
        <v/>
      </c>
      <c r="F11968" s="220"/>
      <c r="G11968" s="221"/>
      <c r="H11968" s="194"/>
      <c r="I11968" s="106"/>
      <c r="J11968" s="195"/>
      <c r="K11968" s="195"/>
      <c r="L11968" s="196"/>
    </row>
    <row r="11969">
      <c r="A11969" s="198"/>
      <c r="B11969" s="219"/>
      <c r="C11969" s="103"/>
      <c r="D11969" s="103"/>
      <c r="E11969" s="5" t="str">
        <f t="array" ref="E11969">IF(D11969="","",XLOOKUP(D11969,DATOS!$D$6:D14000,DATOS!$C$6:C14000,0,0,1))</f>
        <v/>
      </c>
      <c r="F11969" s="220"/>
      <c r="G11969" s="221"/>
      <c r="H11969" s="194"/>
      <c r="I11969" s="106"/>
      <c r="J11969" s="195"/>
      <c r="K11969" s="195"/>
      <c r="L11969" s="196"/>
    </row>
    <row r="11970">
      <c r="A11970" s="198"/>
      <c r="B11970" s="219"/>
      <c r="C11970" s="103"/>
      <c r="D11970" s="103"/>
      <c r="E11970" s="5" t="str">
        <f t="array" ref="E11970">IF(D11970="","",XLOOKUP(D11970,DATOS!$D$6:D14000,DATOS!$C$6:C14000,0,0,1))</f>
        <v/>
      </c>
      <c r="F11970" s="220"/>
      <c r="G11970" s="221"/>
      <c r="H11970" s="194"/>
      <c r="I11970" s="106"/>
      <c r="J11970" s="195"/>
      <c r="K11970" s="195"/>
      <c r="L11970" s="196"/>
    </row>
    <row r="11971">
      <c r="A11971" s="198"/>
      <c r="B11971" s="219"/>
      <c r="C11971" s="103"/>
      <c r="D11971" s="103"/>
      <c r="E11971" s="5" t="str">
        <f t="array" ref="E11971">IF(D11971="","",XLOOKUP(D11971,DATOS!$D$6:D14000,DATOS!$C$6:C14000,0,0,1))</f>
        <v/>
      </c>
      <c r="F11971" s="220"/>
      <c r="G11971" s="221"/>
      <c r="H11971" s="194"/>
      <c r="I11971" s="106"/>
      <c r="J11971" s="195"/>
      <c r="K11971" s="195"/>
      <c r="L11971" s="196"/>
    </row>
    <row r="11972">
      <c r="A11972" s="198"/>
      <c r="B11972" s="219"/>
      <c r="C11972" s="103"/>
      <c r="D11972" s="103"/>
      <c r="E11972" s="5" t="str">
        <f t="array" ref="E11972">IF(D11972="","",XLOOKUP(D11972,DATOS!$D$6:D14000,DATOS!$C$6:C14000,0,0,1))</f>
        <v/>
      </c>
      <c r="F11972" s="220"/>
      <c r="G11972" s="221"/>
      <c r="H11972" s="194"/>
      <c r="I11972" s="106"/>
      <c r="J11972" s="195"/>
      <c r="K11972" s="195"/>
      <c r="L11972" s="196"/>
    </row>
    <row r="11973">
      <c r="A11973" s="198"/>
      <c r="B11973" s="219"/>
      <c r="C11973" s="103"/>
      <c r="D11973" s="103"/>
      <c r="E11973" s="5" t="str">
        <f t="array" ref="E11973">IF(D11973="","",XLOOKUP(D11973,DATOS!$D$6:D14000,DATOS!$C$6:C14000,0,0,1))</f>
        <v/>
      </c>
      <c r="F11973" s="220"/>
      <c r="G11973" s="221"/>
      <c r="H11973" s="194"/>
      <c r="I11973" s="106"/>
      <c r="J11973" s="195"/>
      <c r="K11973" s="195"/>
      <c r="L11973" s="196"/>
    </row>
    <row r="11974">
      <c r="A11974" s="198"/>
      <c r="B11974" s="219"/>
      <c r="C11974" s="103"/>
      <c r="D11974" s="103"/>
      <c r="E11974" s="5" t="str">
        <f t="array" ref="E11974">IF(D11974="","",XLOOKUP(D11974,DATOS!$D$6:D14000,DATOS!$C$6:C14000,0,0,1))</f>
        <v/>
      </c>
      <c r="F11974" s="220"/>
      <c r="G11974" s="221"/>
      <c r="H11974" s="194"/>
      <c r="I11974" s="106"/>
      <c r="J11974" s="195"/>
      <c r="K11974" s="195"/>
      <c r="L11974" s="196"/>
    </row>
    <row r="11975">
      <c r="A11975" s="198"/>
      <c r="B11975" s="219"/>
      <c r="C11975" s="103"/>
      <c r="D11975" s="103"/>
      <c r="E11975" s="5" t="str">
        <f t="array" ref="E11975">IF(D11975="","",XLOOKUP(D11975,DATOS!$D$6:D14000,DATOS!$C$6:C14000,0,0,1))</f>
        <v/>
      </c>
      <c r="F11975" s="220"/>
      <c r="G11975" s="221"/>
      <c r="H11975" s="194"/>
      <c r="I11975" s="106"/>
      <c r="J11975" s="195"/>
      <c r="K11975" s="195"/>
      <c r="L11975" s="196"/>
    </row>
    <row r="11976">
      <c r="A11976" s="198"/>
      <c r="B11976" s="219"/>
      <c r="C11976" s="103"/>
      <c r="D11976" s="103"/>
      <c r="E11976" s="5" t="str">
        <f t="array" ref="E11976">IF(D11976="","",XLOOKUP(D11976,DATOS!$D$6:D14000,DATOS!$C$6:C14000,0,0,1))</f>
        <v/>
      </c>
      <c r="F11976" s="220"/>
      <c r="G11976" s="221"/>
      <c r="H11976" s="194"/>
      <c r="I11976" s="106"/>
      <c r="J11976" s="195"/>
      <c r="K11976" s="195"/>
      <c r="L11976" s="196"/>
    </row>
    <row r="11977">
      <c r="A11977" s="198"/>
      <c r="B11977" s="219"/>
      <c r="C11977" s="103"/>
      <c r="D11977" s="103"/>
      <c r="E11977" s="5" t="str">
        <f t="array" ref="E11977">IF(D11977="","",XLOOKUP(D11977,DATOS!$D$6:D14000,DATOS!$C$6:C14000,0,0,1))</f>
        <v/>
      </c>
      <c r="F11977" s="220"/>
      <c r="G11977" s="221"/>
      <c r="H11977" s="194"/>
      <c r="I11977" s="106"/>
      <c r="J11977" s="195"/>
      <c r="K11977" s="195"/>
      <c r="L11977" s="196"/>
    </row>
    <row r="11978">
      <c r="A11978" s="198"/>
      <c r="B11978" s="219"/>
      <c r="C11978" s="103"/>
      <c r="D11978" s="103"/>
      <c r="E11978" s="224" t="str">
        <f t="array" ref="E11978">IF(D11978="","",XLOOKUP(D11978,DATOS!$D$6:D14000,DATOS!$C$6:C14000,0,0,1))</f>
        <v/>
      </c>
      <c r="F11978" s="220"/>
      <c r="G11978" s="221"/>
      <c r="H11978" s="194"/>
      <c r="I11978" s="106"/>
      <c r="J11978" s="195"/>
      <c r="K11978" s="195"/>
      <c r="L11978" s="196"/>
    </row>
    <row r="11979">
      <c r="A11979" s="198"/>
      <c r="B11979" s="219"/>
      <c r="C11979" s="103"/>
      <c r="D11979" s="103"/>
      <c r="E11979" s="5" t="str">
        <f t="array" ref="E11979">IF(D11979="","",XLOOKUP(D11979,DATOS!$D$6:D14000,DATOS!$C$6:C14000,0,0,1))</f>
        <v/>
      </c>
      <c r="F11979" s="220"/>
      <c r="G11979" s="221"/>
      <c r="H11979" s="194"/>
      <c r="I11979" s="106"/>
      <c r="J11979" s="195"/>
      <c r="K11979" s="195"/>
      <c r="L11979" s="196"/>
    </row>
    <row r="11980">
      <c r="A11980" s="198"/>
      <c r="B11980" s="219"/>
      <c r="C11980" s="103"/>
      <c r="D11980" s="103"/>
      <c r="E11980" s="5" t="str">
        <f t="array" ref="E11980">IF(D11980="","",XLOOKUP(D11980,DATOS!$D$6:D14000,DATOS!$C$6:C14000,0,0,1))</f>
        <v/>
      </c>
      <c r="F11980" s="220"/>
      <c r="G11980" s="221"/>
      <c r="H11980" s="194"/>
      <c r="I11980" s="106"/>
      <c r="J11980" s="195"/>
      <c r="K11980" s="195"/>
      <c r="L11980" s="196"/>
    </row>
    <row r="11981">
      <c r="A11981" s="198"/>
      <c r="B11981" s="219"/>
      <c r="C11981" s="103"/>
      <c r="D11981" s="103"/>
      <c r="E11981" s="5" t="str">
        <f t="array" ref="E11981">IF(D11981="","",XLOOKUP(D11981,DATOS!$D$6:D14000,DATOS!$C$6:C14000,0,0,1))</f>
        <v/>
      </c>
      <c r="F11981" s="220"/>
      <c r="G11981" s="221"/>
      <c r="H11981" s="194"/>
      <c r="I11981" s="106"/>
      <c r="J11981" s="195"/>
      <c r="K11981" s="195"/>
      <c r="L11981" s="196"/>
    </row>
    <row r="11982">
      <c r="A11982" s="198"/>
      <c r="B11982" s="219"/>
      <c r="C11982" s="103"/>
      <c r="D11982" s="103"/>
      <c r="E11982" s="5" t="str">
        <f t="array" ref="E11982">IF(D11982="","",XLOOKUP(D11982,DATOS!$D$6:D14000,DATOS!$C$6:C14000,0,0,1))</f>
        <v/>
      </c>
      <c r="F11982" s="220"/>
      <c r="G11982" s="221"/>
      <c r="H11982" s="194"/>
      <c r="I11982" s="106"/>
      <c r="J11982" s="195"/>
      <c r="K11982" s="195"/>
      <c r="L11982" s="196"/>
    </row>
    <row r="11983">
      <c r="A11983" s="198"/>
      <c r="B11983" s="219"/>
      <c r="C11983" s="103"/>
      <c r="D11983" s="103"/>
      <c r="E11983" s="5" t="str">
        <f t="array" ref="E11983">IF(D11983="","",XLOOKUP(D11983,DATOS!$D$6:D14000,DATOS!$C$6:C14000,0,0,1))</f>
        <v/>
      </c>
      <c r="F11983" s="220"/>
      <c r="G11983" s="221"/>
      <c r="H11983" s="194"/>
      <c r="I11983" s="106"/>
      <c r="J11983" s="195"/>
      <c r="K11983" s="195"/>
      <c r="L11983" s="196"/>
    </row>
    <row r="11984">
      <c r="A11984" s="198"/>
      <c r="B11984" s="219"/>
      <c r="C11984" s="103"/>
      <c r="D11984" s="103"/>
      <c r="E11984" s="5" t="str">
        <f t="array" ref="E11984">IF(D11984="","",XLOOKUP(D11984,DATOS!$D$6:D14000,DATOS!$C$6:C14000,0,0,1))</f>
        <v/>
      </c>
      <c r="F11984" s="220"/>
      <c r="G11984" s="221"/>
      <c r="H11984" s="194"/>
      <c r="I11984" s="106"/>
      <c r="J11984" s="195"/>
      <c r="K11984" s="195"/>
      <c r="L11984" s="196"/>
    </row>
    <row r="11985">
      <c r="A11985" s="198"/>
      <c r="B11985" s="219"/>
      <c r="C11985" s="103"/>
      <c r="D11985" s="103"/>
      <c r="E11985" s="5" t="str">
        <f t="array" ref="E11985">IF(D11985="","",XLOOKUP(D11985,DATOS!$D$6:D14000,DATOS!$C$6:C14000,0,0,1))</f>
        <v/>
      </c>
      <c r="F11985" s="220"/>
      <c r="G11985" s="221"/>
      <c r="H11985" s="194"/>
      <c r="I11985" s="106"/>
      <c r="J11985" s="195"/>
      <c r="K11985" s="195"/>
      <c r="L11985" s="196"/>
    </row>
    <row r="11986">
      <c r="A11986" s="198"/>
      <c r="B11986" s="219"/>
      <c r="C11986" s="103"/>
      <c r="D11986" s="103"/>
      <c r="E11986" s="224" t="str">
        <f t="array" ref="E11986">IF(D11986="","",XLOOKUP(D11986,DATOS!$D$6:D14000,DATOS!$C$6:C14000,0,0,1))</f>
        <v/>
      </c>
      <c r="F11986" s="220"/>
      <c r="G11986" s="221"/>
      <c r="H11986" s="194"/>
      <c r="I11986" s="106"/>
      <c r="J11986" s="195"/>
      <c r="K11986" s="195"/>
      <c r="L11986" s="196"/>
    </row>
    <row r="11987">
      <c r="A11987" s="198"/>
      <c r="B11987" s="219"/>
      <c r="C11987" s="103"/>
      <c r="D11987" s="103"/>
      <c r="E11987" s="5" t="str">
        <f t="array" ref="E11987">IF(D11987="","",XLOOKUP(D11987,DATOS!$D$6:D14000,DATOS!$C$6:C14000,0,0,1))</f>
        <v/>
      </c>
      <c r="F11987" s="220"/>
      <c r="G11987" s="221"/>
      <c r="H11987" s="194"/>
      <c r="I11987" s="106"/>
      <c r="J11987" s="195"/>
      <c r="K11987" s="195"/>
      <c r="L11987" s="196"/>
    </row>
    <row r="11988">
      <c r="A11988" s="198"/>
      <c r="B11988" s="219"/>
      <c r="C11988" s="103"/>
      <c r="D11988" s="103"/>
      <c r="E11988" s="5" t="str">
        <f t="array" ref="E11988">IF(D11988="","",XLOOKUP(D11988,DATOS!$D$6:D14000,DATOS!$C$6:C14000,0,0,1))</f>
        <v/>
      </c>
      <c r="F11988" s="220"/>
      <c r="G11988" s="221"/>
      <c r="H11988" s="194"/>
      <c r="I11988" s="106"/>
      <c r="J11988" s="195"/>
      <c r="K11988" s="195"/>
      <c r="L11988" s="196"/>
    </row>
    <row r="11989">
      <c r="A11989" s="198"/>
      <c r="B11989" s="219"/>
      <c r="C11989" s="103"/>
      <c r="D11989" s="103"/>
      <c r="E11989" s="5" t="str">
        <f t="array" ref="E11989">IF(D11989="","",XLOOKUP(D11989,DATOS!$D$6:D14000,DATOS!$C$6:C14000,0,0,1))</f>
        <v/>
      </c>
      <c r="F11989" s="220"/>
      <c r="G11989" s="221"/>
      <c r="H11989" s="194"/>
      <c r="I11989" s="106"/>
      <c r="J11989" s="195"/>
      <c r="K11989" s="195"/>
      <c r="L11989" s="196"/>
    </row>
    <row r="11990">
      <c r="A11990" s="198"/>
      <c r="B11990" s="219"/>
      <c r="C11990" s="103"/>
      <c r="D11990" s="103"/>
      <c r="E11990" s="5" t="str">
        <f t="array" ref="E11990">IF(D11990="","",XLOOKUP(D11990,DATOS!$D$6:D14000,DATOS!$C$6:C14000,0,0,1))</f>
        <v/>
      </c>
      <c r="F11990" s="220"/>
      <c r="G11990" s="221"/>
      <c r="H11990" s="194"/>
      <c r="I11990" s="106"/>
      <c r="J11990" s="195"/>
      <c r="K11990" s="195"/>
      <c r="L11990" s="196"/>
    </row>
    <row r="11991">
      <c r="A11991" s="198"/>
      <c r="B11991" s="219"/>
      <c r="C11991" s="103"/>
      <c r="D11991" s="103"/>
      <c r="E11991" s="5" t="str">
        <f t="array" ref="E11991">IF(D11991="","",XLOOKUP(D11991,DATOS!$D$6:D14000,DATOS!$C$6:C14000,0,0,1))</f>
        <v/>
      </c>
      <c r="F11991" s="220"/>
      <c r="G11991" s="221"/>
      <c r="H11991" s="194"/>
      <c r="I11991" s="106"/>
      <c r="J11991" s="195"/>
      <c r="K11991" s="195"/>
      <c r="L11991" s="196"/>
    </row>
    <row r="11992">
      <c r="A11992" s="198"/>
      <c r="B11992" s="219"/>
      <c r="C11992" s="103"/>
      <c r="D11992" s="103"/>
      <c r="E11992" s="5" t="str">
        <f t="array" ref="E11992">IF(D11992="","",XLOOKUP(D11992,DATOS!$D$6:D14000,DATOS!$C$6:C14000,0,0,1))</f>
        <v/>
      </c>
      <c r="F11992" s="220"/>
      <c r="G11992" s="221"/>
      <c r="H11992" s="194"/>
      <c r="I11992" s="106"/>
      <c r="J11992" s="195"/>
      <c r="K11992" s="195"/>
      <c r="L11992" s="196"/>
    </row>
    <row r="11993">
      <c r="A11993" s="198"/>
      <c r="B11993" s="219"/>
      <c r="C11993" s="103"/>
      <c r="D11993" s="103"/>
      <c r="E11993" s="5" t="str">
        <f t="array" ref="E11993">IF(D11993="","",XLOOKUP(D11993,DATOS!$D$6:D14000,DATOS!$C$6:C14000,0,0,1))</f>
        <v/>
      </c>
      <c r="F11993" s="220"/>
      <c r="G11993" s="221"/>
      <c r="H11993" s="194"/>
      <c r="I11993" s="106"/>
      <c r="J11993" s="195"/>
      <c r="K11993" s="195"/>
      <c r="L11993" s="196"/>
    </row>
    <row r="11994">
      <c r="A11994" s="198"/>
      <c r="B11994" s="219"/>
      <c r="C11994" s="103"/>
      <c r="D11994" s="103"/>
      <c r="E11994" s="5" t="str">
        <f t="array" ref="E11994">IF(D11994="","",XLOOKUP(D11994,DATOS!$D$6:D14000,DATOS!$C$6:C14000,0,0,1))</f>
        <v/>
      </c>
      <c r="F11994" s="220"/>
      <c r="G11994" s="221"/>
      <c r="H11994" s="194"/>
      <c r="I11994" s="106"/>
      <c r="J11994" s="195"/>
      <c r="K11994" s="195"/>
      <c r="L11994" s="196"/>
    </row>
    <row r="11995">
      <c r="A11995" s="198"/>
      <c r="B11995" s="219"/>
      <c r="C11995" s="103"/>
      <c r="D11995" s="103"/>
      <c r="E11995" s="5" t="str">
        <f t="array" ref="E11995">IF(D11995="","",XLOOKUP(D11995,DATOS!$D$6:D14000,DATOS!$C$6:C14000,0,0,1))</f>
        <v/>
      </c>
      <c r="F11995" s="220"/>
      <c r="G11995" s="221"/>
      <c r="H11995" s="194"/>
      <c r="I11995" s="106"/>
      <c r="J11995" s="195"/>
      <c r="K11995" s="195"/>
      <c r="L11995" s="196"/>
    </row>
    <row r="11996">
      <c r="A11996" s="198"/>
      <c r="B11996" s="219"/>
      <c r="C11996" s="103"/>
      <c r="D11996" s="103"/>
      <c r="E11996" s="5" t="str">
        <f t="array" ref="E11996">IF(D11996="","",XLOOKUP(D11996,DATOS!$D$6:D14000,DATOS!$C$6:C14000,0,0,1))</f>
        <v/>
      </c>
      <c r="F11996" s="220"/>
      <c r="G11996" s="221"/>
      <c r="H11996" s="194"/>
      <c r="I11996" s="106"/>
      <c r="J11996" s="195"/>
      <c r="K11996" s="195"/>
      <c r="L11996" s="196"/>
    </row>
    <row r="11997">
      <c r="A11997" s="198"/>
      <c r="B11997" s="219"/>
      <c r="C11997" s="103"/>
      <c r="D11997" s="103"/>
      <c r="E11997" s="5" t="str">
        <f t="array" ref="E11997">IF(D11997="","",XLOOKUP(D11997,DATOS!$D$6:D14000,DATOS!$C$6:C14000,0,0,1))</f>
        <v/>
      </c>
      <c r="F11997" s="220"/>
      <c r="G11997" s="221"/>
      <c r="H11997" s="194"/>
      <c r="I11997" s="106"/>
      <c r="J11997" s="195"/>
      <c r="K11997" s="195"/>
      <c r="L11997" s="196"/>
    </row>
    <row r="11998">
      <c r="A11998" s="198"/>
      <c r="B11998" s="219"/>
      <c r="C11998" s="103"/>
      <c r="D11998" s="103"/>
      <c r="E11998" s="5" t="str">
        <f t="array" ref="E11998">IF(D11998="","",XLOOKUP(D11998,DATOS!$D$6:D14000,DATOS!$C$6:C14000,0,0,1))</f>
        <v/>
      </c>
      <c r="F11998" s="220"/>
      <c r="G11998" s="221"/>
      <c r="H11998" s="194"/>
      <c r="I11998" s="106"/>
      <c r="J11998" s="195"/>
      <c r="K11998" s="195"/>
      <c r="L11998" s="196"/>
    </row>
    <row r="11999">
      <c r="A11999" s="198"/>
      <c r="B11999" s="219"/>
      <c r="C11999" s="103"/>
      <c r="D11999" s="103"/>
      <c r="E11999" s="5" t="str">
        <f t="array" ref="E11999">IF(D11999="","",XLOOKUP(D11999,DATOS!$D$6:D14000,DATOS!$C$6:C14000,0,0,1))</f>
        <v/>
      </c>
      <c r="F11999" s="220"/>
      <c r="G11999" s="221"/>
      <c r="H11999" s="194"/>
      <c r="I11999" s="106"/>
      <c r="J11999" s="195"/>
      <c r="K11999" s="195"/>
      <c r="L11999" s="196"/>
    </row>
    <row r="12000">
      <c r="A12000" s="198"/>
      <c r="B12000" s="219"/>
      <c r="C12000" s="103"/>
      <c r="D12000" s="103"/>
      <c r="E12000" s="5" t="str">
        <f t="array" ref="E12000">IF(D12000="","",XLOOKUP(D12000,DATOS!$D$6:D14000,DATOS!$C$6:C14000,0,0,1))</f>
        <v/>
      </c>
      <c r="F12000" s="220"/>
      <c r="G12000" s="221"/>
      <c r="H12000" s="194"/>
      <c r="I12000" s="106"/>
      <c r="J12000" s="195"/>
      <c r="K12000" s="195"/>
      <c r="L12000" s="196"/>
    </row>
    <row r="12001">
      <c r="A12001" s="198"/>
      <c r="B12001" s="219"/>
      <c r="C12001" s="103"/>
      <c r="D12001" s="103"/>
      <c r="E12001" s="5" t="str">
        <f t="array" ref="E12001">IF(D12001="","",XLOOKUP(D12001,DATOS!$D$6:D14000,DATOS!$C$6:C14000,0,0,1))</f>
        <v/>
      </c>
      <c r="F12001" s="220"/>
      <c r="G12001" s="221"/>
      <c r="H12001" s="194"/>
      <c r="I12001" s="106"/>
      <c r="J12001" s="195"/>
      <c r="K12001" s="195"/>
      <c r="L12001" s="196"/>
    </row>
    <row r="12002">
      <c r="A12002" s="198"/>
      <c r="B12002" s="219"/>
      <c r="C12002" s="103"/>
      <c r="D12002" s="103"/>
      <c r="E12002" s="5" t="str">
        <f t="array" ref="E12002">IF(D12002="","",XLOOKUP(D12002,DATOS!$D$6:D14000,DATOS!$C$6:C14000,0,0,1))</f>
        <v/>
      </c>
      <c r="F12002" s="220"/>
      <c r="G12002" s="221"/>
      <c r="H12002" s="194"/>
      <c r="I12002" s="106"/>
      <c r="J12002" s="195"/>
      <c r="K12002" s="195"/>
      <c r="L12002" s="196"/>
    </row>
    <row r="12003">
      <c r="A12003" s="198"/>
      <c r="B12003" s="219"/>
      <c r="C12003" s="103"/>
      <c r="D12003" s="103"/>
      <c r="E12003" s="5" t="str">
        <f t="array" ref="E12003">IF(D12003="","",XLOOKUP(D12003,DATOS!$D$6:D14000,DATOS!$C$6:C14000,0,0,1))</f>
        <v/>
      </c>
      <c r="F12003" s="220"/>
      <c r="G12003" s="221"/>
      <c r="H12003" s="194"/>
      <c r="I12003" s="106"/>
      <c r="J12003" s="195"/>
      <c r="K12003" s="195"/>
      <c r="L12003" s="196"/>
    </row>
    <row r="12004">
      <c r="A12004" s="198"/>
      <c r="B12004" s="219"/>
      <c r="C12004" s="103"/>
      <c r="D12004" s="103"/>
      <c r="E12004" s="5" t="str">
        <f t="array" ref="E12004">IF(D12004="","",XLOOKUP(D12004,DATOS!$D$6:D14000,DATOS!$C$6:C14000,0,0,1))</f>
        <v/>
      </c>
      <c r="F12004" s="220"/>
      <c r="G12004" s="221"/>
      <c r="H12004" s="194"/>
      <c r="I12004" s="106"/>
      <c r="J12004" s="195"/>
      <c r="K12004" s="195"/>
      <c r="L12004" s="196"/>
    </row>
    <row r="12005">
      <c r="A12005" s="198"/>
      <c r="B12005" s="219"/>
      <c r="C12005" s="103"/>
      <c r="D12005" s="103"/>
      <c r="E12005" s="5" t="str">
        <f t="array" ref="E12005">IF(D12005="","",XLOOKUP(D12005,DATOS!$D$6:D14000,DATOS!$C$6:C14000,0,0,1))</f>
        <v/>
      </c>
      <c r="F12005" s="220"/>
      <c r="G12005" s="221"/>
      <c r="H12005" s="194"/>
      <c r="I12005" s="106"/>
      <c r="J12005" s="195"/>
      <c r="K12005" s="195"/>
      <c r="L12005" s="196"/>
    </row>
    <row r="12006">
      <c r="A12006" s="198"/>
      <c r="B12006" s="219"/>
      <c r="C12006" s="103"/>
      <c r="D12006" s="103"/>
      <c r="E12006" s="5" t="str">
        <f t="array" ref="E12006">IF(D12006="","",XLOOKUP(D12006,DATOS!$D$6:D14000,DATOS!$C$6:C14000,0,0,1))</f>
        <v/>
      </c>
      <c r="F12006" s="220"/>
      <c r="G12006" s="221"/>
      <c r="H12006" s="194"/>
      <c r="I12006" s="106"/>
      <c r="J12006" s="195"/>
      <c r="K12006" s="195"/>
      <c r="L12006" s="196"/>
    </row>
    <row r="12007">
      <c r="A12007" s="198"/>
      <c r="B12007" s="219"/>
      <c r="C12007" s="103"/>
      <c r="D12007" s="103"/>
      <c r="E12007" s="5" t="str">
        <f t="array" ref="E12007">IF(D12007="","",XLOOKUP(D12007,DATOS!$D$6:D14000,DATOS!$C$6:C14000,0,0,1))</f>
        <v/>
      </c>
      <c r="F12007" s="220"/>
      <c r="G12007" s="221"/>
      <c r="H12007" s="194"/>
      <c r="I12007" s="106"/>
      <c r="J12007" s="195"/>
      <c r="K12007" s="195"/>
      <c r="L12007" s="196"/>
    </row>
    <row r="12008">
      <c r="A12008" s="198"/>
      <c r="B12008" s="219"/>
      <c r="C12008" s="103"/>
      <c r="D12008" s="103"/>
      <c r="E12008" s="5" t="str">
        <f t="array" ref="E12008">IF(D12008="","",XLOOKUP(D12008,DATOS!$D$6:D14000,DATOS!$C$6:C14000,0,0,1))</f>
        <v/>
      </c>
      <c r="F12008" s="220"/>
      <c r="G12008" s="221"/>
      <c r="H12008" s="194"/>
      <c r="I12008" s="106"/>
      <c r="J12008" s="195"/>
      <c r="K12008" s="195"/>
      <c r="L12008" s="196"/>
    </row>
    <row r="12009">
      <c r="A12009" s="198"/>
      <c r="B12009" s="219"/>
      <c r="C12009" s="103"/>
      <c r="D12009" s="103"/>
      <c r="E12009" s="224" t="str">
        <f t="array" ref="E12009">IF(D12009="","",XLOOKUP(D12009,DATOS!$D$6:D14000,DATOS!$C$6:C14000,0,0,1))</f>
        <v/>
      </c>
      <c r="F12009" s="220"/>
      <c r="G12009" s="221"/>
      <c r="H12009" s="194"/>
      <c r="I12009" s="106"/>
      <c r="J12009" s="195"/>
      <c r="K12009" s="195"/>
      <c r="L12009" s="196"/>
    </row>
    <row r="12010">
      <c r="A12010" s="198"/>
      <c r="B12010" s="219"/>
      <c r="C12010" s="103"/>
      <c r="D12010" s="103"/>
      <c r="E12010" s="5" t="str">
        <f t="array" ref="E12010">IF(D12010="","",XLOOKUP(D12010,DATOS!$D$6:D14000,DATOS!$C$6:C14000,0,0,1))</f>
        <v/>
      </c>
      <c r="F12010" s="220"/>
      <c r="G12010" s="221"/>
      <c r="H12010" s="194"/>
      <c r="I12010" s="106"/>
      <c r="J12010" s="195"/>
      <c r="K12010" s="195"/>
      <c r="L12010" s="196"/>
    </row>
    <row r="12011">
      <c r="A12011" s="198"/>
      <c r="B12011" s="219"/>
      <c r="C12011" s="103"/>
      <c r="D12011" s="103"/>
      <c r="E12011" s="5" t="str">
        <f t="array" ref="E12011">IF(D12011="","",XLOOKUP(D12011,DATOS!$D$6:D14000,DATOS!$C$6:C14000,0,0,1))</f>
        <v/>
      </c>
      <c r="F12011" s="220"/>
      <c r="G12011" s="221"/>
      <c r="H12011" s="194"/>
      <c r="I12011" s="106"/>
      <c r="J12011" s="195"/>
      <c r="K12011" s="195"/>
      <c r="L12011" s="196"/>
    </row>
    <row r="12012">
      <c r="A12012" s="198"/>
      <c r="B12012" s="219"/>
      <c r="C12012" s="103"/>
      <c r="D12012" s="103"/>
      <c r="E12012" s="5" t="str">
        <f t="array" ref="E12012">IF(D12012="","",XLOOKUP(D12012,DATOS!$D$6:D14000,DATOS!$C$6:C14000,0,0,1))</f>
        <v/>
      </c>
      <c r="F12012" s="220"/>
      <c r="G12012" s="221"/>
      <c r="H12012" s="194"/>
      <c r="I12012" s="106"/>
      <c r="J12012" s="195"/>
      <c r="K12012" s="195"/>
      <c r="L12012" s="196"/>
    </row>
    <row r="12013">
      <c r="A12013" s="198"/>
      <c r="B12013" s="219"/>
      <c r="C12013" s="103"/>
      <c r="D12013" s="103"/>
      <c r="E12013" s="5" t="str">
        <f t="array" ref="E12013">IF(D12013="","",XLOOKUP(D12013,DATOS!$D$6:D14000,DATOS!$C$6:C14000,0,0,1))</f>
        <v/>
      </c>
      <c r="F12013" s="220"/>
      <c r="G12013" s="221"/>
      <c r="H12013" s="194"/>
      <c r="I12013" s="106"/>
      <c r="J12013" s="195"/>
      <c r="K12013" s="195"/>
      <c r="L12013" s="196"/>
    </row>
    <row r="12014">
      <c r="A12014" s="198"/>
      <c r="B12014" s="219"/>
      <c r="C12014" s="103"/>
      <c r="D12014" s="103"/>
      <c r="E12014" s="5" t="str">
        <f t="array" ref="E12014">IF(D12014="","",XLOOKUP(D12014,DATOS!$D$6:D14000,DATOS!$C$6:C14000,0,0,1))</f>
        <v/>
      </c>
      <c r="F12014" s="220"/>
      <c r="G12014" s="221"/>
      <c r="H12014" s="194"/>
      <c r="I12014" s="106"/>
      <c r="J12014" s="195"/>
      <c r="K12014" s="195"/>
      <c r="L12014" s="196"/>
    </row>
    <row r="12015">
      <c r="A12015" s="198"/>
      <c r="B12015" s="219"/>
      <c r="C12015" s="103"/>
      <c r="D12015" s="103"/>
      <c r="E12015" s="5" t="str">
        <f t="array" ref="E12015">IF(D12015="","",XLOOKUP(D12015,DATOS!$D$6:D14000,DATOS!$C$6:C14000,0,0,1))</f>
        <v/>
      </c>
      <c r="F12015" s="220"/>
      <c r="G12015" s="221"/>
      <c r="H12015" s="194"/>
      <c r="I12015" s="106"/>
      <c r="J12015" s="195"/>
      <c r="K12015" s="195"/>
      <c r="L12015" s="196"/>
    </row>
    <row r="12016">
      <c r="A12016" s="198"/>
      <c r="B12016" s="219"/>
      <c r="C12016" s="103"/>
      <c r="D12016" s="103"/>
      <c r="E12016" s="5" t="str">
        <f t="array" ref="E12016">IF(D12016="","",XLOOKUP(D12016,DATOS!$D$6:D14000,DATOS!$C$6:C14000,0,0,1))</f>
        <v/>
      </c>
      <c r="F12016" s="220"/>
      <c r="G12016" s="221"/>
      <c r="H12016" s="194"/>
      <c r="I12016" s="106"/>
      <c r="J12016" s="195"/>
      <c r="K12016" s="195"/>
      <c r="L12016" s="196"/>
    </row>
    <row r="12017">
      <c r="A12017" s="198"/>
      <c r="B12017" s="219"/>
      <c r="C12017" s="103"/>
      <c r="D12017" s="103"/>
      <c r="E12017" s="5" t="str">
        <f t="array" ref="E12017">IF(D12017="","",XLOOKUP(D12017,DATOS!$D$6:D14000,DATOS!$C$6:C14000,0,0,1))</f>
        <v/>
      </c>
      <c r="F12017" s="220"/>
      <c r="G12017" s="221"/>
      <c r="H12017" s="194"/>
      <c r="I12017" s="106"/>
      <c r="J12017" s="195"/>
      <c r="K12017" s="195"/>
      <c r="L12017" s="196"/>
    </row>
    <row r="12018">
      <c r="A12018" s="198"/>
      <c r="B12018" s="219"/>
      <c r="C12018" s="103"/>
      <c r="D12018" s="103"/>
      <c r="E12018" s="5" t="str">
        <f t="array" ref="E12018">IF(D12018="","",XLOOKUP(D12018,DATOS!$D$6:D14000,DATOS!$C$6:C14000,0,0,1))</f>
        <v/>
      </c>
      <c r="F12018" s="220"/>
      <c r="G12018" s="221"/>
      <c r="H12018" s="194"/>
      <c r="I12018" s="106"/>
      <c r="J12018" s="195"/>
      <c r="K12018" s="195"/>
      <c r="L12018" s="196"/>
    </row>
    <row r="12019">
      <c r="A12019" s="198"/>
      <c r="B12019" s="219"/>
      <c r="C12019" s="103"/>
      <c r="D12019" s="103"/>
      <c r="E12019" s="5" t="str">
        <f t="array" ref="E12019">IF(D12019="","",XLOOKUP(D12019,DATOS!$D$6:D14000,DATOS!$C$6:C14000,0,0,1))</f>
        <v/>
      </c>
      <c r="F12019" s="220"/>
      <c r="G12019" s="221"/>
      <c r="H12019" s="194"/>
      <c r="I12019" s="106"/>
      <c r="J12019" s="195"/>
      <c r="K12019" s="195"/>
      <c r="L12019" s="196"/>
    </row>
    <row r="12020">
      <c r="A12020" s="198"/>
      <c r="B12020" s="219"/>
      <c r="C12020" s="103"/>
      <c r="D12020" s="103"/>
      <c r="E12020" s="5" t="str">
        <f t="array" ref="E12020">IF(D12020="","",XLOOKUP(D12020,DATOS!$D$6:D14000,DATOS!$C$6:C14000,0,0,1))</f>
        <v/>
      </c>
      <c r="F12020" s="220"/>
      <c r="G12020" s="221"/>
      <c r="H12020" s="194"/>
      <c r="I12020" s="106"/>
      <c r="J12020" s="195"/>
      <c r="K12020" s="195"/>
      <c r="L12020" s="196"/>
    </row>
    <row r="12021">
      <c r="A12021" s="198"/>
      <c r="B12021" s="219"/>
      <c r="C12021" s="103"/>
      <c r="D12021" s="103"/>
      <c r="E12021" s="5" t="str">
        <f t="array" ref="E12021">IF(D12021="","",XLOOKUP(D12021,DATOS!$D$6:D14000,DATOS!$C$6:C14000,0,0,1))</f>
        <v/>
      </c>
      <c r="F12021" s="220"/>
      <c r="G12021" s="221"/>
      <c r="H12021" s="194"/>
      <c r="I12021" s="106"/>
      <c r="J12021" s="195"/>
      <c r="K12021" s="195"/>
      <c r="L12021" s="196"/>
    </row>
    <row r="12022">
      <c r="A12022" s="198"/>
      <c r="B12022" s="219"/>
      <c r="C12022" s="103"/>
      <c r="D12022" s="103"/>
      <c r="E12022" s="224" t="str">
        <f t="array" ref="E12022">IF(D12022="","",XLOOKUP(D12022,DATOS!$D$6:D14000,DATOS!$C$6:C14000,0,0,1))</f>
        <v/>
      </c>
      <c r="F12022" s="220"/>
      <c r="G12022" s="221"/>
      <c r="H12022" s="194"/>
      <c r="I12022" s="106"/>
      <c r="J12022" s="195"/>
      <c r="K12022" s="195"/>
      <c r="L12022" s="196"/>
    </row>
    <row r="12023">
      <c r="A12023" s="198"/>
      <c r="B12023" s="219"/>
      <c r="C12023" s="103"/>
      <c r="D12023" s="103"/>
      <c r="E12023" s="224" t="str">
        <f t="array" ref="E12023">IF(D12023="","",XLOOKUP(D12023,DATOS!$D$6:D14000,DATOS!$C$6:C14000,0,0,1))</f>
        <v/>
      </c>
      <c r="F12023" s="220"/>
      <c r="G12023" s="221"/>
      <c r="H12023" s="194"/>
      <c r="I12023" s="106"/>
      <c r="J12023" s="195"/>
      <c r="K12023" s="195"/>
      <c r="L12023" s="196"/>
    </row>
    <row r="12024">
      <c r="A12024" s="198"/>
      <c r="B12024" s="219"/>
      <c r="C12024" s="103"/>
      <c r="D12024" s="103"/>
      <c r="E12024" s="224" t="str">
        <f t="array" ref="E12024">IF(D12024="","",XLOOKUP(D12024,DATOS!$D$6:D14000,DATOS!$C$6:C14000,0,0,1))</f>
        <v/>
      </c>
      <c r="F12024" s="220"/>
      <c r="G12024" s="221"/>
      <c r="H12024" s="194"/>
      <c r="I12024" s="106"/>
      <c r="J12024" s="195"/>
      <c r="K12024" s="195"/>
      <c r="L12024" s="196"/>
    </row>
    <row r="12025">
      <c r="A12025" s="198"/>
      <c r="B12025" s="219"/>
      <c r="C12025" s="103"/>
      <c r="D12025" s="103"/>
      <c r="E12025" s="5" t="str">
        <f t="array" ref="E12025">IF(D12025="","",XLOOKUP(D12025,DATOS!$D$6:D14000,DATOS!$C$6:C14000,0,0,1))</f>
        <v/>
      </c>
      <c r="F12025" s="220"/>
      <c r="G12025" s="221"/>
      <c r="H12025" s="194"/>
      <c r="I12025" s="106"/>
      <c r="J12025" s="195"/>
      <c r="K12025" s="195"/>
      <c r="L12025" s="196"/>
    </row>
    <row r="12026">
      <c r="A12026" s="198"/>
      <c r="B12026" s="219"/>
      <c r="C12026" s="103"/>
      <c r="D12026" s="103"/>
      <c r="E12026" s="5" t="str">
        <f t="array" ref="E12026">IF(D12026="","",XLOOKUP(D12026,DATOS!$D$6:D14000,DATOS!$C$6:C14000,0,0,1))</f>
        <v/>
      </c>
      <c r="F12026" s="220"/>
      <c r="G12026" s="221"/>
      <c r="H12026" s="194"/>
      <c r="I12026" s="106"/>
      <c r="J12026" s="195"/>
      <c r="K12026" s="195"/>
      <c r="L12026" s="196"/>
    </row>
    <row r="12027">
      <c r="A12027" s="198"/>
      <c r="B12027" s="219"/>
      <c r="C12027" s="103"/>
      <c r="D12027" s="103"/>
      <c r="E12027" s="5" t="str">
        <f t="array" ref="E12027">IF(D12027="","",XLOOKUP(D12027,DATOS!$D$6:D14000,DATOS!$C$6:C14000,0,0,1))</f>
        <v/>
      </c>
      <c r="F12027" s="220"/>
      <c r="G12027" s="221"/>
      <c r="H12027" s="194"/>
      <c r="I12027" s="106"/>
      <c r="J12027" s="195"/>
      <c r="K12027" s="195"/>
      <c r="L12027" s="196"/>
    </row>
    <row r="12028">
      <c r="A12028" s="198"/>
      <c r="B12028" s="219"/>
      <c r="C12028" s="103"/>
      <c r="D12028" s="103"/>
      <c r="E12028" s="5" t="str">
        <f t="array" ref="E12028">IF(D12028="","",XLOOKUP(D12028,DATOS!$D$6:D14000,DATOS!$C$6:C14000,0,0,1))</f>
        <v/>
      </c>
      <c r="F12028" s="220"/>
      <c r="G12028" s="221"/>
      <c r="H12028" s="194"/>
      <c r="I12028" s="106"/>
      <c r="J12028" s="195"/>
      <c r="K12028" s="195"/>
      <c r="L12028" s="196"/>
    </row>
    <row r="12029">
      <c r="A12029" s="198"/>
      <c r="B12029" s="219"/>
      <c r="C12029" s="103"/>
      <c r="D12029" s="103"/>
      <c r="E12029" s="5" t="str">
        <f t="array" ref="E12029">IF(D12029="","",XLOOKUP(D12029,DATOS!$D$6:D14000,DATOS!$C$6:C14000,0,0,1))</f>
        <v/>
      </c>
      <c r="F12029" s="220"/>
      <c r="G12029" s="221"/>
      <c r="H12029" s="194"/>
      <c r="I12029" s="106"/>
      <c r="J12029" s="195"/>
      <c r="K12029" s="195"/>
      <c r="L12029" s="196"/>
    </row>
    <row r="12030">
      <c r="A12030" s="198"/>
      <c r="B12030" s="219"/>
      <c r="C12030" s="103"/>
      <c r="D12030" s="103"/>
      <c r="E12030" s="224" t="str">
        <f t="array" ref="E12030">IF(D12030="","",XLOOKUP(D12030,DATOS!$D$6:D14000,DATOS!$C$6:C14000,0,0,1))</f>
        <v/>
      </c>
      <c r="F12030" s="220"/>
      <c r="G12030" s="221"/>
      <c r="H12030" s="194"/>
      <c r="I12030" s="106"/>
      <c r="J12030" s="195"/>
      <c r="K12030" s="195"/>
      <c r="L12030" s="196"/>
    </row>
    <row r="12031">
      <c r="A12031" s="198"/>
      <c r="B12031" s="219"/>
      <c r="C12031" s="103"/>
      <c r="D12031" s="103"/>
      <c r="E12031" s="5" t="str">
        <f t="array" ref="E12031">IF(D12031="","",XLOOKUP(D12031,DATOS!$D$6:D14000,DATOS!$C$6:C14000,0,0,1))</f>
        <v/>
      </c>
      <c r="F12031" s="220"/>
      <c r="G12031" s="221"/>
      <c r="H12031" s="194"/>
      <c r="I12031" s="106"/>
      <c r="J12031" s="195"/>
      <c r="K12031" s="195"/>
      <c r="L12031" s="196"/>
    </row>
    <row r="12032">
      <c r="A12032" s="198"/>
      <c r="B12032" s="219"/>
      <c r="C12032" s="103"/>
      <c r="D12032" s="103"/>
      <c r="E12032" s="5" t="str">
        <f t="array" ref="E12032">IF(D12032="","",XLOOKUP(D12032,DATOS!$D$6:D14000,DATOS!$C$6:C14000,0,0,1))</f>
        <v/>
      </c>
      <c r="F12032" s="220"/>
      <c r="G12032" s="221"/>
      <c r="H12032" s="194"/>
      <c r="I12032" s="106"/>
      <c r="J12032" s="195"/>
      <c r="K12032" s="195"/>
      <c r="L12032" s="196"/>
    </row>
    <row r="12033">
      <c r="A12033" s="198"/>
      <c r="B12033" s="219"/>
      <c r="C12033" s="103"/>
      <c r="D12033" s="103"/>
      <c r="E12033" s="5" t="str">
        <f t="array" ref="E12033">IF(D12033="","",XLOOKUP(D12033,DATOS!$D$6:D14000,DATOS!$C$6:C14000,0,0,1))</f>
        <v/>
      </c>
      <c r="F12033" s="220"/>
      <c r="G12033" s="221"/>
      <c r="H12033" s="194"/>
      <c r="I12033" s="106"/>
      <c r="J12033" s="195"/>
      <c r="K12033" s="195"/>
      <c r="L12033" s="196"/>
    </row>
    <row r="12034">
      <c r="A12034" s="198"/>
      <c r="B12034" s="219"/>
      <c r="C12034" s="103"/>
      <c r="D12034" s="103"/>
      <c r="E12034" s="5" t="str">
        <f t="array" ref="E12034">IF(D12034="","",XLOOKUP(D12034,DATOS!$D$6:D14000,DATOS!$C$6:C14000,0,0,1))</f>
        <v/>
      </c>
      <c r="F12034" s="220"/>
      <c r="G12034" s="221"/>
      <c r="H12034" s="194"/>
      <c r="I12034" s="106"/>
      <c r="J12034" s="195"/>
      <c r="K12034" s="195"/>
      <c r="L12034" s="196"/>
    </row>
    <row r="12035">
      <c r="A12035" s="198"/>
      <c r="B12035" s="219"/>
      <c r="C12035" s="103"/>
      <c r="D12035" s="103"/>
      <c r="E12035" s="5" t="str">
        <f t="array" ref="E12035">IF(D12035="","",XLOOKUP(D12035,DATOS!$D$6:D14000,DATOS!$C$6:C14000,0,0,1))</f>
        <v/>
      </c>
      <c r="F12035" s="220"/>
      <c r="G12035" s="221"/>
      <c r="H12035" s="194"/>
      <c r="I12035" s="106"/>
      <c r="J12035" s="195"/>
      <c r="K12035" s="195"/>
      <c r="L12035" s="196"/>
    </row>
    <row r="12036">
      <c r="A12036" s="198"/>
      <c r="B12036" s="219"/>
      <c r="C12036" s="103"/>
      <c r="D12036" s="103"/>
      <c r="E12036" s="5" t="str">
        <f t="array" ref="E12036">IF(D12036="","",XLOOKUP(D12036,DATOS!$D$6:D14000,DATOS!$C$6:C14000,0,0,1))</f>
        <v/>
      </c>
      <c r="F12036" s="220"/>
      <c r="G12036" s="221"/>
      <c r="H12036" s="194"/>
      <c r="I12036" s="106"/>
      <c r="J12036" s="195"/>
      <c r="K12036" s="195"/>
      <c r="L12036" s="196"/>
    </row>
    <row r="12037">
      <c r="A12037" s="198"/>
      <c r="B12037" s="219"/>
      <c r="C12037" s="103"/>
      <c r="D12037" s="103"/>
      <c r="E12037" s="5" t="str">
        <f t="array" ref="E12037">IF(D12037="","",XLOOKUP(D12037,DATOS!$D$6:D14000,DATOS!$C$6:C14000,0,0,1))</f>
        <v/>
      </c>
      <c r="F12037" s="220"/>
      <c r="G12037" s="221"/>
      <c r="H12037" s="194"/>
      <c r="I12037" s="106"/>
      <c r="J12037" s="195"/>
      <c r="K12037" s="195"/>
      <c r="L12037" s="196"/>
    </row>
    <row r="12038">
      <c r="A12038" s="198"/>
      <c r="B12038" s="219"/>
      <c r="C12038" s="103"/>
      <c r="D12038" s="103"/>
      <c r="E12038" s="224" t="str">
        <f t="array" ref="E12038">IF(D12038="","",XLOOKUP(D12038,DATOS!$D$6:D14000,DATOS!$C$6:C14000,0,0,1))</f>
        <v/>
      </c>
      <c r="F12038" s="220"/>
      <c r="G12038" s="221"/>
      <c r="H12038" s="194"/>
      <c r="I12038" s="106"/>
      <c r="J12038" s="195"/>
      <c r="K12038" s="195"/>
      <c r="L12038" s="196"/>
    </row>
    <row r="12039">
      <c r="A12039" s="198"/>
      <c r="B12039" s="219"/>
      <c r="C12039" s="103"/>
      <c r="D12039" s="103"/>
      <c r="E12039" s="5" t="str">
        <f t="array" ref="E12039">IF(D12039="","",XLOOKUP(D12039,DATOS!$D$6:D14000,DATOS!$C$6:C14000,0,0,1))</f>
        <v/>
      </c>
      <c r="F12039" s="220"/>
      <c r="G12039" s="221"/>
      <c r="H12039" s="194"/>
      <c r="I12039" s="106"/>
      <c r="J12039" s="195"/>
      <c r="K12039" s="195"/>
      <c r="L12039" s="196"/>
    </row>
    <row r="12040">
      <c r="A12040" s="198"/>
      <c r="B12040" s="219"/>
      <c r="C12040" s="103"/>
      <c r="D12040" s="103"/>
      <c r="E12040" s="5" t="str">
        <f t="array" ref="E12040">IF(D12040="","",XLOOKUP(D12040,DATOS!$D$6:D14000,DATOS!$C$6:C14000,0,0,1))</f>
        <v/>
      </c>
      <c r="F12040" s="220"/>
      <c r="G12040" s="221"/>
      <c r="H12040" s="194"/>
      <c r="I12040" s="106"/>
      <c r="J12040" s="195"/>
      <c r="K12040" s="195"/>
      <c r="L12040" s="196"/>
    </row>
    <row r="12041">
      <c r="A12041" s="198"/>
      <c r="B12041" s="219"/>
      <c r="C12041" s="103"/>
      <c r="D12041" s="103"/>
      <c r="E12041" s="224" t="str">
        <f t="array" ref="E12041">IF(D12041="","",XLOOKUP(D12041,DATOS!$D$6:D14000,DATOS!$C$6:C14000,0,0,1))</f>
        <v/>
      </c>
      <c r="F12041" s="220"/>
      <c r="G12041" s="221"/>
      <c r="H12041" s="194"/>
      <c r="I12041" s="106"/>
      <c r="J12041" s="195"/>
      <c r="K12041" s="195"/>
      <c r="L12041" s="196"/>
    </row>
    <row r="12042">
      <c r="A12042" s="198"/>
      <c r="B12042" s="219"/>
      <c r="C12042" s="103"/>
      <c r="D12042" s="103"/>
      <c r="E12042" s="5" t="str">
        <f t="array" ref="E12042">IF(D12042="","",XLOOKUP(D12042,DATOS!$D$6:D14000,DATOS!$C$6:C14000,0,0,1))</f>
        <v/>
      </c>
      <c r="F12042" s="220"/>
      <c r="G12042" s="221"/>
      <c r="H12042" s="194"/>
      <c r="I12042" s="106"/>
      <c r="J12042" s="195"/>
      <c r="K12042" s="195"/>
      <c r="L12042" s="196"/>
    </row>
    <row r="12043">
      <c r="A12043" s="198"/>
      <c r="B12043" s="219"/>
      <c r="C12043" s="103"/>
      <c r="D12043" s="103"/>
      <c r="E12043" s="5" t="str">
        <f t="array" ref="E12043">IF(D12043="","",XLOOKUP(D12043,DATOS!$D$6:D14000,DATOS!$C$6:C14000,0,0,1))</f>
        <v/>
      </c>
      <c r="F12043" s="220"/>
      <c r="G12043" s="221"/>
      <c r="H12043" s="194"/>
      <c r="I12043" s="106"/>
      <c r="J12043" s="195"/>
      <c r="K12043" s="195"/>
      <c r="L12043" s="196"/>
    </row>
    <row r="12044">
      <c r="A12044" s="198"/>
      <c r="B12044" s="219"/>
      <c r="C12044" s="103"/>
      <c r="D12044" s="103"/>
      <c r="E12044" s="5" t="str">
        <f t="array" ref="E12044">IF(D12044="","",XLOOKUP(D12044,DATOS!$D$6:D14000,DATOS!$C$6:C14000,0,0,1))</f>
        <v/>
      </c>
      <c r="F12044" s="220"/>
      <c r="G12044" s="221"/>
      <c r="H12044" s="194"/>
      <c r="I12044" s="106"/>
      <c r="J12044" s="195"/>
      <c r="K12044" s="195"/>
      <c r="L12044" s="196"/>
    </row>
    <row r="12045">
      <c r="A12045" s="198"/>
      <c r="B12045" s="219"/>
      <c r="C12045" s="103"/>
      <c r="D12045" s="103"/>
      <c r="E12045" s="5" t="str">
        <f t="array" ref="E12045">IF(D12045="","",XLOOKUP(D12045,DATOS!$D$6:D14000,DATOS!$C$6:C14000,0,0,1))</f>
        <v/>
      </c>
      <c r="F12045" s="220"/>
      <c r="G12045" s="221"/>
      <c r="H12045" s="194"/>
      <c r="I12045" s="106"/>
      <c r="J12045" s="195"/>
      <c r="K12045" s="195"/>
      <c r="L12045" s="196"/>
    </row>
    <row r="12046">
      <c r="A12046" s="198"/>
      <c r="B12046" s="219"/>
      <c r="C12046" s="103"/>
      <c r="D12046" s="103"/>
      <c r="E12046" s="5" t="str">
        <f t="array" ref="E12046">IF(D12046="","",XLOOKUP(D12046,DATOS!$D$6:D14000,DATOS!$C$6:C14000,0,0,1))</f>
        <v/>
      </c>
      <c r="F12046" s="220"/>
      <c r="G12046" s="221"/>
      <c r="H12046" s="194"/>
      <c r="I12046" s="106"/>
      <c r="J12046" s="195"/>
      <c r="K12046" s="195"/>
      <c r="L12046" s="196"/>
    </row>
    <row r="12047">
      <c r="A12047" s="198"/>
      <c r="B12047" s="219"/>
      <c r="C12047" s="103"/>
      <c r="D12047" s="103"/>
      <c r="E12047" s="224" t="str">
        <f t="array" ref="E12047">IF(D12047="","",XLOOKUP(D12047,DATOS!$D$6:D14000,DATOS!$C$6:C14000,0,0,1))</f>
        <v/>
      </c>
      <c r="F12047" s="220"/>
      <c r="G12047" s="221"/>
      <c r="H12047" s="194"/>
      <c r="I12047" s="106"/>
      <c r="J12047" s="195"/>
      <c r="K12047" s="195"/>
      <c r="L12047" s="196"/>
    </row>
    <row r="12048">
      <c r="A12048" s="198"/>
      <c r="B12048" s="219"/>
      <c r="C12048" s="103"/>
      <c r="D12048" s="103"/>
      <c r="E12048" s="5" t="str">
        <f t="array" ref="E12048">IF(D12048="","",XLOOKUP(D12048,DATOS!$D$6:D14000,DATOS!$C$6:C14000,0,0,1))</f>
        <v/>
      </c>
      <c r="F12048" s="220"/>
      <c r="G12048" s="221"/>
      <c r="H12048" s="194"/>
      <c r="I12048" s="106"/>
      <c r="J12048" s="195"/>
      <c r="K12048" s="195"/>
      <c r="L12048" s="196"/>
    </row>
    <row r="12049">
      <c r="A12049" s="198"/>
      <c r="B12049" s="219"/>
      <c r="C12049" s="103"/>
      <c r="D12049" s="103"/>
      <c r="E12049" s="5" t="str">
        <f t="array" ref="E12049">IF(D12049="","",XLOOKUP(D12049,DATOS!$D$6:D14000,DATOS!$C$6:C14000,0,0,1))</f>
        <v/>
      </c>
      <c r="F12049" s="220"/>
      <c r="G12049" s="221"/>
      <c r="H12049" s="194"/>
      <c r="I12049" s="106"/>
      <c r="J12049" s="195"/>
      <c r="K12049" s="195"/>
      <c r="L12049" s="196"/>
    </row>
    <row r="12050">
      <c r="A12050" s="198"/>
      <c r="B12050" s="219"/>
      <c r="C12050" s="103"/>
      <c r="D12050" s="103"/>
      <c r="E12050" s="5" t="str">
        <f t="array" ref="E12050">IF(D12050="","",XLOOKUP(D12050,DATOS!$D$6:D14000,DATOS!$C$6:C14000,0,0,1))</f>
        <v/>
      </c>
      <c r="F12050" s="220"/>
      <c r="G12050" s="221"/>
      <c r="H12050" s="194"/>
      <c r="I12050" s="106"/>
      <c r="J12050" s="195"/>
      <c r="K12050" s="195"/>
      <c r="L12050" s="196"/>
    </row>
    <row r="12051">
      <c r="A12051" s="198"/>
      <c r="B12051" s="219"/>
      <c r="C12051" s="103"/>
      <c r="D12051" s="103"/>
      <c r="E12051" s="5" t="str">
        <f t="array" ref="E12051">IF(D12051="","",XLOOKUP(D12051,DATOS!$D$6:D14000,DATOS!$C$6:C14000,0,0,1))</f>
        <v/>
      </c>
      <c r="F12051" s="220"/>
      <c r="G12051" s="221"/>
      <c r="H12051" s="194"/>
      <c r="I12051" s="106"/>
      <c r="J12051" s="195"/>
      <c r="K12051" s="195"/>
      <c r="L12051" s="196"/>
    </row>
    <row r="12052">
      <c r="A12052" s="198"/>
      <c r="B12052" s="219"/>
      <c r="C12052" s="103"/>
      <c r="D12052" s="103"/>
      <c r="E12052" s="5" t="str">
        <f t="array" ref="E12052">IF(D12052="","",XLOOKUP(D12052,DATOS!$D$6:D14000,DATOS!$C$6:C14000,0,0,1))</f>
        <v/>
      </c>
      <c r="F12052" s="220"/>
      <c r="G12052" s="221"/>
      <c r="H12052" s="194"/>
      <c r="I12052" s="106"/>
      <c r="J12052" s="195"/>
      <c r="K12052" s="195"/>
      <c r="L12052" s="196"/>
    </row>
    <row r="12053">
      <c r="A12053" s="198"/>
      <c r="B12053" s="219"/>
      <c r="C12053" s="103"/>
      <c r="D12053" s="103"/>
      <c r="E12053" s="5" t="str">
        <f t="array" ref="E12053">IF(D12053="","",XLOOKUP(D12053,DATOS!$D$6:D14000,DATOS!$C$6:C14000,0,0,1))</f>
        <v/>
      </c>
      <c r="F12053" s="220"/>
      <c r="G12053" s="221"/>
      <c r="H12053" s="194"/>
      <c r="I12053" s="106"/>
      <c r="J12053" s="195"/>
      <c r="K12053" s="195"/>
      <c r="L12053" s="196"/>
    </row>
    <row r="12054">
      <c r="A12054" s="198"/>
      <c r="B12054" s="219"/>
      <c r="C12054" s="103"/>
      <c r="D12054" s="103"/>
      <c r="E12054" s="5" t="str">
        <f t="array" ref="E12054">IF(D12054="","",XLOOKUP(D12054,DATOS!$D$6:D14000,DATOS!$C$6:C14000,0,0,1))</f>
        <v/>
      </c>
      <c r="F12054" s="220"/>
      <c r="G12054" s="221"/>
      <c r="H12054" s="194"/>
      <c r="I12054" s="106"/>
      <c r="J12054" s="195"/>
      <c r="K12054" s="195"/>
      <c r="L12054" s="196"/>
    </row>
    <row r="12055">
      <c r="A12055" s="198"/>
      <c r="B12055" s="219"/>
      <c r="C12055" s="103"/>
      <c r="D12055" s="103"/>
      <c r="E12055" s="5" t="str">
        <f t="array" ref="E12055">IF(D12055="","",XLOOKUP(D12055,DATOS!$D$6:D14000,DATOS!$C$6:C14000,0,0,1))</f>
        <v/>
      </c>
      <c r="F12055" s="220"/>
      <c r="G12055" s="221"/>
      <c r="H12055" s="194"/>
      <c r="I12055" s="106"/>
      <c r="J12055" s="195"/>
      <c r="K12055" s="195"/>
      <c r="L12055" s="196"/>
    </row>
    <row r="12056">
      <c r="A12056" s="198"/>
      <c r="B12056" s="219"/>
      <c r="C12056" s="103"/>
      <c r="D12056" s="103"/>
      <c r="E12056" s="5" t="str">
        <f t="array" ref="E12056">IF(D12056="","",XLOOKUP(D12056,DATOS!$D$6:D14000,DATOS!$C$6:C14000,0,0,1))</f>
        <v/>
      </c>
      <c r="F12056" s="220"/>
      <c r="G12056" s="221"/>
      <c r="H12056" s="194"/>
      <c r="I12056" s="106"/>
      <c r="J12056" s="195"/>
      <c r="K12056" s="195"/>
      <c r="L12056" s="196"/>
    </row>
    <row r="12057">
      <c r="A12057" s="198"/>
      <c r="B12057" s="219"/>
      <c r="C12057" s="103"/>
      <c r="D12057" s="103"/>
      <c r="E12057" s="5" t="str">
        <f t="array" ref="E12057">IF(D12057="","",XLOOKUP(D12057,DATOS!$D$6:D14000,DATOS!$C$6:C14000,0,0,1))</f>
        <v/>
      </c>
      <c r="F12057" s="220"/>
      <c r="G12057" s="221"/>
      <c r="H12057" s="194"/>
      <c r="I12057" s="106"/>
      <c r="J12057" s="195"/>
      <c r="K12057" s="195"/>
      <c r="L12057" s="196"/>
    </row>
    <row r="12058">
      <c r="A12058" s="198"/>
      <c r="B12058" s="219"/>
      <c r="C12058" s="103"/>
      <c r="D12058" s="103"/>
      <c r="E12058" s="5" t="str">
        <f t="array" ref="E12058">IF(D12058="","",XLOOKUP(D12058,DATOS!$D$6:D14000,DATOS!$C$6:C14000,0,0,1))</f>
        <v/>
      </c>
      <c r="F12058" s="220"/>
      <c r="G12058" s="221"/>
      <c r="H12058" s="194"/>
      <c r="I12058" s="106"/>
      <c r="J12058" s="195"/>
      <c r="K12058" s="195"/>
      <c r="L12058" s="196"/>
    </row>
    <row r="12059">
      <c r="A12059" s="198"/>
      <c r="B12059" s="219"/>
      <c r="C12059" s="103"/>
      <c r="D12059" s="103"/>
      <c r="E12059" s="5" t="str">
        <f t="array" ref="E12059">IF(D12059="","",XLOOKUP(D12059,DATOS!$D$6:D14000,DATOS!$C$6:C14000,0,0,1))</f>
        <v/>
      </c>
      <c r="F12059" s="220"/>
      <c r="G12059" s="221"/>
      <c r="H12059" s="194"/>
      <c r="I12059" s="106"/>
      <c r="J12059" s="195"/>
      <c r="K12059" s="195"/>
      <c r="L12059" s="196"/>
    </row>
    <row r="12060">
      <c r="A12060" s="198"/>
      <c r="B12060" s="219"/>
      <c r="C12060" s="103"/>
      <c r="D12060" s="103"/>
      <c r="E12060" s="224" t="str">
        <f t="array" ref="E12060">IF(D12060="","",XLOOKUP(D12060,DATOS!$D$6:D14000,DATOS!$C$6:C14000,0,0,1))</f>
        <v/>
      </c>
      <c r="F12060" s="220"/>
      <c r="G12060" s="221"/>
      <c r="H12060" s="194"/>
      <c r="I12060" s="106"/>
      <c r="J12060" s="195"/>
      <c r="K12060" s="195"/>
      <c r="L12060" s="196"/>
    </row>
    <row r="12061">
      <c r="A12061" s="198"/>
      <c r="B12061" s="219"/>
      <c r="C12061" s="103"/>
      <c r="D12061" s="103"/>
      <c r="E12061" s="5" t="str">
        <f t="array" ref="E12061">IF(D12061="","",XLOOKUP(D12061,DATOS!$D$6:D14000,DATOS!$C$6:C14000,0,0,1))</f>
        <v/>
      </c>
      <c r="F12061" s="220"/>
      <c r="G12061" s="221"/>
      <c r="H12061" s="194"/>
      <c r="I12061" s="106"/>
      <c r="J12061" s="195"/>
      <c r="K12061" s="195"/>
      <c r="L12061" s="196"/>
    </row>
    <row r="12062">
      <c r="A12062" s="198"/>
      <c r="B12062" s="219"/>
      <c r="C12062" s="103"/>
      <c r="D12062" s="103"/>
      <c r="E12062" s="5" t="str">
        <f t="array" ref="E12062">IF(D12062="","",XLOOKUP(D12062,DATOS!$D$6:D14000,DATOS!$C$6:C14000,0,0,1))</f>
        <v/>
      </c>
      <c r="F12062" s="220"/>
      <c r="G12062" s="221"/>
      <c r="H12062" s="194"/>
      <c r="I12062" s="106"/>
      <c r="J12062" s="195"/>
      <c r="K12062" s="195"/>
      <c r="L12062" s="196"/>
    </row>
    <row r="12063">
      <c r="A12063" s="198"/>
      <c r="B12063" s="219"/>
      <c r="C12063" s="103"/>
      <c r="D12063" s="103"/>
      <c r="E12063" s="5" t="str">
        <f t="array" ref="E12063">IF(D12063="","",XLOOKUP(D12063,DATOS!$D$6:D14000,DATOS!$C$6:C14000,0,0,1))</f>
        <v/>
      </c>
      <c r="F12063" s="220"/>
      <c r="G12063" s="221"/>
      <c r="H12063" s="194"/>
      <c r="I12063" s="106"/>
      <c r="J12063" s="195"/>
      <c r="K12063" s="195"/>
      <c r="L12063" s="196"/>
    </row>
    <row r="12064">
      <c r="A12064" s="198"/>
      <c r="B12064" s="219"/>
      <c r="C12064" s="103"/>
      <c r="D12064" s="103"/>
      <c r="E12064" s="5" t="str">
        <f t="array" ref="E12064">IF(D12064="","",XLOOKUP(D12064,DATOS!$D$6:D14000,DATOS!$C$6:C14000,0,0,1))</f>
        <v/>
      </c>
      <c r="F12064" s="220"/>
      <c r="G12064" s="221"/>
      <c r="H12064" s="194"/>
      <c r="I12064" s="106"/>
      <c r="J12064" s="195"/>
      <c r="K12064" s="195"/>
      <c r="L12064" s="196"/>
    </row>
    <row r="12065">
      <c r="A12065" s="198"/>
      <c r="B12065" s="219"/>
      <c r="C12065" s="103"/>
      <c r="D12065" s="103"/>
      <c r="E12065" s="5" t="str">
        <f t="array" ref="E12065">IF(D12065="","",XLOOKUP(D12065,DATOS!$D$6:D14000,DATOS!$C$6:C14000,0,0,1))</f>
        <v/>
      </c>
      <c r="F12065" s="220"/>
      <c r="G12065" s="221"/>
      <c r="H12065" s="194"/>
      <c r="I12065" s="106"/>
      <c r="J12065" s="195"/>
      <c r="K12065" s="195"/>
      <c r="L12065" s="196"/>
    </row>
    <row r="12066">
      <c r="A12066" s="198"/>
      <c r="B12066" s="219"/>
      <c r="C12066" s="103"/>
      <c r="D12066" s="103"/>
      <c r="E12066" s="5" t="str">
        <f t="array" ref="E12066">IF(D12066="","",XLOOKUP(D12066,DATOS!$D$6:D14000,DATOS!$C$6:C14000,0,0,1))</f>
        <v/>
      </c>
      <c r="F12066" s="220"/>
      <c r="G12066" s="221"/>
      <c r="H12066" s="194"/>
      <c r="I12066" s="106"/>
      <c r="J12066" s="195"/>
      <c r="K12066" s="195"/>
      <c r="L12066" s="196"/>
    </row>
    <row r="12067">
      <c r="A12067" s="198"/>
      <c r="B12067" s="219"/>
      <c r="C12067" s="103"/>
      <c r="D12067" s="103"/>
      <c r="E12067" s="5" t="str">
        <f t="array" ref="E12067">IF(D12067="","",XLOOKUP(D12067,DATOS!$D$6:D14000,DATOS!$C$6:C14000,0,0,1))</f>
        <v/>
      </c>
      <c r="F12067" s="220"/>
      <c r="G12067" s="221"/>
      <c r="H12067" s="194"/>
      <c r="I12067" s="106"/>
      <c r="J12067" s="195"/>
      <c r="K12067" s="195"/>
      <c r="L12067" s="196"/>
    </row>
    <row r="12068">
      <c r="A12068" s="198"/>
      <c r="B12068" s="219"/>
      <c r="C12068" s="103"/>
      <c r="D12068" s="103"/>
      <c r="E12068" s="5" t="str">
        <f t="array" ref="E12068">IF(D12068="","",XLOOKUP(D12068,DATOS!$D$6:D14000,DATOS!$C$6:C14000,0,0,1))</f>
        <v/>
      </c>
      <c r="F12068" s="220"/>
      <c r="G12068" s="221"/>
      <c r="H12068" s="194"/>
      <c r="I12068" s="106"/>
      <c r="J12068" s="195"/>
      <c r="K12068" s="195"/>
      <c r="L12068" s="196"/>
    </row>
    <row r="12069">
      <c r="A12069" s="198"/>
      <c r="B12069" s="219"/>
      <c r="C12069" s="103"/>
      <c r="D12069" s="103"/>
      <c r="E12069" s="5" t="str">
        <f t="array" ref="E12069">IF(D12069="","",XLOOKUP(D12069,DATOS!$D$6:D14000,DATOS!$C$6:C14000,0,0,1))</f>
        <v/>
      </c>
      <c r="F12069" s="220"/>
      <c r="G12069" s="221"/>
      <c r="H12069" s="194"/>
      <c r="I12069" s="106"/>
      <c r="J12069" s="195"/>
      <c r="K12069" s="195"/>
      <c r="L12069" s="196"/>
    </row>
    <row r="12070">
      <c r="A12070" s="198"/>
      <c r="B12070" s="219"/>
      <c r="C12070" s="103"/>
      <c r="D12070" s="103"/>
      <c r="E12070" s="5" t="str">
        <f t="array" ref="E12070">IF(D12070="","",XLOOKUP(D12070,DATOS!$D$6:D14000,DATOS!$C$6:C14000,0,0,1))</f>
        <v/>
      </c>
      <c r="F12070" s="220"/>
      <c r="G12070" s="221"/>
      <c r="H12070" s="194"/>
      <c r="I12070" s="106"/>
      <c r="J12070" s="195"/>
      <c r="K12070" s="195"/>
      <c r="L12070" s="196"/>
    </row>
    <row r="12071">
      <c r="A12071" s="198"/>
      <c r="B12071" s="219"/>
      <c r="C12071" s="103"/>
      <c r="D12071" s="103"/>
      <c r="E12071" s="5" t="str">
        <f t="array" ref="E12071">IF(D12071="","",XLOOKUP(D12071,DATOS!$D$6:D14000,DATOS!$C$6:C14000,0,0,1))</f>
        <v/>
      </c>
      <c r="F12071" s="220"/>
      <c r="G12071" s="221"/>
      <c r="H12071" s="194"/>
      <c r="I12071" s="106"/>
      <c r="J12071" s="195"/>
      <c r="K12071" s="195"/>
      <c r="L12071" s="196"/>
    </row>
    <row r="12072">
      <c r="A12072" s="198"/>
      <c r="B12072" s="219"/>
      <c r="C12072" s="103"/>
      <c r="D12072" s="103"/>
      <c r="E12072" s="5" t="str">
        <f t="array" ref="E12072">IF(D12072="","",XLOOKUP(D12072,DATOS!$D$6:D14000,DATOS!$C$6:C14000,0,0,1))</f>
        <v/>
      </c>
      <c r="F12072" s="220"/>
      <c r="G12072" s="221"/>
      <c r="H12072" s="194"/>
      <c r="I12072" s="106"/>
      <c r="J12072" s="195"/>
      <c r="K12072" s="195"/>
      <c r="L12072" s="196"/>
    </row>
    <row r="12073">
      <c r="A12073" s="198"/>
      <c r="B12073" s="219"/>
      <c r="C12073" s="103"/>
      <c r="D12073" s="103"/>
      <c r="E12073" s="5" t="str">
        <f t="array" ref="E12073">IF(D12073="","",XLOOKUP(D12073,DATOS!$D$6:D14000,DATOS!$C$6:C14000,0,0,1))</f>
        <v/>
      </c>
      <c r="F12073" s="220"/>
      <c r="G12073" s="221"/>
      <c r="H12073" s="194"/>
      <c r="I12073" s="106"/>
      <c r="J12073" s="195"/>
      <c r="K12073" s="195"/>
      <c r="L12073" s="196"/>
    </row>
    <row r="12074">
      <c r="A12074" s="198"/>
      <c r="B12074" s="219"/>
      <c r="C12074" s="103"/>
      <c r="D12074" s="103"/>
      <c r="E12074" s="5" t="str">
        <f t="array" ref="E12074">IF(D12074="","",XLOOKUP(D12074,DATOS!$D$6:D14000,DATOS!$C$6:C14000,0,0,1))</f>
        <v/>
      </c>
      <c r="F12074" s="220"/>
      <c r="G12074" s="221"/>
      <c r="H12074" s="194"/>
      <c r="I12074" s="106"/>
      <c r="J12074" s="195"/>
      <c r="K12074" s="195"/>
      <c r="L12074" s="196"/>
    </row>
    <row r="12075">
      <c r="A12075" s="198"/>
      <c r="B12075" s="219"/>
      <c r="C12075" s="103"/>
      <c r="D12075" s="103"/>
      <c r="E12075" s="5" t="str">
        <f t="array" ref="E12075">IF(D12075="","",XLOOKUP(D12075,DATOS!$D$6:D14000,DATOS!$C$6:C14000,0,0,1))</f>
        <v/>
      </c>
      <c r="F12075" s="220"/>
      <c r="G12075" s="221"/>
      <c r="H12075" s="194"/>
      <c r="I12075" s="106"/>
      <c r="J12075" s="195"/>
      <c r="K12075" s="195"/>
      <c r="L12075" s="196"/>
    </row>
    <row r="12076">
      <c r="A12076" s="198"/>
      <c r="B12076" s="219"/>
      <c r="C12076" s="103"/>
      <c r="D12076" s="103"/>
      <c r="E12076" s="5" t="str">
        <f t="array" ref="E12076">IF(D12076="","",XLOOKUP(D12076,DATOS!$D$6:D14000,DATOS!$C$6:C14000,0,0,1))</f>
        <v/>
      </c>
      <c r="F12076" s="220"/>
      <c r="G12076" s="221"/>
      <c r="H12076" s="194"/>
      <c r="I12076" s="106"/>
      <c r="J12076" s="195"/>
      <c r="K12076" s="195"/>
      <c r="L12076" s="196"/>
    </row>
    <row r="12077">
      <c r="A12077" s="198"/>
      <c r="B12077" s="219"/>
      <c r="C12077" s="103"/>
      <c r="D12077" s="103"/>
      <c r="E12077" s="5" t="str">
        <f t="array" ref="E12077">IF(D12077="","",XLOOKUP(D12077,DATOS!$D$6:D14000,DATOS!$C$6:C14000,0,0,1))</f>
        <v/>
      </c>
      <c r="F12077" s="220"/>
      <c r="G12077" s="221"/>
      <c r="H12077" s="194"/>
      <c r="I12077" s="106"/>
      <c r="J12077" s="195"/>
      <c r="K12077" s="195"/>
      <c r="L12077" s="196"/>
    </row>
    <row r="12078">
      <c r="A12078" s="198"/>
      <c r="B12078" s="219"/>
      <c r="C12078" s="103"/>
      <c r="D12078" s="103"/>
      <c r="E12078" s="5" t="str">
        <f t="array" ref="E12078">IF(D12078="","",XLOOKUP(D12078,DATOS!$D$6:D14000,DATOS!$C$6:C14000,0,0,1))</f>
        <v/>
      </c>
      <c r="F12078" s="220"/>
      <c r="G12078" s="221"/>
      <c r="H12078" s="194"/>
      <c r="I12078" s="106"/>
      <c r="J12078" s="195"/>
      <c r="K12078" s="195"/>
      <c r="L12078" s="196"/>
    </row>
    <row r="12079">
      <c r="A12079" s="198"/>
      <c r="B12079" s="219"/>
      <c r="C12079" s="103"/>
      <c r="D12079" s="103"/>
      <c r="E12079" s="5" t="str">
        <f t="array" ref="E12079">IF(D12079="","",XLOOKUP(D12079,DATOS!$D$6:D14000,DATOS!$C$6:C14000,0,0,1))</f>
        <v/>
      </c>
      <c r="F12079" s="220"/>
      <c r="G12079" s="221"/>
      <c r="H12079" s="194"/>
      <c r="I12079" s="106"/>
      <c r="J12079" s="195"/>
      <c r="K12079" s="195"/>
      <c r="L12079" s="196"/>
    </row>
    <row r="12080">
      <c r="A12080" s="198"/>
      <c r="B12080" s="219"/>
      <c r="C12080" s="103"/>
      <c r="D12080" s="103"/>
      <c r="E12080" s="5" t="str">
        <f t="array" ref="E12080">IF(D12080="","",XLOOKUP(D12080,DATOS!$D$6:D14000,DATOS!$C$6:C14000,0,0,1))</f>
        <v/>
      </c>
      <c r="F12080" s="220"/>
      <c r="G12080" s="221"/>
      <c r="H12080" s="194"/>
      <c r="I12080" s="106"/>
      <c r="J12080" s="195"/>
      <c r="K12080" s="195"/>
      <c r="L12080" s="196"/>
    </row>
    <row r="12081">
      <c r="A12081" s="198"/>
      <c r="B12081" s="219"/>
      <c r="C12081" s="103"/>
      <c r="D12081" s="103"/>
      <c r="E12081" s="5" t="str">
        <f t="array" ref="E12081">IF(D12081="","",XLOOKUP(D12081,DATOS!$D$6:D14000,DATOS!$C$6:C14000,0,0,1))</f>
        <v/>
      </c>
      <c r="F12081" s="220"/>
      <c r="G12081" s="221"/>
      <c r="H12081" s="194"/>
      <c r="I12081" s="106"/>
      <c r="J12081" s="195"/>
      <c r="K12081" s="195"/>
      <c r="L12081" s="196"/>
    </row>
    <row r="12082">
      <c r="A12082" s="198"/>
      <c r="B12082" s="219"/>
      <c r="C12082" s="103"/>
      <c r="D12082" s="103"/>
      <c r="E12082" s="224" t="str">
        <f t="array" ref="E12082">IF(D12082="","",XLOOKUP(D12082,DATOS!$D$6:D14000,DATOS!$C$6:C14000,0,0,1))</f>
        <v/>
      </c>
      <c r="F12082" s="220"/>
      <c r="G12082" s="221"/>
      <c r="H12082" s="194"/>
      <c r="I12082" s="106"/>
      <c r="J12082" s="195"/>
      <c r="K12082" s="195"/>
      <c r="L12082" s="196"/>
    </row>
    <row r="12083">
      <c r="A12083" s="198"/>
      <c r="B12083" s="219"/>
      <c r="C12083" s="103"/>
      <c r="D12083" s="103"/>
      <c r="E12083" s="5" t="str">
        <f t="array" ref="E12083">IF(D12083="","",XLOOKUP(D12083,DATOS!$D$6:D14000,DATOS!$C$6:C14000,0,0,1))</f>
        <v/>
      </c>
      <c r="F12083" s="220"/>
      <c r="G12083" s="221"/>
      <c r="H12083" s="194"/>
      <c r="I12083" s="106"/>
      <c r="J12083" s="195"/>
      <c r="K12083" s="195"/>
      <c r="L12083" s="196"/>
    </row>
    <row r="12084">
      <c r="A12084" s="198"/>
      <c r="B12084" s="219"/>
      <c r="C12084" s="103"/>
      <c r="D12084" s="103"/>
      <c r="E12084" s="5" t="str">
        <f t="array" ref="E12084">IF(D12084="","",XLOOKUP(D12084,DATOS!$D$6:D14000,DATOS!$C$6:C14000,0,0,1))</f>
        <v/>
      </c>
      <c r="F12084" s="220"/>
      <c r="G12084" s="221"/>
      <c r="H12084" s="194"/>
      <c r="I12084" s="106"/>
      <c r="J12084" s="195"/>
      <c r="K12084" s="195"/>
      <c r="L12084" s="196"/>
    </row>
    <row r="12085">
      <c r="A12085" s="198"/>
      <c r="B12085" s="219"/>
      <c r="C12085" s="103"/>
      <c r="D12085" s="103"/>
      <c r="E12085" s="5" t="str">
        <f t="array" ref="E12085">IF(D12085="","",XLOOKUP(D12085,DATOS!$D$6:D14000,DATOS!$C$6:C14000,0,0,1))</f>
        <v/>
      </c>
      <c r="F12085" s="220"/>
      <c r="G12085" s="221"/>
      <c r="H12085" s="194"/>
      <c r="I12085" s="106"/>
      <c r="J12085" s="195"/>
      <c r="K12085" s="195"/>
      <c r="L12085" s="196"/>
    </row>
    <row r="12086">
      <c r="A12086" s="198"/>
      <c r="B12086" s="219"/>
      <c r="C12086" s="103"/>
      <c r="D12086" s="103"/>
      <c r="E12086" s="5" t="str">
        <f t="array" ref="E12086">IF(D12086="","",XLOOKUP(D12086,DATOS!$D$6:D14000,DATOS!$C$6:C14000,0,0,1))</f>
        <v/>
      </c>
      <c r="F12086" s="220"/>
      <c r="G12086" s="221"/>
      <c r="H12086" s="194"/>
      <c r="I12086" s="106"/>
      <c r="J12086" s="195"/>
      <c r="K12086" s="195"/>
      <c r="L12086" s="196"/>
    </row>
    <row r="12087">
      <c r="A12087" s="198"/>
      <c r="B12087" s="219"/>
      <c r="C12087" s="103"/>
      <c r="D12087" s="103"/>
      <c r="E12087" s="5" t="str">
        <f t="array" ref="E12087">IF(D12087="","",XLOOKUP(D12087,DATOS!$D$6:D14000,DATOS!$C$6:C14000,0,0,1))</f>
        <v/>
      </c>
      <c r="F12087" s="220"/>
      <c r="G12087" s="221"/>
      <c r="H12087" s="194"/>
      <c r="I12087" s="106"/>
      <c r="J12087" s="195"/>
      <c r="K12087" s="195"/>
      <c r="L12087" s="196"/>
    </row>
    <row r="12088">
      <c r="A12088" s="198"/>
      <c r="B12088" s="219"/>
      <c r="C12088" s="103"/>
      <c r="D12088" s="103"/>
      <c r="E12088" s="5" t="str">
        <f t="array" ref="E12088">IF(D12088="","",XLOOKUP(D12088,DATOS!$D$6:D14000,DATOS!$C$6:C14000,0,0,1))</f>
        <v/>
      </c>
      <c r="F12088" s="220"/>
      <c r="G12088" s="221"/>
      <c r="H12088" s="194"/>
      <c r="I12088" s="106"/>
      <c r="J12088" s="195"/>
      <c r="K12088" s="195"/>
      <c r="L12088" s="196"/>
    </row>
    <row r="12089">
      <c r="A12089" s="198"/>
      <c r="B12089" s="219"/>
      <c r="C12089" s="103"/>
      <c r="D12089" s="103"/>
      <c r="E12089" s="5" t="str">
        <f t="array" ref="E12089">IF(D12089="","",XLOOKUP(D12089,DATOS!$D$6:D14000,DATOS!$C$6:C14000,0,0,1))</f>
        <v/>
      </c>
      <c r="F12089" s="220"/>
      <c r="G12089" s="221"/>
      <c r="H12089" s="194"/>
      <c r="I12089" s="106"/>
      <c r="J12089" s="195"/>
      <c r="K12089" s="195"/>
      <c r="L12089" s="196"/>
    </row>
    <row r="12090">
      <c r="A12090" s="198"/>
      <c r="B12090" s="219"/>
      <c r="C12090" s="103"/>
      <c r="D12090" s="103"/>
      <c r="E12090" s="5" t="str">
        <f t="array" ref="E12090">IF(D12090="","",XLOOKUP(D12090,DATOS!$D$6:D14000,DATOS!$C$6:C14000,0,0,1))</f>
        <v/>
      </c>
      <c r="F12090" s="220"/>
      <c r="G12090" s="221"/>
      <c r="H12090" s="194"/>
      <c r="I12090" s="106"/>
      <c r="J12090" s="195"/>
      <c r="K12090" s="195"/>
      <c r="L12090" s="196"/>
    </row>
    <row r="12091">
      <c r="A12091" s="198"/>
      <c r="B12091" s="219"/>
      <c r="C12091" s="103"/>
      <c r="D12091" s="103"/>
      <c r="E12091" s="5" t="str">
        <f t="array" ref="E12091">IF(D12091="","",XLOOKUP(D12091,DATOS!$D$6:D14000,DATOS!$C$6:C14000,0,0,1))</f>
        <v/>
      </c>
      <c r="F12091" s="220"/>
      <c r="G12091" s="221"/>
      <c r="H12091" s="194"/>
      <c r="I12091" s="106"/>
      <c r="J12091" s="195"/>
      <c r="K12091" s="195"/>
      <c r="L12091" s="196"/>
    </row>
    <row r="12092">
      <c r="A12092" s="198"/>
      <c r="B12092" s="219"/>
      <c r="C12092" s="103"/>
      <c r="D12092" s="103"/>
      <c r="E12092" s="5" t="str">
        <f t="array" ref="E12092">IF(D12092="","",XLOOKUP(D12092,DATOS!$D$6:D14000,DATOS!$C$6:C14000,0,0,1))</f>
        <v/>
      </c>
      <c r="F12092" s="220"/>
      <c r="G12092" s="221"/>
      <c r="H12092" s="194"/>
      <c r="I12092" s="106"/>
      <c r="J12092" s="195"/>
      <c r="K12092" s="195"/>
      <c r="L12092" s="196"/>
    </row>
    <row r="12093">
      <c r="A12093" s="198"/>
      <c r="B12093" s="219"/>
      <c r="C12093" s="103"/>
      <c r="D12093" s="103"/>
      <c r="E12093" s="5" t="str">
        <f t="array" ref="E12093">IF(D12093="","",XLOOKUP(D12093,DATOS!$D$6:D14000,DATOS!$C$6:C14000,0,0,1))</f>
        <v/>
      </c>
      <c r="F12093" s="220"/>
      <c r="G12093" s="221"/>
      <c r="H12093" s="194"/>
      <c r="I12093" s="106"/>
      <c r="J12093" s="195"/>
      <c r="K12093" s="195"/>
      <c r="L12093" s="196"/>
    </row>
    <row r="12094">
      <c r="A12094" s="198"/>
      <c r="B12094" s="219"/>
      <c r="C12094" s="103"/>
      <c r="D12094" s="103"/>
      <c r="E12094" s="5" t="str">
        <f t="array" ref="E12094">IF(D12094="","",XLOOKUP(D12094,DATOS!$D$6:D14000,DATOS!$C$6:C14000,0,0,1))</f>
        <v/>
      </c>
      <c r="F12094" s="220"/>
      <c r="G12094" s="221"/>
      <c r="H12094" s="194"/>
      <c r="I12094" s="106"/>
      <c r="J12094" s="195"/>
      <c r="K12094" s="195"/>
      <c r="L12094" s="196"/>
    </row>
    <row r="12095">
      <c r="A12095" s="198"/>
      <c r="B12095" s="219"/>
      <c r="C12095" s="103"/>
      <c r="D12095" s="103"/>
      <c r="E12095" s="5" t="str">
        <f t="array" ref="E12095">IF(D12095="","",XLOOKUP(D12095,DATOS!$D$6:D14000,DATOS!$C$6:C14000,0,0,1))</f>
        <v/>
      </c>
      <c r="F12095" s="220"/>
      <c r="G12095" s="221"/>
      <c r="H12095" s="194"/>
      <c r="I12095" s="106"/>
      <c r="J12095" s="195"/>
      <c r="K12095" s="195"/>
      <c r="L12095" s="196"/>
    </row>
    <row r="12096">
      <c r="A12096" s="198"/>
      <c r="B12096" s="219"/>
      <c r="C12096" s="103"/>
      <c r="D12096" s="103"/>
      <c r="E12096" s="5" t="str">
        <f t="array" ref="E12096">IF(D12096="","",XLOOKUP(D12096,DATOS!$D$6:D14000,DATOS!$C$6:C14000,0,0,1))</f>
        <v/>
      </c>
      <c r="F12096" s="220"/>
      <c r="G12096" s="221"/>
      <c r="H12096" s="194"/>
      <c r="I12096" s="106"/>
      <c r="J12096" s="195"/>
      <c r="K12096" s="195"/>
      <c r="L12096" s="196"/>
    </row>
    <row r="12097">
      <c r="A12097" s="198"/>
      <c r="B12097" s="219"/>
      <c r="C12097" s="103"/>
      <c r="D12097" s="103"/>
      <c r="E12097" s="5" t="str">
        <f t="array" ref="E12097">IF(D12097="","",XLOOKUP(D12097,DATOS!$D$6:D14000,DATOS!$C$6:C14000,0,0,1))</f>
        <v/>
      </c>
      <c r="F12097" s="220"/>
      <c r="G12097" s="221"/>
      <c r="H12097" s="194"/>
      <c r="I12097" s="106"/>
      <c r="J12097" s="195"/>
      <c r="K12097" s="195"/>
      <c r="L12097" s="196"/>
    </row>
    <row r="12098">
      <c r="A12098" s="198"/>
      <c r="B12098" s="219"/>
      <c r="C12098" s="103"/>
      <c r="D12098" s="103"/>
      <c r="E12098" s="5" t="str">
        <f t="array" ref="E12098">IF(D12098="","",XLOOKUP(D12098,DATOS!$D$6:D14000,DATOS!$C$6:C14000,0,0,1))</f>
        <v/>
      </c>
      <c r="F12098" s="220"/>
      <c r="G12098" s="221"/>
      <c r="H12098" s="194"/>
      <c r="I12098" s="106"/>
      <c r="J12098" s="195"/>
      <c r="K12098" s="195"/>
      <c r="L12098" s="196"/>
    </row>
    <row r="12099">
      <c r="A12099" s="198"/>
      <c r="B12099" s="219"/>
      <c r="C12099" s="103"/>
      <c r="D12099" s="103"/>
      <c r="E12099" s="5" t="str">
        <f t="array" ref="E12099">IF(D12099="","",XLOOKUP(D12099,DATOS!$D$6:D14000,DATOS!$C$6:C14000,0,0,1))</f>
        <v/>
      </c>
      <c r="F12099" s="220"/>
      <c r="G12099" s="221"/>
      <c r="H12099" s="194"/>
      <c r="I12099" s="106"/>
      <c r="J12099" s="195"/>
      <c r="K12099" s="195"/>
      <c r="L12099" s="196"/>
    </row>
    <row r="12100">
      <c r="A12100" s="198"/>
      <c r="B12100" s="219"/>
      <c r="C12100" s="103"/>
      <c r="D12100" s="103"/>
      <c r="E12100" s="5" t="str">
        <f t="array" ref="E12100">IF(D12100="","",XLOOKUP(D12100,DATOS!$D$6:D14000,DATOS!$C$6:C14000,0,0,1))</f>
        <v/>
      </c>
      <c r="F12100" s="220"/>
      <c r="G12100" s="221"/>
      <c r="H12100" s="194"/>
      <c r="I12100" s="106"/>
      <c r="J12100" s="195"/>
      <c r="K12100" s="195"/>
      <c r="L12100" s="196"/>
    </row>
    <row r="12101">
      <c r="A12101" s="198"/>
      <c r="B12101" s="219"/>
      <c r="C12101" s="103"/>
      <c r="D12101" s="103"/>
      <c r="E12101" s="5" t="str">
        <f t="array" ref="E12101">IF(D12101="","",XLOOKUP(D12101,DATOS!$D$6:D14000,DATOS!$C$6:C14000,0,0,1))</f>
        <v/>
      </c>
      <c r="F12101" s="220"/>
      <c r="G12101" s="221"/>
      <c r="H12101" s="194"/>
      <c r="I12101" s="106"/>
      <c r="J12101" s="195"/>
      <c r="K12101" s="195"/>
      <c r="L12101" s="196"/>
    </row>
    <row r="12102">
      <c r="A12102" s="198"/>
      <c r="B12102" s="219"/>
      <c r="C12102" s="103"/>
      <c r="D12102" s="103"/>
      <c r="E12102" s="5" t="str">
        <f t="array" ref="E12102">IF(D12102="","",XLOOKUP(D12102,DATOS!$D$6:D14000,DATOS!$C$6:C14000,0,0,1))</f>
        <v/>
      </c>
      <c r="F12102" s="220"/>
      <c r="G12102" s="221"/>
      <c r="H12102" s="194"/>
      <c r="I12102" s="106"/>
      <c r="J12102" s="195"/>
      <c r="K12102" s="195"/>
      <c r="L12102" s="196"/>
    </row>
    <row r="12103">
      <c r="A12103" s="198"/>
      <c r="B12103" s="219"/>
      <c r="C12103" s="103"/>
      <c r="D12103" s="103"/>
      <c r="E12103" s="5" t="str">
        <f t="array" ref="E12103">IF(D12103="","",XLOOKUP(D12103,DATOS!$D$6:D14000,DATOS!$C$6:C14000,0,0,1))</f>
        <v/>
      </c>
      <c r="F12103" s="220"/>
      <c r="G12103" s="221"/>
      <c r="H12103" s="194"/>
      <c r="I12103" s="106"/>
      <c r="J12103" s="195"/>
      <c r="K12103" s="195"/>
      <c r="L12103" s="196"/>
    </row>
    <row r="12104">
      <c r="A12104" s="198"/>
      <c r="B12104" s="219"/>
      <c r="C12104" s="103"/>
      <c r="D12104" s="103"/>
      <c r="E12104" s="224" t="str">
        <f t="array" ref="E12104">IF(D12104="","",XLOOKUP(D12104,DATOS!$D$6:D14000,DATOS!$C$6:C14000,0,0,1))</f>
        <v/>
      </c>
      <c r="F12104" s="220"/>
      <c r="G12104" s="221"/>
      <c r="H12104" s="194"/>
      <c r="I12104" s="106"/>
      <c r="J12104" s="195"/>
      <c r="K12104" s="195"/>
      <c r="L12104" s="196"/>
    </row>
    <row r="12105">
      <c r="A12105" s="198"/>
      <c r="B12105" s="219"/>
      <c r="C12105" s="103"/>
      <c r="D12105" s="103"/>
      <c r="E12105" s="5" t="str">
        <f t="array" ref="E12105">IF(D12105="","",XLOOKUP(D12105,DATOS!$D$6:D14000,DATOS!$C$6:C14000,0,0,1))</f>
        <v/>
      </c>
      <c r="F12105" s="220"/>
      <c r="G12105" s="221"/>
      <c r="H12105" s="194"/>
      <c r="I12105" s="106"/>
      <c r="J12105" s="195"/>
      <c r="K12105" s="195"/>
      <c r="L12105" s="196"/>
    </row>
    <row r="12106">
      <c r="A12106" s="198"/>
      <c r="B12106" s="219"/>
      <c r="C12106" s="103"/>
      <c r="D12106" s="103"/>
      <c r="E12106" s="5" t="str">
        <f t="array" ref="E12106">IF(D12106="","",XLOOKUP(D12106,DATOS!$D$6:D14000,DATOS!$C$6:C14000,0,0,1))</f>
        <v/>
      </c>
      <c r="F12106" s="220"/>
      <c r="G12106" s="221"/>
      <c r="H12106" s="194"/>
      <c r="I12106" s="106"/>
      <c r="J12106" s="195"/>
      <c r="K12106" s="195"/>
      <c r="L12106" s="196"/>
    </row>
    <row r="12107">
      <c r="A12107" s="198"/>
      <c r="B12107" s="219"/>
      <c r="C12107" s="103"/>
      <c r="D12107" s="103"/>
      <c r="E12107" s="224" t="str">
        <f t="array" ref="E12107">IF(D12107="","",XLOOKUP(D12107,DATOS!$D$6:D14000,DATOS!$C$6:C14000,0,0,1))</f>
        <v/>
      </c>
      <c r="F12107" s="220"/>
      <c r="G12107" s="221"/>
      <c r="H12107" s="194"/>
      <c r="I12107" s="106"/>
      <c r="J12107" s="195"/>
      <c r="K12107" s="195"/>
      <c r="L12107" s="196"/>
    </row>
    <row r="12108">
      <c r="A12108" s="198"/>
      <c r="B12108" s="219"/>
      <c r="C12108" s="103"/>
      <c r="D12108" s="103"/>
      <c r="E12108" s="5" t="str">
        <f t="array" ref="E12108">IF(D12108="","",XLOOKUP(D12108,DATOS!$D$6:D14000,DATOS!$C$6:C14000,0,0,1))</f>
        <v/>
      </c>
      <c r="F12108" s="220"/>
      <c r="G12108" s="221"/>
      <c r="H12108" s="194"/>
      <c r="I12108" s="106"/>
      <c r="J12108" s="195"/>
      <c r="K12108" s="195"/>
      <c r="L12108" s="196"/>
    </row>
    <row r="12109">
      <c r="A12109" s="198"/>
      <c r="B12109" s="219"/>
      <c r="C12109" s="103"/>
      <c r="D12109" s="103"/>
      <c r="E12109" s="5" t="str">
        <f t="array" ref="E12109">IF(D12109="","",XLOOKUP(D12109,DATOS!$D$6:D14000,DATOS!$C$6:C14000,0,0,1))</f>
        <v/>
      </c>
      <c r="F12109" s="220"/>
      <c r="G12109" s="221"/>
      <c r="H12109" s="194"/>
      <c r="I12109" s="106"/>
      <c r="J12109" s="195"/>
      <c r="K12109" s="195"/>
      <c r="L12109" s="196"/>
    </row>
    <row r="12110">
      <c r="A12110" s="198"/>
      <c r="B12110" s="219"/>
      <c r="C12110" s="103"/>
      <c r="D12110" s="103"/>
      <c r="E12110" s="5" t="str">
        <f t="array" ref="E12110">IF(D12110="","",XLOOKUP(D12110,DATOS!$D$6:D14000,DATOS!$C$6:C14000,0,0,1))</f>
        <v/>
      </c>
      <c r="F12110" s="220"/>
      <c r="G12110" s="221"/>
      <c r="H12110" s="194"/>
      <c r="I12110" s="106"/>
      <c r="J12110" s="195"/>
      <c r="K12110" s="195"/>
      <c r="L12110" s="196"/>
    </row>
    <row r="12111">
      <c r="A12111" s="198"/>
      <c r="B12111" s="219"/>
      <c r="C12111" s="103"/>
      <c r="D12111" s="103"/>
      <c r="E12111" s="224" t="str">
        <f t="array" ref="E12111">IF(D12111="","",XLOOKUP(D12111,DATOS!$D$6:D14000,DATOS!$C$6:C14000,0,0,1))</f>
        <v/>
      </c>
      <c r="F12111" s="220"/>
      <c r="G12111" s="221"/>
      <c r="H12111" s="194"/>
      <c r="I12111" s="106"/>
      <c r="J12111" s="195"/>
      <c r="K12111" s="195"/>
      <c r="L12111" s="196"/>
    </row>
    <row r="12112">
      <c r="A12112" s="198"/>
      <c r="B12112" s="219"/>
      <c r="C12112" s="103"/>
      <c r="D12112" s="103"/>
      <c r="E12112" s="5" t="str">
        <f t="array" ref="E12112">IF(D12112="","",XLOOKUP(D12112,DATOS!$D$6:D14000,DATOS!$C$6:C14000,0,0,1))</f>
        <v/>
      </c>
      <c r="F12112" s="220"/>
      <c r="G12112" s="221"/>
      <c r="H12112" s="194"/>
      <c r="I12112" s="106"/>
      <c r="J12112" s="195"/>
      <c r="K12112" s="195"/>
      <c r="L12112" s="196"/>
    </row>
    <row r="12113">
      <c r="A12113" s="198"/>
      <c r="B12113" s="219"/>
      <c r="C12113" s="103"/>
      <c r="D12113" s="103"/>
      <c r="E12113" s="5" t="str">
        <f t="array" ref="E12113">IF(D12113="","",XLOOKUP(D12113,DATOS!$D$6:D14000,DATOS!$C$6:C14000,0,0,1))</f>
        <v/>
      </c>
      <c r="F12113" s="220"/>
      <c r="G12113" s="221"/>
      <c r="H12113" s="194"/>
      <c r="I12113" s="106"/>
      <c r="J12113" s="195"/>
      <c r="K12113" s="195"/>
      <c r="L12113" s="196"/>
    </row>
    <row r="12114">
      <c r="A12114" s="198"/>
      <c r="B12114" s="219"/>
      <c r="C12114" s="103"/>
      <c r="D12114" s="103"/>
      <c r="E12114" s="5" t="str">
        <f t="array" ref="E12114">IF(D12114="","",XLOOKUP(D12114,DATOS!$D$6:D14000,DATOS!$C$6:C14000,0,0,1))</f>
        <v/>
      </c>
      <c r="F12114" s="220"/>
      <c r="G12114" s="221"/>
      <c r="H12114" s="194"/>
      <c r="I12114" s="106"/>
      <c r="J12114" s="195"/>
      <c r="K12114" s="195"/>
      <c r="L12114" s="196"/>
    </row>
    <row r="12115">
      <c r="A12115" s="198"/>
      <c r="B12115" s="219"/>
      <c r="C12115" s="103"/>
      <c r="D12115" s="103"/>
      <c r="E12115" s="5" t="str">
        <f t="array" ref="E12115">IF(D12115="","",XLOOKUP(D12115,DATOS!$D$6:D14000,DATOS!$C$6:C14000,0,0,1))</f>
        <v/>
      </c>
      <c r="F12115" s="220"/>
      <c r="G12115" s="221"/>
      <c r="H12115" s="194"/>
      <c r="I12115" s="106"/>
      <c r="J12115" s="195"/>
      <c r="K12115" s="195"/>
      <c r="L12115" s="196"/>
    </row>
    <row r="12116">
      <c r="A12116" s="198"/>
      <c r="B12116" s="219"/>
      <c r="C12116" s="103"/>
      <c r="D12116" s="103"/>
      <c r="E12116" s="5" t="str">
        <f t="array" ref="E12116">IF(D12116="","",XLOOKUP(D12116,DATOS!$D$6:D14000,DATOS!$C$6:C14000,0,0,1))</f>
        <v/>
      </c>
      <c r="F12116" s="220"/>
      <c r="G12116" s="221"/>
      <c r="H12116" s="194"/>
      <c r="I12116" s="106"/>
      <c r="J12116" s="195"/>
      <c r="K12116" s="195"/>
      <c r="L12116" s="196"/>
    </row>
    <row r="12117">
      <c r="A12117" s="198"/>
      <c r="B12117" s="219"/>
      <c r="C12117" s="103"/>
      <c r="D12117" s="103"/>
      <c r="E12117" s="224" t="str">
        <f t="array" ref="E12117">IF(D12117="","",XLOOKUP(D12117,DATOS!$D$6:D14000,DATOS!$C$6:C14000,0,0,1))</f>
        <v/>
      </c>
      <c r="F12117" s="220"/>
      <c r="G12117" s="221"/>
      <c r="H12117" s="194"/>
      <c r="I12117" s="106"/>
      <c r="J12117" s="195"/>
      <c r="K12117" s="195"/>
      <c r="L12117" s="196"/>
    </row>
    <row r="12118">
      <c r="A12118" s="198"/>
      <c r="B12118" s="219"/>
      <c r="C12118" s="103"/>
      <c r="D12118" s="103"/>
      <c r="E12118" s="5" t="str">
        <f t="array" ref="E12118">IF(D12118="","",XLOOKUP(D12118,DATOS!$D$6:D14000,DATOS!$C$6:C14000,0,0,1))</f>
        <v/>
      </c>
      <c r="F12118" s="220"/>
      <c r="G12118" s="221"/>
      <c r="H12118" s="194"/>
      <c r="I12118" s="106"/>
      <c r="J12118" s="195"/>
      <c r="K12118" s="195"/>
      <c r="L12118" s="196"/>
    </row>
    <row r="12119">
      <c r="A12119" s="198"/>
      <c r="B12119" s="219"/>
      <c r="C12119" s="103"/>
      <c r="D12119" s="103"/>
      <c r="E12119" s="5" t="str">
        <f t="array" ref="E12119">IF(D12119="","",XLOOKUP(D12119,DATOS!$D$6:D14000,DATOS!$C$6:C14000,0,0,1))</f>
        <v/>
      </c>
      <c r="F12119" s="220"/>
      <c r="G12119" s="221"/>
      <c r="H12119" s="194"/>
      <c r="I12119" s="106"/>
      <c r="J12119" s="195"/>
      <c r="K12119" s="195"/>
      <c r="L12119" s="196"/>
    </row>
    <row r="12120">
      <c r="A12120" s="198"/>
      <c r="B12120" s="219"/>
      <c r="C12120" s="103"/>
      <c r="D12120" s="103"/>
      <c r="E12120" s="5" t="str">
        <f t="array" ref="E12120">IF(D12120="","",XLOOKUP(D12120,DATOS!$D$6:D14000,DATOS!$C$6:C14000,0,0,1))</f>
        <v/>
      </c>
      <c r="F12120" s="220"/>
      <c r="G12120" s="221"/>
      <c r="H12120" s="194"/>
      <c r="I12120" s="106"/>
      <c r="J12120" s="195"/>
      <c r="K12120" s="195"/>
      <c r="L12120" s="196"/>
    </row>
    <row r="12121">
      <c r="A12121" s="198"/>
      <c r="B12121" s="219"/>
      <c r="C12121" s="103"/>
      <c r="D12121" s="103"/>
      <c r="E12121" s="5" t="str">
        <f t="array" ref="E12121">IF(D12121="","",XLOOKUP(D12121,DATOS!$D$6:D14000,DATOS!$C$6:C14000,0,0,1))</f>
        <v/>
      </c>
      <c r="F12121" s="220"/>
      <c r="G12121" s="221"/>
      <c r="H12121" s="194"/>
      <c r="I12121" s="106"/>
      <c r="J12121" s="195"/>
      <c r="K12121" s="195"/>
      <c r="L12121" s="196"/>
    </row>
    <row r="12122">
      <c r="A12122" s="198"/>
      <c r="B12122" s="219"/>
      <c r="C12122" s="103"/>
      <c r="D12122" s="103"/>
      <c r="E12122" s="5" t="str">
        <f t="array" ref="E12122">IF(D12122="","",XLOOKUP(D12122,DATOS!$D$6:D14000,DATOS!$C$6:C14000,0,0,1))</f>
        <v/>
      </c>
      <c r="F12122" s="220"/>
      <c r="G12122" s="221"/>
      <c r="H12122" s="194"/>
      <c r="I12122" s="106"/>
      <c r="J12122" s="195"/>
      <c r="K12122" s="195"/>
      <c r="L12122" s="196"/>
    </row>
    <row r="12123">
      <c r="A12123" s="198"/>
      <c r="B12123" s="219"/>
      <c r="C12123" s="103"/>
      <c r="D12123" s="103"/>
      <c r="E12123" s="5" t="str">
        <f t="array" ref="E12123">IF(D12123="","",XLOOKUP(D12123,DATOS!$D$6:D14000,DATOS!$C$6:C14000,0,0,1))</f>
        <v/>
      </c>
      <c r="F12123" s="220"/>
      <c r="G12123" s="221"/>
      <c r="H12123" s="194"/>
      <c r="I12123" s="106"/>
      <c r="J12123" s="195"/>
      <c r="K12123" s="195"/>
      <c r="L12123" s="196"/>
    </row>
    <row r="12124">
      <c r="A12124" s="198"/>
      <c r="B12124" s="219"/>
      <c r="C12124" s="103"/>
      <c r="D12124" s="103"/>
      <c r="E12124" s="224" t="str">
        <f t="array" ref="E12124">IF(D12124="","",XLOOKUP(D12124,DATOS!$D$6:D14000,DATOS!$C$6:C14000,0,0,1))</f>
        <v/>
      </c>
      <c r="F12124" s="220"/>
      <c r="G12124" s="221"/>
      <c r="H12124" s="194"/>
      <c r="I12124" s="106"/>
      <c r="J12124" s="195"/>
      <c r="K12124" s="195"/>
      <c r="L12124" s="196"/>
    </row>
    <row r="12125">
      <c r="A12125" s="198"/>
      <c r="B12125" s="219"/>
      <c r="C12125" s="103"/>
      <c r="D12125" s="103"/>
      <c r="E12125" s="5" t="str">
        <f t="array" ref="E12125">IF(D12125="","",XLOOKUP(D12125,DATOS!$D$6:D14000,DATOS!$C$6:C14000,0,0,1))</f>
        <v/>
      </c>
      <c r="F12125" s="220"/>
      <c r="G12125" s="221"/>
      <c r="H12125" s="194"/>
      <c r="I12125" s="106"/>
      <c r="J12125" s="195"/>
      <c r="K12125" s="195"/>
      <c r="L12125" s="196"/>
    </row>
    <row r="12126">
      <c r="A12126" s="198"/>
      <c r="B12126" s="219"/>
      <c r="C12126" s="103"/>
      <c r="D12126" s="103"/>
      <c r="E12126" s="224" t="str">
        <f t="array" ref="E12126">IF(D12126="","",XLOOKUP(D12126,DATOS!$D$6:D14000,DATOS!$C$6:C14000,0,0,1))</f>
        <v/>
      </c>
      <c r="F12126" s="220"/>
      <c r="G12126" s="221"/>
      <c r="H12126" s="194"/>
      <c r="I12126" s="106"/>
      <c r="J12126" s="195"/>
      <c r="K12126" s="195"/>
      <c r="L12126" s="196"/>
    </row>
    <row r="12127">
      <c r="A12127" s="198"/>
      <c r="B12127" s="219"/>
      <c r="C12127" s="103"/>
      <c r="D12127" s="103"/>
      <c r="E12127" s="5" t="str">
        <f t="array" ref="E12127">IF(D12127="","",XLOOKUP(D12127,DATOS!$D$6:D14000,DATOS!$C$6:C14000,0,0,1))</f>
        <v/>
      </c>
      <c r="F12127" s="220"/>
      <c r="G12127" s="221"/>
      <c r="H12127" s="194"/>
      <c r="I12127" s="106"/>
      <c r="J12127" s="195"/>
      <c r="K12127" s="195"/>
      <c r="L12127" s="196"/>
    </row>
    <row r="12128">
      <c r="A12128" s="198"/>
      <c r="B12128" s="219"/>
      <c r="C12128" s="103"/>
      <c r="D12128" s="103"/>
      <c r="E12128" s="5" t="str">
        <f t="array" ref="E12128">IF(D12128="","",XLOOKUP(D12128,DATOS!$D$6:D14000,DATOS!$C$6:C14000,0,0,1))</f>
        <v/>
      </c>
      <c r="F12128" s="220"/>
      <c r="G12128" s="221"/>
      <c r="H12128" s="194"/>
      <c r="I12128" s="106"/>
      <c r="J12128" s="195"/>
      <c r="K12128" s="195"/>
      <c r="L12128" s="196"/>
    </row>
    <row r="12129">
      <c r="A12129" s="198"/>
      <c r="B12129" s="219"/>
      <c r="C12129" s="103"/>
      <c r="D12129" s="103"/>
      <c r="E12129" s="5" t="str">
        <f t="array" ref="E12129">IF(D12129="","",XLOOKUP(D12129,DATOS!$D$6:D14000,DATOS!$C$6:C14000,0,0,1))</f>
        <v/>
      </c>
      <c r="F12129" s="220"/>
      <c r="G12129" s="221"/>
      <c r="H12129" s="194"/>
      <c r="I12129" s="106"/>
      <c r="J12129" s="195"/>
      <c r="K12129" s="195"/>
      <c r="L12129" s="196"/>
    </row>
    <row r="12130">
      <c r="A12130" s="198"/>
      <c r="B12130" s="219"/>
      <c r="C12130" s="103"/>
      <c r="D12130" s="103"/>
      <c r="E12130" s="5" t="str">
        <f t="array" ref="E12130">IF(D12130="","",XLOOKUP(D12130,DATOS!$D$6:D14000,DATOS!$C$6:C14000,0,0,1))</f>
        <v/>
      </c>
      <c r="F12130" s="220"/>
      <c r="G12130" s="221"/>
      <c r="H12130" s="194"/>
      <c r="I12130" s="106"/>
      <c r="J12130" s="195"/>
      <c r="K12130" s="195"/>
      <c r="L12130" s="196"/>
    </row>
    <row r="12131">
      <c r="A12131" s="198"/>
      <c r="B12131" s="219"/>
      <c r="C12131" s="103"/>
      <c r="D12131" s="103"/>
      <c r="E12131" s="5" t="str">
        <f t="array" ref="E12131">IF(D12131="","",XLOOKUP(D12131,DATOS!$D$6:D14000,DATOS!$C$6:C14000,0,0,1))</f>
        <v/>
      </c>
      <c r="F12131" s="220"/>
      <c r="G12131" s="221"/>
      <c r="H12131" s="194"/>
      <c r="I12131" s="106"/>
      <c r="J12131" s="195"/>
      <c r="K12131" s="195"/>
      <c r="L12131" s="196"/>
    </row>
    <row r="12132">
      <c r="A12132" s="198"/>
      <c r="B12132" s="219"/>
      <c r="C12132" s="103"/>
      <c r="D12132" s="103"/>
      <c r="E12132" s="5" t="str">
        <f t="array" ref="E12132">IF(D12132="","",XLOOKUP(D12132,DATOS!$D$6:D14000,DATOS!$C$6:C14000,0,0,1))</f>
        <v/>
      </c>
      <c r="F12132" s="220"/>
      <c r="G12132" s="221"/>
      <c r="H12132" s="194"/>
      <c r="I12132" s="106"/>
      <c r="J12132" s="195"/>
      <c r="K12132" s="195"/>
      <c r="L12132" s="196"/>
    </row>
    <row r="12133">
      <c r="A12133" s="198"/>
      <c r="B12133" s="219"/>
      <c r="C12133" s="103"/>
      <c r="D12133" s="103"/>
      <c r="E12133" s="224" t="str">
        <f t="array" ref="E12133">IF(D12133="","",XLOOKUP(D12133,DATOS!$D$6:D14000,DATOS!$C$6:C14000,0,0,1))</f>
        <v/>
      </c>
      <c r="F12133" s="220"/>
      <c r="G12133" s="221"/>
      <c r="H12133" s="194"/>
      <c r="I12133" s="106"/>
      <c r="J12133" s="195"/>
      <c r="K12133" s="195"/>
      <c r="L12133" s="196"/>
    </row>
    <row r="12134">
      <c r="A12134" s="198"/>
      <c r="B12134" s="219"/>
      <c r="C12134" s="103"/>
      <c r="D12134" s="103"/>
      <c r="E12134" s="224" t="str">
        <f t="array" ref="E12134">IF(D12134="","",XLOOKUP(D12134,DATOS!$D$6:D14000,DATOS!$C$6:C14000,0,0,1))</f>
        <v/>
      </c>
      <c r="F12134" s="220"/>
      <c r="G12134" s="221"/>
      <c r="H12134" s="194"/>
      <c r="I12134" s="106"/>
      <c r="J12134" s="195"/>
      <c r="K12134" s="195"/>
      <c r="L12134" s="196"/>
    </row>
    <row r="12135">
      <c r="A12135" s="198"/>
      <c r="B12135" s="219"/>
      <c r="C12135" s="103"/>
      <c r="D12135" s="103"/>
      <c r="E12135" s="5" t="str">
        <f t="array" ref="E12135">IF(D12135="","",XLOOKUP(D12135,DATOS!$D$6:D14000,DATOS!$C$6:C14000,0,0,1))</f>
        <v/>
      </c>
      <c r="F12135" s="220"/>
      <c r="G12135" s="221"/>
      <c r="H12135" s="194"/>
      <c r="I12135" s="106"/>
      <c r="J12135" s="195"/>
      <c r="K12135" s="195"/>
      <c r="L12135" s="196"/>
    </row>
    <row r="12136">
      <c r="A12136" s="198"/>
      <c r="B12136" s="219"/>
      <c r="C12136" s="103"/>
      <c r="D12136" s="103"/>
      <c r="E12136" s="224" t="str">
        <f t="array" ref="E12136">IF(D12136="","",XLOOKUP(D12136,DATOS!$D$6:D14000,DATOS!$C$6:C14000,0,0,1))</f>
        <v/>
      </c>
      <c r="F12136" s="220"/>
      <c r="G12136" s="221"/>
      <c r="H12136" s="194"/>
      <c r="I12136" s="106"/>
      <c r="J12136" s="195"/>
      <c r="K12136" s="195"/>
      <c r="L12136" s="196"/>
    </row>
    <row r="12137">
      <c r="A12137" s="198"/>
      <c r="B12137" s="219"/>
      <c r="C12137" s="103"/>
      <c r="D12137" s="103"/>
      <c r="E12137" s="5" t="str">
        <f t="array" ref="E12137">IF(D12137="","",XLOOKUP(D12137,DATOS!$D$6:D14000,DATOS!$C$6:C14000,0,0,1))</f>
        <v/>
      </c>
      <c r="F12137" s="220"/>
      <c r="G12137" s="221"/>
      <c r="H12137" s="194"/>
      <c r="I12137" s="106"/>
      <c r="J12137" s="195"/>
      <c r="K12137" s="195"/>
      <c r="L12137" s="196"/>
    </row>
    <row r="12138">
      <c r="A12138" s="198"/>
      <c r="B12138" s="219"/>
      <c r="C12138" s="103"/>
      <c r="D12138" s="103"/>
      <c r="E12138" s="5" t="str">
        <f t="array" ref="E12138">IF(D12138="","",XLOOKUP(D12138,DATOS!$D$6:D14000,DATOS!$C$6:C14000,0,0,1))</f>
        <v/>
      </c>
      <c r="F12138" s="220"/>
      <c r="G12138" s="221"/>
      <c r="H12138" s="194"/>
      <c r="I12138" s="106"/>
      <c r="J12138" s="195"/>
      <c r="K12138" s="195"/>
      <c r="L12138" s="196"/>
    </row>
    <row r="12139">
      <c r="A12139" s="198"/>
      <c r="B12139" s="219"/>
      <c r="C12139" s="103"/>
      <c r="D12139" s="103"/>
      <c r="E12139" s="5" t="str">
        <f t="array" ref="E12139">IF(D12139="","",XLOOKUP(D12139,DATOS!$D$6:D14000,DATOS!$C$6:C14000,0,0,1))</f>
        <v/>
      </c>
      <c r="F12139" s="220"/>
      <c r="G12139" s="221"/>
      <c r="H12139" s="194"/>
      <c r="I12139" s="106"/>
      <c r="J12139" s="195"/>
      <c r="K12139" s="195"/>
      <c r="L12139" s="196"/>
    </row>
    <row r="12140">
      <c r="A12140" s="198"/>
      <c r="B12140" s="219"/>
      <c r="C12140" s="103"/>
      <c r="D12140" s="103"/>
      <c r="E12140" s="224" t="str">
        <f t="array" ref="E12140">IF(D12140="","",XLOOKUP(D12140,DATOS!$D$6:D14000,DATOS!$C$6:C14000,0,0,1))</f>
        <v/>
      </c>
      <c r="F12140" s="220"/>
      <c r="G12140" s="221"/>
      <c r="H12140" s="194"/>
      <c r="I12140" s="106"/>
      <c r="J12140" s="195"/>
      <c r="K12140" s="195"/>
      <c r="L12140" s="196"/>
    </row>
    <row r="12141">
      <c r="A12141" s="198"/>
      <c r="B12141" s="219"/>
      <c r="C12141" s="103"/>
      <c r="D12141" s="103"/>
      <c r="E12141" s="5" t="str">
        <f t="array" ref="E12141">IF(D12141="","",XLOOKUP(D12141,DATOS!$D$6:D14000,DATOS!$C$6:C14000,0,0,1))</f>
        <v/>
      </c>
      <c r="F12141" s="220"/>
      <c r="G12141" s="221"/>
      <c r="H12141" s="194"/>
      <c r="I12141" s="106"/>
      <c r="J12141" s="195"/>
      <c r="K12141" s="195"/>
      <c r="L12141" s="196"/>
    </row>
    <row r="12142">
      <c r="A12142" s="198"/>
      <c r="B12142" s="219"/>
      <c r="C12142" s="103"/>
      <c r="D12142" s="103"/>
      <c r="E12142" s="5" t="str">
        <f t="array" ref="E12142">IF(D12142="","",XLOOKUP(D12142,DATOS!$D$6:D14000,DATOS!$C$6:C14000,0,0,1))</f>
        <v/>
      </c>
      <c r="F12142" s="220"/>
      <c r="G12142" s="221"/>
      <c r="H12142" s="194"/>
      <c r="I12142" s="106"/>
      <c r="J12142" s="195"/>
      <c r="K12142" s="195"/>
      <c r="L12142" s="196"/>
    </row>
    <row r="12143">
      <c r="A12143" s="198"/>
      <c r="B12143" s="219"/>
      <c r="C12143" s="103"/>
      <c r="D12143" s="103"/>
      <c r="E12143" s="5" t="str">
        <f t="array" ref="E12143">IF(D12143="","",XLOOKUP(D12143,DATOS!$D$6:D14000,DATOS!$C$6:C14000,0,0,1))</f>
        <v/>
      </c>
      <c r="F12143" s="220"/>
      <c r="G12143" s="221"/>
      <c r="H12143" s="194"/>
      <c r="I12143" s="106"/>
      <c r="J12143" s="195"/>
      <c r="K12143" s="195"/>
      <c r="L12143" s="196"/>
    </row>
    <row r="12144">
      <c r="A12144" s="198"/>
      <c r="B12144" s="219"/>
      <c r="C12144" s="103"/>
      <c r="D12144" s="103"/>
      <c r="E12144" s="5" t="str">
        <f t="array" ref="E12144">IF(D12144="","",XLOOKUP(D12144,DATOS!$D$6:D14000,DATOS!$C$6:C14000,0,0,1))</f>
        <v/>
      </c>
      <c r="F12144" s="220"/>
      <c r="G12144" s="221"/>
      <c r="H12144" s="194"/>
      <c r="I12144" s="106"/>
      <c r="J12144" s="195"/>
      <c r="K12144" s="195"/>
      <c r="L12144" s="196"/>
    </row>
    <row r="12145">
      <c r="A12145" s="198"/>
      <c r="B12145" s="219"/>
      <c r="C12145" s="103"/>
      <c r="D12145" s="103"/>
      <c r="E12145" s="5" t="str">
        <f t="array" ref="E12145">IF(D12145="","",XLOOKUP(D12145,DATOS!$D$6:D14000,DATOS!$C$6:C14000,0,0,1))</f>
        <v/>
      </c>
      <c r="F12145" s="220"/>
      <c r="G12145" s="221"/>
      <c r="H12145" s="194"/>
      <c r="I12145" s="106"/>
      <c r="J12145" s="195"/>
      <c r="K12145" s="195"/>
      <c r="L12145" s="196"/>
    </row>
    <row r="12146">
      <c r="A12146" s="198"/>
      <c r="B12146" s="219"/>
      <c r="C12146" s="103"/>
      <c r="D12146" s="103"/>
      <c r="E12146" s="5" t="str">
        <f t="array" ref="E12146">IF(D12146="","",XLOOKUP(D12146,DATOS!$D$6:D14000,DATOS!$C$6:C14000,0,0,1))</f>
        <v/>
      </c>
      <c r="F12146" s="220"/>
      <c r="G12146" s="221"/>
      <c r="H12146" s="194"/>
      <c r="I12146" s="106"/>
      <c r="J12146" s="195"/>
      <c r="K12146" s="195"/>
      <c r="L12146" s="196"/>
    </row>
    <row r="12147">
      <c r="A12147" s="198"/>
      <c r="B12147" s="219"/>
      <c r="C12147" s="103"/>
      <c r="D12147" s="103"/>
      <c r="E12147" s="224" t="str">
        <f t="array" ref="E12147">IF(D12147="","",XLOOKUP(D12147,DATOS!$D$6:D14000,DATOS!$C$6:C14000,0,0,1))</f>
        <v/>
      </c>
      <c r="F12147" s="220"/>
      <c r="G12147" s="221"/>
      <c r="H12147" s="194"/>
      <c r="I12147" s="106"/>
      <c r="J12147" s="195"/>
      <c r="K12147" s="195"/>
      <c r="L12147" s="196"/>
    </row>
    <row r="12148">
      <c r="A12148" s="198"/>
      <c r="B12148" s="219"/>
      <c r="C12148" s="103"/>
      <c r="D12148" s="103"/>
      <c r="E12148" s="5" t="str">
        <f t="array" ref="E12148">IF(D12148="","",XLOOKUP(D12148,DATOS!$D$6:D14000,DATOS!$C$6:C14000,0,0,1))</f>
        <v/>
      </c>
      <c r="F12148" s="220"/>
      <c r="G12148" s="221"/>
      <c r="H12148" s="194"/>
      <c r="I12148" s="106"/>
      <c r="J12148" s="195"/>
      <c r="K12148" s="195"/>
      <c r="L12148" s="196"/>
    </row>
    <row r="12149">
      <c r="A12149" s="198"/>
      <c r="B12149" s="219"/>
      <c r="C12149" s="103"/>
      <c r="D12149" s="103"/>
      <c r="E12149" s="5" t="str">
        <f t="array" ref="E12149">IF(D12149="","",XLOOKUP(D12149,DATOS!$D$6:D14000,DATOS!$C$6:C14000,0,0,1))</f>
        <v/>
      </c>
      <c r="F12149" s="220"/>
      <c r="G12149" s="221"/>
      <c r="H12149" s="194"/>
      <c r="I12149" s="106"/>
      <c r="J12149" s="195"/>
      <c r="K12149" s="195"/>
      <c r="L12149" s="196"/>
    </row>
    <row r="12150">
      <c r="A12150" s="198"/>
      <c r="B12150" s="219"/>
      <c r="C12150" s="103"/>
      <c r="D12150" s="103"/>
      <c r="E12150" s="5" t="str">
        <f t="array" ref="E12150">IF(D12150="","",XLOOKUP(D12150,DATOS!$D$6:D14000,DATOS!$C$6:C14000,0,0,1))</f>
        <v/>
      </c>
      <c r="F12150" s="220"/>
      <c r="G12150" s="221"/>
      <c r="H12150" s="194"/>
      <c r="I12150" s="106"/>
      <c r="J12150" s="195"/>
      <c r="K12150" s="195"/>
      <c r="L12150" s="196"/>
    </row>
    <row r="12151">
      <c r="A12151" s="198"/>
      <c r="B12151" s="219"/>
      <c r="C12151" s="103"/>
      <c r="D12151" s="103"/>
      <c r="E12151" s="224" t="str">
        <f t="array" ref="E12151">IF(D12151="","",XLOOKUP(D12151,DATOS!$D$6:D14000,DATOS!$C$6:C14000,0,0,1))</f>
        <v/>
      </c>
      <c r="F12151" s="220"/>
      <c r="G12151" s="221"/>
      <c r="H12151" s="194"/>
      <c r="I12151" s="106"/>
      <c r="J12151" s="195"/>
      <c r="K12151" s="195"/>
      <c r="L12151" s="196"/>
    </row>
    <row r="12152">
      <c r="A12152" s="198"/>
      <c r="B12152" s="219"/>
      <c r="C12152" s="103"/>
      <c r="D12152" s="103"/>
      <c r="E12152" s="5" t="str">
        <f t="array" ref="E12152">IF(D12152="","",XLOOKUP(D12152,DATOS!$D$6:D14000,DATOS!$C$6:C14000,0,0,1))</f>
        <v/>
      </c>
      <c r="F12152" s="220"/>
      <c r="G12152" s="221"/>
      <c r="H12152" s="194"/>
      <c r="I12152" s="106"/>
      <c r="J12152" s="195"/>
      <c r="K12152" s="195"/>
      <c r="L12152" s="196"/>
    </row>
    <row r="12153">
      <c r="A12153" s="198"/>
      <c r="B12153" s="219"/>
      <c r="C12153" s="103"/>
      <c r="D12153" s="103"/>
      <c r="E12153" s="5" t="str">
        <f t="array" ref="E12153">IF(D12153="","",XLOOKUP(D12153,DATOS!$D$6:D14000,DATOS!$C$6:C14000,0,0,1))</f>
        <v/>
      </c>
      <c r="F12153" s="220"/>
      <c r="G12153" s="221"/>
      <c r="H12153" s="194"/>
      <c r="I12153" s="106"/>
      <c r="J12153" s="195"/>
      <c r="K12153" s="195"/>
      <c r="L12153" s="196"/>
    </row>
    <row r="12154">
      <c r="A12154" s="198"/>
      <c r="B12154" s="219"/>
      <c r="C12154" s="103"/>
      <c r="D12154" s="103"/>
      <c r="E12154" s="224" t="str">
        <f t="array" ref="E12154">IF(D12154="","",XLOOKUP(D12154,DATOS!$D$6:D14000,DATOS!$C$6:C14000,0,0,1))</f>
        <v/>
      </c>
      <c r="F12154" s="220"/>
      <c r="G12154" s="221"/>
      <c r="H12154" s="194"/>
      <c r="I12154" s="106"/>
      <c r="J12154" s="195"/>
      <c r="K12154" s="195"/>
      <c r="L12154" s="196"/>
    </row>
    <row r="12155">
      <c r="A12155" s="198"/>
      <c r="B12155" s="219"/>
      <c r="C12155" s="103"/>
      <c r="D12155" s="103"/>
      <c r="E12155" s="5" t="str">
        <f t="array" ref="E12155">IF(D12155="","",XLOOKUP(D12155,DATOS!$D$6:D14000,DATOS!$C$6:C14000,0,0,1))</f>
        <v/>
      </c>
      <c r="F12155" s="220"/>
      <c r="G12155" s="221"/>
      <c r="H12155" s="194"/>
      <c r="I12155" s="106"/>
      <c r="J12155" s="195"/>
      <c r="K12155" s="195"/>
      <c r="L12155" s="196"/>
    </row>
    <row r="12156">
      <c r="A12156" s="198"/>
      <c r="B12156" s="219"/>
      <c r="C12156" s="103"/>
      <c r="D12156" s="103"/>
      <c r="E12156" s="5" t="str">
        <f t="array" ref="E12156">IF(D12156="","",XLOOKUP(D12156,DATOS!$D$6:D14000,DATOS!$C$6:C14000,0,0,1))</f>
        <v/>
      </c>
      <c r="F12156" s="220"/>
      <c r="G12156" s="221"/>
      <c r="H12156" s="194"/>
      <c r="I12156" s="106"/>
      <c r="J12156" s="195"/>
      <c r="K12156" s="195"/>
      <c r="L12156" s="196"/>
    </row>
    <row r="12157">
      <c r="A12157" s="198"/>
      <c r="B12157" s="219"/>
      <c r="C12157" s="103"/>
      <c r="D12157" s="103"/>
      <c r="E12157" s="5" t="str">
        <f t="array" ref="E12157">IF(D12157="","",XLOOKUP(D12157,DATOS!$D$6:D14000,DATOS!$C$6:C14000,0,0,1))</f>
        <v/>
      </c>
      <c r="F12157" s="220"/>
      <c r="G12157" s="221"/>
      <c r="H12157" s="194"/>
      <c r="I12157" s="106"/>
      <c r="J12157" s="195"/>
      <c r="K12157" s="195"/>
      <c r="L12157" s="196"/>
    </row>
    <row r="12158">
      <c r="A12158" s="198"/>
      <c r="B12158" s="219"/>
      <c r="C12158" s="103"/>
      <c r="D12158" s="103"/>
      <c r="E12158" s="5" t="str">
        <f t="array" ref="E12158">IF(D12158="","",XLOOKUP(D12158,DATOS!$D$6:D14000,DATOS!$C$6:C14000,0,0,1))</f>
        <v/>
      </c>
      <c r="F12158" s="220"/>
      <c r="G12158" s="221"/>
      <c r="H12158" s="194"/>
      <c r="I12158" s="106"/>
      <c r="J12158" s="195"/>
      <c r="K12158" s="195"/>
      <c r="L12158" s="196"/>
    </row>
    <row r="12159">
      <c r="A12159" s="198"/>
      <c r="B12159" s="219"/>
      <c r="C12159" s="103"/>
      <c r="D12159" s="103"/>
      <c r="E12159" s="5" t="str">
        <f t="array" ref="E12159">IF(D12159="","",XLOOKUP(D12159,DATOS!$D$6:D14000,DATOS!$C$6:C14000,0,0,1))</f>
        <v/>
      </c>
      <c r="F12159" s="220"/>
      <c r="G12159" s="221"/>
      <c r="H12159" s="194"/>
      <c r="I12159" s="106"/>
      <c r="J12159" s="195"/>
      <c r="K12159" s="195"/>
      <c r="L12159" s="196"/>
    </row>
    <row r="12160">
      <c r="A12160" s="198"/>
      <c r="B12160" s="219"/>
      <c r="C12160" s="103"/>
      <c r="D12160" s="103"/>
      <c r="E12160" s="5" t="str">
        <f t="array" ref="E12160">IF(D12160="","",XLOOKUP(D12160,DATOS!$D$6:D14000,DATOS!$C$6:C14000,0,0,1))</f>
        <v/>
      </c>
      <c r="F12160" s="220"/>
      <c r="G12160" s="221"/>
      <c r="H12160" s="194"/>
      <c r="I12160" s="106"/>
      <c r="J12160" s="195"/>
      <c r="K12160" s="195"/>
      <c r="L12160" s="196"/>
    </row>
    <row r="12161">
      <c r="A12161" s="198"/>
      <c r="B12161" s="219"/>
      <c r="C12161" s="103"/>
      <c r="D12161" s="103"/>
      <c r="E12161" s="5" t="str">
        <f t="array" ref="E12161">IF(D12161="","",XLOOKUP(D12161,DATOS!$D$6:D14000,DATOS!$C$6:C14000,0,0,1))</f>
        <v/>
      </c>
      <c r="F12161" s="220"/>
      <c r="G12161" s="221"/>
      <c r="H12161" s="194"/>
      <c r="I12161" s="106"/>
      <c r="J12161" s="195"/>
      <c r="K12161" s="195"/>
      <c r="L12161" s="196"/>
    </row>
    <row r="12162">
      <c r="A12162" s="198"/>
      <c r="B12162" s="219"/>
      <c r="C12162" s="103"/>
      <c r="D12162" s="103"/>
      <c r="E12162" s="224" t="str">
        <f t="array" ref="E12162">IF(D12162="","",XLOOKUP(D12162,DATOS!$D$6:D14000,DATOS!$C$6:C14000,0,0,1))</f>
        <v/>
      </c>
      <c r="F12162" s="220"/>
      <c r="G12162" s="221"/>
      <c r="H12162" s="194"/>
      <c r="I12162" s="106"/>
      <c r="J12162" s="195"/>
      <c r="K12162" s="195"/>
      <c r="L12162" s="196"/>
    </row>
    <row r="12163">
      <c r="A12163" s="198"/>
      <c r="B12163" s="219"/>
      <c r="C12163" s="103"/>
      <c r="D12163" s="103"/>
      <c r="E12163" s="5" t="str">
        <f t="array" ref="E12163">IF(D12163="","",XLOOKUP(D12163,DATOS!$D$6:D14000,DATOS!$C$6:C14000,0,0,1))</f>
        <v/>
      </c>
      <c r="F12163" s="220"/>
      <c r="G12163" s="221"/>
      <c r="H12163" s="194"/>
      <c r="I12163" s="106"/>
      <c r="J12163" s="195"/>
      <c r="K12163" s="195"/>
      <c r="L12163" s="196"/>
    </row>
    <row r="12164">
      <c r="A12164" s="198"/>
      <c r="B12164" s="219"/>
      <c r="C12164" s="103"/>
      <c r="D12164" s="103"/>
      <c r="E12164" s="5" t="str">
        <f t="array" ref="E12164">IF(D12164="","",XLOOKUP(D12164,DATOS!$D$6:D14000,DATOS!$C$6:C14000,0,0,1))</f>
        <v/>
      </c>
      <c r="F12164" s="220"/>
      <c r="G12164" s="221"/>
      <c r="H12164" s="194"/>
      <c r="I12164" s="106"/>
      <c r="J12164" s="195"/>
      <c r="K12164" s="195"/>
      <c r="L12164" s="196"/>
    </row>
    <row r="12165">
      <c r="A12165" s="198"/>
      <c r="B12165" s="219"/>
      <c r="C12165" s="103"/>
      <c r="D12165" s="103"/>
      <c r="E12165" s="5" t="str">
        <f t="array" ref="E12165">IF(D12165="","",XLOOKUP(D12165,DATOS!$D$6:D14000,DATOS!$C$6:C14000,0,0,1))</f>
        <v/>
      </c>
      <c r="F12165" s="220"/>
      <c r="G12165" s="221"/>
      <c r="H12165" s="194"/>
      <c r="I12165" s="106"/>
      <c r="J12165" s="195"/>
      <c r="K12165" s="195"/>
      <c r="L12165" s="196"/>
    </row>
    <row r="12166">
      <c r="A12166" s="198"/>
      <c r="B12166" s="219"/>
      <c r="C12166" s="103"/>
      <c r="D12166" s="103"/>
      <c r="E12166" s="5" t="str">
        <f t="array" ref="E12166">IF(D12166="","",XLOOKUP(D12166,DATOS!$D$6:D14000,DATOS!$C$6:C14000,0,0,1))</f>
        <v/>
      </c>
      <c r="F12166" s="220"/>
      <c r="G12166" s="221"/>
      <c r="H12166" s="194"/>
      <c r="I12166" s="106"/>
      <c r="J12166" s="195"/>
      <c r="K12166" s="195"/>
      <c r="L12166" s="196"/>
    </row>
    <row r="12167">
      <c r="A12167" s="198"/>
      <c r="B12167" s="219"/>
      <c r="C12167" s="103"/>
      <c r="D12167" s="103"/>
      <c r="E12167" s="5" t="str">
        <f t="array" ref="E12167">IF(D12167="","",XLOOKUP(D12167,DATOS!$D$6:D14000,DATOS!$C$6:C14000,0,0,1))</f>
        <v/>
      </c>
      <c r="F12167" s="220"/>
      <c r="G12167" s="221"/>
      <c r="H12167" s="194"/>
      <c r="I12167" s="106"/>
      <c r="J12167" s="195"/>
      <c r="K12167" s="195"/>
      <c r="L12167" s="196"/>
    </row>
    <row r="12168">
      <c r="A12168" s="198"/>
      <c r="B12168" s="219"/>
      <c r="C12168" s="103"/>
      <c r="D12168" s="103"/>
      <c r="E12168" s="5" t="str">
        <f t="array" ref="E12168">IF(D12168="","",XLOOKUP(D12168,DATOS!$D$6:D14000,DATOS!$C$6:C14000,0,0,1))</f>
        <v/>
      </c>
      <c r="F12168" s="220"/>
      <c r="G12168" s="221"/>
      <c r="H12168" s="194"/>
      <c r="I12168" s="106"/>
      <c r="J12168" s="195"/>
      <c r="K12168" s="195"/>
      <c r="L12168" s="196"/>
    </row>
    <row r="12169">
      <c r="A12169" s="198"/>
      <c r="B12169" s="219"/>
      <c r="C12169" s="103"/>
      <c r="D12169" s="103"/>
      <c r="E12169" s="5" t="str">
        <f t="array" ref="E12169">IF(D12169="","",XLOOKUP(D12169,DATOS!$D$6:D14000,DATOS!$C$6:C14000,0,0,1))</f>
        <v/>
      </c>
      <c r="F12169" s="220"/>
      <c r="G12169" s="221"/>
      <c r="H12169" s="194"/>
      <c r="I12169" s="106"/>
      <c r="J12169" s="195"/>
      <c r="K12169" s="195"/>
      <c r="L12169" s="196"/>
    </row>
    <row r="12170">
      <c r="A12170" s="198"/>
      <c r="B12170" s="219"/>
      <c r="C12170" s="103"/>
      <c r="D12170" s="103"/>
      <c r="E12170" s="5" t="str">
        <f t="array" ref="E12170">IF(D12170="","",XLOOKUP(D12170,DATOS!$D$6:D14000,DATOS!$C$6:C14000,0,0,1))</f>
        <v/>
      </c>
      <c r="F12170" s="220"/>
      <c r="G12170" s="221"/>
      <c r="H12170" s="194"/>
      <c r="I12170" s="106"/>
      <c r="J12170" s="195"/>
      <c r="K12170" s="195"/>
      <c r="L12170" s="196"/>
    </row>
    <row r="12171">
      <c r="A12171" s="198"/>
      <c r="B12171" s="219"/>
      <c r="C12171" s="103"/>
      <c r="D12171" s="103"/>
      <c r="E12171" s="5" t="str">
        <f t="array" ref="E12171">IF(D12171="","",XLOOKUP(D12171,DATOS!$D$6:D14000,DATOS!$C$6:C14000,0,0,1))</f>
        <v/>
      </c>
      <c r="F12171" s="220"/>
      <c r="G12171" s="221"/>
      <c r="H12171" s="194"/>
      <c r="I12171" s="106"/>
      <c r="J12171" s="195"/>
      <c r="K12171" s="195"/>
      <c r="L12171" s="196"/>
    </row>
    <row r="12172">
      <c r="A12172" s="198"/>
      <c r="B12172" s="219"/>
      <c r="C12172" s="103"/>
      <c r="D12172" s="103"/>
      <c r="E12172" s="5" t="str">
        <f t="array" ref="E12172">IF(D12172="","",XLOOKUP(D12172,DATOS!$D$6:D14000,DATOS!$C$6:C14000,0,0,1))</f>
        <v/>
      </c>
      <c r="F12172" s="220"/>
      <c r="G12172" s="221"/>
      <c r="H12172" s="194"/>
      <c r="I12172" s="106"/>
      <c r="J12172" s="195"/>
      <c r="K12172" s="195"/>
      <c r="L12172" s="196"/>
    </row>
    <row r="12173">
      <c r="A12173" s="198"/>
      <c r="B12173" s="219"/>
      <c r="C12173" s="103"/>
      <c r="D12173" s="103"/>
      <c r="E12173" s="5" t="str">
        <f t="array" ref="E12173">IF(D12173="","",XLOOKUP(D12173,DATOS!$D$6:D14000,DATOS!$C$6:C14000,0,0,1))</f>
        <v/>
      </c>
      <c r="F12173" s="220"/>
      <c r="G12173" s="221"/>
      <c r="H12173" s="194"/>
      <c r="I12173" s="106"/>
      <c r="J12173" s="195"/>
      <c r="K12173" s="195"/>
      <c r="L12173" s="196"/>
    </row>
    <row r="12174">
      <c r="A12174" s="198"/>
      <c r="B12174" s="219"/>
      <c r="C12174" s="103"/>
      <c r="D12174" s="103"/>
      <c r="E12174" s="5" t="str">
        <f t="array" ref="E12174">IF(D12174="","",XLOOKUP(D12174,DATOS!$D$6:D14000,DATOS!$C$6:C14000,0,0,1))</f>
        <v/>
      </c>
      <c r="F12174" s="220"/>
      <c r="G12174" s="221"/>
      <c r="H12174" s="194"/>
      <c r="I12174" s="106"/>
      <c r="J12174" s="195"/>
      <c r="K12174" s="195"/>
      <c r="L12174" s="196"/>
    </row>
    <row r="12175">
      <c r="A12175" s="198"/>
      <c r="B12175" s="219"/>
      <c r="C12175" s="103"/>
      <c r="D12175" s="103"/>
      <c r="E12175" s="5" t="str">
        <f t="array" ref="E12175">IF(D12175="","",XLOOKUP(D12175,DATOS!$D$6:D14000,DATOS!$C$6:C14000,0,0,1))</f>
        <v/>
      </c>
      <c r="F12175" s="220"/>
      <c r="G12175" s="221"/>
      <c r="H12175" s="194"/>
      <c r="I12175" s="106"/>
      <c r="J12175" s="195"/>
      <c r="K12175" s="195"/>
      <c r="L12175" s="196"/>
    </row>
    <row r="12176">
      <c r="A12176" s="198"/>
      <c r="B12176" s="219"/>
      <c r="C12176" s="103"/>
      <c r="D12176" s="103"/>
      <c r="E12176" s="5" t="str">
        <f t="array" ref="E12176">IF(D12176="","",XLOOKUP(D12176,DATOS!$D$6:D14000,DATOS!$C$6:C14000,0,0,1))</f>
        <v/>
      </c>
      <c r="F12176" s="220"/>
      <c r="G12176" s="221"/>
      <c r="H12176" s="194"/>
      <c r="I12176" s="106"/>
      <c r="J12176" s="195"/>
      <c r="K12176" s="195"/>
      <c r="L12176" s="196"/>
    </row>
    <row r="12177">
      <c r="A12177" s="198"/>
      <c r="B12177" s="219"/>
      <c r="C12177" s="103"/>
      <c r="D12177" s="103"/>
      <c r="E12177" s="5" t="str">
        <f t="array" ref="E12177">IF(D12177="","",XLOOKUP(D12177,DATOS!$D$6:D14000,DATOS!$C$6:C14000,0,0,1))</f>
        <v/>
      </c>
      <c r="F12177" s="220"/>
      <c r="G12177" s="221"/>
      <c r="H12177" s="194"/>
      <c r="I12177" s="106"/>
      <c r="J12177" s="195"/>
      <c r="K12177" s="195"/>
      <c r="L12177" s="196"/>
    </row>
    <row r="12178">
      <c r="A12178" s="198"/>
      <c r="B12178" s="219"/>
      <c r="C12178" s="103"/>
      <c r="D12178" s="103"/>
      <c r="E12178" s="5" t="str">
        <f t="array" ref="E12178">IF(D12178="","",XLOOKUP(D12178,DATOS!$D$6:D14000,DATOS!$C$6:C14000,0,0,1))</f>
        <v/>
      </c>
      <c r="F12178" s="220"/>
      <c r="G12178" s="221"/>
      <c r="H12178" s="194"/>
      <c r="I12178" s="106"/>
      <c r="J12178" s="195"/>
      <c r="K12178" s="195"/>
      <c r="L12178" s="196"/>
    </row>
    <row r="12179">
      <c r="A12179" s="198"/>
      <c r="B12179" s="219"/>
      <c r="C12179" s="103"/>
      <c r="D12179" s="103"/>
      <c r="E12179" s="5" t="str">
        <f t="array" ref="E12179">IF(D12179="","",XLOOKUP(D12179,DATOS!$D$6:D14000,DATOS!$C$6:C14000,0,0,1))</f>
        <v/>
      </c>
      <c r="F12179" s="220"/>
      <c r="G12179" s="221"/>
      <c r="H12179" s="194"/>
      <c r="I12179" s="106"/>
      <c r="J12179" s="195"/>
      <c r="K12179" s="195"/>
      <c r="L12179" s="196"/>
    </row>
    <row r="12180">
      <c r="A12180" s="198"/>
      <c r="B12180" s="219"/>
      <c r="C12180" s="103"/>
      <c r="D12180" s="103"/>
      <c r="E12180" s="5" t="str">
        <f t="array" ref="E12180">IF(D12180="","",XLOOKUP(D12180,DATOS!$D$6:D14000,DATOS!$C$6:C14000,0,0,1))</f>
        <v/>
      </c>
      <c r="F12180" s="220"/>
      <c r="G12180" s="221"/>
      <c r="H12180" s="194"/>
      <c r="I12180" s="106"/>
      <c r="J12180" s="195"/>
      <c r="K12180" s="195"/>
      <c r="L12180" s="196"/>
    </row>
    <row r="12181">
      <c r="A12181" s="198"/>
      <c r="B12181" s="219"/>
      <c r="C12181" s="103"/>
      <c r="D12181" s="103"/>
      <c r="E12181" s="5" t="str">
        <f t="array" ref="E12181">IF(D12181="","",XLOOKUP(D12181,DATOS!$D$6:D14000,DATOS!$C$6:C14000,0,0,1))</f>
        <v/>
      </c>
      <c r="F12181" s="220"/>
      <c r="G12181" s="221"/>
      <c r="H12181" s="194"/>
      <c r="I12181" s="106"/>
      <c r="J12181" s="195"/>
      <c r="K12181" s="195"/>
      <c r="L12181" s="196"/>
    </row>
    <row r="12182">
      <c r="A12182" s="198"/>
      <c r="B12182" s="219"/>
      <c r="C12182" s="103"/>
      <c r="D12182" s="103"/>
      <c r="E12182" s="5" t="str">
        <f t="array" ref="E12182">IF(D12182="","",XLOOKUP(D12182,DATOS!$D$6:D14000,DATOS!$C$6:C14000,0,0,1))</f>
        <v/>
      </c>
      <c r="F12182" s="220"/>
      <c r="G12182" s="221"/>
      <c r="H12182" s="194"/>
      <c r="I12182" s="106"/>
      <c r="J12182" s="195"/>
      <c r="K12182" s="195"/>
      <c r="L12182" s="196"/>
    </row>
    <row r="12183">
      <c r="A12183" s="198"/>
      <c r="B12183" s="219"/>
      <c r="C12183" s="103"/>
      <c r="D12183" s="103"/>
      <c r="E12183" s="5" t="str">
        <f t="array" ref="E12183">IF(D12183="","",XLOOKUP(D12183,DATOS!$D$6:D14000,DATOS!$C$6:C14000,0,0,1))</f>
        <v/>
      </c>
      <c r="F12183" s="220"/>
      <c r="G12183" s="221"/>
      <c r="H12183" s="194"/>
      <c r="I12183" s="106"/>
      <c r="J12183" s="195"/>
      <c r="K12183" s="195"/>
      <c r="L12183" s="196"/>
    </row>
    <row r="12184">
      <c r="A12184" s="198"/>
      <c r="B12184" s="219"/>
      <c r="C12184" s="103"/>
      <c r="D12184" s="103"/>
      <c r="E12184" s="5" t="str">
        <f t="array" ref="E12184">IF(D12184="","",XLOOKUP(D12184,DATOS!$D$6:D14000,DATOS!$C$6:C14000,0,0,1))</f>
        <v/>
      </c>
      <c r="F12184" s="220"/>
      <c r="G12184" s="221"/>
      <c r="H12184" s="194"/>
      <c r="I12184" s="106"/>
      <c r="J12184" s="195"/>
      <c r="K12184" s="195"/>
      <c r="L12184" s="196"/>
    </row>
    <row r="12185">
      <c r="A12185" s="198"/>
      <c r="B12185" s="219"/>
      <c r="C12185" s="103"/>
      <c r="D12185" s="103"/>
      <c r="E12185" s="5" t="str">
        <f t="array" ref="E12185">IF(D12185="","",XLOOKUP(D12185,DATOS!$D$6:D14000,DATOS!$C$6:C14000,0,0,1))</f>
        <v/>
      </c>
      <c r="F12185" s="220"/>
      <c r="G12185" s="221"/>
      <c r="H12185" s="194"/>
      <c r="I12185" s="106"/>
      <c r="J12185" s="195"/>
      <c r="K12185" s="195"/>
      <c r="L12185" s="196"/>
    </row>
    <row r="12186">
      <c r="A12186" s="198"/>
      <c r="B12186" s="219"/>
      <c r="C12186" s="103"/>
      <c r="D12186" s="103"/>
      <c r="E12186" s="5" t="str">
        <f t="array" ref="E12186">IF(D12186="","",XLOOKUP(D12186,DATOS!$D$6:D14000,DATOS!$C$6:C14000,0,0,1))</f>
        <v/>
      </c>
      <c r="F12186" s="220"/>
      <c r="G12186" s="221"/>
      <c r="H12186" s="194"/>
      <c r="I12186" s="106"/>
      <c r="J12186" s="195"/>
      <c r="K12186" s="195"/>
      <c r="L12186" s="196"/>
    </row>
    <row r="12187">
      <c r="A12187" s="198"/>
      <c r="B12187" s="219"/>
      <c r="C12187" s="103"/>
      <c r="D12187" s="103"/>
      <c r="E12187" s="224" t="str">
        <f t="array" ref="E12187">IF(D12187="","",XLOOKUP(D12187,DATOS!$D$6:D14000,DATOS!$C$6:C14000,0,0,1))</f>
        <v/>
      </c>
      <c r="F12187" s="220"/>
      <c r="G12187" s="221"/>
      <c r="H12187" s="194"/>
      <c r="I12187" s="106"/>
      <c r="J12187" s="195"/>
      <c r="K12187" s="195"/>
      <c r="L12187" s="196"/>
    </row>
    <row r="12188">
      <c r="A12188" s="198"/>
      <c r="B12188" s="219"/>
      <c r="C12188" s="103"/>
      <c r="D12188" s="103"/>
      <c r="E12188" s="5" t="str">
        <f t="array" ref="E12188">IF(D12188="","",XLOOKUP(D12188,DATOS!$D$6:D14000,DATOS!$C$6:C14000,0,0,1))</f>
        <v/>
      </c>
      <c r="F12188" s="220"/>
      <c r="G12188" s="221"/>
      <c r="H12188" s="194"/>
      <c r="I12188" s="106"/>
      <c r="J12188" s="195"/>
      <c r="K12188" s="195"/>
      <c r="L12188" s="196"/>
    </row>
    <row r="12189">
      <c r="A12189" s="198"/>
      <c r="B12189" s="219"/>
      <c r="C12189" s="103"/>
      <c r="D12189" s="103"/>
      <c r="E12189" s="5" t="str">
        <f t="array" ref="E12189">IF(D12189="","",XLOOKUP(D12189,DATOS!$D$6:D14000,DATOS!$C$6:C14000,0,0,1))</f>
        <v/>
      </c>
      <c r="F12189" s="220"/>
      <c r="G12189" s="221"/>
      <c r="H12189" s="194"/>
      <c r="I12189" s="106"/>
      <c r="J12189" s="195"/>
      <c r="K12189" s="195"/>
      <c r="L12189" s="196"/>
    </row>
    <row r="12190">
      <c r="A12190" s="198"/>
      <c r="B12190" s="219"/>
      <c r="C12190" s="103"/>
      <c r="D12190" s="103"/>
      <c r="E12190" s="5" t="str">
        <f t="array" ref="E12190">IF(D12190="","",XLOOKUP(D12190,DATOS!$D$6:D14000,DATOS!$C$6:C14000,0,0,1))</f>
        <v/>
      </c>
      <c r="F12190" s="220"/>
      <c r="G12190" s="221"/>
      <c r="H12190" s="194"/>
      <c r="I12190" s="106"/>
      <c r="J12190" s="195"/>
      <c r="K12190" s="195"/>
      <c r="L12190" s="196"/>
    </row>
    <row r="12191">
      <c r="A12191" s="198"/>
      <c r="B12191" s="219"/>
      <c r="C12191" s="103"/>
      <c r="D12191" s="103"/>
      <c r="E12191" s="5" t="str">
        <f t="array" ref="E12191">IF(D12191="","",XLOOKUP(D12191,DATOS!$D$6:D14000,DATOS!$C$6:C14000,0,0,1))</f>
        <v/>
      </c>
      <c r="F12191" s="220"/>
      <c r="G12191" s="221"/>
      <c r="H12191" s="194"/>
      <c r="I12191" s="106"/>
      <c r="J12191" s="195"/>
      <c r="K12191" s="195"/>
      <c r="L12191" s="196"/>
    </row>
    <row r="12192">
      <c r="A12192" s="198"/>
      <c r="B12192" s="219"/>
      <c r="C12192" s="103"/>
      <c r="D12192" s="103"/>
      <c r="E12192" s="5" t="str">
        <f t="array" ref="E12192">IF(D12192="","",XLOOKUP(D12192,DATOS!$D$6:D14000,DATOS!$C$6:C14000,0,0,1))</f>
        <v/>
      </c>
      <c r="F12192" s="220"/>
      <c r="G12192" s="221"/>
      <c r="H12192" s="194"/>
      <c r="I12192" s="106"/>
      <c r="J12192" s="195"/>
      <c r="K12192" s="195"/>
      <c r="L12192" s="196"/>
    </row>
    <row r="12193">
      <c r="A12193" s="198"/>
      <c r="B12193" s="219"/>
      <c r="C12193" s="103"/>
      <c r="D12193" s="103"/>
      <c r="E12193" s="5" t="str">
        <f t="array" ref="E12193">IF(D12193="","",XLOOKUP(D12193,DATOS!$D$6:D14000,DATOS!$C$6:C14000,0,0,1))</f>
        <v/>
      </c>
      <c r="F12193" s="220"/>
      <c r="G12193" s="221"/>
      <c r="H12193" s="194"/>
      <c r="I12193" s="106"/>
      <c r="J12193" s="195"/>
      <c r="K12193" s="195"/>
      <c r="L12193" s="196"/>
    </row>
    <row r="12194">
      <c r="A12194" s="198"/>
      <c r="B12194" s="219"/>
      <c r="C12194" s="103"/>
      <c r="D12194" s="103"/>
      <c r="E12194" s="5" t="str">
        <f t="array" ref="E12194">IF(D12194="","",XLOOKUP(D12194,DATOS!$D$6:D14000,DATOS!$C$6:C14000,0,0,1))</f>
        <v/>
      </c>
      <c r="F12194" s="220"/>
      <c r="G12194" s="221"/>
      <c r="H12194" s="194"/>
      <c r="I12194" s="106"/>
      <c r="J12194" s="195"/>
      <c r="K12194" s="195"/>
      <c r="L12194" s="196"/>
    </row>
    <row r="12195">
      <c r="A12195" s="198"/>
      <c r="B12195" s="219"/>
      <c r="C12195" s="103"/>
      <c r="D12195" s="103"/>
      <c r="E12195" s="5" t="str">
        <f t="array" ref="E12195">IF(D12195="","",XLOOKUP(D12195,DATOS!$D$6:D14000,DATOS!$C$6:C14000,0,0,1))</f>
        <v/>
      </c>
      <c r="F12195" s="220"/>
      <c r="G12195" s="221"/>
      <c r="H12195" s="194"/>
      <c r="I12195" s="106"/>
      <c r="J12195" s="195"/>
      <c r="K12195" s="195"/>
      <c r="L12195" s="196"/>
    </row>
    <row r="12196">
      <c r="A12196" s="198"/>
      <c r="B12196" s="219"/>
      <c r="C12196" s="103"/>
      <c r="D12196" s="103"/>
      <c r="E12196" s="5" t="str">
        <f t="array" ref="E12196">IF(D12196="","",XLOOKUP(D12196,DATOS!$D$6:D14000,DATOS!$C$6:C14000,0,0,1))</f>
        <v/>
      </c>
      <c r="F12196" s="220"/>
      <c r="G12196" s="221"/>
      <c r="H12196" s="194"/>
      <c r="I12196" s="106"/>
      <c r="J12196" s="195"/>
      <c r="K12196" s="195"/>
      <c r="L12196" s="196"/>
    </row>
    <row r="12197">
      <c r="A12197" s="198"/>
      <c r="B12197" s="219"/>
      <c r="C12197" s="103"/>
      <c r="D12197" s="103"/>
      <c r="E12197" s="5" t="str">
        <f t="array" ref="E12197">IF(D12197="","",XLOOKUP(D12197,DATOS!$D$6:D14000,DATOS!$C$6:C14000,0,0,1))</f>
        <v/>
      </c>
      <c r="F12197" s="220"/>
      <c r="G12197" s="221"/>
      <c r="H12197" s="194"/>
      <c r="I12197" s="106"/>
      <c r="J12197" s="195"/>
      <c r="K12197" s="195"/>
      <c r="L12197" s="196"/>
    </row>
    <row r="12198">
      <c r="A12198" s="198"/>
      <c r="B12198" s="219"/>
      <c r="C12198" s="103"/>
      <c r="D12198" s="103"/>
      <c r="E12198" s="5" t="str">
        <f t="array" ref="E12198">IF(D12198="","",XLOOKUP(D12198,DATOS!$D$6:D14000,DATOS!$C$6:C14000,0,0,1))</f>
        <v/>
      </c>
      <c r="F12198" s="220"/>
      <c r="G12198" s="221"/>
      <c r="H12198" s="194"/>
      <c r="I12198" s="106"/>
      <c r="J12198" s="195"/>
      <c r="K12198" s="195"/>
      <c r="L12198" s="196"/>
    </row>
    <row r="12199">
      <c r="A12199" s="198"/>
      <c r="B12199" s="219"/>
      <c r="C12199" s="103"/>
      <c r="D12199" s="103"/>
      <c r="E12199" s="5" t="str">
        <f t="array" ref="E12199">IF(D12199="","",XLOOKUP(D12199,DATOS!$D$6:D14000,DATOS!$C$6:C14000,0,0,1))</f>
        <v/>
      </c>
      <c r="F12199" s="220"/>
      <c r="G12199" s="221"/>
      <c r="H12199" s="194"/>
      <c r="I12199" s="106"/>
      <c r="J12199" s="195"/>
      <c r="K12199" s="195"/>
      <c r="L12199" s="196"/>
    </row>
    <row r="12200">
      <c r="A12200" s="198"/>
      <c r="B12200" s="219"/>
      <c r="C12200" s="103"/>
      <c r="D12200" s="103"/>
      <c r="E12200" s="5" t="str">
        <f t="array" ref="E12200">IF(D12200="","",XLOOKUP(D12200,DATOS!$D$6:D14000,DATOS!$C$6:C14000,0,0,1))</f>
        <v/>
      </c>
      <c r="F12200" s="220"/>
      <c r="G12200" s="221"/>
      <c r="H12200" s="194"/>
      <c r="I12200" s="106"/>
      <c r="J12200" s="195"/>
      <c r="K12200" s="195"/>
      <c r="L12200" s="196"/>
    </row>
    <row r="12201">
      <c r="A12201" s="198"/>
      <c r="B12201" s="219"/>
      <c r="C12201" s="103"/>
      <c r="D12201" s="103"/>
      <c r="E12201" s="5" t="str">
        <f t="array" ref="E12201">IF(D12201="","",XLOOKUP(D12201,DATOS!$D$6:D14000,DATOS!$C$6:C14000,0,0,1))</f>
        <v/>
      </c>
      <c r="F12201" s="220"/>
      <c r="G12201" s="221"/>
      <c r="H12201" s="194"/>
      <c r="I12201" s="106"/>
      <c r="J12201" s="195"/>
      <c r="K12201" s="195"/>
      <c r="L12201" s="196"/>
    </row>
    <row r="12202">
      <c r="A12202" s="198"/>
      <c r="B12202" s="219"/>
      <c r="C12202" s="103"/>
      <c r="D12202" s="103"/>
      <c r="E12202" s="5" t="str">
        <f t="array" ref="E12202">IF(D12202="","",XLOOKUP(D12202,DATOS!$D$6:D14000,DATOS!$C$6:C14000,0,0,1))</f>
        <v/>
      </c>
      <c r="F12202" s="220"/>
      <c r="G12202" s="221"/>
      <c r="H12202" s="194"/>
      <c r="I12202" s="106"/>
      <c r="J12202" s="195"/>
      <c r="K12202" s="195"/>
      <c r="L12202" s="196"/>
    </row>
    <row r="12203">
      <c r="A12203" s="198"/>
      <c r="B12203" s="219"/>
      <c r="C12203" s="103"/>
      <c r="D12203" s="103"/>
      <c r="E12203" s="5" t="str">
        <f t="array" ref="E12203">IF(D12203="","",XLOOKUP(D12203,DATOS!$D$6:D14000,DATOS!$C$6:C14000,0,0,1))</f>
        <v/>
      </c>
      <c r="F12203" s="220"/>
      <c r="G12203" s="221"/>
      <c r="H12203" s="194"/>
      <c r="I12203" s="106"/>
      <c r="J12203" s="195"/>
      <c r="K12203" s="195"/>
      <c r="L12203" s="196"/>
    </row>
    <row r="12204">
      <c r="A12204" s="198"/>
      <c r="B12204" s="219"/>
      <c r="C12204" s="103"/>
      <c r="D12204" s="103"/>
      <c r="E12204" s="5" t="str">
        <f t="array" ref="E12204">IF(D12204="","",XLOOKUP(D12204,DATOS!$D$6:D14000,DATOS!$C$6:C14000,0,0,1))</f>
        <v/>
      </c>
      <c r="F12204" s="220"/>
      <c r="G12204" s="221"/>
      <c r="H12204" s="194"/>
      <c r="I12204" s="106"/>
      <c r="J12204" s="195"/>
      <c r="K12204" s="195"/>
      <c r="L12204" s="196"/>
    </row>
    <row r="12205">
      <c r="A12205" s="198"/>
      <c r="B12205" s="219"/>
      <c r="C12205" s="103"/>
      <c r="D12205" s="103"/>
      <c r="E12205" s="5" t="str">
        <f t="array" ref="E12205">IF(D12205="","",XLOOKUP(D12205,DATOS!$D$6:D14000,DATOS!$C$6:C14000,0,0,1))</f>
        <v/>
      </c>
      <c r="F12205" s="220"/>
      <c r="G12205" s="221"/>
      <c r="H12205" s="194"/>
      <c r="I12205" s="106"/>
      <c r="J12205" s="195"/>
      <c r="K12205" s="195"/>
      <c r="L12205" s="196"/>
    </row>
    <row r="12206">
      <c r="A12206" s="198"/>
      <c r="B12206" s="219"/>
      <c r="C12206" s="103"/>
      <c r="D12206" s="103"/>
      <c r="E12206" s="5" t="str">
        <f t="array" ref="E12206">IF(D12206="","",XLOOKUP(D12206,DATOS!$D$6:D14000,DATOS!$C$6:C14000,0,0,1))</f>
        <v/>
      </c>
      <c r="F12206" s="220"/>
      <c r="G12206" s="221"/>
      <c r="H12206" s="194"/>
      <c r="I12206" s="106"/>
      <c r="J12206" s="195"/>
      <c r="K12206" s="195"/>
      <c r="L12206" s="196"/>
    </row>
    <row r="12207">
      <c r="A12207" s="198"/>
      <c r="B12207" s="219"/>
      <c r="C12207" s="103"/>
      <c r="D12207" s="103"/>
      <c r="E12207" s="224" t="str">
        <f t="array" ref="E12207">IF(D12207="","",XLOOKUP(D12207,DATOS!$D$6:D14000,DATOS!$C$6:C14000,0,0,1))</f>
        <v/>
      </c>
      <c r="F12207" s="220"/>
      <c r="G12207" s="221"/>
      <c r="H12207" s="194"/>
      <c r="I12207" s="106"/>
      <c r="J12207" s="195"/>
      <c r="K12207" s="195"/>
      <c r="L12207" s="196"/>
    </row>
    <row r="12208">
      <c r="A12208" s="198"/>
      <c r="B12208" s="219"/>
      <c r="C12208" s="103"/>
      <c r="D12208" s="103"/>
      <c r="E12208" s="5" t="str">
        <f t="array" ref="E12208">IF(D12208="","",XLOOKUP(D12208,DATOS!$D$6:D14000,DATOS!$C$6:C14000,0,0,1))</f>
        <v/>
      </c>
      <c r="F12208" s="220"/>
      <c r="G12208" s="221"/>
      <c r="H12208" s="194"/>
      <c r="I12208" s="106"/>
      <c r="J12208" s="195"/>
      <c r="K12208" s="195"/>
      <c r="L12208" s="196"/>
    </row>
    <row r="12209">
      <c r="A12209" s="198"/>
      <c r="B12209" s="219"/>
      <c r="C12209" s="103"/>
      <c r="D12209" s="103"/>
      <c r="E12209" s="5" t="str">
        <f t="array" ref="E12209">IF(D12209="","",XLOOKUP(D12209,DATOS!$D$6:D14000,DATOS!$C$6:C14000,0,0,1))</f>
        <v/>
      </c>
      <c r="F12209" s="220"/>
      <c r="G12209" s="221"/>
      <c r="H12209" s="194"/>
      <c r="I12209" s="106"/>
      <c r="J12209" s="195"/>
      <c r="K12209" s="195"/>
      <c r="L12209" s="196"/>
    </row>
    <row r="12210">
      <c r="A12210" s="198"/>
      <c r="B12210" s="219"/>
      <c r="C12210" s="103"/>
      <c r="D12210" s="103"/>
      <c r="E12210" s="5" t="str">
        <f t="array" ref="E12210">IF(D12210="","",XLOOKUP(D12210,DATOS!$D$6:D14000,DATOS!$C$6:C14000,0,0,1))</f>
        <v/>
      </c>
      <c r="F12210" s="220"/>
      <c r="G12210" s="221"/>
      <c r="H12210" s="194"/>
      <c r="I12210" s="106"/>
      <c r="J12210" s="195"/>
      <c r="K12210" s="195"/>
      <c r="L12210" s="196"/>
    </row>
    <row r="12211">
      <c r="A12211" s="198"/>
      <c r="B12211" s="219"/>
      <c r="C12211" s="103"/>
      <c r="D12211" s="103"/>
      <c r="E12211" s="5" t="str">
        <f t="array" ref="E12211">IF(D12211="","",XLOOKUP(D12211,DATOS!$D$6:D14000,DATOS!$C$6:C14000,0,0,1))</f>
        <v/>
      </c>
      <c r="F12211" s="220"/>
      <c r="G12211" s="221"/>
      <c r="H12211" s="194"/>
      <c r="I12211" s="106"/>
      <c r="J12211" s="195"/>
      <c r="K12211" s="195"/>
      <c r="L12211" s="196"/>
    </row>
    <row r="12212">
      <c r="A12212" s="198"/>
      <c r="B12212" s="219"/>
      <c r="C12212" s="103"/>
      <c r="D12212" s="103"/>
      <c r="E12212" s="5" t="str">
        <f t="array" ref="E12212">IF(D12212="","",XLOOKUP(D12212,DATOS!$D$6:D14000,DATOS!$C$6:C14000,0,0,1))</f>
        <v/>
      </c>
      <c r="F12212" s="220"/>
      <c r="G12212" s="221"/>
      <c r="H12212" s="194"/>
      <c r="I12212" s="106"/>
      <c r="J12212" s="195"/>
      <c r="K12212" s="195"/>
      <c r="L12212" s="196"/>
    </row>
    <row r="12213">
      <c r="A12213" s="198"/>
      <c r="B12213" s="219"/>
      <c r="C12213" s="103"/>
      <c r="D12213" s="103"/>
      <c r="E12213" s="5" t="str">
        <f t="array" ref="E12213">IF(D12213="","",XLOOKUP(D12213,DATOS!$D$6:D14000,DATOS!$C$6:C14000,0,0,1))</f>
        <v/>
      </c>
      <c r="F12213" s="220"/>
      <c r="G12213" s="221"/>
      <c r="H12213" s="194"/>
      <c r="I12213" s="106"/>
      <c r="J12213" s="195"/>
      <c r="K12213" s="195"/>
      <c r="L12213" s="196"/>
    </row>
    <row r="12214">
      <c r="A12214" s="198"/>
      <c r="B12214" s="219"/>
      <c r="C12214" s="103"/>
      <c r="D12214" s="103"/>
      <c r="E12214" s="224" t="str">
        <f t="array" ref="E12214">IF(D12214="","",XLOOKUP(D12214,DATOS!$D$6:D14000,DATOS!$C$6:C14000,0,0,1))</f>
        <v/>
      </c>
      <c r="F12214" s="220"/>
      <c r="G12214" s="221"/>
      <c r="H12214" s="194"/>
      <c r="I12214" s="106"/>
      <c r="J12214" s="195"/>
      <c r="K12214" s="195"/>
      <c r="L12214" s="196"/>
    </row>
    <row r="12215">
      <c r="A12215" s="198"/>
      <c r="B12215" s="219"/>
      <c r="C12215" s="103"/>
      <c r="D12215" s="103"/>
      <c r="E12215" s="5" t="str">
        <f t="array" ref="E12215">IF(D12215="","",XLOOKUP(D12215,DATOS!$D$6:D14000,DATOS!$C$6:C14000,0,0,1))</f>
        <v/>
      </c>
      <c r="F12215" s="220"/>
      <c r="G12215" s="221"/>
      <c r="H12215" s="194"/>
      <c r="I12215" s="106"/>
      <c r="J12215" s="195"/>
      <c r="K12215" s="195"/>
      <c r="L12215" s="196"/>
    </row>
    <row r="12216">
      <c r="A12216" s="198"/>
      <c r="B12216" s="219"/>
      <c r="C12216" s="103"/>
      <c r="D12216" s="103"/>
      <c r="E12216" s="5" t="str">
        <f t="array" ref="E12216">IF(D12216="","",XLOOKUP(D12216,DATOS!$D$6:D14000,DATOS!$C$6:C14000,0,0,1))</f>
        <v/>
      </c>
      <c r="F12216" s="220"/>
      <c r="G12216" s="221"/>
      <c r="H12216" s="194"/>
      <c r="I12216" s="106"/>
      <c r="J12216" s="195"/>
      <c r="K12216" s="195"/>
      <c r="L12216" s="196"/>
    </row>
    <row r="12217">
      <c r="A12217" s="198"/>
      <c r="B12217" s="219"/>
      <c r="C12217" s="103"/>
      <c r="D12217" s="103"/>
      <c r="E12217" s="5" t="str">
        <f t="array" ref="E12217">IF(D12217="","",XLOOKUP(D12217,DATOS!$D$6:D14000,DATOS!$C$6:C14000,0,0,1))</f>
        <v/>
      </c>
      <c r="F12217" s="220"/>
      <c r="G12217" s="221"/>
      <c r="H12217" s="194"/>
      <c r="I12217" s="106"/>
      <c r="J12217" s="195"/>
      <c r="K12217" s="195"/>
      <c r="L12217" s="196"/>
    </row>
    <row r="12218">
      <c r="A12218" s="198"/>
      <c r="B12218" s="219"/>
      <c r="C12218" s="103"/>
      <c r="D12218" s="103"/>
      <c r="E12218" s="5" t="str">
        <f t="array" ref="E12218">IF(D12218="","",XLOOKUP(D12218,DATOS!$D$6:D14000,DATOS!$C$6:C14000,0,0,1))</f>
        <v/>
      </c>
      <c r="F12218" s="220"/>
      <c r="G12218" s="221"/>
      <c r="H12218" s="194"/>
      <c r="I12218" s="106"/>
      <c r="J12218" s="195"/>
      <c r="K12218" s="195"/>
      <c r="L12218" s="196"/>
    </row>
    <row r="12219">
      <c r="A12219" s="198"/>
      <c r="B12219" s="219"/>
      <c r="C12219" s="103"/>
      <c r="D12219" s="103"/>
      <c r="E12219" s="5" t="str">
        <f t="array" ref="E12219">IF(D12219="","",XLOOKUP(D12219,DATOS!$D$6:D14000,DATOS!$C$6:C14000,0,0,1))</f>
        <v/>
      </c>
      <c r="F12219" s="220"/>
      <c r="G12219" s="221"/>
      <c r="H12219" s="194"/>
      <c r="I12219" s="106"/>
      <c r="J12219" s="195"/>
      <c r="K12219" s="195"/>
      <c r="L12219" s="196"/>
    </row>
    <row r="12220">
      <c r="A12220" s="198"/>
      <c r="B12220" s="219"/>
      <c r="C12220" s="103"/>
      <c r="D12220" s="103"/>
      <c r="E12220" s="5" t="str">
        <f t="array" ref="E12220">IF(D12220="","",XLOOKUP(D12220,DATOS!$D$6:D14000,DATOS!$C$6:C14000,0,0,1))</f>
        <v/>
      </c>
      <c r="F12220" s="220"/>
      <c r="G12220" s="221"/>
      <c r="H12220" s="194"/>
      <c r="I12220" s="106"/>
      <c r="J12220" s="195"/>
      <c r="K12220" s="195"/>
      <c r="L12220" s="196"/>
    </row>
    <row r="12221">
      <c r="A12221" s="198"/>
      <c r="B12221" s="219"/>
      <c r="C12221" s="103"/>
      <c r="D12221" s="103"/>
      <c r="E12221" s="5" t="str">
        <f t="array" ref="E12221">IF(D12221="","",XLOOKUP(D12221,DATOS!$D$6:D14000,DATOS!$C$6:C14000,0,0,1))</f>
        <v/>
      </c>
      <c r="F12221" s="220"/>
      <c r="G12221" s="221"/>
      <c r="H12221" s="194"/>
      <c r="I12221" s="106"/>
      <c r="J12221" s="195"/>
      <c r="K12221" s="195"/>
      <c r="L12221" s="196"/>
    </row>
    <row r="12222">
      <c r="A12222" s="198"/>
      <c r="B12222" s="219"/>
      <c r="C12222" s="103"/>
      <c r="D12222" s="103"/>
      <c r="E12222" s="5" t="str">
        <f t="array" ref="E12222">IF(D12222="","",XLOOKUP(D12222,DATOS!$D$6:D14000,DATOS!$C$6:C14000,0,0,1))</f>
        <v/>
      </c>
      <c r="F12222" s="220"/>
      <c r="G12222" s="221"/>
      <c r="H12222" s="194"/>
      <c r="I12222" s="106"/>
      <c r="J12222" s="195"/>
      <c r="K12222" s="195"/>
      <c r="L12222" s="196"/>
    </row>
    <row r="12223">
      <c r="A12223" s="198"/>
      <c r="B12223" s="219"/>
      <c r="C12223" s="103"/>
      <c r="D12223" s="103"/>
      <c r="E12223" s="5" t="str">
        <f t="array" ref="E12223">IF(D12223="","",XLOOKUP(D12223,DATOS!$D$6:D14000,DATOS!$C$6:C14000,0,0,1))</f>
        <v/>
      </c>
      <c r="F12223" s="220"/>
      <c r="G12223" s="221"/>
      <c r="H12223" s="194"/>
      <c r="I12223" s="106"/>
      <c r="J12223" s="195"/>
      <c r="K12223" s="195"/>
      <c r="L12223" s="196"/>
    </row>
    <row r="12224">
      <c r="A12224" s="198"/>
      <c r="B12224" s="219"/>
      <c r="C12224" s="103"/>
      <c r="D12224" s="103"/>
      <c r="E12224" s="5" t="str">
        <f t="array" ref="E12224">IF(D12224="","",XLOOKUP(D12224,DATOS!$D$6:D14000,DATOS!$C$6:C14000,0,0,1))</f>
        <v/>
      </c>
      <c r="F12224" s="220"/>
      <c r="G12224" s="221"/>
      <c r="H12224" s="194"/>
      <c r="I12224" s="106"/>
      <c r="J12224" s="195"/>
      <c r="K12224" s="195"/>
      <c r="L12224" s="196"/>
    </row>
    <row r="12225">
      <c r="A12225" s="198"/>
      <c r="B12225" s="219"/>
      <c r="C12225" s="103"/>
      <c r="D12225" s="103"/>
      <c r="E12225" s="5" t="str">
        <f t="array" ref="E12225">IF(D12225="","",XLOOKUP(D12225,DATOS!$D$6:D14000,DATOS!$C$6:C14000,0,0,1))</f>
        <v/>
      </c>
      <c r="F12225" s="220"/>
      <c r="G12225" s="221"/>
      <c r="H12225" s="194"/>
      <c r="I12225" s="106"/>
      <c r="J12225" s="195"/>
      <c r="K12225" s="195"/>
      <c r="L12225" s="196"/>
    </row>
    <row r="12226">
      <c r="A12226" s="198"/>
      <c r="B12226" s="219"/>
      <c r="C12226" s="103"/>
      <c r="D12226" s="103"/>
      <c r="E12226" s="5" t="str">
        <f t="array" ref="E12226">IF(D12226="","",XLOOKUP(D12226,DATOS!$D$6:D14000,DATOS!$C$6:C14000,0,0,1))</f>
        <v/>
      </c>
      <c r="F12226" s="220"/>
      <c r="G12226" s="221"/>
      <c r="H12226" s="194"/>
      <c r="I12226" s="106"/>
      <c r="J12226" s="195"/>
      <c r="K12226" s="195"/>
      <c r="L12226" s="196"/>
    </row>
    <row r="12227">
      <c r="A12227" s="198"/>
      <c r="B12227" s="219"/>
      <c r="C12227" s="103"/>
      <c r="D12227" s="103"/>
      <c r="E12227" s="5" t="str">
        <f t="array" ref="E12227">IF(D12227="","",XLOOKUP(D12227,DATOS!$D$6:D14000,DATOS!$C$6:C14000,0,0,1))</f>
        <v/>
      </c>
      <c r="F12227" s="220"/>
      <c r="G12227" s="221"/>
      <c r="H12227" s="194"/>
      <c r="I12227" s="106"/>
      <c r="J12227" s="195"/>
      <c r="K12227" s="195"/>
      <c r="L12227" s="196"/>
    </row>
    <row r="12228">
      <c r="A12228" s="198"/>
      <c r="B12228" s="219"/>
      <c r="C12228" s="103"/>
      <c r="D12228" s="103"/>
      <c r="E12228" s="224" t="str">
        <f t="array" ref="E12228">IF(D12228="","",XLOOKUP(D12228,DATOS!$D$6:D14000,DATOS!$C$6:C14000,0,0,1))</f>
        <v/>
      </c>
      <c r="F12228" s="220"/>
      <c r="G12228" s="221"/>
      <c r="H12228" s="194"/>
      <c r="I12228" s="106"/>
      <c r="J12228" s="195"/>
      <c r="K12228" s="195"/>
      <c r="L12228" s="196"/>
    </row>
    <row r="12229">
      <c r="A12229" s="198"/>
      <c r="B12229" s="219"/>
      <c r="C12229" s="103"/>
      <c r="D12229" s="103"/>
      <c r="E12229" s="224" t="str">
        <f t="array" ref="E12229">IF(D12229="","",XLOOKUP(D12229,DATOS!$D$6:D14000,DATOS!$C$6:C14000,0,0,1))</f>
        <v/>
      </c>
      <c r="F12229" s="220"/>
      <c r="G12229" s="221"/>
      <c r="H12229" s="194"/>
      <c r="I12229" s="106"/>
      <c r="J12229" s="195"/>
      <c r="K12229" s="195"/>
      <c r="L12229" s="196"/>
    </row>
    <row r="12230">
      <c r="A12230" s="198"/>
      <c r="B12230" s="219"/>
      <c r="C12230" s="103"/>
      <c r="D12230" s="103"/>
      <c r="E12230" s="5" t="str">
        <f t="array" ref="E12230">IF(D12230="","",XLOOKUP(D12230,DATOS!$D$6:D14000,DATOS!$C$6:C14000,0,0,1))</f>
        <v/>
      </c>
      <c r="F12230" s="220"/>
      <c r="G12230" s="221"/>
      <c r="H12230" s="194"/>
      <c r="I12230" s="106"/>
      <c r="J12230" s="195"/>
      <c r="K12230" s="195"/>
      <c r="L12230" s="196"/>
    </row>
    <row r="12231">
      <c r="A12231" s="198"/>
      <c r="B12231" s="219"/>
      <c r="C12231" s="103"/>
      <c r="D12231" s="103"/>
      <c r="E12231" s="5" t="str">
        <f t="array" ref="E12231">IF(D12231="","",XLOOKUP(D12231,DATOS!$D$6:D14000,DATOS!$C$6:C14000,0,0,1))</f>
        <v/>
      </c>
      <c r="F12231" s="220"/>
      <c r="G12231" s="221"/>
      <c r="H12231" s="194"/>
      <c r="I12231" s="106"/>
      <c r="J12231" s="195"/>
      <c r="K12231" s="195"/>
      <c r="L12231" s="196"/>
    </row>
    <row r="12232">
      <c r="A12232" s="198"/>
      <c r="B12232" s="219"/>
      <c r="C12232" s="103"/>
      <c r="D12232" s="103"/>
      <c r="E12232" s="5" t="str">
        <f t="array" ref="E12232">IF(D12232="","",XLOOKUP(D12232,DATOS!$D$6:D14000,DATOS!$C$6:C14000,0,0,1))</f>
        <v/>
      </c>
      <c r="F12232" s="220"/>
      <c r="G12232" s="221"/>
      <c r="H12232" s="194"/>
      <c r="I12232" s="106"/>
      <c r="J12232" s="195"/>
      <c r="K12232" s="195"/>
      <c r="L12232" s="196"/>
    </row>
    <row r="12233">
      <c r="A12233" s="198"/>
      <c r="B12233" s="219"/>
      <c r="C12233" s="103"/>
      <c r="D12233" s="103"/>
      <c r="E12233" s="5" t="str">
        <f t="array" ref="E12233">IF(D12233="","",XLOOKUP(D12233,DATOS!$D$6:D14000,DATOS!$C$6:C14000,0,0,1))</f>
        <v/>
      </c>
      <c r="F12233" s="220"/>
      <c r="G12233" s="221"/>
      <c r="H12233" s="194"/>
      <c r="I12233" s="106"/>
      <c r="J12233" s="195"/>
      <c r="K12233" s="195"/>
      <c r="L12233" s="196"/>
    </row>
    <row r="12234">
      <c r="A12234" s="198"/>
      <c r="B12234" s="219"/>
      <c r="C12234" s="103"/>
      <c r="D12234" s="103"/>
      <c r="E12234" s="224" t="str">
        <f t="array" ref="E12234">IF(D12234="","",XLOOKUP(D12234,DATOS!$D$6:D14000,DATOS!$C$6:C14000,0,0,1))</f>
        <v/>
      </c>
      <c r="F12234" s="220"/>
      <c r="G12234" s="221"/>
      <c r="H12234" s="194"/>
      <c r="I12234" s="106"/>
      <c r="J12234" s="195"/>
      <c r="K12234" s="195"/>
      <c r="L12234" s="196"/>
    </row>
    <row r="12235">
      <c r="A12235" s="198"/>
      <c r="B12235" s="219"/>
      <c r="C12235" s="103"/>
      <c r="D12235" s="103"/>
      <c r="E12235" s="5" t="str">
        <f t="array" ref="E12235">IF(D12235="","",XLOOKUP(D12235,DATOS!$D$6:D14000,DATOS!$C$6:C14000,0,0,1))</f>
        <v/>
      </c>
      <c r="F12235" s="220"/>
      <c r="G12235" s="221"/>
      <c r="H12235" s="194"/>
      <c r="I12235" s="106"/>
      <c r="J12235" s="195"/>
      <c r="K12235" s="195"/>
      <c r="L12235" s="196"/>
    </row>
    <row r="12236">
      <c r="A12236" s="198"/>
      <c r="B12236" s="219"/>
      <c r="C12236" s="103"/>
      <c r="D12236" s="103"/>
      <c r="E12236" s="224" t="str">
        <f t="array" ref="E12236">IF(D12236="","",XLOOKUP(D12236,DATOS!$D$6:D14000,DATOS!$C$6:C14000,0,0,1))</f>
        <v/>
      </c>
      <c r="F12236" s="220"/>
      <c r="G12236" s="221"/>
      <c r="H12236" s="194"/>
      <c r="I12236" s="106"/>
      <c r="J12236" s="195"/>
      <c r="K12236" s="195"/>
      <c r="L12236" s="196"/>
    </row>
    <row r="12237">
      <c r="A12237" s="198"/>
      <c r="B12237" s="219"/>
      <c r="C12237" s="103"/>
      <c r="D12237" s="103"/>
      <c r="E12237" s="5" t="str">
        <f t="array" ref="E12237">IF(D12237="","",XLOOKUP(D12237,DATOS!$D$6:D14000,DATOS!$C$6:C14000,0,0,1))</f>
        <v/>
      </c>
      <c r="F12237" s="220"/>
      <c r="G12237" s="221"/>
      <c r="H12237" s="194"/>
      <c r="I12237" s="106"/>
      <c r="J12237" s="195"/>
      <c r="K12237" s="195"/>
      <c r="L12237" s="196"/>
    </row>
    <row r="12238">
      <c r="A12238" s="198"/>
      <c r="B12238" s="219"/>
      <c r="C12238" s="103"/>
      <c r="D12238" s="103"/>
      <c r="E12238" s="5" t="str">
        <f t="array" ref="E12238">IF(D12238="","",XLOOKUP(D12238,DATOS!$D$6:D14000,DATOS!$C$6:C14000,0,0,1))</f>
        <v/>
      </c>
      <c r="F12238" s="220"/>
      <c r="G12238" s="221"/>
      <c r="H12238" s="194"/>
      <c r="I12238" s="106"/>
      <c r="J12238" s="195"/>
      <c r="K12238" s="195"/>
      <c r="L12238" s="196"/>
    </row>
    <row r="12239">
      <c r="A12239" s="198"/>
      <c r="B12239" s="219"/>
      <c r="C12239" s="103"/>
      <c r="D12239" s="103"/>
      <c r="E12239" s="5" t="str">
        <f t="array" ref="E12239">IF(D12239="","",XLOOKUP(D12239,DATOS!$D$6:D14000,DATOS!$C$6:C14000,0,0,1))</f>
        <v/>
      </c>
      <c r="F12239" s="220"/>
      <c r="G12239" s="221"/>
      <c r="H12239" s="194"/>
      <c r="I12239" s="106"/>
      <c r="J12239" s="195"/>
      <c r="K12239" s="195"/>
      <c r="L12239" s="196"/>
    </row>
    <row r="12240">
      <c r="A12240" s="198"/>
      <c r="B12240" s="219"/>
      <c r="C12240" s="103"/>
      <c r="D12240" s="103"/>
      <c r="E12240" s="5" t="str">
        <f t="array" ref="E12240">IF(D12240="","",XLOOKUP(D12240,DATOS!$D$6:D14000,DATOS!$C$6:C14000,0,0,1))</f>
        <v/>
      </c>
      <c r="F12240" s="220"/>
      <c r="G12240" s="221"/>
      <c r="H12240" s="194"/>
      <c r="I12240" s="106"/>
      <c r="J12240" s="195"/>
      <c r="K12240" s="195"/>
      <c r="L12240" s="196"/>
    </row>
    <row r="12241">
      <c r="A12241" s="198"/>
      <c r="B12241" s="219"/>
      <c r="C12241" s="103"/>
      <c r="D12241" s="103"/>
      <c r="E12241" s="5" t="str">
        <f t="array" ref="E12241">IF(D12241="","",XLOOKUP(D12241,DATOS!$D$6:D14000,DATOS!$C$6:C14000,0,0,1))</f>
        <v/>
      </c>
      <c r="F12241" s="220"/>
      <c r="G12241" s="221"/>
      <c r="H12241" s="194"/>
      <c r="I12241" s="106"/>
      <c r="J12241" s="195"/>
      <c r="K12241" s="195"/>
      <c r="L12241" s="196"/>
    </row>
    <row r="12242">
      <c r="A12242" s="198"/>
      <c r="B12242" s="219"/>
      <c r="C12242" s="103"/>
      <c r="D12242" s="103"/>
      <c r="E12242" s="5" t="str">
        <f t="array" ref="E12242">IF(D12242="","",XLOOKUP(D12242,DATOS!$D$6:D14000,DATOS!$C$6:C14000,0,0,1))</f>
        <v/>
      </c>
      <c r="F12242" s="220"/>
      <c r="G12242" s="221"/>
      <c r="H12242" s="194"/>
      <c r="I12242" s="106"/>
      <c r="J12242" s="195"/>
      <c r="K12242" s="195"/>
      <c r="L12242" s="196"/>
    </row>
    <row r="12243">
      <c r="A12243" s="198"/>
      <c r="B12243" s="219"/>
      <c r="C12243" s="103"/>
      <c r="D12243" s="103"/>
      <c r="E12243" s="224" t="str">
        <f t="array" ref="E12243">IF(D12243="","",XLOOKUP(D12243,DATOS!$D$6:D14000,DATOS!$C$6:C14000,0,0,1))</f>
        <v/>
      </c>
      <c r="F12243" s="220"/>
      <c r="G12243" s="221"/>
      <c r="H12243" s="194"/>
      <c r="I12243" s="106"/>
      <c r="J12243" s="195"/>
      <c r="K12243" s="195"/>
      <c r="L12243" s="196"/>
    </row>
    <row r="12244">
      <c r="A12244" s="198"/>
      <c r="B12244" s="219"/>
      <c r="C12244" s="103"/>
      <c r="D12244" s="103"/>
      <c r="E12244" s="5" t="str">
        <f t="array" ref="E12244">IF(D12244="","",XLOOKUP(D12244,DATOS!$D$6:D14000,DATOS!$C$6:C14000,0,0,1))</f>
        <v/>
      </c>
      <c r="F12244" s="220"/>
      <c r="G12244" s="221"/>
      <c r="H12244" s="194"/>
      <c r="I12244" s="106"/>
      <c r="J12244" s="195"/>
      <c r="K12244" s="195"/>
      <c r="L12244" s="196"/>
    </row>
    <row r="12245">
      <c r="A12245" s="198"/>
      <c r="B12245" s="219"/>
      <c r="C12245" s="103"/>
      <c r="D12245" s="103"/>
      <c r="E12245" s="5" t="str">
        <f t="array" ref="E12245">IF(D12245="","",XLOOKUP(D12245,DATOS!$D$6:D14000,DATOS!$C$6:C14000,0,0,1))</f>
        <v/>
      </c>
      <c r="F12245" s="220"/>
      <c r="G12245" s="221"/>
      <c r="H12245" s="194"/>
      <c r="I12245" s="106"/>
      <c r="J12245" s="195"/>
      <c r="K12245" s="195"/>
      <c r="L12245" s="196"/>
    </row>
    <row r="12246">
      <c r="A12246" s="198"/>
      <c r="B12246" s="219"/>
      <c r="C12246" s="103"/>
      <c r="D12246" s="103"/>
      <c r="E12246" s="5" t="str">
        <f t="array" ref="E12246">IF(D12246="","",XLOOKUP(D12246,DATOS!$D$6:D14000,DATOS!$C$6:C14000,0,0,1))</f>
        <v/>
      </c>
      <c r="F12246" s="220"/>
      <c r="G12246" s="221"/>
      <c r="H12246" s="194"/>
      <c r="I12246" s="106"/>
      <c r="J12246" s="195"/>
      <c r="K12246" s="195"/>
      <c r="L12246" s="196"/>
    </row>
    <row r="12247">
      <c r="A12247" s="198"/>
      <c r="B12247" s="219"/>
      <c r="C12247" s="103"/>
      <c r="D12247" s="103"/>
      <c r="E12247" s="224" t="str">
        <f t="array" ref="E12247">IF(D12247="","",XLOOKUP(D12247,DATOS!$D$6:D14000,DATOS!$C$6:C14000,0,0,1))</f>
        <v/>
      </c>
      <c r="F12247" s="220"/>
      <c r="G12247" s="221"/>
      <c r="H12247" s="194"/>
      <c r="I12247" s="106"/>
      <c r="J12247" s="195"/>
      <c r="K12247" s="195"/>
      <c r="L12247" s="196"/>
    </row>
    <row r="12248">
      <c r="A12248" s="198"/>
      <c r="B12248" s="219"/>
      <c r="C12248" s="103"/>
      <c r="D12248" s="103"/>
      <c r="E12248" s="5" t="str">
        <f t="array" ref="E12248">IF(D12248="","",XLOOKUP(D12248,DATOS!$D$6:D14000,DATOS!$C$6:C14000,0,0,1))</f>
        <v/>
      </c>
      <c r="F12248" s="220"/>
      <c r="G12248" s="221"/>
      <c r="H12248" s="194"/>
      <c r="I12248" s="106"/>
      <c r="J12248" s="195"/>
      <c r="K12248" s="195"/>
      <c r="L12248" s="196"/>
    </row>
    <row r="12249">
      <c r="A12249" s="198"/>
      <c r="B12249" s="219"/>
      <c r="C12249" s="103"/>
      <c r="D12249" s="103"/>
      <c r="E12249" s="5" t="str">
        <f t="array" ref="E12249">IF(D12249="","",XLOOKUP(D12249,DATOS!$D$6:D14000,DATOS!$C$6:C14000,0,0,1))</f>
        <v/>
      </c>
      <c r="F12249" s="220"/>
      <c r="G12249" s="221"/>
      <c r="H12249" s="194"/>
      <c r="I12249" s="106"/>
      <c r="J12249" s="195"/>
      <c r="K12249" s="195"/>
      <c r="L12249" s="196"/>
    </row>
    <row r="12250">
      <c r="A12250" s="198"/>
      <c r="B12250" s="219"/>
      <c r="C12250" s="103"/>
      <c r="D12250" s="103"/>
      <c r="E12250" s="224" t="str">
        <f t="array" ref="E12250">IF(D12250="","",XLOOKUP(D12250,DATOS!$D$6:D14000,DATOS!$C$6:C14000,0,0,1))</f>
        <v/>
      </c>
      <c r="F12250" s="220"/>
      <c r="G12250" s="221"/>
      <c r="H12250" s="194"/>
      <c r="I12250" s="106"/>
      <c r="J12250" s="195"/>
      <c r="K12250" s="195"/>
      <c r="L12250" s="196"/>
    </row>
    <row r="12251">
      <c r="A12251" s="198"/>
      <c r="B12251" s="219"/>
      <c r="C12251" s="103"/>
      <c r="D12251" s="103"/>
      <c r="E12251" s="5" t="str">
        <f t="array" ref="E12251">IF(D12251="","",XLOOKUP(D12251,DATOS!$D$6:D14000,DATOS!$C$6:C14000,0,0,1))</f>
        <v/>
      </c>
      <c r="F12251" s="220"/>
      <c r="G12251" s="221"/>
      <c r="H12251" s="194"/>
      <c r="I12251" s="106"/>
      <c r="J12251" s="195"/>
      <c r="K12251" s="195"/>
      <c r="L12251" s="196"/>
    </row>
    <row r="12252">
      <c r="A12252" s="198"/>
      <c r="B12252" s="219"/>
      <c r="C12252" s="103"/>
      <c r="D12252" s="103"/>
      <c r="E12252" s="5" t="str">
        <f t="array" ref="E12252">IF(D12252="","",XLOOKUP(D12252,DATOS!$D$6:D14000,DATOS!$C$6:C14000,0,0,1))</f>
        <v/>
      </c>
      <c r="F12252" s="220"/>
      <c r="G12252" s="221"/>
      <c r="H12252" s="194"/>
      <c r="I12252" s="106"/>
      <c r="J12252" s="195"/>
      <c r="K12252" s="195"/>
      <c r="L12252" s="196"/>
    </row>
    <row r="12253">
      <c r="A12253" s="198"/>
      <c r="B12253" s="219"/>
      <c r="C12253" s="103"/>
      <c r="D12253" s="103"/>
      <c r="E12253" s="5" t="str">
        <f t="array" ref="E12253">IF(D12253="","",XLOOKUP(D12253,DATOS!$D$6:D14000,DATOS!$C$6:C14000,0,0,1))</f>
        <v/>
      </c>
      <c r="F12253" s="220"/>
      <c r="G12253" s="221"/>
      <c r="H12253" s="194"/>
      <c r="I12253" s="106"/>
      <c r="J12253" s="195"/>
      <c r="K12253" s="195"/>
      <c r="L12253" s="196"/>
    </row>
    <row r="12254">
      <c r="A12254" s="198"/>
      <c r="B12254" s="219"/>
      <c r="C12254" s="103"/>
      <c r="D12254" s="103"/>
      <c r="E12254" s="5" t="str">
        <f t="array" ref="E12254">IF(D12254="","",XLOOKUP(D12254,DATOS!$D$6:D14000,DATOS!$C$6:C14000,0,0,1))</f>
        <v/>
      </c>
      <c r="F12254" s="220"/>
      <c r="G12254" s="221"/>
      <c r="H12254" s="194"/>
      <c r="I12254" s="106"/>
      <c r="J12254" s="195"/>
      <c r="K12254" s="195"/>
      <c r="L12254" s="196"/>
    </row>
    <row r="12255">
      <c r="A12255" s="198"/>
      <c r="B12255" s="219"/>
      <c r="C12255" s="103"/>
      <c r="D12255" s="103"/>
      <c r="E12255" s="5" t="str">
        <f t="array" ref="E12255">IF(D12255="","",XLOOKUP(D12255,DATOS!$D$6:D14000,DATOS!$C$6:C14000,0,0,1))</f>
        <v/>
      </c>
      <c r="F12255" s="220"/>
      <c r="G12255" s="221"/>
      <c r="H12255" s="194"/>
      <c r="I12255" s="106"/>
      <c r="J12255" s="195"/>
      <c r="K12255" s="195"/>
      <c r="L12255" s="196"/>
    </row>
    <row r="12256">
      <c r="A12256" s="198"/>
      <c r="B12256" s="219"/>
      <c r="C12256" s="103"/>
      <c r="D12256" s="103"/>
      <c r="E12256" s="224" t="str">
        <f t="array" ref="E12256">IF(D12256="","",XLOOKUP(D12256,DATOS!$D$6:D14000,DATOS!$C$6:C14000,0,0,1))</f>
        <v/>
      </c>
      <c r="F12256" s="220"/>
      <c r="G12256" s="221"/>
      <c r="H12256" s="194"/>
      <c r="I12256" s="106"/>
      <c r="J12256" s="195"/>
      <c r="K12256" s="195"/>
      <c r="L12256" s="196"/>
    </row>
    <row r="12257">
      <c r="A12257" s="198"/>
      <c r="B12257" s="219"/>
      <c r="C12257" s="103"/>
      <c r="D12257" s="103"/>
      <c r="E12257" s="5" t="str">
        <f t="array" ref="E12257">IF(D12257="","",XLOOKUP(D12257,DATOS!$D$6:D14000,DATOS!$C$6:C14000,0,0,1))</f>
        <v/>
      </c>
      <c r="F12257" s="220"/>
      <c r="G12257" s="221"/>
      <c r="H12257" s="194"/>
      <c r="I12257" s="106"/>
      <c r="J12257" s="195"/>
      <c r="K12257" s="195"/>
      <c r="L12257" s="196"/>
    </row>
    <row r="12258">
      <c r="A12258" s="198"/>
      <c r="B12258" s="219"/>
      <c r="C12258" s="103"/>
      <c r="D12258" s="103"/>
      <c r="E12258" s="5" t="str">
        <f t="array" ref="E12258">IF(D12258="","",XLOOKUP(D12258,DATOS!$D$6:D14000,DATOS!$C$6:C14000,0,0,1))</f>
        <v/>
      </c>
      <c r="F12258" s="220"/>
      <c r="G12258" s="221"/>
      <c r="H12258" s="194"/>
      <c r="I12258" s="106"/>
      <c r="J12258" s="195"/>
      <c r="K12258" s="195"/>
      <c r="L12258" s="196"/>
    </row>
    <row r="12259">
      <c r="A12259" s="198"/>
      <c r="B12259" s="219"/>
      <c r="C12259" s="103"/>
      <c r="D12259" s="103"/>
      <c r="E12259" s="5" t="str">
        <f t="array" ref="E12259">IF(D12259="","",XLOOKUP(D12259,DATOS!$D$6:D14000,DATOS!$C$6:C14000,0,0,1))</f>
        <v/>
      </c>
      <c r="F12259" s="220"/>
      <c r="G12259" s="221"/>
      <c r="H12259" s="194"/>
      <c r="I12259" s="106"/>
      <c r="J12259" s="195"/>
      <c r="K12259" s="195"/>
      <c r="L12259" s="196"/>
    </row>
    <row r="12260">
      <c r="A12260" s="198"/>
      <c r="B12260" s="219"/>
      <c r="C12260" s="103"/>
      <c r="D12260" s="103"/>
      <c r="E12260" s="5" t="str">
        <f t="array" ref="E12260">IF(D12260="","",XLOOKUP(D12260,DATOS!$D$6:D14000,DATOS!$C$6:C14000,0,0,1))</f>
        <v/>
      </c>
      <c r="F12260" s="220"/>
      <c r="G12260" s="221"/>
      <c r="H12260" s="194"/>
      <c r="I12260" s="106"/>
      <c r="J12260" s="195"/>
      <c r="K12260" s="195"/>
      <c r="L12260" s="196"/>
    </row>
    <row r="12261">
      <c r="A12261" s="198"/>
      <c r="B12261" s="219"/>
      <c r="C12261" s="103"/>
      <c r="D12261" s="103"/>
      <c r="E12261" s="5" t="str">
        <f t="array" ref="E12261">IF(D12261="","",XLOOKUP(D12261,DATOS!$D$6:D14000,DATOS!$C$6:C14000,0,0,1))</f>
        <v/>
      </c>
      <c r="F12261" s="220"/>
      <c r="G12261" s="221"/>
      <c r="H12261" s="194"/>
      <c r="I12261" s="106"/>
      <c r="J12261" s="195"/>
      <c r="K12261" s="195"/>
      <c r="L12261" s="196"/>
    </row>
    <row r="12262">
      <c r="A12262" s="198"/>
      <c r="B12262" s="219"/>
      <c r="C12262" s="103"/>
      <c r="D12262" s="103"/>
      <c r="E12262" s="5" t="str">
        <f t="array" ref="E12262">IF(D12262="","",XLOOKUP(D12262,DATOS!$D$6:D14000,DATOS!$C$6:C14000,0,0,1))</f>
        <v/>
      </c>
      <c r="F12262" s="220"/>
      <c r="G12262" s="221"/>
      <c r="H12262" s="194"/>
      <c r="I12262" s="106"/>
      <c r="J12262" s="195"/>
      <c r="K12262" s="195"/>
      <c r="L12262" s="196"/>
    </row>
    <row r="12263">
      <c r="A12263" s="198"/>
      <c r="B12263" s="219"/>
      <c r="C12263" s="103"/>
      <c r="D12263" s="103"/>
      <c r="E12263" s="5" t="str">
        <f t="array" ref="E12263">IF(D12263="","",XLOOKUP(D12263,DATOS!$D$6:D14000,DATOS!$C$6:C14000,0,0,1))</f>
        <v/>
      </c>
      <c r="F12263" s="220"/>
      <c r="G12263" s="221"/>
      <c r="H12263" s="194"/>
      <c r="I12263" s="106"/>
      <c r="J12263" s="195"/>
      <c r="K12263" s="195"/>
      <c r="L12263" s="196"/>
    </row>
    <row r="12264">
      <c r="A12264" s="198"/>
      <c r="B12264" s="219"/>
      <c r="C12264" s="103"/>
      <c r="D12264" s="103"/>
      <c r="E12264" s="5" t="str">
        <f t="array" ref="E12264">IF(D12264="","",XLOOKUP(D12264,DATOS!$D$6:D14000,DATOS!$C$6:C14000,0,0,1))</f>
        <v/>
      </c>
      <c r="F12264" s="220"/>
      <c r="G12264" s="221"/>
      <c r="H12264" s="194"/>
      <c r="I12264" s="106"/>
      <c r="J12264" s="195"/>
      <c r="K12264" s="195"/>
      <c r="L12264" s="196"/>
    </row>
    <row r="12265">
      <c r="A12265" s="198"/>
      <c r="B12265" s="219"/>
      <c r="C12265" s="103"/>
      <c r="D12265" s="103"/>
      <c r="E12265" s="5" t="str">
        <f t="array" ref="E12265">IF(D12265="","",XLOOKUP(D12265,DATOS!$D$6:D14000,DATOS!$C$6:C14000,0,0,1))</f>
        <v/>
      </c>
      <c r="F12265" s="220"/>
      <c r="G12265" s="221"/>
      <c r="H12265" s="194"/>
      <c r="I12265" s="106"/>
      <c r="J12265" s="195"/>
      <c r="K12265" s="195"/>
      <c r="L12265" s="196"/>
    </row>
    <row r="12266">
      <c r="A12266" s="198"/>
      <c r="B12266" s="219"/>
      <c r="C12266" s="103"/>
      <c r="D12266" s="103"/>
      <c r="E12266" s="224" t="str">
        <f t="array" ref="E12266">IF(D12266="","",XLOOKUP(D12266,DATOS!$D$6:D14000,DATOS!$C$6:C14000,0,0,1))</f>
        <v/>
      </c>
      <c r="F12266" s="220"/>
      <c r="G12266" s="221"/>
      <c r="H12266" s="194"/>
      <c r="I12266" s="106"/>
      <c r="J12266" s="195"/>
      <c r="K12266" s="195"/>
      <c r="L12266" s="196"/>
    </row>
    <row r="12267">
      <c r="A12267" s="198"/>
      <c r="B12267" s="219"/>
      <c r="C12267" s="103"/>
      <c r="D12267" s="103"/>
      <c r="E12267" s="5" t="str">
        <f t="array" ref="E12267">IF(D12267="","",XLOOKUP(D12267,DATOS!$D$6:D14000,DATOS!$C$6:C14000,0,0,1))</f>
        <v/>
      </c>
      <c r="F12267" s="220"/>
      <c r="G12267" s="221"/>
      <c r="H12267" s="194"/>
      <c r="I12267" s="106"/>
      <c r="J12267" s="195"/>
      <c r="K12267" s="195"/>
      <c r="L12267" s="196"/>
    </row>
    <row r="12268">
      <c r="A12268" s="198"/>
      <c r="B12268" s="219"/>
      <c r="C12268" s="103"/>
      <c r="D12268" s="103"/>
      <c r="E12268" s="5" t="str">
        <f t="array" ref="E12268">IF(D12268="","",XLOOKUP(D12268,DATOS!$D$6:D14000,DATOS!$C$6:C14000,0,0,1))</f>
        <v/>
      </c>
      <c r="F12268" s="220"/>
      <c r="G12268" s="221"/>
      <c r="H12268" s="194"/>
      <c r="I12268" s="106"/>
      <c r="J12268" s="195"/>
      <c r="K12268" s="195"/>
      <c r="L12268" s="196"/>
    </row>
    <row r="12269">
      <c r="A12269" s="198"/>
      <c r="B12269" s="219"/>
      <c r="C12269" s="103"/>
      <c r="D12269" s="103"/>
      <c r="E12269" s="224" t="str">
        <f t="array" ref="E12269">IF(D12269="","",XLOOKUP(D12269,DATOS!$D$6:D14000,DATOS!$C$6:C14000,0,0,1))</f>
        <v/>
      </c>
      <c r="F12269" s="220"/>
      <c r="G12269" s="221"/>
      <c r="H12269" s="194"/>
      <c r="I12269" s="106"/>
      <c r="J12269" s="195"/>
      <c r="K12269" s="195"/>
      <c r="L12269" s="196"/>
    </row>
    <row r="12270">
      <c r="A12270" s="198"/>
      <c r="B12270" s="219"/>
      <c r="C12270" s="103"/>
      <c r="D12270" s="103"/>
      <c r="E12270" s="5" t="str">
        <f t="array" ref="E12270">IF(D12270="","",XLOOKUP(D12270,DATOS!$D$6:D14000,DATOS!$C$6:C14000,0,0,1))</f>
        <v/>
      </c>
      <c r="F12270" s="220"/>
      <c r="G12270" s="221"/>
      <c r="H12270" s="194"/>
      <c r="I12270" s="106"/>
      <c r="J12270" s="195"/>
      <c r="K12270" s="195"/>
      <c r="L12270" s="196"/>
    </row>
    <row r="12271">
      <c r="A12271" s="198"/>
      <c r="B12271" s="219"/>
      <c r="C12271" s="103"/>
      <c r="D12271" s="103"/>
      <c r="E12271" s="5" t="str">
        <f t="array" ref="E12271">IF(D12271="","",XLOOKUP(D12271,DATOS!$D$6:D14000,DATOS!$C$6:C14000,0,0,1))</f>
        <v/>
      </c>
      <c r="F12271" s="220"/>
      <c r="G12271" s="221"/>
      <c r="H12271" s="194"/>
      <c r="I12271" s="106"/>
      <c r="J12271" s="195"/>
      <c r="K12271" s="195"/>
      <c r="L12271" s="196"/>
    </row>
    <row r="12272">
      <c r="A12272" s="198"/>
      <c r="B12272" s="219"/>
      <c r="C12272" s="103"/>
      <c r="D12272" s="103"/>
      <c r="E12272" s="5" t="str">
        <f t="array" ref="E12272">IF(D12272="","",XLOOKUP(D12272,DATOS!$D$6:D14000,DATOS!$C$6:C14000,0,0,1))</f>
        <v/>
      </c>
      <c r="F12272" s="220"/>
      <c r="G12272" s="221"/>
      <c r="H12272" s="194"/>
      <c r="I12272" s="106"/>
      <c r="J12272" s="195"/>
      <c r="K12272" s="195"/>
      <c r="L12272" s="196"/>
    </row>
    <row r="12273">
      <c r="A12273" s="198"/>
      <c r="B12273" s="219"/>
      <c r="C12273" s="103"/>
      <c r="D12273" s="103"/>
      <c r="E12273" s="5" t="str">
        <f t="array" ref="E12273">IF(D12273="","",XLOOKUP(D12273,DATOS!$D$6:D14000,DATOS!$C$6:C14000,0,0,1))</f>
        <v/>
      </c>
      <c r="F12273" s="220"/>
      <c r="G12273" s="221"/>
      <c r="H12273" s="194"/>
      <c r="I12273" s="106"/>
      <c r="J12273" s="195"/>
      <c r="K12273" s="195"/>
      <c r="L12273" s="196"/>
    </row>
    <row r="12274">
      <c r="A12274" s="198"/>
      <c r="B12274" s="219"/>
      <c r="C12274" s="103"/>
      <c r="D12274" s="103"/>
      <c r="E12274" s="5" t="str">
        <f t="array" ref="E12274">IF(D12274="","",XLOOKUP(D12274,DATOS!$D$6:D14000,DATOS!$C$6:C14000,0,0,1))</f>
        <v/>
      </c>
      <c r="F12274" s="220"/>
      <c r="G12274" s="221"/>
      <c r="H12274" s="194"/>
      <c r="I12274" s="106"/>
      <c r="J12274" s="195"/>
      <c r="K12274" s="195"/>
      <c r="L12274" s="196"/>
    </row>
    <row r="12275">
      <c r="A12275" s="198"/>
      <c r="B12275" s="219"/>
      <c r="C12275" s="103"/>
      <c r="D12275" s="103"/>
      <c r="E12275" s="5" t="str">
        <f t="array" ref="E12275">IF(D12275="","",XLOOKUP(D12275,DATOS!$D$6:D14000,DATOS!$C$6:C14000,0,0,1))</f>
        <v/>
      </c>
      <c r="F12275" s="220"/>
      <c r="G12275" s="221"/>
      <c r="H12275" s="194"/>
      <c r="I12275" s="106"/>
      <c r="J12275" s="195"/>
      <c r="K12275" s="195"/>
      <c r="L12275" s="196"/>
    </row>
    <row r="12276">
      <c r="A12276" s="198"/>
      <c r="B12276" s="219"/>
      <c r="C12276" s="103"/>
      <c r="D12276" s="103"/>
      <c r="E12276" s="5" t="str">
        <f t="array" ref="E12276">IF(D12276="","",XLOOKUP(D12276,DATOS!$D$6:D14000,DATOS!$C$6:C14000,0,0,1))</f>
        <v/>
      </c>
      <c r="F12276" s="220"/>
      <c r="G12276" s="221"/>
      <c r="H12276" s="194"/>
      <c r="I12276" s="106"/>
      <c r="J12276" s="195"/>
      <c r="K12276" s="195"/>
      <c r="L12276" s="196"/>
    </row>
    <row r="12277">
      <c r="A12277" s="198"/>
      <c r="B12277" s="219"/>
      <c r="C12277" s="103"/>
      <c r="D12277" s="103"/>
      <c r="E12277" s="5" t="str">
        <f t="array" ref="E12277">IF(D12277="","",XLOOKUP(D12277,DATOS!$D$6:D14000,DATOS!$C$6:C14000,0,0,1))</f>
        <v/>
      </c>
      <c r="F12277" s="220"/>
      <c r="G12277" s="221"/>
      <c r="H12277" s="194"/>
      <c r="I12277" s="106"/>
      <c r="J12277" s="195"/>
      <c r="K12277" s="195"/>
      <c r="L12277" s="196"/>
    </row>
    <row r="12278">
      <c r="A12278" s="198"/>
      <c r="B12278" s="219"/>
      <c r="C12278" s="103"/>
      <c r="D12278" s="103"/>
      <c r="E12278" s="5" t="str">
        <f t="array" ref="E12278">IF(D12278="","",XLOOKUP(D12278,DATOS!$D$6:D14000,DATOS!$C$6:C14000,0,0,1))</f>
        <v/>
      </c>
      <c r="F12278" s="220"/>
      <c r="G12278" s="221"/>
      <c r="H12278" s="194"/>
      <c r="I12278" s="106"/>
      <c r="J12278" s="195"/>
      <c r="K12278" s="195"/>
      <c r="L12278" s="196"/>
    </row>
    <row r="12279">
      <c r="A12279" s="198"/>
      <c r="B12279" s="219"/>
      <c r="C12279" s="103"/>
      <c r="D12279" s="103"/>
      <c r="E12279" s="5" t="str">
        <f t="array" ref="E12279">IF(D12279="","",XLOOKUP(D12279,DATOS!$D$6:D14000,DATOS!$C$6:C14000,0,0,1))</f>
        <v/>
      </c>
      <c r="F12279" s="220"/>
      <c r="G12279" s="221"/>
      <c r="H12279" s="194"/>
      <c r="I12279" s="106"/>
      <c r="J12279" s="195"/>
      <c r="K12279" s="195"/>
      <c r="L12279" s="196"/>
    </row>
    <row r="12280">
      <c r="A12280" s="198"/>
      <c r="B12280" s="219"/>
      <c r="C12280" s="103"/>
      <c r="D12280" s="103"/>
      <c r="E12280" s="5" t="str">
        <f t="array" ref="E12280">IF(D12280="","",XLOOKUP(D12280,DATOS!$D$6:D14000,DATOS!$C$6:C14000,0,0,1))</f>
        <v/>
      </c>
      <c r="F12280" s="220"/>
      <c r="G12280" s="221"/>
      <c r="H12280" s="194"/>
      <c r="I12280" s="106"/>
      <c r="J12280" s="195"/>
      <c r="K12280" s="195"/>
      <c r="L12280" s="196"/>
    </row>
    <row r="12281">
      <c r="A12281" s="198"/>
      <c r="B12281" s="219"/>
      <c r="C12281" s="103"/>
      <c r="D12281" s="103"/>
      <c r="E12281" s="5" t="str">
        <f t="array" ref="E12281">IF(D12281="","",XLOOKUP(D12281,DATOS!$D$6:D14000,DATOS!$C$6:C14000,0,0,1))</f>
        <v/>
      </c>
      <c r="F12281" s="220"/>
      <c r="G12281" s="221"/>
      <c r="H12281" s="194"/>
      <c r="I12281" s="106"/>
      <c r="J12281" s="195"/>
      <c r="K12281" s="195"/>
      <c r="L12281" s="196"/>
    </row>
    <row r="12282">
      <c r="A12282" s="198"/>
      <c r="B12282" s="219"/>
      <c r="C12282" s="103"/>
      <c r="D12282" s="103"/>
      <c r="E12282" s="5" t="str">
        <f t="array" ref="E12282">IF(D12282="","",XLOOKUP(D12282,DATOS!$D$6:D14000,DATOS!$C$6:C14000,0,0,1))</f>
        <v/>
      </c>
      <c r="F12282" s="220"/>
      <c r="G12282" s="221"/>
      <c r="H12282" s="194"/>
      <c r="I12282" s="106"/>
      <c r="J12282" s="195"/>
      <c r="K12282" s="195"/>
      <c r="L12282" s="196"/>
    </row>
    <row r="12283">
      <c r="A12283" s="198"/>
      <c r="B12283" s="219"/>
      <c r="C12283" s="103"/>
      <c r="D12283" s="103"/>
      <c r="E12283" s="5" t="str">
        <f t="array" ref="E12283">IF(D12283="","",XLOOKUP(D12283,DATOS!$D$6:D14000,DATOS!$C$6:C14000,0,0,1))</f>
        <v/>
      </c>
      <c r="F12283" s="220"/>
      <c r="G12283" s="221"/>
      <c r="H12283" s="194"/>
      <c r="I12283" s="106"/>
      <c r="J12283" s="195"/>
      <c r="K12283" s="195"/>
      <c r="L12283" s="196"/>
    </row>
    <row r="12284">
      <c r="A12284" s="198"/>
      <c r="B12284" s="219"/>
      <c r="C12284" s="103"/>
      <c r="D12284" s="103"/>
      <c r="E12284" s="5" t="str">
        <f t="array" ref="E12284">IF(D12284="","",XLOOKUP(D12284,DATOS!$D$6:D14000,DATOS!$C$6:C14000,0,0,1))</f>
        <v/>
      </c>
      <c r="F12284" s="220"/>
      <c r="G12284" s="221"/>
      <c r="H12284" s="194"/>
      <c r="I12284" s="106"/>
      <c r="J12284" s="195"/>
      <c r="K12284" s="195"/>
      <c r="L12284" s="196"/>
    </row>
    <row r="12285">
      <c r="A12285" s="198"/>
      <c r="B12285" s="219"/>
      <c r="C12285" s="103"/>
      <c r="D12285" s="103"/>
      <c r="E12285" s="5" t="str">
        <f t="array" ref="E12285">IF(D12285="","",XLOOKUP(D12285,DATOS!$D$6:D14000,DATOS!$C$6:C14000,0,0,1))</f>
        <v/>
      </c>
      <c r="F12285" s="220"/>
      <c r="G12285" s="221"/>
      <c r="H12285" s="194"/>
      <c r="I12285" s="106"/>
      <c r="J12285" s="195"/>
      <c r="K12285" s="195"/>
      <c r="L12285" s="196"/>
    </row>
    <row r="12286">
      <c r="A12286" s="198"/>
      <c r="B12286" s="219"/>
      <c r="C12286" s="103"/>
      <c r="D12286" s="103"/>
      <c r="E12286" s="5" t="str">
        <f t="array" ref="E12286">IF(D12286="","",XLOOKUP(D12286,DATOS!$D$6:D14000,DATOS!$C$6:C14000,0,0,1))</f>
        <v/>
      </c>
      <c r="F12286" s="220"/>
      <c r="G12286" s="221"/>
      <c r="H12286" s="194"/>
      <c r="I12286" s="106"/>
      <c r="J12286" s="195"/>
      <c r="K12286" s="195"/>
      <c r="L12286" s="196"/>
    </row>
    <row r="12287">
      <c r="A12287" s="198"/>
      <c r="B12287" s="219"/>
      <c r="C12287" s="103"/>
      <c r="D12287" s="103"/>
      <c r="E12287" s="224" t="str">
        <f t="array" ref="E12287">IF(D12287="","",XLOOKUP(D12287,DATOS!$D$6:D14000,DATOS!$C$6:C14000,0,0,1))</f>
        <v/>
      </c>
      <c r="F12287" s="220"/>
      <c r="G12287" s="221"/>
      <c r="H12287" s="194"/>
      <c r="I12287" s="106"/>
      <c r="J12287" s="195"/>
      <c r="K12287" s="195"/>
      <c r="L12287" s="196"/>
    </row>
    <row r="12288">
      <c r="A12288" s="198"/>
      <c r="B12288" s="219"/>
      <c r="C12288" s="103"/>
      <c r="D12288" s="103"/>
      <c r="E12288" s="5" t="str">
        <f t="array" ref="E12288">IF(D12288="","",XLOOKUP(D12288,DATOS!$D$6:D14000,DATOS!$C$6:C14000,0,0,1))</f>
        <v/>
      </c>
      <c r="F12288" s="220"/>
      <c r="G12288" s="221"/>
      <c r="H12288" s="194"/>
      <c r="I12288" s="106"/>
      <c r="J12288" s="195"/>
      <c r="K12288" s="195"/>
      <c r="L12288" s="196"/>
    </row>
    <row r="12289">
      <c r="A12289" s="198"/>
      <c r="B12289" s="219"/>
      <c r="C12289" s="103"/>
      <c r="D12289" s="103"/>
      <c r="E12289" s="5" t="str">
        <f t="array" ref="E12289">IF(D12289="","",XLOOKUP(D12289,DATOS!$D$6:D14000,DATOS!$C$6:C14000,0,0,1))</f>
        <v/>
      </c>
      <c r="F12289" s="220"/>
      <c r="G12289" s="221"/>
      <c r="H12289" s="194"/>
      <c r="I12289" s="106"/>
      <c r="J12289" s="195"/>
      <c r="K12289" s="195"/>
      <c r="L12289" s="196"/>
    </row>
    <row r="12290">
      <c r="A12290" s="198"/>
      <c r="B12290" s="219"/>
      <c r="C12290" s="103"/>
      <c r="D12290" s="103"/>
      <c r="E12290" s="224" t="str">
        <f t="array" ref="E12290">IF(D12290="","",XLOOKUP(D12290,DATOS!$D$6:D14000,DATOS!$C$6:C14000,0,0,1))</f>
        <v/>
      </c>
      <c r="F12290" s="220"/>
      <c r="G12290" s="221"/>
      <c r="H12290" s="194"/>
      <c r="I12290" s="106"/>
      <c r="J12290" s="195"/>
      <c r="K12290" s="195"/>
      <c r="L12290" s="196"/>
    </row>
    <row r="12291">
      <c r="A12291" s="198"/>
      <c r="B12291" s="219"/>
      <c r="C12291" s="103"/>
      <c r="D12291" s="103"/>
      <c r="E12291" s="5" t="str">
        <f t="array" ref="E12291">IF(D12291="","",XLOOKUP(D12291,DATOS!$D$6:D14000,DATOS!$C$6:C14000,0,0,1))</f>
        <v/>
      </c>
      <c r="F12291" s="220"/>
      <c r="G12291" s="221"/>
      <c r="H12291" s="194"/>
      <c r="I12291" s="106"/>
      <c r="J12291" s="195"/>
      <c r="K12291" s="195"/>
      <c r="L12291" s="196"/>
    </row>
    <row r="12292">
      <c r="A12292" s="198"/>
      <c r="B12292" s="219"/>
      <c r="C12292" s="103"/>
      <c r="D12292" s="103"/>
      <c r="E12292" s="5" t="str">
        <f t="array" ref="E12292">IF(D12292="","",XLOOKUP(D12292,DATOS!$D$6:D14000,DATOS!$C$6:C14000,0,0,1))</f>
        <v/>
      </c>
      <c r="F12292" s="220"/>
      <c r="G12292" s="221"/>
      <c r="H12292" s="194"/>
      <c r="I12292" s="106"/>
      <c r="J12292" s="195"/>
      <c r="K12292" s="195"/>
      <c r="L12292" s="196"/>
    </row>
    <row r="12293">
      <c r="A12293" s="198"/>
      <c r="B12293" s="219"/>
      <c r="C12293" s="103"/>
      <c r="D12293" s="103"/>
      <c r="E12293" s="5" t="str">
        <f t="array" ref="E12293">IF(D12293="","",XLOOKUP(D12293,DATOS!$D$6:D14000,DATOS!$C$6:C14000,0,0,1))</f>
        <v/>
      </c>
      <c r="F12293" s="220"/>
      <c r="G12293" s="221"/>
      <c r="H12293" s="194"/>
      <c r="I12293" s="106"/>
      <c r="J12293" s="195"/>
      <c r="K12293" s="195"/>
      <c r="L12293" s="196"/>
    </row>
    <row r="12294">
      <c r="A12294" s="198"/>
      <c r="B12294" s="219"/>
      <c r="C12294" s="103"/>
      <c r="D12294" s="103"/>
      <c r="E12294" s="5" t="str">
        <f t="array" ref="E12294">IF(D12294="","",XLOOKUP(D12294,DATOS!$D$6:D14000,DATOS!$C$6:C14000,0,0,1))</f>
        <v/>
      </c>
      <c r="F12294" s="220"/>
      <c r="G12294" s="221"/>
      <c r="H12294" s="194"/>
      <c r="I12294" s="106"/>
      <c r="J12294" s="195"/>
      <c r="K12294" s="195"/>
      <c r="L12294" s="196"/>
    </row>
    <row r="12295">
      <c r="A12295" s="198"/>
      <c r="B12295" s="219"/>
      <c r="C12295" s="103"/>
      <c r="D12295" s="103"/>
      <c r="E12295" s="5" t="str">
        <f t="array" ref="E12295">IF(D12295="","",XLOOKUP(D12295,DATOS!$D$6:D14000,DATOS!$C$6:C14000,0,0,1))</f>
        <v/>
      </c>
      <c r="F12295" s="220"/>
      <c r="G12295" s="221"/>
      <c r="H12295" s="194"/>
      <c r="I12295" s="106"/>
      <c r="J12295" s="195"/>
      <c r="K12295" s="195"/>
      <c r="L12295" s="196"/>
    </row>
    <row r="12296">
      <c r="A12296" s="198"/>
      <c r="B12296" s="219"/>
      <c r="C12296" s="103"/>
      <c r="D12296" s="103"/>
      <c r="E12296" s="5" t="str">
        <f t="array" ref="E12296">IF(D12296="","",XLOOKUP(D12296,DATOS!$D$6:D14000,DATOS!$C$6:C14000,0,0,1))</f>
        <v/>
      </c>
      <c r="F12296" s="220"/>
      <c r="G12296" s="221"/>
      <c r="H12296" s="194"/>
      <c r="I12296" s="106"/>
      <c r="J12296" s="195"/>
      <c r="K12296" s="195"/>
      <c r="L12296" s="196"/>
    </row>
    <row r="12297">
      <c r="A12297" s="198"/>
      <c r="B12297" s="219"/>
      <c r="C12297" s="103"/>
      <c r="D12297" s="103"/>
      <c r="E12297" s="5" t="str">
        <f t="array" ref="E12297">IF(D12297="","",XLOOKUP(D12297,DATOS!$D$6:D14000,DATOS!$C$6:C14000,0,0,1))</f>
        <v/>
      </c>
      <c r="F12297" s="220"/>
      <c r="G12297" s="221"/>
      <c r="H12297" s="194"/>
      <c r="I12297" s="106"/>
      <c r="J12297" s="195"/>
      <c r="K12297" s="195"/>
      <c r="L12297" s="196"/>
    </row>
    <row r="12298">
      <c r="A12298" s="198"/>
      <c r="B12298" s="219"/>
      <c r="C12298" s="103"/>
      <c r="D12298" s="103"/>
      <c r="E12298" s="5" t="str">
        <f t="array" ref="E12298">IF(D12298="","",XLOOKUP(D12298,DATOS!$D$6:D14000,DATOS!$C$6:C14000,0,0,1))</f>
        <v/>
      </c>
      <c r="F12298" s="220"/>
      <c r="G12298" s="221"/>
      <c r="H12298" s="194"/>
      <c r="I12298" s="106"/>
      <c r="J12298" s="195"/>
      <c r="K12298" s="195"/>
      <c r="L12298" s="196"/>
    </row>
    <row r="12299">
      <c r="A12299" s="198"/>
      <c r="B12299" s="219"/>
      <c r="C12299" s="103"/>
      <c r="D12299" s="103"/>
      <c r="E12299" s="5" t="str">
        <f t="array" ref="E12299">IF(D12299="","",XLOOKUP(D12299,DATOS!$D$6:D14000,DATOS!$C$6:C14000,0,0,1))</f>
        <v/>
      </c>
      <c r="F12299" s="220"/>
      <c r="G12299" s="221"/>
      <c r="H12299" s="194"/>
      <c r="I12299" s="106"/>
      <c r="J12299" s="195"/>
      <c r="K12299" s="195"/>
      <c r="L12299" s="196"/>
    </row>
    <row r="12300">
      <c r="A12300" s="198"/>
      <c r="B12300" s="219"/>
      <c r="C12300" s="103"/>
      <c r="D12300" s="103"/>
      <c r="E12300" s="5" t="str">
        <f t="array" ref="E12300">IF(D12300="","",XLOOKUP(D12300,DATOS!$D$6:D14000,DATOS!$C$6:C14000,0,0,1))</f>
        <v/>
      </c>
      <c r="F12300" s="220"/>
      <c r="G12300" s="221"/>
      <c r="H12300" s="194"/>
      <c r="I12300" s="106"/>
      <c r="J12300" s="195"/>
      <c r="K12300" s="195"/>
      <c r="L12300" s="196"/>
    </row>
    <row r="12301">
      <c r="A12301" s="198"/>
      <c r="B12301" s="219"/>
      <c r="C12301" s="103"/>
      <c r="D12301" s="103"/>
      <c r="E12301" s="5" t="str">
        <f t="array" ref="E12301">IF(D12301="","",XLOOKUP(D12301,DATOS!$D$6:D14000,DATOS!$C$6:C14000,0,0,1))</f>
        <v/>
      </c>
      <c r="F12301" s="220"/>
      <c r="G12301" s="221"/>
      <c r="H12301" s="194"/>
      <c r="I12301" s="106"/>
      <c r="J12301" s="195"/>
      <c r="K12301" s="195"/>
      <c r="L12301" s="196"/>
    </row>
    <row r="12302">
      <c r="A12302" s="198"/>
      <c r="B12302" s="219"/>
      <c r="C12302" s="103"/>
      <c r="D12302" s="103"/>
      <c r="E12302" s="5" t="str">
        <f t="array" ref="E12302">IF(D12302="","",XLOOKUP(D12302,DATOS!$D$6:D14000,DATOS!$C$6:C14000,0,0,1))</f>
        <v/>
      </c>
      <c r="F12302" s="220"/>
      <c r="G12302" s="221"/>
      <c r="H12302" s="194"/>
      <c r="I12302" s="106"/>
      <c r="J12302" s="195"/>
      <c r="K12302" s="195"/>
      <c r="L12302" s="196"/>
    </row>
    <row r="12303">
      <c r="A12303" s="198"/>
      <c r="B12303" s="219"/>
      <c r="C12303" s="103"/>
      <c r="D12303" s="103"/>
      <c r="E12303" s="5" t="str">
        <f t="array" ref="E12303">IF(D12303="","",XLOOKUP(D12303,DATOS!$D$6:D14000,DATOS!$C$6:C14000,0,0,1))</f>
        <v/>
      </c>
      <c r="F12303" s="220"/>
      <c r="G12303" s="221"/>
      <c r="H12303" s="194"/>
      <c r="I12303" s="106"/>
      <c r="J12303" s="195"/>
      <c r="K12303" s="195"/>
      <c r="L12303" s="196"/>
    </row>
    <row r="12304">
      <c r="A12304" s="198"/>
      <c r="B12304" s="219"/>
      <c r="C12304" s="103"/>
      <c r="D12304" s="103"/>
      <c r="E12304" s="5" t="str">
        <f t="array" ref="E12304">IF(D12304="","",XLOOKUP(D12304,DATOS!$D$6:D14000,DATOS!$C$6:C14000,0,0,1))</f>
        <v/>
      </c>
      <c r="F12304" s="220"/>
      <c r="G12304" s="221"/>
      <c r="H12304" s="194"/>
      <c r="I12304" s="106"/>
      <c r="J12304" s="195"/>
      <c r="K12304" s="195"/>
      <c r="L12304" s="196"/>
    </row>
    <row r="12305">
      <c r="A12305" s="198"/>
      <c r="B12305" s="219"/>
      <c r="C12305" s="103"/>
      <c r="D12305" s="103"/>
      <c r="E12305" s="5" t="str">
        <f t="array" ref="E12305">IF(D12305="","",XLOOKUP(D12305,DATOS!$D$6:D14000,DATOS!$C$6:C14000,0,0,1))</f>
        <v/>
      </c>
      <c r="F12305" s="220"/>
      <c r="G12305" s="221"/>
      <c r="H12305" s="194"/>
      <c r="I12305" s="106"/>
      <c r="J12305" s="195"/>
      <c r="K12305" s="195"/>
      <c r="L12305" s="196"/>
    </row>
    <row r="12306">
      <c r="A12306" s="198"/>
      <c r="B12306" s="219"/>
      <c r="C12306" s="103"/>
      <c r="D12306" s="103"/>
      <c r="E12306" s="5" t="str">
        <f t="array" ref="E12306">IF(D12306="","",XLOOKUP(D12306,DATOS!$D$6:D14000,DATOS!$C$6:C14000,0,0,1))</f>
        <v/>
      </c>
      <c r="F12306" s="220"/>
      <c r="G12306" s="221"/>
      <c r="H12306" s="194"/>
      <c r="I12306" s="106"/>
      <c r="J12306" s="195"/>
      <c r="K12306" s="195"/>
      <c r="L12306" s="196"/>
    </row>
    <row r="12307">
      <c r="A12307" s="198"/>
      <c r="B12307" s="219"/>
      <c r="C12307" s="103"/>
      <c r="D12307" s="103"/>
      <c r="E12307" s="5" t="str">
        <f t="array" ref="E12307">IF(D12307="","",XLOOKUP(D12307,DATOS!$D$6:D14000,DATOS!$C$6:C14000,0,0,1))</f>
        <v/>
      </c>
      <c r="F12307" s="220"/>
      <c r="G12307" s="221"/>
      <c r="H12307" s="194"/>
      <c r="I12307" s="106"/>
      <c r="J12307" s="195"/>
      <c r="K12307" s="195"/>
      <c r="L12307" s="196"/>
    </row>
    <row r="12308">
      <c r="A12308" s="198"/>
      <c r="B12308" s="219"/>
      <c r="C12308" s="103"/>
      <c r="D12308" s="103"/>
      <c r="E12308" s="5" t="str">
        <f t="array" ref="E12308">IF(D12308="","",XLOOKUP(D12308,DATOS!$D$6:D14000,DATOS!$C$6:C14000,0,0,1))</f>
        <v/>
      </c>
      <c r="F12308" s="220"/>
      <c r="G12308" s="221"/>
      <c r="H12308" s="194"/>
      <c r="I12308" s="106"/>
      <c r="J12308" s="195"/>
      <c r="K12308" s="195"/>
      <c r="L12308" s="196"/>
    </row>
    <row r="12309">
      <c r="A12309" s="198"/>
      <c r="B12309" s="219"/>
      <c r="C12309" s="103"/>
      <c r="D12309" s="103"/>
      <c r="E12309" s="5" t="str">
        <f t="array" ref="E12309">IF(D12309="","",XLOOKUP(D12309,DATOS!$D$6:D14000,DATOS!$C$6:C14000,0,0,1))</f>
        <v/>
      </c>
      <c r="F12309" s="220"/>
      <c r="G12309" s="221"/>
      <c r="H12309" s="194"/>
      <c r="I12309" s="106"/>
      <c r="J12309" s="195"/>
      <c r="K12309" s="195"/>
      <c r="L12309" s="196"/>
    </row>
    <row r="12310">
      <c r="A12310" s="198"/>
      <c r="B12310" s="219"/>
      <c r="C12310" s="103"/>
      <c r="D12310" s="103"/>
      <c r="E12310" s="5" t="str">
        <f t="array" ref="E12310">IF(D12310="","",XLOOKUP(D12310,DATOS!$D$6:D14000,DATOS!$C$6:C14000,0,0,1))</f>
        <v/>
      </c>
      <c r="F12310" s="220"/>
      <c r="G12310" s="221"/>
      <c r="H12310" s="194"/>
      <c r="I12310" s="106"/>
      <c r="J12310" s="195"/>
      <c r="K12310" s="195"/>
      <c r="L12310" s="196"/>
    </row>
    <row r="12311">
      <c r="A12311" s="198"/>
      <c r="B12311" s="219"/>
      <c r="C12311" s="103"/>
      <c r="D12311" s="103"/>
      <c r="E12311" s="5" t="str">
        <f t="array" ref="E12311">IF(D12311="","",XLOOKUP(D12311,DATOS!$D$6:D14000,DATOS!$C$6:C14000,0,0,1))</f>
        <v/>
      </c>
      <c r="F12311" s="220"/>
      <c r="G12311" s="221"/>
      <c r="H12311" s="194"/>
      <c r="I12311" s="106"/>
      <c r="J12311" s="195"/>
      <c r="K12311" s="195"/>
      <c r="L12311" s="196"/>
    </row>
    <row r="12312">
      <c r="A12312" s="198"/>
      <c r="B12312" s="219"/>
      <c r="C12312" s="103"/>
      <c r="D12312" s="103"/>
      <c r="E12312" s="5" t="str">
        <f t="array" ref="E12312">IF(D12312="","",XLOOKUP(D12312,DATOS!$D$6:D14000,DATOS!$C$6:C14000,0,0,1))</f>
        <v/>
      </c>
      <c r="F12312" s="220"/>
      <c r="G12312" s="221"/>
      <c r="H12312" s="194"/>
      <c r="I12312" s="106"/>
      <c r="J12312" s="195"/>
      <c r="K12312" s="195"/>
      <c r="L12312" s="196"/>
    </row>
    <row r="12313">
      <c r="A12313" s="198"/>
      <c r="B12313" s="219"/>
      <c r="C12313" s="103"/>
      <c r="D12313" s="103"/>
      <c r="E12313" s="5" t="str">
        <f t="array" ref="E12313">IF(D12313="","",XLOOKUP(D12313,DATOS!$D$6:D14000,DATOS!$C$6:C14000,0,0,1))</f>
        <v/>
      </c>
      <c r="F12313" s="220"/>
      <c r="G12313" s="221"/>
      <c r="H12313" s="194"/>
      <c r="I12313" s="106"/>
      <c r="J12313" s="195"/>
      <c r="K12313" s="195"/>
      <c r="L12313" s="196"/>
    </row>
    <row r="12314">
      <c r="A12314" s="198"/>
      <c r="B12314" s="219"/>
      <c r="C12314" s="103"/>
      <c r="D12314" s="103"/>
      <c r="E12314" s="5" t="str">
        <f t="array" ref="E12314">IF(D12314="","",XLOOKUP(D12314,DATOS!$D$6:D14000,DATOS!$C$6:C14000,0,0,1))</f>
        <v/>
      </c>
      <c r="F12314" s="220"/>
      <c r="G12314" s="221"/>
      <c r="H12314" s="194"/>
      <c r="I12314" s="106"/>
      <c r="J12314" s="195"/>
      <c r="K12314" s="195"/>
      <c r="L12314" s="196"/>
    </row>
    <row r="12315">
      <c r="A12315" s="198"/>
      <c r="B12315" s="219"/>
      <c r="C12315" s="103"/>
      <c r="D12315" s="103"/>
      <c r="E12315" s="5" t="str">
        <f t="array" ref="E12315">IF(D12315="","",XLOOKUP(D12315,DATOS!$D$6:D14000,DATOS!$C$6:C14000,0,0,1))</f>
        <v/>
      </c>
      <c r="F12315" s="220"/>
      <c r="G12315" s="221"/>
      <c r="H12315" s="194"/>
      <c r="I12315" s="106"/>
      <c r="J12315" s="195"/>
      <c r="K12315" s="195"/>
      <c r="L12315" s="196"/>
    </row>
    <row r="12316">
      <c r="A12316" s="198"/>
      <c r="B12316" s="219"/>
      <c r="C12316" s="103"/>
      <c r="D12316" s="103"/>
      <c r="E12316" s="5" t="str">
        <f t="array" ref="E12316">IF(D12316="","",XLOOKUP(D12316,DATOS!$D$6:D14000,DATOS!$C$6:C14000,0,0,1))</f>
        <v/>
      </c>
      <c r="F12316" s="220"/>
      <c r="G12316" s="221"/>
      <c r="H12316" s="194"/>
      <c r="I12316" s="106"/>
      <c r="J12316" s="195"/>
      <c r="K12316" s="195"/>
      <c r="L12316" s="196"/>
    </row>
    <row r="12317">
      <c r="A12317" s="198"/>
      <c r="B12317" s="219"/>
      <c r="C12317" s="103"/>
      <c r="D12317" s="103"/>
      <c r="E12317" s="5" t="str">
        <f t="array" ref="E12317">IF(D12317="","",XLOOKUP(D12317,DATOS!$D$6:D14000,DATOS!$C$6:C14000,0,0,1))</f>
        <v/>
      </c>
      <c r="F12317" s="220"/>
      <c r="G12317" s="221"/>
      <c r="H12317" s="194"/>
      <c r="I12317" s="106"/>
      <c r="J12317" s="195"/>
      <c r="K12317" s="195"/>
      <c r="L12317" s="196"/>
    </row>
    <row r="12318">
      <c r="A12318" s="198"/>
      <c r="B12318" s="219"/>
      <c r="C12318" s="103"/>
      <c r="D12318" s="103"/>
      <c r="E12318" s="224" t="str">
        <f t="array" ref="E12318">IF(D12318="","",XLOOKUP(D12318,DATOS!$D$6:D14000,DATOS!$C$6:C14000,0,0,1))</f>
        <v/>
      </c>
      <c r="F12318" s="220"/>
      <c r="G12318" s="221"/>
      <c r="H12318" s="194"/>
      <c r="I12318" s="106"/>
      <c r="J12318" s="195"/>
      <c r="K12318" s="195"/>
      <c r="L12318" s="196"/>
    </row>
    <row r="12319">
      <c r="A12319" s="198"/>
      <c r="B12319" s="219"/>
      <c r="C12319" s="103"/>
      <c r="D12319" s="103"/>
      <c r="E12319" s="5" t="str">
        <f t="array" ref="E12319">IF(D12319="","",XLOOKUP(D12319,DATOS!$D$6:D14000,DATOS!$C$6:C14000,0,0,1))</f>
        <v/>
      </c>
      <c r="F12319" s="220"/>
      <c r="G12319" s="221"/>
      <c r="H12319" s="194"/>
      <c r="I12319" s="106"/>
      <c r="J12319" s="195"/>
      <c r="K12319" s="195"/>
      <c r="L12319" s="196"/>
    </row>
    <row r="12320">
      <c r="A12320" s="198"/>
      <c r="B12320" s="219"/>
      <c r="C12320" s="103"/>
      <c r="D12320" s="103"/>
      <c r="E12320" s="224" t="str">
        <f t="array" ref="E12320">IF(D12320="","",XLOOKUP(D12320,DATOS!$D$6:D14000,DATOS!$C$6:C14000,0,0,1))</f>
        <v/>
      </c>
      <c r="F12320" s="220"/>
      <c r="G12320" s="221"/>
      <c r="H12320" s="194"/>
      <c r="I12320" s="106"/>
      <c r="J12320" s="195"/>
      <c r="K12320" s="195"/>
      <c r="L12320" s="196"/>
    </row>
    <row r="12321">
      <c r="A12321" s="198"/>
      <c r="B12321" s="219"/>
      <c r="C12321" s="103"/>
      <c r="D12321" s="103"/>
      <c r="E12321" s="5" t="str">
        <f t="array" ref="E12321">IF(D12321="","",XLOOKUP(D12321,DATOS!$D$6:D14000,DATOS!$C$6:C14000,0,0,1))</f>
        <v/>
      </c>
      <c r="F12321" s="220"/>
      <c r="G12321" s="221"/>
      <c r="H12321" s="194"/>
      <c r="I12321" s="106"/>
      <c r="J12321" s="195"/>
      <c r="K12321" s="195"/>
      <c r="L12321" s="196"/>
    </row>
    <row r="12322">
      <c r="A12322" s="198"/>
      <c r="B12322" s="219"/>
      <c r="C12322" s="103"/>
      <c r="D12322" s="103"/>
      <c r="E12322" s="5" t="str">
        <f t="array" ref="E12322">IF(D12322="","",XLOOKUP(D12322,DATOS!$D$6:D14000,DATOS!$C$6:C14000,0,0,1))</f>
        <v/>
      </c>
      <c r="F12322" s="220"/>
      <c r="G12322" s="221"/>
      <c r="H12322" s="194"/>
      <c r="I12322" s="106"/>
      <c r="J12322" s="195"/>
      <c r="K12322" s="195"/>
      <c r="L12322" s="196"/>
    </row>
    <row r="12323">
      <c r="A12323" s="198"/>
      <c r="B12323" s="219"/>
      <c r="C12323" s="103"/>
      <c r="D12323" s="103"/>
      <c r="E12323" s="5" t="str">
        <f t="array" ref="E12323">IF(D12323="","",XLOOKUP(D12323,DATOS!$D$6:D14000,DATOS!$C$6:C14000,0,0,1))</f>
        <v/>
      </c>
      <c r="F12323" s="220"/>
      <c r="G12323" s="221"/>
      <c r="H12323" s="194"/>
      <c r="I12323" s="106"/>
      <c r="J12323" s="195"/>
      <c r="K12323" s="195"/>
      <c r="L12323" s="196"/>
    </row>
    <row r="12324">
      <c r="A12324" s="198"/>
      <c r="B12324" s="219"/>
      <c r="C12324" s="103"/>
      <c r="D12324" s="103"/>
      <c r="E12324" s="5" t="str">
        <f t="array" ref="E12324">IF(D12324="","",XLOOKUP(D12324,DATOS!$D$6:D14000,DATOS!$C$6:C14000,0,0,1))</f>
        <v/>
      </c>
      <c r="F12324" s="220"/>
      <c r="G12324" s="221"/>
      <c r="H12324" s="194"/>
      <c r="I12324" s="106"/>
      <c r="J12324" s="195"/>
      <c r="K12324" s="195"/>
      <c r="L12324" s="196"/>
    </row>
    <row r="12325">
      <c r="A12325" s="198"/>
      <c r="B12325" s="219"/>
      <c r="C12325" s="103"/>
      <c r="D12325" s="103"/>
      <c r="E12325" s="5" t="str">
        <f t="array" ref="E12325">IF(D12325="","",XLOOKUP(D12325,DATOS!$D$6:D14000,DATOS!$C$6:C14000,0,0,1))</f>
        <v/>
      </c>
      <c r="F12325" s="220"/>
      <c r="G12325" s="221"/>
      <c r="H12325" s="194"/>
      <c r="I12325" s="106"/>
      <c r="J12325" s="195"/>
      <c r="K12325" s="195"/>
      <c r="L12325" s="196"/>
    </row>
    <row r="12326">
      <c r="A12326" s="198"/>
      <c r="B12326" s="219"/>
      <c r="C12326" s="103"/>
      <c r="D12326" s="103"/>
      <c r="E12326" s="5" t="str">
        <f t="array" ref="E12326">IF(D12326="","",XLOOKUP(D12326,DATOS!$D$6:D14000,DATOS!$C$6:C14000,0,0,1))</f>
        <v/>
      </c>
      <c r="F12326" s="220"/>
      <c r="G12326" s="221"/>
      <c r="H12326" s="194"/>
      <c r="I12326" s="106"/>
      <c r="J12326" s="195"/>
      <c r="K12326" s="195"/>
      <c r="L12326" s="196"/>
    </row>
    <row r="12327">
      <c r="A12327" s="198"/>
      <c r="B12327" s="219"/>
      <c r="C12327" s="103"/>
      <c r="D12327" s="103"/>
      <c r="E12327" s="5" t="str">
        <f t="array" ref="E12327">IF(D12327="","",XLOOKUP(D12327,DATOS!$D$6:D14000,DATOS!$C$6:C14000,0,0,1))</f>
        <v/>
      </c>
      <c r="F12327" s="220"/>
      <c r="G12327" s="221"/>
      <c r="H12327" s="194"/>
      <c r="I12327" s="106"/>
      <c r="J12327" s="195"/>
      <c r="K12327" s="195"/>
      <c r="L12327" s="196"/>
    </row>
    <row r="12328">
      <c r="A12328" s="198"/>
      <c r="B12328" s="219"/>
      <c r="C12328" s="103"/>
      <c r="D12328" s="103"/>
      <c r="E12328" s="5" t="str">
        <f t="array" ref="E12328">IF(D12328="","",XLOOKUP(D12328,DATOS!$D$6:D14000,DATOS!$C$6:C14000,0,0,1))</f>
        <v/>
      </c>
      <c r="F12328" s="220"/>
      <c r="G12328" s="221"/>
      <c r="H12328" s="194"/>
      <c r="I12328" s="106"/>
      <c r="J12328" s="195"/>
      <c r="K12328" s="195"/>
      <c r="L12328" s="196"/>
    </row>
    <row r="12329">
      <c r="A12329" s="198"/>
      <c r="B12329" s="219"/>
      <c r="C12329" s="103"/>
      <c r="D12329" s="103"/>
      <c r="E12329" s="5" t="str">
        <f t="array" ref="E12329">IF(D12329="","",XLOOKUP(D12329,DATOS!$D$6:D14000,DATOS!$C$6:C14000,0,0,1))</f>
        <v/>
      </c>
      <c r="F12329" s="220"/>
      <c r="G12329" s="221"/>
      <c r="H12329" s="194"/>
      <c r="I12329" s="106"/>
      <c r="J12329" s="195"/>
      <c r="K12329" s="195"/>
      <c r="L12329" s="196"/>
    </row>
    <row r="12330">
      <c r="A12330" s="198"/>
      <c r="B12330" s="219"/>
      <c r="C12330" s="103"/>
      <c r="D12330" s="103"/>
      <c r="E12330" s="224" t="str">
        <f t="array" ref="E12330">IF(D12330="","",XLOOKUP(D12330,DATOS!$D$6:D14000,DATOS!$C$6:C14000,0,0,1))</f>
        <v/>
      </c>
      <c r="F12330" s="220"/>
      <c r="G12330" s="221"/>
      <c r="H12330" s="194"/>
      <c r="I12330" s="106"/>
      <c r="J12330" s="195"/>
      <c r="K12330" s="195"/>
      <c r="L12330" s="196"/>
    </row>
    <row r="12331">
      <c r="A12331" s="198"/>
      <c r="B12331" s="219"/>
      <c r="C12331" s="103"/>
      <c r="D12331" s="103"/>
      <c r="E12331" s="5" t="str">
        <f t="array" ref="E12331">IF(D12331="","",XLOOKUP(D12331,DATOS!$D$6:D14000,DATOS!$C$6:C14000,0,0,1))</f>
        <v/>
      </c>
      <c r="F12331" s="220"/>
      <c r="G12331" s="221"/>
      <c r="H12331" s="194"/>
      <c r="I12331" s="106"/>
      <c r="J12331" s="195"/>
      <c r="K12331" s="195"/>
      <c r="L12331" s="196"/>
    </row>
    <row r="12332">
      <c r="A12332" s="198"/>
      <c r="B12332" s="219"/>
      <c r="C12332" s="103"/>
      <c r="D12332" s="103"/>
      <c r="E12332" s="224" t="str">
        <f t="array" ref="E12332">IF(D12332="","",XLOOKUP(D12332,DATOS!$D$6:D14000,DATOS!$C$6:C14000,0,0,1))</f>
        <v/>
      </c>
      <c r="F12332" s="220"/>
      <c r="G12332" s="221"/>
      <c r="H12332" s="194"/>
      <c r="I12332" s="106"/>
      <c r="J12332" s="195"/>
      <c r="K12332" s="195"/>
      <c r="L12332" s="196"/>
    </row>
    <row r="12333">
      <c r="A12333" s="198"/>
      <c r="B12333" s="219"/>
      <c r="C12333" s="103"/>
      <c r="D12333" s="103"/>
      <c r="E12333" s="5" t="str">
        <f t="array" ref="E12333">IF(D12333="","",XLOOKUP(D12333,DATOS!$D$6:D14000,DATOS!$C$6:C14000,0,0,1))</f>
        <v/>
      </c>
      <c r="F12333" s="220"/>
      <c r="G12333" s="221"/>
      <c r="H12333" s="194"/>
      <c r="I12333" s="106"/>
      <c r="J12333" s="195"/>
      <c r="K12333" s="195"/>
      <c r="L12333" s="196"/>
    </row>
    <row r="12334">
      <c r="A12334" s="198"/>
      <c r="B12334" s="219"/>
      <c r="C12334" s="103"/>
      <c r="D12334" s="103"/>
      <c r="E12334" s="5" t="str">
        <f t="array" ref="E12334">IF(D12334="","",XLOOKUP(D12334,DATOS!$D$6:D14000,DATOS!$C$6:C14000,0,0,1))</f>
        <v/>
      </c>
      <c r="F12334" s="220"/>
      <c r="G12334" s="221"/>
      <c r="H12334" s="194"/>
      <c r="I12334" s="106"/>
      <c r="J12334" s="195"/>
      <c r="K12334" s="195"/>
      <c r="L12334" s="196"/>
    </row>
    <row r="12335">
      <c r="A12335" s="198"/>
      <c r="B12335" s="219"/>
      <c r="C12335" s="103"/>
      <c r="D12335" s="103"/>
      <c r="E12335" s="5" t="str">
        <f t="array" ref="E12335">IF(D12335="","",XLOOKUP(D12335,DATOS!$D$6:D14000,DATOS!$C$6:C14000,0,0,1))</f>
        <v/>
      </c>
      <c r="F12335" s="220"/>
      <c r="G12335" s="221"/>
      <c r="H12335" s="194"/>
      <c r="I12335" s="106"/>
      <c r="J12335" s="195"/>
      <c r="K12335" s="195"/>
      <c r="L12335" s="196"/>
    </row>
    <row r="12336">
      <c r="A12336" s="198"/>
      <c r="B12336" s="219"/>
      <c r="C12336" s="103"/>
      <c r="D12336" s="103"/>
      <c r="E12336" s="5" t="str">
        <f t="array" ref="E12336">IF(D12336="","",XLOOKUP(D12336,DATOS!$D$6:D14000,DATOS!$C$6:C14000,0,0,1))</f>
        <v/>
      </c>
      <c r="F12336" s="220"/>
      <c r="G12336" s="221"/>
      <c r="H12336" s="194"/>
      <c r="I12336" s="106"/>
      <c r="J12336" s="195"/>
      <c r="K12336" s="195"/>
      <c r="L12336" s="196"/>
    </row>
    <row r="12337">
      <c r="A12337" s="198"/>
      <c r="B12337" s="219"/>
      <c r="C12337" s="103"/>
      <c r="D12337" s="103"/>
      <c r="E12337" s="224" t="str">
        <f t="array" ref="E12337">IF(D12337="","",XLOOKUP(D12337,DATOS!$D$6:D14000,DATOS!$C$6:C14000,0,0,1))</f>
        <v/>
      </c>
      <c r="F12337" s="220"/>
      <c r="G12337" s="221"/>
      <c r="H12337" s="194"/>
      <c r="I12337" s="106"/>
      <c r="J12337" s="195"/>
      <c r="K12337" s="195"/>
      <c r="L12337" s="196"/>
    </row>
    <row r="12338">
      <c r="A12338" s="198"/>
      <c r="B12338" s="219"/>
      <c r="C12338" s="103"/>
      <c r="D12338" s="103"/>
      <c r="E12338" s="5" t="str">
        <f t="array" ref="E12338">IF(D12338="","",XLOOKUP(D12338,DATOS!$D$6:D14000,DATOS!$C$6:C14000,0,0,1))</f>
        <v/>
      </c>
      <c r="F12338" s="220"/>
      <c r="G12338" s="221"/>
      <c r="H12338" s="194"/>
      <c r="I12338" s="106"/>
      <c r="J12338" s="195"/>
      <c r="K12338" s="195"/>
      <c r="L12338" s="196"/>
    </row>
    <row r="12339">
      <c r="A12339" s="198"/>
      <c r="B12339" s="219"/>
      <c r="C12339" s="103"/>
      <c r="D12339" s="103"/>
      <c r="E12339" s="5" t="str">
        <f t="array" ref="E12339">IF(D12339="","",XLOOKUP(D12339,DATOS!$D$6:D14000,DATOS!$C$6:C14000,0,0,1))</f>
        <v/>
      </c>
      <c r="F12339" s="220"/>
      <c r="G12339" s="221"/>
      <c r="H12339" s="194"/>
      <c r="I12339" s="106"/>
      <c r="J12339" s="195"/>
      <c r="K12339" s="195"/>
      <c r="L12339" s="196"/>
    </row>
    <row r="12340">
      <c r="A12340" s="198"/>
      <c r="B12340" s="219"/>
      <c r="C12340" s="103"/>
      <c r="D12340" s="103"/>
      <c r="E12340" s="224" t="str">
        <f t="array" ref="E12340">IF(D12340="","",XLOOKUP(D12340,DATOS!$D$6:D14000,DATOS!$C$6:C14000,0,0,1))</f>
        <v/>
      </c>
      <c r="F12340" s="220"/>
      <c r="G12340" s="221"/>
      <c r="H12340" s="194"/>
      <c r="I12340" s="106"/>
      <c r="J12340" s="195"/>
      <c r="K12340" s="195"/>
      <c r="L12340" s="196"/>
    </row>
    <row r="12341">
      <c r="A12341" s="198"/>
      <c r="B12341" s="219"/>
      <c r="C12341" s="103"/>
      <c r="D12341" s="103"/>
      <c r="E12341" s="5" t="str">
        <f t="array" ref="E12341">IF(D12341="","",XLOOKUP(D12341,DATOS!$D$6:D14000,DATOS!$C$6:C14000,0,0,1))</f>
        <v/>
      </c>
      <c r="F12341" s="220"/>
      <c r="G12341" s="221"/>
      <c r="H12341" s="194"/>
      <c r="I12341" s="106"/>
      <c r="J12341" s="195"/>
      <c r="K12341" s="195"/>
      <c r="L12341" s="196"/>
    </row>
    <row r="12342">
      <c r="A12342" s="198"/>
      <c r="B12342" s="219"/>
      <c r="C12342" s="103"/>
      <c r="D12342" s="103"/>
      <c r="E12342" s="5" t="str">
        <f t="array" ref="E12342">IF(D12342="","",XLOOKUP(D12342,DATOS!$D$6:D14000,DATOS!$C$6:C14000,0,0,1))</f>
        <v/>
      </c>
      <c r="F12342" s="220"/>
      <c r="G12342" s="221"/>
      <c r="H12342" s="194"/>
      <c r="I12342" s="106"/>
      <c r="J12342" s="195"/>
      <c r="K12342" s="195"/>
      <c r="L12342" s="196"/>
    </row>
    <row r="12343">
      <c r="A12343" s="198"/>
      <c r="B12343" s="219"/>
      <c r="C12343" s="103"/>
      <c r="D12343" s="103"/>
      <c r="E12343" s="5" t="str">
        <f t="array" ref="E12343">IF(D12343="","",XLOOKUP(D12343,DATOS!$D$6:D14000,DATOS!$C$6:C14000,0,0,1))</f>
        <v/>
      </c>
      <c r="F12343" s="220"/>
      <c r="G12343" s="221"/>
      <c r="H12343" s="194"/>
      <c r="I12343" s="106"/>
      <c r="J12343" s="195"/>
      <c r="K12343" s="195"/>
      <c r="L12343" s="196"/>
    </row>
    <row r="12344">
      <c r="A12344" s="198"/>
      <c r="B12344" s="219"/>
      <c r="C12344" s="103"/>
      <c r="D12344" s="103"/>
      <c r="E12344" s="5" t="str">
        <f t="array" ref="E12344">IF(D12344="","",XLOOKUP(D12344,DATOS!$D$6:D14000,DATOS!$C$6:C14000,0,0,1))</f>
        <v/>
      </c>
      <c r="F12344" s="220"/>
      <c r="G12344" s="221"/>
      <c r="H12344" s="194"/>
      <c r="I12344" s="106"/>
      <c r="J12344" s="195"/>
      <c r="K12344" s="195"/>
      <c r="L12344" s="196"/>
    </row>
    <row r="12345">
      <c r="A12345" s="198"/>
      <c r="B12345" s="219"/>
      <c r="C12345" s="103"/>
      <c r="D12345" s="103"/>
      <c r="E12345" s="5" t="str">
        <f t="array" ref="E12345">IF(D12345="","",XLOOKUP(D12345,DATOS!$D$6:D14000,DATOS!$C$6:C14000,0,0,1))</f>
        <v/>
      </c>
      <c r="F12345" s="220"/>
      <c r="G12345" s="221"/>
      <c r="H12345" s="194"/>
      <c r="I12345" s="106"/>
      <c r="J12345" s="195"/>
      <c r="K12345" s="195"/>
      <c r="L12345" s="196"/>
    </row>
    <row r="12346">
      <c r="A12346" s="198"/>
      <c r="B12346" s="219"/>
      <c r="C12346" s="103"/>
      <c r="D12346" s="103"/>
      <c r="E12346" s="5" t="str">
        <f t="array" ref="E12346">IF(D12346="","",XLOOKUP(D12346,DATOS!$D$6:D14000,DATOS!$C$6:C14000,0,0,1))</f>
        <v/>
      </c>
      <c r="F12346" s="220"/>
      <c r="G12346" s="221"/>
      <c r="H12346" s="194"/>
      <c r="I12346" s="106"/>
      <c r="J12346" s="195"/>
      <c r="K12346" s="195"/>
      <c r="L12346" s="196"/>
    </row>
    <row r="12347">
      <c r="A12347" s="198"/>
      <c r="B12347" s="219"/>
      <c r="C12347" s="103"/>
      <c r="D12347" s="103"/>
      <c r="E12347" s="5" t="str">
        <f t="array" ref="E12347">IF(D12347="","",XLOOKUP(D12347,DATOS!$D$6:D14000,DATOS!$C$6:C14000,0,0,1))</f>
        <v/>
      </c>
      <c r="F12347" s="220"/>
      <c r="G12347" s="221"/>
      <c r="H12347" s="194"/>
      <c r="I12347" s="106"/>
      <c r="J12347" s="195"/>
      <c r="K12347" s="195"/>
      <c r="L12347" s="196"/>
    </row>
    <row r="12348">
      <c r="A12348" s="198"/>
      <c r="B12348" s="219"/>
      <c r="C12348" s="103"/>
      <c r="D12348" s="103"/>
      <c r="E12348" s="5" t="str">
        <f t="array" ref="E12348">IF(D12348="","",XLOOKUP(D12348,DATOS!$D$6:D14000,DATOS!$C$6:C14000,0,0,1))</f>
        <v/>
      </c>
      <c r="F12348" s="220"/>
      <c r="G12348" s="221"/>
      <c r="H12348" s="194"/>
      <c r="I12348" s="106"/>
      <c r="J12348" s="195"/>
      <c r="K12348" s="195"/>
      <c r="L12348" s="196"/>
    </row>
    <row r="12349">
      <c r="A12349" s="198"/>
      <c r="B12349" s="219"/>
      <c r="C12349" s="103"/>
      <c r="D12349" s="103"/>
      <c r="E12349" s="5" t="str">
        <f t="array" ref="E12349">IF(D12349="","",XLOOKUP(D12349,DATOS!$D$6:D14000,DATOS!$C$6:C14000,0,0,1))</f>
        <v/>
      </c>
      <c r="F12349" s="220"/>
      <c r="G12349" s="221"/>
      <c r="H12349" s="194"/>
      <c r="I12349" s="106"/>
      <c r="J12349" s="195"/>
      <c r="K12349" s="195"/>
      <c r="L12349" s="196"/>
    </row>
    <row r="12350">
      <c r="A12350" s="198"/>
      <c r="B12350" s="219"/>
      <c r="C12350" s="103"/>
      <c r="D12350" s="103"/>
      <c r="E12350" s="5" t="str">
        <f t="array" ref="E12350">IF(D12350="","",XLOOKUP(D12350,DATOS!$D$6:D14000,DATOS!$C$6:C14000,0,0,1))</f>
        <v/>
      </c>
      <c r="F12350" s="220"/>
      <c r="G12350" s="221"/>
      <c r="H12350" s="194"/>
      <c r="I12350" s="106"/>
      <c r="J12350" s="195"/>
      <c r="K12350" s="195"/>
      <c r="L12350" s="196"/>
    </row>
    <row r="12351">
      <c r="A12351" s="198"/>
      <c r="B12351" s="219"/>
      <c r="C12351" s="103"/>
      <c r="D12351" s="103"/>
      <c r="E12351" s="224" t="str">
        <f t="array" ref="E12351">IF(D12351="","",XLOOKUP(D12351,DATOS!$D$6:D14000,DATOS!$C$6:C14000,0,0,1))</f>
        <v/>
      </c>
      <c r="F12351" s="220"/>
      <c r="G12351" s="221"/>
      <c r="H12351" s="194"/>
      <c r="I12351" s="106"/>
      <c r="J12351" s="195"/>
      <c r="K12351" s="195"/>
      <c r="L12351" s="196"/>
    </row>
    <row r="12352">
      <c r="A12352" s="198"/>
      <c r="B12352" s="219"/>
      <c r="C12352" s="103"/>
      <c r="D12352" s="103"/>
      <c r="E12352" s="5" t="str">
        <f t="array" ref="E12352">IF(D12352="","",XLOOKUP(D12352,DATOS!$D$6:D14000,DATOS!$C$6:C14000,0,0,1))</f>
        <v/>
      </c>
      <c r="F12352" s="220"/>
      <c r="G12352" s="221"/>
      <c r="H12352" s="194"/>
      <c r="I12352" s="106"/>
      <c r="J12352" s="195"/>
      <c r="K12352" s="195"/>
      <c r="L12352" s="196"/>
    </row>
    <row r="12353">
      <c r="A12353" s="198"/>
      <c r="B12353" s="219"/>
      <c r="C12353" s="103"/>
      <c r="D12353" s="103"/>
      <c r="E12353" s="5" t="str">
        <f t="array" ref="E12353">IF(D12353="","",XLOOKUP(D12353,DATOS!$D$6:D14000,DATOS!$C$6:C14000,0,0,1))</f>
        <v/>
      </c>
      <c r="F12353" s="220"/>
      <c r="G12353" s="221"/>
      <c r="H12353" s="194"/>
      <c r="I12353" s="106"/>
      <c r="J12353" s="195"/>
      <c r="K12353" s="195"/>
      <c r="L12353" s="196"/>
    </row>
    <row r="12354">
      <c r="A12354" s="198"/>
      <c r="B12354" s="219"/>
      <c r="C12354" s="103"/>
      <c r="D12354" s="103"/>
      <c r="E12354" s="5" t="str">
        <f t="array" ref="E12354">IF(D12354="","",XLOOKUP(D12354,DATOS!$D$6:D14000,DATOS!$C$6:C14000,0,0,1))</f>
        <v/>
      </c>
      <c r="F12354" s="220"/>
      <c r="G12354" s="221"/>
      <c r="H12354" s="194"/>
      <c r="I12354" s="106"/>
      <c r="J12354" s="195"/>
      <c r="K12354" s="195"/>
      <c r="L12354" s="196"/>
    </row>
    <row r="12355">
      <c r="A12355" s="198"/>
      <c r="B12355" s="219"/>
      <c r="C12355" s="103"/>
      <c r="D12355" s="103"/>
      <c r="E12355" s="224" t="str">
        <f t="array" ref="E12355">IF(D12355="","",XLOOKUP(D12355,DATOS!$D$6:D14000,DATOS!$C$6:C14000,0,0,1))</f>
        <v/>
      </c>
      <c r="F12355" s="220"/>
      <c r="G12355" s="221"/>
      <c r="H12355" s="194"/>
      <c r="I12355" s="106"/>
      <c r="J12355" s="195"/>
      <c r="K12355" s="195"/>
      <c r="L12355" s="196"/>
    </row>
    <row r="12356">
      <c r="A12356" s="198"/>
      <c r="B12356" s="219"/>
      <c r="C12356" s="103"/>
      <c r="D12356" s="103"/>
      <c r="E12356" s="5" t="str">
        <f t="array" ref="E12356">IF(D12356="","",XLOOKUP(D12356,DATOS!$D$6:D14000,DATOS!$C$6:C14000,0,0,1))</f>
        <v/>
      </c>
      <c r="F12356" s="220"/>
      <c r="G12356" s="221"/>
      <c r="H12356" s="194"/>
      <c r="I12356" s="106"/>
      <c r="J12356" s="195"/>
      <c r="K12356" s="195"/>
      <c r="L12356" s="196"/>
    </row>
    <row r="12357">
      <c r="A12357" s="198"/>
      <c r="B12357" s="219"/>
      <c r="C12357" s="103"/>
      <c r="D12357" s="103"/>
      <c r="E12357" s="224" t="str">
        <f t="array" ref="E12357">IF(D12357="","",XLOOKUP(D12357,DATOS!$D$6:D14000,DATOS!$C$6:C14000,0,0,1))</f>
        <v/>
      </c>
      <c r="F12357" s="220"/>
      <c r="G12357" s="221"/>
      <c r="H12357" s="194"/>
      <c r="I12357" s="106"/>
      <c r="J12357" s="195"/>
      <c r="K12357" s="195"/>
      <c r="L12357" s="196"/>
    </row>
    <row r="12358">
      <c r="A12358" s="198"/>
      <c r="B12358" s="219"/>
      <c r="C12358" s="103"/>
      <c r="D12358" s="103"/>
      <c r="E12358" s="5" t="str">
        <f t="array" ref="E12358">IF(D12358="","",XLOOKUP(D12358,DATOS!$D$6:D14000,DATOS!$C$6:C14000,0,0,1))</f>
        <v/>
      </c>
      <c r="F12358" s="220"/>
      <c r="G12358" s="221"/>
      <c r="H12358" s="194"/>
      <c r="I12358" s="106"/>
      <c r="J12358" s="195"/>
      <c r="K12358" s="195"/>
      <c r="L12358" s="196"/>
    </row>
    <row r="12359">
      <c r="A12359" s="198"/>
      <c r="B12359" s="219"/>
      <c r="C12359" s="103"/>
      <c r="D12359" s="103"/>
      <c r="E12359" s="5" t="str">
        <f t="array" ref="E12359">IF(D12359="","",XLOOKUP(D12359,DATOS!$D$6:D14000,DATOS!$C$6:C14000,0,0,1))</f>
        <v/>
      </c>
      <c r="F12359" s="220"/>
      <c r="G12359" s="221"/>
      <c r="H12359" s="194"/>
      <c r="I12359" s="106"/>
      <c r="J12359" s="195"/>
      <c r="K12359" s="195"/>
      <c r="L12359" s="196"/>
    </row>
    <row r="12360">
      <c r="A12360" s="198"/>
      <c r="B12360" s="219"/>
      <c r="C12360" s="103"/>
      <c r="D12360" s="103"/>
      <c r="E12360" s="5" t="str">
        <f t="array" ref="E12360">IF(D12360="","",XLOOKUP(D12360,DATOS!$D$6:D14000,DATOS!$C$6:C14000,0,0,1))</f>
        <v/>
      </c>
      <c r="F12360" s="220"/>
      <c r="G12360" s="221"/>
      <c r="H12360" s="194"/>
      <c r="I12360" s="106"/>
      <c r="J12360" s="195"/>
      <c r="K12360" s="195"/>
      <c r="L12360" s="196"/>
    </row>
    <row r="12361">
      <c r="A12361" s="198"/>
      <c r="B12361" s="219"/>
      <c r="C12361" s="103"/>
      <c r="D12361" s="103"/>
      <c r="E12361" s="224" t="str">
        <f t="array" ref="E12361">IF(D12361="","",XLOOKUP(D12361,DATOS!$D$6:D14000,DATOS!$C$6:C14000,0,0,1))</f>
        <v/>
      </c>
      <c r="F12361" s="220"/>
      <c r="G12361" s="221"/>
      <c r="H12361" s="194"/>
      <c r="I12361" s="106"/>
      <c r="J12361" s="195"/>
      <c r="K12361" s="195"/>
      <c r="L12361" s="196"/>
    </row>
    <row r="12362">
      <c r="A12362" s="198"/>
      <c r="B12362" s="219"/>
      <c r="C12362" s="103"/>
      <c r="D12362" s="103"/>
      <c r="E12362" s="5" t="str">
        <f t="array" ref="E12362">IF(D12362="","",XLOOKUP(D12362,DATOS!$D$6:D14000,DATOS!$C$6:C14000,0,0,1))</f>
        <v/>
      </c>
      <c r="F12362" s="220"/>
      <c r="G12362" s="221"/>
      <c r="H12362" s="194"/>
      <c r="I12362" s="106"/>
      <c r="J12362" s="195"/>
      <c r="K12362" s="195"/>
      <c r="L12362" s="196"/>
    </row>
    <row r="12363">
      <c r="A12363" s="198"/>
      <c r="B12363" s="219"/>
      <c r="C12363" s="103"/>
      <c r="D12363" s="103"/>
      <c r="E12363" s="5" t="str">
        <f t="array" ref="E12363">IF(D12363="","",XLOOKUP(D12363,DATOS!$D$6:D14000,DATOS!$C$6:C14000,0,0,1))</f>
        <v/>
      </c>
      <c r="F12363" s="220"/>
      <c r="G12363" s="221"/>
      <c r="H12363" s="194"/>
      <c r="I12363" s="106"/>
      <c r="J12363" s="195"/>
      <c r="K12363" s="195"/>
      <c r="L12363" s="196"/>
    </row>
    <row r="12364">
      <c r="A12364" s="198"/>
      <c r="B12364" s="219"/>
      <c r="C12364" s="103"/>
      <c r="D12364" s="103"/>
      <c r="E12364" s="5" t="str">
        <f t="array" ref="E12364">IF(D12364="","",XLOOKUP(D12364,DATOS!$D$6:D14000,DATOS!$C$6:C14000,0,0,1))</f>
        <v/>
      </c>
      <c r="F12364" s="220"/>
      <c r="G12364" s="221"/>
      <c r="H12364" s="194"/>
      <c r="I12364" s="106"/>
      <c r="J12364" s="195"/>
      <c r="K12364" s="195"/>
      <c r="L12364" s="196"/>
    </row>
    <row r="12365">
      <c r="A12365" s="198"/>
      <c r="B12365" s="219"/>
      <c r="C12365" s="103"/>
      <c r="D12365" s="103"/>
      <c r="E12365" s="5" t="str">
        <f t="array" ref="E12365">IF(D12365="","",XLOOKUP(D12365,DATOS!$D$6:D14000,DATOS!$C$6:C14000,0,0,1))</f>
        <v/>
      </c>
      <c r="F12365" s="220"/>
      <c r="G12365" s="221"/>
      <c r="H12365" s="194"/>
      <c r="I12365" s="106"/>
      <c r="J12365" s="195"/>
      <c r="K12365" s="195"/>
      <c r="L12365" s="196"/>
    </row>
    <row r="12366">
      <c r="A12366" s="198"/>
      <c r="B12366" s="219"/>
      <c r="C12366" s="103"/>
      <c r="D12366" s="103"/>
      <c r="E12366" s="5" t="str">
        <f t="array" ref="E12366">IF(D12366="","",XLOOKUP(D12366,DATOS!$D$6:D14000,DATOS!$C$6:C14000,0,0,1))</f>
        <v/>
      </c>
      <c r="F12366" s="220"/>
      <c r="G12366" s="221"/>
      <c r="H12366" s="194"/>
      <c r="I12366" s="106"/>
      <c r="J12366" s="195"/>
      <c r="K12366" s="195"/>
      <c r="L12366" s="196"/>
    </row>
    <row r="12367">
      <c r="A12367" s="198"/>
      <c r="B12367" s="219"/>
      <c r="C12367" s="103"/>
      <c r="D12367" s="103"/>
      <c r="E12367" s="5" t="str">
        <f t="array" ref="E12367">IF(D12367="","",XLOOKUP(D12367,DATOS!$D$6:D14000,DATOS!$C$6:C14000,0,0,1))</f>
        <v/>
      </c>
      <c r="F12367" s="220"/>
      <c r="G12367" s="221"/>
      <c r="H12367" s="194"/>
      <c r="I12367" s="106"/>
      <c r="J12367" s="195"/>
      <c r="K12367" s="195"/>
      <c r="L12367" s="196"/>
    </row>
    <row r="12368">
      <c r="A12368" s="198"/>
      <c r="B12368" s="219"/>
      <c r="C12368" s="103"/>
      <c r="D12368" s="103"/>
      <c r="E12368" s="5" t="str">
        <f t="array" ref="E12368">IF(D12368="","",XLOOKUP(D12368,DATOS!$D$6:D14000,DATOS!$C$6:C14000,0,0,1))</f>
        <v/>
      </c>
      <c r="F12368" s="220"/>
      <c r="G12368" s="221"/>
      <c r="H12368" s="194"/>
      <c r="I12368" s="106"/>
      <c r="J12368" s="195"/>
      <c r="K12368" s="195"/>
      <c r="L12368" s="196"/>
    </row>
    <row r="12369">
      <c r="A12369" s="198"/>
      <c r="B12369" s="219"/>
      <c r="C12369" s="103"/>
      <c r="D12369" s="103"/>
      <c r="E12369" s="5" t="str">
        <f t="array" ref="E12369">IF(D12369="","",XLOOKUP(D12369,DATOS!$D$6:D14000,DATOS!$C$6:C14000,0,0,1))</f>
        <v/>
      </c>
      <c r="F12369" s="220"/>
      <c r="G12369" s="221"/>
      <c r="H12369" s="194"/>
      <c r="I12369" s="106"/>
      <c r="J12369" s="195"/>
      <c r="K12369" s="195"/>
      <c r="L12369" s="196"/>
    </row>
    <row r="12370">
      <c r="A12370" s="198"/>
      <c r="B12370" s="219"/>
      <c r="C12370" s="103"/>
      <c r="D12370" s="103"/>
      <c r="E12370" s="5" t="str">
        <f t="array" ref="E12370">IF(D12370="","",XLOOKUP(D12370,DATOS!$D$6:D14000,DATOS!$C$6:C14000,0,0,1))</f>
        <v/>
      </c>
      <c r="F12370" s="220"/>
      <c r="G12370" s="221"/>
      <c r="H12370" s="194"/>
      <c r="I12370" s="106"/>
      <c r="J12370" s="195"/>
      <c r="K12370" s="195"/>
      <c r="L12370" s="196"/>
    </row>
    <row r="12371">
      <c r="A12371" s="198"/>
      <c r="B12371" s="219"/>
      <c r="C12371" s="103"/>
      <c r="D12371" s="103"/>
      <c r="E12371" s="5" t="str">
        <f t="array" ref="E12371">IF(D12371="","",XLOOKUP(D12371,DATOS!$D$6:D14000,DATOS!$C$6:C14000,0,0,1))</f>
        <v/>
      </c>
      <c r="F12371" s="220"/>
      <c r="G12371" s="221"/>
      <c r="H12371" s="194"/>
      <c r="I12371" s="106"/>
      <c r="J12371" s="195"/>
      <c r="K12371" s="195"/>
      <c r="L12371" s="196"/>
    </row>
    <row r="12372">
      <c r="A12372" s="198"/>
      <c r="B12372" s="219"/>
      <c r="C12372" s="103"/>
      <c r="D12372" s="103"/>
      <c r="E12372" s="5" t="str">
        <f t="array" ref="E12372">IF(D12372="","",XLOOKUP(D12372,DATOS!$D$6:D14000,DATOS!$C$6:C14000,0,0,1))</f>
        <v/>
      </c>
      <c r="F12372" s="220"/>
      <c r="G12372" s="221"/>
      <c r="H12372" s="194"/>
      <c r="I12372" s="106"/>
      <c r="J12372" s="195"/>
      <c r="K12372" s="195"/>
      <c r="L12372" s="196"/>
    </row>
    <row r="12373">
      <c r="A12373" s="198"/>
      <c r="B12373" s="219"/>
      <c r="C12373" s="103"/>
      <c r="D12373" s="103"/>
      <c r="E12373" s="5" t="str">
        <f t="array" ref="E12373">IF(D12373="","",XLOOKUP(D12373,DATOS!$D$6:D14000,DATOS!$C$6:C14000,0,0,1))</f>
        <v/>
      </c>
      <c r="F12373" s="220"/>
      <c r="G12373" s="221"/>
      <c r="H12373" s="194"/>
      <c r="I12373" s="106"/>
      <c r="J12373" s="195"/>
      <c r="K12373" s="195"/>
      <c r="L12373" s="196"/>
    </row>
    <row r="12374">
      <c r="A12374" s="198"/>
      <c r="B12374" s="219"/>
      <c r="C12374" s="103"/>
      <c r="D12374" s="103"/>
      <c r="E12374" s="5" t="str">
        <f t="array" ref="E12374">IF(D12374="","",XLOOKUP(D12374,DATOS!$D$6:D14000,DATOS!$C$6:C14000,0,0,1))</f>
        <v/>
      </c>
      <c r="F12374" s="220"/>
      <c r="G12374" s="221"/>
      <c r="H12374" s="194"/>
      <c r="I12374" s="106"/>
      <c r="J12374" s="195"/>
      <c r="K12374" s="195"/>
      <c r="L12374" s="196"/>
    </row>
    <row r="12375">
      <c r="A12375" s="198"/>
      <c r="B12375" s="219"/>
      <c r="C12375" s="103"/>
      <c r="D12375" s="103"/>
      <c r="E12375" s="5" t="str">
        <f t="array" ref="E12375">IF(D12375="","",XLOOKUP(D12375,DATOS!$D$6:D14000,DATOS!$C$6:C14000,0,0,1))</f>
        <v/>
      </c>
      <c r="F12375" s="220"/>
      <c r="G12375" s="221"/>
      <c r="H12375" s="194"/>
      <c r="I12375" s="106"/>
      <c r="J12375" s="195"/>
      <c r="K12375" s="195"/>
      <c r="L12375" s="196"/>
    </row>
    <row r="12376">
      <c r="A12376" s="198"/>
      <c r="B12376" s="219"/>
      <c r="C12376" s="103"/>
      <c r="D12376" s="103"/>
      <c r="E12376" s="5" t="str">
        <f t="array" ref="E12376">IF(D12376="","",XLOOKUP(D12376,DATOS!$D$6:D14000,DATOS!$C$6:C14000,0,0,1))</f>
        <v/>
      </c>
      <c r="F12376" s="220"/>
      <c r="G12376" s="221"/>
      <c r="H12376" s="194"/>
      <c r="I12376" s="106"/>
      <c r="J12376" s="195"/>
      <c r="K12376" s="195"/>
      <c r="L12376" s="196"/>
    </row>
    <row r="12377">
      <c r="A12377" s="198"/>
      <c r="B12377" s="219"/>
      <c r="C12377" s="103"/>
      <c r="D12377" s="103"/>
      <c r="E12377" s="5" t="str">
        <f t="array" ref="E12377">IF(D12377="","",XLOOKUP(D12377,DATOS!$D$6:D14000,DATOS!$C$6:C14000,0,0,1))</f>
        <v/>
      </c>
      <c r="F12377" s="220"/>
      <c r="G12377" s="221"/>
      <c r="H12377" s="194"/>
      <c r="I12377" s="106"/>
      <c r="J12377" s="195"/>
      <c r="K12377" s="195"/>
      <c r="L12377" s="196"/>
    </row>
    <row r="12378">
      <c r="A12378" s="198"/>
      <c r="B12378" s="219"/>
      <c r="C12378" s="103"/>
      <c r="D12378" s="103"/>
      <c r="E12378" s="5" t="str">
        <f t="array" ref="E12378">IF(D12378="","",XLOOKUP(D12378,DATOS!$D$6:D14000,DATOS!$C$6:C14000,0,0,1))</f>
        <v/>
      </c>
      <c r="F12378" s="220"/>
      <c r="G12378" s="221"/>
      <c r="H12378" s="194"/>
      <c r="I12378" s="106"/>
      <c r="J12378" s="195"/>
      <c r="K12378" s="195"/>
      <c r="L12378" s="196"/>
    </row>
    <row r="12379">
      <c r="A12379" s="198"/>
      <c r="B12379" s="219"/>
      <c r="C12379" s="103"/>
      <c r="D12379" s="103"/>
      <c r="E12379" s="5" t="str">
        <f t="array" ref="E12379">IF(D12379="","",XLOOKUP(D12379,DATOS!$D$6:D14000,DATOS!$C$6:C14000,0,0,1))</f>
        <v/>
      </c>
      <c r="F12379" s="220"/>
      <c r="G12379" s="221"/>
      <c r="H12379" s="194"/>
      <c r="I12379" s="106"/>
      <c r="J12379" s="195"/>
      <c r="K12379" s="195"/>
      <c r="L12379" s="196"/>
    </row>
    <row r="12380">
      <c r="A12380" s="198"/>
      <c r="B12380" s="219"/>
      <c r="C12380" s="103"/>
      <c r="D12380" s="103"/>
      <c r="E12380" s="5" t="str">
        <f t="array" ref="E12380">IF(D12380="","",XLOOKUP(D12380,DATOS!$D$6:D14000,DATOS!$C$6:C14000,0,0,1))</f>
        <v/>
      </c>
      <c r="F12380" s="220"/>
      <c r="G12380" s="221"/>
      <c r="H12380" s="194"/>
      <c r="I12380" s="106"/>
      <c r="J12380" s="195"/>
      <c r="K12380" s="195"/>
      <c r="L12380" s="196"/>
    </row>
    <row r="12381">
      <c r="A12381" s="198"/>
      <c r="B12381" s="219"/>
      <c r="C12381" s="103"/>
      <c r="D12381" s="103"/>
      <c r="E12381" s="224" t="str">
        <f t="array" ref="E12381">IF(D12381="","",XLOOKUP(D12381,DATOS!$D$6:D14000,DATOS!$C$6:C14000,0,0,1))</f>
        <v/>
      </c>
      <c r="F12381" s="220"/>
      <c r="G12381" s="221"/>
      <c r="H12381" s="194"/>
      <c r="I12381" s="106"/>
      <c r="J12381" s="195"/>
      <c r="K12381" s="195"/>
      <c r="L12381" s="196"/>
    </row>
    <row r="12382">
      <c r="A12382" s="198"/>
      <c r="B12382" s="219"/>
      <c r="C12382" s="103"/>
      <c r="D12382" s="103"/>
      <c r="E12382" s="5" t="str">
        <f t="array" ref="E12382">IF(D12382="","",XLOOKUP(D12382,DATOS!$D$6:D14000,DATOS!$C$6:C14000,0,0,1))</f>
        <v/>
      </c>
      <c r="F12382" s="220"/>
      <c r="G12382" s="221"/>
      <c r="H12382" s="194"/>
      <c r="I12382" s="106"/>
      <c r="J12382" s="195"/>
      <c r="K12382" s="195"/>
      <c r="L12382" s="196"/>
    </row>
    <row r="12383">
      <c r="A12383" s="198"/>
      <c r="B12383" s="219"/>
      <c r="C12383" s="103"/>
      <c r="D12383" s="103"/>
      <c r="E12383" s="5" t="str">
        <f t="array" ref="E12383">IF(D12383="","",XLOOKUP(D12383,DATOS!$D$6:D14000,DATOS!$C$6:C14000,0,0,1))</f>
        <v/>
      </c>
      <c r="F12383" s="220"/>
      <c r="G12383" s="221"/>
      <c r="H12383" s="194"/>
      <c r="I12383" s="106"/>
      <c r="J12383" s="195"/>
      <c r="K12383" s="195"/>
      <c r="L12383" s="196"/>
    </row>
    <row r="12384">
      <c r="A12384" s="198"/>
      <c r="B12384" s="219"/>
      <c r="C12384" s="103"/>
      <c r="D12384" s="103"/>
      <c r="E12384" s="5" t="str">
        <f t="array" ref="E12384">IF(D12384="","",XLOOKUP(D12384,DATOS!$D$6:D14000,DATOS!$C$6:C14000,0,0,1))</f>
        <v/>
      </c>
      <c r="F12384" s="220"/>
      <c r="G12384" s="221"/>
      <c r="H12384" s="194"/>
      <c r="I12384" s="106"/>
      <c r="J12384" s="195"/>
      <c r="K12384" s="195"/>
      <c r="L12384" s="196"/>
    </row>
    <row r="12385">
      <c r="A12385" s="198"/>
      <c r="B12385" s="219"/>
      <c r="C12385" s="103"/>
      <c r="D12385" s="103"/>
      <c r="E12385" s="5" t="str">
        <f t="array" ref="E12385">IF(D12385="","",XLOOKUP(D12385,DATOS!$D$6:D14000,DATOS!$C$6:C14000,0,0,1))</f>
        <v/>
      </c>
      <c r="F12385" s="220"/>
      <c r="G12385" s="221"/>
      <c r="H12385" s="194"/>
      <c r="I12385" s="106"/>
      <c r="J12385" s="195"/>
      <c r="K12385" s="195"/>
      <c r="L12385" s="196"/>
    </row>
    <row r="12386">
      <c r="A12386" s="198"/>
      <c r="B12386" s="219"/>
      <c r="C12386" s="103"/>
      <c r="D12386" s="103"/>
      <c r="E12386" s="5" t="str">
        <f t="array" ref="E12386">IF(D12386="","",XLOOKUP(D12386,DATOS!$D$6:D14000,DATOS!$C$6:C14000,0,0,1))</f>
        <v/>
      </c>
      <c r="F12386" s="220"/>
      <c r="G12386" s="221"/>
      <c r="H12386" s="194"/>
      <c r="I12386" s="106"/>
      <c r="J12386" s="195"/>
      <c r="K12386" s="195"/>
      <c r="L12386" s="196"/>
    </row>
    <row r="12387">
      <c r="A12387" s="198"/>
      <c r="B12387" s="219"/>
      <c r="C12387" s="103"/>
      <c r="D12387" s="103"/>
      <c r="E12387" s="5" t="str">
        <f t="array" ref="E12387">IF(D12387="","",XLOOKUP(D12387,DATOS!$D$6:D14000,DATOS!$C$6:C14000,0,0,1))</f>
        <v/>
      </c>
      <c r="F12387" s="220"/>
      <c r="G12387" s="221"/>
      <c r="H12387" s="194"/>
      <c r="I12387" s="106"/>
      <c r="J12387" s="195"/>
      <c r="K12387" s="195"/>
      <c r="L12387" s="196"/>
    </row>
    <row r="12388">
      <c r="A12388" s="198"/>
      <c r="B12388" s="219"/>
      <c r="C12388" s="103"/>
      <c r="D12388" s="103"/>
      <c r="E12388" s="5" t="str">
        <f t="array" ref="E12388">IF(D12388="","",XLOOKUP(D12388,DATOS!$D$6:D14000,DATOS!$C$6:C14000,0,0,1))</f>
        <v/>
      </c>
      <c r="F12388" s="220"/>
      <c r="G12388" s="221"/>
      <c r="H12388" s="194"/>
      <c r="I12388" s="106"/>
      <c r="J12388" s="195"/>
      <c r="K12388" s="195"/>
      <c r="L12388" s="196"/>
    </row>
    <row r="12389">
      <c r="A12389" s="198"/>
      <c r="B12389" s="219"/>
      <c r="C12389" s="103"/>
      <c r="D12389" s="103"/>
      <c r="E12389" s="5" t="str">
        <f t="array" ref="E12389">IF(D12389="","",XLOOKUP(D12389,DATOS!$D$6:D14000,DATOS!$C$6:C14000,0,0,1))</f>
        <v/>
      </c>
      <c r="F12389" s="220"/>
      <c r="G12389" s="221"/>
      <c r="H12389" s="194"/>
      <c r="I12389" s="106"/>
      <c r="J12389" s="195"/>
      <c r="K12389" s="195"/>
      <c r="L12389" s="196"/>
    </row>
    <row r="12390">
      <c r="A12390" s="198"/>
      <c r="B12390" s="219"/>
      <c r="C12390" s="103"/>
      <c r="D12390" s="103"/>
      <c r="E12390" s="224" t="str">
        <f t="array" ref="E12390">IF(D12390="","",XLOOKUP(D12390,DATOS!$D$6:D14000,DATOS!$C$6:C14000,0,0,1))</f>
        <v/>
      </c>
      <c r="F12390" s="220"/>
      <c r="G12390" s="221"/>
      <c r="H12390" s="194"/>
      <c r="I12390" s="106"/>
      <c r="J12390" s="195"/>
      <c r="K12390" s="195"/>
      <c r="L12390" s="196"/>
    </row>
    <row r="12391">
      <c r="A12391" s="198"/>
      <c r="B12391" s="219"/>
      <c r="C12391" s="103"/>
      <c r="D12391" s="103"/>
      <c r="E12391" s="5" t="str">
        <f t="array" ref="E12391">IF(D12391="","",XLOOKUP(D12391,DATOS!$D$6:D14000,DATOS!$C$6:C14000,0,0,1))</f>
        <v/>
      </c>
      <c r="F12391" s="220"/>
      <c r="G12391" s="221"/>
      <c r="H12391" s="194"/>
      <c r="I12391" s="106"/>
      <c r="J12391" s="195"/>
      <c r="K12391" s="195"/>
      <c r="L12391" s="196"/>
    </row>
    <row r="12392">
      <c r="A12392" s="198"/>
      <c r="B12392" s="219"/>
      <c r="C12392" s="103"/>
      <c r="D12392" s="103"/>
      <c r="E12392" s="5" t="str">
        <f t="array" ref="E12392">IF(D12392="","",XLOOKUP(D12392,DATOS!$D$6:D14000,DATOS!$C$6:C14000,0,0,1))</f>
        <v/>
      </c>
      <c r="F12392" s="220"/>
      <c r="G12392" s="221"/>
      <c r="H12392" s="194"/>
      <c r="I12392" s="106"/>
      <c r="J12392" s="195"/>
      <c r="K12392" s="195"/>
      <c r="L12392" s="196"/>
    </row>
    <row r="12393">
      <c r="A12393" s="198"/>
      <c r="B12393" s="219"/>
      <c r="C12393" s="103"/>
      <c r="D12393" s="103"/>
      <c r="E12393" s="5" t="str">
        <f t="array" ref="E12393">IF(D12393="","",XLOOKUP(D12393,DATOS!$D$6:D14000,DATOS!$C$6:C14000,0,0,1))</f>
        <v/>
      </c>
      <c r="F12393" s="220"/>
      <c r="G12393" s="221"/>
      <c r="H12393" s="194"/>
      <c r="I12393" s="106"/>
      <c r="J12393" s="195"/>
      <c r="K12393" s="195"/>
      <c r="L12393" s="196"/>
    </row>
    <row r="12394">
      <c r="A12394" s="198"/>
      <c r="B12394" s="219"/>
      <c r="C12394" s="103"/>
      <c r="D12394" s="103"/>
      <c r="E12394" s="5" t="str">
        <f t="array" ref="E12394">IF(D12394="","",XLOOKUP(D12394,DATOS!$D$6:D14000,DATOS!$C$6:C14000,0,0,1))</f>
        <v/>
      </c>
      <c r="F12394" s="220"/>
      <c r="G12394" s="221"/>
      <c r="H12394" s="194"/>
      <c r="I12394" s="106"/>
      <c r="J12394" s="195"/>
      <c r="K12394" s="195"/>
      <c r="L12394" s="196"/>
    </row>
    <row r="12395">
      <c r="A12395" s="198"/>
      <c r="B12395" s="219"/>
      <c r="C12395" s="103"/>
      <c r="D12395" s="103"/>
      <c r="E12395" s="5" t="str">
        <f t="array" ref="E12395">IF(D12395="","",XLOOKUP(D12395,DATOS!$D$6:D14000,DATOS!$C$6:C14000,0,0,1))</f>
        <v/>
      </c>
      <c r="F12395" s="220"/>
      <c r="G12395" s="221"/>
      <c r="H12395" s="194"/>
      <c r="I12395" s="106"/>
      <c r="J12395" s="195"/>
      <c r="K12395" s="195"/>
      <c r="L12395" s="196"/>
    </row>
    <row r="12396">
      <c r="A12396" s="198"/>
      <c r="B12396" s="219"/>
      <c r="C12396" s="103"/>
      <c r="D12396" s="103"/>
      <c r="E12396" s="5" t="str">
        <f t="array" ref="E12396">IF(D12396="","",XLOOKUP(D12396,DATOS!$D$6:D14000,DATOS!$C$6:C14000,0,0,1))</f>
        <v/>
      </c>
      <c r="F12396" s="220"/>
      <c r="G12396" s="221"/>
      <c r="H12396" s="194"/>
      <c r="I12396" s="106"/>
      <c r="J12396" s="195"/>
      <c r="K12396" s="195"/>
      <c r="L12396" s="196"/>
    </row>
    <row r="12397">
      <c r="A12397" s="198"/>
      <c r="B12397" s="219"/>
      <c r="C12397" s="103"/>
      <c r="D12397" s="103"/>
      <c r="E12397" s="5" t="str">
        <f t="array" ref="E12397">IF(D12397="","",XLOOKUP(D12397,DATOS!$D$6:D14000,DATOS!$C$6:C14000,0,0,1))</f>
        <v/>
      </c>
      <c r="F12397" s="220"/>
      <c r="G12397" s="221"/>
      <c r="H12397" s="194"/>
      <c r="I12397" s="106"/>
      <c r="J12397" s="195"/>
      <c r="K12397" s="195"/>
      <c r="L12397" s="196"/>
    </row>
    <row r="12398">
      <c r="A12398" s="198"/>
      <c r="B12398" s="219"/>
      <c r="C12398" s="103"/>
      <c r="D12398" s="103"/>
      <c r="E12398" s="5" t="str">
        <f t="array" ref="E12398">IF(D12398="","",XLOOKUP(D12398,DATOS!$D$6:D14000,DATOS!$C$6:C14000,0,0,1))</f>
        <v/>
      </c>
      <c r="F12398" s="220"/>
      <c r="G12398" s="221"/>
      <c r="H12398" s="194"/>
      <c r="I12398" s="106"/>
      <c r="J12398" s="195"/>
      <c r="K12398" s="195"/>
      <c r="L12398" s="196"/>
    </row>
    <row r="12399">
      <c r="A12399" s="198"/>
      <c r="B12399" s="219"/>
      <c r="C12399" s="103"/>
      <c r="D12399" s="103"/>
      <c r="E12399" s="5" t="str">
        <f t="array" ref="E12399">IF(D12399="","",XLOOKUP(D12399,DATOS!$D$6:D14000,DATOS!$C$6:C14000,0,0,1))</f>
        <v/>
      </c>
      <c r="F12399" s="220"/>
      <c r="G12399" s="221"/>
      <c r="H12399" s="194"/>
      <c r="I12399" s="106"/>
      <c r="J12399" s="195"/>
      <c r="K12399" s="195"/>
      <c r="L12399" s="196"/>
    </row>
    <row r="12400">
      <c r="A12400" s="198"/>
      <c r="B12400" s="219"/>
      <c r="C12400" s="103"/>
      <c r="D12400" s="103"/>
      <c r="E12400" s="5" t="str">
        <f t="array" ref="E12400">IF(D12400="","",XLOOKUP(D12400,DATOS!$D$6:D14000,DATOS!$C$6:C14000,0,0,1))</f>
        <v/>
      </c>
      <c r="F12400" s="220"/>
      <c r="G12400" s="221"/>
      <c r="H12400" s="194"/>
      <c r="I12400" s="106"/>
      <c r="J12400" s="195"/>
      <c r="K12400" s="195"/>
      <c r="L12400" s="196"/>
    </row>
    <row r="12401">
      <c r="A12401" s="198"/>
      <c r="B12401" s="219"/>
      <c r="C12401" s="103"/>
      <c r="D12401" s="103"/>
      <c r="E12401" s="5" t="str">
        <f t="array" ref="E12401">IF(D12401="","",XLOOKUP(D12401,DATOS!$D$6:D14000,DATOS!$C$6:C14000,0,0,1))</f>
        <v/>
      </c>
      <c r="F12401" s="220"/>
      <c r="G12401" s="221"/>
      <c r="H12401" s="194"/>
      <c r="I12401" s="106"/>
      <c r="J12401" s="195"/>
      <c r="K12401" s="195"/>
      <c r="L12401" s="196"/>
    </row>
    <row r="12402">
      <c r="A12402" s="198"/>
      <c r="B12402" s="219"/>
      <c r="C12402" s="103"/>
      <c r="D12402" s="103"/>
      <c r="E12402" s="5" t="str">
        <f t="array" ref="E12402">IF(D12402="","",XLOOKUP(D12402,DATOS!$D$6:D14000,DATOS!$C$6:C14000,0,0,1))</f>
        <v/>
      </c>
      <c r="F12402" s="220"/>
      <c r="G12402" s="221"/>
      <c r="H12402" s="194"/>
      <c r="I12402" s="106"/>
      <c r="J12402" s="195"/>
      <c r="K12402" s="195"/>
      <c r="L12402" s="196"/>
    </row>
    <row r="12403">
      <c r="A12403" s="198"/>
      <c r="B12403" s="219"/>
      <c r="C12403" s="103"/>
      <c r="D12403" s="103"/>
      <c r="E12403" s="5" t="str">
        <f t="array" ref="E12403">IF(D12403="","",XLOOKUP(D12403,DATOS!$D$6:D14000,DATOS!$C$6:C14000,0,0,1))</f>
        <v/>
      </c>
      <c r="F12403" s="220"/>
      <c r="G12403" s="221"/>
      <c r="H12403" s="194"/>
      <c r="I12403" s="106"/>
      <c r="J12403" s="195"/>
      <c r="K12403" s="195"/>
      <c r="L12403" s="196"/>
    </row>
    <row r="12404">
      <c r="A12404" s="198"/>
      <c r="B12404" s="219"/>
      <c r="C12404" s="103"/>
      <c r="D12404" s="103"/>
      <c r="E12404" s="224" t="str">
        <f t="array" ref="E12404">IF(D12404="","",XLOOKUP(D12404,DATOS!$D$6:D14000,DATOS!$C$6:C14000,0,0,1))</f>
        <v/>
      </c>
      <c r="F12404" s="220"/>
      <c r="G12404" s="221"/>
      <c r="H12404" s="194"/>
      <c r="I12404" s="106"/>
      <c r="J12404" s="195"/>
      <c r="K12404" s="195"/>
      <c r="L12404" s="196"/>
    </row>
    <row r="12405">
      <c r="A12405" s="198"/>
      <c r="B12405" s="219"/>
      <c r="C12405" s="103"/>
      <c r="D12405" s="103"/>
      <c r="E12405" s="5" t="str">
        <f t="array" ref="E12405">IF(D12405="","",XLOOKUP(D12405,DATOS!$D$6:D14000,DATOS!$C$6:C14000,0,0,1))</f>
        <v/>
      </c>
      <c r="F12405" s="220"/>
      <c r="G12405" s="221"/>
      <c r="H12405" s="194"/>
      <c r="I12405" s="106"/>
      <c r="J12405" s="195"/>
      <c r="K12405" s="195"/>
      <c r="L12405" s="196"/>
    </row>
    <row r="12406">
      <c r="A12406" s="198"/>
      <c r="B12406" s="219"/>
      <c r="C12406" s="103"/>
      <c r="D12406" s="103"/>
      <c r="E12406" s="5" t="str">
        <f t="array" ref="E12406">IF(D12406="","",XLOOKUP(D12406,DATOS!$D$6:D14000,DATOS!$C$6:C14000,0,0,1))</f>
        <v/>
      </c>
      <c r="F12406" s="220"/>
      <c r="G12406" s="221"/>
      <c r="H12406" s="194"/>
      <c r="I12406" s="106"/>
      <c r="J12406" s="195"/>
      <c r="K12406" s="195"/>
      <c r="L12406" s="196"/>
    </row>
    <row r="12407">
      <c r="A12407" s="198"/>
      <c r="B12407" s="219"/>
      <c r="C12407" s="103"/>
      <c r="D12407" s="103"/>
      <c r="E12407" s="5" t="str">
        <f t="array" ref="E12407">IF(D12407="","",XLOOKUP(D12407,DATOS!$D$6:D14000,DATOS!$C$6:C14000,0,0,1))</f>
        <v/>
      </c>
      <c r="F12407" s="220"/>
      <c r="G12407" s="221"/>
      <c r="H12407" s="194"/>
      <c r="I12407" s="106"/>
      <c r="J12407" s="195"/>
      <c r="K12407" s="195"/>
      <c r="L12407" s="196"/>
    </row>
    <row r="12408">
      <c r="A12408" s="198"/>
      <c r="B12408" s="219"/>
      <c r="C12408" s="103"/>
      <c r="D12408" s="103"/>
      <c r="E12408" s="5" t="str">
        <f t="array" ref="E12408">IF(D12408="","",XLOOKUP(D12408,DATOS!$D$6:D14000,DATOS!$C$6:C14000,0,0,1))</f>
        <v/>
      </c>
      <c r="F12408" s="220"/>
      <c r="G12408" s="221"/>
      <c r="H12408" s="194"/>
      <c r="I12408" s="106"/>
      <c r="J12408" s="195"/>
      <c r="K12408" s="195"/>
      <c r="L12408" s="196"/>
    </row>
    <row r="12409">
      <c r="A12409" s="198"/>
      <c r="B12409" s="219"/>
      <c r="C12409" s="103"/>
      <c r="D12409" s="103"/>
      <c r="E12409" s="5" t="str">
        <f t="array" ref="E12409">IF(D12409="","",XLOOKUP(D12409,DATOS!$D$6:D14000,DATOS!$C$6:C14000,0,0,1))</f>
        <v/>
      </c>
      <c r="F12409" s="220"/>
      <c r="G12409" s="221"/>
      <c r="H12409" s="194"/>
      <c r="I12409" s="106"/>
      <c r="J12409" s="195"/>
      <c r="K12409" s="195"/>
      <c r="L12409" s="196"/>
    </row>
    <row r="12410">
      <c r="A12410" s="198"/>
      <c r="B12410" s="219"/>
      <c r="C12410" s="103"/>
      <c r="D12410" s="103"/>
      <c r="E12410" s="5" t="str">
        <f t="array" ref="E12410">IF(D12410="","",XLOOKUP(D12410,DATOS!$D$6:D14000,DATOS!$C$6:C14000,0,0,1))</f>
        <v/>
      </c>
      <c r="F12410" s="220"/>
      <c r="G12410" s="221"/>
      <c r="H12410" s="194"/>
      <c r="I12410" s="106"/>
      <c r="J12410" s="195"/>
      <c r="K12410" s="195"/>
      <c r="L12410" s="196"/>
    </row>
    <row r="12411">
      <c r="A12411" s="198"/>
      <c r="B12411" s="219"/>
      <c r="C12411" s="103"/>
      <c r="D12411" s="103"/>
      <c r="E12411" s="5" t="str">
        <f t="array" ref="E12411">IF(D12411="","",XLOOKUP(D12411,DATOS!$D$6:D14000,DATOS!$C$6:C14000,0,0,1))</f>
        <v/>
      </c>
      <c r="F12411" s="220"/>
      <c r="G12411" s="221"/>
      <c r="H12411" s="194"/>
      <c r="I12411" s="106"/>
      <c r="J12411" s="195"/>
      <c r="K12411" s="195"/>
      <c r="L12411" s="196"/>
    </row>
    <row r="12412">
      <c r="A12412" s="198"/>
      <c r="B12412" s="219"/>
      <c r="C12412" s="103"/>
      <c r="D12412" s="103"/>
      <c r="E12412" s="5" t="str">
        <f t="array" ref="E12412">IF(D12412="","",XLOOKUP(D12412,DATOS!$D$6:D14000,DATOS!$C$6:C14000,0,0,1))</f>
        <v/>
      </c>
      <c r="F12412" s="220"/>
      <c r="G12412" s="221"/>
      <c r="H12412" s="194"/>
      <c r="I12412" s="106"/>
      <c r="J12412" s="195"/>
      <c r="K12412" s="195"/>
      <c r="L12412" s="196"/>
    </row>
    <row r="12413">
      <c r="A12413" s="198"/>
      <c r="B12413" s="219"/>
      <c r="C12413" s="103"/>
      <c r="D12413" s="103"/>
      <c r="E12413" s="5" t="str">
        <f t="array" ref="E12413">IF(D12413="","",XLOOKUP(D12413,DATOS!$D$6:D14000,DATOS!$C$6:C14000,0,0,1))</f>
        <v/>
      </c>
      <c r="F12413" s="220"/>
      <c r="G12413" s="221"/>
      <c r="H12413" s="194"/>
      <c r="I12413" s="106"/>
      <c r="J12413" s="195"/>
      <c r="K12413" s="195"/>
      <c r="L12413" s="196"/>
    </row>
    <row r="12414">
      <c r="A12414" s="198"/>
      <c r="B12414" s="219"/>
      <c r="C12414" s="103"/>
      <c r="D12414" s="103"/>
      <c r="E12414" s="5" t="str">
        <f t="array" ref="E12414">IF(D12414="","",XLOOKUP(D12414,DATOS!$D$6:D14000,DATOS!$C$6:C14000,0,0,1))</f>
        <v/>
      </c>
      <c r="F12414" s="220"/>
      <c r="G12414" s="221"/>
      <c r="H12414" s="194"/>
      <c r="I12414" s="106"/>
      <c r="J12414" s="195"/>
      <c r="K12414" s="195"/>
      <c r="L12414" s="196"/>
    </row>
    <row r="12415">
      <c r="A12415" s="198"/>
      <c r="B12415" s="219"/>
      <c r="C12415" s="103"/>
      <c r="D12415" s="103"/>
      <c r="E12415" s="5" t="str">
        <f t="array" ref="E12415">IF(D12415="","",XLOOKUP(D12415,DATOS!$D$6:D14000,DATOS!$C$6:C14000,0,0,1))</f>
        <v/>
      </c>
      <c r="F12415" s="220"/>
      <c r="G12415" s="221"/>
      <c r="H12415" s="194"/>
      <c r="I12415" s="106"/>
      <c r="J12415" s="195"/>
      <c r="K12415" s="195"/>
      <c r="L12415" s="196"/>
    </row>
    <row r="12416">
      <c r="A12416" s="198"/>
      <c r="B12416" s="219"/>
      <c r="C12416" s="103"/>
      <c r="D12416" s="103"/>
      <c r="E12416" s="5" t="str">
        <f t="array" ref="E12416">IF(D12416="","",XLOOKUP(D12416,DATOS!$D$6:D14000,DATOS!$C$6:C14000,0,0,1))</f>
        <v/>
      </c>
      <c r="F12416" s="220"/>
      <c r="G12416" s="221"/>
      <c r="H12416" s="194"/>
      <c r="I12416" s="106"/>
      <c r="J12416" s="195"/>
      <c r="K12416" s="195"/>
      <c r="L12416" s="196"/>
    </row>
    <row r="12417">
      <c r="A12417" s="198"/>
      <c r="B12417" s="219"/>
      <c r="C12417" s="103"/>
      <c r="D12417" s="103"/>
      <c r="E12417" s="224" t="str">
        <f t="array" ref="E12417">IF(D12417="","",XLOOKUP(D12417,DATOS!$D$6:D14000,DATOS!$C$6:C14000,0,0,1))</f>
        <v/>
      </c>
      <c r="F12417" s="220"/>
      <c r="G12417" s="221"/>
      <c r="H12417" s="194"/>
      <c r="I12417" s="106"/>
      <c r="J12417" s="195"/>
      <c r="K12417" s="195"/>
      <c r="L12417" s="196"/>
    </row>
    <row r="12418">
      <c r="A12418" s="198"/>
      <c r="B12418" s="219"/>
      <c r="C12418" s="103"/>
      <c r="D12418" s="103"/>
      <c r="E12418" s="5" t="str">
        <f t="array" ref="E12418">IF(D12418="","",XLOOKUP(D12418,DATOS!$D$6:D14000,DATOS!$C$6:C14000,0,0,1))</f>
        <v/>
      </c>
      <c r="F12418" s="220"/>
      <c r="G12418" s="221"/>
      <c r="H12418" s="194"/>
      <c r="I12418" s="106"/>
      <c r="J12418" s="195"/>
      <c r="K12418" s="195"/>
      <c r="L12418" s="196"/>
    </row>
    <row r="12419">
      <c r="A12419" s="198"/>
      <c r="B12419" s="219"/>
      <c r="C12419" s="103"/>
      <c r="D12419" s="103"/>
      <c r="E12419" s="5" t="str">
        <f t="array" ref="E12419">IF(D12419="","",XLOOKUP(D12419,DATOS!$D$6:D14000,DATOS!$C$6:C14000,0,0,1))</f>
        <v/>
      </c>
      <c r="F12419" s="220"/>
      <c r="G12419" s="221"/>
      <c r="H12419" s="194"/>
      <c r="I12419" s="106"/>
      <c r="J12419" s="195"/>
      <c r="K12419" s="195"/>
      <c r="L12419" s="196"/>
    </row>
    <row r="12420">
      <c r="A12420" s="198"/>
      <c r="B12420" s="219"/>
      <c r="C12420" s="103"/>
      <c r="D12420" s="103"/>
      <c r="E12420" s="5" t="str">
        <f t="array" ref="E12420">IF(D12420="","",XLOOKUP(D12420,DATOS!$D$6:D14000,DATOS!$C$6:C14000,0,0,1))</f>
        <v/>
      </c>
      <c r="F12420" s="220"/>
      <c r="G12420" s="221"/>
      <c r="H12420" s="194"/>
      <c r="I12420" s="106"/>
      <c r="J12420" s="195"/>
      <c r="K12420" s="195"/>
      <c r="L12420" s="196"/>
    </row>
    <row r="12421">
      <c r="A12421" s="198"/>
      <c r="B12421" s="219"/>
      <c r="C12421" s="103"/>
      <c r="D12421" s="103"/>
      <c r="E12421" s="5" t="str">
        <f t="array" ref="E12421">IF(D12421="","",XLOOKUP(D12421,DATOS!$D$6:D14000,DATOS!$C$6:C14000,0,0,1))</f>
        <v/>
      </c>
      <c r="F12421" s="220"/>
      <c r="G12421" s="221"/>
      <c r="H12421" s="194"/>
      <c r="I12421" s="106"/>
      <c r="J12421" s="195"/>
      <c r="K12421" s="195"/>
      <c r="L12421" s="196"/>
    </row>
    <row r="12422">
      <c r="A12422" s="198"/>
      <c r="B12422" s="219"/>
      <c r="C12422" s="103"/>
      <c r="D12422" s="103"/>
      <c r="E12422" s="5" t="str">
        <f t="array" ref="E12422">IF(D12422="","",XLOOKUP(D12422,DATOS!$D$6:D14000,DATOS!$C$6:C14000,0,0,1))</f>
        <v/>
      </c>
      <c r="F12422" s="220"/>
      <c r="G12422" s="221"/>
      <c r="H12422" s="194"/>
      <c r="I12422" s="106"/>
      <c r="J12422" s="195"/>
      <c r="K12422" s="195"/>
      <c r="L12422" s="196"/>
    </row>
    <row r="12423">
      <c r="A12423" s="198"/>
      <c r="B12423" s="219"/>
      <c r="C12423" s="103"/>
      <c r="D12423" s="103"/>
      <c r="E12423" s="5" t="str">
        <f t="array" ref="E12423">IF(D12423="","",XLOOKUP(D12423,DATOS!$D$6:D14000,DATOS!$C$6:C14000,0,0,1))</f>
        <v/>
      </c>
      <c r="F12423" s="220"/>
      <c r="G12423" s="221"/>
      <c r="H12423" s="194"/>
      <c r="I12423" s="106"/>
      <c r="J12423" s="195"/>
      <c r="K12423" s="195"/>
      <c r="L12423" s="196"/>
    </row>
    <row r="12424">
      <c r="A12424" s="198"/>
      <c r="B12424" s="219"/>
      <c r="C12424" s="103"/>
      <c r="D12424" s="103"/>
      <c r="E12424" s="5" t="str">
        <f t="array" ref="E12424">IF(D12424="","",XLOOKUP(D12424,DATOS!$D$6:D14000,DATOS!$C$6:C14000,0,0,1))</f>
        <v/>
      </c>
      <c r="F12424" s="220"/>
      <c r="G12424" s="221"/>
      <c r="H12424" s="194"/>
      <c r="I12424" s="106"/>
      <c r="J12424" s="195"/>
      <c r="K12424" s="195"/>
      <c r="L12424" s="196"/>
    </row>
    <row r="12425">
      <c r="A12425" s="198"/>
      <c r="B12425" s="219"/>
      <c r="C12425" s="103"/>
      <c r="D12425" s="103"/>
      <c r="E12425" s="5" t="str">
        <f t="array" ref="E12425">IF(D12425="","",XLOOKUP(D12425,DATOS!$D$6:D14000,DATOS!$C$6:C14000,0,0,1))</f>
        <v/>
      </c>
      <c r="F12425" s="220"/>
      <c r="G12425" s="221"/>
      <c r="H12425" s="194"/>
      <c r="I12425" s="106"/>
      <c r="J12425" s="195"/>
      <c r="K12425" s="195"/>
      <c r="L12425" s="196"/>
    </row>
    <row r="12426">
      <c r="A12426" s="198"/>
      <c r="B12426" s="219"/>
      <c r="C12426" s="103"/>
      <c r="D12426" s="103"/>
      <c r="E12426" s="5" t="str">
        <f t="array" ref="E12426">IF(D12426="","",XLOOKUP(D12426,DATOS!$D$6:D14000,DATOS!$C$6:C14000,0,0,1))</f>
        <v/>
      </c>
      <c r="F12426" s="220"/>
      <c r="G12426" s="221"/>
      <c r="H12426" s="194"/>
      <c r="I12426" s="106"/>
      <c r="J12426" s="195"/>
      <c r="K12426" s="195"/>
      <c r="L12426" s="196"/>
    </row>
    <row r="12427">
      <c r="A12427" s="198"/>
      <c r="B12427" s="219"/>
      <c r="C12427" s="103"/>
      <c r="D12427" s="103"/>
      <c r="E12427" s="5" t="str">
        <f t="array" ref="E12427">IF(D12427="","",XLOOKUP(D12427,DATOS!$D$6:D14000,DATOS!$C$6:C14000,0,0,1))</f>
        <v/>
      </c>
      <c r="F12427" s="220"/>
      <c r="G12427" s="221"/>
      <c r="H12427" s="194"/>
      <c r="I12427" s="106"/>
      <c r="J12427" s="195"/>
      <c r="K12427" s="195"/>
      <c r="L12427" s="196"/>
    </row>
    <row r="12428">
      <c r="A12428" s="198"/>
      <c r="B12428" s="219"/>
      <c r="C12428" s="103"/>
      <c r="D12428" s="103"/>
      <c r="E12428" s="5" t="str">
        <f t="array" ref="E12428">IF(D12428="","",XLOOKUP(D12428,DATOS!$D$6:D14000,DATOS!$C$6:C14000,0,0,1))</f>
        <v/>
      </c>
      <c r="F12428" s="220"/>
      <c r="G12428" s="221"/>
      <c r="H12428" s="194"/>
      <c r="I12428" s="106"/>
      <c r="J12428" s="195"/>
      <c r="K12428" s="195"/>
      <c r="L12428" s="196"/>
    </row>
    <row r="12429">
      <c r="A12429" s="198"/>
      <c r="B12429" s="219"/>
      <c r="C12429" s="103"/>
      <c r="D12429" s="103"/>
      <c r="E12429" s="5" t="str">
        <f t="array" ref="E12429">IF(D12429="","",XLOOKUP(D12429,DATOS!$D$6:D14000,DATOS!$C$6:C14000,0,0,1))</f>
        <v/>
      </c>
      <c r="F12429" s="220"/>
      <c r="G12429" s="221"/>
      <c r="H12429" s="194"/>
      <c r="I12429" s="106"/>
      <c r="J12429" s="195"/>
      <c r="K12429" s="195"/>
      <c r="L12429" s="196"/>
    </row>
    <row r="12430">
      <c r="A12430" s="198"/>
      <c r="B12430" s="219"/>
      <c r="C12430" s="103"/>
      <c r="D12430" s="103"/>
      <c r="E12430" s="5" t="str">
        <f t="array" ref="E12430">IF(D12430="","",XLOOKUP(D12430,DATOS!$D$6:D14000,DATOS!$C$6:C14000,0,0,1))</f>
        <v/>
      </c>
      <c r="F12430" s="220"/>
      <c r="G12430" s="221"/>
      <c r="H12430" s="194"/>
      <c r="I12430" s="106"/>
      <c r="J12430" s="195"/>
      <c r="K12430" s="195"/>
      <c r="L12430" s="196"/>
    </row>
    <row r="12431">
      <c r="A12431" s="198"/>
      <c r="B12431" s="219"/>
      <c r="C12431" s="103"/>
      <c r="D12431" s="103"/>
      <c r="E12431" s="5" t="str">
        <f t="array" ref="E12431">IF(D12431="","",XLOOKUP(D12431,DATOS!$D$6:D14000,DATOS!$C$6:C14000,0,0,1))</f>
        <v/>
      </c>
      <c r="F12431" s="220"/>
      <c r="G12431" s="221"/>
      <c r="H12431" s="194"/>
      <c r="I12431" s="106"/>
      <c r="J12431" s="195"/>
      <c r="K12431" s="195"/>
      <c r="L12431" s="196"/>
    </row>
    <row r="12432">
      <c r="A12432" s="198"/>
      <c r="B12432" s="219"/>
      <c r="C12432" s="103"/>
      <c r="D12432" s="103"/>
      <c r="E12432" s="5" t="str">
        <f t="array" ref="E12432">IF(D12432="","",XLOOKUP(D12432,DATOS!$D$6:D14000,DATOS!$C$6:C14000,0,0,1))</f>
        <v/>
      </c>
      <c r="F12432" s="220"/>
      <c r="G12432" s="221"/>
      <c r="H12432" s="194"/>
      <c r="I12432" s="106"/>
      <c r="J12432" s="195"/>
      <c r="K12432" s="195"/>
      <c r="L12432" s="196"/>
    </row>
    <row r="12433">
      <c r="A12433" s="198"/>
      <c r="B12433" s="219"/>
      <c r="C12433" s="103"/>
      <c r="D12433" s="103"/>
      <c r="E12433" s="5" t="str">
        <f t="array" ref="E12433">IF(D12433="","",XLOOKUP(D12433,DATOS!$D$6:D14000,DATOS!$C$6:C14000,0,0,1))</f>
        <v/>
      </c>
      <c r="F12433" s="220"/>
      <c r="G12433" s="221"/>
      <c r="H12433" s="194"/>
      <c r="I12433" s="106"/>
      <c r="J12433" s="195"/>
      <c r="K12433" s="195"/>
      <c r="L12433" s="196"/>
    </row>
    <row r="12434">
      <c r="A12434" s="198"/>
      <c r="B12434" s="219"/>
      <c r="C12434" s="103"/>
      <c r="D12434" s="103"/>
      <c r="E12434" s="5" t="str">
        <f t="array" ref="E12434">IF(D12434="","",XLOOKUP(D12434,DATOS!$D$6:D14000,DATOS!$C$6:C14000,0,0,1))</f>
        <v/>
      </c>
      <c r="F12434" s="220"/>
      <c r="G12434" s="221"/>
      <c r="H12434" s="194"/>
      <c r="I12434" s="106"/>
      <c r="J12434" s="195"/>
      <c r="K12434" s="195"/>
      <c r="L12434" s="196"/>
    </row>
    <row r="12435">
      <c r="A12435" s="198"/>
      <c r="B12435" s="219"/>
      <c r="C12435" s="103"/>
      <c r="D12435" s="103"/>
      <c r="E12435" s="5" t="str">
        <f t="array" ref="E12435">IF(D12435="","",XLOOKUP(D12435,DATOS!$D$6:D14000,DATOS!$C$6:C14000,0,0,1))</f>
        <v/>
      </c>
      <c r="F12435" s="220"/>
      <c r="G12435" s="221"/>
      <c r="H12435" s="194"/>
      <c r="I12435" s="106"/>
      <c r="J12435" s="195"/>
      <c r="K12435" s="195"/>
      <c r="L12435" s="196"/>
    </row>
    <row r="12436">
      <c r="A12436" s="198"/>
      <c r="B12436" s="219"/>
      <c r="C12436" s="103"/>
      <c r="D12436" s="103"/>
      <c r="E12436" s="5" t="str">
        <f t="array" ref="E12436">IF(D12436="","",XLOOKUP(D12436,DATOS!$D$6:D14000,DATOS!$C$6:C14000,0,0,1))</f>
        <v/>
      </c>
      <c r="F12436" s="220"/>
      <c r="G12436" s="221"/>
      <c r="H12436" s="194"/>
      <c r="I12436" s="106"/>
      <c r="J12436" s="195"/>
      <c r="K12436" s="195"/>
      <c r="L12436" s="196"/>
    </row>
    <row r="12437">
      <c r="A12437" s="198"/>
      <c r="B12437" s="219"/>
      <c r="C12437" s="103"/>
      <c r="D12437" s="103"/>
      <c r="E12437" s="5" t="str">
        <f t="array" ref="E12437">IF(D12437="","",XLOOKUP(D12437,DATOS!$D$6:D14000,DATOS!$C$6:C14000,0,0,1))</f>
        <v/>
      </c>
      <c r="F12437" s="220"/>
      <c r="G12437" s="221"/>
      <c r="H12437" s="194"/>
      <c r="I12437" s="106"/>
      <c r="J12437" s="195"/>
      <c r="K12437" s="195"/>
      <c r="L12437" s="196"/>
    </row>
    <row r="12438">
      <c r="A12438" s="198"/>
      <c r="B12438" s="219"/>
      <c r="C12438" s="103"/>
      <c r="D12438" s="103"/>
      <c r="E12438" s="5" t="str">
        <f t="array" ref="E12438">IF(D12438="","",XLOOKUP(D12438,DATOS!$D$6:D14000,DATOS!$C$6:C14000,0,0,1))</f>
        <v/>
      </c>
      <c r="F12438" s="220"/>
      <c r="G12438" s="221"/>
      <c r="H12438" s="194"/>
      <c r="I12438" s="106"/>
      <c r="J12438" s="195"/>
      <c r="K12438" s="195"/>
      <c r="L12438" s="196"/>
    </row>
    <row r="12439">
      <c r="A12439" s="198"/>
      <c r="B12439" s="219"/>
      <c r="C12439" s="103"/>
      <c r="D12439" s="103"/>
      <c r="E12439" s="5" t="str">
        <f t="array" ref="E12439">IF(D12439="","",XLOOKUP(D12439,DATOS!$D$6:D14000,DATOS!$C$6:C14000,0,0,1))</f>
        <v/>
      </c>
      <c r="F12439" s="220"/>
      <c r="G12439" s="221"/>
      <c r="H12439" s="194"/>
      <c r="I12439" s="106"/>
      <c r="J12439" s="195"/>
      <c r="K12439" s="195"/>
      <c r="L12439" s="196"/>
    </row>
    <row r="12440">
      <c r="A12440" s="198"/>
      <c r="B12440" s="219"/>
      <c r="C12440" s="103"/>
      <c r="D12440" s="103"/>
      <c r="E12440" s="5" t="str">
        <f t="array" ref="E12440">IF(D12440="","",XLOOKUP(D12440,DATOS!$D$6:D14000,DATOS!$C$6:C14000,0,0,1))</f>
        <v/>
      </c>
      <c r="F12440" s="220"/>
      <c r="G12440" s="221"/>
      <c r="H12440" s="194"/>
      <c r="I12440" s="106"/>
      <c r="J12440" s="195"/>
      <c r="K12440" s="195"/>
      <c r="L12440" s="196"/>
    </row>
    <row r="12441">
      <c r="A12441" s="198"/>
      <c r="B12441" s="219"/>
      <c r="C12441" s="103"/>
      <c r="D12441" s="103"/>
      <c r="E12441" s="5" t="str">
        <f t="array" ref="E12441">IF(D12441="","",XLOOKUP(D12441,DATOS!$D$6:D14000,DATOS!$C$6:C14000,0,0,1))</f>
        <v/>
      </c>
      <c r="F12441" s="220"/>
      <c r="G12441" s="221"/>
      <c r="H12441" s="194"/>
      <c r="I12441" s="106"/>
      <c r="J12441" s="195"/>
      <c r="K12441" s="195"/>
      <c r="L12441" s="196"/>
    </row>
    <row r="12442">
      <c r="A12442" s="198"/>
      <c r="B12442" s="219"/>
      <c r="C12442" s="103"/>
      <c r="D12442" s="103"/>
      <c r="E12442" s="5" t="str">
        <f t="array" ref="E12442">IF(D12442="","",XLOOKUP(D12442,DATOS!$D$6:D14000,DATOS!$C$6:C14000,0,0,1))</f>
        <v/>
      </c>
      <c r="F12442" s="220"/>
      <c r="G12442" s="221"/>
      <c r="H12442" s="194"/>
      <c r="I12442" s="106"/>
      <c r="J12442" s="195"/>
      <c r="K12442" s="195"/>
      <c r="L12442" s="196"/>
    </row>
    <row r="12443">
      <c r="A12443" s="198"/>
      <c r="B12443" s="219"/>
      <c r="C12443" s="103"/>
      <c r="D12443" s="103"/>
      <c r="E12443" s="5" t="str">
        <f t="array" ref="E12443">IF(D12443="","",XLOOKUP(D12443,DATOS!$D$6:D14000,DATOS!$C$6:C14000,0,0,1))</f>
        <v/>
      </c>
      <c r="F12443" s="220"/>
      <c r="G12443" s="221"/>
      <c r="H12443" s="194"/>
      <c r="I12443" s="106"/>
      <c r="J12443" s="195"/>
      <c r="K12443" s="195"/>
      <c r="L12443" s="196"/>
    </row>
    <row r="12444">
      <c r="A12444" s="198"/>
      <c r="B12444" s="219"/>
      <c r="C12444" s="103"/>
      <c r="D12444" s="103"/>
      <c r="E12444" s="5" t="str">
        <f t="array" ref="E12444">IF(D12444="","",XLOOKUP(D12444,DATOS!$D$6:D14000,DATOS!$C$6:C14000,0,0,1))</f>
        <v/>
      </c>
      <c r="F12444" s="220"/>
      <c r="G12444" s="221"/>
      <c r="H12444" s="194"/>
      <c r="I12444" s="106"/>
      <c r="J12444" s="195"/>
      <c r="K12444" s="195"/>
      <c r="L12444" s="196"/>
    </row>
    <row r="12445">
      <c r="A12445" s="198"/>
      <c r="B12445" s="219"/>
      <c r="C12445" s="103"/>
      <c r="D12445" s="103"/>
      <c r="E12445" s="5" t="str">
        <f t="array" ref="E12445">IF(D12445="","",XLOOKUP(D12445,DATOS!$D$6:D14000,DATOS!$C$6:C14000,0,0,1))</f>
        <v/>
      </c>
      <c r="F12445" s="220"/>
      <c r="G12445" s="221"/>
      <c r="H12445" s="194"/>
      <c r="I12445" s="106"/>
      <c r="J12445" s="195"/>
      <c r="K12445" s="195"/>
      <c r="L12445" s="196"/>
    </row>
    <row r="12446">
      <c r="A12446" s="198"/>
      <c r="B12446" s="219"/>
      <c r="C12446" s="103"/>
      <c r="D12446" s="103"/>
      <c r="E12446" s="5" t="str">
        <f t="array" ref="E12446">IF(D12446="","",XLOOKUP(D12446,DATOS!$D$6:D14000,DATOS!$C$6:C14000,0,0,1))</f>
        <v/>
      </c>
      <c r="F12446" s="220"/>
      <c r="G12446" s="221"/>
      <c r="H12446" s="194"/>
      <c r="I12446" s="106"/>
      <c r="J12446" s="195"/>
      <c r="K12446" s="195"/>
      <c r="L12446" s="196"/>
    </row>
    <row r="12447">
      <c r="A12447" s="198"/>
      <c r="B12447" s="219"/>
      <c r="C12447" s="103"/>
      <c r="D12447" s="103"/>
      <c r="E12447" s="5" t="str">
        <f t="array" ref="E12447">IF(D12447="","",XLOOKUP(D12447,DATOS!$D$6:D14000,DATOS!$C$6:C14000,0,0,1))</f>
        <v/>
      </c>
      <c r="F12447" s="220"/>
      <c r="G12447" s="221"/>
      <c r="H12447" s="194"/>
      <c r="I12447" s="106"/>
      <c r="J12447" s="195"/>
      <c r="K12447" s="195"/>
      <c r="L12447" s="196"/>
    </row>
    <row r="12448">
      <c r="A12448" s="198"/>
      <c r="B12448" s="219"/>
      <c r="C12448" s="103"/>
      <c r="D12448" s="103"/>
      <c r="E12448" s="5" t="str">
        <f t="array" ref="E12448">IF(D12448="","",XLOOKUP(D12448,DATOS!$D$6:D14000,DATOS!$C$6:C14000,0,0,1))</f>
        <v/>
      </c>
      <c r="F12448" s="220"/>
      <c r="G12448" s="221"/>
      <c r="H12448" s="194"/>
      <c r="I12448" s="106"/>
      <c r="J12448" s="195"/>
      <c r="K12448" s="195"/>
      <c r="L12448" s="196"/>
    </row>
    <row r="12449">
      <c r="A12449" s="198"/>
      <c r="B12449" s="219"/>
      <c r="C12449" s="103"/>
      <c r="D12449" s="103"/>
      <c r="E12449" s="5" t="str">
        <f t="array" ref="E12449">IF(D12449="","",XLOOKUP(D12449,DATOS!$D$6:D14000,DATOS!$C$6:C14000,0,0,1))</f>
        <v/>
      </c>
      <c r="F12449" s="220"/>
      <c r="G12449" s="221"/>
      <c r="H12449" s="194"/>
      <c r="I12449" s="106"/>
      <c r="J12449" s="195"/>
      <c r="K12449" s="195"/>
      <c r="L12449" s="196"/>
    </row>
    <row r="12450">
      <c r="A12450" s="198"/>
      <c r="B12450" s="219"/>
      <c r="C12450" s="103"/>
      <c r="D12450" s="103"/>
      <c r="E12450" s="5" t="str">
        <f t="array" ref="E12450">IF(D12450="","",XLOOKUP(D12450,DATOS!$D$6:D14000,DATOS!$C$6:C14000,0,0,1))</f>
        <v/>
      </c>
      <c r="F12450" s="220"/>
      <c r="G12450" s="221"/>
      <c r="H12450" s="194"/>
      <c r="I12450" s="106"/>
      <c r="J12450" s="195"/>
      <c r="K12450" s="195"/>
      <c r="L12450" s="196"/>
    </row>
    <row r="12451">
      <c r="A12451" s="198"/>
      <c r="B12451" s="219"/>
      <c r="C12451" s="103"/>
      <c r="D12451" s="103"/>
      <c r="E12451" s="5" t="str">
        <f t="array" ref="E12451">IF(D12451="","",XLOOKUP(D12451,DATOS!$D$6:D14000,DATOS!$C$6:C14000,0,0,1))</f>
        <v/>
      </c>
      <c r="F12451" s="220"/>
      <c r="G12451" s="221"/>
      <c r="H12451" s="194"/>
      <c r="I12451" s="106"/>
      <c r="J12451" s="195"/>
      <c r="K12451" s="195"/>
      <c r="L12451" s="196"/>
    </row>
    <row r="12452">
      <c r="A12452" s="198"/>
      <c r="B12452" s="219"/>
      <c r="C12452" s="103"/>
      <c r="D12452" s="103"/>
      <c r="E12452" s="224" t="str">
        <f t="array" ref="E12452">IF(D12452="","",XLOOKUP(D12452,DATOS!$D$6:D14000,DATOS!$C$6:C14000,0,0,1))</f>
        <v/>
      </c>
      <c r="F12452" s="220"/>
      <c r="G12452" s="221"/>
      <c r="H12452" s="194"/>
      <c r="I12452" s="106"/>
      <c r="J12452" s="195"/>
      <c r="K12452" s="195"/>
      <c r="L12452" s="196"/>
    </row>
    <row r="12453">
      <c r="A12453" s="198"/>
      <c r="B12453" s="219"/>
      <c r="C12453" s="103"/>
      <c r="D12453" s="103"/>
      <c r="E12453" s="5" t="str">
        <f t="array" ref="E12453">IF(D12453="","",XLOOKUP(D12453,DATOS!$D$6:D14000,DATOS!$C$6:C14000,0,0,1))</f>
        <v/>
      </c>
      <c r="F12453" s="220"/>
      <c r="G12453" s="221"/>
      <c r="H12453" s="194"/>
      <c r="I12453" s="106"/>
      <c r="J12453" s="195"/>
      <c r="K12453" s="195"/>
      <c r="L12453" s="196"/>
    </row>
    <row r="12454">
      <c r="A12454" s="198"/>
      <c r="B12454" s="219"/>
      <c r="C12454" s="103"/>
      <c r="D12454" s="103"/>
      <c r="E12454" s="5" t="str">
        <f t="array" ref="E12454">IF(D12454="","",XLOOKUP(D12454,DATOS!$D$6:D14000,DATOS!$C$6:C14000,0,0,1))</f>
        <v/>
      </c>
      <c r="F12454" s="220"/>
      <c r="G12454" s="221"/>
      <c r="H12454" s="194"/>
      <c r="I12454" s="106"/>
      <c r="J12454" s="195"/>
      <c r="K12454" s="195"/>
      <c r="L12454" s="196"/>
    </row>
    <row r="12455">
      <c r="A12455" s="198"/>
      <c r="B12455" s="219"/>
      <c r="C12455" s="103"/>
      <c r="D12455" s="103"/>
      <c r="E12455" s="5" t="str">
        <f t="array" ref="E12455">IF(D12455="","",XLOOKUP(D12455,DATOS!$D$6:D14000,DATOS!$C$6:C14000,0,0,1))</f>
        <v/>
      </c>
      <c r="F12455" s="220"/>
      <c r="G12455" s="221"/>
      <c r="H12455" s="194"/>
      <c r="I12455" s="106"/>
      <c r="J12455" s="195"/>
      <c r="K12455" s="195"/>
      <c r="L12455" s="196"/>
    </row>
    <row r="12456">
      <c r="A12456" s="198"/>
      <c r="B12456" s="219"/>
      <c r="C12456" s="103"/>
      <c r="D12456" s="103"/>
      <c r="E12456" s="5" t="str">
        <f t="array" ref="E12456">IF(D12456="","",XLOOKUP(D12456,DATOS!$D$6:D14000,DATOS!$C$6:C14000,0,0,1))</f>
        <v/>
      </c>
      <c r="F12456" s="220"/>
      <c r="G12456" s="221"/>
      <c r="H12456" s="194"/>
      <c r="I12456" s="106"/>
      <c r="J12456" s="195"/>
      <c r="K12456" s="195"/>
      <c r="L12456" s="196"/>
    </row>
    <row r="12457">
      <c r="A12457" s="198"/>
      <c r="B12457" s="219"/>
      <c r="C12457" s="103"/>
      <c r="D12457" s="103"/>
      <c r="E12457" s="5" t="str">
        <f t="array" ref="E12457">IF(D12457="","",XLOOKUP(D12457,DATOS!$D$6:D14000,DATOS!$C$6:C14000,0,0,1))</f>
        <v/>
      </c>
      <c r="F12457" s="220"/>
      <c r="G12457" s="221"/>
      <c r="H12457" s="194"/>
      <c r="I12457" s="106"/>
      <c r="J12457" s="195"/>
      <c r="K12457" s="195"/>
      <c r="L12457" s="196"/>
    </row>
    <row r="12458">
      <c r="A12458" s="198"/>
      <c r="B12458" s="219"/>
      <c r="C12458" s="103"/>
      <c r="D12458" s="103"/>
      <c r="E12458" s="5" t="str">
        <f t="array" ref="E12458">IF(D12458="","",XLOOKUP(D12458,DATOS!$D$6:D14000,DATOS!$C$6:C14000,0,0,1))</f>
        <v/>
      </c>
      <c r="F12458" s="220"/>
      <c r="G12458" s="221"/>
      <c r="H12458" s="194"/>
      <c r="I12458" s="106"/>
      <c r="J12458" s="195"/>
      <c r="K12458" s="195"/>
      <c r="L12458" s="196"/>
    </row>
    <row r="12459">
      <c r="A12459" s="198"/>
      <c r="B12459" s="219"/>
      <c r="C12459" s="103"/>
      <c r="D12459" s="103"/>
      <c r="E12459" s="5" t="str">
        <f t="array" ref="E12459">IF(D12459="","",XLOOKUP(D12459,DATOS!$D$6:D14000,DATOS!$C$6:C14000,0,0,1))</f>
        <v/>
      </c>
      <c r="F12459" s="220"/>
      <c r="G12459" s="221"/>
      <c r="H12459" s="194"/>
      <c r="I12459" s="106"/>
      <c r="J12459" s="195"/>
      <c r="K12459" s="195"/>
      <c r="L12459" s="196"/>
    </row>
    <row r="12460">
      <c r="A12460" s="198"/>
      <c r="B12460" s="219"/>
      <c r="C12460" s="103"/>
      <c r="D12460" s="103"/>
      <c r="E12460" s="5" t="str">
        <f t="array" ref="E12460">IF(D12460="","",XLOOKUP(D12460,DATOS!$D$6:D14000,DATOS!$C$6:C14000,0,0,1))</f>
        <v/>
      </c>
      <c r="F12460" s="220"/>
      <c r="G12460" s="221"/>
      <c r="H12460" s="194"/>
      <c r="I12460" s="106"/>
      <c r="J12460" s="195"/>
      <c r="K12460" s="195"/>
      <c r="L12460" s="196"/>
    </row>
    <row r="12461">
      <c r="A12461" s="198"/>
      <c r="B12461" s="219"/>
      <c r="C12461" s="103"/>
      <c r="D12461" s="103"/>
      <c r="E12461" s="224" t="str">
        <f t="array" ref="E12461">IF(D12461="","",XLOOKUP(D12461,DATOS!$D$6:D14000,DATOS!$C$6:C14000,0,0,1))</f>
        <v/>
      </c>
      <c r="F12461" s="220"/>
      <c r="G12461" s="221"/>
      <c r="H12461" s="194"/>
      <c r="I12461" s="106"/>
      <c r="J12461" s="195"/>
      <c r="K12461" s="195"/>
      <c r="L12461" s="196"/>
    </row>
    <row r="12462">
      <c r="A12462" s="198"/>
      <c r="B12462" s="219"/>
      <c r="C12462" s="103"/>
      <c r="D12462" s="103"/>
      <c r="E12462" s="5" t="str">
        <f t="array" ref="E12462">IF(D12462="","",XLOOKUP(D12462,DATOS!$D$6:D14000,DATOS!$C$6:C14000,0,0,1))</f>
        <v/>
      </c>
      <c r="F12462" s="220"/>
      <c r="G12462" s="221"/>
      <c r="H12462" s="194"/>
      <c r="I12462" s="106"/>
      <c r="J12462" s="195"/>
      <c r="K12462" s="195"/>
      <c r="L12462" s="196"/>
    </row>
    <row r="12463">
      <c r="A12463" s="198"/>
      <c r="B12463" s="219"/>
      <c r="C12463" s="103"/>
      <c r="D12463" s="103"/>
      <c r="E12463" s="5" t="str">
        <f t="array" ref="E12463">IF(D12463="","",XLOOKUP(D12463,DATOS!$D$6:D14000,DATOS!$C$6:C14000,0,0,1))</f>
        <v/>
      </c>
      <c r="F12463" s="220"/>
      <c r="G12463" s="221"/>
      <c r="H12463" s="194"/>
      <c r="I12463" s="106"/>
      <c r="J12463" s="195"/>
      <c r="K12463" s="195"/>
      <c r="L12463" s="196"/>
    </row>
    <row r="12464">
      <c r="A12464" s="198"/>
      <c r="B12464" s="219"/>
      <c r="C12464" s="103"/>
      <c r="D12464" s="103"/>
      <c r="E12464" s="5" t="str">
        <f t="array" ref="E12464">IF(D12464="","",XLOOKUP(D12464,DATOS!$D$6:D14000,DATOS!$C$6:C14000,0,0,1))</f>
        <v/>
      </c>
      <c r="F12464" s="220"/>
      <c r="G12464" s="221"/>
      <c r="H12464" s="194"/>
      <c r="I12464" s="106"/>
      <c r="J12464" s="195"/>
      <c r="K12464" s="195"/>
      <c r="L12464" s="196"/>
    </row>
    <row r="12465">
      <c r="A12465" s="198"/>
      <c r="B12465" s="219"/>
      <c r="C12465" s="103"/>
      <c r="D12465" s="103"/>
      <c r="E12465" s="5" t="str">
        <f t="array" ref="E12465">IF(D12465="","",XLOOKUP(D12465,DATOS!$D$6:D14000,DATOS!$C$6:C14000,0,0,1))</f>
        <v/>
      </c>
      <c r="F12465" s="220"/>
      <c r="G12465" s="221"/>
      <c r="H12465" s="194"/>
      <c r="I12465" s="106"/>
      <c r="J12465" s="195"/>
      <c r="K12465" s="195"/>
      <c r="L12465" s="196"/>
    </row>
    <row r="12466">
      <c r="A12466" s="198"/>
      <c r="B12466" s="219"/>
      <c r="C12466" s="103"/>
      <c r="D12466" s="103"/>
      <c r="E12466" s="5" t="str">
        <f t="array" ref="E12466">IF(D12466="","",XLOOKUP(D12466,DATOS!$D$6:D14000,DATOS!$C$6:C14000,0,0,1))</f>
        <v/>
      </c>
      <c r="F12466" s="220"/>
      <c r="G12466" s="221"/>
      <c r="H12466" s="194"/>
      <c r="I12466" s="106"/>
      <c r="J12466" s="195"/>
      <c r="K12466" s="195"/>
      <c r="L12466" s="196"/>
    </row>
    <row r="12467">
      <c r="A12467" s="198"/>
      <c r="B12467" s="219"/>
      <c r="C12467" s="103"/>
      <c r="D12467" s="103"/>
      <c r="E12467" s="5" t="str">
        <f t="array" ref="E12467">IF(D12467="","",XLOOKUP(D12467,DATOS!$D$6:D14000,DATOS!$C$6:C14000,0,0,1))</f>
        <v/>
      </c>
      <c r="F12467" s="220"/>
      <c r="G12467" s="221"/>
      <c r="H12467" s="194"/>
      <c r="I12467" s="106"/>
      <c r="J12467" s="195"/>
      <c r="K12467" s="195"/>
      <c r="L12467" s="196"/>
    </row>
    <row r="12468">
      <c r="A12468" s="198"/>
      <c r="B12468" s="219"/>
      <c r="C12468" s="103"/>
      <c r="D12468" s="103"/>
      <c r="E12468" s="5" t="str">
        <f t="array" ref="E12468">IF(D12468="","",XLOOKUP(D12468,DATOS!$D$6:D14000,DATOS!$C$6:C14000,0,0,1))</f>
        <v/>
      </c>
      <c r="F12468" s="220"/>
      <c r="G12468" s="221"/>
      <c r="H12468" s="194"/>
      <c r="I12468" s="106"/>
      <c r="J12468" s="195"/>
      <c r="K12468" s="195"/>
      <c r="L12468" s="196"/>
    </row>
    <row r="12469">
      <c r="A12469" s="198"/>
      <c r="B12469" s="219"/>
      <c r="C12469" s="103"/>
      <c r="D12469" s="103"/>
      <c r="E12469" s="5" t="str">
        <f t="array" ref="E12469">IF(D12469="","",XLOOKUP(D12469,DATOS!$D$6:D14000,DATOS!$C$6:C14000,0,0,1))</f>
        <v/>
      </c>
      <c r="F12469" s="220"/>
      <c r="G12469" s="221"/>
      <c r="H12469" s="194"/>
      <c r="I12469" s="106"/>
      <c r="J12469" s="195"/>
      <c r="K12469" s="195"/>
      <c r="L12469" s="196"/>
    </row>
    <row r="12470">
      <c r="A12470" s="198"/>
      <c r="B12470" s="219"/>
      <c r="C12470" s="103"/>
      <c r="D12470" s="103"/>
      <c r="E12470" s="5" t="str">
        <f t="array" ref="E12470">IF(D12470="","",XLOOKUP(D12470,DATOS!$D$6:D14000,DATOS!$C$6:C14000,0,0,1))</f>
        <v/>
      </c>
      <c r="F12470" s="220"/>
      <c r="G12470" s="221"/>
      <c r="H12470" s="194"/>
      <c r="I12470" s="106"/>
      <c r="J12470" s="195"/>
      <c r="K12470" s="195"/>
      <c r="L12470" s="196"/>
    </row>
    <row r="12471">
      <c r="A12471" s="198"/>
      <c r="B12471" s="219"/>
      <c r="C12471" s="103"/>
      <c r="D12471" s="103"/>
      <c r="E12471" s="5" t="str">
        <f t="array" ref="E12471">IF(D12471="","",XLOOKUP(D12471,DATOS!$D$6:D14000,DATOS!$C$6:C14000,0,0,1))</f>
        <v/>
      </c>
      <c r="F12471" s="220"/>
      <c r="G12471" s="221"/>
      <c r="H12471" s="194"/>
      <c r="I12471" s="106"/>
      <c r="J12471" s="195"/>
      <c r="K12471" s="195"/>
      <c r="L12471" s="196"/>
    </row>
    <row r="12472">
      <c r="A12472" s="198"/>
      <c r="B12472" s="219"/>
      <c r="C12472" s="103"/>
      <c r="D12472" s="103"/>
      <c r="E12472" s="5" t="str">
        <f t="array" ref="E12472">IF(D12472="","",XLOOKUP(D12472,DATOS!$D$6:D14000,DATOS!$C$6:C14000,0,0,1))</f>
        <v/>
      </c>
      <c r="F12472" s="220"/>
      <c r="G12472" s="221"/>
      <c r="H12472" s="194"/>
      <c r="I12472" s="106"/>
      <c r="J12472" s="195"/>
      <c r="K12472" s="195"/>
      <c r="L12472" s="196"/>
    </row>
    <row r="12473">
      <c r="A12473" s="198"/>
      <c r="B12473" s="219"/>
      <c r="C12473" s="103"/>
      <c r="D12473" s="103"/>
      <c r="E12473" s="5" t="str">
        <f t="array" ref="E12473">IF(D12473="","",XLOOKUP(D12473,DATOS!$D$6:D14000,DATOS!$C$6:C14000,0,0,1))</f>
        <v/>
      </c>
      <c r="F12473" s="220"/>
      <c r="G12473" s="221"/>
      <c r="H12473" s="194"/>
      <c r="I12473" s="106"/>
      <c r="J12473" s="195"/>
      <c r="K12473" s="195"/>
      <c r="L12473" s="196"/>
    </row>
    <row r="12474">
      <c r="A12474" s="198"/>
      <c r="B12474" s="219"/>
      <c r="C12474" s="103"/>
      <c r="D12474" s="103"/>
      <c r="E12474" s="5" t="str">
        <f t="array" ref="E12474">IF(D12474="","",XLOOKUP(D12474,DATOS!$D$6:D14000,DATOS!$C$6:C14000,0,0,1))</f>
        <v/>
      </c>
      <c r="F12474" s="220"/>
      <c r="G12474" s="221"/>
      <c r="H12474" s="194"/>
      <c r="I12474" s="106"/>
      <c r="J12474" s="195"/>
      <c r="K12474" s="195"/>
      <c r="L12474" s="196"/>
    </row>
    <row r="12475">
      <c r="A12475" s="198"/>
      <c r="B12475" s="219"/>
      <c r="C12475" s="103"/>
      <c r="D12475" s="103"/>
      <c r="E12475" s="5" t="str">
        <f t="array" ref="E12475">IF(D12475="","",XLOOKUP(D12475,DATOS!$D$6:D14000,DATOS!$C$6:C14000,0,0,1))</f>
        <v/>
      </c>
      <c r="F12475" s="220"/>
      <c r="G12475" s="221"/>
      <c r="H12475" s="194"/>
      <c r="I12475" s="106"/>
      <c r="J12475" s="195"/>
      <c r="K12475" s="195"/>
      <c r="L12475" s="196"/>
    </row>
    <row r="12476">
      <c r="A12476" s="198"/>
      <c r="B12476" s="219"/>
      <c r="C12476" s="103"/>
      <c r="D12476" s="103"/>
      <c r="E12476" s="224" t="str">
        <f t="array" ref="E12476">IF(D12476="","",XLOOKUP(D12476,DATOS!$D$6:D14000,DATOS!$C$6:C14000,0,0,1))</f>
        <v/>
      </c>
      <c r="F12476" s="220"/>
      <c r="G12476" s="221"/>
      <c r="H12476" s="194"/>
      <c r="I12476" s="106"/>
      <c r="J12476" s="195"/>
      <c r="K12476" s="195"/>
      <c r="L12476" s="196"/>
    </row>
    <row r="12477">
      <c r="A12477" s="198"/>
      <c r="B12477" s="219"/>
      <c r="C12477" s="103"/>
      <c r="D12477" s="103"/>
      <c r="E12477" s="5" t="str">
        <f t="array" ref="E12477">IF(D12477="","",XLOOKUP(D12477,DATOS!$D$6:D14000,DATOS!$C$6:C14000,0,0,1))</f>
        <v/>
      </c>
      <c r="F12477" s="220"/>
      <c r="G12477" s="221"/>
      <c r="H12477" s="194"/>
      <c r="I12477" s="106"/>
      <c r="J12477" s="195"/>
      <c r="K12477" s="195"/>
      <c r="L12477" s="196"/>
    </row>
    <row r="12478">
      <c r="A12478" s="198"/>
      <c r="B12478" s="219"/>
      <c r="C12478" s="103"/>
      <c r="D12478" s="103"/>
      <c r="E12478" s="5" t="str">
        <f t="array" ref="E12478">IF(D12478="","",XLOOKUP(D12478,DATOS!$D$6:D14000,DATOS!$C$6:C14000,0,0,1))</f>
        <v/>
      </c>
      <c r="F12478" s="220"/>
      <c r="G12478" s="221"/>
      <c r="H12478" s="194"/>
      <c r="I12478" s="106"/>
      <c r="J12478" s="195"/>
      <c r="K12478" s="195"/>
      <c r="L12478" s="196"/>
    </row>
    <row r="12479">
      <c r="A12479" s="198"/>
      <c r="B12479" s="219"/>
      <c r="C12479" s="103"/>
      <c r="D12479" s="103"/>
      <c r="E12479" s="5" t="str">
        <f t="array" ref="E12479">IF(D12479="","",XLOOKUP(D12479,DATOS!$D$6:D14000,DATOS!$C$6:C14000,0,0,1))</f>
        <v/>
      </c>
      <c r="F12479" s="220"/>
      <c r="G12479" s="221"/>
      <c r="H12479" s="194"/>
      <c r="I12479" s="106"/>
      <c r="J12479" s="195"/>
      <c r="K12479" s="195"/>
      <c r="L12479" s="196"/>
    </row>
    <row r="12480">
      <c r="A12480" s="198"/>
      <c r="B12480" s="219"/>
      <c r="C12480" s="103"/>
      <c r="D12480" s="103"/>
      <c r="E12480" s="5" t="str">
        <f t="array" ref="E12480">IF(D12480="","",XLOOKUP(D12480,DATOS!$D$6:D14000,DATOS!$C$6:C14000,0,0,1))</f>
        <v/>
      </c>
      <c r="F12480" s="220"/>
      <c r="G12480" s="221"/>
      <c r="H12480" s="194"/>
      <c r="I12480" s="106"/>
      <c r="J12480" s="195"/>
      <c r="K12480" s="195"/>
      <c r="L12480" s="196"/>
    </row>
    <row r="12481">
      <c r="A12481" s="198"/>
      <c r="B12481" s="219"/>
      <c r="C12481" s="103"/>
      <c r="D12481" s="103"/>
      <c r="E12481" s="5" t="str">
        <f t="array" ref="E12481">IF(D12481="","",XLOOKUP(D12481,DATOS!$D$6:D14000,DATOS!$C$6:C14000,0,0,1))</f>
        <v/>
      </c>
      <c r="F12481" s="220"/>
      <c r="G12481" s="221"/>
      <c r="H12481" s="194"/>
      <c r="I12481" s="106"/>
      <c r="J12481" s="195"/>
      <c r="K12481" s="195"/>
      <c r="L12481" s="196"/>
    </row>
    <row r="12482">
      <c r="A12482" s="198"/>
      <c r="B12482" s="219"/>
      <c r="C12482" s="103"/>
      <c r="D12482" s="103"/>
      <c r="E12482" s="5" t="str">
        <f t="array" ref="E12482">IF(D12482="","",XLOOKUP(D12482,DATOS!$D$6:D14000,DATOS!$C$6:C14000,0,0,1))</f>
        <v/>
      </c>
      <c r="F12482" s="220"/>
      <c r="G12482" s="221"/>
      <c r="H12482" s="194"/>
      <c r="I12482" s="106"/>
      <c r="J12482" s="195"/>
      <c r="K12482" s="195"/>
      <c r="L12482" s="196"/>
    </row>
    <row r="12483">
      <c r="A12483" s="198"/>
      <c r="B12483" s="219"/>
      <c r="C12483" s="103"/>
      <c r="D12483" s="103"/>
      <c r="E12483" s="5" t="str">
        <f t="array" ref="E12483">IF(D12483="","",XLOOKUP(D12483,DATOS!$D$6:D14000,DATOS!$C$6:C14000,0,0,1))</f>
        <v/>
      </c>
      <c r="F12483" s="220"/>
      <c r="G12483" s="221"/>
      <c r="H12483" s="194"/>
      <c r="I12483" s="106"/>
      <c r="J12483" s="195"/>
      <c r="K12483" s="195"/>
      <c r="L12483" s="196"/>
    </row>
    <row r="12484">
      <c r="A12484" s="198"/>
      <c r="B12484" s="219"/>
      <c r="C12484" s="103"/>
      <c r="D12484" s="103"/>
      <c r="E12484" s="5" t="str">
        <f t="array" ref="E12484">IF(D12484="","",XLOOKUP(D12484,DATOS!$D$6:D14000,DATOS!$C$6:C14000,0,0,1))</f>
        <v/>
      </c>
      <c r="F12484" s="220"/>
      <c r="G12484" s="221"/>
      <c r="H12484" s="194"/>
      <c r="I12484" s="106"/>
      <c r="J12484" s="195"/>
      <c r="K12484" s="195"/>
      <c r="L12484" s="196"/>
    </row>
    <row r="12485">
      <c r="A12485" s="198"/>
      <c r="B12485" s="219"/>
      <c r="C12485" s="103"/>
      <c r="D12485" s="103"/>
      <c r="E12485" s="5" t="str">
        <f t="array" ref="E12485">IF(D12485="","",XLOOKUP(D12485,DATOS!$D$6:D14000,DATOS!$C$6:C14000,0,0,1))</f>
        <v/>
      </c>
      <c r="F12485" s="220"/>
      <c r="G12485" s="221"/>
      <c r="H12485" s="194"/>
      <c r="I12485" s="106"/>
      <c r="J12485" s="195"/>
      <c r="K12485" s="195"/>
      <c r="L12485" s="196"/>
    </row>
    <row r="12486">
      <c r="A12486" s="198"/>
      <c r="B12486" s="219"/>
      <c r="C12486" s="103"/>
      <c r="D12486" s="103"/>
      <c r="E12486" s="5" t="str">
        <f t="array" ref="E12486">IF(D12486="","",XLOOKUP(D12486,DATOS!$D$6:D14000,DATOS!$C$6:C14000,0,0,1))</f>
        <v/>
      </c>
      <c r="F12486" s="220"/>
      <c r="G12486" s="221"/>
      <c r="H12486" s="194"/>
      <c r="I12486" s="106"/>
      <c r="J12486" s="195"/>
      <c r="K12486" s="195"/>
      <c r="L12486" s="196"/>
    </row>
    <row r="12487">
      <c r="A12487" s="198"/>
      <c r="B12487" s="219"/>
      <c r="C12487" s="103"/>
      <c r="D12487" s="103"/>
      <c r="E12487" s="5" t="str">
        <f t="array" ref="E12487">IF(D12487="","",XLOOKUP(D12487,DATOS!$D$6:D14000,DATOS!$C$6:C14000,0,0,1))</f>
        <v/>
      </c>
      <c r="F12487" s="220"/>
      <c r="G12487" s="221"/>
      <c r="H12487" s="194"/>
      <c r="I12487" s="106"/>
      <c r="J12487" s="195"/>
      <c r="K12487" s="195"/>
      <c r="L12487" s="196"/>
    </row>
    <row r="12488">
      <c r="A12488" s="198"/>
      <c r="B12488" s="219"/>
      <c r="C12488" s="103"/>
      <c r="D12488" s="103"/>
      <c r="E12488" s="5" t="str">
        <f t="array" ref="E12488">IF(D12488="","",XLOOKUP(D12488,DATOS!$D$6:D14000,DATOS!$C$6:C14000,0,0,1))</f>
        <v/>
      </c>
      <c r="F12488" s="220"/>
      <c r="G12488" s="221"/>
      <c r="H12488" s="194"/>
      <c r="I12488" s="106"/>
      <c r="J12488" s="195"/>
      <c r="K12488" s="195"/>
      <c r="L12488" s="196"/>
    </row>
    <row r="12489">
      <c r="A12489" s="198"/>
      <c r="B12489" s="219"/>
      <c r="C12489" s="103"/>
      <c r="D12489" s="103"/>
      <c r="E12489" s="5" t="str">
        <f t="array" ref="E12489">IF(D12489="","",XLOOKUP(D12489,DATOS!$D$6:D14000,DATOS!$C$6:C14000,0,0,1))</f>
        <v/>
      </c>
      <c r="F12489" s="220"/>
      <c r="G12489" s="221"/>
      <c r="H12489" s="194"/>
      <c r="I12489" s="106"/>
      <c r="J12489" s="195"/>
      <c r="K12489" s="195"/>
      <c r="L12489" s="196"/>
    </row>
    <row r="12490">
      <c r="A12490" s="198"/>
      <c r="B12490" s="219"/>
      <c r="C12490" s="103"/>
      <c r="D12490" s="103"/>
      <c r="E12490" s="5" t="str">
        <f t="array" ref="E12490">IF(D12490="","",XLOOKUP(D12490,DATOS!$D$6:D14000,DATOS!$C$6:C14000,0,0,1))</f>
        <v/>
      </c>
      <c r="F12490" s="220"/>
      <c r="G12490" s="221"/>
      <c r="H12490" s="194"/>
      <c r="I12490" s="106"/>
      <c r="J12490" s="195"/>
      <c r="K12490" s="195"/>
      <c r="L12490" s="196"/>
    </row>
    <row r="12491">
      <c r="A12491" s="198"/>
      <c r="B12491" s="219"/>
      <c r="C12491" s="103"/>
      <c r="D12491" s="103"/>
      <c r="E12491" s="5" t="str">
        <f t="array" ref="E12491">IF(D12491="","",XLOOKUP(D12491,DATOS!$D$6:D14000,DATOS!$C$6:C14000,0,0,1))</f>
        <v/>
      </c>
      <c r="F12491" s="220"/>
      <c r="G12491" s="221"/>
      <c r="H12491" s="194"/>
      <c r="I12491" s="106"/>
      <c r="J12491" s="195"/>
      <c r="K12491" s="195"/>
      <c r="L12491" s="196"/>
    </row>
    <row r="12492">
      <c r="A12492" s="198"/>
      <c r="B12492" s="219"/>
      <c r="C12492" s="103"/>
      <c r="D12492" s="103"/>
      <c r="E12492" s="5" t="str">
        <f t="array" ref="E12492">IF(D12492="","",XLOOKUP(D12492,DATOS!$D$6:D14000,DATOS!$C$6:C14000,0,0,1))</f>
        <v/>
      </c>
      <c r="F12492" s="220"/>
      <c r="G12492" s="221"/>
      <c r="H12492" s="194"/>
      <c r="I12492" s="106"/>
      <c r="J12492" s="195"/>
      <c r="K12492" s="195"/>
      <c r="L12492" s="196"/>
    </row>
    <row r="12493">
      <c r="A12493" s="198"/>
      <c r="B12493" s="219"/>
      <c r="C12493" s="103"/>
      <c r="D12493" s="103"/>
      <c r="E12493" s="5" t="str">
        <f t="array" ref="E12493">IF(D12493="","",XLOOKUP(D12493,DATOS!$D$6:D14000,DATOS!$C$6:C14000,0,0,1))</f>
        <v/>
      </c>
      <c r="F12493" s="220"/>
      <c r="G12493" s="221"/>
      <c r="H12493" s="194"/>
      <c r="I12493" s="106"/>
      <c r="J12493" s="195"/>
      <c r="K12493" s="195"/>
      <c r="L12493" s="196"/>
    </row>
    <row r="12494">
      <c r="A12494" s="198"/>
      <c r="B12494" s="219"/>
      <c r="C12494" s="103"/>
      <c r="D12494" s="103"/>
      <c r="E12494" s="5" t="str">
        <f t="array" ref="E12494">IF(D12494="","",XLOOKUP(D12494,DATOS!$D$6:D14000,DATOS!$C$6:C14000,0,0,1))</f>
        <v/>
      </c>
      <c r="F12494" s="220"/>
      <c r="G12494" s="221"/>
      <c r="H12494" s="194"/>
      <c r="I12494" s="106"/>
      <c r="J12494" s="195"/>
      <c r="K12494" s="195"/>
      <c r="L12494" s="196"/>
    </row>
    <row r="12495">
      <c r="A12495" s="198"/>
      <c r="B12495" s="219"/>
      <c r="C12495" s="103"/>
      <c r="D12495" s="103"/>
      <c r="E12495" s="5" t="str">
        <f t="array" ref="E12495">IF(D12495="","",XLOOKUP(D12495,DATOS!$D$6:D14000,DATOS!$C$6:C14000,0,0,1))</f>
        <v/>
      </c>
      <c r="F12495" s="220"/>
      <c r="G12495" s="221"/>
      <c r="H12495" s="194"/>
      <c r="I12495" s="106"/>
      <c r="J12495" s="195"/>
      <c r="K12495" s="195"/>
      <c r="L12495" s="196"/>
    </row>
    <row r="12496">
      <c r="A12496" s="198"/>
      <c r="B12496" s="219"/>
      <c r="C12496" s="103"/>
      <c r="D12496" s="103"/>
      <c r="E12496" s="5" t="str">
        <f t="array" ref="E12496">IF(D12496="","",XLOOKUP(D12496,DATOS!$D$6:D14000,DATOS!$C$6:C14000,0,0,1))</f>
        <v/>
      </c>
      <c r="F12496" s="220"/>
      <c r="G12496" s="221"/>
      <c r="H12496" s="194"/>
      <c r="I12496" s="106"/>
      <c r="J12496" s="195"/>
      <c r="K12496" s="195"/>
      <c r="L12496" s="196"/>
    </row>
    <row r="12497">
      <c r="A12497" s="198"/>
      <c r="B12497" s="219"/>
      <c r="C12497" s="103"/>
      <c r="D12497" s="103"/>
      <c r="E12497" s="5" t="str">
        <f t="array" ref="E12497">IF(D12497="","",XLOOKUP(D12497,DATOS!$D$6:D14000,DATOS!$C$6:C14000,0,0,1))</f>
        <v/>
      </c>
      <c r="F12497" s="220"/>
      <c r="G12497" s="221"/>
      <c r="H12497" s="194"/>
      <c r="I12497" s="106"/>
      <c r="J12497" s="195"/>
      <c r="K12497" s="195"/>
      <c r="L12497" s="196"/>
    </row>
    <row r="12498">
      <c r="A12498" s="198"/>
      <c r="B12498" s="219"/>
      <c r="C12498" s="103"/>
      <c r="D12498" s="103"/>
      <c r="E12498" s="5" t="str">
        <f t="array" ref="E12498">IF(D12498="","",XLOOKUP(D12498,DATOS!$D$6:D14000,DATOS!$C$6:C14000,0,0,1))</f>
        <v/>
      </c>
      <c r="F12498" s="220"/>
      <c r="G12498" s="221"/>
      <c r="H12498" s="194"/>
      <c r="I12498" s="106"/>
      <c r="J12498" s="195"/>
      <c r="K12498" s="195"/>
      <c r="L12498" s="196"/>
    </row>
    <row r="12499">
      <c r="A12499" s="198"/>
      <c r="B12499" s="219"/>
      <c r="C12499" s="103"/>
      <c r="D12499" s="103"/>
      <c r="E12499" s="5" t="str">
        <f t="array" ref="E12499">IF(D12499="","",XLOOKUP(D12499,DATOS!$D$6:D14000,DATOS!$C$6:C14000,0,0,1))</f>
        <v/>
      </c>
      <c r="F12499" s="220"/>
      <c r="G12499" s="221"/>
      <c r="H12499" s="194"/>
      <c r="I12499" s="106"/>
      <c r="J12499" s="195"/>
      <c r="K12499" s="195"/>
      <c r="L12499" s="196"/>
    </row>
    <row r="12500">
      <c r="A12500" s="198"/>
      <c r="B12500" s="219"/>
      <c r="C12500" s="103"/>
      <c r="D12500" s="103"/>
      <c r="E12500" s="5" t="str">
        <f t="array" ref="E12500">IF(D12500="","",XLOOKUP(D12500,DATOS!$D$6:D14000,DATOS!$C$6:C14000,0,0,1))</f>
        <v/>
      </c>
      <c r="F12500" s="220"/>
      <c r="G12500" s="221"/>
      <c r="H12500" s="194"/>
      <c r="I12500" s="106"/>
      <c r="J12500" s="195"/>
      <c r="K12500" s="195"/>
      <c r="L12500" s="196"/>
    </row>
    <row r="12501">
      <c r="A12501" s="198"/>
      <c r="B12501" s="219"/>
      <c r="C12501" s="103"/>
      <c r="D12501" s="103"/>
      <c r="E12501" s="5" t="str">
        <f t="array" ref="E12501">IF(D12501="","",XLOOKUP(D12501,DATOS!$D$6:D14000,DATOS!$C$6:C14000,0,0,1))</f>
        <v/>
      </c>
      <c r="F12501" s="220"/>
      <c r="G12501" s="221"/>
      <c r="H12501" s="194"/>
      <c r="I12501" s="106"/>
      <c r="J12501" s="195"/>
      <c r="K12501" s="195"/>
      <c r="L12501" s="196"/>
    </row>
    <row r="12502">
      <c r="A12502" s="198"/>
      <c r="B12502" s="219"/>
      <c r="C12502" s="103"/>
      <c r="D12502" s="103"/>
      <c r="E12502" s="5" t="str">
        <f t="array" ref="E12502">IF(D12502="","",XLOOKUP(D12502,DATOS!$D$6:D14000,DATOS!$C$6:C14000,0,0,1))</f>
        <v/>
      </c>
      <c r="F12502" s="220"/>
      <c r="G12502" s="221"/>
      <c r="H12502" s="194"/>
      <c r="I12502" s="106"/>
      <c r="J12502" s="195"/>
      <c r="K12502" s="195"/>
      <c r="L12502" s="196"/>
    </row>
    <row r="12503">
      <c r="A12503" s="198"/>
      <c r="B12503" s="219"/>
      <c r="C12503" s="103"/>
      <c r="D12503" s="103"/>
      <c r="E12503" s="5" t="str">
        <f t="array" ref="E12503">IF(D12503="","",XLOOKUP(D12503,DATOS!$D$6:D14000,DATOS!$C$6:C14000,0,0,1))</f>
        <v/>
      </c>
      <c r="F12503" s="220"/>
      <c r="G12503" s="221"/>
      <c r="H12503" s="194"/>
      <c r="I12503" s="106"/>
      <c r="J12503" s="195"/>
      <c r="K12503" s="195"/>
      <c r="L12503" s="196"/>
    </row>
    <row r="12504">
      <c r="A12504" s="198"/>
      <c r="B12504" s="219"/>
      <c r="C12504" s="103"/>
      <c r="D12504" s="103"/>
      <c r="E12504" s="5" t="str">
        <f t="array" ref="E12504">IF(D12504="","",XLOOKUP(D12504,DATOS!$D$6:D14000,DATOS!$C$6:C14000,0,0,1))</f>
        <v/>
      </c>
      <c r="F12504" s="220"/>
      <c r="G12504" s="221"/>
      <c r="H12504" s="194"/>
      <c r="I12504" s="106"/>
      <c r="J12504" s="195"/>
      <c r="K12504" s="195"/>
      <c r="L12504" s="196"/>
    </row>
    <row r="12505">
      <c r="A12505" s="198"/>
      <c r="B12505" s="219"/>
      <c r="C12505" s="103"/>
      <c r="D12505" s="103"/>
      <c r="E12505" s="5" t="str">
        <f t="array" ref="E12505">IF(D12505="","",XLOOKUP(D12505,DATOS!$D$6:D14000,DATOS!$C$6:C14000,0,0,1))</f>
        <v/>
      </c>
      <c r="F12505" s="220"/>
      <c r="G12505" s="221"/>
      <c r="H12505" s="194"/>
      <c r="I12505" s="106"/>
      <c r="J12505" s="195"/>
      <c r="K12505" s="195"/>
      <c r="L12505" s="196"/>
    </row>
    <row r="12506">
      <c r="A12506" s="198"/>
      <c r="B12506" s="219"/>
      <c r="C12506" s="103"/>
      <c r="D12506" s="103"/>
      <c r="E12506" s="5" t="str">
        <f t="array" ref="E12506">IF(D12506="","",XLOOKUP(D12506,DATOS!$D$6:D14000,DATOS!$C$6:C14000,0,0,1))</f>
        <v/>
      </c>
      <c r="F12506" s="220"/>
      <c r="G12506" s="221"/>
      <c r="H12506" s="194"/>
      <c r="I12506" s="106"/>
      <c r="J12506" s="195"/>
      <c r="K12506" s="195"/>
      <c r="L12506" s="196"/>
    </row>
    <row r="12507">
      <c r="A12507" s="198"/>
      <c r="B12507" s="219"/>
      <c r="C12507" s="103"/>
      <c r="D12507" s="103"/>
      <c r="E12507" s="5" t="str">
        <f t="array" ref="E12507">IF(D12507="","",XLOOKUP(D12507,DATOS!$D$6:D14000,DATOS!$C$6:C14000,0,0,1))</f>
        <v/>
      </c>
      <c r="F12507" s="220"/>
      <c r="G12507" s="221"/>
      <c r="H12507" s="194"/>
      <c r="I12507" s="106"/>
      <c r="J12507" s="195"/>
      <c r="K12507" s="195"/>
      <c r="L12507" s="196"/>
    </row>
    <row r="12508">
      <c r="A12508" s="198"/>
      <c r="B12508" s="219"/>
      <c r="C12508" s="103"/>
      <c r="D12508" s="103"/>
      <c r="E12508" s="5" t="str">
        <f t="array" ref="E12508">IF(D12508="","",XLOOKUP(D12508,DATOS!$D$6:D14000,DATOS!$C$6:C14000,0,0,1))</f>
        <v/>
      </c>
      <c r="F12508" s="220"/>
      <c r="G12508" s="221"/>
      <c r="H12508" s="194"/>
      <c r="I12508" s="106"/>
      <c r="J12508" s="195"/>
      <c r="K12508" s="195"/>
      <c r="L12508" s="196"/>
    </row>
    <row r="12509">
      <c r="A12509" s="198"/>
      <c r="B12509" s="219"/>
      <c r="C12509" s="103"/>
      <c r="D12509" s="103"/>
      <c r="E12509" s="5" t="str">
        <f t="array" ref="E12509">IF(D12509="","",XLOOKUP(D12509,DATOS!$D$6:D14000,DATOS!$C$6:C14000,0,0,1))</f>
        <v/>
      </c>
      <c r="F12509" s="220"/>
      <c r="G12509" s="221"/>
      <c r="H12509" s="194"/>
      <c r="I12509" s="106"/>
      <c r="J12509" s="195"/>
      <c r="K12509" s="195"/>
      <c r="L12509" s="196"/>
    </row>
    <row r="12510">
      <c r="A12510" s="198"/>
      <c r="B12510" s="219"/>
      <c r="C12510" s="103"/>
      <c r="D12510" s="103"/>
      <c r="E12510" s="5" t="str">
        <f t="array" ref="E12510">IF(D12510="","",XLOOKUP(D12510,DATOS!$D$6:D14000,DATOS!$C$6:C14000,0,0,1))</f>
        <v/>
      </c>
      <c r="F12510" s="220"/>
      <c r="G12510" s="221"/>
      <c r="H12510" s="194"/>
      <c r="I12510" s="106"/>
      <c r="J12510" s="195"/>
      <c r="K12510" s="195"/>
      <c r="L12510" s="196"/>
    </row>
    <row r="12511">
      <c r="A12511" s="198"/>
      <c r="B12511" s="219"/>
      <c r="C12511" s="103"/>
      <c r="D12511" s="103"/>
      <c r="E12511" s="5" t="str">
        <f t="array" ref="E12511">IF(D12511="","",XLOOKUP(D12511,DATOS!$D$6:D14000,DATOS!$C$6:C14000,0,0,1))</f>
        <v/>
      </c>
      <c r="F12511" s="220"/>
      <c r="G12511" s="221"/>
      <c r="H12511" s="194"/>
      <c r="I12511" s="106"/>
      <c r="J12511" s="195"/>
      <c r="K12511" s="195"/>
      <c r="L12511" s="196"/>
    </row>
    <row r="12512">
      <c r="A12512" s="198"/>
      <c r="B12512" s="219"/>
      <c r="C12512" s="103"/>
      <c r="D12512" s="103"/>
      <c r="E12512" s="224" t="str">
        <f t="array" ref="E12512">IF(D12512="","",XLOOKUP(D12512,DATOS!$D$6:D14000,DATOS!$C$6:C14000,0,0,1))</f>
        <v/>
      </c>
      <c r="F12512" s="220"/>
      <c r="G12512" s="221"/>
      <c r="H12512" s="194"/>
      <c r="I12512" s="106"/>
      <c r="J12512" s="195"/>
      <c r="K12512" s="195"/>
      <c r="L12512" s="196"/>
    </row>
    <row r="12513">
      <c r="A12513" s="198"/>
      <c r="B12513" s="219"/>
      <c r="C12513" s="103"/>
      <c r="D12513" s="103"/>
      <c r="E12513" s="5" t="str">
        <f t="array" ref="E12513">IF(D12513="","",XLOOKUP(D12513,DATOS!$D$6:D14000,DATOS!$C$6:C14000,0,0,1))</f>
        <v/>
      </c>
      <c r="F12513" s="220"/>
      <c r="G12513" s="221"/>
      <c r="H12513" s="194"/>
      <c r="I12513" s="106"/>
      <c r="J12513" s="195"/>
      <c r="K12513" s="195"/>
      <c r="L12513" s="196"/>
    </row>
    <row r="12514">
      <c r="A12514" s="198"/>
      <c r="B12514" s="219"/>
      <c r="C12514" s="103"/>
      <c r="D12514" s="103"/>
      <c r="E12514" s="5" t="str">
        <f t="array" ref="E12514">IF(D12514="","",XLOOKUP(D12514,DATOS!$D$6:D14000,DATOS!$C$6:C14000,0,0,1))</f>
        <v/>
      </c>
      <c r="F12514" s="220"/>
      <c r="G12514" s="221"/>
      <c r="H12514" s="194"/>
      <c r="I12514" s="106"/>
      <c r="J12514" s="195"/>
      <c r="K12514" s="195"/>
      <c r="L12514" s="196"/>
    </row>
    <row r="12515">
      <c r="A12515" s="198"/>
      <c r="B12515" s="219"/>
      <c r="C12515" s="103"/>
      <c r="D12515" s="103"/>
      <c r="E12515" s="5" t="str">
        <f t="array" ref="E12515">IF(D12515="","",XLOOKUP(D12515,DATOS!$D$6:D14000,DATOS!$C$6:C14000,0,0,1))</f>
        <v/>
      </c>
      <c r="F12515" s="220"/>
      <c r="G12515" s="221"/>
      <c r="H12515" s="194"/>
      <c r="I12515" s="106"/>
      <c r="J12515" s="195"/>
      <c r="K12515" s="195"/>
      <c r="L12515" s="196"/>
    </row>
    <row r="12516">
      <c r="A12516" s="198"/>
      <c r="B12516" s="219"/>
      <c r="C12516" s="103"/>
      <c r="D12516" s="103"/>
      <c r="E12516" s="5" t="str">
        <f t="array" ref="E12516">IF(D12516="","",XLOOKUP(D12516,DATOS!$D$6:D14000,DATOS!$C$6:C14000,0,0,1))</f>
        <v/>
      </c>
      <c r="F12516" s="220"/>
      <c r="G12516" s="221"/>
      <c r="H12516" s="194"/>
      <c r="I12516" s="106"/>
      <c r="J12516" s="195"/>
      <c r="K12516" s="195"/>
      <c r="L12516" s="196"/>
    </row>
    <row r="12517">
      <c r="A12517" s="198"/>
      <c r="B12517" s="219"/>
      <c r="C12517" s="103"/>
      <c r="D12517" s="103"/>
      <c r="E12517" s="5" t="str">
        <f t="array" ref="E12517">IF(D12517="","",XLOOKUP(D12517,DATOS!$D$6:D14000,DATOS!$C$6:C14000,0,0,1))</f>
        <v/>
      </c>
      <c r="F12517" s="220"/>
      <c r="G12517" s="221"/>
      <c r="H12517" s="194"/>
      <c r="I12517" s="106"/>
      <c r="J12517" s="195"/>
      <c r="K12517" s="195"/>
      <c r="L12517" s="196"/>
    </row>
    <row r="12518">
      <c r="A12518" s="198"/>
      <c r="B12518" s="219"/>
      <c r="C12518" s="103"/>
      <c r="D12518" s="103"/>
      <c r="E12518" s="5" t="str">
        <f t="array" ref="E12518">IF(D12518="","",XLOOKUP(D12518,DATOS!$D$6:D14000,DATOS!$C$6:C14000,0,0,1))</f>
        <v/>
      </c>
      <c r="F12518" s="220"/>
      <c r="G12518" s="221"/>
      <c r="H12518" s="194"/>
      <c r="I12518" s="106"/>
      <c r="J12518" s="195"/>
      <c r="K12518" s="195"/>
      <c r="L12518" s="196"/>
    </row>
    <row r="12519">
      <c r="A12519" s="198"/>
      <c r="B12519" s="219"/>
      <c r="C12519" s="103"/>
      <c r="D12519" s="103"/>
      <c r="E12519" s="5" t="str">
        <f t="array" ref="E12519">IF(D12519="","",XLOOKUP(D12519,DATOS!$D$6:D14000,DATOS!$C$6:C14000,0,0,1))</f>
        <v/>
      </c>
      <c r="F12519" s="220"/>
      <c r="G12519" s="221"/>
      <c r="H12519" s="194"/>
      <c r="I12519" s="106"/>
      <c r="J12519" s="195"/>
      <c r="K12519" s="195"/>
      <c r="L12519" s="196"/>
    </row>
    <row r="12520">
      <c r="A12520" s="198"/>
      <c r="B12520" s="219"/>
      <c r="C12520" s="103"/>
      <c r="D12520" s="103"/>
      <c r="E12520" s="224" t="str">
        <f t="array" ref="E12520">IF(D12520="","",XLOOKUP(D12520,DATOS!$D$6:D14000,DATOS!$C$6:C14000,0,0,1))</f>
        <v/>
      </c>
      <c r="F12520" s="220"/>
      <c r="G12520" s="221"/>
      <c r="H12520" s="194"/>
      <c r="I12520" s="106"/>
      <c r="J12520" s="195"/>
      <c r="K12520" s="195"/>
      <c r="L12520" s="196"/>
    </row>
    <row r="12521">
      <c r="A12521" s="198"/>
      <c r="B12521" s="219"/>
      <c r="C12521" s="103"/>
      <c r="D12521" s="103"/>
      <c r="E12521" s="224" t="str">
        <f t="array" ref="E12521">IF(D12521="","",XLOOKUP(D12521,DATOS!$D$6:D14000,DATOS!$C$6:C14000,0,0,1))</f>
        <v/>
      </c>
      <c r="F12521" s="220"/>
      <c r="G12521" s="221"/>
      <c r="H12521" s="194"/>
      <c r="I12521" s="106"/>
      <c r="J12521" s="195"/>
      <c r="K12521" s="195"/>
      <c r="L12521" s="196"/>
    </row>
    <row r="12522">
      <c r="A12522" s="198"/>
      <c r="B12522" s="219"/>
      <c r="C12522" s="103"/>
      <c r="D12522" s="103"/>
      <c r="E12522" s="5" t="str">
        <f t="array" ref="E12522">IF(D12522="","",XLOOKUP(D12522,DATOS!$D$6:D14000,DATOS!$C$6:C14000,0,0,1))</f>
        <v/>
      </c>
      <c r="F12522" s="220"/>
      <c r="G12522" s="221"/>
      <c r="H12522" s="194"/>
      <c r="I12522" s="106"/>
      <c r="J12522" s="195"/>
      <c r="K12522" s="195"/>
      <c r="L12522" s="196"/>
    </row>
    <row r="12523">
      <c r="A12523" s="198"/>
      <c r="B12523" s="219"/>
      <c r="C12523" s="103"/>
      <c r="D12523" s="103"/>
      <c r="E12523" s="5" t="str">
        <f t="array" ref="E12523">IF(D12523="","",XLOOKUP(D12523,DATOS!$D$6:D14000,DATOS!$C$6:C14000,0,0,1))</f>
        <v/>
      </c>
      <c r="F12523" s="220"/>
      <c r="G12523" s="221"/>
      <c r="H12523" s="194"/>
      <c r="I12523" s="106"/>
      <c r="J12523" s="195"/>
      <c r="K12523" s="195"/>
      <c r="L12523" s="196"/>
    </row>
    <row r="12524">
      <c r="A12524" s="198"/>
      <c r="B12524" s="219"/>
      <c r="C12524" s="103"/>
      <c r="D12524" s="103"/>
      <c r="E12524" s="5" t="str">
        <f t="array" ref="E12524">IF(D12524="","",XLOOKUP(D12524,DATOS!$D$6:D14000,DATOS!$C$6:C14000,0,0,1))</f>
        <v/>
      </c>
      <c r="F12524" s="220"/>
      <c r="G12524" s="221"/>
      <c r="H12524" s="194"/>
      <c r="I12524" s="106"/>
      <c r="J12524" s="195"/>
      <c r="K12524" s="195"/>
      <c r="L12524" s="196"/>
    </row>
    <row r="12525">
      <c r="A12525" s="198"/>
      <c r="B12525" s="219"/>
      <c r="C12525" s="103"/>
      <c r="D12525" s="103"/>
      <c r="E12525" s="5" t="str">
        <f t="array" ref="E12525">IF(D12525="","",XLOOKUP(D12525,DATOS!$D$6:D14000,DATOS!$C$6:C14000,0,0,1))</f>
        <v/>
      </c>
      <c r="F12525" s="220"/>
      <c r="G12525" s="221"/>
      <c r="H12525" s="194"/>
      <c r="I12525" s="106"/>
      <c r="J12525" s="195"/>
      <c r="K12525" s="195"/>
      <c r="L12525" s="196"/>
    </row>
    <row r="12526">
      <c r="A12526" s="198"/>
      <c r="B12526" s="219"/>
      <c r="C12526" s="103"/>
      <c r="D12526" s="103"/>
      <c r="E12526" s="5" t="str">
        <f t="array" ref="E12526">IF(D12526="","",XLOOKUP(D12526,DATOS!$D$6:D14000,DATOS!$C$6:C14000,0,0,1))</f>
        <v/>
      </c>
      <c r="F12526" s="220"/>
      <c r="G12526" s="221"/>
      <c r="H12526" s="194"/>
      <c r="I12526" s="106"/>
      <c r="J12526" s="195"/>
      <c r="K12526" s="195"/>
      <c r="L12526" s="196"/>
    </row>
    <row r="12527">
      <c r="A12527" s="198"/>
      <c r="B12527" s="219"/>
      <c r="C12527" s="103"/>
      <c r="D12527" s="103"/>
      <c r="E12527" s="5" t="str">
        <f t="array" ref="E12527">IF(D12527="","",XLOOKUP(D12527,DATOS!$D$6:D14000,DATOS!$C$6:C14000,0,0,1))</f>
        <v/>
      </c>
      <c r="F12527" s="220"/>
      <c r="G12527" s="221"/>
      <c r="H12527" s="194"/>
      <c r="I12527" s="106"/>
      <c r="J12527" s="195"/>
      <c r="K12527" s="195"/>
      <c r="L12527" s="196"/>
    </row>
    <row r="12528">
      <c r="A12528" s="198"/>
      <c r="B12528" s="219"/>
      <c r="C12528" s="103"/>
      <c r="D12528" s="103"/>
      <c r="E12528" s="5" t="str">
        <f t="array" ref="E12528">IF(D12528="","",XLOOKUP(D12528,DATOS!$D$6:D14000,DATOS!$C$6:C14000,0,0,1))</f>
        <v/>
      </c>
      <c r="F12528" s="220"/>
      <c r="G12528" s="221"/>
      <c r="H12528" s="194"/>
      <c r="I12528" s="106"/>
      <c r="J12528" s="195"/>
      <c r="K12528" s="195"/>
      <c r="L12528" s="196"/>
    </row>
    <row r="12529">
      <c r="A12529" s="198"/>
      <c r="B12529" s="219"/>
      <c r="C12529" s="103"/>
      <c r="D12529" s="103"/>
      <c r="E12529" s="5" t="str">
        <f t="array" ref="E12529">IF(D12529="","",XLOOKUP(D12529,DATOS!$D$6:D14000,DATOS!$C$6:C14000,0,0,1))</f>
        <v/>
      </c>
      <c r="F12529" s="220"/>
      <c r="G12529" s="221"/>
      <c r="H12529" s="194"/>
      <c r="I12529" s="106"/>
      <c r="J12529" s="195"/>
      <c r="K12529" s="195"/>
      <c r="L12529" s="196"/>
    </row>
    <row r="12530">
      <c r="A12530" s="198"/>
      <c r="B12530" s="219"/>
      <c r="C12530" s="103"/>
      <c r="D12530" s="103"/>
      <c r="E12530" s="5" t="str">
        <f t="array" ref="E12530">IF(D12530="","",XLOOKUP(D12530,DATOS!$D$6:D14000,DATOS!$C$6:C14000,0,0,1))</f>
        <v/>
      </c>
      <c r="F12530" s="220"/>
      <c r="G12530" s="221"/>
      <c r="H12530" s="194"/>
      <c r="I12530" s="106"/>
      <c r="J12530" s="195"/>
      <c r="K12530" s="195"/>
      <c r="L12530" s="196"/>
    </row>
    <row r="12531">
      <c r="A12531" s="198"/>
      <c r="B12531" s="219"/>
      <c r="C12531" s="103"/>
      <c r="D12531" s="103"/>
      <c r="E12531" s="5" t="str">
        <f t="array" ref="E12531">IF(D12531="","",XLOOKUP(D12531,DATOS!$D$6:D14000,DATOS!$C$6:C14000,0,0,1))</f>
        <v/>
      </c>
      <c r="F12531" s="220"/>
      <c r="G12531" s="221"/>
      <c r="H12531" s="194"/>
      <c r="I12531" s="106"/>
      <c r="J12531" s="195"/>
      <c r="K12531" s="195"/>
      <c r="L12531" s="196"/>
    </row>
    <row r="12532">
      <c r="A12532" s="198"/>
      <c r="B12532" s="219"/>
      <c r="C12532" s="103"/>
      <c r="D12532" s="103"/>
      <c r="E12532" s="5" t="str">
        <f t="array" ref="E12532">IF(D12532="","",XLOOKUP(D12532,DATOS!$D$6:D14000,DATOS!$C$6:C14000,0,0,1))</f>
        <v/>
      </c>
      <c r="F12532" s="220"/>
      <c r="G12532" s="221"/>
      <c r="H12532" s="194"/>
      <c r="I12532" s="106"/>
      <c r="J12532" s="195"/>
      <c r="K12532" s="195"/>
      <c r="L12532" s="196"/>
    </row>
    <row r="12533">
      <c r="A12533" s="198"/>
      <c r="B12533" s="219"/>
      <c r="C12533" s="103"/>
      <c r="D12533" s="103"/>
      <c r="E12533" s="5" t="str">
        <f t="array" ref="E12533">IF(D12533="","",XLOOKUP(D12533,DATOS!$D$6:D14000,DATOS!$C$6:C14000,0,0,1))</f>
        <v/>
      </c>
      <c r="F12533" s="220"/>
      <c r="G12533" s="221"/>
      <c r="H12533" s="194"/>
      <c r="I12533" s="106"/>
      <c r="J12533" s="195"/>
      <c r="K12533" s="195"/>
      <c r="L12533" s="196"/>
    </row>
    <row r="12534">
      <c r="A12534" s="198"/>
      <c r="B12534" s="219"/>
      <c r="C12534" s="103"/>
      <c r="D12534" s="103"/>
      <c r="E12534" s="5" t="str">
        <f t="array" ref="E12534">IF(D12534="","",XLOOKUP(D12534,DATOS!$D$6:D14000,DATOS!$C$6:C14000,0,0,1))</f>
        <v/>
      </c>
      <c r="F12534" s="220"/>
      <c r="G12534" s="221"/>
      <c r="H12534" s="194"/>
      <c r="I12534" s="106"/>
      <c r="J12534" s="195"/>
      <c r="K12534" s="195"/>
      <c r="L12534" s="196"/>
    </row>
    <row r="12535">
      <c r="A12535" s="198"/>
      <c r="B12535" s="219"/>
      <c r="C12535" s="103"/>
      <c r="D12535" s="103"/>
      <c r="E12535" s="5" t="str">
        <f t="array" ref="E12535">IF(D12535="","",XLOOKUP(D12535,DATOS!$D$6:D14000,DATOS!$C$6:C14000,0,0,1))</f>
        <v/>
      </c>
      <c r="F12535" s="220"/>
      <c r="G12535" s="221"/>
      <c r="H12535" s="194"/>
      <c r="I12535" s="106"/>
      <c r="J12535" s="195"/>
      <c r="K12535" s="195"/>
      <c r="L12535" s="196"/>
    </row>
    <row r="12536">
      <c r="A12536" s="198"/>
      <c r="B12536" s="219"/>
      <c r="C12536" s="103"/>
      <c r="D12536" s="103"/>
      <c r="E12536" s="5" t="str">
        <f t="array" ref="E12536">IF(D12536="","",XLOOKUP(D12536,DATOS!$D$6:D14000,DATOS!$C$6:C14000,0,0,1))</f>
        <v/>
      </c>
      <c r="F12536" s="220"/>
      <c r="G12536" s="221"/>
      <c r="H12536" s="194"/>
      <c r="I12536" s="106"/>
      <c r="J12536" s="195"/>
      <c r="K12536" s="195"/>
      <c r="L12536" s="196"/>
    </row>
    <row r="12537">
      <c r="A12537" s="198"/>
      <c r="B12537" s="219"/>
      <c r="C12537" s="103"/>
      <c r="D12537" s="103"/>
      <c r="E12537" s="224" t="str">
        <f t="array" ref="E12537">IF(D12537="","",XLOOKUP(D12537,DATOS!$D$6:D14000,DATOS!$C$6:C14000,0,0,1))</f>
        <v/>
      </c>
      <c r="F12537" s="220"/>
      <c r="G12537" s="221"/>
      <c r="H12537" s="194"/>
      <c r="I12537" s="106"/>
      <c r="J12537" s="195"/>
      <c r="K12537" s="195"/>
      <c r="L12537" s="196"/>
    </row>
    <row r="12538">
      <c r="A12538" s="198"/>
      <c r="B12538" s="219"/>
      <c r="C12538" s="103"/>
      <c r="D12538" s="103"/>
      <c r="E12538" s="5" t="str">
        <f t="array" ref="E12538">IF(D12538="","",XLOOKUP(D12538,DATOS!$D$6:D14000,DATOS!$C$6:C14000,0,0,1))</f>
        <v/>
      </c>
      <c r="F12538" s="220"/>
      <c r="G12538" s="221"/>
      <c r="H12538" s="194"/>
      <c r="I12538" s="106"/>
      <c r="J12538" s="195"/>
      <c r="K12538" s="195"/>
      <c r="L12538" s="196"/>
    </row>
    <row r="12539">
      <c r="A12539" s="198"/>
      <c r="B12539" s="219"/>
      <c r="C12539" s="103"/>
      <c r="D12539" s="103"/>
      <c r="E12539" s="5" t="str">
        <f t="array" ref="E12539">IF(D12539="","",XLOOKUP(D12539,DATOS!$D$6:D14000,DATOS!$C$6:C14000,0,0,1))</f>
        <v/>
      </c>
      <c r="F12539" s="220"/>
      <c r="G12539" s="221"/>
      <c r="H12539" s="194"/>
      <c r="I12539" s="106"/>
      <c r="J12539" s="195"/>
      <c r="K12539" s="195"/>
      <c r="L12539" s="196"/>
    </row>
    <row r="12540">
      <c r="A12540" s="198"/>
      <c r="B12540" s="219"/>
      <c r="C12540" s="103"/>
      <c r="D12540" s="103"/>
      <c r="E12540" s="5" t="str">
        <f t="array" ref="E12540">IF(D12540="","",XLOOKUP(D12540,DATOS!$D$6:D14000,DATOS!$C$6:C14000,0,0,1))</f>
        <v/>
      </c>
      <c r="F12540" s="220"/>
      <c r="G12540" s="221"/>
      <c r="H12540" s="194"/>
      <c r="I12540" s="106"/>
      <c r="J12540" s="195"/>
      <c r="K12540" s="195"/>
      <c r="L12540" s="196"/>
    </row>
    <row r="12541">
      <c r="A12541" s="198"/>
      <c r="B12541" s="219"/>
      <c r="C12541" s="103"/>
      <c r="D12541" s="103"/>
      <c r="E12541" s="5" t="str">
        <f t="array" ref="E12541">IF(D12541="","",XLOOKUP(D12541,DATOS!$D$6:D14000,DATOS!$C$6:C14000,0,0,1))</f>
        <v/>
      </c>
      <c r="F12541" s="220"/>
      <c r="G12541" s="221"/>
      <c r="H12541" s="194"/>
      <c r="I12541" s="106"/>
      <c r="J12541" s="195"/>
      <c r="K12541" s="195"/>
      <c r="L12541" s="196"/>
    </row>
    <row r="12542">
      <c r="A12542" s="198"/>
      <c r="B12542" s="219"/>
      <c r="C12542" s="103"/>
      <c r="D12542" s="103"/>
      <c r="E12542" s="5" t="str">
        <f t="array" ref="E12542">IF(D12542="","",XLOOKUP(D12542,DATOS!$D$6:D14000,DATOS!$C$6:C14000,0,0,1))</f>
        <v/>
      </c>
      <c r="F12542" s="220"/>
      <c r="G12542" s="221"/>
      <c r="H12542" s="194"/>
      <c r="I12542" s="106"/>
      <c r="J12542" s="195"/>
      <c r="K12542" s="195"/>
      <c r="L12542" s="196"/>
    </row>
    <row r="12543">
      <c r="A12543" s="198"/>
      <c r="B12543" s="219"/>
      <c r="C12543" s="103"/>
      <c r="D12543" s="103"/>
      <c r="E12543" s="5" t="str">
        <f t="array" ref="E12543">IF(D12543="","",XLOOKUP(D12543,DATOS!$D$6:D14000,DATOS!$C$6:C14000,0,0,1))</f>
        <v/>
      </c>
      <c r="F12543" s="220"/>
      <c r="G12543" s="221"/>
      <c r="H12543" s="194"/>
      <c r="I12543" s="106"/>
      <c r="J12543" s="195"/>
      <c r="K12543" s="195"/>
      <c r="L12543" s="196"/>
    </row>
    <row r="12544">
      <c r="A12544" s="198"/>
      <c r="B12544" s="219"/>
      <c r="C12544" s="103"/>
      <c r="D12544" s="103"/>
      <c r="E12544" s="224" t="str">
        <f t="array" ref="E12544">IF(D12544="","",XLOOKUP(D12544,DATOS!$D$6:D14000,DATOS!$C$6:C14000,0,0,1))</f>
        <v/>
      </c>
      <c r="F12544" s="220"/>
      <c r="G12544" s="221"/>
      <c r="H12544" s="194"/>
      <c r="I12544" s="106"/>
      <c r="J12544" s="195"/>
      <c r="K12544" s="195"/>
      <c r="L12544" s="196"/>
    </row>
    <row r="12545">
      <c r="A12545" s="198"/>
      <c r="B12545" s="219"/>
      <c r="C12545" s="103"/>
      <c r="D12545" s="103"/>
      <c r="E12545" s="5" t="str">
        <f t="array" ref="E12545">IF(D12545="","",XLOOKUP(D12545,DATOS!$D$6:D14000,DATOS!$C$6:C14000,0,0,1))</f>
        <v/>
      </c>
      <c r="F12545" s="220"/>
      <c r="G12545" s="221"/>
      <c r="H12545" s="194"/>
      <c r="I12545" s="106"/>
      <c r="J12545" s="195"/>
      <c r="K12545" s="195"/>
      <c r="L12545" s="196"/>
    </row>
    <row r="12546">
      <c r="A12546" s="198"/>
      <c r="B12546" s="219"/>
      <c r="C12546" s="103"/>
      <c r="D12546" s="103"/>
      <c r="E12546" s="5" t="str">
        <f t="array" ref="E12546">IF(D12546="","",XLOOKUP(D12546,DATOS!$D$6:D14000,DATOS!$C$6:C14000,0,0,1))</f>
        <v/>
      </c>
      <c r="F12546" s="220"/>
      <c r="G12546" s="221"/>
      <c r="H12546" s="194"/>
      <c r="I12546" s="106"/>
      <c r="J12546" s="195"/>
      <c r="K12546" s="195"/>
      <c r="L12546" s="196"/>
    </row>
    <row r="12547">
      <c r="A12547" s="198"/>
      <c r="B12547" s="219"/>
      <c r="C12547" s="103"/>
      <c r="D12547" s="103"/>
      <c r="E12547" s="5" t="str">
        <f t="array" ref="E12547">IF(D12547="","",XLOOKUP(D12547,DATOS!$D$6:D14000,DATOS!$C$6:C14000,0,0,1))</f>
        <v/>
      </c>
      <c r="F12547" s="220"/>
      <c r="G12547" s="221"/>
      <c r="H12547" s="194"/>
      <c r="I12547" s="106"/>
      <c r="J12547" s="195"/>
      <c r="K12547" s="195"/>
      <c r="L12547" s="196"/>
    </row>
    <row r="12548">
      <c r="A12548" s="198"/>
      <c r="B12548" s="219"/>
      <c r="C12548" s="103"/>
      <c r="D12548" s="103"/>
      <c r="E12548" s="5" t="str">
        <f t="array" ref="E12548">IF(D12548="","",XLOOKUP(D12548,DATOS!$D$6:D14000,DATOS!$C$6:C14000,0,0,1))</f>
        <v/>
      </c>
      <c r="F12548" s="220"/>
      <c r="G12548" s="221"/>
      <c r="H12548" s="194"/>
      <c r="I12548" s="106"/>
      <c r="J12548" s="195"/>
      <c r="K12548" s="195"/>
      <c r="L12548" s="196"/>
    </row>
    <row r="12549">
      <c r="A12549" s="198"/>
      <c r="B12549" s="219"/>
      <c r="C12549" s="103"/>
      <c r="D12549" s="103"/>
      <c r="E12549" s="5" t="str">
        <f t="array" ref="E12549">IF(D12549="","",XLOOKUP(D12549,DATOS!$D$6:D14000,DATOS!$C$6:C14000,0,0,1))</f>
        <v/>
      </c>
      <c r="F12549" s="220"/>
      <c r="G12549" s="221"/>
      <c r="H12549" s="194"/>
      <c r="I12549" s="106"/>
      <c r="J12549" s="195"/>
      <c r="K12549" s="195"/>
      <c r="L12549" s="196"/>
    </row>
    <row r="12550">
      <c r="A12550" s="198"/>
      <c r="B12550" s="219"/>
      <c r="C12550" s="103"/>
      <c r="D12550" s="103"/>
      <c r="E12550" s="5" t="str">
        <f t="array" ref="E12550">IF(D12550="","",XLOOKUP(D12550,DATOS!$D$6:D14000,DATOS!$C$6:C14000,0,0,1))</f>
        <v/>
      </c>
      <c r="F12550" s="220"/>
      <c r="G12550" s="221"/>
      <c r="H12550" s="194"/>
      <c r="I12550" s="106"/>
      <c r="J12550" s="195"/>
      <c r="K12550" s="195"/>
      <c r="L12550" s="196"/>
    </row>
    <row r="12551">
      <c r="A12551" s="198"/>
      <c r="B12551" s="219"/>
      <c r="C12551" s="103"/>
      <c r="D12551" s="103"/>
      <c r="E12551" s="5" t="str">
        <f t="array" ref="E12551">IF(D12551="","",XLOOKUP(D12551,DATOS!$D$6:D14000,DATOS!$C$6:C14000,0,0,1))</f>
        <v/>
      </c>
      <c r="F12551" s="220"/>
      <c r="G12551" s="221"/>
      <c r="H12551" s="194"/>
      <c r="I12551" s="106"/>
      <c r="J12551" s="195"/>
      <c r="K12551" s="195"/>
      <c r="L12551" s="196"/>
    </row>
    <row r="12552">
      <c r="A12552" s="198"/>
      <c r="B12552" s="219"/>
      <c r="C12552" s="103"/>
      <c r="D12552" s="103"/>
      <c r="E12552" s="224" t="str">
        <f t="array" ref="E12552">IF(D12552="","",XLOOKUP(D12552,DATOS!$D$6:D14000,DATOS!$C$6:C14000,0,0,1))</f>
        <v/>
      </c>
      <c r="F12552" s="220"/>
      <c r="G12552" s="221"/>
      <c r="H12552" s="194"/>
      <c r="I12552" s="106"/>
      <c r="J12552" s="195"/>
      <c r="K12552" s="195"/>
      <c r="L12552" s="196"/>
    </row>
    <row r="12553">
      <c r="A12553" s="198"/>
      <c r="B12553" s="219"/>
      <c r="C12553" s="103"/>
      <c r="D12553" s="103"/>
      <c r="E12553" s="5" t="str">
        <f t="array" ref="E12553">IF(D12553="","",XLOOKUP(D12553,DATOS!$D$6:D14000,DATOS!$C$6:C14000,0,0,1))</f>
        <v/>
      </c>
      <c r="F12553" s="220"/>
      <c r="G12553" s="221"/>
      <c r="H12553" s="194"/>
      <c r="I12553" s="106"/>
      <c r="J12553" s="195"/>
      <c r="K12553" s="195"/>
      <c r="L12553" s="196"/>
    </row>
    <row r="12554">
      <c r="A12554" s="198"/>
      <c r="B12554" s="219"/>
      <c r="C12554" s="103"/>
      <c r="D12554" s="103"/>
      <c r="E12554" s="5" t="str">
        <f t="array" ref="E12554">IF(D12554="","",XLOOKUP(D12554,DATOS!$D$6:D14000,DATOS!$C$6:C14000,0,0,1))</f>
        <v/>
      </c>
      <c r="F12554" s="220"/>
      <c r="G12554" s="221"/>
      <c r="H12554" s="194"/>
      <c r="I12554" s="106"/>
      <c r="J12554" s="195"/>
      <c r="K12554" s="195"/>
      <c r="L12554" s="196"/>
    </row>
    <row r="12555">
      <c r="A12555" s="198"/>
      <c r="B12555" s="219"/>
      <c r="C12555" s="103"/>
      <c r="D12555" s="103"/>
      <c r="E12555" s="5" t="str">
        <f t="array" ref="E12555">IF(D12555="","",XLOOKUP(D12555,DATOS!$D$6:D14000,DATOS!$C$6:C14000,0,0,1))</f>
        <v/>
      </c>
      <c r="F12555" s="220"/>
      <c r="G12555" s="221"/>
      <c r="H12555" s="194"/>
      <c r="I12555" s="106"/>
      <c r="J12555" s="195"/>
      <c r="K12555" s="195"/>
      <c r="L12555" s="196"/>
    </row>
    <row r="12556">
      <c r="A12556" s="198"/>
      <c r="B12556" s="219"/>
      <c r="C12556" s="103"/>
      <c r="D12556" s="103"/>
      <c r="E12556" s="5" t="str">
        <f t="array" ref="E12556">IF(D12556="","",XLOOKUP(D12556,DATOS!$D$6:D14000,DATOS!$C$6:C14000,0,0,1))</f>
        <v/>
      </c>
      <c r="F12556" s="220"/>
      <c r="G12556" s="221"/>
      <c r="H12556" s="194"/>
      <c r="I12556" s="106"/>
      <c r="J12556" s="195"/>
      <c r="K12556" s="195"/>
      <c r="L12556" s="196"/>
    </row>
    <row r="12557">
      <c r="A12557" s="198"/>
      <c r="B12557" s="219"/>
      <c r="C12557" s="103"/>
      <c r="D12557" s="103"/>
      <c r="E12557" s="5" t="str">
        <f t="array" ref="E12557">IF(D12557="","",XLOOKUP(D12557,DATOS!$D$6:D14000,DATOS!$C$6:C14000,0,0,1))</f>
        <v/>
      </c>
      <c r="F12557" s="220"/>
      <c r="G12557" s="221"/>
      <c r="H12557" s="194"/>
      <c r="I12557" s="106"/>
      <c r="J12557" s="195"/>
      <c r="K12557" s="195"/>
      <c r="L12557" s="196"/>
    </row>
    <row r="12558">
      <c r="A12558" s="198"/>
      <c r="B12558" s="219"/>
      <c r="C12558" s="103"/>
      <c r="D12558" s="103"/>
      <c r="E12558" s="5" t="str">
        <f t="array" ref="E12558">IF(D12558="","",XLOOKUP(D12558,DATOS!$D$6:D14000,DATOS!$C$6:C14000,0,0,1))</f>
        <v/>
      </c>
      <c r="F12558" s="220"/>
      <c r="G12558" s="221"/>
      <c r="H12558" s="194"/>
      <c r="I12558" s="106"/>
      <c r="J12558" s="195"/>
      <c r="K12558" s="195"/>
      <c r="L12558" s="196"/>
    </row>
    <row r="12559">
      <c r="A12559" s="198"/>
      <c r="B12559" s="219"/>
      <c r="C12559" s="103"/>
      <c r="D12559" s="103"/>
      <c r="E12559" s="5" t="str">
        <f t="array" ref="E12559">IF(D12559="","",XLOOKUP(D12559,DATOS!$D$6:D14000,DATOS!$C$6:C14000,0,0,1))</f>
        <v/>
      </c>
      <c r="F12559" s="220"/>
      <c r="G12559" s="221"/>
      <c r="H12559" s="194"/>
      <c r="I12559" s="106"/>
      <c r="J12559" s="195"/>
      <c r="K12559" s="195"/>
      <c r="L12559" s="196"/>
    </row>
    <row r="12560">
      <c r="A12560" s="198"/>
      <c r="B12560" s="219"/>
      <c r="C12560" s="103"/>
      <c r="D12560" s="103"/>
      <c r="E12560" s="5" t="str">
        <f t="array" ref="E12560">IF(D12560="","",XLOOKUP(D12560,DATOS!$D$6:D14000,DATOS!$C$6:C14000,0,0,1))</f>
        <v/>
      </c>
      <c r="F12560" s="220"/>
      <c r="G12560" s="221"/>
      <c r="H12560" s="194"/>
      <c r="I12560" s="106"/>
      <c r="J12560" s="195"/>
      <c r="K12560" s="195"/>
      <c r="L12560" s="196"/>
    </row>
    <row r="12561">
      <c r="A12561" s="198"/>
      <c r="B12561" s="219"/>
      <c r="C12561" s="103"/>
      <c r="D12561" s="103"/>
      <c r="E12561" s="5" t="str">
        <f t="array" ref="E12561">IF(D12561="","",XLOOKUP(D12561,DATOS!$D$6:D14000,DATOS!$C$6:C14000,0,0,1))</f>
        <v/>
      </c>
      <c r="F12561" s="220"/>
      <c r="G12561" s="221"/>
      <c r="H12561" s="194"/>
      <c r="I12561" s="106"/>
      <c r="J12561" s="195"/>
      <c r="K12561" s="195"/>
      <c r="L12561" s="196"/>
    </row>
    <row r="12562">
      <c r="A12562" s="198"/>
      <c r="B12562" s="219"/>
      <c r="C12562" s="103"/>
      <c r="D12562" s="103"/>
      <c r="E12562" s="5" t="str">
        <f t="array" ref="E12562">IF(D12562="","",XLOOKUP(D12562,DATOS!$D$6:D14000,DATOS!$C$6:C14000,0,0,1))</f>
        <v/>
      </c>
      <c r="F12562" s="220"/>
      <c r="G12562" s="221"/>
      <c r="H12562" s="194"/>
      <c r="I12562" s="106"/>
      <c r="J12562" s="195"/>
      <c r="K12562" s="195"/>
      <c r="L12562" s="196"/>
    </row>
    <row r="12563">
      <c r="A12563" s="198"/>
      <c r="B12563" s="219"/>
      <c r="C12563" s="103"/>
      <c r="D12563" s="103"/>
      <c r="E12563" s="5" t="str">
        <f t="array" ref="E12563">IF(D12563="","",XLOOKUP(D12563,DATOS!$D$6:D14000,DATOS!$C$6:C14000,0,0,1))</f>
        <v/>
      </c>
      <c r="F12563" s="220"/>
      <c r="G12563" s="221"/>
      <c r="H12563" s="194"/>
      <c r="I12563" s="106"/>
      <c r="J12563" s="195"/>
      <c r="K12563" s="195"/>
      <c r="L12563" s="196"/>
    </row>
    <row r="12564">
      <c r="A12564" s="198"/>
      <c r="B12564" s="219"/>
      <c r="C12564" s="103"/>
      <c r="D12564" s="103"/>
      <c r="E12564" s="5" t="str">
        <f t="array" ref="E12564">IF(D12564="","",XLOOKUP(D12564,DATOS!$D$6:D14000,DATOS!$C$6:C14000,0,0,1))</f>
        <v/>
      </c>
      <c r="F12564" s="220"/>
      <c r="G12564" s="221"/>
      <c r="H12564" s="194"/>
      <c r="I12564" s="106"/>
      <c r="J12564" s="195"/>
      <c r="K12564" s="195"/>
      <c r="L12564" s="196"/>
    </row>
    <row r="12565">
      <c r="A12565" s="198"/>
      <c r="B12565" s="219"/>
      <c r="C12565" s="103"/>
      <c r="D12565" s="103"/>
      <c r="E12565" s="5" t="str">
        <f t="array" ref="E12565">IF(D12565="","",XLOOKUP(D12565,DATOS!$D$6:D14000,DATOS!$C$6:C14000,0,0,1))</f>
        <v/>
      </c>
      <c r="F12565" s="220"/>
      <c r="G12565" s="221"/>
      <c r="H12565" s="194"/>
      <c r="I12565" s="106"/>
      <c r="J12565" s="195"/>
      <c r="K12565" s="195"/>
      <c r="L12565" s="196"/>
    </row>
    <row r="12566">
      <c r="A12566" s="198"/>
      <c r="B12566" s="219"/>
      <c r="C12566" s="103"/>
      <c r="D12566" s="103"/>
      <c r="E12566" s="5" t="str">
        <f t="array" ref="E12566">IF(D12566="","",XLOOKUP(D12566,DATOS!$D$6:D14000,DATOS!$C$6:C14000,0,0,1))</f>
        <v/>
      </c>
      <c r="F12566" s="220"/>
      <c r="G12566" s="221"/>
      <c r="H12566" s="194"/>
      <c r="I12566" s="106"/>
      <c r="J12566" s="195"/>
      <c r="K12566" s="195"/>
      <c r="L12566" s="196"/>
    </row>
    <row r="12567">
      <c r="A12567" s="198"/>
      <c r="B12567" s="219"/>
      <c r="C12567" s="103"/>
      <c r="D12567" s="103"/>
      <c r="E12567" s="5" t="str">
        <f t="array" ref="E12567">IF(D12567="","",XLOOKUP(D12567,DATOS!$D$6:D14000,DATOS!$C$6:C14000,0,0,1))</f>
        <v/>
      </c>
      <c r="F12567" s="220"/>
      <c r="G12567" s="221"/>
      <c r="H12567" s="194"/>
      <c r="I12567" s="106"/>
      <c r="J12567" s="195"/>
      <c r="K12567" s="195"/>
      <c r="L12567" s="196"/>
    </row>
    <row r="12568">
      <c r="A12568" s="198"/>
      <c r="B12568" s="219"/>
      <c r="C12568" s="103"/>
      <c r="D12568" s="103"/>
      <c r="E12568" s="5" t="str">
        <f t="array" ref="E12568">IF(D12568="","",XLOOKUP(D12568,DATOS!$D$6:D14000,DATOS!$C$6:C14000,0,0,1))</f>
        <v/>
      </c>
      <c r="F12568" s="220"/>
      <c r="G12568" s="221"/>
      <c r="H12568" s="194"/>
      <c r="I12568" s="106"/>
      <c r="J12568" s="195"/>
      <c r="K12568" s="195"/>
      <c r="L12568" s="196"/>
    </row>
    <row r="12569">
      <c r="A12569" s="198"/>
      <c r="B12569" s="219"/>
      <c r="C12569" s="103"/>
      <c r="D12569" s="103"/>
      <c r="E12569" s="5" t="str">
        <f t="array" ref="E12569">IF(D12569="","",XLOOKUP(D12569,DATOS!$D$6:D14000,DATOS!$C$6:C14000,0,0,1))</f>
        <v/>
      </c>
      <c r="F12569" s="220"/>
      <c r="G12569" s="221"/>
      <c r="H12569" s="194"/>
      <c r="I12569" s="106"/>
      <c r="J12569" s="195"/>
      <c r="K12569" s="195"/>
      <c r="L12569" s="196"/>
    </row>
    <row r="12570">
      <c r="A12570" s="198"/>
      <c r="B12570" s="219"/>
      <c r="C12570" s="103"/>
      <c r="D12570" s="103"/>
      <c r="E12570" s="5" t="str">
        <f t="array" ref="E12570">IF(D12570="","",XLOOKUP(D12570,DATOS!$D$6:D14000,DATOS!$C$6:C14000,0,0,1))</f>
        <v/>
      </c>
      <c r="F12570" s="220"/>
      <c r="G12570" s="221"/>
      <c r="H12570" s="194"/>
      <c r="I12570" s="106"/>
      <c r="J12570" s="195"/>
      <c r="K12570" s="195"/>
      <c r="L12570" s="196"/>
    </row>
    <row r="12571">
      <c r="A12571" s="198"/>
      <c r="B12571" s="219"/>
      <c r="C12571" s="103"/>
      <c r="D12571" s="103"/>
      <c r="E12571" s="5" t="str">
        <f t="array" ref="E12571">IF(D12571="","",XLOOKUP(D12571,DATOS!$D$6:D14000,DATOS!$C$6:C14000,0,0,1))</f>
        <v/>
      </c>
      <c r="F12571" s="220"/>
      <c r="G12571" s="221"/>
      <c r="H12571" s="194"/>
      <c r="I12571" s="106"/>
      <c r="J12571" s="195"/>
      <c r="K12571" s="195"/>
      <c r="L12571" s="196"/>
    </row>
    <row r="12572">
      <c r="A12572" s="198"/>
      <c r="B12572" s="219"/>
      <c r="C12572" s="103"/>
      <c r="D12572" s="103"/>
      <c r="E12572" s="5" t="str">
        <f t="array" ref="E12572">IF(D12572="","",XLOOKUP(D12572,DATOS!$D$6:D14000,DATOS!$C$6:C14000,0,0,1))</f>
        <v/>
      </c>
      <c r="F12572" s="220"/>
      <c r="G12572" s="221"/>
      <c r="H12572" s="194"/>
      <c r="I12572" s="106"/>
      <c r="J12572" s="195"/>
      <c r="K12572" s="195"/>
      <c r="L12572" s="196"/>
    </row>
    <row r="12573">
      <c r="A12573" s="198"/>
      <c r="B12573" s="219"/>
      <c r="C12573" s="103"/>
      <c r="D12573" s="103"/>
      <c r="E12573" s="5" t="str">
        <f t="array" ref="E12573">IF(D12573="","",XLOOKUP(D12573,DATOS!$D$6:D14000,DATOS!$C$6:C14000,0,0,1))</f>
        <v/>
      </c>
      <c r="F12573" s="220"/>
      <c r="G12573" s="221"/>
      <c r="H12573" s="194"/>
      <c r="I12573" s="106"/>
      <c r="J12573" s="195"/>
      <c r="K12573" s="195"/>
      <c r="L12573" s="196"/>
    </row>
    <row r="12574">
      <c r="A12574" s="198"/>
      <c r="B12574" s="219"/>
      <c r="C12574" s="103"/>
      <c r="D12574" s="103"/>
      <c r="E12574" s="5" t="str">
        <f t="array" ref="E12574">IF(D12574="","",XLOOKUP(D12574,DATOS!$D$6:D14000,DATOS!$C$6:C14000,0,0,1))</f>
        <v/>
      </c>
      <c r="F12574" s="220"/>
      <c r="G12574" s="221"/>
      <c r="H12574" s="194"/>
      <c r="I12574" s="106"/>
      <c r="J12574" s="195"/>
      <c r="K12574" s="195"/>
      <c r="L12574" s="196"/>
    </row>
    <row r="12575">
      <c r="A12575" s="198"/>
      <c r="B12575" s="219"/>
      <c r="C12575" s="103"/>
      <c r="D12575" s="103"/>
      <c r="E12575" s="5" t="str">
        <f t="array" ref="E12575">IF(D12575="","",XLOOKUP(D12575,DATOS!$D$6:D14000,DATOS!$C$6:C14000,0,0,1))</f>
        <v/>
      </c>
      <c r="F12575" s="220"/>
      <c r="G12575" s="221"/>
      <c r="H12575" s="194"/>
      <c r="I12575" s="106"/>
      <c r="J12575" s="195"/>
      <c r="K12575" s="195"/>
      <c r="L12575" s="196"/>
    </row>
    <row r="12576">
      <c r="A12576" s="198"/>
      <c r="B12576" s="219"/>
      <c r="C12576" s="103"/>
      <c r="D12576" s="103"/>
      <c r="E12576" s="5" t="str">
        <f t="array" ref="E12576">IF(D12576="","",XLOOKUP(D12576,DATOS!$D$6:D14000,DATOS!$C$6:C14000,0,0,1))</f>
        <v/>
      </c>
      <c r="F12576" s="220"/>
      <c r="G12576" s="221"/>
      <c r="H12576" s="194"/>
      <c r="I12576" s="106"/>
      <c r="J12576" s="195"/>
      <c r="K12576" s="195"/>
      <c r="L12576" s="196"/>
    </row>
    <row r="12577">
      <c r="A12577" s="198"/>
      <c r="B12577" s="219"/>
      <c r="C12577" s="103"/>
      <c r="D12577" s="103"/>
      <c r="E12577" s="5" t="str">
        <f t="array" ref="E12577">IF(D12577="","",XLOOKUP(D12577,DATOS!$D$6:D14000,DATOS!$C$6:C14000,0,0,1))</f>
        <v/>
      </c>
      <c r="F12577" s="220"/>
      <c r="G12577" s="221"/>
      <c r="H12577" s="194"/>
      <c r="I12577" s="106"/>
      <c r="J12577" s="195"/>
      <c r="K12577" s="195"/>
      <c r="L12577" s="196"/>
    </row>
    <row r="12578">
      <c r="A12578" s="198"/>
      <c r="B12578" s="219"/>
      <c r="C12578" s="103"/>
      <c r="D12578" s="103"/>
      <c r="E12578" s="5" t="str">
        <f t="array" ref="E12578">IF(D12578="","",XLOOKUP(D12578,DATOS!$D$6:D14000,DATOS!$C$6:C14000,0,0,1))</f>
        <v/>
      </c>
      <c r="F12578" s="220"/>
      <c r="G12578" s="221"/>
      <c r="H12578" s="194"/>
      <c r="I12578" s="106"/>
      <c r="J12578" s="195"/>
      <c r="K12578" s="195"/>
      <c r="L12578" s="196"/>
    </row>
    <row r="12579">
      <c r="A12579" s="198"/>
      <c r="B12579" s="219"/>
      <c r="C12579" s="103"/>
      <c r="D12579" s="103"/>
      <c r="E12579" s="5" t="str">
        <f t="array" ref="E12579">IF(D12579="","",XLOOKUP(D12579,DATOS!$D$6:D14000,DATOS!$C$6:C14000,0,0,1))</f>
        <v/>
      </c>
      <c r="F12579" s="220"/>
      <c r="G12579" s="221"/>
      <c r="H12579" s="194"/>
      <c r="I12579" s="106"/>
      <c r="J12579" s="195"/>
      <c r="K12579" s="195"/>
      <c r="L12579" s="196"/>
    </row>
    <row r="12580">
      <c r="A12580" s="198"/>
      <c r="B12580" s="219"/>
      <c r="C12580" s="103"/>
      <c r="D12580" s="103"/>
      <c r="E12580" s="5" t="str">
        <f t="array" ref="E12580">IF(D12580="","",XLOOKUP(D12580,DATOS!$D$6:D14000,DATOS!$C$6:C14000,0,0,1))</f>
        <v/>
      </c>
      <c r="F12580" s="220"/>
      <c r="G12580" s="221"/>
      <c r="H12580" s="194"/>
      <c r="I12580" s="106"/>
      <c r="J12580" s="195"/>
      <c r="K12580" s="195"/>
      <c r="L12580" s="196"/>
    </row>
    <row r="12581">
      <c r="A12581" s="198"/>
      <c r="B12581" s="219"/>
      <c r="C12581" s="103"/>
      <c r="D12581" s="103"/>
      <c r="E12581" s="5" t="str">
        <f t="array" ref="E12581">IF(D12581="","",XLOOKUP(D12581,DATOS!$D$6:D14000,DATOS!$C$6:C14000,0,0,1))</f>
        <v/>
      </c>
      <c r="F12581" s="220"/>
      <c r="G12581" s="221"/>
      <c r="H12581" s="194"/>
      <c r="I12581" s="106"/>
      <c r="J12581" s="195"/>
      <c r="K12581" s="195"/>
      <c r="L12581" s="196"/>
    </row>
    <row r="12582">
      <c r="A12582" s="198"/>
      <c r="B12582" s="219"/>
      <c r="C12582" s="103"/>
      <c r="D12582" s="103"/>
      <c r="E12582" s="224" t="str">
        <f t="array" ref="E12582">IF(D12582="","",XLOOKUP(D12582,DATOS!$D$6:D14000,DATOS!$C$6:C14000,0,0,1))</f>
        <v/>
      </c>
      <c r="F12582" s="220"/>
      <c r="G12582" s="221"/>
      <c r="H12582" s="194"/>
      <c r="I12582" s="106"/>
      <c r="J12582" s="195"/>
      <c r="K12582" s="195"/>
      <c r="L12582" s="196"/>
    </row>
    <row r="12583">
      <c r="A12583" s="198"/>
      <c r="B12583" s="219"/>
      <c r="C12583" s="103"/>
      <c r="D12583" s="103"/>
      <c r="E12583" s="5" t="str">
        <f t="array" ref="E12583">IF(D12583="","",XLOOKUP(D12583,DATOS!$D$6:D14000,DATOS!$C$6:C14000,0,0,1))</f>
        <v/>
      </c>
      <c r="F12583" s="220"/>
      <c r="G12583" s="221"/>
      <c r="H12583" s="194"/>
      <c r="I12583" s="106"/>
      <c r="J12583" s="195"/>
      <c r="K12583" s="195"/>
      <c r="L12583" s="196"/>
    </row>
    <row r="12584">
      <c r="A12584" s="198"/>
      <c r="B12584" s="219"/>
      <c r="C12584" s="103"/>
      <c r="D12584" s="103"/>
      <c r="E12584" s="5" t="str">
        <f t="array" ref="E12584">IF(D12584="","",XLOOKUP(D12584,DATOS!$D$6:D14000,DATOS!$C$6:C14000,0,0,1))</f>
        <v/>
      </c>
      <c r="F12584" s="220"/>
      <c r="G12584" s="221"/>
      <c r="H12584" s="194"/>
      <c r="I12584" s="106"/>
      <c r="J12584" s="195"/>
      <c r="K12584" s="195"/>
      <c r="L12584" s="196"/>
    </row>
    <row r="12585">
      <c r="A12585" s="198"/>
      <c r="B12585" s="219"/>
      <c r="C12585" s="103"/>
      <c r="D12585" s="103"/>
      <c r="E12585" s="5" t="str">
        <f t="array" ref="E12585">IF(D12585="","",XLOOKUP(D12585,DATOS!$D$6:D14000,DATOS!$C$6:C14000,0,0,1))</f>
        <v/>
      </c>
      <c r="F12585" s="220"/>
      <c r="G12585" s="221"/>
      <c r="H12585" s="194"/>
      <c r="I12585" s="106"/>
      <c r="J12585" s="195"/>
      <c r="K12585" s="195"/>
      <c r="L12585" s="196"/>
    </row>
    <row r="12586">
      <c r="A12586" s="198"/>
      <c r="B12586" s="219"/>
      <c r="C12586" s="103"/>
      <c r="D12586" s="103"/>
      <c r="E12586" s="224" t="str">
        <f t="array" ref="E12586">IF(D12586="","",XLOOKUP(D12586,DATOS!$D$6:D14000,DATOS!$C$6:C14000,0,0,1))</f>
        <v/>
      </c>
      <c r="F12586" s="220"/>
      <c r="G12586" s="221"/>
      <c r="H12586" s="194"/>
      <c r="I12586" s="106"/>
      <c r="J12586" s="195"/>
      <c r="K12586" s="195"/>
      <c r="L12586" s="196"/>
    </row>
    <row r="12587">
      <c r="A12587" s="198"/>
      <c r="B12587" s="219"/>
      <c r="C12587" s="103"/>
      <c r="D12587" s="103"/>
      <c r="E12587" s="5" t="str">
        <f t="array" ref="E12587">IF(D12587="","",XLOOKUP(D12587,DATOS!$D$6:D14000,DATOS!$C$6:C14000,0,0,1))</f>
        <v/>
      </c>
      <c r="F12587" s="220"/>
      <c r="G12587" s="221"/>
      <c r="H12587" s="194"/>
      <c r="I12587" s="106"/>
      <c r="J12587" s="195"/>
      <c r="K12587" s="195"/>
      <c r="L12587" s="196"/>
    </row>
    <row r="12588">
      <c r="A12588" s="198"/>
      <c r="B12588" s="219"/>
      <c r="C12588" s="103"/>
      <c r="D12588" s="103"/>
      <c r="E12588" s="5" t="str">
        <f t="array" ref="E12588">IF(D12588="","",XLOOKUP(D12588,DATOS!$D$6:D14000,DATOS!$C$6:C14000,0,0,1))</f>
        <v/>
      </c>
      <c r="F12588" s="220"/>
      <c r="G12588" s="221"/>
      <c r="H12588" s="194"/>
      <c r="I12588" s="106"/>
      <c r="J12588" s="195"/>
      <c r="K12588" s="195"/>
      <c r="L12588" s="196"/>
    </row>
    <row r="12589">
      <c r="A12589" s="198"/>
      <c r="B12589" s="219"/>
      <c r="C12589" s="103"/>
      <c r="D12589" s="103"/>
      <c r="E12589" s="5" t="str">
        <f t="array" ref="E12589">IF(D12589="","",XLOOKUP(D12589,DATOS!$D$6:D14000,DATOS!$C$6:C14000,0,0,1))</f>
        <v/>
      </c>
      <c r="F12589" s="220"/>
      <c r="G12589" s="221"/>
      <c r="H12589" s="194"/>
      <c r="I12589" s="106"/>
      <c r="J12589" s="195"/>
      <c r="K12589" s="195"/>
      <c r="L12589" s="196"/>
    </row>
    <row r="12590">
      <c r="A12590" s="198"/>
      <c r="B12590" s="219"/>
      <c r="C12590" s="103"/>
      <c r="D12590" s="103"/>
      <c r="E12590" s="5" t="str">
        <f t="array" ref="E12590">IF(D12590="","",XLOOKUP(D12590,DATOS!$D$6:D14000,DATOS!$C$6:C14000,0,0,1))</f>
        <v/>
      </c>
      <c r="F12590" s="220"/>
      <c r="G12590" s="221"/>
      <c r="H12590" s="194"/>
      <c r="I12590" s="106"/>
      <c r="J12590" s="195"/>
      <c r="K12590" s="195"/>
      <c r="L12590" s="196"/>
    </row>
    <row r="12591">
      <c r="A12591" s="198"/>
      <c r="B12591" s="219"/>
      <c r="C12591" s="103"/>
      <c r="D12591" s="103"/>
      <c r="E12591" s="5" t="str">
        <f t="array" ref="E12591">IF(D12591="","",XLOOKUP(D12591,DATOS!$D$6:D14000,DATOS!$C$6:C14000,0,0,1))</f>
        <v/>
      </c>
      <c r="F12591" s="220"/>
      <c r="G12591" s="221"/>
      <c r="H12591" s="194"/>
      <c r="I12591" s="106"/>
      <c r="J12591" s="195"/>
      <c r="K12591" s="195"/>
      <c r="L12591" s="196"/>
    </row>
    <row r="12592">
      <c r="A12592" s="198"/>
      <c r="B12592" s="219"/>
      <c r="C12592" s="103"/>
      <c r="D12592" s="103"/>
      <c r="E12592" s="5" t="str">
        <f t="array" ref="E12592">IF(D12592="","",XLOOKUP(D12592,DATOS!$D$6:D14000,DATOS!$C$6:C14000,0,0,1))</f>
        <v/>
      </c>
      <c r="F12592" s="220"/>
      <c r="G12592" s="221"/>
      <c r="H12592" s="194"/>
      <c r="I12592" s="106"/>
      <c r="J12592" s="195"/>
      <c r="K12592" s="195"/>
      <c r="L12592" s="196"/>
    </row>
    <row r="12593">
      <c r="A12593" s="198"/>
      <c r="B12593" s="219"/>
      <c r="C12593" s="103"/>
      <c r="D12593" s="103"/>
      <c r="E12593" s="5" t="str">
        <f t="array" ref="E12593">IF(D12593="","",XLOOKUP(D12593,DATOS!$D$6:D14000,DATOS!$C$6:C14000,0,0,1))</f>
        <v/>
      </c>
      <c r="F12593" s="220"/>
      <c r="G12593" s="221"/>
      <c r="H12593" s="194"/>
      <c r="I12593" s="106"/>
      <c r="J12593" s="195"/>
      <c r="K12593" s="195"/>
      <c r="L12593" s="196"/>
    </row>
    <row r="12594">
      <c r="A12594" s="198"/>
      <c r="B12594" s="219"/>
      <c r="C12594" s="103"/>
      <c r="D12594" s="103"/>
      <c r="E12594" s="5" t="str">
        <f t="array" ref="E12594">IF(D12594="","",XLOOKUP(D12594,DATOS!$D$6:D14000,DATOS!$C$6:C14000,0,0,1))</f>
        <v/>
      </c>
      <c r="F12594" s="220"/>
      <c r="G12594" s="221"/>
      <c r="H12594" s="194"/>
      <c r="I12594" s="106"/>
      <c r="J12594" s="195"/>
      <c r="K12594" s="195"/>
      <c r="L12594" s="196"/>
    </row>
    <row r="12595">
      <c r="A12595" s="198"/>
      <c r="B12595" s="219"/>
      <c r="C12595" s="103"/>
      <c r="D12595" s="103"/>
      <c r="E12595" s="5" t="str">
        <f t="array" ref="E12595">IF(D12595="","",XLOOKUP(D12595,DATOS!$D$6:D14000,DATOS!$C$6:C14000,0,0,1))</f>
        <v/>
      </c>
      <c r="F12595" s="220"/>
      <c r="G12595" s="221"/>
      <c r="H12595" s="194"/>
      <c r="I12595" s="106"/>
      <c r="J12595" s="195"/>
      <c r="K12595" s="195"/>
      <c r="L12595" s="196"/>
    </row>
    <row r="12596">
      <c r="A12596" s="198"/>
      <c r="B12596" s="219"/>
      <c r="C12596" s="103"/>
      <c r="D12596" s="103"/>
      <c r="E12596" s="5" t="str">
        <f t="array" ref="E12596">IF(D12596="","",XLOOKUP(D12596,DATOS!$D$6:D14000,DATOS!$C$6:C14000,0,0,1))</f>
        <v/>
      </c>
      <c r="F12596" s="220"/>
      <c r="G12596" s="221"/>
      <c r="H12596" s="194"/>
      <c r="I12596" s="106"/>
      <c r="J12596" s="195"/>
      <c r="K12596" s="195"/>
      <c r="L12596" s="196"/>
    </row>
    <row r="12597">
      <c r="A12597" s="198"/>
      <c r="B12597" s="219"/>
      <c r="C12597" s="103"/>
      <c r="D12597" s="103"/>
      <c r="E12597" s="5" t="str">
        <f t="array" ref="E12597">IF(D12597="","",XLOOKUP(D12597,DATOS!$D$6:D14000,DATOS!$C$6:C14000,0,0,1))</f>
        <v/>
      </c>
      <c r="F12597" s="220"/>
      <c r="G12597" s="221"/>
      <c r="H12597" s="194"/>
      <c r="I12597" s="106"/>
      <c r="J12597" s="195"/>
      <c r="K12597" s="195"/>
      <c r="L12597" s="196"/>
    </row>
    <row r="12598">
      <c r="A12598" s="198"/>
      <c r="B12598" s="219"/>
      <c r="C12598" s="103"/>
      <c r="D12598" s="103"/>
      <c r="E12598" s="5" t="str">
        <f t="array" ref="E12598">IF(D12598="","",XLOOKUP(D12598,DATOS!$D$6:D14000,DATOS!$C$6:C14000,0,0,1))</f>
        <v/>
      </c>
      <c r="F12598" s="220"/>
      <c r="G12598" s="221"/>
      <c r="H12598" s="194"/>
      <c r="I12598" s="106"/>
      <c r="J12598" s="195"/>
      <c r="K12598" s="195"/>
      <c r="L12598" s="196"/>
    </row>
    <row r="12599">
      <c r="A12599" s="198"/>
      <c r="B12599" s="219"/>
      <c r="C12599" s="103"/>
      <c r="D12599" s="103"/>
      <c r="E12599" s="5" t="str">
        <f t="array" ref="E12599">IF(D12599="","",XLOOKUP(D12599,DATOS!$D$6:D14000,DATOS!$C$6:C14000,0,0,1))</f>
        <v/>
      </c>
      <c r="F12599" s="220"/>
      <c r="G12599" s="221"/>
      <c r="H12599" s="194"/>
      <c r="I12599" s="106"/>
      <c r="J12599" s="195"/>
      <c r="K12599" s="195"/>
      <c r="L12599" s="196"/>
    </row>
    <row r="12600">
      <c r="A12600" s="198"/>
      <c r="B12600" s="219"/>
      <c r="C12600" s="103"/>
      <c r="D12600" s="103"/>
      <c r="E12600" s="5" t="str">
        <f t="array" ref="E12600">IF(D12600="","",XLOOKUP(D12600,DATOS!$D$6:D14000,DATOS!$C$6:C14000,0,0,1))</f>
        <v/>
      </c>
      <c r="F12600" s="220"/>
      <c r="G12600" s="221"/>
      <c r="H12600" s="194"/>
      <c r="I12600" s="106"/>
      <c r="J12600" s="195"/>
      <c r="K12600" s="195"/>
      <c r="L12600" s="196"/>
    </row>
    <row r="12601">
      <c r="A12601" s="198"/>
      <c r="B12601" s="219"/>
      <c r="C12601" s="103"/>
      <c r="D12601" s="103"/>
      <c r="E12601" s="5" t="str">
        <f t="array" ref="E12601">IF(D12601="","",XLOOKUP(D12601,DATOS!$D$6:D14000,DATOS!$C$6:C14000,0,0,1))</f>
        <v/>
      </c>
      <c r="F12601" s="220"/>
      <c r="G12601" s="221"/>
      <c r="H12601" s="194"/>
      <c r="I12601" s="106"/>
      <c r="J12601" s="195"/>
      <c r="K12601" s="195"/>
      <c r="L12601" s="196"/>
    </row>
    <row r="12602">
      <c r="A12602" s="198"/>
      <c r="B12602" s="219"/>
      <c r="C12602" s="103"/>
      <c r="D12602" s="103"/>
      <c r="E12602" s="5" t="str">
        <f t="array" ref="E12602">IF(D12602="","",XLOOKUP(D12602,DATOS!$D$6:D14000,DATOS!$C$6:C14000,0,0,1))</f>
        <v/>
      </c>
      <c r="F12602" s="220"/>
      <c r="G12602" s="221"/>
      <c r="H12602" s="194"/>
      <c r="I12602" s="106"/>
      <c r="J12602" s="195"/>
      <c r="K12602" s="195"/>
      <c r="L12602" s="196"/>
    </row>
    <row r="12603">
      <c r="A12603" s="198"/>
      <c r="B12603" s="219"/>
      <c r="C12603" s="103"/>
      <c r="D12603" s="103"/>
      <c r="E12603" s="5" t="str">
        <f t="array" ref="E12603">IF(D12603="","",XLOOKUP(D12603,DATOS!$D$6:D14000,DATOS!$C$6:C14000,0,0,1))</f>
        <v/>
      </c>
      <c r="F12603" s="220"/>
      <c r="G12603" s="221"/>
      <c r="H12603" s="194"/>
      <c r="I12603" s="106"/>
      <c r="J12603" s="195"/>
      <c r="K12603" s="195"/>
      <c r="L12603" s="196"/>
    </row>
    <row r="12604">
      <c r="A12604" s="198"/>
      <c r="B12604" s="219"/>
      <c r="C12604" s="103"/>
      <c r="D12604" s="103"/>
      <c r="E12604" s="5" t="str">
        <f t="array" ref="E12604">IF(D12604="","",XLOOKUP(D12604,DATOS!$D$6:D14000,DATOS!$C$6:C14000,0,0,1))</f>
        <v/>
      </c>
      <c r="F12604" s="220"/>
      <c r="G12604" s="221"/>
      <c r="H12604" s="194"/>
      <c r="I12604" s="106"/>
      <c r="J12604" s="195"/>
      <c r="K12604" s="195"/>
      <c r="L12604" s="196"/>
    </row>
    <row r="12605">
      <c r="A12605" s="198"/>
      <c r="B12605" s="219"/>
      <c r="C12605" s="103"/>
      <c r="D12605" s="103"/>
      <c r="E12605" s="5" t="str">
        <f t="array" ref="E12605">IF(D12605="","",XLOOKUP(D12605,DATOS!$D$6:D14000,DATOS!$C$6:C14000,0,0,1))</f>
        <v/>
      </c>
      <c r="F12605" s="220"/>
      <c r="G12605" s="221"/>
      <c r="H12605" s="194"/>
      <c r="I12605" s="106"/>
      <c r="J12605" s="195"/>
      <c r="K12605" s="195"/>
      <c r="L12605" s="196"/>
    </row>
    <row r="12606">
      <c r="A12606" s="198"/>
      <c r="B12606" s="219"/>
      <c r="C12606" s="103"/>
      <c r="D12606" s="103"/>
      <c r="E12606" s="5" t="str">
        <f t="array" ref="E12606">IF(D12606="","",XLOOKUP(D12606,DATOS!$D$6:D14000,DATOS!$C$6:C14000,0,0,1))</f>
        <v/>
      </c>
      <c r="F12606" s="220"/>
      <c r="G12606" s="221"/>
      <c r="H12606" s="194"/>
      <c r="I12606" s="106"/>
      <c r="J12606" s="195"/>
      <c r="K12606" s="195"/>
      <c r="L12606" s="196"/>
    </row>
    <row r="12607">
      <c r="A12607" s="198"/>
      <c r="B12607" s="219"/>
      <c r="C12607" s="103"/>
      <c r="D12607" s="103"/>
      <c r="E12607" s="5" t="str">
        <f t="array" ref="E12607">IF(D12607="","",XLOOKUP(D12607,DATOS!$D$6:D14000,DATOS!$C$6:C14000,0,0,1))</f>
        <v/>
      </c>
      <c r="F12607" s="220"/>
      <c r="G12607" s="221"/>
      <c r="H12607" s="194"/>
      <c r="I12607" s="106"/>
      <c r="J12607" s="195"/>
      <c r="K12607" s="195"/>
      <c r="L12607" s="196"/>
    </row>
    <row r="12608">
      <c r="A12608" s="198"/>
      <c r="B12608" s="219"/>
      <c r="C12608" s="103"/>
      <c r="D12608" s="103"/>
      <c r="E12608" s="5" t="str">
        <f t="array" ref="E12608">IF(D12608="","",XLOOKUP(D12608,DATOS!$D$6:D14000,DATOS!$C$6:C14000,0,0,1))</f>
        <v/>
      </c>
      <c r="F12608" s="220"/>
      <c r="G12608" s="221"/>
      <c r="H12608" s="194"/>
      <c r="I12608" s="106"/>
      <c r="J12608" s="195"/>
      <c r="K12608" s="195"/>
      <c r="L12608" s="196"/>
    </row>
    <row r="12609">
      <c r="A12609" s="198"/>
      <c r="B12609" s="219"/>
      <c r="C12609" s="103"/>
      <c r="D12609" s="103"/>
      <c r="E12609" s="5" t="str">
        <f t="array" ref="E12609">IF(D12609="","",XLOOKUP(D12609,DATOS!$D$6:D14000,DATOS!$C$6:C14000,0,0,1))</f>
        <v/>
      </c>
      <c r="F12609" s="220"/>
      <c r="G12609" s="221"/>
      <c r="H12609" s="194"/>
      <c r="I12609" s="106"/>
      <c r="J12609" s="195"/>
      <c r="K12609" s="195"/>
      <c r="L12609" s="196"/>
    </row>
    <row r="12610">
      <c r="A12610" s="198"/>
      <c r="B12610" s="219"/>
      <c r="C12610" s="103"/>
      <c r="D12610" s="103"/>
      <c r="E12610" s="224" t="str">
        <f t="array" ref="E12610">IF(D12610="","",XLOOKUP(D12610,DATOS!$D$6:D14000,DATOS!$C$6:C14000,0,0,1))</f>
        <v/>
      </c>
      <c r="F12610" s="220"/>
      <c r="G12610" s="221"/>
      <c r="H12610" s="194"/>
      <c r="I12610" s="106"/>
      <c r="J12610" s="195"/>
      <c r="K12610" s="195"/>
      <c r="L12610" s="196"/>
    </row>
    <row r="12611">
      <c r="A12611" s="198"/>
      <c r="B12611" s="219"/>
      <c r="C12611" s="103"/>
      <c r="D12611" s="103"/>
      <c r="E12611" s="5" t="str">
        <f t="array" ref="E12611">IF(D12611="","",XLOOKUP(D12611,DATOS!$D$6:D14000,DATOS!$C$6:C14000,0,0,1))</f>
        <v/>
      </c>
      <c r="F12611" s="220"/>
      <c r="G12611" s="221"/>
      <c r="H12611" s="194"/>
      <c r="I12611" s="106"/>
      <c r="J12611" s="195"/>
      <c r="K12611" s="195"/>
      <c r="L12611" s="196"/>
    </row>
    <row r="12612">
      <c r="A12612" s="198"/>
      <c r="B12612" s="219"/>
      <c r="C12612" s="103"/>
      <c r="D12612" s="103"/>
      <c r="E12612" s="224" t="str">
        <f t="array" ref="E12612">IF(D12612="","",XLOOKUP(D12612,DATOS!$D$6:D14000,DATOS!$C$6:C14000,0,0,1))</f>
        <v/>
      </c>
      <c r="F12612" s="220"/>
      <c r="G12612" s="221"/>
      <c r="H12612" s="194"/>
      <c r="I12612" s="106"/>
      <c r="J12612" s="195"/>
      <c r="K12612" s="195"/>
      <c r="L12612" s="196"/>
    </row>
    <row r="12613">
      <c r="A12613" s="198"/>
      <c r="B12613" s="219"/>
      <c r="C12613" s="103"/>
      <c r="D12613" s="103"/>
      <c r="E12613" s="5" t="str">
        <f t="array" ref="E12613">IF(D12613="","",XLOOKUP(D12613,DATOS!$D$6:D14000,DATOS!$C$6:C14000,0,0,1))</f>
        <v/>
      </c>
      <c r="F12613" s="220"/>
      <c r="G12613" s="221"/>
      <c r="H12613" s="194"/>
      <c r="I12613" s="106"/>
      <c r="J12613" s="195"/>
      <c r="K12613" s="195"/>
      <c r="L12613" s="196"/>
    </row>
    <row r="12614">
      <c r="A12614" s="198"/>
      <c r="B12614" s="219"/>
      <c r="C12614" s="103"/>
      <c r="D12614" s="103"/>
      <c r="E12614" s="5" t="str">
        <f t="array" ref="E12614">IF(D12614="","",XLOOKUP(D12614,DATOS!$D$6:D14000,DATOS!$C$6:C14000,0,0,1))</f>
        <v/>
      </c>
      <c r="F12614" s="220"/>
      <c r="G12614" s="221"/>
      <c r="H12614" s="194"/>
      <c r="I12614" s="106"/>
      <c r="J12614" s="195"/>
      <c r="K12614" s="195"/>
      <c r="L12614" s="196"/>
    </row>
    <row r="12615">
      <c r="A12615" s="198"/>
      <c r="B12615" s="219"/>
      <c r="C12615" s="103"/>
      <c r="D12615" s="103"/>
      <c r="E12615" s="5" t="str">
        <f t="array" ref="E12615">IF(D12615="","",XLOOKUP(D12615,DATOS!$D$6:D14000,DATOS!$C$6:C14000,0,0,1))</f>
        <v/>
      </c>
      <c r="F12615" s="220"/>
      <c r="G12615" s="221"/>
      <c r="H12615" s="194"/>
      <c r="I12615" s="106"/>
      <c r="J12615" s="195"/>
      <c r="K12615" s="195"/>
      <c r="L12615" s="196"/>
    </row>
    <row r="12616">
      <c r="A12616" s="198"/>
      <c r="B12616" s="219"/>
      <c r="C12616" s="103"/>
      <c r="D12616" s="103"/>
      <c r="E12616" s="5" t="str">
        <f t="array" ref="E12616">IF(D12616="","",XLOOKUP(D12616,DATOS!$D$6:D14000,DATOS!$C$6:C14000,0,0,1))</f>
        <v/>
      </c>
      <c r="F12616" s="220"/>
      <c r="G12616" s="221"/>
      <c r="H12616" s="194"/>
      <c r="I12616" s="106"/>
      <c r="J12616" s="195"/>
      <c r="K12616" s="195"/>
      <c r="L12616" s="196"/>
    </row>
    <row r="12617">
      <c r="A12617" s="198"/>
      <c r="B12617" s="219"/>
      <c r="C12617" s="103"/>
      <c r="D12617" s="103"/>
      <c r="E12617" s="5" t="str">
        <f t="array" ref="E12617">IF(D12617="","",XLOOKUP(D12617,DATOS!$D$6:D14000,DATOS!$C$6:C14000,0,0,1))</f>
        <v/>
      </c>
      <c r="F12617" s="220"/>
      <c r="G12617" s="221"/>
      <c r="H12617" s="194"/>
      <c r="I12617" s="106"/>
      <c r="J12617" s="195"/>
      <c r="K12617" s="195"/>
      <c r="L12617" s="196"/>
    </row>
    <row r="12618">
      <c r="A12618" s="198"/>
      <c r="B12618" s="219"/>
      <c r="C12618" s="103"/>
      <c r="D12618" s="103"/>
      <c r="E12618" s="5" t="str">
        <f t="array" ref="E12618">IF(D12618="","",XLOOKUP(D12618,DATOS!$D$6:D14000,DATOS!$C$6:C14000,0,0,1))</f>
        <v/>
      </c>
      <c r="F12618" s="220"/>
      <c r="G12618" s="221"/>
      <c r="H12618" s="194"/>
      <c r="I12618" s="106"/>
      <c r="J12618" s="195"/>
      <c r="K12618" s="195"/>
      <c r="L12618" s="196"/>
    </row>
    <row r="12619">
      <c r="A12619" s="198"/>
      <c r="B12619" s="219"/>
      <c r="C12619" s="103"/>
      <c r="D12619" s="103"/>
      <c r="E12619" s="5" t="str">
        <f t="array" ref="E12619">IF(D12619="","",XLOOKUP(D12619,DATOS!$D$6:D14000,DATOS!$C$6:C14000,0,0,1))</f>
        <v/>
      </c>
      <c r="F12619" s="220"/>
      <c r="G12619" s="221"/>
      <c r="H12619" s="194"/>
      <c r="I12619" s="106"/>
      <c r="J12619" s="195"/>
      <c r="K12619" s="195"/>
      <c r="L12619" s="196"/>
    </row>
    <row r="12620">
      <c r="A12620" s="198"/>
      <c r="B12620" s="219"/>
      <c r="C12620" s="103"/>
      <c r="D12620" s="103"/>
      <c r="E12620" s="5" t="str">
        <f t="array" ref="E12620">IF(D12620="","",XLOOKUP(D12620,DATOS!$D$6:D14000,DATOS!$C$6:C14000,0,0,1))</f>
        <v/>
      </c>
      <c r="F12620" s="220"/>
      <c r="G12620" s="221"/>
      <c r="H12620" s="194"/>
      <c r="I12620" s="106"/>
      <c r="J12620" s="195"/>
      <c r="K12620" s="195"/>
      <c r="L12620" s="196"/>
    </row>
    <row r="12621">
      <c r="A12621" s="198"/>
      <c r="B12621" s="219"/>
      <c r="C12621" s="103"/>
      <c r="D12621" s="103"/>
      <c r="E12621" s="5" t="str">
        <f t="array" ref="E12621">IF(D12621="","",XLOOKUP(D12621,DATOS!$D$6:D14000,DATOS!$C$6:C14000,0,0,1))</f>
        <v/>
      </c>
      <c r="F12621" s="220"/>
      <c r="G12621" s="221"/>
      <c r="H12621" s="194"/>
      <c r="I12621" s="106"/>
      <c r="J12621" s="195"/>
      <c r="K12621" s="195"/>
      <c r="L12621" s="196"/>
    </row>
    <row r="12622">
      <c r="A12622" s="198"/>
      <c r="B12622" s="219"/>
      <c r="C12622" s="103"/>
      <c r="D12622" s="103"/>
      <c r="E12622" s="5" t="str">
        <f t="array" ref="E12622">IF(D12622="","",XLOOKUP(D12622,DATOS!$D$6:D14000,DATOS!$C$6:C14000,0,0,1))</f>
        <v/>
      </c>
      <c r="F12622" s="220"/>
      <c r="G12622" s="221"/>
      <c r="H12622" s="194"/>
      <c r="I12622" s="106"/>
      <c r="J12622" s="195"/>
      <c r="K12622" s="195"/>
      <c r="L12622" s="196"/>
    </row>
    <row r="12623">
      <c r="A12623" s="198"/>
      <c r="B12623" s="219"/>
      <c r="C12623" s="103"/>
      <c r="D12623" s="103"/>
      <c r="E12623" s="5" t="str">
        <f t="array" ref="E12623">IF(D12623="","",XLOOKUP(D12623,DATOS!$D$6:D14000,DATOS!$C$6:C14000,0,0,1))</f>
        <v/>
      </c>
      <c r="F12623" s="220"/>
      <c r="G12623" s="221"/>
      <c r="H12623" s="194"/>
      <c r="I12623" s="106"/>
      <c r="J12623" s="195"/>
      <c r="K12623" s="195"/>
      <c r="L12623" s="196"/>
    </row>
    <row r="12624">
      <c r="A12624" s="198"/>
      <c r="B12624" s="219"/>
      <c r="C12624" s="103"/>
      <c r="D12624" s="103"/>
      <c r="E12624" s="5" t="str">
        <f t="array" ref="E12624">IF(D12624="","",XLOOKUP(D12624,DATOS!$D$6:D14000,DATOS!$C$6:C14000,0,0,1))</f>
        <v/>
      </c>
      <c r="F12624" s="220"/>
      <c r="G12624" s="221"/>
      <c r="H12624" s="194"/>
      <c r="I12624" s="106"/>
      <c r="J12624" s="195"/>
      <c r="K12624" s="195"/>
      <c r="L12624" s="196"/>
    </row>
    <row r="12625">
      <c r="A12625" s="198"/>
      <c r="B12625" s="219"/>
      <c r="C12625" s="103"/>
      <c r="D12625" s="103"/>
      <c r="E12625" s="5" t="str">
        <f t="array" ref="E12625">IF(D12625="","",XLOOKUP(D12625,DATOS!$D$6:D14000,DATOS!$C$6:C14000,0,0,1))</f>
        <v/>
      </c>
      <c r="F12625" s="220"/>
      <c r="G12625" s="221"/>
      <c r="H12625" s="194"/>
      <c r="I12625" s="106"/>
      <c r="J12625" s="195"/>
      <c r="K12625" s="195"/>
      <c r="L12625" s="196"/>
    </row>
    <row r="12626">
      <c r="A12626" s="198"/>
      <c r="B12626" s="219"/>
      <c r="C12626" s="103"/>
      <c r="D12626" s="103"/>
      <c r="E12626" s="5" t="str">
        <f t="array" ref="E12626">IF(D12626="","",XLOOKUP(D12626,DATOS!$D$6:D14000,DATOS!$C$6:C14000,0,0,1))</f>
        <v/>
      </c>
      <c r="F12626" s="220"/>
      <c r="G12626" s="221"/>
      <c r="H12626" s="194"/>
      <c r="I12626" s="106"/>
      <c r="J12626" s="195"/>
      <c r="K12626" s="195"/>
      <c r="L12626" s="196"/>
    </row>
    <row r="12627">
      <c r="A12627" s="198"/>
      <c r="B12627" s="219"/>
      <c r="C12627" s="103"/>
      <c r="D12627" s="103"/>
      <c r="E12627" s="5" t="str">
        <f t="array" ref="E12627">IF(D12627="","",XLOOKUP(D12627,DATOS!$D$6:D14000,DATOS!$C$6:C14000,0,0,1))</f>
        <v/>
      </c>
      <c r="F12627" s="220"/>
      <c r="G12627" s="221"/>
      <c r="H12627" s="194"/>
      <c r="I12627" s="106"/>
      <c r="J12627" s="195"/>
      <c r="K12627" s="195"/>
      <c r="L12627" s="196"/>
    </row>
    <row r="12628">
      <c r="A12628" s="198"/>
      <c r="B12628" s="219"/>
      <c r="C12628" s="103"/>
      <c r="D12628" s="103"/>
      <c r="E12628" s="5" t="str">
        <f t="array" ref="E12628">IF(D12628="","",XLOOKUP(D12628,DATOS!$D$6:D14000,DATOS!$C$6:C14000,0,0,1))</f>
        <v/>
      </c>
      <c r="F12628" s="220"/>
      <c r="G12628" s="221"/>
      <c r="H12628" s="194"/>
      <c r="I12628" s="106"/>
      <c r="J12628" s="195"/>
      <c r="K12628" s="195"/>
      <c r="L12628" s="196"/>
    </row>
    <row r="12629">
      <c r="A12629" s="198"/>
      <c r="B12629" s="219"/>
      <c r="C12629" s="103"/>
      <c r="D12629" s="103"/>
      <c r="E12629" s="5" t="str">
        <f t="array" ref="E12629">IF(D12629="","",XLOOKUP(D12629,DATOS!$D$6:D14000,DATOS!$C$6:C14000,0,0,1))</f>
        <v/>
      </c>
      <c r="F12629" s="220"/>
      <c r="G12629" s="221"/>
      <c r="H12629" s="194"/>
      <c r="I12629" s="106"/>
      <c r="J12629" s="195"/>
      <c r="K12629" s="195"/>
      <c r="L12629" s="196"/>
    </row>
    <row r="12630">
      <c r="A12630" s="198"/>
      <c r="B12630" s="219"/>
      <c r="C12630" s="103"/>
      <c r="D12630" s="103"/>
      <c r="E12630" s="5" t="str">
        <f t="array" ref="E12630">IF(D12630="","",XLOOKUP(D12630,DATOS!$D$6:D14000,DATOS!$C$6:C14000,0,0,1))</f>
        <v/>
      </c>
      <c r="F12630" s="220"/>
      <c r="G12630" s="221"/>
      <c r="H12630" s="194"/>
      <c r="I12630" s="106"/>
      <c r="J12630" s="195"/>
      <c r="K12630" s="195"/>
      <c r="L12630" s="196"/>
    </row>
    <row r="12631">
      <c r="A12631" s="198"/>
      <c r="B12631" s="219"/>
      <c r="C12631" s="103"/>
      <c r="D12631" s="103"/>
      <c r="E12631" s="5" t="str">
        <f t="array" ref="E12631">IF(D12631="","",XLOOKUP(D12631,DATOS!$D$6:D14000,DATOS!$C$6:C14000,0,0,1))</f>
        <v/>
      </c>
      <c r="F12631" s="220"/>
      <c r="G12631" s="221"/>
      <c r="H12631" s="194"/>
      <c r="I12631" s="106"/>
      <c r="J12631" s="195"/>
      <c r="K12631" s="195"/>
      <c r="L12631" s="196"/>
    </row>
    <row r="12632">
      <c r="A12632" s="198"/>
      <c r="B12632" s="219"/>
      <c r="C12632" s="103"/>
      <c r="D12632" s="103"/>
      <c r="E12632" s="5" t="str">
        <f t="array" ref="E12632">IF(D12632="","",XLOOKUP(D12632,DATOS!$D$6:D14000,DATOS!$C$6:C14000,0,0,1))</f>
        <v/>
      </c>
      <c r="F12632" s="220"/>
      <c r="G12632" s="221"/>
      <c r="H12632" s="194"/>
      <c r="I12632" s="106"/>
      <c r="J12632" s="195"/>
      <c r="K12632" s="195"/>
      <c r="L12632" s="196"/>
    </row>
    <row r="12633">
      <c r="A12633" s="198"/>
      <c r="B12633" s="219"/>
      <c r="C12633" s="103"/>
      <c r="D12633" s="103"/>
      <c r="E12633" s="5" t="str">
        <f t="array" ref="E12633">IF(D12633="","",XLOOKUP(D12633,DATOS!$D$6:D14000,DATOS!$C$6:C14000,0,0,1))</f>
        <v/>
      </c>
      <c r="F12633" s="220"/>
      <c r="G12633" s="221"/>
      <c r="H12633" s="194"/>
      <c r="I12633" s="106"/>
      <c r="J12633" s="195"/>
      <c r="K12633" s="195"/>
      <c r="L12633" s="196"/>
    </row>
    <row r="12634">
      <c r="A12634" s="198"/>
      <c r="B12634" s="219"/>
      <c r="C12634" s="103"/>
      <c r="D12634" s="103"/>
      <c r="E12634" s="5" t="str">
        <f t="array" ref="E12634">IF(D12634="","",XLOOKUP(D12634,DATOS!$D$6:D14000,DATOS!$C$6:C14000,0,0,1))</f>
        <v/>
      </c>
      <c r="F12634" s="220"/>
      <c r="G12634" s="221"/>
      <c r="H12634" s="194"/>
      <c r="I12634" s="106"/>
      <c r="J12634" s="195"/>
      <c r="K12634" s="195"/>
      <c r="L12634" s="196"/>
    </row>
    <row r="12635">
      <c r="A12635" s="198"/>
      <c r="B12635" s="219"/>
      <c r="C12635" s="103"/>
      <c r="D12635" s="103"/>
      <c r="E12635" s="5" t="str">
        <f t="array" ref="E12635">IF(D12635="","",XLOOKUP(D12635,DATOS!$D$6:D14000,DATOS!$C$6:C14000,0,0,1))</f>
        <v/>
      </c>
      <c r="F12635" s="220"/>
      <c r="G12635" s="221"/>
      <c r="H12635" s="194"/>
      <c r="I12635" s="106"/>
      <c r="J12635" s="195"/>
      <c r="K12635" s="195"/>
      <c r="L12635" s="196"/>
    </row>
    <row r="12636">
      <c r="A12636" s="198"/>
      <c r="B12636" s="219"/>
      <c r="C12636" s="103"/>
      <c r="D12636" s="103"/>
      <c r="E12636" s="5" t="str">
        <f t="array" ref="E12636">IF(D12636="","",XLOOKUP(D12636,DATOS!$D$6:D14000,DATOS!$C$6:C14000,0,0,1))</f>
        <v/>
      </c>
      <c r="F12636" s="220"/>
      <c r="G12636" s="221"/>
      <c r="H12636" s="194"/>
      <c r="I12636" s="106"/>
      <c r="J12636" s="195"/>
      <c r="K12636" s="195"/>
      <c r="L12636" s="196"/>
    </row>
    <row r="12637">
      <c r="A12637" s="198"/>
      <c r="B12637" s="219"/>
      <c r="C12637" s="103"/>
      <c r="D12637" s="103"/>
      <c r="E12637" s="5" t="str">
        <f t="array" ref="E12637">IF(D12637="","",XLOOKUP(D12637,DATOS!$D$6:D14000,DATOS!$C$6:C14000,0,0,1))</f>
        <v/>
      </c>
      <c r="F12637" s="220"/>
      <c r="G12637" s="221"/>
      <c r="H12637" s="194"/>
      <c r="I12637" s="106"/>
      <c r="J12637" s="195"/>
      <c r="K12637" s="195"/>
      <c r="L12637" s="196"/>
    </row>
    <row r="12638">
      <c r="A12638" s="198"/>
      <c r="B12638" s="219"/>
      <c r="C12638" s="103"/>
      <c r="D12638" s="103"/>
      <c r="E12638" s="5" t="str">
        <f t="array" ref="E12638">IF(D12638="","",XLOOKUP(D12638,DATOS!$D$6:D14000,DATOS!$C$6:C14000,0,0,1))</f>
        <v/>
      </c>
      <c r="F12638" s="220"/>
      <c r="G12638" s="221"/>
      <c r="H12638" s="194"/>
      <c r="I12638" s="106"/>
      <c r="J12638" s="195"/>
      <c r="K12638" s="195"/>
      <c r="L12638" s="196"/>
    </row>
    <row r="12639">
      <c r="A12639" s="198"/>
      <c r="B12639" s="219"/>
      <c r="C12639" s="103"/>
      <c r="D12639" s="103"/>
      <c r="E12639" s="5" t="str">
        <f t="array" ref="E12639">IF(D12639="","",XLOOKUP(D12639,DATOS!$D$6:D14000,DATOS!$C$6:C14000,0,0,1))</f>
        <v/>
      </c>
      <c r="F12639" s="220"/>
      <c r="G12639" s="221"/>
      <c r="H12639" s="194"/>
      <c r="I12639" s="106"/>
      <c r="J12639" s="195"/>
      <c r="K12639" s="195"/>
      <c r="L12639" s="196"/>
    </row>
    <row r="12640">
      <c r="A12640" s="198"/>
      <c r="B12640" s="219"/>
      <c r="C12640" s="103"/>
      <c r="D12640" s="103"/>
      <c r="E12640" s="5" t="str">
        <f t="array" ref="E12640">IF(D12640="","",XLOOKUP(D12640,DATOS!$D$6:D14000,DATOS!$C$6:C14000,0,0,1))</f>
        <v/>
      </c>
      <c r="F12640" s="220"/>
      <c r="G12640" s="221"/>
      <c r="H12640" s="194"/>
      <c r="I12640" s="106"/>
      <c r="J12640" s="195"/>
      <c r="K12640" s="195"/>
      <c r="L12640" s="196"/>
    </row>
    <row r="12641">
      <c r="A12641" s="198"/>
      <c r="B12641" s="219"/>
      <c r="C12641" s="103"/>
      <c r="D12641" s="103"/>
      <c r="E12641" s="5" t="str">
        <f t="array" ref="E12641">IF(D12641="","",XLOOKUP(D12641,DATOS!$D$6:D14000,DATOS!$C$6:C14000,0,0,1))</f>
        <v/>
      </c>
      <c r="F12641" s="220"/>
      <c r="G12641" s="221"/>
      <c r="H12641" s="194"/>
      <c r="I12641" s="106"/>
      <c r="J12641" s="195"/>
      <c r="K12641" s="195"/>
      <c r="L12641" s="196"/>
    </row>
    <row r="12642">
      <c r="A12642" s="198"/>
      <c r="B12642" s="219"/>
      <c r="C12642" s="103"/>
      <c r="D12642" s="103"/>
      <c r="E12642" s="5" t="str">
        <f t="array" ref="E12642">IF(D12642="","",XLOOKUP(D12642,DATOS!$D$6:D14000,DATOS!$C$6:C14000,0,0,1))</f>
        <v/>
      </c>
      <c r="F12642" s="220"/>
      <c r="G12642" s="221"/>
      <c r="H12642" s="194"/>
      <c r="I12642" s="106"/>
      <c r="J12642" s="195"/>
      <c r="K12642" s="195"/>
      <c r="L12642" s="196"/>
    </row>
    <row r="12643">
      <c r="A12643" s="198"/>
      <c r="B12643" s="219"/>
      <c r="C12643" s="103"/>
      <c r="D12643" s="103"/>
      <c r="E12643" s="224" t="str">
        <f t="array" ref="E12643">IF(D12643="","",XLOOKUP(D12643,DATOS!$D$6:D14000,DATOS!$C$6:C14000,0,0,1))</f>
        <v/>
      </c>
      <c r="F12643" s="220"/>
      <c r="G12643" s="221"/>
      <c r="H12643" s="194"/>
      <c r="I12643" s="106"/>
      <c r="J12643" s="195"/>
      <c r="K12643" s="195"/>
      <c r="L12643" s="196"/>
    </row>
    <row r="12644">
      <c r="A12644" s="198"/>
      <c r="B12644" s="219"/>
      <c r="C12644" s="103"/>
      <c r="D12644" s="103"/>
      <c r="E12644" s="5" t="str">
        <f t="array" ref="E12644">IF(D12644="","",XLOOKUP(D12644,DATOS!$D$6:D14000,DATOS!$C$6:C14000,0,0,1))</f>
        <v/>
      </c>
      <c r="F12644" s="220"/>
      <c r="G12644" s="221"/>
      <c r="H12644" s="194"/>
      <c r="I12644" s="106"/>
      <c r="J12644" s="195"/>
      <c r="K12644" s="195"/>
      <c r="L12644" s="196"/>
    </row>
    <row r="12645">
      <c r="A12645" s="198"/>
      <c r="B12645" s="219"/>
      <c r="C12645" s="103"/>
      <c r="D12645" s="103"/>
      <c r="E12645" s="5" t="str">
        <f t="array" ref="E12645">IF(D12645="","",XLOOKUP(D12645,DATOS!$D$6:D14000,DATOS!$C$6:C14000,0,0,1))</f>
        <v/>
      </c>
      <c r="F12645" s="220"/>
      <c r="G12645" s="221"/>
      <c r="H12645" s="194"/>
      <c r="I12645" s="106"/>
      <c r="J12645" s="195"/>
      <c r="K12645" s="195"/>
      <c r="L12645" s="196"/>
    </row>
    <row r="12646">
      <c r="A12646" s="198"/>
      <c r="B12646" s="219"/>
      <c r="C12646" s="103"/>
      <c r="D12646" s="103"/>
      <c r="E12646" s="5" t="str">
        <f t="array" ref="E12646">IF(D12646="","",XLOOKUP(D12646,DATOS!$D$6:D14000,DATOS!$C$6:C14000,0,0,1))</f>
        <v/>
      </c>
      <c r="F12646" s="220"/>
      <c r="G12646" s="221"/>
      <c r="H12646" s="194"/>
      <c r="I12646" s="106"/>
      <c r="J12646" s="195"/>
      <c r="K12646" s="195"/>
      <c r="L12646" s="196"/>
    </row>
    <row r="12647">
      <c r="A12647" s="198"/>
      <c r="B12647" s="219"/>
      <c r="C12647" s="103"/>
      <c r="D12647" s="103"/>
      <c r="E12647" s="5" t="str">
        <f t="array" ref="E12647">IF(D12647="","",XLOOKUP(D12647,DATOS!$D$6:D14000,DATOS!$C$6:C14000,0,0,1))</f>
        <v/>
      </c>
      <c r="F12647" s="220"/>
      <c r="G12647" s="221"/>
      <c r="H12647" s="194"/>
      <c r="I12647" s="106"/>
      <c r="J12647" s="195"/>
      <c r="K12647" s="195"/>
      <c r="L12647" s="196"/>
    </row>
    <row r="12648">
      <c r="A12648" s="198"/>
      <c r="B12648" s="219"/>
      <c r="C12648" s="103"/>
      <c r="D12648" s="103"/>
      <c r="E12648" s="5" t="str">
        <f t="array" ref="E12648">IF(D12648="","",XLOOKUP(D12648,DATOS!$D$6:D14000,DATOS!$C$6:C14000,0,0,1))</f>
        <v/>
      </c>
      <c r="F12648" s="220"/>
      <c r="G12648" s="221"/>
      <c r="H12648" s="194"/>
      <c r="I12648" s="106"/>
      <c r="J12648" s="195"/>
      <c r="K12648" s="195"/>
      <c r="L12648" s="196"/>
    </row>
    <row r="12649">
      <c r="A12649" s="198"/>
      <c r="B12649" s="219"/>
      <c r="C12649" s="103"/>
      <c r="D12649" s="103"/>
      <c r="E12649" s="224" t="str">
        <f t="array" ref="E12649">IF(D12649="","",XLOOKUP(D12649,DATOS!$D$6:D14000,DATOS!$C$6:C14000,0,0,1))</f>
        <v/>
      </c>
      <c r="F12649" s="220"/>
      <c r="G12649" s="221"/>
      <c r="H12649" s="194"/>
      <c r="I12649" s="106"/>
      <c r="J12649" s="195"/>
      <c r="K12649" s="195"/>
      <c r="L12649" s="196"/>
    </row>
    <row r="12650">
      <c r="A12650" s="198"/>
      <c r="B12650" s="219"/>
      <c r="C12650" s="103"/>
      <c r="D12650" s="103"/>
      <c r="E12650" s="5" t="str">
        <f t="array" ref="E12650">IF(D12650="","",XLOOKUP(D12650,DATOS!$D$6:D14000,DATOS!$C$6:C14000,0,0,1))</f>
        <v/>
      </c>
      <c r="F12650" s="220"/>
      <c r="G12650" s="221"/>
      <c r="H12650" s="194"/>
      <c r="I12650" s="106"/>
      <c r="J12650" s="195"/>
      <c r="K12650" s="195"/>
      <c r="L12650" s="196"/>
    </row>
    <row r="12651">
      <c r="A12651" s="198"/>
      <c r="B12651" s="219"/>
      <c r="C12651" s="103"/>
      <c r="D12651" s="103"/>
      <c r="E12651" s="5" t="str">
        <f t="array" ref="E12651">IF(D12651="","",XLOOKUP(D12651,DATOS!$D$6:D14000,DATOS!$C$6:C14000,0,0,1))</f>
        <v/>
      </c>
      <c r="F12651" s="220"/>
      <c r="G12651" s="221"/>
      <c r="H12651" s="194"/>
      <c r="I12651" s="106"/>
      <c r="J12651" s="195"/>
      <c r="K12651" s="195"/>
      <c r="L12651" s="196"/>
    </row>
    <row r="12652">
      <c r="A12652" s="198"/>
      <c r="B12652" s="219"/>
      <c r="C12652" s="103"/>
      <c r="D12652" s="103"/>
      <c r="E12652" s="5" t="str">
        <f t="array" ref="E12652">IF(D12652="","",XLOOKUP(D12652,DATOS!$D$6:D14000,DATOS!$C$6:C14000,0,0,1))</f>
        <v/>
      </c>
      <c r="F12652" s="220"/>
      <c r="G12652" s="221"/>
      <c r="H12652" s="194"/>
      <c r="I12652" s="106"/>
      <c r="J12652" s="195"/>
      <c r="K12652" s="195"/>
      <c r="L12652" s="196"/>
    </row>
    <row r="12653">
      <c r="A12653" s="198"/>
      <c r="B12653" s="219"/>
      <c r="C12653" s="103"/>
      <c r="D12653" s="103"/>
      <c r="E12653" s="5" t="str">
        <f t="array" ref="E12653">IF(D12653="","",XLOOKUP(D12653,DATOS!$D$6:D14000,DATOS!$C$6:C14000,0,0,1))</f>
        <v/>
      </c>
      <c r="F12653" s="220"/>
      <c r="G12653" s="221"/>
      <c r="H12653" s="194"/>
      <c r="I12653" s="106"/>
      <c r="J12653" s="195"/>
      <c r="K12653" s="195"/>
      <c r="L12653" s="196"/>
    </row>
    <row r="12654">
      <c r="A12654" s="198"/>
      <c r="B12654" s="219"/>
      <c r="C12654" s="103"/>
      <c r="D12654" s="103"/>
      <c r="E12654" s="5" t="str">
        <f t="array" ref="E12654">IF(D12654="","",XLOOKUP(D12654,DATOS!$D$6:D14000,DATOS!$C$6:C14000,0,0,1))</f>
        <v/>
      </c>
      <c r="F12654" s="220"/>
      <c r="G12654" s="221"/>
      <c r="H12654" s="194"/>
      <c r="I12654" s="106"/>
      <c r="J12654" s="195"/>
      <c r="K12654" s="195"/>
      <c r="L12654" s="196"/>
    </row>
    <row r="12655">
      <c r="A12655" s="198"/>
      <c r="B12655" s="219"/>
      <c r="C12655" s="103"/>
      <c r="D12655" s="103"/>
      <c r="E12655" s="5" t="str">
        <f t="array" ref="E12655">IF(D12655="","",XLOOKUP(D12655,DATOS!$D$6:D14000,DATOS!$C$6:C14000,0,0,1))</f>
        <v/>
      </c>
      <c r="F12655" s="220"/>
      <c r="G12655" s="221"/>
      <c r="H12655" s="194"/>
      <c r="I12655" s="106"/>
      <c r="J12655" s="195"/>
      <c r="K12655" s="195"/>
      <c r="L12655" s="196"/>
    </row>
    <row r="12656">
      <c r="A12656" s="198"/>
      <c r="B12656" s="219"/>
      <c r="C12656" s="103"/>
      <c r="D12656" s="103"/>
      <c r="E12656" s="5" t="str">
        <f t="array" ref="E12656">IF(D12656="","",XLOOKUP(D12656,DATOS!$D$6:D14000,DATOS!$C$6:C14000,0,0,1))</f>
        <v/>
      </c>
      <c r="F12656" s="220"/>
      <c r="G12656" s="221"/>
      <c r="H12656" s="194"/>
      <c r="I12656" s="106"/>
      <c r="J12656" s="195"/>
      <c r="K12656" s="195"/>
      <c r="L12656" s="196"/>
    </row>
    <row r="12657">
      <c r="A12657" s="198"/>
      <c r="B12657" s="219"/>
      <c r="C12657" s="103"/>
      <c r="D12657" s="103"/>
      <c r="E12657" s="5" t="str">
        <f t="array" ref="E12657">IF(D12657="","",XLOOKUP(D12657,DATOS!$D$6:D14000,DATOS!$C$6:C14000,0,0,1))</f>
        <v/>
      </c>
      <c r="F12657" s="220"/>
      <c r="G12657" s="221"/>
      <c r="H12657" s="194"/>
      <c r="I12657" s="106"/>
      <c r="J12657" s="195"/>
      <c r="K12657" s="195"/>
      <c r="L12657" s="196"/>
    </row>
    <row r="12658">
      <c r="A12658" s="198"/>
      <c r="B12658" s="219"/>
      <c r="C12658" s="103"/>
      <c r="D12658" s="103"/>
      <c r="E12658" s="224" t="str">
        <f t="array" ref="E12658">IF(D12658="","",XLOOKUP(D12658,DATOS!$D$6:D14000,DATOS!$C$6:C14000,0,0,1))</f>
        <v/>
      </c>
      <c r="F12658" s="220"/>
      <c r="G12658" s="221"/>
      <c r="H12658" s="194"/>
      <c r="I12658" s="106"/>
      <c r="J12658" s="195"/>
      <c r="K12658" s="195"/>
      <c r="L12658" s="196"/>
    </row>
    <row r="12659">
      <c r="A12659" s="198"/>
      <c r="B12659" s="219"/>
      <c r="C12659" s="103"/>
      <c r="D12659" s="103"/>
      <c r="E12659" s="5" t="str">
        <f t="array" ref="E12659">IF(D12659="","",XLOOKUP(D12659,DATOS!$D$6:D14000,DATOS!$C$6:C14000,0,0,1))</f>
        <v/>
      </c>
      <c r="F12659" s="220"/>
      <c r="G12659" s="221"/>
      <c r="H12659" s="194"/>
      <c r="I12659" s="106"/>
      <c r="J12659" s="195"/>
      <c r="K12659" s="195"/>
      <c r="L12659" s="196"/>
    </row>
    <row r="12660">
      <c r="A12660" s="198"/>
      <c r="B12660" s="219"/>
      <c r="C12660" s="103"/>
      <c r="D12660" s="103"/>
      <c r="E12660" s="5" t="str">
        <f t="array" ref="E12660">IF(D12660="","",XLOOKUP(D12660,DATOS!$D$6:D14000,DATOS!$C$6:C14000,0,0,1))</f>
        <v/>
      </c>
      <c r="F12660" s="220"/>
      <c r="G12660" s="221"/>
      <c r="H12660" s="194"/>
      <c r="I12660" s="106"/>
      <c r="J12660" s="195"/>
      <c r="K12660" s="195"/>
      <c r="L12660" s="196"/>
    </row>
    <row r="12661">
      <c r="A12661" s="198"/>
      <c r="B12661" s="219"/>
      <c r="C12661" s="103"/>
      <c r="D12661" s="103"/>
      <c r="E12661" s="5" t="str">
        <f t="array" ref="E12661">IF(D12661="","",XLOOKUP(D12661,DATOS!$D$6:D14000,DATOS!$C$6:C14000,0,0,1))</f>
        <v/>
      </c>
      <c r="F12661" s="220"/>
      <c r="G12661" s="221"/>
      <c r="H12661" s="194"/>
      <c r="I12661" s="106"/>
      <c r="J12661" s="195"/>
      <c r="K12661" s="195"/>
      <c r="L12661" s="196"/>
    </row>
    <row r="12662">
      <c r="A12662" s="198"/>
      <c r="B12662" s="219"/>
      <c r="C12662" s="103"/>
      <c r="D12662" s="103"/>
      <c r="E12662" s="5" t="str">
        <f t="array" ref="E12662">IF(D12662="","",XLOOKUP(D12662,DATOS!$D$6:D14000,DATOS!$C$6:C14000,0,0,1))</f>
        <v/>
      </c>
      <c r="F12662" s="220"/>
      <c r="G12662" s="221"/>
      <c r="H12662" s="194"/>
      <c r="I12662" s="106"/>
      <c r="J12662" s="195"/>
      <c r="K12662" s="195"/>
      <c r="L12662" s="196"/>
    </row>
    <row r="12663">
      <c r="A12663" s="198"/>
      <c r="B12663" s="219"/>
      <c r="C12663" s="103"/>
      <c r="D12663" s="103"/>
      <c r="E12663" s="5" t="str">
        <f t="array" ref="E12663">IF(D12663="","",XLOOKUP(D12663,DATOS!$D$6:D14000,DATOS!$C$6:C14000,0,0,1))</f>
        <v/>
      </c>
      <c r="F12663" s="220"/>
      <c r="G12663" s="221"/>
      <c r="H12663" s="194"/>
      <c r="I12663" s="106"/>
      <c r="J12663" s="195"/>
      <c r="K12663" s="195"/>
      <c r="L12663" s="196"/>
    </row>
    <row r="12664">
      <c r="A12664" s="198"/>
      <c r="B12664" s="219"/>
      <c r="C12664" s="103"/>
      <c r="D12664" s="103"/>
      <c r="E12664" s="224" t="str">
        <f t="array" ref="E12664">IF(D12664="","",XLOOKUP(D12664,DATOS!$D$6:D14000,DATOS!$C$6:C14000,0,0,1))</f>
        <v/>
      </c>
      <c r="F12664" s="220"/>
      <c r="G12664" s="221"/>
      <c r="H12664" s="194"/>
      <c r="I12664" s="106"/>
      <c r="J12664" s="195"/>
      <c r="K12664" s="195"/>
      <c r="L12664" s="196"/>
    </row>
    <row r="12665">
      <c r="A12665" s="198"/>
      <c r="B12665" s="219"/>
      <c r="C12665" s="103"/>
      <c r="D12665" s="103"/>
      <c r="E12665" s="5" t="str">
        <f t="array" ref="E12665">IF(D12665="","",XLOOKUP(D12665,DATOS!$D$6:D14000,DATOS!$C$6:C14000,0,0,1))</f>
        <v/>
      </c>
      <c r="F12665" s="220"/>
      <c r="G12665" s="221"/>
      <c r="H12665" s="194"/>
      <c r="I12665" s="106"/>
      <c r="J12665" s="195"/>
      <c r="K12665" s="195"/>
      <c r="L12665" s="196"/>
    </row>
    <row r="12666">
      <c r="A12666" s="198"/>
      <c r="B12666" s="219"/>
      <c r="C12666" s="103"/>
      <c r="D12666" s="103"/>
      <c r="E12666" s="5" t="str">
        <f t="array" ref="E12666">IF(D12666="","",XLOOKUP(D12666,DATOS!$D$6:D14000,DATOS!$C$6:C14000,0,0,1))</f>
        <v/>
      </c>
      <c r="F12666" s="220"/>
      <c r="G12666" s="221"/>
      <c r="H12666" s="194"/>
      <c r="I12666" s="106"/>
      <c r="J12666" s="195"/>
      <c r="K12666" s="195"/>
      <c r="L12666" s="196"/>
    </row>
    <row r="12667">
      <c r="A12667" s="198"/>
      <c r="B12667" s="219"/>
      <c r="C12667" s="103"/>
      <c r="D12667" s="103"/>
      <c r="E12667" s="5" t="str">
        <f t="array" ref="E12667">IF(D12667="","",XLOOKUP(D12667,DATOS!$D$6:D14000,DATOS!$C$6:C14000,0,0,1))</f>
        <v/>
      </c>
      <c r="F12667" s="220"/>
      <c r="G12667" s="221"/>
      <c r="H12667" s="194"/>
      <c r="I12667" s="106"/>
      <c r="J12667" s="195"/>
      <c r="K12667" s="195"/>
      <c r="L12667" s="196"/>
    </row>
    <row r="12668">
      <c r="A12668" s="198"/>
      <c r="B12668" s="219"/>
      <c r="C12668" s="103"/>
      <c r="D12668" s="103"/>
      <c r="E12668" s="224" t="str">
        <f t="array" ref="E12668">IF(D12668="","",XLOOKUP(D12668,DATOS!$D$6:D14000,DATOS!$C$6:C14000,0,0,1))</f>
        <v/>
      </c>
      <c r="F12668" s="220"/>
      <c r="G12668" s="221"/>
      <c r="H12668" s="194"/>
      <c r="I12668" s="106"/>
      <c r="J12668" s="195"/>
      <c r="K12668" s="195"/>
      <c r="L12668" s="196"/>
    </row>
    <row r="12669">
      <c r="A12669" s="198"/>
      <c r="B12669" s="219"/>
      <c r="C12669" s="103"/>
      <c r="D12669" s="103"/>
      <c r="E12669" s="5" t="str">
        <f t="array" ref="E12669">IF(D12669="","",XLOOKUP(D12669,DATOS!$D$6:D14000,DATOS!$C$6:C14000,0,0,1))</f>
        <v/>
      </c>
      <c r="F12669" s="220"/>
      <c r="G12669" s="221"/>
      <c r="H12669" s="194"/>
      <c r="I12669" s="106"/>
      <c r="J12669" s="195"/>
      <c r="K12669" s="195"/>
      <c r="L12669" s="196"/>
    </row>
    <row r="12670">
      <c r="A12670" s="198"/>
      <c r="B12670" s="219"/>
      <c r="C12670" s="103"/>
      <c r="D12670" s="103"/>
      <c r="E12670" s="5" t="str">
        <f t="array" ref="E12670">IF(D12670="","",XLOOKUP(D12670,DATOS!$D$6:D14000,DATOS!$C$6:C14000,0,0,1))</f>
        <v/>
      </c>
      <c r="F12670" s="220"/>
      <c r="G12670" s="221"/>
      <c r="H12670" s="194"/>
      <c r="I12670" s="106"/>
      <c r="J12670" s="195"/>
      <c r="K12670" s="195"/>
      <c r="L12670" s="196"/>
    </row>
    <row r="12671">
      <c r="A12671" s="198"/>
      <c r="B12671" s="219"/>
      <c r="C12671" s="103"/>
      <c r="D12671" s="103"/>
      <c r="E12671" s="5" t="str">
        <f t="array" ref="E12671">IF(D12671="","",XLOOKUP(D12671,DATOS!$D$6:D14000,DATOS!$C$6:C14000,0,0,1))</f>
        <v/>
      </c>
      <c r="F12671" s="220"/>
      <c r="G12671" s="221"/>
      <c r="H12671" s="194"/>
      <c r="I12671" s="106"/>
      <c r="J12671" s="195"/>
      <c r="K12671" s="195"/>
      <c r="L12671" s="196"/>
    </row>
    <row r="12672">
      <c r="A12672" s="198"/>
      <c r="B12672" s="219"/>
      <c r="C12672" s="103"/>
      <c r="D12672" s="103"/>
      <c r="E12672" s="5" t="str">
        <f t="array" ref="E12672">IF(D12672="","",XLOOKUP(D12672,DATOS!$D$6:D14000,DATOS!$C$6:C14000,0,0,1))</f>
        <v/>
      </c>
      <c r="F12672" s="220"/>
      <c r="G12672" s="221"/>
      <c r="H12672" s="194"/>
      <c r="I12672" s="106"/>
      <c r="J12672" s="195"/>
      <c r="K12672" s="195"/>
      <c r="L12672" s="196"/>
    </row>
    <row r="12673">
      <c r="A12673" s="198"/>
      <c r="B12673" s="219"/>
      <c r="C12673" s="103"/>
      <c r="D12673" s="103"/>
      <c r="E12673" s="5" t="str">
        <f t="array" ref="E12673">IF(D12673="","",XLOOKUP(D12673,DATOS!$D$6:D14000,DATOS!$C$6:C14000,0,0,1))</f>
        <v/>
      </c>
      <c r="F12673" s="220"/>
      <c r="G12673" s="221"/>
      <c r="H12673" s="194"/>
      <c r="I12673" s="106"/>
      <c r="J12673" s="195"/>
      <c r="K12673" s="195"/>
      <c r="L12673" s="196"/>
    </row>
    <row r="12674">
      <c r="A12674" s="198"/>
      <c r="B12674" s="219"/>
      <c r="C12674" s="103"/>
      <c r="D12674" s="103"/>
      <c r="E12674" s="5" t="str">
        <f t="array" ref="E12674">IF(D12674="","",XLOOKUP(D12674,DATOS!$D$6:D14000,DATOS!$C$6:C14000,0,0,1))</f>
        <v/>
      </c>
      <c r="F12674" s="220"/>
      <c r="G12674" s="221"/>
      <c r="H12674" s="194"/>
      <c r="I12674" s="106"/>
      <c r="J12674" s="195"/>
      <c r="K12674" s="195"/>
      <c r="L12674" s="196"/>
    </row>
    <row r="12675">
      <c r="A12675" s="198"/>
      <c r="B12675" s="219"/>
      <c r="C12675" s="103"/>
      <c r="D12675" s="103"/>
      <c r="E12675" s="5" t="str">
        <f t="array" ref="E12675">IF(D12675="","",XLOOKUP(D12675,DATOS!$D$6:D14000,DATOS!$C$6:C14000,0,0,1))</f>
        <v/>
      </c>
      <c r="F12675" s="220"/>
      <c r="G12675" s="221"/>
      <c r="H12675" s="194"/>
      <c r="I12675" s="106"/>
      <c r="J12675" s="195"/>
      <c r="K12675" s="195"/>
      <c r="L12675" s="196"/>
    </row>
    <row r="12676">
      <c r="A12676" s="198"/>
      <c r="B12676" s="219"/>
      <c r="C12676" s="103"/>
      <c r="D12676" s="103"/>
      <c r="E12676" s="5" t="str">
        <f t="array" ref="E12676">IF(D12676="","",XLOOKUP(D12676,DATOS!$D$6:D14000,DATOS!$C$6:C14000,0,0,1))</f>
        <v/>
      </c>
      <c r="F12676" s="220"/>
      <c r="G12676" s="221"/>
      <c r="H12676" s="194"/>
      <c r="I12676" s="106"/>
      <c r="J12676" s="195"/>
      <c r="K12676" s="195"/>
      <c r="L12676" s="196"/>
    </row>
    <row r="12677">
      <c r="A12677" s="198"/>
      <c r="B12677" s="219"/>
      <c r="C12677" s="103"/>
      <c r="D12677" s="103"/>
      <c r="E12677" s="5" t="str">
        <f t="array" ref="E12677">IF(D12677="","",XLOOKUP(D12677,DATOS!$D$6:D14000,DATOS!$C$6:C14000,0,0,1))</f>
        <v/>
      </c>
      <c r="F12677" s="220"/>
      <c r="G12677" s="221"/>
      <c r="H12677" s="194"/>
      <c r="I12677" s="106"/>
      <c r="J12677" s="195"/>
      <c r="K12677" s="195"/>
      <c r="L12677" s="196"/>
    </row>
    <row r="12678">
      <c r="A12678" s="198"/>
      <c r="B12678" s="219"/>
      <c r="C12678" s="103"/>
      <c r="D12678" s="103"/>
      <c r="E12678" s="5" t="str">
        <f t="array" ref="E12678">IF(D12678="","",XLOOKUP(D12678,DATOS!$D$6:D14000,DATOS!$C$6:C14000,0,0,1))</f>
        <v/>
      </c>
      <c r="F12678" s="220"/>
      <c r="G12678" s="221"/>
      <c r="H12678" s="194"/>
      <c r="I12678" s="106"/>
      <c r="J12678" s="195"/>
      <c r="K12678" s="195"/>
      <c r="L12678" s="196"/>
    </row>
    <row r="12679">
      <c r="A12679" s="198"/>
      <c r="B12679" s="219"/>
      <c r="C12679" s="103"/>
      <c r="D12679" s="103"/>
      <c r="E12679" s="5" t="str">
        <f t="array" ref="E12679">IF(D12679="","",XLOOKUP(D12679,DATOS!$D$6:D14000,DATOS!$C$6:C14000,0,0,1))</f>
        <v/>
      </c>
      <c r="F12679" s="220"/>
      <c r="G12679" s="221"/>
      <c r="H12679" s="194"/>
      <c r="I12679" s="106"/>
      <c r="J12679" s="195"/>
      <c r="K12679" s="195"/>
      <c r="L12679" s="196"/>
    </row>
    <row r="12680">
      <c r="A12680" s="198"/>
      <c r="B12680" s="219"/>
      <c r="C12680" s="103"/>
      <c r="D12680" s="103"/>
      <c r="E12680" s="224" t="str">
        <f t="array" ref="E12680">IF(D12680="","",XLOOKUP(D12680,DATOS!$D$6:D14000,DATOS!$C$6:C14000,0,0,1))</f>
        <v/>
      </c>
      <c r="F12680" s="220"/>
      <c r="G12680" s="221"/>
      <c r="H12680" s="194"/>
      <c r="I12680" s="106"/>
      <c r="J12680" s="195"/>
      <c r="K12680" s="195"/>
      <c r="L12680" s="196"/>
    </row>
    <row r="12681">
      <c r="A12681" s="198"/>
      <c r="B12681" s="219"/>
      <c r="C12681" s="103"/>
      <c r="D12681" s="103"/>
      <c r="E12681" s="5" t="str">
        <f t="array" ref="E12681">IF(D12681="","",XLOOKUP(D12681,DATOS!$D$6:D14000,DATOS!$C$6:C14000,0,0,1))</f>
        <v/>
      </c>
      <c r="F12681" s="220"/>
      <c r="G12681" s="221"/>
      <c r="H12681" s="194"/>
      <c r="I12681" s="106"/>
      <c r="J12681" s="195"/>
      <c r="K12681" s="195"/>
      <c r="L12681" s="196"/>
    </row>
    <row r="12682">
      <c r="A12682" s="198"/>
      <c r="B12682" s="219"/>
      <c r="C12682" s="103"/>
      <c r="D12682" s="103"/>
      <c r="E12682" s="5" t="str">
        <f t="array" ref="E12682">IF(D12682="","",XLOOKUP(D12682,DATOS!$D$6:D14000,DATOS!$C$6:C14000,0,0,1))</f>
        <v/>
      </c>
      <c r="F12682" s="220"/>
      <c r="G12682" s="221"/>
      <c r="H12682" s="194"/>
      <c r="I12682" s="106"/>
      <c r="J12682" s="195"/>
      <c r="K12682" s="195"/>
      <c r="L12682" s="196"/>
    </row>
    <row r="12683">
      <c r="A12683" s="198"/>
      <c r="B12683" s="219"/>
      <c r="C12683" s="103"/>
      <c r="D12683" s="103"/>
      <c r="E12683" s="5" t="str">
        <f t="array" ref="E12683">IF(D12683="","",XLOOKUP(D12683,DATOS!$D$6:D14000,DATOS!$C$6:C14000,0,0,1))</f>
        <v/>
      </c>
      <c r="F12683" s="220"/>
      <c r="G12683" s="221"/>
      <c r="H12683" s="194"/>
      <c r="I12683" s="106"/>
      <c r="J12683" s="195"/>
      <c r="K12683" s="195"/>
      <c r="L12683" s="196"/>
    </row>
    <row r="12684">
      <c r="A12684" s="198"/>
      <c r="B12684" s="219"/>
      <c r="C12684" s="103"/>
      <c r="D12684" s="103"/>
      <c r="E12684" s="5" t="str">
        <f t="array" ref="E12684">IF(D12684="","",XLOOKUP(D12684,DATOS!$D$6:D14000,DATOS!$C$6:C14000,0,0,1))</f>
        <v/>
      </c>
      <c r="F12684" s="220"/>
      <c r="G12684" s="221"/>
      <c r="H12684" s="194"/>
      <c r="I12684" s="106"/>
      <c r="J12684" s="195"/>
      <c r="K12684" s="195"/>
      <c r="L12684" s="196"/>
    </row>
    <row r="12685">
      <c r="A12685" s="198"/>
      <c r="B12685" s="219"/>
      <c r="C12685" s="103"/>
      <c r="D12685" s="103"/>
      <c r="E12685" s="5" t="str">
        <f t="array" ref="E12685">IF(D12685="","",XLOOKUP(D12685,DATOS!$D$6:D14000,DATOS!$C$6:C14000,0,0,1))</f>
        <v/>
      </c>
      <c r="F12685" s="220"/>
      <c r="G12685" s="221"/>
      <c r="H12685" s="194"/>
      <c r="I12685" s="106"/>
      <c r="J12685" s="195"/>
      <c r="K12685" s="195"/>
      <c r="L12685" s="196"/>
    </row>
    <row r="12686">
      <c r="A12686" s="198"/>
      <c r="B12686" s="219"/>
      <c r="C12686" s="103"/>
      <c r="D12686" s="103"/>
      <c r="E12686" s="5" t="str">
        <f t="array" ref="E12686">IF(D12686="","",XLOOKUP(D12686,DATOS!$D$6:D14000,DATOS!$C$6:C14000,0,0,1))</f>
        <v/>
      </c>
      <c r="F12686" s="220"/>
      <c r="G12686" s="221"/>
      <c r="H12686" s="194"/>
      <c r="I12686" s="106"/>
      <c r="J12686" s="195"/>
      <c r="K12686" s="195"/>
      <c r="L12686" s="196"/>
    </row>
    <row r="12687">
      <c r="A12687" s="198"/>
      <c r="B12687" s="219"/>
      <c r="C12687" s="103"/>
      <c r="D12687" s="103"/>
      <c r="E12687" s="5" t="str">
        <f t="array" ref="E12687">IF(D12687="","",XLOOKUP(D12687,DATOS!$D$6:D14000,DATOS!$C$6:C14000,0,0,1))</f>
        <v/>
      </c>
      <c r="F12687" s="220"/>
      <c r="G12687" s="221"/>
      <c r="H12687" s="194"/>
      <c r="I12687" s="106"/>
      <c r="J12687" s="195"/>
      <c r="K12687" s="195"/>
      <c r="L12687" s="196"/>
    </row>
    <row r="12688">
      <c r="A12688" s="198"/>
      <c r="B12688" s="219"/>
      <c r="C12688" s="103"/>
      <c r="D12688" s="103"/>
      <c r="E12688" s="5" t="str">
        <f t="array" ref="E12688">IF(D12688="","",XLOOKUP(D12688,DATOS!$D$6:D14000,DATOS!$C$6:C14000,0,0,1))</f>
        <v/>
      </c>
      <c r="F12688" s="220"/>
      <c r="G12688" s="221"/>
      <c r="H12688" s="194"/>
      <c r="I12688" s="106"/>
      <c r="J12688" s="195"/>
      <c r="K12688" s="195"/>
      <c r="L12688" s="196"/>
    </row>
    <row r="12689">
      <c r="A12689" s="198"/>
      <c r="B12689" s="219"/>
      <c r="C12689" s="103"/>
      <c r="D12689" s="103"/>
      <c r="E12689" s="5" t="str">
        <f t="array" ref="E12689">IF(D12689="","",XLOOKUP(D12689,DATOS!$D$6:D14000,DATOS!$C$6:C14000,0,0,1))</f>
        <v/>
      </c>
      <c r="F12689" s="220"/>
      <c r="G12689" s="221"/>
      <c r="H12689" s="194"/>
      <c r="I12689" s="106"/>
      <c r="J12689" s="195"/>
      <c r="K12689" s="195"/>
      <c r="L12689" s="196"/>
    </row>
    <row r="12690">
      <c r="A12690" s="198"/>
      <c r="B12690" s="219"/>
      <c r="C12690" s="103"/>
      <c r="D12690" s="103"/>
      <c r="E12690" s="5" t="str">
        <f t="array" ref="E12690">IF(D12690="","",XLOOKUP(D12690,DATOS!$D$6:D14000,DATOS!$C$6:C14000,0,0,1))</f>
        <v/>
      </c>
      <c r="F12690" s="220"/>
      <c r="G12690" s="221"/>
      <c r="H12690" s="194"/>
      <c r="I12690" s="106"/>
      <c r="J12690" s="195"/>
      <c r="K12690" s="195"/>
      <c r="L12690" s="196"/>
    </row>
    <row r="12691">
      <c r="A12691" s="198"/>
      <c r="B12691" s="219"/>
      <c r="C12691" s="103"/>
      <c r="D12691" s="103"/>
      <c r="E12691" s="5" t="str">
        <f t="array" ref="E12691">IF(D12691="","",XLOOKUP(D12691,DATOS!$D$6:D14000,DATOS!$C$6:C14000,0,0,1))</f>
        <v/>
      </c>
      <c r="F12691" s="220"/>
      <c r="G12691" s="221"/>
      <c r="H12691" s="194"/>
      <c r="I12691" s="106"/>
      <c r="J12691" s="195"/>
      <c r="K12691" s="195"/>
      <c r="L12691" s="196"/>
    </row>
    <row r="12692">
      <c r="A12692" s="198"/>
      <c r="B12692" s="219"/>
      <c r="C12692" s="103"/>
      <c r="D12692" s="103"/>
      <c r="E12692" s="5" t="str">
        <f t="array" ref="E12692">IF(D12692="","",XLOOKUP(D12692,DATOS!$D$6:D14000,DATOS!$C$6:C14000,0,0,1))</f>
        <v/>
      </c>
      <c r="F12692" s="220"/>
      <c r="G12692" s="221"/>
      <c r="H12692" s="194"/>
      <c r="I12692" s="106"/>
      <c r="J12692" s="195"/>
      <c r="K12692" s="195"/>
      <c r="L12692" s="196"/>
    </row>
    <row r="12693">
      <c r="A12693" s="198"/>
      <c r="B12693" s="219"/>
      <c r="C12693" s="103"/>
      <c r="D12693" s="103"/>
      <c r="E12693" s="5" t="str">
        <f t="array" ref="E12693">IF(D12693="","",XLOOKUP(D12693,DATOS!$D$6:D14000,DATOS!$C$6:C14000,0,0,1))</f>
        <v/>
      </c>
      <c r="F12693" s="220"/>
      <c r="G12693" s="221"/>
      <c r="H12693" s="194"/>
      <c r="I12693" s="106"/>
      <c r="J12693" s="195"/>
      <c r="K12693" s="195"/>
      <c r="L12693" s="196"/>
    </row>
    <row r="12694">
      <c r="A12694" s="198"/>
      <c r="B12694" s="219"/>
      <c r="C12694" s="103"/>
      <c r="D12694" s="103"/>
      <c r="E12694" s="5" t="str">
        <f t="array" ref="E12694">IF(D12694="","",XLOOKUP(D12694,DATOS!$D$6:D14000,DATOS!$C$6:C14000,0,0,1))</f>
        <v/>
      </c>
      <c r="F12694" s="220"/>
      <c r="G12694" s="221"/>
      <c r="H12694" s="194"/>
      <c r="I12694" s="106"/>
      <c r="J12694" s="195"/>
      <c r="K12694" s="195"/>
      <c r="L12694" s="196"/>
    </row>
    <row r="12695">
      <c r="A12695" s="198"/>
      <c r="B12695" s="219"/>
      <c r="C12695" s="103"/>
      <c r="D12695" s="103"/>
      <c r="E12695" s="5" t="str">
        <f t="array" ref="E12695">IF(D12695="","",XLOOKUP(D12695,DATOS!$D$6:D14000,DATOS!$C$6:C14000,0,0,1))</f>
        <v/>
      </c>
      <c r="F12695" s="220"/>
      <c r="G12695" s="221"/>
      <c r="H12695" s="194"/>
      <c r="I12695" s="106"/>
      <c r="J12695" s="195"/>
      <c r="K12695" s="195"/>
      <c r="L12695" s="196"/>
    </row>
    <row r="12696">
      <c r="A12696" s="198"/>
      <c r="B12696" s="219"/>
      <c r="C12696" s="103"/>
      <c r="D12696" s="103"/>
      <c r="E12696" s="5" t="str">
        <f t="array" ref="E12696">IF(D12696="","",XLOOKUP(D12696,DATOS!$D$6:D14000,DATOS!$C$6:C14000,0,0,1))</f>
        <v/>
      </c>
      <c r="F12696" s="220"/>
      <c r="G12696" s="221"/>
      <c r="H12696" s="194"/>
      <c r="I12696" s="106"/>
      <c r="J12696" s="195"/>
      <c r="K12696" s="195"/>
      <c r="L12696" s="196"/>
    </row>
    <row r="12697">
      <c r="A12697" s="198"/>
      <c r="B12697" s="219"/>
      <c r="C12697" s="103"/>
      <c r="D12697" s="103"/>
      <c r="E12697" s="5" t="str">
        <f t="array" ref="E12697">IF(D12697="","",XLOOKUP(D12697,DATOS!$D$6:D14000,DATOS!$C$6:C14000,0,0,1))</f>
        <v/>
      </c>
      <c r="F12697" s="220"/>
      <c r="G12697" s="221"/>
      <c r="H12697" s="194"/>
      <c r="I12697" s="106"/>
      <c r="J12697" s="195"/>
      <c r="K12697" s="195"/>
      <c r="L12697" s="196"/>
    </row>
    <row r="12698">
      <c r="A12698" s="198"/>
      <c r="B12698" s="219"/>
      <c r="C12698" s="103"/>
      <c r="D12698" s="103"/>
      <c r="E12698" s="5" t="str">
        <f t="array" ref="E12698">IF(D12698="","",XLOOKUP(D12698,DATOS!$D$6:D14000,DATOS!$C$6:C14000,0,0,1))</f>
        <v/>
      </c>
      <c r="F12698" s="220"/>
      <c r="G12698" s="221"/>
      <c r="H12698" s="194"/>
      <c r="I12698" s="106"/>
      <c r="J12698" s="195"/>
      <c r="K12698" s="195"/>
      <c r="L12698" s="196"/>
    </row>
    <row r="12699">
      <c r="A12699" s="198"/>
      <c r="B12699" s="219"/>
      <c r="C12699" s="103"/>
      <c r="D12699" s="103"/>
      <c r="E12699" s="5" t="str">
        <f t="array" ref="E12699">IF(D12699="","",XLOOKUP(D12699,DATOS!$D$6:D14000,DATOS!$C$6:C14000,0,0,1))</f>
        <v/>
      </c>
      <c r="F12699" s="220"/>
      <c r="G12699" s="221"/>
      <c r="H12699" s="194"/>
      <c r="I12699" s="106"/>
      <c r="J12699" s="195"/>
      <c r="K12699" s="195"/>
      <c r="L12699" s="196"/>
    </row>
    <row r="12700">
      <c r="A12700" s="198"/>
      <c r="B12700" s="219"/>
      <c r="C12700" s="103"/>
      <c r="D12700" s="103"/>
      <c r="E12700" s="5" t="str">
        <f t="array" ref="E12700">IF(D12700="","",XLOOKUP(D12700,DATOS!$D$6:D14000,DATOS!$C$6:C14000,0,0,1))</f>
        <v/>
      </c>
      <c r="F12700" s="220"/>
      <c r="G12700" s="221"/>
      <c r="H12700" s="194"/>
      <c r="I12700" s="106"/>
      <c r="J12700" s="195"/>
      <c r="K12700" s="195"/>
      <c r="L12700" s="196"/>
    </row>
    <row r="12701">
      <c r="A12701" s="198"/>
      <c r="B12701" s="219"/>
      <c r="C12701" s="103"/>
      <c r="D12701" s="103"/>
      <c r="E12701" s="5" t="str">
        <f t="array" ref="E12701">IF(D12701="","",XLOOKUP(D12701,DATOS!$D$6:D14000,DATOS!$C$6:C14000,0,0,1))</f>
        <v/>
      </c>
      <c r="F12701" s="220"/>
      <c r="G12701" s="221"/>
      <c r="H12701" s="194"/>
      <c r="I12701" s="106"/>
      <c r="J12701" s="195"/>
      <c r="K12701" s="195"/>
      <c r="L12701" s="196"/>
    </row>
    <row r="12702">
      <c r="A12702" s="198"/>
      <c r="B12702" s="219"/>
      <c r="C12702" s="103"/>
      <c r="D12702" s="103"/>
      <c r="E12702" s="5" t="str">
        <f t="array" ref="E12702">IF(D12702="","",XLOOKUP(D12702,DATOS!$D$6:D14000,DATOS!$C$6:C14000,0,0,1))</f>
        <v/>
      </c>
      <c r="F12702" s="220"/>
      <c r="G12702" s="221"/>
      <c r="H12702" s="194"/>
      <c r="I12702" s="106"/>
      <c r="J12702" s="195"/>
      <c r="K12702" s="195"/>
      <c r="L12702" s="196"/>
    </row>
    <row r="12703">
      <c r="A12703" s="198"/>
      <c r="B12703" s="219"/>
      <c r="C12703" s="103"/>
      <c r="D12703" s="103"/>
      <c r="E12703" s="5" t="str">
        <f t="array" ref="E12703">IF(D12703="","",XLOOKUP(D12703,DATOS!$D$6:D14000,DATOS!$C$6:C14000,0,0,1))</f>
        <v/>
      </c>
      <c r="F12703" s="220"/>
      <c r="G12703" s="221"/>
      <c r="H12703" s="194"/>
      <c r="I12703" s="106"/>
      <c r="J12703" s="195"/>
      <c r="K12703" s="195"/>
      <c r="L12703" s="196"/>
    </row>
    <row r="12704">
      <c r="A12704" s="198"/>
      <c r="B12704" s="219"/>
      <c r="C12704" s="103"/>
      <c r="D12704" s="103"/>
      <c r="E12704" s="5" t="str">
        <f t="array" ref="E12704">IF(D12704="","",XLOOKUP(D12704,DATOS!$D$6:D14000,DATOS!$C$6:C14000,0,0,1))</f>
        <v/>
      </c>
      <c r="F12704" s="220"/>
      <c r="G12704" s="221"/>
      <c r="H12704" s="194"/>
      <c r="I12704" s="106"/>
      <c r="J12704" s="195"/>
      <c r="K12704" s="195"/>
      <c r="L12704" s="196"/>
    </row>
    <row r="12705">
      <c r="A12705" s="198"/>
      <c r="B12705" s="219"/>
      <c r="C12705" s="103"/>
      <c r="D12705" s="103"/>
      <c r="E12705" s="5" t="str">
        <f t="array" ref="E12705">IF(D12705="","",XLOOKUP(D12705,DATOS!$D$6:D14000,DATOS!$C$6:C14000,0,0,1))</f>
        <v/>
      </c>
      <c r="F12705" s="220"/>
      <c r="G12705" s="221"/>
      <c r="H12705" s="194"/>
      <c r="I12705" s="106"/>
      <c r="J12705" s="195"/>
      <c r="K12705" s="195"/>
      <c r="L12705" s="196"/>
    </row>
    <row r="12706">
      <c r="A12706" s="198"/>
      <c r="B12706" s="219"/>
      <c r="C12706" s="103"/>
      <c r="D12706" s="103"/>
      <c r="E12706" s="5" t="str">
        <f t="array" ref="E12706">IF(D12706="","",XLOOKUP(D12706,DATOS!$D$6:D14000,DATOS!$C$6:C14000,0,0,1))</f>
        <v/>
      </c>
      <c r="F12706" s="220"/>
      <c r="G12706" s="221"/>
      <c r="H12706" s="194"/>
      <c r="I12706" s="106"/>
      <c r="J12706" s="195"/>
      <c r="K12706" s="195"/>
      <c r="L12706" s="196"/>
    </row>
    <row r="12707">
      <c r="A12707" s="198"/>
      <c r="B12707" s="219"/>
      <c r="C12707" s="103"/>
      <c r="D12707" s="103"/>
      <c r="E12707" s="5" t="str">
        <f t="array" ref="E12707">IF(D12707="","",XLOOKUP(D12707,DATOS!$D$6:D14000,DATOS!$C$6:C14000,0,0,1))</f>
        <v/>
      </c>
      <c r="F12707" s="220"/>
      <c r="G12707" s="221"/>
      <c r="H12707" s="194"/>
      <c r="I12707" s="106"/>
      <c r="J12707" s="195"/>
      <c r="K12707" s="195"/>
      <c r="L12707" s="196"/>
    </row>
    <row r="12708">
      <c r="A12708" s="198"/>
      <c r="B12708" s="219"/>
      <c r="C12708" s="103"/>
      <c r="D12708" s="103"/>
      <c r="E12708" s="5" t="str">
        <f t="array" ref="E12708">IF(D12708="","",XLOOKUP(D12708,DATOS!$D$6:D14000,DATOS!$C$6:C14000,0,0,1))</f>
        <v/>
      </c>
      <c r="F12708" s="220"/>
      <c r="G12708" s="221"/>
      <c r="H12708" s="194"/>
      <c r="I12708" s="106"/>
      <c r="J12708" s="195"/>
      <c r="K12708" s="195"/>
      <c r="L12708" s="196"/>
    </row>
    <row r="12709">
      <c r="A12709" s="198"/>
      <c r="B12709" s="219"/>
      <c r="C12709" s="103"/>
      <c r="D12709" s="103"/>
      <c r="E12709" s="5" t="str">
        <f t="array" ref="E12709">IF(D12709="","",XLOOKUP(D12709,DATOS!$D$6:D14000,DATOS!$C$6:C14000,0,0,1))</f>
        <v/>
      </c>
      <c r="F12709" s="220"/>
      <c r="G12709" s="221"/>
      <c r="H12709" s="194"/>
      <c r="I12709" s="106"/>
      <c r="J12709" s="195"/>
      <c r="K12709" s="195"/>
      <c r="L12709" s="196"/>
    </row>
    <row r="12710">
      <c r="A12710" s="198"/>
      <c r="B12710" s="219"/>
      <c r="C12710" s="103"/>
      <c r="D12710" s="103"/>
      <c r="E12710" s="5" t="str">
        <f t="array" ref="E12710">IF(D12710="","",XLOOKUP(D12710,DATOS!$D$6:D14000,DATOS!$C$6:C14000,0,0,1))</f>
        <v/>
      </c>
      <c r="F12710" s="220"/>
      <c r="G12710" s="221"/>
      <c r="H12710" s="194"/>
      <c r="I12710" s="106"/>
      <c r="J12710" s="195"/>
      <c r="K12710" s="195"/>
      <c r="L12710" s="196"/>
    </row>
    <row r="12711">
      <c r="A12711" s="198"/>
      <c r="B12711" s="219"/>
      <c r="C12711" s="103"/>
      <c r="D12711" s="103"/>
      <c r="E12711" s="5" t="str">
        <f t="array" ref="E12711">IF(D12711="","",XLOOKUP(D12711,DATOS!$D$6:D14000,DATOS!$C$6:C14000,0,0,1))</f>
        <v/>
      </c>
      <c r="F12711" s="220"/>
      <c r="G12711" s="221"/>
      <c r="H12711" s="194"/>
      <c r="I12711" s="106"/>
      <c r="J12711" s="195"/>
      <c r="K12711" s="195"/>
      <c r="L12711" s="196"/>
    </row>
    <row r="12712">
      <c r="A12712" s="198"/>
      <c r="B12712" s="219"/>
      <c r="C12712" s="103"/>
      <c r="D12712" s="103"/>
      <c r="E12712" s="5" t="str">
        <f t="array" ref="E12712">IF(D12712="","",XLOOKUP(D12712,DATOS!$D$6:D14000,DATOS!$C$6:C14000,0,0,1))</f>
        <v/>
      </c>
      <c r="F12712" s="220"/>
      <c r="G12712" s="221"/>
      <c r="H12712" s="194"/>
      <c r="I12712" s="106"/>
      <c r="J12712" s="195"/>
      <c r="K12712" s="195"/>
      <c r="L12712" s="196"/>
    </row>
    <row r="12713">
      <c r="A12713" s="198"/>
      <c r="B12713" s="219"/>
      <c r="C12713" s="103"/>
      <c r="D12713" s="103"/>
      <c r="E12713" s="5" t="str">
        <f t="array" ref="E12713">IF(D12713="","",XLOOKUP(D12713,DATOS!$D$6:D14000,DATOS!$C$6:C14000,0,0,1))</f>
        <v/>
      </c>
      <c r="F12713" s="220"/>
      <c r="G12713" s="221"/>
      <c r="H12713" s="194"/>
      <c r="I12713" s="106"/>
      <c r="J12713" s="195"/>
      <c r="K12713" s="195"/>
      <c r="L12713" s="196"/>
    </row>
    <row r="12714">
      <c r="A12714" s="198"/>
      <c r="B12714" s="219"/>
      <c r="C12714" s="103"/>
      <c r="D12714" s="103"/>
      <c r="E12714" s="5" t="str">
        <f t="array" ref="E12714">IF(D12714="","",XLOOKUP(D12714,DATOS!$D$6:D14000,DATOS!$C$6:C14000,0,0,1))</f>
        <v/>
      </c>
      <c r="F12714" s="220"/>
      <c r="G12714" s="221"/>
      <c r="H12714" s="194"/>
      <c r="I12714" s="106"/>
      <c r="J12714" s="195"/>
      <c r="K12714" s="195"/>
      <c r="L12714" s="196"/>
    </row>
    <row r="12715">
      <c r="A12715" s="198"/>
      <c r="B12715" s="219"/>
      <c r="C12715" s="103"/>
      <c r="D12715" s="103"/>
      <c r="E12715" s="5" t="str">
        <f t="array" ref="E12715">IF(D12715="","",XLOOKUP(D12715,DATOS!$D$6:D14000,DATOS!$C$6:C14000,0,0,1))</f>
        <v/>
      </c>
      <c r="F12715" s="220"/>
      <c r="G12715" s="221"/>
      <c r="H12715" s="194"/>
      <c r="I12715" s="106"/>
      <c r="J12715" s="195"/>
      <c r="K12715" s="195"/>
      <c r="L12715" s="196"/>
    </row>
    <row r="12716">
      <c r="A12716" s="198"/>
      <c r="B12716" s="219"/>
      <c r="C12716" s="103"/>
      <c r="D12716" s="103"/>
      <c r="E12716" s="5" t="str">
        <f t="array" ref="E12716">IF(D12716="","",XLOOKUP(D12716,DATOS!$D$6:D14000,DATOS!$C$6:C14000,0,0,1))</f>
        <v/>
      </c>
      <c r="F12716" s="220"/>
      <c r="G12716" s="221"/>
      <c r="H12716" s="194"/>
      <c r="I12716" s="106"/>
      <c r="J12716" s="195"/>
      <c r="K12716" s="195"/>
      <c r="L12716" s="196"/>
    </row>
    <row r="12717">
      <c r="A12717" s="198"/>
      <c r="B12717" s="219"/>
      <c r="C12717" s="103"/>
      <c r="D12717" s="103"/>
      <c r="E12717" s="5" t="str">
        <f t="array" ref="E12717">IF(D12717="","",XLOOKUP(D12717,DATOS!$D$6:D14000,DATOS!$C$6:C14000,0,0,1))</f>
        <v/>
      </c>
      <c r="F12717" s="220"/>
      <c r="G12717" s="221"/>
      <c r="H12717" s="194"/>
      <c r="I12717" s="106"/>
      <c r="J12717" s="195"/>
      <c r="K12717" s="195"/>
      <c r="L12717" s="196"/>
    </row>
    <row r="12718">
      <c r="A12718" s="198"/>
      <c r="B12718" s="219"/>
      <c r="C12718" s="103"/>
      <c r="D12718" s="103"/>
      <c r="E12718" s="5" t="str">
        <f t="array" ref="E12718">IF(D12718="","",XLOOKUP(D12718,DATOS!$D$6:D14000,DATOS!$C$6:C14000,0,0,1))</f>
        <v/>
      </c>
      <c r="F12718" s="220"/>
      <c r="G12718" s="221"/>
      <c r="H12718" s="194"/>
      <c r="I12718" s="106"/>
      <c r="J12718" s="195"/>
      <c r="K12718" s="195"/>
      <c r="L12718" s="196"/>
    </row>
    <row r="12719">
      <c r="A12719" s="198"/>
      <c r="B12719" s="219"/>
      <c r="C12719" s="103"/>
      <c r="D12719" s="103"/>
      <c r="E12719" s="5" t="str">
        <f t="array" ref="E12719">IF(D12719="","",XLOOKUP(D12719,DATOS!$D$6:D14000,DATOS!$C$6:C14000,0,0,1))</f>
        <v/>
      </c>
      <c r="F12719" s="220"/>
      <c r="G12719" s="221"/>
      <c r="H12719" s="194"/>
      <c r="I12719" s="106"/>
      <c r="J12719" s="195"/>
      <c r="K12719" s="195"/>
      <c r="L12719" s="196"/>
    </row>
    <row r="12720">
      <c r="A12720" s="198"/>
      <c r="B12720" s="219"/>
      <c r="C12720" s="103"/>
      <c r="D12720" s="103"/>
      <c r="E12720" s="5" t="str">
        <f t="array" ref="E12720">IF(D12720="","",XLOOKUP(D12720,DATOS!$D$6:D14000,DATOS!$C$6:C14000,0,0,1))</f>
        <v/>
      </c>
      <c r="F12720" s="220"/>
      <c r="G12720" s="221"/>
      <c r="H12720" s="194"/>
      <c r="I12720" s="106"/>
      <c r="J12720" s="195"/>
      <c r="K12720" s="195"/>
      <c r="L12720" s="196"/>
    </row>
    <row r="12721">
      <c r="A12721" s="198"/>
      <c r="B12721" s="219"/>
      <c r="C12721" s="103"/>
      <c r="D12721" s="103"/>
      <c r="E12721" s="224" t="str">
        <f t="array" ref="E12721">IF(D12721="","",XLOOKUP(D12721,DATOS!$D$6:D14000,DATOS!$C$6:C14000,0,0,1))</f>
        <v/>
      </c>
      <c r="F12721" s="220"/>
      <c r="G12721" s="221"/>
      <c r="H12721" s="194"/>
      <c r="I12721" s="106"/>
      <c r="J12721" s="195"/>
      <c r="K12721" s="195"/>
      <c r="L12721" s="196"/>
    </row>
    <row r="12722">
      <c r="A12722" s="198"/>
      <c r="B12722" s="219"/>
      <c r="C12722" s="103"/>
      <c r="D12722" s="103"/>
      <c r="E12722" s="5" t="str">
        <f t="array" ref="E12722">IF(D12722="","",XLOOKUP(D12722,DATOS!$D$6:D14000,DATOS!$C$6:C14000,0,0,1))</f>
        <v/>
      </c>
      <c r="F12722" s="220"/>
      <c r="G12722" s="221"/>
      <c r="H12722" s="194"/>
      <c r="I12722" s="106"/>
      <c r="J12722" s="195"/>
      <c r="K12722" s="195"/>
      <c r="L12722" s="196"/>
    </row>
    <row r="12723">
      <c r="A12723" s="198"/>
      <c r="B12723" s="219"/>
      <c r="C12723" s="103"/>
      <c r="D12723" s="103"/>
      <c r="E12723" s="5" t="str">
        <f t="array" ref="E12723">IF(D12723="","",XLOOKUP(D12723,DATOS!$D$6:D14000,DATOS!$C$6:C14000,0,0,1))</f>
        <v/>
      </c>
      <c r="F12723" s="220"/>
      <c r="G12723" s="221"/>
      <c r="H12723" s="194"/>
      <c r="I12723" s="106"/>
      <c r="J12723" s="195"/>
      <c r="K12723" s="195"/>
      <c r="L12723" s="196"/>
    </row>
    <row r="12724">
      <c r="A12724" s="198"/>
      <c r="B12724" s="219"/>
      <c r="C12724" s="103"/>
      <c r="D12724" s="103"/>
      <c r="E12724" s="5" t="str">
        <f t="array" ref="E12724">IF(D12724="","",XLOOKUP(D12724,DATOS!$D$6:D14000,DATOS!$C$6:C14000,0,0,1))</f>
        <v/>
      </c>
      <c r="F12724" s="220"/>
      <c r="G12724" s="221"/>
      <c r="H12724" s="194"/>
      <c r="I12724" s="106"/>
      <c r="J12724" s="195"/>
      <c r="K12724" s="195"/>
      <c r="L12724" s="196"/>
    </row>
    <row r="12725">
      <c r="A12725" s="198"/>
      <c r="B12725" s="219"/>
      <c r="C12725" s="103"/>
      <c r="D12725" s="103"/>
      <c r="E12725" s="5" t="str">
        <f t="array" ref="E12725">IF(D12725="","",XLOOKUP(D12725,DATOS!$D$6:D14000,DATOS!$C$6:C14000,0,0,1))</f>
        <v/>
      </c>
      <c r="F12725" s="220"/>
      <c r="G12725" s="221"/>
      <c r="H12725" s="194"/>
      <c r="I12725" s="106"/>
      <c r="J12725" s="195"/>
      <c r="K12725" s="195"/>
      <c r="L12725" s="196"/>
    </row>
    <row r="12726">
      <c r="A12726" s="198"/>
      <c r="B12726" s="219"/>
      <c r="C12726" s="103"/>
      <c r="D12726" s="103"/>
      <c r="E12726" s="5" t="str">
        <f t="array" ref="E12726">IF(D12726="","",XLOOKUP(D12726,DATOS!$D$6:D14000,DATOS!$C$6:C14000,0,0,1))</f>
        <v/>
      </c>
      <c r="F12726" s="220"/>
      <c r="G12726" s="221"/>
      <c r="H12726" s="194"/>
      <c r="I12726" s="106"/>
      <c r="J12726" s="195"/>
      <c r="K12726" s="195"/>
      <c r="L12726" s="196"/>
    </row>
    <row r="12727">
      <c r="A12727" s="198"/>
      <c r="B12727" s="219"/>
      <c r="C12727" s="103"/>
      <c r="D12727" s="103"/>
      <c r="E12727" s="5" t="str">
        <f t="array" ref="E12727">IF(D12727="","",XLOOKUP(D12727,DATOS!$D$6:D14000,DATOS!$C$6:C14000,0,0,1))</f>
        <v/>
      </c>
      <c r="F12727" s="220"/>
      <c r="G12727" s="221"/>
      <c r="H12727" s="194"/>
      <c r="I12727" s="106"/>
      <c r="J12727" s="195"/>
      <c r="K12727" s="195"/>
      <c r="L12727" s="196"/>
    </row>
    <row r="12728">
      <c r="A12728" s="198"/>
      <c r="B12728" s="219"/>
      <c r="C12728" s="103"/>
      <c r="D12728" s="103"/>
      <c r="E12728" s="5" t="str">
        <f t="array" ref="E12728">IF(D12728="","",XLOOKUP(D12728,DATOS!$D$6:D14000,DATOS!$C$6:C14000,0,0,1))</f>
        <v/>
      </c>
      <c r="F12728" s="220"/>
      <c r="G12728" s="221"/>
      <c r="H12728" s="194"/>
      <c r="I12728" s="106"/>
      <c r="J12728" s="195"/>
      <c r="K12728" s="195"/>
      <c r="L12728" s="196"/>
    </row>
    <row r="12729">
      <c r="A12729" s="198"/>
      <c r="B12729" s="219"/>
      <c r="C12729" s="103"/>
      <c r="D12729" s="103"/>
      <c r="E12729" s="224" t="str">
        <f t="array" ref="E12729">IF(D12729="","",XLOOKUP(D12729,DATOS!$D$6:D14000,DATOS!$C$6:C14000,0,0,1))</f>
        <v/>
      </c>
      <c r="F12729" s="220"/>
      <c r="G12729" s="221"/>
      <c r="H12729" s="194"/>
      <c r="I12729" s="106"/>
      <c r="J12729" s="195"/>
      <c r="K12729" s="195"/>
      <c r="L12729" s="196"/>
    </row>
    <row r="12730">
      <c r="A12730" s="198"/>
      <c r="B12730" s="219"/>
      <c r="C12730" s="103"/>
      <c r="D12730" s="103"/>
      <c r="E12730" s="5" t="str">
        <f t="array" ref="E12730">IF(D12730="","",XLOOKUP(D12730,DATOS!$D$6:D14000,DATOS!$C$6:C14000,0,0,1))</f>
        <v/>
      </c>
      <c r="F12730" s="220"/>
      <c r="G12730" s="221"/>
      <c r="H12730" s="194"/>
      <c r="I12730" s="106"/>
      <c r="J12730" s="195"/>
      <c r="K12730" s="195"/>
      <c r="L12730" s="196"/>
    </row>
    <row r="12731">
      <c r="A12731" s="198"/>
      <c r="B12731" s="219"/>
      <c r="C12731" s="103"/>
      <c r="D12731" s="103"/>
      <c r="E12731" s="5" t="str">
        <f t="array" ref="E12731">IF(D12731="","",XLOOKUP(D12731,DATOS!$D$6:D14000,DATOS!$C$6:C14000,0,0,1))</f>
        <v/>
      </c>
      <c r="F12731" s="220"/>
      <c r="G12731" s="221"/>
      <c r="H12731" s="194"/>
      <c r="I12731" s="106"/>
      <c r="J12731" s="195"/>
      <c r="K12731" s="195"/>
      <c r="L12731" s="196"/>
    </row>
    <row r="12732">
      <c r="A12732" s="198"/>
      <c r="B12732" s="219"/>
      <c r="C12732" s="103"/>
      <c r="D12732" s="103"/>
      <c r="E12732" s="5" t="str">
        <f t="array" ref="E12732">IF(D12732="","",XLOOKUP(D12732,DATOS!$D$6:D14000,DATOS!$C$6:C14000,0,0,1))</f>
        <v/>
      </c>
      <c r="F12732" s="220"/>
      <c r="G12732" s="221"/>
      <c r="H12732" s="194"/>
      <c r="I12732" s="106"/>
      <c r="J12732" s="195"/>
      <c r="K12732" s="195"/>
      <c r="L12732" s="196"/>
    </row>
    <row r="12733">
      <c r="A12733" s="198"/>
      <c r="B12733" s="219"/>
      <c r="C12733" s="103"/>
      <c r="D12733" s="103"/>
      <c r="E12733" s="5" t="str">
        <f t="array" ref="E12733">IF(D12733="","",XLOOKUP(D12733,DATOS!$D$6:D14000,DATOS!$C$6:C14000,0,0,1))</f>
        <v/>
      </c>
      <c r="F12733" s="220"/>
      <c r="G12733" s="221"/>
      <c r="H12733" s="194"/>
      <c r="I12733" s="106"/>
      <c r="J12733" s="195"/>
      <c r="K12733" s="195"/>
      <c r="L12733" s="196"/>
    </row>
    <row r="12734">
      <c r="A12734" s="198"/>
      <c r="B12734" s="219"/>
      <c r="C12734" s="103"/>
      <c r="D12734" s="103"/>
      <c r="E12734" s="5" t="str">
        <f t="array" ref="E12734">IF(D12734="","",XLOOKUP(D12734,DATOS!$D$6:D14000,DATOS!$C$6:C14000,0,0,1))</f>
        <v/>
      </c>
      <c r="F12734" s="220"/>
      <c r="G12734" s="221"/>
      <c r="H12734" s="194"/>
      <c r="I12734" s="106"/>
      <c r="J12734" s="195"/>
      <c r="K12734" s="195"/>
      <c r="L12734" s="196"/>
    </row>
    <row r="12735">
      <c r="A12735" s="198"/>
      <c r="B12735" s="219"/>
      <c r="C12735" s="103"/>
      <c r="D12735" s="103"/>
      <c r="E12735" s="5" t="str">
        <f t="array" ref="E12735">IF(D12735="","",XLOOKUP(D12735,DATOS!$D$6:D14000,DATOS!$C$6:C14000,0,0,1))</f>
        <v/>
      </c>
      <c r="F12735" s="220"/>
      <c r="G12735" s="221"/>
      <c r="H12735" s="194"/>
      <c r="I12735" s="106"/>
      <c r="J12735" s="195"/>
      <c r="K12735" s="195"/>
      <c r="L12735" s="196"/>
    </row>
    <row r="12736">
      <c r="A12736" s="198"/>
      <c r="B12736" s="219"/>
      <c r="C12736" s="103"/>
      <c r="D12736" s="103"/>
      <c r="E12736" s="5" t="str">
        <f t="array" ref="E12736">IF(D12736="","",XLOOKUP(D12736,DATOS!$D$6:D14000,DATOS!$C$6:C14000,0,0,1))</f>
        <v/>
      </c>
      <c r="F12736" s="220"/>
      <c r="G12736" s="221"/>
      <c r="H12736" s="194"/>
      <c r="I12736" s="106"/>
      <c r="J12736" s="195"/>
      <c r="K12736" s="195"/>
      <c r="L12736" s="196"/>
    </row>
    <row r="12737">
      <c r="A12737" s="198"/>
      <c r="B12737" s="219"/>
      <c r="C12737" s="103"/>
      <c r="D12737" s="103"/>
      <c r="E12737" s="5" t="str">
        <f t="array" ref="E12737">IF(D12737="","",XLOOKUP(D12737,DATOS!$D$6:D14000,DATOS!$C$6:C14000,0,0,1))</f>
        <v/>
      </c>
      <c r="F12737" s="220"/>
      <c r="G12737" s="221"/>
      <c r="H12737" s="194"/>
      <c r="I12737" s="106"/>
      <c r="J12737" s="195"/>
      <c r="K12737" s="195"/>
      <c r="L12737" s="196"/>
    </row>
    <row r="12738">
      <c r="A12738" s="198"/>
      <c r="B12738" s="219"/>
      <c r="C12738" s="103"/>
      <c r="D12738" s="103"/>
      <c r="E12738" s="5" t="str">
        <f t="array" ref="E12738">IF(D12738="","",XLOOKUP(D12738,DATOS!$D$6:D14000,DATOS!$C$6:C14000,0,0,1))</f>
        <v/>
      </c>
      <c r="F12738" s="220"/>
      <c r="G12738" s="221"/>
      <c r="H12738" s="194"/>
      <c r="I12738" s="106"/>
      <c r="J12738" s="195"/>
      <c r="K12738" s="195"/>
      <c r="L12738" s="196"/>
    </row>
    <row r="12739">
      <c r="A12739" s="198"/>
      <c r="B12739" s="219"/>
      <c r="C12739" s="103"/>
      <c r="D12739" s="103"/>
      <c r="E12739" s="5" t="str">
        <f t="array" ref="E12739">IF(D12739="","",XLOOKUP(D12739,DATOS!$D$6:D14000,DATOS!$C$6:C14000,0,0,1))</f>
        <v/>
      </c>
      <c r="F12739" s="220"/>
      <c r="G12739" s="221"/>
      <c r="H12739" s="194"/>
      <c r="I12739" s="106"/>
      <c r="J12739" s="195"/>
      <c r="K12739" s="195"/>
      <c r="L12739" s="196"/>
    </row>
    <row r="12740">
      <c r="A12740" s="198"/>
      <c r="B12740" s="219"/>
      <c r="C12740" s="103"/>
      <c r="D12740" s="103"/>
      <c r="E12740" s="5" t="str">
        <f t="array" ref="E12740">IF(D12740="","",XLOOKUP(D12740,DATOS!$D$6:D14000,DATOS!$C$6:C14000,0,0,1))</f>
        <v/>
      </c>
      <c r="F12740" s="220"/>
      <c r="G12740" s="221"/>
      <c r="H12740" s="194"/>
      <c r="I12740" s="106"/>
      <c r="J12740" s="195"/>
      <c r="K12740" s="195"/>
      <c r="L12740" s="196"/>
    </row>
    <row r="12741">
      <c r="A12741" s="198"/>
      <c r="B12741" s="219"/>
      <c r="C12741" s="103"/>
      <c r="D12741" s="103"/>
      <c r="E12741" s="5" t="str">
        <f t="array" ref="E12741">IF(D12741="","",XLOOKUP(D12741,DATOS!$D$6:D14000,DATOS!$C$6:C14000,0,0,1))</f>
        <v/>
      </c>
      <c r="F12741" s="220"/>
      <c r="G12741" s="221"/>
      <c r="H12741" s="194"/>
      <c r="I12741" s="106"/>
      <c r="J12741" s="195"/>
      <c r="K12741" s="195"/>
      <c r="L12741" s="196"/>
    </row>
    <row r="12742">
      <c r="A12742" s="198"/>
      <c r="B12742" s="219"/>
      <c r="C12742" s="103"/>
      <c r="D12742" s="103"/>
      <c r="E12742" s="5" t="str">
        <f t="array" ref="E12742">IF(D12742="","",XLOOKUP(D12742,DATOS!$D$6:D14000,DATOS!$C$6:C14000,0,0,1))</f>
        <v/>
      </c>
      <c r="F12742" s="220"/>
      <c r="G12742" s="221"/>
      <c r="H12742" s="194"/>
      <c r="I12742" s="106"/>
      <c r="J12742" s="195"/>
      <c r="K12742" s="195"/>
      <c r="L12742" s="196"/>
    </row>
    <row r="12743">
      <c r="A12743" s="198"/>
      <c r="B12743" s="219"/>
      <c r="C12743" s="103"/>
      <c r="D12743" s="103"/>
      <c r="E12743" s="5" t="str">
        <f t="array" ref="E12743">IF(D12743="","",XLOOKUP(D12743,DATOS!$D$6:D14000,DATOS!$C$6:C14000,0,0,1))</f>
        <v/>
      </c>
      <c r="F12743" s="220"/>
      <c r="G12743" s="221"/>
      <c r="H12743" s="194"/>
      <c r="I12743" s="106"/>
      <c r="J12743" s="195"/>
      <c r="K12743" s="195"/>
      <c r="L12743" s="196"/>
    </row>
    <row r="12744">
      <c r="A12744" s="198"/>
      <c r="B12744" s="219"/>
      <c r="C12744" s="103"/>
      <c r="D12744" s="103"/>
      <c r="E12744" s="5" t="str">
        <f t="array" ref="E12744">IF(D12744="","",XLOOKUP(D12744,DATOS!$D$6:D14000,DATOS!$C$6:C14000,0,0,1))</f>
        <v/>
      </c>
      <c r="F12744" s="220"/>
      <c r="G12744" s="221"/>
      <c r="H12744" s="194"/>
      <c r="I12744" s="106"/>
      <c r="J12744" s="195"/>
      <c r="K12744" s="195"/>
      <c r="L12744" s="196"/>
    </row>
    <row r="12745">
      <c r="A12745" s="198"/>
      <c r="B12745" s="219"/>
      <c r="C12745" s="103"/>
      <c r="D12745" s="103"/>
      <c r="E12745" s="5" t="str">
        <f t="array" ref="E12745">IF(D12745="","",XLOOKUP(D12745,DATOS!$D$6:D14000,DATOS!$C$6:C14000,0,0,1))</f>
        <v/>
      </c>
      <c r="F12745" s="220"/>
      <c r="G12745" s="221"/>
      <c r="H12745" s="194"/>
      <c r="I12745" s="106"/>
      <c r="J12745" s="195"/>
      <c r="K12745" s="195"/>
      <c r="L12745" s="196"/>
    </row>
    <row r="12746">
      <c r="A12746" s="198"/>
      <c r="B12746" s="219"/>
      <c r="C12746" s="103"/>
      <c r="D12746" s="103"/>
      <c r="E12746" s="5" t="str">
        <f t="array" ref="E12746">IF(D12746="","",XLOOKUP(D12746,DATOS!$D$6:D14000,DATOS!$C$6:C14000,0,0,1))</f>
        <v/>
      </c>
      <c r="F12746" s="220"/>
      <c r="G12746" s="221"/>
      <c r="H12746" s="194"/>
      <c r="I12746" s="106"/>
      <c r="J12746" s="195"/>
      <c r="K12746" s="195"/>
      <c r="L12746" s="196"/>
    </row>
    <row r="12747">
      <c r="A12747" s="198"/>
      <c r="B12747" s="219"/>
      <c r="C12747" s="103"/>
      <c r="D12747" s="103"/>
      <c r="E12747" s="5" t="str">
        <f t="array" ref="E12747">IF(D12747="","",XLOOKUP(D12747,DATOS!$D$6:D14000,DATOS!$C$6:C14000,0,0,1))</f>
        <v/>
      </c>
      <c r="F12747" s="220"/>
      <c r="G12747" s="221"/>
      <c r="H12747" s="194"/>
      <c r="I12747" s="106"/>
      <c r="J12747" s="195"/>
      <c r="K12747" s="195"/>
      <c r="L12747" s="196"/>
    </row>
    <row r="12748">
      <c r="A12748" s="198"/>
      <c r="B12748" s="219"/>
      <c r="C12748" s="103"/>
      <c r="D12748" s="103"/>
      <c r="E12748" s="224" t="str">
        <f t="array" ref="E12748">IF(D12748="","",XLOOKUP(D12748,DATOS!$D$6:D14000,DATOS!$C$6:C14000,0,0,1))</f>
        <v/>
      </c>
      <c r="F12748" s="220"/>
      <c r="G12748" s="221"/>
      <c r="H12748" s="194"/>
      <c r="I12748" s="106"/>
      <c r="J12748" s="195"/>
      <c r="K12748" s="195"/>
      <c r="L12748" s="196"/>
    </row>
    <row r="12749">
      <c r="A12749" s="198"/>
      <c r="B12749" s="219"/>
      <c r="C12749" s="103"/>
      <c r="D12749" s="103"/>
      <c r="E12749" s="5" t="str">
        <f t="array" ref="E12749">IF(D12749="","",XLOOKUP(D12749,DATOS!$D$6:D14000,DATOS!$C$6:C14000,0,0,1))</f>
        <v/>
      </c>
      <c r="F12749" s="220"/>
      <c r="G12749" s="221"/>
      <c r="H12749" s="194"/>
      <c r="I12749" s="106"/>
      <c r="J12749" s="195"/>
      <c r="K12749" s="195"/>
      <c r="L12749" s="196"/>
    </row>
    <row r="12750">
      <c r="A12750" s="198"/>
      <c r="B12750" s="219"/>
      <c r="C12750" s="103"/>
      <c r="D12750" s="103"/>
      <c r="E12750" s="5" t="str">
        <f t="array" ref="E12750">IF(D12750="","",XLOOKUP(D12750,DATOS!$D$6:D14000,DATOS!$C$6:C14000,0,0,1))</f>
        <v/>
      </c>
      <c r="F12750" s="220"/>
      <c r="G12750" s="221"/>
      <c r="H12750" s="194"/>
      <c r="I12750" s="106"/>
      <c r="J12750" s="195"/>
      <c r="K12750" s="195"/>
      <c r="L12750" s="196"/>
    </row>
    <row r="12751">
      <c r="A12751" s="198"/>
      <c r="B12751" s="219"/>
      <c r="C12751" s="103"/>
      <c r="D12751" s="103"/>
      <c r="E12751" s="5" t="str">
        <f t="array" ref="E12751">IF(D12751="","",XLOOKUP(D12751,DATOS!$D$6:D14000,DATOS!$C$6:C14000,0,0,1))</f>
        <v/>
      </c>
      <c r="F12751" s="220"/>
      <c r="G12751" s="221"/>
      <c r="H12751" s="194"/>
      <c r="I12751" s="106"/>
      <c r="J12751" s="195"/>
      <c r="K12751" s="195"/>
      <c r="L12751" s="196"/>
    </row>
    <row r="12752">
      <c r="A12752" s="198"/>
      <c r="B12752" s="219"/>
      <c r="C12752" s="103"/>
      <c r="D12752" s="103"/>
      <c r="E12752" s="5" t="str">
        <f t="array" ref="E12752">IF(D12752="","",XLOOKUP(D12752,DATOS!$D$6:D14000,DATOS!$C$6:C14000,0,0,1))</f>
        <v/>
      </c>
      <c r="F12752" s="220"/>
      <c r="G12752" s="221"/>
      <c r="H12752" s="194"/>
      <c r="I12752" s="106"/>
      <c r="J12752" s="195"/>
      <c r="K12752" s="195"/>
      <c r="L12752" s="196"/>
    </row>
    <row r="12753">
      <c r="A12753" s="198"/>
      <c r="B12753" s="219"/>
      <c r="C12753" s="103"/>
      <c r="D12753" s="103"/>
      <c r="E12753" s="5" t="str">
        <f t="array" ref="E12753">IF(D12753="","",XLOOKUP(D12753,DATOS!$D$6:D14000,DATOS!$C$6:C14000,0,0,1))</f>
        <v/>
      </c>
      <c r="F12753" s="220"/>
      <c r="G12753" s="221"/>
      <c r="H12753" s="194"/>
      <c r="I12753" s="106"/>
      <c r="J12753" s="195"/>
      <c r="K12753" s="195"/>
      <c r="L12753" s="196"/>
    </row>
    <row r="12754">
      <c r="A12754" s="198"/>
      <c r="B12754" s="219"/>
      <c r="C12754" s="103"/>
      <c r="D12754" s="103"/>
      <c r="E12754" s="5" t="str">
        <f t="array" ref="E12754">IF(D12754="","",XLOOKUP(D12754,DATOS!$D$6:D14000,DATOS!$C$6:C14000,0,0,1))</f>
        <v/>
      </c>
      <c r="F12754" s="220"/>
      <c r="G12754" s="221"/>
      <c r="H12754" s="194"/>
      <c r="I12754" s="106"/>
      <c r="J12754" s="195"/>
      <c r="K12754" s="195"/>
      <c r="L12754" s="196"/>
    </row>
    <row r="12755">
      <c r="A12755" s="198"/>
      <c r="B12755" s="219"/>
      <c r="C12755" s="103"/>
      <c r="D12755" s="103"/>
      <c r="E12755" s="224" t="str">
        <f t="array" ref="E12755">IF(D12755="","",XLOOKUP(D12755,DATOS!$D$6:D14000,DATOS!$C$6:C14000,0,0,1))</f>
        <v/>
      </c>
      <c r="F12755" s="220"/>
      <c r="G12755" s="221"/>
      <c r="H12755" s="194"/>
      <c r="I12755" s="106"/>
      <c r="J12755" s="195"/>
      <c r="K12755" s="195"/>
      <c r="L12755" s="196"/>
    </row>
    <row r="12756">
      <c r="A12756" s="198"/>
      <c r="B12756" s="219"/>
      <c r="C12756" s="103"/>
      <c r="D12756" s="103"/>
      <c r="E12756" s="5" t="str">
        <f t="array" ref="E12756">IF(D12756="","",XLOOKUP(D12756,DATOS!$D$6:D14000,DATOS!$C$6:C14000,0,0,1))</f>
        <v/>
      </c>
      <c r="F12756" s="220"/>
      <c r="G12756" s="221"/>
      <c r="H12756" s="194"/>
      <c r="I12756" s="106"/>
      <c r="J12756" s="195"/>
      <c r="K12756" s="195"/>
      <c r="L12756" s="196"/>
    </row>
    <row r="12757">
      <c r="A12757" s="198"/>
      <c r="B12757" s="219"/>
      <c r="C12757" s="103"/>
      <c r="D12757" s="103"/>
      <c r="E12757" s="5" t="str">
        <f t="array" ref="E12757">IF(D12757="","",XLOOKUP(D12757,DATOS!$D$6:D14000,DATOS!$C$6:C14000,0,0,1))</f>
        <v/>
      </c>
      <c r="F12757" s="220"/>
      <c r="G12757" s="221"/>
      <c r="H12757" s="194"/>
      <c r="I12757" s="106"/>
      <c r="J12757" s="195"/>
      <c r="K12757" s="195"/>
      <c r="L12757" s="196"/>
    </row>
    <row r="12758">
      <c r="A12758" s="198"/>
      <c r="B12758" s="219"/>
      <c r="C12758" s="103"/>
      <c r="D12758" s="103"/>
      <c r="E12758" s="5" t="str">
        <f t="array" ref="E12758">IF(D12758="","",XLOOKUP(D12758,DATOS!$D$6:D14000,DATOS!$C$6:C14000,0,0,1))</f>
        <v/>
      </c>
      <c r="F12758" s="220"/>
      <c r="G12758" s="221"/>
      <c r="H12758" s="194"/>
      <c r="I12758" s="106"/>
      <c r="J12758" s="195"/>
      <c r="K12758" s="195"/>
      <c r="L12758" s="196"/>
    </row>
    <row r="12759">
      <c r="A12759" s="198"/>
      <c r="B12759" s="219"/>
      <c r="C12759" s="103"/>
      <c r="D12759" s="103"/>
      <c r="E12759" s="5" t="str">
        <f t="array" ref="E12759">IF(D12759="","",XLOOKUP(D12759,DATOS!$D$6:D14000,DATOS!$C$6:C14000,0,0,1))</f>
        <v/>
      </c>
      <c r="F12759" s="220"/>
      <c r="G12759" s="221"/>
      <c r="H12759" s="194"/>
      <c r="I12759" s="106"/>
      <c r="J12759" s="195"/>
      <c r="K12759" s="195"/>
      <c r="L12759" s="196"/>
    </row>
    <row r="12760">
      <c r="A12760" s="198"/>
      <c r="B12760" s="219"/>
      <c r="C12760" s="103"/>
      <c r="D12760" s="103"/>
      <c r="E12760" s="5" t="str">
        <f t="array" ref="E12760">IF(D12760="","",XLOOKUP(D12760,DATOS!$D$6:D14000,DATOS!$C$6:C14000,0,0,1))</f>
        <v/>
      </c>
      <c r="F12760" s="220"/>
      <c r="G12760" s="221"/>
      <c r="H12760" s="194"/>
      <c r="I12760" s="106"/>
      <c r="J12760" s="195"/>
      <c r="K12760" s="195"/>
      <c r="L12760" s="196"/>
    </row>
    <row r="12761">
      <c r="A12761" s="198"/>
      <c r="B12761" s="219"/>
      <c r="C12761" s="103"/>
      <c r="D12761" s="103"/>
      <c r="E12761" s="5" t="str">
        <f t="array" ref="E12761">IF(D12761="","",XLOOKUP(D12761,DATOS!$D$6:D14000,DATOS!$C$6:C14000,0,0,1))</f>
        <v/>
      </c>
      <c r="F12761" s="220"/>
      <c r="G12761" s="221"/>
      <c r="H12761" s="194"/>
      <c r="I12761" s="106"/>
      <c r="J12761" s="195"/>
      <c r="K12761" s="195"/>
      <c r="L12761" s="196"/>
    </row>
    <row r="12762">
      <c r="A12762" s="198"/>
      <c r="B12762" s="219"/>
      <c r="C12762" s="103"/>
      <c r="D12762" s="103"/>
      <c r="E12762" s="5" t="str">
        <f t="array" ref="E12762">IF(D12762="","",XLOOKUP(D12762,DATOS!$D$6:D14000,DATOS!$C$6:C14000,0,0,1))</f>
        <v/>
      </c>
      <c r="F12762" s="220"/>
      <c r="G12762" s="221"/>
      <c r="H12762" s="194"/>
      <c r="I12762" s="106"/>
      <c r="J12762" s="195"/>
      <c r="K12762" s="195"/>
      <c r="L12762" s="196"/>
    </row>
    <row r="12763">
      <c r="A12763" s="198"/>
      <c r="B12763" s="219"/>
      <c r="C12763" s="103"/>
      <c r="D12763" s="103"/>
      <c r="E12763" s="5" t="str">
        <f t="array" ref="E12763">IF(D12763="","",XLOOKUP(D12763,DATOS!$D$6:D14000,DATOS!$C$6:C14000,0,0,1))</f>
        <v/>
      </c>
      <c r="F12763" s="220"/>
      <c r="G12763" s="221"/>
      <c r="H12763" s="194"/>
      <c r="I12763" s="106"/>
      <c r="J12763" s="195"/>
      <c r="K12763" s="195"/>
      <c r="L12763" s="196"/>
    </row>
    <row r="12764">
      <c r="A12764" s="198"/>
      <c r="B12764" s="219"/>
      <c r="C12764" s="103"/>
      <c r="D12764" s="103"/>
      <c r="E12764" s="5" t="str">
        <f t="array" ref="E12764">IF(D12764="","",XLOOKUP(D12764,DATOS!$D$6:D14000,DATOS!$C$6:C14000,0,0,1))</f>
        <v/>
      </c>
      <c r="F12764" s="220"/>
      <c r="G12764" s="221"/>
      <c r="H12764" s="194"/>
      <c r="I12764" s="106"/>
      <c r="J12764" s="195"/>
      <c r="K12764" s="195"/>
      <c r="L12764" s="196"/>
    </row>
    <row r="12765">
      <c r="A12765" s="198"/>
      <c r="B12765" s="219"/>
      <c r="C12765" s="103"/>
      <c r="D12765" s="103"/>
      <c r="E12765" s="5" t="str">
        <f t="array" ref="E12765">IF(D12765="","",XLOOKUP(D12765,DATOS!$D$6:D14000,DATOS!$C$6:C14000,0,0,1))</f>
        <v/>
      </c>
      <c r="F12765" s="220"/>
      <c r="G12765" s="221"/>
      <c r="H12765" s="194"/>
      <c r="I12765" s="106"/>
      <c r="J12765" s="195"/>
      <c r="K12765" s="195"/>
      <c r="L12765" s="196"/>
    </row>
    <row r="12766">
      <c r="A12766" s="198"/>
      <c r="B12766" s="219"/>
      <c r="C12766" s="103"/>
      <c r="D12766" s="103"/>
      <c r="E12766" s="5" t="str">
        <f t="array" ref="E12766">IF(D12766="","",XLOOKUP(D12766,DATOS!$D$6:D14000,DATOS!$C$6:C14000,0,0,1))</f>
        <v/>
      </c>
      <c r="F12766" s="220"/>
      <c r="G12766" s="221"/>
      <c r="H12766" s="194"/>
      <c r="I12766" s="106"/>
      <c r="J12766" s="195"/>
      <c r="K12766" s="195"/>
      <c r="L12766" s="196"/>
    </row>
    <row r="12767">
      <c r="A12767" s="198"/>
      <c r="B12767" s="219"/>
      <c r="C12767" s="103"/>
      <c r="D12767" s="103"/>
      <c r="E12767" s="5" t="str">
        <f t="array" ref="E12767">IF(D12767="","",XLOOKUP(D12767,DATOS!$D$6:D14000,DATOS!$C$6:C14000,0,0,1))</f>
        <v/>
      </c>
      <c r="F12767" s="220"/>
      <c r="G12767" s="221"/>
      <c r="H12767" s="194"/>
      <c r="I12767" s="106"/>
      <c r="J12767" s="195"/>
      <c r="K12767" s="195"/>
      <c r="L12767" s="196"/>
    </row>
    <row r="12768">
      <c r="A12768" s="198"/>
      <c r="B12768" s="219"/>
      <c r="C12768" s="103"/>
      <c r="D12768" s="103"/>
      <c r="E12768" s="5" t="str">
        <f t="array" ref="E12768">IF(D12768="","",XLOOKUP(D12768,DATOS!$D$6:D14000,DATOS!$C$6:C14000,0,0,1))</f>
        <v/>
      </c>
      <c r="F12768" s="220"/>
      <c r="G12768" s="221"/>
      <c r="H12768" s="194"/>
      <c r="I12768" s="106"/>
      <c r="J12768" s="195"/>
      <c r="K12768" s="195"/>
      <c r="L12768" s="196"/>
    </row>
    <row r="12769">
      <c r="A12769" s="198"/>
      <c r="B12769" s="219"/>
      <c r="C12769" s="103"/>
      <c r="D12769" s="103"/>
      <c r="E12769" s="5" t="str">
        <f t="array" ref="E12769">IF(D12769="","",XLOOKUP(D12769,DATOS!$D$6:D14000,DATOS!$C$6:C14000,0,0,1))</f>
        <v/>
      </c>
      <c r="F12769" s="220"/>
      <c r="G12769" s="221"/>
      <c r="H12769" s="194"/>
      <c r="I12769" s="106"/>
      <c r="J12769" s="195"/>
      <c r="K12769" s="195"/>
      <c r="L12769" s="196"/>
    </row>
    <row r="12770">
      <c r="A12770" s="198"/>
      <c r="B12770" s="219"/>
      <c r="C12770" s="103"/>
      <c r="D12770" s="103"/>
      <c r="E12770" s="5" t="str">
        <f t="array" ref="E12770">IF(D12770="","",XLOOKUP(D12770,DATOS!$D$6:D14000,DATOS!$C$6:C14000,0,0,1))</f>
        <v/>
      </c>
      <c r="F12770" s="220"/>
      <c r="G12770" s="221"/>
      <c r="H12770" s="194"/>
      <c r="I12770" s="106"/>
      <c r="J12770" s="195"/>
      <c r="K12770" s="195"/>
      <c r="L12770" s="196"/>
    </row>
    <row r="12771">
      <c r="A12771" s="198"/>
      <c r="B12771" s="219"/>
      <c r="C12771" s="103"/>
      <c r="D12771" s="103"/>
      <c r="E12771" s="5" t="str">
        <f t="array" ref="E12771">IF(D12771="","",XLOOKUP(D12771,DATOS!$D$6:D14000,DATOS!$C$6:C14000,0,0,1))</f>
        <v/>
      </c>
      <c r="F12771" s="220"/>
      <c r="G12771" s="221"/>
      <c r="H12771" s="194"/>
      <c r="I12771" s="106"/>
      <c r="J12771" s="195"/>
      <c r="K12771" s="195"/>
      <c r="L12771" s="196"/>
    </row>
    <row r="12772">
      <c r="A12772" s="198"/>
      <c r="B12772" s="219"/>
      <c r="C12772" s="103"/>
      <c r="D12772" s="103"/>
      <c r="E12772" s="5" t="str">
        <f t="array" ref="E12772">IF(D12772="","",XLOOKUP(D12772,DATOS!$D$6:D14000,DATOS!$C$6:C14000,0,0,1))</f>
        <v/>
      </c>
      <c r="F12772" s="220"/>
      <c r="G12772" s="221"/>
      <c r="H12772" s="194"/>
      <c r="I12772" s="106"/>
      <c r="J12772" s="195"/>
      <c r="K12772" s="195"/>
      <c r="L12772" s="196"/>
    </row>
    <row r="12773">
      <c r="A12773" s="198"/>
      <c r="B12773" s="219"/>
      <c r="C12773" s="103"/>
      <c r="D12773" s="103"/>
      <c r="E12773" s="5" t="str">
        <f t="array" ref="E12773">IF(D12773="","",XLOOKUP(D12773,DATOS!$D$6:D14000,DATOS!$C$6:C14000,0,0,1))</f>
        <v/>
      </c>
      <c r="F12773" s="220"/>
      <c r="G12773" s="221"/>
      <c r="H12773" s="194"/>
      <c r="I12773" s="106"/>
      <c r="J12773" s="195"/>
      <c r="K12773" s="195"/>
      <c r="L12773" s="196"/>
    </row>
    <row r="12774">
      <c r="A12774" s="198"/>
      <c r="B12774" s="219"/>
      <c r="C12774" s="103"/>
      <c r="D12774" s="103"/>
      <c r="E12774" s="5" t="str">
        <f t="array" ref="E12774">IF(D12774="","",XLOOKUP(D12774,DATOS!$D$6:D14000,DATOS!$C$6:C14000,0,0,1))</f>
        <v/>
      </c>
      <c r="F12774" s="220"/>
      <c r="G12774" s="221"/>
      <c r="H12774" s="194"/>
      <c r="I12774" s="106"/>
      <c r="J12774" s="195"/>
      <c r="K12774" s="195"/>
      <c r="L12774" s="196"/>
    </row>
    <row r="12775">
      <c r="A12775" s="198"/>
      <c r="B12775" s="219"/>
      <c r="C12775" s="103"/>
      <c r="D12775" s="103"/>
      <c r="E12775" s="5" t="str">
        <f t="array" ref="E12775">IF(D12775="","",XLOOKUP(D12775,DATOS!$D$6:D14000,DATOS!$C$6:C14000,0,0,1))</f>
        <v/>
      </c>
      <c r="F12775" s="220"/>
      <c r="G12775" s="221"/>
      <c r="H12775" s="194"/>
      <c r="I12775" s="106"/>
      <c r="J12775" s="195"/>
      <c r="K12775" s="195"/>
      <c r="L12775" s="196"/>
    </row>
    <row r="12776">
      <c r="A12776" s="198"/>
      <c r="B12776" s="219"/>
      <c r="C12776" s="103"/>
      <c r="D12776" s="103"/>
      <c r="E12776" s="5" t="str">
        <f t="array" ref="E12776">IF(D12776="","",XLOOKUP(D12776,DATOS!$D$6:D14000,DATOS!$C$6:C14000,0,0,1))</f>
        <v/>
      </c>
      <c r="F12776" s="220"/>
      <c r="G12776" s="221"/>
      <c r="H12776" s="194"/>
      <c r="I12776" s="106"/>
      <c r="J12776" s="195"/>
      <c r="K12776" s="195"/>
      <c r="L12776" s="196"/>
    </row>
    <row r="12777">
      <c r="A12777" s="198"/>
      <c r="B12777" s="219"/>
      <c r="C12777" s="103"/>
      <c r="D12777" s="103"/>
      <c r="E12777" s="5" t="str">
        <f t="array" ref="E12777">IF(D12777="","",XLOOKUP(D12777,DATOS!$D$6:D14000,DATOS!$C$6:C14000,0,0,1))</f>
        <v/>
      </c>
      <c r="F12777" s="220"/>
      <c r="G12777" s="221"/>
      <c r="H12777" s="194"/>
      <c r="I12777" s="106"/>
      <c r="J12777" s="195"/>
      <c r="K12777" s="195"/>
      <c r="L12777" s="196"/>
    </row>
    <row r="12778">
      <c r="A12778" s="198"/>
      <c r="B12778" s="219"/>
      <c r="C12778" s="103"/>
      <c r="D12778" s="103"/>
      <c r="E12778" s="5" t="str">
        <f t="array" ref="E12778">IF(D12778="","",XLOOKUP(D12778,DATOS!$D$6:D14000,DATOS!$C$6:C14000,0,0,1))</f>
        <v/>
      </c>
      <c r="F12778" s="220"/>
      <c r="G12778" s="221"/>
      <c r="H12778" s="194"/>
      <c r="I12778" s="106"/>
      <c r="J12778" s="195"/>
      <c r="K12778" s="195"/>
      <c r="L12778" s="196"/>
    </row>
    <row r="12779">
      <c r="A12779" s="198"/>
      <c r="B12779" s="219"/>
      <c r="C12779" s="103"/>
      <c r="D12779" s="103"/>
      <c r="E12779" s="5" t="str">
        <f t="array" ref="E12779">IF(D12779="","",XLOOKUP(D12779,DATOS!$D$6:D14000,DATOS!$C$6:C14000,0,0,1))</f>
        <v/>
      </c>
      <c r="F12779" s="220"/>
      <c r="G12779" s="221"/>
      <c r="H12779" s="194"/>
      <c r="I12779" s="106"/>
      <c r="J12779" s="195"/>
      <c r="K12779" s="195"/>
      <c r="L12779" s="196"/>
    </row>
    <row r="12780">
      <c r="A12780" s="198"/>
      <c r="B12780" s="219"/>
      <c r="C12780" s="103"/>
      <c r="D12780" s="103"/>
      <c r="E12780" s="5" t="str">
        <f t="array" ref="E12780">IF(D12780="","",XLOOKUP(D12780,DATOS!$D$6:D14000,DATOS!$C$6:C14000,0,0,1))</f>
        <v/>
      </c>
      <c r="F12780" s="220"/>
      <c r="G12780" s="221"/>
      <c r="H12780" s="194"/>
      <c r="I12780" s="106"/>
      <c r="J12780" s="195"/>
      <c r="K12780" s="195"/>
      <c r="L12780" s="196"/>
    </row>
    <row r="12781">
      <c r="A12781" s="198"/>
      <c r="B12781" s="219"/>
      <c r="C12781" s="103"/>
      <c r="D12781" s="103"/>
      <c r="E12781" s="5" t="str">
        <f t="array" ref="E12781">IF(D12781="","",XLOOKUP(D12781,DATOS!$D$6:D14000,DATOS!$C$6:C14000,0,0,1))</f>
        <v/>
      </c>
      <c r="F12781" s="220"/>
      <c r="G12781" s="221"/>
      <c r="H12781" s="194"/>
      <c r="I12781" s="106"/>
      <c r="J12781" s="195"/>
      <c r="K12781" s="195"/>
      <c r="L12781" s="196"/>
    </row>
    <row r="12782">
      <c r="A12782" s="198"/>
      <c r="B12782" s="219"/>
      <c r="C12782" s="103"/>
      <c r="D12782" s="103"/>
      <c r="E12782" s="5" t="str">
        <f t="array" ref="E12782">IF(D12782="","",XLOOKUP(D12782,DATOS!$D$6:D14000,DATOS!$C$6:C14000,0,0,1))</f>
        <v/>
      </c>
      <c r="F12782" s="220"/>
      <c r="G12782" s="221"/>
      <c r="H12782" s="194"/>
      <c r="I12782" s="106"/>
      <c r="J12782" s="195"/>
      <c r="K12782" s="195"/>
      <c r="L12782" s="196"/>
    </row>
    <row r="12783">
      <c r="A12783" s="198"/>
      <c r="B12783" s="219"/>
      <c r="C12783" s="103"/>
      <c r="D12783" s="103"/>
      <c r="E12783" s="5" t="str">
        <f t="array" ref="E12783">IF(D12783="","",XLOOKUP(D12783,DATOS!$D$6:D14000,DATOS!$C$6:C14000,0,0,1))</f>
        <v/>
      </c>
      <c r="F12783" s="220"/>
      <c r="G12783" s="221"/>
      <c r="H12783" s="194"/>
      <c r="I12783" s="106"/>
      <c r="J12783" s="195"/>
      <c r="K12783" s="195"/>
      <c r="L12783" s="196"/>
    </row>
    <row r="12784">
      <c r="A12784" s="198"/>
      <c r="B12784" s="219"/>
      <c r="C12784" s="103"/>
      <c r="D12784" s="103"/>
      <c r="E12784" s="5" t="str">
        <f t="array" ref="E12784">IF(D12784="","",XLOOKUP(D12784,DATOS!$D$6:D14000,DATOS!$C$6:C14000,0,0,1))</f>
        <v/>
      </c>
      <c r="F12784" s="220"/>
      <c r="G12784" s="221"/>
      <c r="H12784" s="194"/>
      <c r="I12784" s="106"/>
      <c r="J12784" s="195"/>
      <c r="K12784" s="195"/>
      <c r="L12784" s="196"/>
    </row>
    <row r="12785">
      <c r="A12785" s="198"/>
      <c r="B12785" s="219"/>
      <c r="C12785" s="103"/>
      <c r="D12785" s="103"/>
      <c r="E12785" s="5" t="str">
        <f t="array" ref="E12785">IF(D12785="","",XLOOKUP(D12785,DATOS!$D$6:D14000,DATOS!$C$6:C14000,0,0,1))</f>
        <v/>
      </c>
      <c r="F12785" s="220"/>
      <c r="G12785" s="221"/>
      <c r="H12785" s="194"/>
      <c r="I12785" s="106"/>
      <c r="J12785" s="195"/>
      <c r="K12785" s="195"/>
      <c r="L12785" s="196"/>
    </row>
    <row r="12786">
      <c r="A12786" s="198"/>
      <c r="B12786" s="219"/>
      <c r="C12786" s="103"/>
      <c r="D12786" s="103"/>
      <c r="E12786" s="5" t="str">
        <f t="array" ref="E12786">IF(D12786="","",XLOOKUP(D12786,DATOS!$D$6:D14000,DATOS!$C$6:C14000,0,0,1))</f>
        <v/>
      </c>
      <c r="F12786" s="220"/>
      <c r="G12786" s="221"/>
      <c r="H12786" s="194"/>
      <c r="I12786" s="106"/>
      <c r="J12786" s="195"/>
      <c r="K12786" s="195"/>
      <c r="L12786" s="196"/>
    </row>
    <row r="12787">
      <c r="A12787" s="198"/>
      <c r="B12787" s="219"/>
      <c r="C12787" s="103"/>
      <c r="D12787" s="103"/>
      <c r="E12787" s="5" t="str">
        <f t="array" ref="E12787">IF(D12787="","",XLOOKUP(D12787,DATOS!$D$6:D14000,DATOS!$C$6:C14000,0,0,1))</f>
        <v/>
      </c>
      <c r="F12787" s="220"/>
      <c r="G12787" s="221"/>
      <c r="H12787" s="194"/>
      <c r="I12787" s="106"/>
      <c r="J12787" s="195"/>
      <c r="K12787" s="195"/>
      <c r="L12787" s="196"/>
    </row>
    <row r="12788">
      <c r="A12788" s="198"/>
      <c r="B12788" s="219"/>
      <c r="C12788" s="103"/>
      <c r="D12788" s="103"/>
      <c r="E12788" s="5" t="str">
        <f t="array" ref="E12788">IF(D12788="","",XLOOKUP(D12788,DATOS!$D$6:D14000,DATOS!$C$6:C14000,0,0,1))</f>
        <v/>
      </c>
      <c r="F12788" s="220"/>
      <c r="G12788" s="221"/>
      <c r="H12788" s="194"/>
      <c r="I12788" s="106"/>
      <c r="J12788" s="195"/>
      <c r="K12788" s="195"/>
      <c r="L12788" s="196"/>
    </row>
    <row r="12789">
      <c r="A12789" s="198"/>
      <c r="B12789" s="219"/>
      <c r="C12789" s="103"/>
      <c r="D12789" s="103"/>
      <c r="E12789" s="5" t="str">
        <f t="array" ref="E12789">IF(D12789="","",XLOOKUP(D12789,DATOS!$D$6:D14000,DATOS!$C$6:C14000,0,0,1))</f>
        <v/>
      </c>
      <c r="F12789" s="220"/>
      <c r="G12789" s="221"/>
      <c r="H12789" s="194"/>
      <c r="I12789" s="106"/>
      <c r="J12789" s="195"/>
      <c r="K12789" s="195"/>
      <c r="L12789" s="196"/>
    </row>
    <row r="12790">
      <c r="A12790" s="198"/>
      <c r="B12790" s="219"/>
      <c r="C12790" s="103"/>
      <c r="D12790" s="103"/>
      <c r="E12790" s="5" t="str">
        <f t="array" ref="E12790">IF(D12790="","",XLOOKUP(D12790,DATOS!$D$6:D14000,DATOS!$C$6:C14000,0,0,1))</f>
        <v/>
      </c>
      <c r="F12790" s="220"/>
      <c r="G12790" s="221"/>
      <c r="H12790" s="194"/>
      <c r="I12790" s="106"/>
      <c r="J12790" s="195"/>
      <c r="K12790" s="195"/>
      <c r="L12790" s="196"/>
    </row>
    <row r="12791">
      <c r="A12791" s="198"/>
      <c r="B12791" s="219"/>
      <c r="C12791" s="103"/>
      <c r="D12791" s="103"/>
      <c r="E12791" s="5" t="str">
        <f t="array" ref="E12791">IF(D12791="","",XLOOKUP(D12791,DATOS!$D$6:D14000,DATOS!$C$6:C14000,0,0,1))</f>
        <v/>
      </c>
      <c r="F12791" s="220"/>
      <c r="G12791" s="221"/>
      <c r="H12791" s="194"/>
      <c r="I12791" s="106"/>
      <c r="J12791" s="195"/>
      <c r="K12791" s="195"/>
      <c r="L12791" s="196"/>
    </row>
    <row r="12792">
      <c r="A12792" s="198"/>
      <c r="B12792" s="219"/>
      <c r="C12792" s="103"/>
      <c r="D12792" s="103"/>
      <c r="E12792" s="5" t="str">
        <f t="array" ref="E12792">IF(D12792="","",XLOOKUP(D12792,DATOS!$D$6:D14000,DATOS!$C$6:C14000,0,0,1))</f>
        <v/>
      </c>
      <c r="F12792" s="220"/>
      <c r="G12792" s="221"/>
      <c r="H12792" s="194"/>
      <c r="I12792" s="106"/>
      <c r="J12792" s="195"/>
      <c r="K12792" s="195"/>
      <c r="L12792" s="196"/>
    </row>
    <row r="12793">
      <c r="A12793" s="198"/>
      <c r="B12793" s="219"/>
      <c r="C12793" s="103"/>
      <c r="D12793" s="103"/>
      <c r="E12793" s="5" t="str">
        <f t="array" ref="E12793">IF(D12793="","",XLOOKUP(D12793,DATOS!$D$6:D14000,DATOS!$C$6:C14000,0,0,1))</f>
        <v/>
      </c>
      <c r="F12793" s="220"/>
      <c r="G12793" s="221"/>
      <c r="H12793" s="194"/>
      <c r="I12793" s="106"/>
      <c r="J12793" s="195"/>
      <c r="K12793" s="195"/>
      <c r="L12793" s="196"/>
    </row>
    <row r="12794">
      <c r="A12794" s="198"/>
      <c r="B12794" s="219"/>
      <c r="C12794" s="103"/>
      <c r="D12794" s="103"/>
      <c r="E12794" s="5" t="str">
        <f t="array" ref="E12794">IF(D12794="","",XLOOKUP(D12794,DATOS!$D$6:D14000,DATOS!$C$6:C14000,0,0,1))</f>
        <v/>
      </c>
      <c r="F12794" s="220"/>
      <c r="G12794" s="221"/>
      <c r="H12794" s="194"/>
      <c r="I12794" s="106"/>
      <c r="J12794" s="195"/>
      <c r="K12794" s="195"/>
      <c r="L12794" s="196"/>
    </row>
    <row r="12795">
      <c r="A12795" s="198"/>
      <c r="B12795" s="219"/>
      <c r="C12795" s="103"/>
      <c r="D12795" s="103"/>
      <c r="E12795" s="5" t="str">
        <f t="array" ref="E12795">IF(D12795="","",XLOOKUP(D12795,DATOS!$D$6:D14000,DATOS!$C$6:C14000,0,0,1))</f>
        <v/>
      </c>
      <c r="F12795" s="220"/>
      <c r="G12795" s="221"/>
      <c r="H12795" s="194"/>
      <c r="I12795" s="106"/>
      <c r="J12795" s="195"/>
      <c r="K12795" s="195"/>
      <c r="L12795" s="196"/>
    </row>
    <row r="12796">
      <c r="A12796" s="198"/>
      <c r="B12796" s="219"/>
      <c r="C12796" s="103"/>
      <c r="D12796" s="103"/>
      <c r="E12796" s="5" t="str">
        <f t="array" ref="E12796">IF(D12796="","",XLOOKUP(D12796,DATOS!$D$6:D14000,DATOS!$C$6:C14000,0,0,1))</f>
        <v/>
      </c>
      <c r="F12796" s="220"/>
      <c r="G12796" s="221"/>
      <c r="H12796" s="194"/>
      <c r="I12796" s="106"/>
      <c r="J12796" s="195"/>
      <c r="K12796" s="195"/>
      <c r="L12796" s="196"/>
    </row>
    <row r="12797">
      <c r="A12797" s="198"/>
      <c r="B12797" s="219"/>
      <c r="C12797" s="103"/>
      <c r="D12797" s="103"/>
      <c r="E12797" s="5" t="str">
        <f t="array" ref="E12797">IF(D12797="","",XLOOKUP(D12797,DATOS!$D$6:D14000,DATOS!$C$6:C14000,0,0,1))</f>
        <v/>
      </c>
      <c r="F12797" s="220"/>
      <c r="G12797" s="221"/>
      <c r="H12797" s="194"/>
      <c r="I12797" s="106"/>
      <c r="J12797" s="195"/>
      <c r="K12797" s="195"/>
      <c r="L12797" s="196"/>
    </row>
    <row r="12798">
      <c r="A12798" s="198"/>
      <c r="B12798" s="219"/>
      <c r="C12798" s="103"/>
      <c r="D12798" s="103"/>
      <c r="E12798" s="5" t="str">
        <f t="array" ref="E12798">IF(D12798="","",XLOOKUP(D12798,DATOS!$D$6:D14000,DATOS!$C$6:C14000,0,0,1))</f>
        <v/>
      </c>
      <c r="F12798" s="220"/>
      <c r="G12798" s="221"/>
      <c r="H12798" s="194"/>
      <c r="I12798" s="106"/>
      <c r="J12798" s="195"/>
      <c r="K12798" s="195"/>
      <c r="L12798" s="196"/>
    </row>
    <row r="12799">
      <c r="A12799" s="198"/>
      <c r="B12799" s="219"/>
      <c r="C12799" s="103"/>
      <c r="D12799" s="103"/>
      <c r="E12799" s="5" t="str">
        <f t="array" ref="E12799">IF(D12799="","",XLOOKUP(D12799,DATOS!$D$6:D14000,DATOS!$C$6:C14000,0,0,1))</f>
        <v/>
      </c>
      <c r="F12799" s="220"/>
      <c r="G12799" s="221"/>
      <c r="H12799" s="194"/>
      <c r="I12799" s="106"/>
      <c r="J12799" s="195"/>
      <c r="K12799" s="195"/>
      <c r="L12799" s="196"/>
    </row>
    <row r="12800">
      <c r="A12800" s="198"/>
      <c r="B12800" s="219"/>
      <c r="C12800" s="103"/>
      <c r="D12800" s="103"/>
      <c r="E12800" s="5" t="str">
        <f t="array" ref="E12800">IF(D12800="","",XLOOKUP(D12800,DATOS!$D$6:D14000,DATOS!$C$6:C14000,0,0,1))</f>
        <v/>
      </c>
      <c r="F12800" s="220"/>
      <c r="G12800" s="221"/>
      <c r="H12800" s="194"/>
      <c r="I12800" s="106"/>
      <c r="J12800" s="195"/>
      <c r="K12800" s="195"/>
      <c r="L12800" s="196"/>
    </row>
    <row r="12801">
      <c r="A12801" s="198"/>
      <c r="B12801" s="219"/>
      <c r="C12801" s="103"/>
      <c r="D12801" s="103"/>
      <c r="E12801" s="5" t="str">
        <f t="array" ref="E12801">IF(D12801="","",XLOOKUP(D12801,DATOS!$D$6:D14000,DATOS!$C$6:C14000,0,0,1))</f>
        <v/>
      </c>
      <c r="F12801" s="220"/>
      <c r="G12801" s="221"/>
      <c r="H12801" s="194"/>
      <c r="I12801" s="106"/>
      <c r="J12801" s="195"/>
      <c r="K12801" s="195"/>
      <c r="L12801" s="196"/>
    </row>
    <row r="12802">
      <c r="A12802" s="198"/>
      <c r="B12802" s="219"/>
      <c r="C12802" s="103"/>
      <c r="D12802" s="103"/>
      <c r="E12802" s="5" t="str">
        <f t="array" ref="E12802">IF(D12802="","",XLOOKUP(D12802,DATOS!$D$6:D14000,DATOS!$C$6:C14000,0,0,1))</f>
        <v/>
      </c>
      <c r="F12802" s="220"/>
      <c r="G12802" s="221"/>
      <c r="H12802" s="194"/>
      <c r="I12802" s="106"/>
      <c r="J12802" s="195"/>
      <c r="K12802" s="195"/>
      <c r="L12802" s="196"/>
    </row>
    <row r="12803">
      <c r="A12803" s="198"/>
      <c r="B12803" s="219"/>
      <c r="C12803" s="103"/>
      <c r="D12803" s="103"/>
      <c r="E12803" s="5" t="str">
        <f t="array" ref="E12803">IF(D12803="","",XLOOKUP(D12803,DATOS!$D$6:D14000,DATOS!$C$6:C14000,0,0,1))</f>
        <v/>
      </c>
      <c r="F12803" s="220"/>
      <c r="G12803" s="221"/>
      <c r="H12803" s="194"/>
      <c r="I12803" s="106"/>
      <c r="J12803" s="195"/>
      <c r="K12803" s="195"/>
      <c r="L12803" s="196"/>
    </row>
    <row r="12804">
      <c r="A12804" s="198"/>
      <c r="B12804" s="219"/>
      <c r="C12804" s="103"/>
      <c r="D12804" s="103"/>
      <c r="E12804" s="5" t="str">
        <f t="array" ref="E12804">IF(D12804="","",XLOOKUP(D12804,DATOS!$D$6:D14000,DATOS!$C$6:C14000,0,0,1))</f>
        <v/>
      </c>
      <c r="F12804" s="220"/>
      <c r="G12804" s="221"/>
      <c r="H12804" s="194"/>
      <c r="I12804" s="106"/>
      <c r="J12804" s="195"/>
      <c r="K12804" s="195"/>
      <c r="L12804" s="196"/>
    </row>
    <row r="12805">
      <c r="A12805" s="198"/>
      <c r="B12805" s="219"/>
      <c r="C12805" s="103"/>
      <c r="D12805" s="103"/>
      <c r="E12805" s="5" t="str">
        <f t="array" ref="E12805">IF(D12805="","",XLOOKUP(D12805,DATOS!$D$6:D14000,DATOS!$C$6:C14000,0,0,1))</f>
        <v/>
      </c>
      <c r="F12805" s="220"/>
      <c r="G12805" s="221"/>
      <c r="H12805" s="194"/>
      <c r="I12805" s="106"/>
      <c r="J12805" s="195"/>
      <c r="K12805" s="195"/>
      <c r="L12805" s="196"/>
    </row>
    <row r="12806">
      <c r="A12806" s="198"/>
      <c r="B12806" s="219"/>
      <c r="C12806" s="103"/>
      <c r="D12806" s="103"/>
      <c r="E12806" s="5" t="str">
        <f t="array" ref="E12806">IF(D12806="","",XLOOKUP(D12806,DATOS!$D$6:D14000,DATOS!$C$6:C14000,0,0,1))</f>
        <v/>
      </c>
      <c r="F12806" s="220"/>
      <c r="G12806" s="221"/>
      <c r="H12806" s="194"/>
      <c r="I12806" s="106"/>
      <c r="J12806" s="195"/>
      <c r="K12806" s="195"/>
      <c r="L12806" s="196"/>
    </row>
    <row r="12807">
      <c r="A12807" s="198"/>
      <c r="B12807" s="219"/>
      <c r="C12807" s="103"/>
      <c r="D12807" s="103"/>
      <c r="E12807" s="5" t="str">
        <f t="array" ref="E12807">IF(D12807="","",XLOOKUP(D12807,DATOS!$D$6:D14000,DATOS!$C$6:C14000,0,0,1))</f>
        <v/>
      </c>
      <c r="F12807" s="220"/>
      <c r="G12807" s="221"/>
      <c r="H12807" s="194"/>
      <c r="I12807" s="106"/>
      <c r="J12807" s="195"/>
      <c r="K12807" s="195"/>
      <c r="L12807" s="196"/>
    </row>
    <row r="12808">
      <c r="A12808" s="198"/>
      <c r="B12808" s="219"/>
      <c r="C12808" s="103"/>
      <c r="D12808" s="103"/>
      <c r="E12808" s="5" t="str">
        <f t="array" ref="E12808">IF(D12808="","",XLOOKUP(D12808,DATOS!$D$6:D14000,DATOS!$C$6:C14000,0,0,1))</f>
        <v/>
      </c>
      <c r="F12808" s="220"/>
      <c r="G12808" s="221"/>
      <c r="H12808" s="194"/>
      <c r="I12808" s="106"/>
      <c r="J12808" s="195"/>
      <c r="K12808" s="195"/>
      <c r="L12808" s="196"/>
    </row>
    <row r="12809">
      <c r="A12809" s="198"/>
      <c r="B12809" s="219"/>
      <c r="C12809" s="103"/>
      <c r="D12809" s="103"/>
      <c r="E12809" s="5" t="str">
        <f t="array" ref="E12809">IF(D12809="","",XLOOKUP(D12809,DATOS!$D$6:D14000,DATOS!$C$6:C14000,0,0,1))</f>
        <v/>
      </c>
      <c r="F12809" s="220"/>
      <c r="G12809" s="221"/>
      <c r="H12809" s="194"/>
      <c r="I12809" s="106"/>
      <c r="J12809" s="195"/>
      <c r="K12809" s="195"/>
      <c r="L12809" s="196"/>
    </row>
    <row r="12810">
      <c r="A12810" s="198"/>
      <c r="B12810" s="219"/>
      <c r="C12810" s="103"/>
      <c r="D12810" s="103"/>
      <c r="E12810" s="5" t="str">
        <f t="array" ref="E12810">IF(D12810="","",XLOOKUP(D12810,DATOS!$D$6:D14000,DATOS!$C$6:C14000,0,0,1))</f>
        <v/>
      </c>
      <c r="F12810" s="220"/>
      <c r="G12810" s="221"/>
      <c r="H12810" s="194"/>
      <c r="I12810" s="106"/>
      <c r="J12810" s="195"/>
      <c r="K12810" s="195"/>
      <c r="L12810" s="196"/>
    </row>
    <row r="12811">
      <c r="A12811" s="198"/>
      <c r="B12811" s="219"/>
      <c r="C12811" s="103"/>
      <c r="D12811" s="103"/>
      <c r="E12811" s="5" t="str">
        <f t="array" ref="E12811">IF(D12811="","",XLOOKUP(D12811,DATOS!$D$6:D14000,DATOS!$C$6:C14000,0,0,1))</f>
        <v/>
      </c>
      <c r="F12811" s="220"/>
      <c r="G12811" s="221"/>
      <c r="H12811" s="194"/>
      <c r="I12811" s="106"/>
      <c r="J12811" s="195"/>
      <c r="K12811" s="195"/>
      <c r="L12811" s="196"/>
    </row>
    <row r="12812">
      <c r="A12812" s="198"/>
      <c r="B12812" s="219"/>
      <c r="C12812" s="103"/>
      <c r="D12812" s="103"/>
      <c r="E12812" s="5" t="str">
        <f t="array" ref="E12812">IF(D12812="","",XLOOKUP(D12812,DATOS!$D$6:D14000,DATOS!$C$6:C14000,0,0,1))</f>
        <v/>
      </c>
      <c r="F12812" s="220"/>
      <c r="G12812" s="221"/>
      <c r="H12812" s="194"/>
      <c r="I12812" s="106"/>
      <c r="J12812" s="195"/>
      <c r="K12812" s="195"/>
      <c r="L12812" s="196"/>
    </row>
    <row r="12813">
      <c r="A12813" s="198"/>
      <c r="B12813" s="219"/>
      <c r="C12813" s="103"/>
      <c r="D12813" s="103"/>
      <c r="E12813" s="5" t="str">
        <f t="array" ref="E12813">IF(D12813="","",XLOOKUP(D12813,DATOS!$D$6:D14000,DATOS!$C$6:C14000,0,0,1))</f>
        <v/>
      </c>
      <c r="F12813" s="220"/>
      <c r="G12813" s="221"/>
      <c r="H12813" s="194"/>
      <c r="I12813" s="106"/>
      <c r="J12813" s="195"/>
      <c r="K12813" s="195"/>
      <c r="L12813" s="196"/>
    </row>
    <row r="12814">
      <c r="A12814" s="198"/>
      <c r="B12814" s="219"/>
      <c r="C12814" s="103"/>
      <c r="D12814" s="103"/>
      <c r="E12814" s="5" t="str">
        <f t="array" ref="E12814">IF(D12814="","",XLOOKUP(D12814,DATOS!$D$6:D14000,DATOS!$C$6:C14000,0,0,1))</f>
        <v/>
      </c>
      <c r="F12814" s="220"/>
      <c r="G12814" s="221"/>
      <c r="H12814" s="194"/>
      <c r="I12814" s="106"/>
      <c r="J12814" s="195"/>
      <c r="K12814" s="195"/>
      <c r="L12814" s="196"/>
    </row>
    <row r="12815">
      <c r="A12815" s="198"/>
      <c r="B12815" s="219"/>
      <c r="C12815" s="103"/>
      <c r="D12815" s="103"/>
      <c r="E12815" s="5" t="str">
        <f t="array" ref="E12815">IF(D12815="","",XLOOKUP(D12815,DATOS!$D$6:D14000,DATOS!$C$6:C14000,0,0,1))</f>
        <v/>
      </c>
      <c r="F12815" s="220"/>
      <c r="G12815" s="221"/>
      <c r="H12815" s="194"/>
      <c r="I12815" s="106"/>
      <c r="J12815" s="195"/>
      <c r="K12815" s="195"/>
      <c r="L12815" s="196"/>
    </row>
    <row r="12816">
      <c r="A12816" s="198"/>
      <c r="B12816" s="219"/>
      <c r="C12816" s="103"/>
      <c r="D12816" s="103"/>
      <c r="E12816" s="5" t="str">
        <f t="array" ref="E12816">IF(D12816="","",XLOOKUP(D12816,DATOS!$D$6:D14000,DATOS!$C$6:C14000,0,0,1))</f>
        <v/>
      </c>
      <c r="F12816" s="220"/>
      <c r="G12816" s="221"/>
      <c r="H12816" s="194"/>
      <c r="I12816" s="106"/>
      <c r="J12816" s="195"/>
      <c r="K12816" s="195"/>
      <c r="L12816" s="196"/>
    </row>
    <row r="12817">
      <c r="A12817" s="198"/>
      <c r="B12817" s="219"/>
      <c r="C12817" s="103"/>
      <c r="D12817" s="103"/>
      <c r="E12817" s="5" t="str">
        <f t="array" ref="E12817">IF(D12817="","",XLOOKUP(D12817,DATOS!$D$6:D14000,DATOS!$C$6:C14000,0,0,1))</f>
        <v/>
      </c>
      <c r="F12817" s="220"/>
      <c r="G12817" s="221"/>
      <c r="H12817" s="194"/>
      <c r="I12817" s="106"/>
      <c r="J12817" s="195"/>
      <c r="K12817" s="195"/>
      <c r="L12817" s="196"/>
    </row>
    <row r="12818">
      <c r="A12818" s="198"/>
      <c r="B12818" s="219"/>
      <c r="C12818" s="103"/>
      <c r="D12818" s="103"/>
      <c r="E12818" s="5" t="str">
        <f t="array" ref="E12818">IF(D12818="","",XLOOKUP(D12818,DATOS!$D$6:D14000,DATOS!$C$6:C14000,0,0,1))</f>
        <v/>
      </c>
      <c r="F12818" s="220"/>
      <c r="G12818" s="221"/>
      <c r="H12818" s="194"/>
      <c r="I12818" s="106"/>
      <c r="J12818" s="195"/>
      <c r="K12818" s="195"/>
      <c r="L12818" s="196"/>
    </row>
    <row r="12819">
      <c r="A12819" s="198"/>
      <c r="B12819" s="219"/>
      <c r="C12819" s="103"/>
      <c r="D12819" s="103"/>
      <c r="E12819" s="5" t="str">
        <f t="array" ref="E12819">IF(D12819="","",XLOOKUP(D12819,DATOS!$D$6:D14000,DATOS!$C$6:C14000,0,0,1))</f>
        <v/>
      </c>
      <c r="F12819" s="220"/>
      <c r="G12819" s="221"/>
      <c r="H12819" s="194"/>
      <c r="I12819" s="106"/>
      <c r="J12819" s="195"/>
      <c r="K12819" s="195"/>
      <c r="L12819" s="196"/>
    </row>
    <row r="12820">
      <c r="A12820" s="198"/>
      <c r="B12820" s="219"/>
      <c r="C12820" s="103"/>
      <c r="D12820" s="103"/>
      <c r="E12820" s="5" t="str">
        <f t="array" ref="E12820">IF(D12820="","",XLOOKUP(D12820,DATOS!$D$6:D14000,DATOS!$C$6:C14000,0,0,1))</f>
        <v/>
      </c>
      <c r="F12820" s="220"/>
      <c r="G12820" s="221"/>
      <c r="H12820" s="194"/>
      <c r="I12820" s="106"/>
      <c r="J12820" s="195"/>
      <c r="K12820" s="195"/>
      <c r="L12820" s="196"/>
    </row>
    <row r="12821">
      <c r="A12821" s="198"/>
      <c r="B12821" s="219"/>
      <c r="C12821" s="103"/>
      <c r="D12821" s="103"/>
      <c r="E12821" s="5" t="str">
        <f t="array" ref="E12821">IF(D12821="","",XLOOKUP(D12821,DATOS!$D$6:D14000,DATOS!$C$6:C14000,0,0,1))</f>
        <v/>
      </c>
      <c r="F12821" s="220"/>
      <c r="G12821" s="221"/>
      <c r="H12821" s="194"/>
      <c r="I12821" s="106"/>
      <c r="J12821" s="195"/>
      <c r="K12821" s="195"/>
      <c r="L12821" s="196"/>
    </row>
    <row r="12822">
      <c r="A12822" s="198"/>
      <c r="B12822" s="219"/>
      <c r="C12822" s="103"/>
      <c r="D12822" s="103"/>
      <c r="E12822" s="5" t="str">
        <f t="array" ref="E12822">IF(D12822="","",XLOOKUP(D12822,DATOS!$D$6:D14000,DATOS!$C$6:C14000,0,0,1))</f>
        <v/>
      </c>
      <c r="F12822" s="220"/>
      <c r="G12822" s="221"/>
      <c r="H12822" s="194"/>
      <c r="I12822" s="106"/>
      <c r="J12822" s="195"/>
      <c r="K12822" s="195"/>
      <c r="L12822" s="196"/>
    </row>
    <row r="12823">
      <c r="A12823" s="198"/>
      <c r="B12823" s="219"/>
      <c r="C12823" s="103"/>
      <c r="D12823" s="103"/>
      <c r="E12823" s="5" t="str">
        <f t="array" ref="E12823">IF(D12823="","",XLOOKUP(D12823,DATOS!$D$6:D14000,DATOS!$C$6:C14000,0,0,1))</f>
        <v/>
      </c>
      <c r="F12823" s="220"/>
      <c r="G12823" s="221"/>
      <c r="H12823" s="194"/>
      <c r="I12823" s="106"/>
      <c r="J12823" s="195"/>
      <c r="K12823" s="195"/>
      <c r="L12823" s="196"/>
    </row>
    <row r="12824">
      <c r="A12824" s="198"/>
      <c r="B12824" s="219"/>
      <c r="C12824" s="103"/>
      <c r="D12824" s="103"/>
      <c r="E12824" s="5" t="str">
        <f t="array" ref="E12824">IF(D12824="","",XLOOKUP(D12824,DATOS!$D$6:D14000,DATOS!$C$6:C14000,0,0,1))</f>
        <v/>
      </c>
      <c r="F12824" s="220"/>
      <c r="G12824" s="221"/>
      <c r="H12824" s="194"/>
      <c r="I12824" s="106"/>
      <c r="J12824" s="195"/>
      <c r="K12824" s="195"/>
      <c r="L12824" s="196"/>
    </row>
    <row r="12825">
      <c r="A12825" s="198"/>
      <c r="B12825" s="219"/>
      <c r="C12825" s="103"/>
      <c r="D12825" s="103"/>
      <c r="E12825" s="5" t="str">
        <f t="array" ref="E12825">IF(D12825="","",XLOOKUP(D12825,DATOS!$D$6:D14000,DATOS!$C$6:C14000,0,0,1))</f>
        <v/>
      </c>
      <c r="F12825" s="220"/>
      <c r="G12825" s="221"/>
      <c r="H12825" s="194"/>
      <c r="I12825" s="106"/>
      <c r="J12825" s="195"/>
      <c r="K12825" s="195"/>
      <c r="L12825" s="196"/>
    </row>
    <row r="12826">
      <c r="A12826" s="198"/>
      <c r="B12826" s="219"/>
      <c r="C12826" s="103"/>
      <c r="D12826" s="103"/>
      <c r="E12826" s="5" t="str">
        <f t="array" ref="E12826">IF(D12826="","",XLOOKUP(D12826,DATOS!$D$6:D14000,DATOS!$C$6:C14000,0,0,1))</f>
        <v/>
      </c>
      <c r="F12826" s="220"/>
      <c r="G12826" s="221"/>
      <c r="H12826" s="194"/>
      <c r="I12826" s="106"/>
      <c r="J12826" s="195"/>
      <c r="K12826" s="195"/>
      <c r="L12826" s="196"/>
    </row>
    <row r="12827">
      <c r="A12827" s="198"/>
      <c r="B12827" s="219"/>
      <c r="C12827" s="103"/>
      <c r="D12827" s="103"/>
      <c r="E12827" s="5" t="str">
        <f t="array" ref="E12827">IF(D12827="","",XLOOKUP(D12827,DATOS!$D$6:D14000,DATOS!$C$6:C14000,0,0,1))</f>
        <v/>
      </c>
      <c r="F12827" s="220"/>
      <c r="G12827" s="221"/>
      <c r="H12827" s="194"/>
      <c r="I12827" s="106"/>
      <c r="J12827" s="195"/>
      <c r="K12827" s="195"/>
      <c r="L12827" s="196"/>
    </row>
    <row r="12828">
      <c r="A12828" s="198"/>
      <c r="B12828" s="219"/>
      <c r="C12828" s="103"/>
      <c r="D12828" s="103"/>
      <c r="E12828" s="5" t="str">
        <f t="array" ref="E12828">IF(D12828="","",XLOOKUP(D12828,DATOS!$D$6:D14000,DATOS!$C$6:C14000,0,0,1))</f>
        <v/>
      </c>
      <c r="F12828" s="220"/>
      <c r="G12828" s="221"/>
      <c r="H12828" s="194"/>
      <c r="I12828" s="106"/>
      <c r="J12828" s="195"/>
      <c r="K12828" s="195"/>
      <c r="L12828" s="196"/>
    </row>
    <row r="12829">
      <c r="A12829" s="198"/>
      <c r="B12829" s="219"/>
      <c r="C12829" s="103"/>
      <c r="D12829" s="103"/>
      <c r="E12829" s="5" t="str">
        <f t="array" ref="E12829">IF(D12829="","",XLOOKUP(D12829,DATOS!$D$6:D14000,DATOS!$C$6:C14000,0,0,1))</f>
        <v/>
      </c>
      <c r="F12829" s="220"/>
      <c r="G12829" s="221"/>
      <c r="H12829" s="194"/>
      <c r="I12829" s="106"/>
      <c r="J12829" s="195"/>
      <c r="K12829" s="195"/>
      <c r="L12829" s="196"/>
    </row>
    <row r="12830">
      <c r="A12830" s="198"/>
      <c r="B12830" s="219"/>
      <c r="C12830" s="103"/>
      <c r="D12830" s="103"/>
      <c r="E12830" s="5" t="str">
        <f t="array" ref="E12830">IF(D12830="","",XLOOKUP(D12830,DATOS!$D$6:D14000,DATOS!$C$6:C14000,0,0,1))</f>
        <v/>
      </c>
      <c r="F12830" s="220"/>
      <c r="G12830" s="221"/>
      <c r="H12830" s="194"/>
      <c r="I12830" s="106"/>
      <c r="J12830" s="195"/>
      <c r="K12830" s="195"/>
      <c r="L12830" s="196"/>
    </row>
    <row r="12831">
      <c r="A12831" s="198"/>
      <c r="B12831" s="219"/>
      <c r="C12831" s="103"/>
      <c r="D12831" s="103"/>
      <c r="E12831" s="5" t="str">
        <f t="array" ref="E12831">IF(D12831="","",XLOOKUP(D12831,DATOS!$D$6:D14000,DATOS!$C$6:C14000,0,0,1))</f>
        <v/>
      </c>
      <c r="F12831" s="220"/>
      <c r="G12831" s="221"/>
      <c r="H12831" s="194"/>
      <c r="I12831" s="106"/>
      <c r="J12831" s="195"/>
      <c r="K12831" s="195"/>
      <c r="L12831" s="196"/>
    </row>
    <row r="12832">
      <c r="A12832" s="198"/>
      <c r="B12832" s="219"/>
      <c r="C12832" s="103"/>
      <c r="D12832" s="103"/>
      <c r="E12832" s="5" t="str">
        <f t="array" ref="E12832">IF(D12832="","",XLOOKUP(D12832,DATOS!$D$6:D14000,DATOS!$C$6:C14000,0,0,1))</f>
        <v/>
      </c>
      <c r="F12832" s="220"/>
      <c r="G12832" s="221"/>
      <c r="H12832" s="194"/>
      <c r="I12832" s="106"/>
      <c r="J12832" s="195"/>
      <c r="K12832" s="195"/>
      <c r="L12832" s="196"/>
    </row>
    <row r="12833">
      <c r="A12833" s="198"/>
      <c r="B12833" s="219"/>
      <c r="C12833" s="103"/>
      <c r="D12833" s="103"/>
      <c r="E12833" s="5" t="str">
        <f t="array" ref="E12833">IF(D12833="","",XLOOKUP(D12833,DATOS!$D$6:D14000,DATOS!$C$6:C14000,0,0,1))</f>
        <v/>
      </c>
      <c r="F12833" s="220"/>
      <c r="G12833" s="221"/>
      <c r="H12833" s="194"/>
      <c r="I12833" s="106"/>
      <c r="J12833" s="195"/>
      <c r="K12833" s="195"/>
      <c r="L12833" s="196"/>
    </row>
    <row r="12834">
      <c r="A12834" s="198"/>
      <c r="B12834" s="219"/>
      <c r="C12834" s="103"/>
      <c r="D12834" s="103"/>
      <c r="E12834" s="5" t="str">
        <f t="array" ref="E12834">IF(D12834="","",XLOOKUP(D12834,DATOS!$D$6:D14000,DATOS!$C$6:C14000,0,0,1))</f>
        <v/>
      </c>
      <c r="F12834" s="220"/>
      <c r="G12834" s="221"/>
      <c r="H12834" s="194"/>
      <c r="I12834" s="106"/>
      <c r="J12834" s="195"/>
      <c r="K12834" s="195"/>
      <c r="L12834" s="196"/>
    </row>
    <row r="12835">
      <c r="A12835" s="198"/>
      <c r="B12835" s="219"/>
      <c r="C12835" s="103"/>
      <c r="D12835" s="103"/>
      <c r="E12835" s="5" t="str">
        <f t="array" ref="E12835">IF(D12835="","",XLOOKUP(D12835,DATOS!$D$6:D14000,DATOS!$C$6:C14000,0,0,1))</f>
        <v/>
      </c>
      <c r="F12835" s="220"/>
      <c r="G12835" s="221"/>
      <c r="H12835" s="194"/>
      <c r="I12835" s="106"/>
      <c r="J12835" s="195"/>
      <c r="K12835" s="195"/>
      <c r="L12835" s="196"/>
    </row>
    <row r="12836">
      <c r="A12836" s="198"/>
      <c r="B12836" s="219"/>
      <c r="C12836" s="103"/>
      <c r="D12836" s="103"/>
      <c r="E12836" s="5" t="str">
        <f t="array" ref="E12836">IF(D12836="","",XLOOKUP(D12836,DATOS!$D$6:D14000,DATOS!$C$6:C14000,0,0,1))</f>
        <v/>
      </c>
      <c r="F12836" s="220"/>
      <c r="G12836" s="221"/>
      <c r="H12836" s="194"/>
      <c r="I12836" s="106"/>
      <c r="J12836" s="195"/>
      <c r="K12836" s="195"/>
      <c r="L12836" s="196"/>
    </row>
    <row r="12837">
      <c r="A12837" s="198"/>
      <c r="B12837" s="219"/>
      <c r="C12837" s="103"/>
      <c r="D12837" s="103"/>
      <c r="E12837" s="5" t="str">
        <f t="array" ref="E12837">IF(D12837="","",XLOOKUP(D12837,DATOS!$D$6:D14000,DATOS!$C$6:C14000,0,0,1))</f>
        <v/>
      </c>
      <c r="F12837" s="220"/>
      <c r="G12837" s="221"/>
      <c r="H12837" s="194"/>
      <c r="I12837" s="106"/>
      <c r="J12837" s="195"/>
      <c r="K12837" s="195"/>
      <c r="L12837" s="196"/>
    </row>
    <row r="12838">
      <c r="A12838" s="198"/>
      <c r="B12838" s="219"/>
      <c r="C12838" s="103"/>
      <c r="D12838" s="103"/>
      <c r="E12838" s="5" t="str">
        <f t="array" ref="E12838">IF(D12838="","",XLOOKUP(D12838,DATOS!$D$6:D14000,DATOS!$C$6:C14000,0,0,1))</f>
        <v/>
      </c>
      <c r="F12838" s="220"/>
      <c r="G12838" s="221"/>
      <c r="H12838" s="194"/>
      <c r="I12838" s="106"/>
      <c r="J12838" s="195"/>
      <c r="K12838" s="195"/>
      <c r="L12838" s="196"/>
    </row>
    <row r="12839">
      <c r="A12839" s="198"/>
      <c r="B12839" s="219"/>
      <c r="C12839" s="103"/>
      <c r="D12839" s="103"/>
      <c r="E12839" s="5" t="str">
        <f t="array" ref="E12839">IF(D12839="","",XLOOKUP(D12839,DATOS!$D$6:D14000,DATOS!$C$6:C14000,0,0,1))</f>
        <v/>
      </c>
      <c r="F12839" s="220"/>
      <c r="G12839" s="221"/>
      <c r="H12839" s="194"/>
      <c r="I12839" s="106"/>
      <c r="J12839" s="195"/>
      <c r="K12839" s="195"/>
      <c r="L12839" s="196"/>
    </row>
    <row r="12840">
      <c r="A12840" s="198"/>
      <c r="B12840" s="219"/>
      <c r="C12840" s="103"/>
      <c r="D12840" s="103"/>
      <c r="E12840" s="5" t="str">
        <f t="array" ref="E12840">IF(D12840="","",XLOOKUP(D12840,DATOS!$D$6:D14000,DATOS!$C$6:C14000,0,0,1))</f>
        <v/>
      </c>
      <c r="F12840" s="220"/>
      <c r="G12840" s="221"/>
      <c r="H12840" s="194"/>
      <c r="I12840" s="106"/>
      <c r="J12840" s="195"/>
      <c r="K12840" s="195"/>
      <c r="L12840" s="196"/>
    </row>
    <row r="12841">
      <c r="A12841" s="198"/>
      <c r="B12841" s="219"/>
      <c r="C12841" s="103"/>
      <c r="D12841" s="103"/>
      <c r="E12841" s="5" t="str">
        <f t="array" ref="E12841">IF(D12841="","",XLOOKUP(D12841,DATOS!$D$6:D14000,DATOS!$C$6:C14000,0,0,1))</f>
        <v/>
      </c>
      <c r="F12841" s="220"/>
      <c r="G12841" s="221"/>
      <c r="H12841" s="194"/>
      <c r="I12841" s="106"/>
      <c r="J12841" s="195"/>
      <c r="K12841" s="195"/>
      <c r="L12841" s="196"/>
    </row>
    <row r="12842">
      <c r="A12842" s="198"/>
      <c r="B12842" s="219"/>
      <c r="C12842" s="103"/>
      <c r="D12842" s="103"/>
      <c r="E12842" s="5" t="str">
        <f t="array" ref="E12842">IF(D12842="","",XLOOKUP(D12842,DATOS!$D$6:D14000,DATOS!$C$6:C14000,0,0,1))</f>
        <v/>
      </c>
      <c r="F12842" s="220"/>
      <c r="G12842" s="221"/>
      <c r="H12842" s="194"/>
      <c r="I12842" s="106"/>
      <c r="J12842" s="195"/>
      <c r="K12842" s="195"/>
      <c r="L12842" s="196"/>
    </row>
    <row r="12843">
      <c r="A12843" s="198"/>
      <c r="B12843" s="219"/>
      <c r="C12843" s="103"/>
      <c r="D12843" s="103"/>
      <c r="E12843" s="5" t="str">
        <f t="array" ref="E12843">IF(D12843="","",XLOOKUP(D12843,DATOS!$D$6:D14000,DATOS!$C$6:C14000,0,0,1))</f>
        <v/>
      </c>
      <c r="F12843" s="220"/>
      <c r="G12843" s="221"/>
      <c r="H12843" s="194"/>
      <c r="I12843" s="106"/>
      <c r="J12843" s="195"/>
      <c r="K12843" s="195"/>
      <c r="L12843" s="196"/>
    </row>
    <row r="12844">
      <c r="A12844" s="198"/>
      <c r="B12844" s="219"/>
      <c r="C12844" s="103"/>
      <c r="D12844" s="103"/>
      <c r="E12844" s="5" t="str">
        <f t="array" ref="E12844">IF(D12844="","",XLOOKUP(D12844,DATOS!$D$6:D14000,DATOS!$C$6:C14000,0,0,1))</f>
        <v/>
      </c>
      <c r="F12844" s="220"/>
      <c r="G12844" s="221"/>
      <c r="H12844" s="194"/>
      <c r="I12844" s="106"/>
      <c r="J12844" s="195"/>
      <c r="K12844" s="195"/>
      <c r="L12844" s="196"/>
    </row>
    <row r="12845">
      <c r="A12845" s="198"/>
      <c r="B12845" s="219"/>
      <c r="C12845" s="103"/>
      <c r="D12845" s="103"/>
      <c r="E12845" s="5" t="str">
        <f t="array" ref="E12845">IF(D12845="","",XLOOKUP(D12845,DATOS!$D$6:D14000,DATOS!$C$6:C14000,0,0,1))</f>
        <v/>
      </c>
      <c r="F12845" s="220"/>
      <c r="G12845" s="221"/>
      <c r="H12845" s="194"/>
      <c r="I12845" s="106"/>
      <c r="J12845" s="195"/>
      <c r="K12845" s="195"/>
      <c r="L12845" s="196"/>
    </row>
    <row r="12846">
      <c r="A12846" s="198"/>
      <c r="B12846" s="219"/>
      <c r="C12846" s="103"/>
      <c r="D12846" s="103"/>
      <c r="E12846" s="5" t="str">
        <f t="array" ref="E12846">IF(D12846="","",XLOOKUP(D12846,DATOS!$D$6:D14000,DATOS!$C$6:C14000,0,0,1))</f>
        <v/>
      </c>
      <c r="F12846" s="220"/>
      <c r="G12846" s="221"/>
      <c r="H12846" s="194"/>
      <c r="I12846" s="106"/>
      <c r="J12846" s="195"/>
      <c r="K12846" s="195"/>
      <c r="L12846" s="196"/>
    </row>
    <row r="12847">
      <c r="A12847" s="198"/>
      <c r="B12847" s="219"/>
      <c r="C12847" s="103"/>
      <c r="D12847" s="103"/>
      <c r="E12847" s="5" t="str">
        <f t="array" ref="E12847">IF(D12847="","",XLOOKUP(D12847,DATOS!$D$6:D14000,DATOS!$C$6:C14000,0,0,1))</f>
        <v/>
      </c>
      <c r="F12847" s="220"/>
      <c r="G12847" s="221"/>
      <c r="H12847" s="194"/>
      <c r="I12847" s="106"/>
      <c r="J12847" s="195"/>
      <c r="K12847" s="195"/>
      <c r="L12847" s="196"/>
    </row>
    <row r="12848">
      <c r="A12848" s="198"/>
      <c r="B12848" s="219"/>
      <c r="C12848" s="103"/>
      <c r="D12848" s="103"/>
      <c r="E12848" s="5" t="str">
        <f t="array" ref="E12848">IF(D12848="","",XLOOKUP(D12848,DATOS!$D$6:D14000,DATOS!$C$6:C14000,0,0,1))</f>
        <v/>
      </c>
      <c r="F12848" s="220"/>
      <c r="G12848" s="221"/>
      <c r="H12848" s="194"/>
      <c r="I12848" s="106"/>
      <c r="J12848" s="195"/>
      <c r="K12848" s="195"/>
      <c r="L12848" s="196"/>
    </row>
    <row r="12849">
      <c r="A12849" s="198"/>
      <c r="B12849" s="219"/>
      <c r="C12849" s="103"/>
      <c r="D12849" s="103"/>
      <c r="E12849" s="5" t="str">
        <f t="array" ref="E12849">IF(D12849="","",XLOOKUP(D12849,DATOS!$D$6:D14000,DATOS!$C$6:C14000,0,0,1))</f>
        <v/>
      </c>
      <c r="F12849" s="220"/>
      <c r="G12849" s="221"/>
      <c r="H12849" s="194"/>
      <c r="I12849" s="106"/>
      <c r="J12849" s="195"/>
      <c r="K12849" s="195"/>
      <c r="L12849" s="196"/>
    </row>
    <row r="12850">
      <c r="A12850" s="198"/>
      <c r="B12850" s="219"/>
      <c r="C12850" s="103"/>
      <c r="D12850" s="103"/>
      <c r="E12850" s="5" t="str">
        <f t="array" ref="E12850">IF(D12850="","",XLOOKUP(D12850,DATOS!$D$6:D14000,DATOS!$C$6:C14000,0,0,1))</f>
        <v/>
      </c>
      <c r="F12850" s="220"/>
      <c r="G12850" s="221"/>
      <c r="H12850" s="194"/>
      <c r="I12850" s="106"/>
      <c r="J12850" s="195"/>
      <c r="K12850" s="195"/>
      <c r="L12850" s="196"/>
    </row>
    <row r="12851">
      <c r="A12851" s="198"/>
      <c r="B12851" s="219"/>
      <c r="C12851" s="103"/>
      <c r="D12851" s="103"/>
      <c r="E12851" s="5" t="str">
        <f t="array" ref="E12851">IF(D12851="","",XLOOKUP(D12851,DATOS!$D$6:D14000,DATOS!$C$6:C14000,0,0,1))</f>
        <v/>
      </c>
      <c r="F12851" s="220"/>
      <c r="G12851" s="221"/>
      <c r="H12851" s="194"/>
      <c r="I12851" s="106"/>
      <c r="J12851" s="195"/>
      <c r="K12851" s="195"/>
      <c r="L12851" s="196"/>
    </row>
    <row r="12852">
      <c r="A12852" s="198"/>
      <c r="B12852" s="219"/>
      <c r="C12852" s="103"/>
      <c r="D12852" s="103"/>
      <c r="E12852" s="5" t="str">
        <f t="array" ref="E12852">IF(D12852="","",XLOOKUP(D12852,DATOS!$D$6:D14000,DATOS!$C$6:C14000,0,0,1))</f>
        <v/>
      </c>
      <c r="F12852" s="220"/>
      <c r="G12852" s="221"/>
      <c r="H12852" s="194"/>
      <c r="I12852" s="106"/>
      <c r="J12852" s="195"/>
      <c r="K12852" s="195"/>
      <c r="L12852" s="196"/>
    </row>
    <row r="12853">
      <c r="A12853" s="198"/>
      <c r="B12853" s="219"/>
      <c r="C12853" s="103"/>
      <c r="D12853" s="103"/>
      <c r="E12853" s="5" t="str">
        <f t="array" ref="E12853">IF(D12853="","",XLOOKUP(D12853,DATOS!$D$6:D14000,DATOS!$C$6:C14000,0,0,1))</f>
        <v/>
      </c>
      <c r="F12853" s="220"/>
      <c r="G12853" s="221"/>
      <c r="H12853" s="194"/>
      <c r="I12853" s="106"/>
      <c r="J12853" s="195"/>
      <c r="K12853" s="195"/>
      <c r="L12853" s="196"/>
    </row>
    <row r="12854">
      <c r="A12854" s="198"/>
      <c r="B12854" s="219"/>
      <c r="C12854" s="103"/>
      <c r="D12854" s="103"/>
      <c r="E12854" s="5" t="str">
        <f t="array" ref="E12854">IF(D12854="","",XLOOKUP(D12854,DATOS!$D$6:D14000,DATOS!$C$6:C14000,0,0,1))</f>
        <v/>
      </c>
      <c r="F12854" s="220"/>
      <c r="G12854" s="221"/>
      <c r="H12854" s="194"/>
      <c r="I12854" s="106"/>
      <c r="J12854" s="195"/>
      <c r="K12854" s="195"/>
      <c r="L12854" s="196"/>
    </row>
    <row r="12855">
      <c r="A12855" s="198"/>
      <c r="B12855" s="219"/>
      <c r="C12855" s="103"/>
      <c r="D12855" s="103"/>
      <c r="E12855" s="5" t="str">
        <f t="array" ref="E12855">IF(D12855="","",XLOOKUP(D12855,DATOS!$D$6:D14000,DATOS!$C$6:C14000,0,0,1))</f>
        <v/>
      </c>
      <c r="F12855" s="220"/>
      <c r="G12855" s="221"/>
      <c r="H12855" s="194"/>
      <c r="I12855" s="106"/>
      <c r="J12855" s="195"/>
      <c r="K12855" s="195"/>
      <c r="L12855" s="196"/>
    </row>
    <row r="12856">
      <c r="A12856" s="198"/>
      <c r="B12856" s="219"/>
      <c r="C12856" s="103"/>
      <c r="D12856" s="103"/>
      <c r="E12856" s="5" t="str">
        <f t="array" ref="E12856">IF(D12856="","",XLOOKUP(D12856,DATOS!$D$6:D14000,DATOS!$C$6:C14000,0,0,1))</f>
        <v/>
      </c>
      <c r="F12856" s="220"/>
      <c r="G12856" s="221"/>
      <c r="H12856" s="194"/>
      <c r="I12856" s="106"/>
      <c r="J12856" s="195"/>
      <c r="K12856" s="195"/>
      <c r="L12856" s="196"/>
    </row>
    <row r="12857">
      <c r="A12857" s="198"/>
      <c r="B12857" s="219"/>
      <c r="C12857" s="103"/>
      <c r="D12857" s="103"/>
      <c r="E12857" s="5" t="str">
        <f t="array" ref="E12857">IF(D12857="","",XLOOKUP(D12857,DATOS!$D$6:D14000,DATOS!$C$6:C14000,0,0,1))</f>
        <v/>
      </c>
      <c r="F12857" s="220"/>
      <c r="G12857" s="221"/>
      <c r="H12857" s="194"/>
      <c r="I12857" s="106"/>
      <c r="J12857" s="195"/>
      <c r="K12857" s="195"/>
      <c r="L12857" s="196"/>
    </row>
    <row r="12858">
      <c r="A12858" s="198"/>
      <c r="B12858" s="219"/>
      <c r="C12858" s="103"/>
      <c r="D12858" s="103"/>
      <c r="E12858" s="5" t="str">
        <f t="array" ref="E12858">IF(D12858="","",XLOOKUP(D12858,DATOS!$D$6:D14000,DATOS!$C$6:C14000,0,0,1))</f>
        <v/>
      </c>
      <c r="F12858" s="220"/>
      <c r="G12858" s="221"/>
      <c r="H12858" s="194"/>
      <c r="I12858" s="106"/>
      <c r="J12858" s="195"/>
      <c r="K12858" s="195"/>
      <c r="L12858" s="196"/>
    </row>
    <row r="12859">
      <c r="A12859" s="198"/>
      <c r="B12859" s="219"/>
      <c r="C12859" s="103"/>
      <c r="D12859" s="103"/>
      <c r="E12859" s="5" t="str">
        <f t="array" ref="E12859">IF(D12859="","",XLOOKUP(D12859,DATOS!$D$6:D14000,DATOS!$C$6:C14000,0,0,1))</f>
        <v/>
      </c>
      <c r="F12859" s="220"/>
      <c r="G12859" s="221"/>
      <c r="H12859" s="194"/>
      <c r="I12859" s="106"/>
      <c r="J12859" s="195"/>
      <c r="K12859" s="195"/>
      <c r="L12859" s="196"/>
    </row>
    <row r="12860">
      <c r="A12860" s="198"/>
      <c r="B12860" s="219"/>
      <c r="C12860" s="103"/>
      <c r="D12860" s="103"/>
      <c r="E12860" s="5" t="str">
        <f t="array" ref="E12860">IF(D12860="","",XLOOKUP(D12860,DATOS!$D$6:D14000,DATOS!$C$6:C14000,0,0,1))</f>
        <v/>
      </c>
      <c r="F12860" s="220"/>
      <c r="G12860" s="221"/>
      <c r="H12860" s="194"/>
      <c r="I12860" s="106"/>
      <c r="J12860" s="195"/>
      <c r="K12860" s="195"/>
      <c r="L12860" s="196"/>
    </row>
    <row r="12861">
      <c r="A12861" s="198"/>
      <c r="B12861" s="219"/>
      <c r="C12861" s="103"/>
      <c r="D12861" s="103"/>
      <c r="E12861" s="5" t="str">
        <f t="array" ref="E12861">IF(D12861="","",XLOOKUP(D12861,DATOS!$D$6:D14000,DATOS!$C$6:C14000,0,0,1))</f>
        <v/>
      </c>
      <c r="F12861" s="220"/>
      <c r="G12861" s="221"/>
      <c r="H12861" s="194"/>
      <c r="I12861" s="106"/>
      <c r="J12861" s="195"/>
      <c r="K12861" s="195"/>
      <c r="L12861" s="196"/>
    </row>
    <row r="12862">
      <c r="A12862" s="198"/>
      <c r="B12862" s="219"/>
      <c r="C12862" s="103"/>
      <c r="D12862" s="103"/>
      <c r="E12862" s="5" t="str">
        <f t="array" ref="E12862">IF(D12862="","",XLOOKUP(D12862,DATOS!$D$6:D14000,DATOS!$C$6:C14000,0,0,1))</f>
        <v/>
      </c>
      <c r="F12862" s="220"/>
      <c r="G12862" s="221"/>
      <c r="H12862" s="194"/>
      <c r="I12862" s="106"/>
      <c r="J12862" s="195"/>
      <c r="K12862" s="195"/>
      <c r="L12862" s="196"/>
    </row>
    <row r="12863">
      <c r="A12863" s="198"/>
      <c r="B12863" s="219"/>
      <c r="C12863" s="103"/>
      <c r="D12863" s="103"/>
      <c r="E12863" s="5" t="str">
        <f t="array" ref="E12863">IF(D12863="","",XLOOKUP(D12863,DATOS!$D$6:D14000,DATOS!$C$6:C14000,0,0,1))</f>
        <v/>
      </c>
      <c r="F12863" s="220"/>
      <c r="G12863" s="221"/>
      <c r="H12863" s="194"/>
      <c r="I12863" s="106"/>
      <c r="J12863" s="195"/>
      <c r="K12863" s="195"/>
      <c r="L12863" s="196"/>
    </row>
    <row r="12864">
      <c r="A12864" s="198"/>
      <c r="B12864" s="219"/>
      <c r="C12864" s="103"/>
      <c r="D12864" s="103"/>
      <c r="E12864" s="5" t="str">
        <f t="array" ref="E12864">IF(D12864="","",XLOOKUP(D12864,DATOS!$D$6:D14000,DATOS!$C$6:C14000,0,0,1))</f>
        <v/>
      </c>
      <c r="F12864" s="220"/>
      <c r="G12864" s="221"/>
      <c r="H12864" s="194"/>
      <c r="I12864" s="106"/>
      <c r="J12864" s="195"/>
      <c r="K12864" s="195"/>
      <c r="L12864" s="196"/>
    </row>
    <row r="12865">
      <c r="A12865" s="198"/>
      <c r="B12865" s="219"/>
      <c r="C12865" s="103"/>
      <c r="D12865" s="103"/>
      <c r="E12865" s="5" t="str">
        <f t="array" ref="E12865">IF(D12865="","",XLOOKUP(D12865,DATOS!$D$6:D14000,DATOS!$C$6:C14000,0,0,1))</f>
        <v/>
      </c>
      <c r="F12865" s="220"/>
      <c r="G12865" s="221"/>
      <c r="H12865" s="194"/>
      <c r="I12865" s="106"/>
      <c r="J12865" s="195"/>
      <c r="K12865" s="195"/>
      <c r="L12865" s="196"/>
    </row>
    <row r="12866">
      <c r="A12866" s="198"/>
      <c r="B12866" s="219"/>
      <c r="C12866" s="103"/>
      <c r="D12866" s="103"/>
      <c r="E12866" s="5" t="str">
        <f t="array" ref="E12866">IF(D12866="","",XLOOKUP(D12866,DATOS!$D$6:D14000,DATOS!$C$6:C14000,0,0,1))</f>
        <v/>
      </c>
      <c r="F12866" s="220"/>
      <c r="G12866" s="221"/>
      <c r="H12866" s="194"/>
      <c r="I12866" s="106"/>
      <c r="J12866" s="195"/>
      <c r="K12866" s="195"/>
      <c r="L12866" s="196"/>
    </row>
    <row r="12867">
      <c r="A12867" s="198"/>
      <c r="B12867" s="219"/>
      <c r="C12867" s="103"/>
      <c r="D12867" s="103"/>
      <c r="E12867" s="5" t="str">
        <f t="array" ref="E12867">IF(D12867="","",XLOOKUP(D12867,DATOS!$D$6:D14000,DATOS!$C$6:C14000,0,0,1))</f>
        <v/>
      </c>
      <c r="F12867" s="220"/>
      <c r="G12867" s="221"/>
      <c r="H12867" s="194"/>
      <c r="I12867" s="106"/>
      <c r="J12867" s="195"/>
      <c r="K12867" s="195"/>
      <c r="L12867" s="196"/>
    </row>
    <row r="12868">
      <c r="A12868" s="198"/>
      <c r="B12868" s="219"/>
      <c r="C12868" s="103"/>
      <c r="D12868" s="103"/>
      <c r="E12868" s="5" t="str">
        <f t="array" ref="E12868">IF(D12868="","",XLOOKUP(D12868,DATOS!$D$6:D14000,DATOS!$C$6:C14000,0,0,1))</f>
        <v/>
      </c>
      <c r="F12868" s="220"/>
      <c r="G12868" s="221"/>
      <c r="H12868" s="194"/>
      <c r="I12868" s="106"/>
      <c r="J12868" s="195"/>
      <c r="K12868" s="195"/>
      <c r="L12868" s="196"/>
    </row>
    <row r="12869">
      <c r="A12869" s="198"/>
      <c r="B12869" s="219"/>
      <c r="C12869" s="103"/>
      <c r="D12869" s="103"/>
      <c r="E12869" s="5" t="str">
        <f t="array" ref="E12869">IF(D12869="","",XLOOKUP(D12869,DATOS!$D$6:D14000,DATOS!$C$6:C14000,0,0,1))</f>
        <v/>
      </c>
      <c r="F12869" s="220"/>
      <c r="G12869" s="221"/>
      <c r="H12869" s="194"/>
      <c r="I12869" s="106"/>
      <c r="J12869" s="195"/>
      <c r="K12869" s="195"/>
      <c r="L12869" s="196"/>
    </row>
    <row r="12870">
      <c r="A12870" s="198"/>
      <c r="B12870" s="219"/>
      <c r="C12870" s="103"/>
      <c r="D12870" s="103"/>
      <c r="E12870" s="5" t="str">
        <f t="array" ref="E12870">IF(D12870="","",XLOOKUP(D12870,DATOS!$D$6:D14000,DATOS!$C$6:C14000,0,0,1))</f>
        <v/>
      </c>
      <c r="F12870" s="220"/>
      <c r="G12870" s="221"/>
      <c r="H12870" s="194"/>
      <c r="I12870" s="106"/>
      <c r="J12870" s="195"/>
      <c r="K12870" s="195"/>
      <c r="L12870" s="196"/>
    </row>
    <row r="12871">
      <c r="A12871" s="198"/>
      <c r="B12871" s="219"/>
      <c r="C12871" s="103"/>
      <c r="D12871" s="103"/>
      <c r="E12871" s="5" t="str">
        <f t="array" ref="E12871">IF(D12871="","",XLOOKUP(D12871,DATOS!$D$6:D14000,DATOS!$C$6:C14000,0,0,1))</f>
        <v/>
      </c>
      <c r="F12871" s="220"/>
      <c r="G12871" s="221"/>
      <c r="H12871" s="194"/>
      <c r="I12871" s="106"/>
      <c r="J12871" s="195"/>
      <c r="K12871" s="195"/>
      <c r="L12871" s="196"/>
    </row>
    <row r="12872">
      <c r="A12872" s="198"/>
      <c r="B12872" s="219"/>
      <c r="C12872" s="103"/>
      <c r="D12872" s="103"/>
      <c r="E12872" s="5" t="str">
        <f t="array" ref="E12872">IF(D12872="","",XLOOKUP(D12872,DATOS!$D$6:D14000,DATOS!$C$6:C14000,0,0,1))</f>
        <v/>
      </c>
      <c r="F12872" s="220"/>
      <c r="G12872" s="221"/>
      <c r="H12872" s="194"/>
      <c r="I12872" s="106"/>
      <c r="J12872" s="195"/>
      <c r="K12872" s="195"/>
      <c r="L12872" s="196"/>
    </row>
    <row r="12873">
      <c r="A12873" s="198"/>
      <c r="B12873" s="219"/>
      <c r="C12873" s="103"/>
      <c r="D12873" s="103"/>
      <c r="E12873" s="5" t="str">
        <f t="array" ref="E12873">IF(D12873="","",XLOOKUP(D12873,DATOS!$D$6:D14000,DATOS!$C$6:C14000,0,0,1))</f>
        <v/>
      </c>
      <c r="F12873" s="220"/>
      <c r="G12873" s="221"/>
      <c r="H12873" s="194"/>
      <c r="I12873" s="106"/>
      <c r="J12873" s="195"/>
      <c r="K12873" s="195"/>
      <c r="L12873" s="196"/>
    </row>
    <row r="12874">
      <c r="A12874" s="198"/>
      <c r="B12874" s="219"/>
      <c r="C12874" s="103"/>
      <c r="D12874" s="103"/>
      <c r="E12874" s="5" t="str">
        <f t="array" ref="E12874">IF(D12874="","",XLOOKUP(D12874,DATOS!$D$6:D14000,DATOS!$C$6:C14000,0,0,1))</f>
        <v/>
      </c>
      <c r="F12874" s="220"/>
      <c r="G12874" s="221"/>
      <c r="H12874" s="194"/>
      <c r="I12874" s="106"/>
      <c r="J12874" s="195"/>
      <c r="K12874" s="195"/>
      <c r="L12874" s="196"/>
    </row>
    <row r="12875">
      <c r="A12875" s="198"/>
      <c r="B12875" s="219"/>
      <c r="C12875" s="103"/>
      <c r="D12875" s="103"/>
      <c r="E12875" s="5" t="str">
        <f t="array" ref="E12875">IF(D12875="","",XLOOKUP(D12875,DATOS!$D$6:D14000,DATOS!$C$6:C14000,0,0,1))</f>
        <v/>
      </c>
      <c r="F12875" s="220"/>
      <c r="G12875" s="221"/>
      <c r="H12875" s="194"/>
      <c r="I12875" s="106"/>
      <c r="J12875" s="195"/>
      <c r="K12875" s="195"/>
      <c r="L12875" s="196"/>
    </row>
    <row r="12876">
      <c r="A12876" s="198"/>
      <c r="B12876" s="219"/>
      <c r="C12876" s="103"/>
      <c r="D12876" s="103"/>
      <c r="E12876" s="5" t="str">
        <f t="array" ref="E12876">IF(D12876="","",XLOOKUP(D12876,DATOS!$D$6:D14000,DATOS!$C$6:C14000,0,0,1))</f>
        <v/>
      </c>
      <c r="F12876" s="220"/>
      <c r="G12876" s="221"/>
      <c r="H12876" s="194"/>
      <c r="I12876" s="106"/>
      <c r="J12876" s="195"/>
      <c r="K12876" s="195"/>
      <c r="L12876" s="196"/>
    </row>
    <row r="12877">
      <c r="A12877" s="198"/>
      <c r="B12877" s="219"/>
      <c r="C12877" s="103"/>
      <c r="D12877" s="103"/>
      <c r="E12877" s="5" t="str">
        <f t="array" ref="E12877">IF(D12877="","",XLOOKUP(D12877,DATOS!$D$6:D14000,DATOS!$C$6:C14000,0,0,1))</f>
        <v/>
      </c>
      <c r="F12877" s="220"/>
      <c r="G12877" s="221"/>
      <c r="H12877" s="194"/>
      <c r="I12877" s="106"/>
      <c r="J12877" s="195"/>
      <c r="K12877" s="195"/>
      <c r="L12877" s="196"/>
    </row>
    <row r="12878">
      <c r="A12878" s="198"/>
      <c r="B12878" s="219"/>
      <c r="C12878" s="103"/>
      <c r="D12878" s="103"/>
      <c r="E12878" s="5" t="str">
        <f t="array" ref="E12878">IF(D12878="","",XLOOKUP(D12878,DATOS!$D$6:D14000,DATOS!$C$6:C14000,0,0,1))</f>
        <v/>
      </c>
      <c r="F12878" s="220"/>
      <c r="G12878" s="221"/>
      <c r="H12878" s="194"/>
      <c r="I12878" s="106"/>
      <c r="J12878" s="195"/>
      <c r="K12878" s="195"/>
      <c r="L12878" s="196"/>
    </row>
    <row r="12879">
      <c r="A12879" s="198"/>
      <c r="B12879" s="219"/>
      <c r="C12879" s="103"/>
      <c r="D12879" s="103"/>
      <c r="E12879" s="5" t="str">
        <f t="array" ref="E12879">IF(D12879="","",XLOOKUP(D12879,DATOS!$D$6:D14000,DATOS!$C$6:C14000,0,0,1))</f>
        <v/>
      </c>
      <c r="F12879" s="220"/>
      <c r="G12879" s="221"/>
      <c r="H12879" s="194"/>
      <c r="I12879" s="106"/>
      <c r="J12879" s="195"/>
      <c r="K12879" s="195"/>
      <c r="L12879" s="196"/>
    </row>
    <row r="12880">
      <c r="A12880" s="198"/>
      <c r="B12880" s="219"/>
      <c r="C12880" s="103"/>
      <c r="D12880" s="103"/>
      <c r="E12880" s="5" t="str">
        <f t="array" ref="E12880">IF(D12880="","",XLOOKUP(D12880,DATOS!$D$6:D14000,DATOS!$C$6:C14000,0,0,1))</f>
        <v/>
      </c>
      <c r="F12880" s="220"/>
      <c r="G12880" s="221"/>
      <c r="H12880" s="194"/>
      <c r="I12880" s="106"/>
      <c r="J12880" s="195"/>
      <c r="K12880" s="195"/>
      <c r="L12880" s="196"/>
    </row>
    <row r="12881">
      <c r="A12881" s="198"/>
      <c r="B12881" s="219"/>
      <c r="C12881" s="103"/>
      <c r="D12881" s="103"/>
      <c r="E12881" s="5" t="str">
        <f t="array" ref="E12881">IF(D12881="","",XLOOKUP(D12881,DATOS!$D$6:D14000,DATOS!$C$6:C14000,0,0,1))</f>
        <v/>
      </c>
      <c r="F12881" s="220"/>
      <c r="G12881" s="221"/>
      <c r="H12881" s="194"/>
      <c r="I12881" s="106"/>
      <c r="J12881" s="195"/>
      <c r="K12881" s="195"/>
      <c r="L12881" s="196"/>
    </row>
    <row r="12882">
      <c r="A12882" s="198"/>
      <c r="B12882" s="219"/>
      <c r="C12882" s="103"/>
      <c r="D12882" s="103"/>
      <c r="E12882" s="5" t="str">
        <f t="array" ref="E12882">IF(D12882="","",XLOOKUP(D12882,DATOS!$D$6:D14000,DATOS!$C$6:C14000,0,0,1))</f>
        <v/>
      </c>
      <c r="F12882" s="220"/>
      <c r="G12882" s="221"/>
      <c r="H12882" s="194"/>
      <c r="I12882" s="106"/>
      <c r="J12882" s="195"/>
      <c r="K12882" s="195"/>
      <c r="L12882" s="196"/>
    </row>
    <row r="12883">
      <c r="A12883" s="198"/>
      <c r="B12883" s="219"/>
      <c r="C12883" s="103"/>
      <c r="D12883" s="103"/>
      <c r="E12883" s="5" t="str">
        <f t="array" ref="E12883">IF(D12883="","",XLOOKUP(D12883,DATOS!$D$6:D14000,DATOS!$C$6:C14000,0,0,1))</f>
        <v/>
      </c>
      <c r="F12883" s="220"/>
      <c r="G12883" s="221"/>
      <c r="H12883" s="194"/>
      <c r="I12883" s="106"/>
      <c r="J12883" s="195"/>
      <c r="K12883" s="195"/>
      <c r="L12883" s="196"/>
    </row>
    <row r="12884">
      <c r="A12884" s="198"/>
      <c r="B12884" s="219"/>
      <c r="C12884" s="103"/>
      <c r="D12884" s="103"/>
      <c r="E12884" s="5" t="str">
        <f t="array" ref="E12884">IF(D12884="","",XLOOKUP(D12884,DATOS!$D$6:D14000,DATOS!$C$6:C14000,0,0,1))</f>
        <v/>
      </c>
      <c r="F12884" s="220"/>
      <c r="G12884" s="221"/>
      <c r="H12884" s="194"/>
      <c r="I12884" s="106"/>
      <c r="J12884" s="195"/>
      <c r="K12884" s="195"/>
      <c r="L12884" s="196"/>
    </row>
    <row r="12885">
      <c r="A12885" s="198"/>
      <c r="B12885" s="219"/>
      <c r="C12885" s="103"/>
      <c r="D12885" s="103"/>
      <c r="E12885" s="5" t="str">
        <f t="array" ref="E12885">IF(D12885="","",XLOOKUP(D12885,DATOS!$D$6:D14000,DATOS!$C$6:C14000,0,0,1))</f>
        <v/>
      </c>
      <c r="F12885" s="220"/>
      <c r="G12885" s="221"/>
      <c r="H12885" s="194"/>
      <c r="I12885" s="106"/>
      <c r="J12885" s="195"/>
      <c r="K12885" s="195"/>
      <c r="L12885" s="196"/>
    </row>
    <row r="12886">
      <c r="A12886" s="198"/>
      <c r="B12886" s="219"/>
      <c r="C12886" s="103"/>
      <c r="D12886" s="103"/>
      <c r="E12886" s="5" t="str">
        <f t="array" ref="E12886">IF(D12886="","",XLOOKUP(D12886,DATOS!$D$6:D14000,DATOS!$C$6:C14000,0,0,1))</f>
        <v/>
      </c>
      <c r="F12886" s="220"/>
      <c r="G12886" s="221"/>
      <c r="H12886" s="194"/>
      <c r="I12886" s="106"/>
      <c r="J12886" s="195"/>
      <c r="K12886" s="195"/>
      <c r="L12886" s="196"/>
    </row>
    <row r="12887">
      <c r="A12887" s="198"/>
      <c r="B12887" s="219"/>
      <c r="C12887" s="103"/>
      <c r="D12887" s="103"/>
      <c r="E12887" s="5" t="str">
        <f t="array" ref="E12887">IF(D12887="","",XLOOKUP(D12887,DATOS!$D$6:D14000,DATOS!$C$6:C14000,0,0,1))</f>
        <v/>
      </c>
      <c r="F12887" s="220"/>
      <c r="G12887" s="221"/>
      <c r="H12887" s="194"/>
      <c r="I12887" s="106"/>
      <c r="J12887" s="195"/>
      <c r="K12887" s="195"/>
      <c r="L12887" s="196"/>
    </row>
    <row r="12888">
      <c r="A12888" s="198"/>
      <c r="B12888" s="219"/>
      <c r="C12888" s="103"/>
      <c r="D12888" s="103"/>
      <c r="E12888" s="5" t="str">
        <f t="array" ref="E12888">IF(D12888="","",XLOOKUP(D12888,DATOS!$D$6:D14000,DATOS!$C$6:C14000,0,0,1))</f>
        <v/>
      </c>
      <c r="F12888" s="220"/>
      <c r="G12888" s="221"/>
      <c r="H12888" s="194"/>
      <c r="I12888" s="106"/>
      <c r="J12888" s="195"/>
      <c r="K12888" s="195"/>
      <c r="L12888" s="196"/>
    </row>
    <row r="12889">
      <c r="A12889" s="198"/>
      <c r="B12889" s="219"/>
      <c r="C12889" s="103"/>
      <c r="D12889" s="103"/>
      <c r="E12889" s="5" t="str">
        <f t="array" ref="E12889">IF(D12889="","",XLOOKUP(D12889,DATOS!$D$6:D14000,DATOS!$C$6:C14000,0,0,1))</f>
        <v/>
      </c>
      <c r="F12889" s="220"/>
      <c r="G12889" s="221"/>
      <c r="H12889" s="194"/>
      <c r="I12889" s="106"/>
      <c r="J12889" s="195"/>
      <c r="K12889" s="195"/>
      <c r="L12889" s="196"/>
    </row>
    <row r="12890">
      <c r="A12890" s="198"/>
      <c r="B12890" s="219"/>
      <c r="C12890" s="103"/>
      <c r="D12890" s="103"/>
      <c r="E12890" s="5" t="str">
        <f t="array" ref="E12890">IF(D12890="","",XLOOKUP(D12890,DATOS!$D$6:D14000,DATOS!$C$6:C14000,0,0,1))</f>
        <v/>
      </c>
      <c r="F12890" s="220"/>
      <c r="G12890" s="221"/>
      <c r="H12890" s="194"/>
      <c r="I12890" s="106"/>
      <c r="J12890" s="195"/>
      <c r="K12890" s="195"/>
      <c r="L12890" s="196"/>
    </row>
    <row r="12891">
      <c r="A12891" s="198"/>
      <c r="B12891" s="219"/>
      <c r="C12891" s="103"/>
      <c r="D12891" s="103"/>
      <c r="E12891" s="5" t="str">
        <f t="array" ref="E12891">IF(D12891="","",XLOOKUP(D12891,DATOS!$D$6:D14000,DATOS!$C$6:C14000,0,0,1))</f>
        <v/>
      </c>
      <c r="F12891" s="220"/>
      <c r="G12891" s="221"/>
      <c r="H12891" s="194"/>
      <c r="I12891" s="106"/>
      <c r="J12891" s="195"/>
      <c r="K12891" s="195"/>
      <c r="L12891" s="196"/>
    </row>
    <row r="12892">
      <c r="A12892" s="198"/>
      <c r="B12892" s="219"/>
      <c r="C12892" s="103"/>
      <c r="D12892" s="103"/>
      <c r="E12892" s="5" t="str">
        <f t="array" ref="E12892">IF(D12892="","",XLOOKUP(D12892,DATOS!$D$6:D14000,DATOS!$C$6:C14000,0,0,1))</f>
        <v/>
      </c>
      <c r="F12892" s="220"/>
      <c r="G12892" s="221"/>
      <c r="H12892" s="194"/>
      <c r="I12892" s="106"/>
      <c r="J12892" s="195"/>
      <c r="K12892" s="195"/>
      <c r="L12892" s="196"/>
    </row>
    <row r="12893">
      <c r="A12893" s="198"/>
      <c r="B12893" s="219"/>
      <c r="C12893" s="103"/>
      <c r="D12893" s="103"/>
      <c r="E12893" s="5" t="str">
        <f t="array" ref="E12893">IF(D12893="","",XLOOKUP(D12893,DATOS!$D$6:D14000,DATOS!$C$6:C14000,0,0,1))</f>
        <v/>
      </c>
      <c r="F12893" s="220"/>
      <c r="G12893" s="221"/>
      <c r="H12893" s="194"/>
      <c r="I12893" s="106"/>
      <c r="J12893" s="195"/>
      <c r="K12893" s="195"/>
      <c r="L12893" s="196"/>
    </row>
    <row r="12894">
      <c r="A12894" s="198"/>
      <c r="B12894" s="219"/>
      <c r="C12894" s="103"/>
      <c r="D12894" s="103"/>
      <c r="E12894" s="5" t="str">
        <f t="array" ref="E12894">IF(D12894="","",XLOOKUP(D12894,DATOS!$D$6:D14000,DATOS!$C$6:C14000,0,0,1))</f>
        <v/>
      </c>
      <c r="F12894" s="220"/>
      <c r="G12894" s="221"/>
      <c r="H12894" s="194"/>
      <c r="I12894" s="106"/>
      <c r="J12894" s="195"/>
      <c r="K12894" s="195"/>
      <c r="L12894" s="196"/>
    </row>
    <row r="12895">
      <c r="A12895" s="198"/>
      <c r="B12895" s="219"/>
      <c r="C12895" s="103"/>
      <c r="D12895" s="103"/>
      <c r="E12895" s="5" t="str">
        <f t="array" ref="E12895">IF(D12895="","",XLOOKUP(D12895,DATOS!$D$6:D14000,DATOS!$C$6:C14000,0,0,1))</f>
        <v/>
      </c>
      <c r="F12895" s="220"/>
      <c r="G12895" s="221"/>
      <c r="H12895" s="194"/>
      <c r="I12895" s="106"/>
      <c r="J12895" s="195"/>
      <c r="K12895" s="195"/>
      <c r="L12895" s="196"/>
    </row>
    <row r="12896">
      <c r="A12896" s="198"/>
      <c r="B12896" s="219"/>
      <c r="C12896" s="103"/>
      <c r="D12896" s="103"/>
      <c r="E12896" s="5" t="str">
        <f t="array" ref="E12896">IF(D12896="","",XLOOKUP(D12896,DATOS!$D$6:D14000,DATOS!$C$6:C14000,0,0,1))</f>
        <v/>
      </c>
      <c r="F12896" s="220"/>
      <c r="G12896" s="221"/>
      <c r="H12896" s="194"/>
      <c r="I12896" s="106"/>
      <c r="J12896" s="195"/>
      <c r="K12896" s="195"/>
      <c r="L12896" s="196"/>
    </row>
    <row r="12897">
      <c r="A12897" s="198"/>
      <c r="B12897" s="219"/>
      <c r="C12897" s="103"/>
      <c r="D12897" s="103"/>
      <c r="E12897" s="5" t="str">
        <f t="array" ref="E12897">IF(D12897="","",XLOOKUP(D12897,DATOS!$D$6:D14000,DATOS!$C$6:C14000,0,0,1))</f>
        <v/>
      </c>
      <c r="F12897" s="220"/>
      <c r="G12897" s="221"/>
      <c r="H12897" s="194"/>
      <c r="I12897" s="106"/>
      <c r="J12897" s="195"/>
      <c r="K12897" s="195"/>
      <c r="L12897" s="196"/>
    </row>
    <row r="12898">
      <c r="A12898" s="198"/>
      <c r="B12898" s="219"/>
      <c r="C12898" s="103"/>
      <c r="D12898" s="103"/>
      <c r="E12898" s="5" t="str">
        <f t="array" ref="E12898">IF(D12898="","",XLOOKUP(D12898,DATOS!$D$6:D14000,DATOS!$C$6:C14000,0,0,1))</f>
        <v/>
      </c>
      <c r="F12898" s="220"/>
      <c r="G12898" s="221"/>
      <c r="H12898" s="194"/>
      <c r="I12898" s="106"/>
      <c r="J12898" s="195"/>
      <c r="K12898" s="195"/>
      <c r="L12898" s="196"/>
    </row>
    <row r="12899">
      <c r="A12899" s="198"/>
      <c r="B12899" s="219"/>
      <c r="C12899" s="103"/>
      <c r="D12899" s="103"/>
      <c r="E12899" s="5" t="str">
        <f t="array" ref="E12899">IF(D12899="","",XLOOKUP(D12899,DATOS!$D$6:D14000,DATOS!$C$6:C14000,0,0,1))</f>
        <v/>
      </c>
      <c r="F12899" s="220"/>
      <c r="G12899" s="221"/>
      <c r="H12899" s="194"/>
      <c r="I12899" s="106"/>
      <c r="J12899" s="195"/>
      <c r="K12899" s="195"/>
      <c r="L12899" s="196"/>
    </row>
    <row r="12900">
      <c r="A12900" s="198"/>
      <c r="B12900" s="219"/>
      <c r="C12900" s="103"/>
      <c r="D12900" s="103"/>
      <c r="E12900" s="5" t="str">
        <f t="array" ref="E12900">IF(D12900="","",XLOOKUP(D12900,DATOS!$D$6:D14000,DATOS!$C$6:C14000,0,0,1))</f>
        <v/>
      </c>
      <c r="F12900" s="220"/>
      <c r="G12900" s="221"/>
      <c r="H12900" s="194"/>
      <c r="I12900" s="106"/>
      <c r="J12900" s="195"/>
      <c r="K12900" s="195"/>
      <c r="L12900" s="196"/>
    </row>
    <row r="12901">
      <c r="A12901" s="198"/>
      <c r="B12901" s="219"/>
      <c r="C12901" s="103"/>
      <c r="D12901" s="103"/>
      <c r="E12901" s="5" t="str">
        <f t="array" ref="E12901">IF(D12901="","",XLOOKUP(D12901,DATOS!$D$6:D14000,DATOS!$C$6:C14000,0,0,1))</f>
        <v/>
      </c>
      <c r="F12901" s="220"/>
      <c r="G12901" s="221"/>
      <c r="H12901" s="194"/>
      <c r="I12901" s="106"/>
      <c r="J12901" s="195"/>
      <c r="K12901" s="195"/>
      <c r="L12901" s="196"/>
    </row>
    <row r="12902">
      <c r="A12902" s="198"/>
      <c r="B12902" s="219"/>
      <c r="C12902" s="103"/>
      <c r="D12902" s="103"/>
      <c r="E12902" s="5" t="str">
        <f t="array" ref="E12902">IF(D12902="","",XLOOKUP(D12902,DATOS!$D$6:D14000,DATOS!$C$6:C14000,0,0,1))</f>
        <v/>
      </c>
      <c r="F12902" s="220"/>
      <c r="G12902" s="221"/>
      <c r="H12902" s="194"/>
      <c r="I12902" s="106"/>
      <c r="J12902" s="195"/>
      <c r="K12902" s="195"/>
      <c r="L12902" s="196"/>
    </row>
    <row r="12903">
      <c r="A12903" s="198"/>
      <c r="B12903" s="219"/>
      <c r="C12903" s="103"/>
      <c r="D12903" s="103"/>
      <c r="E12903" s="5" t="str">
        <f t="array" ref="E12903">IF(D12903="","",XLOOKUP(D12903,DATOS!$D$6:D14000,DATOS!$C$6:C14000,0,0,1))</f>
        <v/>
      </c>
      <c r="F12903" s="220"/>
      <c r="G12903" s="221"/>
      <c r="H12903" s="194"/>
      <c r="I12903" s="106"/>
      <c r="J12903" s="195"/>
      <c r="K12903" s="195"/>
      <c r="L12903" s="196"/>
    </row>
    <row r="12904">
      <c r="A12904" s="198"/>
      <c r="B12904" s="219"/>
      <c r="C12904" s="103"/>
      <c r="D12904" s="103"/>
      <c r="E12904" s="5" t="str">
        <f t="array" ref="E12904">IF(D12904="","",XLOOKUP(D12904,DATOS!$D$6:D14000,DATOS!$C$6:C14000,0,0,1))</f>
        <v/>
      </c>
      <c r="F12904" s="220"/>
      <c r="G12904" s="221"/>
      <c r="H12904" s="194"/>
      <c r="I12904" s="106"/>
      <c r="J12904" s="195"/>
      <c r="K12904" s="195"/>
      <c r="L12904" s="196"/>
    </row>
    <row r="12905">
      <c r="A12905" s="198"/>
      <c r="B12905" s="219"/>
      <c r="C12905" s="103"/>
      <c r="D12905" s="103"/>
      <c r="E12905" s="5" t="str">
        <f t="array" ref="E12905">IF(D12905="","",XLOOKUP(D12905,DATOS!$D$6:D14000,DATOS!$C$6:C14000,0,0,1))</f>
        <v/>
      </c>
      <c r="F12905" s="220"/>
      <c r="G12905" s="221"/>
      <c r="H12905" s="194"/>
      <c r="I12905" s="106"/>
      <c r="J12905" s="195"/>
      <c r="K12905" s="195"/>
      <c r="L12905" s="196"/>
    </row>
    <row r="12906">
      <c r="A12906" s="198"/>
      <c r="B12906" s="219"/>
      <c r="C12906" s="103"/>
      <c r="D12906" s="103"/>
      <c r="E12906" s="5" t="str">
        <f t="array" ref="E12906">IF(D12906="","",XLOOKUP(D12906,DATOS!$D$6:D14000,DATOS!$C$6:C14000,0,0,1))</f>
        <v/>
      </c>
      <c r="F12906" s="220"/>
      <c r="G12906" s="221"/>
      <c r="H12906" s="194"/>
      <c r="I12906" s="106"/>
      <c r="J12906" s="195"/>
      <c r="K12906" s="195"/>
      <c r="L12906" s="196"/>
    </row>
    <row r="12907">
      <c r="A12907" s="198"/>
      <c r="B12907" s="219"/>
      <c r="C12907" s="103"/>
      <c r="D12907" s="103"/>
      <c r="E12907" s="5" t="str">
        <f t="array" ref="E12907">IF(D12907="","",XLOOKUP(D12907,DATOS!$D$6:D14000,DATOS!$C$6:C14000,0,0,1))</f>
        <v/>
      </c>
      <c r="F12907" s="220"/>
      <c r="G12907" s="221"/>
      <c r="H12907" s="194"/>
      <c r="I12907" s="106"/>
      <c r="J12907" s="195"/>
      <c r="K12907" s="195"/>
      <c r="L12907" s="196"/>
    </row>
    <row r="12908">
      <c r="A12908" s="198"/>
      <c r="B12908" s="219"/>
      <c r="C12908" s="103"/>
      <c r="D12908" s="103"/>
      <c r="E12908" s="5" t="str">
        <f t="array" ref="E12908">IF(D12908="","",XLOOKUP(D12908,DATOS!$D$6:D14000,DATOS!$C$6:C14000,0,0,1))</f>
        <v/>
      </c>
      <c r="F12908" s="220"/>
      <c r="G12908" s="221"/>
      <c r="H12908" s="194"/>
      <c r="I12908" s="106"/>
      <c r="J12908" s="195"/>
      <c r="K12908" s="195"/>
      <c r="L12908" s="196"/>
    </row>
    <row r="12909">
      <c r="A12909" s="198"/>
      <c r="B12909" s="219"/>
      <c r="C12909" s="103"/>
      <c r="D12909" s="103"/>
      <c r="E12909" s="5" t="str">
        <f t="array" ref="E12909">IF(D12909="","",XLOOKUP(D12909,DATOS!$D$6:D14000,DATOS!$C$6:C14000,0,0,1))</f>
        <v/>
      </c>
      <c r="F12909" s="220"/>
      <c r="G12909" s="221"/>
      <c r="H12909" s="194"/>
      <c r="I12909" s="106"/>
      <c r="J12909" s="195"/>
      <c r="K12909" s="195"/>
      <c r="L12909" s="196"/>
    </row>
    <row r="12910">
      <c r="A12910" s="198"/>
      <c r="B12910" s="219"/>
      <c r="C12910" s="103"/>
      <c r="D12910" s="103"/>
      <c r="E12910" s="5" t="str">
        <f t="array" ref="E12910">IF(D12910="","",XLOOKUP(D12910,DATOS!$D$6:D14000,DATOS!$C$6:C14000,0,0,1))</f>
        <v/>
      </c>
      <c r="F12910" s="220"/>
      <c r="G12910" s="221"/>
      <c r="H12910" s="194"/>
      <c r="I12910" s="106"/>
      <c r="J12910" s="195"/>
      <c r="K12910" s="195"/>
      <c r="L12910" s="196"/>
    </row>
    <row r="12911">
      <c r="A12911" s="198"/>
      <c r="B12911" s="219"/>
      <c r="C12911" s="103"/>
      <c r="D12911" s="103"/>
      <c r="E12911" s="5" t="str">
        <f t="array" ref="E12911">IF(D12911="","",XLOOKUP(D12911,DATOS!$D$6:D14000,DATOS!$C$6:C14000,0,0,1))</f>
        <v/>
      </c>
      <c r="F12911" s="220"/>
      <c r="G12911" s="221"/>
      <c r="H12911" s="194"/>
      <c r="I12911" s="106"/>
      <c r="J12911" s="195"/>
      <c r="K12911" s="195"/>
      <c r="L12911" s="196"/>
    </row>
    <row r="12912">
      <c r="A12912" s="198"/>
      <c r="B12912" s="219"/>
      <c r="C12912" s="103"/>
      <c r="D12912" s="103"/>
      <c r="E12912" s="5" t="str">
        <f t="array" ref="E12912">IF(D12912="","",XLOOKUP(D12912,DATOS!$D$6:D14000,DATOS!$C$6:C14000,0,0,1))</f>
        <v/>
      </c>
      <c r="F12912" s="220"/>
      <c r="G12912" s="221"/>
      <c r="H12912" s="194"/>
      <c r="I12912" s="106"/>
      <c r="J12912" s="195"/>
      <c r="K12912" s="195"/>
      <c r="L12912" s="196"/>
    </row>
    <row r="12913">
      <c r="A12913" s="198"/>
      <c r="B12913" s="219"/>
      <c r="C12913" s="103"/>
      <c r="D12913" s="103"/>
      <c r="E12913" s="5" t="str">
        <f t="array" ref="E12913">IF(D12913="","",XLOOKUP(D12913,DATOS!$D$6:D14000,DATOS!$C$6:C14000,0,0,1))</f>
        <v/>
      </c>
      <c r="F12913" s="220"/>
      <c r="G12913" s="221"/>
      <c r="H12913" s="194"/>
      <c r="I12913" s="106"/>
      <c r="J12913" s="195"/>
      <c r="K12913" s="195"/>
      <c r="L12913" s="196"/>
    </row>
    <row r="12914">
      <c r="A12914" s="198"/>
      <c r="B12914" s="219"/>
      <c r="C12914" s="103"/>
      <c r="D12914" s="103"/>
      <c r="E12914" s="5" t="str">
        <f t="array" ref="E12914">IF(D12914="","",XLOOKUP(D12914,DATOS!$D$6:D14000,DATOS!$C$6:C14000,0,0,1))</f>
        <v/>
      </c>
      <c r="F12914" s="220"/>
      <c r="G12914" s="221"/>
      <c r="H12914" s="194"/>
      <c r="I12914" s="106"/>
      <c r="J12914" s="195"/>
      <c r="K12914" s="195"/>
      <c r="L12914" s="196"/>
    </row>
    <row r="12915">
      <c r="A12915" s="198"/>
      <c r="B12915" s="219"/>
      <c r="C12915" s="103"/>
      <c r="D12915" s="103"/>
      <c r="E12915" s="5" t="str">
        <f t="array" ref="E12915">IF(D12915="","",XLOOKUP(D12915,DATOS!$D$6:D14000,DATOS!$C$6:C14000,0,0,1))</f>
        <v/>
      </c>
      <c r="F12915" s="220"/>
      <c r="G12915" s="221"/>
      <c r="H12915" s="194"/>
      <c r="I12915" s="106"/>
      <c r="J12915" s="195"/>
      <c r="K12915" s="195"/>
      <c r="L12915" s="196"/>
    </row>
    <row r="12916">
      <c r="A12916" s="198"/>
      <c r="B12916" s="219"/>
      <c r="C12916" s="103"/>
      <c r="D12916" s="103"/>
      <c r="E12916" s="5" t="str">
        <f t="array" ref="E12916">IF(D12916="","",XLOOKUP(D12916,DATOS!$D$6:D14000,DATOS!$C$6:C14000,0,0,1))</f>
        <v/>
      </c>
      <c r="F12916" s="220"/>
      <c r="G12916" s="221"/>
      <c r="H12916" s="194"/>
      <c r="I12916" s="106"/>
      <c r="J12916" s="195"/>
      <c r="K12916" s="195"/>
      <c r="L12916" s="196"/>
    </row>
    <row r="12917">
      <c r="A12917" s="198"/>
      <c r="B12917" s="219"/>
      <c r="C12917" s="103"/>
      <c r="D12917" s="103"/>
      <c r="E12917" s="5" t="str">
        <f t="array" ref="E12917">IF(D12917="","",XLOOKUP(D12917,DATOS!$D$6:D14000,DATOS!$C$6:C14000,0,0,1))</f>
        <v/>
      </c>
      <c r="F12917" s="220"/>
      <c r="G12917" s="221"/>
      <c r="H12917" s="194"/>
      <c r="I12917" s="106"/>
      <c r="J12917" s="195"/>
      <c r="K12917" s="195"/>
      <c r="L12917" s="196"/>
    </row>
    <row r="12918">
      <c r="A12918" s="198"/>
      <c r="B12918" s="219"/>
      <c r="C12918" s="103"/>
      <c r="D12918" s="103"/>
      <c r="E12918" s="5" t="str">
        <f t="array" ref="E12918">IF(D12918="","",XLOOKUP(D12918,DATOS!$D$6:D14000,DATOS!$C$6:C14000,0,0,1))</f>
        <v/>
      </c>
      <c r="F12918" s="220"/>
      <c r="G12918" s="221"/>
      <c r="H12918" s="194"/>
      <c r="I12918" s="106"/>
      <c r="J12918" s="195"/>
      <c r="K12918" s="195"/>
      <c r="L12918" s="196"/>
    </row>
    <row r="12919">
      <c r="A12919" s="198"/>
      <c r="B12919" s="219"/>
      <c r="C12919" s="103"/>
      <c r="D12919" s="103"/>
      <c r="E12919" s="5" t="str">
        <f t="array" ref="E12919">IF(D12919="","",XLOOKUP(D12919,DATOS!$D$6:D14000,DATOS!$C$6:C14000,0,0,1))</f>
        <v/>
      </c>
      <c r="F12919" s="220"/>
      <c r="G12919" s="221"/>
      <c r="H12919" s="194"/>
      <c r="I12919" s="106"/>
      <c r="J12919" s="195"/>
      <c r="K12919" s="195"/>
      <c r="L12919" s="196"/>
    </row>
    <row r="12920">
      <c r="A12920" s="198"/>
      <c r="B12920" s="219"/>
      <c r="C12920" s="103"/>
      <c r="D12920" s="103"/>
      <c r="E12920" s="5" t="str">
        <f t="array" ref="E12920">IF(D12920="","",XLOOKUP(D12920,DATOS!$D$6:D14000,DATOS!$C$6:C14000,0,0,1))</f>
        <v/>
      </c>
      <c r="F12920" s="220"/>
      <c r="G12920" s="221"/>
      <c r="H12920" s="194"/>
      <c r="I12920" s="106"/>
      <c r="J12920" s="195"/>
      <c r="K12920" s="195"/>
      <c r="L12920" s="196"/>
    </row>
    <row r="12921">
      <c r="A12921" s="198"/>
      <c r="B12921" s="219"/>
      <c r="C12921" s="103"/>
      <c r="D12921" s="103"/>
      <c r="E12921" s="5" t="str">
        <f t="array" ref="E12921">IF(D12921="","",XLOOKUP(D12921,DATOS!$D$6:D14000,DATOS!$C$6:C14000,0,0,1))</f>
        <v/>
      </c>
      <c r="F12921" s="220"/>
      <c r="G12921" s="221"/>
      <c r="H12921" s="194"/>
      <c r="I12921" s="106"/>
      <c r="J12921" s="195"/>
      <c r="K12921" s="195"/>
      <c r="L12921" s="196"/>
    </row>
    <row r="12922">
      <c r="A12922" s="198"/>
      <c r="B12922" s="219"/>
      <c r="C12922" s="103"/>
      <c r="D12922" s="103"/>
      <c r="E12922" s="5" t="str">
        <f t="array" ref="E12922">IF(D12922="","",XLOOKUP(D12922,DATOS!$D$6:D14000,DATOS!$C$6:C14000,0,0,1))</f>
        <v/>
      </c>
      <c r="F12922" s="220"/>
      <c r="G12922" s="221"/>
      <c r="H12922" s="194"/>
      <c r="I12922" s="106"/>
      <c r="J12922" s="195"/>
      <c r="K12922" s="195"/>
      <c r="L12922" s="196"/>
    </row>
    <row r="12923">
      <c r="A12923" s="198"/>
      <c r="B12923" s="219"/>
      <c r="C12923" s="103"/>
      <c r="D12923" s="103"/>
      <c r="E12923" s="5" t="str">
        <f t="array" ref="E12923">IF(D12923="","",XLOOKUP(D12923,DATOS!$D$6:D14000,DATOS!$C$6:C14000,0,0,1))</f>
        <v/>
      </c>
      <c r="F12923" s="220"/>
      <c r="G12923" s="221"/>
      <c r="H12923" s="194"/>
      <c r="I12923" s="106"/>
      <c r="J12923" s="195"/>
      <c r="K12923" s="195"/>
      <c r="L12923" s="196"/>
    </row>
    <row r="12924">
      <c r="A12924" s="198"/>
      <c r="B12924" s="219"/>
      <c r="C12924" s="103"/>
      <c r="D12924" s="103"/>
      <c r="E12924" s="5" t="str">
        <f t="array" ref="E12924">IF(D12924="","",XLOOKUP(D12924,DATOS!$D$6:D14000,DATOS!$C$6:C14000,0,0,1))</f>
        <v/>
      </c>
      <c r="F12924" s="220"/>
      <c r="G12924" s="221"/>
      <c r="H12924" s="194"/>
      <c r="I12924" s="106"/>
      <c r="J12924" s="195"/>
      <c r="K12924" s="195"/>
      <c r="L12924" s="196"/>
    </row>
    <row r="12925">
      <c r="A12925" s="198"/>
      <c r="B12925" s="219"/>
      <c r="C12925" s="103"/>
      <c r="D12925" s="103"/>
      <c r="E12925" s="5" t="str">
        <f t="array" ref="E12925">IF(D12925="","",XLOOKUP(D12925,DATOS!$D$6:D14000,DATOS!$C$6:C14000,0,0,1))</f>
        <v/>
      </c>
      <c r="F12925" s="220"/>
      <c r="G12925" s="221"/>
      <c r="H12925" s="194"/>
      <c r="I12925" s="106"/>
      <c r="J12925" s="195"/>
      <c r="K12925" s="195"/>
      <c r="L12925" s="196"/>
    </row>
    <row r="12926">
      <c r="A12926" s="198"/>
      <c r="B12926" s="219"/>
      <c r="C12926" s="103"/>
      <c r="D12926" s="103"/>
      <c r="E12926" s="5" t="str">
        <f t="array" ref="E12926">IF(D12926="","",XLOOKUP(D12926,DATOS!$D$6:D14000,DATOS!$C$6:C14000,0,0,1))</f>
        <v/>
      </c>
      <c r="F12926" s="220"/>
      <c r="G12926" s="221"/>
      <c r="H12926" s="194"/>
      <c r="I12926" s="106"/>
      <c r="J12926" s="195"/>
      <c r="K12926" s="195"/>
      <c r="L12926" s="196"/>
    </row>
    <row r="12927">
      <c r="A12927" s="198"/>
      <c r="B12927" s="219"/>
      <c r="C12927" s="103"/>
      <c r="D12927" s="103"/>
      <c r="E12927" s="5" t="str">
        <f t="array" ref="E12927">IF(D12927="","",XLOOKUP(D12927,DATOS!$D$6:D14000,DATOS!$C$6:C14000,0,0,1))</f>
        <v/>
      </c>
      <c r="F12927" s="220"/>
      <c r="G12927" s="221"/>
      <c r="H12927" s="194"/>
      <c r="I12927" s="106"/>
      <c r="J12927" s="195"/>
      <c r="K12927" s="195"/>
      <c r="L12927" s="196"/>
    </row>
    <row r="12928">
      <c r="A12928" s="198"/>
      <c r="B12928" s="219"/>
      <c r="C12928" s="103"/>
      <c r="D12928" s="103"/>
      <c r="E12928" s="5" t="str">
        <f t="array" ref="E12928">IF(D12928="","",XLOOKUP(D12928,DATOS!$D$6:D14000,DATOS!$C$6:C14000,0,0,1))</f>
        <v/>
      </c>
      <c r="F12928" s="220"/>
      <c r="G12928" s="221"/>
      <c r="H12928" s="194"/>
      <c r="I12928" s="106"/>
      <c r="J12928" s="195"/>
      <c r="K12928" s="195"/>
      <c r="L12928" s="196"/>
    </row>
    <row r="12929">
      <c r="A12929" s="198"/>
      <c r="B12929" s="219"/>
      <c r="C12929" s="103"/>
      <c r="D12929" s="103"/>
      <c r="E12929" s="5" t="str">
        <f t="array" ref="E12929">IF(D12929="","",XLOOKUP(D12929,DATOS!$D$6:D14000,DATOS!$C$6:C14000,0,0,1))</f>
        <v/>
      </c>
      <c r="F12929" s="220"/>
      <c r="G12929" s="221"/>
      <c r="H12929" s="194"/>
      <c r="I12929" s="106"/>
      <c r="J12929" s="195"/>
      <c r="K12929" s="195"/>
      <c r="L12929" s="196"/>
    </row>
    <row r="12930">
      <c r="A12930" s="198"/>
      <c r="B12930" s="219"/>
      <c r="C12930" s="103"/>
      <c r="D12930" s="103"/>
      <c r="E12930" s="5" t="str">
        <f t="array" ref="E12930">IF(D12930="","",XLOOKUP(D12930,DATOS!$D$6:D14000,DATOS!$C$6:C14000,0,0,1))</f>
        <v/>
      </c>
      <c r="F12930" s="220"/>
      <c r="G12930" s="221"/>
      <c r="H12930" s="194"/>
      <c r="I12930" s="106"/>
      <c r="J12930" s="195"/>
      <c r="K12930" s="195"/>
      <c r="L12930" s="196"/>
    </row>
    <row r="12931">
      <c r="A12931" s="198"/>
      <c r="B12931" s="219"/>
      <c r="C12931" s="103"/>
      <c r="D12931" s="103"/>
      <c r="E12931" s="5" t="str">
        <f t="array" ref="E12931">IF(D12931="","",XLOOKUP(D12931,DATOS!$D$6:D14000,DATOS!$C$6:C14000,0,0,1))</f>
        <v/>
      </c>
      <c r="F12931" s="220"/>
      <c r="G12931" s="221"/>
      <c r="H12931" s="194"/>
      <c r="I12931" s="106"/>
      <c r="J12931" s="195"/>
      <c r="K12931" s="195"/>
      <c r="L12931" s="196"/>
    </row>
    <row r="12932">
      <c r="A12932" s="198"/>
      <c r="B12932" s="219"/>
      <c r="C12932" s="103"/>
      <c r="D12932" s="103"/>
      <c r="E12932" s="5" t="str">
        <f t="array" ref="E12932">IF(D12932="","",XLOOKUP(D12932,DATOS!$D$6:D14000,DATOS!$C$6:C14000,0,0,1))</f>
        <v/>
      </c>
      <c r="F12932" s="220"/>
      <c r="G12932" s="221"/>
      <c r="H12932" s="194"/>
      <c r="I12932" s="106"/>
      <c r="J12932" s="195"/>
      <c r="K12932" s="195"/>
      <c r="L12932" s="196"/>
    </row>
    <row r="12933">
      <c r="A12933" s="198"/>
      <c r="B12933" s="219"/>
      <c r="C12933" s="103"/>
      <c r="D12933" s="103"/>
      <c r="E12933" s="5" t="str">
        <f t="array" ref="E12933">IF(D12933="","",XLOOKUP(D12933,DATOS!$D$6:D14000,DATOS!$C$6:C14000,0,0,1))</f>
        <v/>
      </c>
      <c r="F12933" s="220"/>
      <c r="G12933" s="221"/>
      <c r="H12933" s="194"/>
      <c r="I12933" s="106"/>
      <c r="J12933" s="195"/>
      <c r="K12933" s="195"/>
      <c r="L12933" s="196"/>
    </row>
    <row r="12934">
      <c r="A12934" s="198"/>
      <c r="B12934" s="219"/>
      <c r="C12934" s="103"/>
      <c r="D12934" s="103"/>
      <c r="E12934" s="5" t="str">
        <f t="array" ref="E12934">IF(D12934="","",XLOOKUP(D12934,DATOS!$D$6:D14000,DATOS!$C$6:C14000,0,0,1))</f>
        <v/>
      </c>
      <c r="F12934" s="220"/>
      <c r="G12934" s="221"/>
      <c r="H12934" s="194"/>
      <c r="I12934" s="106"/>
      <c r="J12934" s="195"/>
      <c r="K12934" s="195"/>
      <c r="L12934" s="196"/>
    </row>
    <row r="12935">
      <c r="A12935" s="198"/>
      <c r="B12935" s="219"/>
      <c r="C12935" s="103"/>
      <c r="D12935" s="103"/>
      <c r="E12935" s="5" t="str">
        <f t="array" ref="E12935">IF(D12935="","",XLOOKUP(D12935,DATOS!$D$6:D14000,DATOS!$C$6:C14000,0,0,1))</f>
        <v/>
      </c>
      <c r="F12935" s="220"/>
      <c r="G12935" s="221"/>
      <c r="H12935" s="194"/>
      <c r="I12935" s="106"/>
      <c r="J12935" s="195"/>
      <c r="K12935" s="195"/>
      <c r="L12935" s="196"/>
    </row>
    <row r="12936">
      <c r="A12936" s="198"/>
      <c r="B12936" s="219"/>
      <c r="C12936" s="103"/>
      <c r="D12936" s="103"/>
      <c r="E12936" s="5" t="str">
        <f t="array" ref="E12936">IF(D12936="","",XLOOKUP(D12936,DATOS!$D$6:D14000,DATOS!$C$6:C14000,0,0,1))</f>
        <v/>
      </c>
      <c r="F12936" s="220"/>
      <c r="G12936" s="221"/>
      <c r="H12936" s="194"/>
      <c r="I12936" s="106"/>
      <c r="J12936" s="195"/>
      <c r="K12936" s="195"/>
      <c r="L12936" s="196"/>
    </row>
    <row r="12937">
      <c r="A12937" s="198"/>
      <c r="B12937" s="219"/>
      <c r="C12937" s="103"/>
      <c r="D12937" s="103"/>
      <c r="E12937" s="5" t="str">
        <f t="array" ref="E12937">IF(D12937="","",XLOOKUP(D12937,DATOS!$D$6:D14000,DATOS!$C$6:C14000,0,0,1))</f>
        <v/>
      </c>
      <c r="F12937" s="220"/>
      <c r="G12937" s="221"/>
      <c r="H12937" s="194"/>
      <c r="I12937" s="106"/>
      <c r="J12937" s="195"/>
      <c r="K12937" s="195"/>
      <c r="L12937" s="196"/>
    </row>
    <row r="12938">
      <c r="A12938" s="198"/>
      <c r="B12938" s="219"/>
      <c r="C12938" s="103"/>
      <c r="D12938" s="103"/>
      <c r="E12938" s="5" t="str">
        <f t="array" ref="E12938">IF(D12938="","",XLOOKUP(D12938,DATOS!$D$6:D14000,DATOS!$C$6:C14000,0,0,1))</f>
        <v/>
      </c>
      <c r="F12938" s="220"/>
      <c r="G12938" s="221"/>
      <c r="H12938" s="194"/>
      <c r="I12938" s="106"/>
      <c r="J12938" s="195"/>
      <c r="K12938" s="195"/>
      <c r="L12938" s="196"/>
    </row>
    <row r="12939">
      <c r="A12939" s="198"/>
      <c r="B12939" s="219"/>
      <c r="C12939" s="103"/>
      <c r="D12939" s="103"/>
      <c r="E12939" s="5" t="str">
        <f t="array" ref="E12939">IF(D12939="","",XLOOKUP(D12939,DATOS!$D$6:D14000,DATOS!$C$6:C14000,0,0,1))</f>
        <v/>
      </c>
      <c r="F12939" s="220"/>
      <c r="G12939" s="221"/>
      <c r="H12939" s="194"/>
      <c r="I12939" s="106"/>
      <c r="J12939" s="195"/>
      <c r="K12939" s="195"/>
      <c r="L12939" s="196"/>
    </row>
    <row r="12940">
      <c r="A12940" s="198"/>
      <c r="B12940" s="219"/>
      <c r="C12940" s="103"/>
      <c r="D12940" s="103"/>
      <c r="E12940" s="5" t="str">
        <f t="array" ref="E12940">IF(D12940="","",XLOOKUP(D12940,DATOS!$D$6:D14000,DATOS!$C$6:C14000,0,0,1))</f>
        <v/>
      </c>
      <c r="F12940" s="220"/>
      <c r="G12940" s="221"/>
      <c r="H12940" s="194"/>
      <c r="I12940" s="106"/>
      <c r="J12940" s="195"/>
      <c r="K12940" s="195"/>
      <c r="L12940" s="196"/>
    </row>
    <row r="12941">
      <c r="A12941" s="198"/>
      <c r="B12941" s="219"/>
      <c r="C12941" s="103"/>
      <c r="D12941" s="103"/>
      <c r="E12941" s="5" t="str">
        <f t="array" ref="E12941">IF(D12941="","",XLOOKUP(D12941,DATOS!$D$6:D14000,DATOS!$C$6:C14000,0,0,1))</f>
        <v/>
      </c>
      <c r="F12941" s="220"/>
      <c r="G12941" s="221"/>
      <c r="H12941" s="194"/>
      <c r="I12941" s="106"/>
      <c r="J12941" s="195"/>
      <c r="K12941" s="195"/>
      <c r="L12941" s="196"/>
    </row>
    <row r="12942">
      <c r="A12942" s="198"/>
      <c r="B12942" s="219"/>
      <c r="C12942" s="103"/>
      <c r="D12942" s="103"/>
      <c r="E12942" s="5" t="str">
        <f t="array" ref="E12942">IF(D12942="","",XLOOKUP(D12942,DATOS!$D$6:D14000,DATOS!$C$6:C14000,0,0,1))</f>
        <v/>
      </c>
      <c r="F12942" s="220"/>
      <c r="G12942" s="221"/>
      <c r="H12942" s="194"/>
      <c r="I12942" s="106"/>
      <c r="J12942" s="195"/>
      <c r="K12942" s="195"/>
      <c r="L12942" s="196"/>
    </row>
    <row r="12943">
      <c r="A12943" s="198"/>
      <c r="B12943" s="219"/>
      <c r="C12943" s="103"/>
      <c r="D12943" s="103"/>
      <c r="E12943" s="5" t="str">
        <f t="array" ref="E12943">IF(D12943="","",XLOOKUP(D12943,DATOS!$D$6:D14000,DATOS!$C$6:C14000,0,0,1))</f>
        <v/>
      </c>
      <c r="F12943" s="220"/>
      <c r="G12943" s="221"/>
      <c r="H12943" s="194"/>
      <c r="I12943" s="106"/>
      <c r="J12943" s="195"/>
      <c r="K12943" s="195"/>
      <c r="L12943" s="196"/>
    </row>
    <row r="12944">
      <c r="A12944" s="198"/>
      <c r="B12944" s="219"/>
      <c r="C12944" s="103"/>
      <c r="D12944" s="103"/>
      <c r="E12944" s="5" t="str">
        <f t="array" ref="E12944">IF(D12944="","",XLOOKUP(D12944,DATOS!$D$6:D14000,DATOS!$C$6:C14000,0,0,1))</f>
        <v/>
      </c>
      <c r="F12944" s="220"/>
      <c r="G12944" s="221"/>
      <c r="H12944" s="194"/>
      <c r="I12944" s="106"/>
      <c r="J12944" s="195"/>
      <c r="K12944" s="195"/>
      <c r="L12944" s="196"/>
    </row>
    <row r="12945">
      <c r="A12945" s="198"/>
      <c r="B12945" s="219"/>
      <c r="C12945" s="103"/>
      <c r="D12945" s="103"/>
      <c r="E12945" s="5" t="str">
        <f t="array" ref="E12945">IF(D12945="","",XLOOKUP(D12945,DATOS!$D$6:D14000,DATOS!$C$6:C14000,0,0,1))</f>
        <v/>
      </c>
      <c r="F12945" s="220"/>
      <c r="G12945" s="221"/>
      <c r="H12945" s="194"/>
      <c r="I12945" s="106"/>
      <c r="J12945" s="195"/>
      <c r="K12945" s="195"/>
      <c r="L12945" s="196"/>
    </row>
    <row r="12946">
      <c r="A12946" s="198"/>
      <c r="B12946" s="219"/>
      <c r="C12946" s="103"/>
      <c r="D12946" s="103"/>
      <c r="E12946" s="5" t="str">
        <f t="array" ref="E12946">IF(D12946="","",XLOOKUP(D12946,DATOS!$D$6:D14000,DATOS!$C$6:C14000,0,0,1))</f>
        <v/>
      </c>
      <c r="F12946" s="220"/>
      <c r="G12946" s="221"/>
      <c r="H12946" s="194"/>
      <c r="I12946" s="106"/>
      <c r="J12946" s="195"/>
      <c r="K12946" s="195"/>
      <c r="L12946" s="196"/>
    </row>
    <row r="12947">
      <c r="A12947" s="198"/>
      <c r="B12947" s="219"/>
      <c r="C12947" s="103"/>
      <c r="D12947" s="103"/>
      <c r="E12947" s="5" t="str">
        <f t="array" ref="E12947">IF(D12947="","",XLOOKUP(D12947,DATOS!$D$6:D14000,DATOS!$C$6:C14000,0,0,1))</f>
        <v/>
      </c>
      <c r="F12947" s="220"/>
      <c r="G12947" s="221"/>
      <c r="H12947" s="194"/>
      <c r="I12947" s="106"/>
      <c r="J12947" s="195"/>
      <c r="K12947" s="195"/>
      <c r="L12947" s="196"/>
    </row>
    <row r="12948">
      <c r="A12948" s="198"/>
      <c r="B12948" s="219"/>
      <c r="C12948" s="103"/>
      <c r="D12948" s="103"/>
      <c r="E12948" s="5" t="str">
        <f t="array" ref="E12948">IF(D12948="","",XLOOKUP(D12948,DATOS!$D$6:D14000,DATOS!$C$6:C14000,0,0,1))</f>
        <v/>
      </c>
      <c r="F12948" s="220"/>
      <c r="G12948" s="221"/>
      <c r="H12948" s="194"/>
      <c r="I12948" s="106"/>
      <c r="J12948" s="195"/>
      <c r="K12948" s="195"/>
      <c r="L12948" s="196"/>
    </row>
    <row r="12949">
      <c r="A12949" s="198"/>
      <c r="B12949" s="219"/>
      <c r="C12949" s="103"/>
      <c r="D12949" s="103"/>
      <c r="E12949" s="5" t="str">
        <f t="array" ref="E12949">IF(D12949="","",XLOOKUP(D12949,DATOS!$D$6:D14000,DATOS!$C$6:C14000,0,0,1))</f>
        <v/>
      </c>
      <c r="F12949" s="220"/>
      <c r="G12949" s="221"/>
      <c r="H12949" s="194"/>
      <c r="I12949" s="106"/>
      <c r="J12949" s="195"/>
      <c r="K12949" s="195"/>
      <c r="L12949" s="196"/>
    </row>
    <row r="12950">
      <c r="A12950" s="198"/>
      <c r="B12950" s="219"/>
      <c r="C12950" s="103"/>
      <c r="D12950" s="103"/>
      <c r="E12950" s="5" t="str">
        <f t="array" ref="E12950">IF(D12950="","",XLOOKUP(D12950,DATOS!$D$6:D14000,DATOS!$C$6:C14000,0,0,1))</f>
        <v/>
      </c>
      <c r="F12950" s="220"/>
      <c r="G12950" s="221"/>
      <c r="H12950" s="194"/>
      <c r="I12950" s="106"/>
      <c r="J12950" s="195"/>
      <c r="K12950" s="195"/>
      <c r="L12950" s="196"/>
    </row>
    <row r="12951">
      <c r="A12951" s="198"/>
      <c r="B12951" s="219"/>
      <c r="C12951" s="103"/>
      <c r="D12951" s="103"/>
      <c r="E12951" s="5" t="str">
        <f t="array" ref="E12951">IF(D12951="","",XLOOKUP(D12951,DATOS!$D$6:D14000,DATOS!$C$6:C14000,0,0,1))</f>
        <v/>
      </c>
      <c r="F12951" s="220"/>
      <c r="G12951" s="221"/>
      <c r="H12951" s="194"/>
      <c r="I12951" s="106"/>
      <c r="J12951" s="195"/>
      <c r="K12951" s="195"/>
      <c r="L12951" s="196"/>
    </row>
    <row r="12952">
      <c r="A12952" s="198"/>
      <c r="B12952" s="219"/>
      <c r="C12952" s="103"/>
      <c r="D12952" s="103"/>
      <c r="E12952" s="5" t="str">
        <f t="array" ref="E12952">IF(D12952="","",XLOOKUP(D12952,DATOS!$D$6:D14000,DATOS!$C$6:C14000,0,0,1))</f>
        <v/>
      </c>
      <c r="F12952" s="220"/>
      <c r="G12952" s="221"/>
      <c r="H12952" s="194"/>
      <c r="I12952" s="106"/>
      <c r="J12952" s="195"/>
      <c r="K12952" s="195"/>
      <c r="L12952" s="196"/>
    </row>
    <row r="12953">
      <c r="A12953" s="198"/>
      <c r="B12953" s="219"/>
      <c r="C12953" s="103"/>
      <c r="D12953" s="103"/>
      <c r="E12953" s="5" t="str">
        <f t="array" ref="E12953">IF(D12953="","",XLOOKUP(D12953,DATOS!$D$6:D14000,DATOS!$C$6:C14000,0,0,1))</f>
        <v/>
      </c>
      <c r="F12953" s="220"/>
      <c r="G12953" s="221"/>
      <c r="H12953" s="194"/>
      <c r="I12953" s="106"/>
      <c r="J12953" s="195"/>
      <c r="K12953" s="195"/>
      <c r="L12953" s="196"/>
    </row>
    <row r="12954">
      <c r="A12954" s="198"/>
      <c r="B12954" s="219"/>
      <c r="C12954" s="103"/>
      <c r="D12954" s="103"/>
      <c r="E12954" s="5" t="str">
        <f t="array" ref="E12954">IF(D12954="","",XLOOKUP(D12954,DATOS!$D$6:D14000,DATOS!$C$6:C14000,0,0,1))</f>
        <v/>
      </c>
      <c r="F12954" s="220"/>
      <c r="G12954" s="221"/>
      <c r="H12954" s="194"/>
      <c r="I12954" s="106"/>
      <c r="J12954" s="195"/>
      <c r="K12954" s="195"/>
      <c r="L12954" s="196"/>
    </row>
    <row r="12955">
      <c r="A12955" s="198"/>
      <c r="B12955" s="219"/>
      <c r="C12955" s="103"/>
      <c r="D12955" s="103"/>
      <c r="E12955" s="5" t="str">
        <f t="array" ref="E12955">IF(D12955="","",XLOOKUP(D12955,DATOS!$D$6:D14000,DATOS!$C$6:C14000,0,0,1))</f>
        <v/>
      </c>
      <c r="F12955" s="220"/>
      <c r="G12955" s="221"/>
      <c r="H12955" s="194"/>
      <c r="I12955" s="106"/>
      <c r="J12955" s="195"/>
      <c r="K12955" s="195"/>
      <c r="L12955" s="196"/>
    </row>
    <row r="12956">
      <c r="A12956" s="198"/>
      <c r="B12956" s="219"/>
      <c r="C12956" s="103"/>
      <c r="D12956" s="103"/>
      <c r="E12956" s="5" t="str">
        <f t="array" ref="E12956">IF(D12956="","",XLOOKUP(D12956,DATOS!$D$6:D14000,DATOS!$C$6:C14000,0,0,1))</f>
        <v/>
      </c>
      <c r="F12956" s="220"/>
      <c r="G12956" s="221"/>
      <c r="H12956" s="194"/>
      <c r="I12956" s="106"/>
      <c r="J12956" s="195"/>
      <c r="K12956" s="195"/>
      <c r="L12956" s="196"/>
    </row>
    <row r="12957">
      <c r="A12957" s="198"/>
      <c r="B12957" s="219"/>
      <c r="C12957" s="103"/>
      <c r="D12957" s="103"/>
      <c r="E12957" s="5" t="str">
        <f t="array" ref="E12957">IF(D12957="","",XLOOKUP(D12957,DATOS!$D$6:D14000,DATOS!$C$6:C14000,0,0,1))</f>
        <v/>
      </c>
      <c r="F12957" s="220"/>
      <c r="G12957" s="221"/>
      <c r="H12957" s="194"/>
      <c r="I12957" s="106"/>
      <c r="J12957" s="195"/>
      <c r="K12957" s="195"/>
      <c r="L12957" s="196"/>
    </row>
    <row r="12958">
      <c r="A12958" s="198"/>
      <c r="B12958" s="219"/>
      <c r="C12958" s="103"/>
      <c r="D12958" s="103"/>
      <c r="E12958" s="5" t="str">
        <f t="array" ref="E12958">IF(D12958="","",XLOOKUP(D12958,DATOS!$D$6:D14000,DATOS!$C$6:C14000,0,0,1))</f>
        <v/>
      </c>
      <c r="F12958" s="220"/>
      <c r="G12958" s="221"/>
      <c r="H12958" s="194"/>
      <c r="I12958" s="106"/>
      <c r="J12958" s="195"/>
      <c r="K12958" s="195"/>
      <c r="L12958" s="196"/>
    </row>
    <row r="12959">
      <c r="A12959" s="198"/>
      <c r="B12959" s="219"/>
      <c r="C12959" s="103"/>
      <c r="D12959" s="103"/>
      <c r="E12959" s="5" t="str">
        <f t="array" ref="E12959">IF(D12959="","",XLOOKUP(D12959,DATOS!$D$6:D14000,DATOS!$C$6:C14000,0,0,1))</f>
        <v/>
      </c>
      <c r="F12959" s="220"/>
      <c r="G12959" s="221"/>
      <c r="H12959" s="194"/>
      <c r="I12959" s="106"/>
      <c r="J12959" s="195"/>
      <c r="K12959" s="195"/>
      <c r="L12959" s="196"/>
    </row>
    <row r="12960">
      <c r="A12960" s="198"/>
      <c r="B12960" s="219"/>
      <c r="C12960" s="103"/>
      <c r="D12960" s="103"/>
      <c r="E12960" s="5" t="str">
        <f t="array" ref="E12960">IF(D12960="","",XLOOKUP(D12960,DATOS!$D$6:D14000,DATOS!$C$6:C14000,0,0,1))</f>
        <v/>
      </c>
      <c r="F12960" s="220"/>
      <c r="G12960" s="221"/>
      <c r="H12960" s="194"/>
      <c r="I12960" s="106"/>
      <c r="J12960" s="195"/>
      <c r="K12960" s="195"/>
      <c r="L12960" s="196"/>
    </row>
    <row r="12961">
      <c r="A12961" s="198"/>
      <c r="B12961" s="219"/>
      <c r="C12961" s="103"/>
      <c r="D12961" s="103"/>
      <c r="E12961" s="5" t="str">
        <f t="array" ref="E12961">IF(D12961="","",XLOOKUP(D12961,DATOS!$D$6:D14000,DATOS!$C$6:C14000,0,0,1))</f>
        <v/>
      </c>
      <c r="F12961" s="220"/>
      <c r="G12961" s="221"/>
      <c r="H12961" s="194"/>
      <c r="I12961" s="106"/>
      <c r="J12961" s="195"/>
      <c r="K12961" s="195"/>
      <c r="L12961" s="196"/>
    </row>
    <row r="12962">
      <c r="A12962" s="198"/>
      <c r="B12962" s="219"/>
      <c r="C12962" s="103"/>
      <c r="D12962" s="103"/>
      <c r="E12962" s="5" t="str">
        <f t="array" ref="E12962">IF(D12962="","",XLOOKUP(D12962,DATOS!$D$6:D14000,DATOS!$C$6:C14000,0,0,1))</f>
        <v/>
      </c>
      <c r="F12962" s="220"/>
      <c r="G12962" s="221"/>
      <c r="H12962" s="194"/>
      <c r="I12962" s="106"/>
      <c r="J12962" s="195"/>
      <c r="K12962" s="195"/>
      <c r="L12962" s="196"/>
    </row>
    <row r="12963">
      <c r="A12963" s="198"/>
      <c r="B12963" s="219"/>
      <c r="C12963" s="103"/>
      <c r="D12963" s="103"/>
      <c r="E12963" s="5" t="str">
        <f t="array" ref="E12963">IF(D12963="","",XLOOKUP(D12963,DATOS!$D$6:D14000,DATOS!$C$6:C14000,0,0,1))</f>
        <v/>
      </c>
      <c r="F12963" s="220"/>
      <c r="G12963" s="221"/>
      <c r="H12963" s="194"/>
      <c r="I12963" s="106"/>
      <c r="J12963" s="195"/>
      <c r="K12963" s="195"/>
      <c r="L12963" s="196"/>
    </row>
    <row r="12964">
      <c r="A12964" s="198"/>
      <c r="B12964" s="219"/>
      <c r="C12964" s="103"/>
      <c r="D12964" s="103"/>
      <c r="E12964" s="5" t="str">
        <f t="array" ref="E12964">IF(D12964="","",XLOOKUP(D12964,DATOS!$D$6:D14000,DATOS!$C$6:C14000,0,0,1))</f>
        <v/>
      </c>
      <c r="F12964" s="220"/>
      <c r="G12964" s="221"/>
      <c r="H12964" s="194"/>
      <c r="I12964" s="106"/>
      <c r="J12964" s="195"/>
      <c r="K12964" s="195"/>
      <c r="L12964" s="196"/>
    </row>
    <row r="12965">
      <c r="A12965" s="198"/>
      <c r="B12965" s="219"/>
      <c r="C12965" s="103"/>
      <c r="D12965" s="103"/>
      <c r="E12965" s="5" t="str">
        <f t="array" ref="E12965">IF(D12965="","",XLOOKUP(D12965,DATOS!$D$6:D14000,DATOS!$C$6:C14000,0,0,1))</f>
        <v/>
      </c>
      <c r="F12965" s="220"/>
      <c r="G12965" s="221"/>
      <c r="H12965" s="194"/>
      <c r="I12965" s="106"/>
      <c r="J12965" s="195"/>
      <c r="K12965" s="195"/>
      <c r="L12965" s="196"/>
    </row>
    <row r="12966">
      <c r="A12966" s="198"/>
      <c r="B12966" s="219"/>
      <c r="C12966" s="103"/>
      <c r="D12966" s="103"/>
      <c r="E12966" s="5" t="str">
        <f t="array" ref="E12966">IF(D12966="","",XLOOKUP(D12966,DATOS!$D$6:D14000,DATOS!$C$6:C14000,0,0,1))</f>
        <v/>
      </c>
      <c r="F12966" s="220"/>
      <c r="G12966" s="221"/>
      <c r="H12966" s="194"/>
      <c r="I12966" s="106"/>
      <c r="J12966" s="195"/>
      <c r="K12966" s="195"/>
      <c r="L12966" s="196"/>
    </row>
    <row r="12967">
      <c r="A12967" s="198"/>
      <c r="B12967" s="219"/>
      <c r="C12967" s="103"/>
      <c r="D12967" s="103"/>
      <c r="E12967" s="5" t="str">
        <f t="array" ref="E12967">IF(D12967="","",XLOOKUP(D12967,DATOS!$D$6:D14000,DATOS!$C$6:C14000,0,0,1))</f>
        <v/>
      </c>
      <c r="F12967" s="220"/>
      <c r="G12967" s="221"/>
      <c r="H12967" s="194"/>
      <c r="I12967" s="106"/>
      <c r="J12967" s="195"/>
      <c r="K12967" s="195"/>
      <c r="L12967" s="196"/>
    </row>
    <row r="12968">
      <c r="A12968" s="198"/>
      <c r="B12968" s="219"/>
      <c r="C12968" s="103"/>
      <c r="D12968" s="103"/>
      <c r="E12968" s="5" t="str">
        <f t="array" ref="E12968">IF(D12968="","",XLOOKUP(D12968,DATOS!$D$6:D14000,DATOS!$C$6:C14000,0,0,1))</f>
        <v/>
      </c>
      <c r="F12968" s="220"/>
      <c r="G12968" s="221"/>
      <c r="H12968" s="194"/>
      <c r="I12968" s="106"/>
      <c r="J12968" s="195"/>
      <c r="K12968" s="195"/>
      <c r="L12968" s="196"/>
    </row>
    <row r="12969">
      <c r="A12969" s="198"/>
      <c r="B12969" s="219"/>
      <c r="C12969" s="103"/>
      <c r="D12969" s="103"/>
      <c r="E12969" s="5" t="str">
        <f t="array" ref="E12969">IF(D12969="","",XLOOKUP(D12969,DATOS!$D$6:D14000,DATOS!$C$6:C14000,0,0,1))</f>
        <v/>
      </c>
      <c r="F12969" s="220"/>
      <c r="G12969" s="221"/>
      <c r="H12969" s="194"/>
      <c r="I12969" s="106"/>
      <c r="J12969" s="195"/>
      <c r="K12969" s="195"/>
      <c r="L12969" s="196"/>
    </row>
    <row r="12970">
      <c r="A12970" s="198"/>
      <c r="B12970" s="219"/>
      <c r="C12970" s="103"/>
      <c r="D12970" s="103"/>
      <c r="E12970" s="5" t="str">
        <f t="array" ref="E12970">IF(D12970="","",XLOOKUP(D12970,DATOS!$D$6:D14000,DATOS!$C$6:C14000,0,0,1))</f>
        <v/>
      </c>
      <c r="F12970" s="220"/>
      <c r="G12970" s="221"/>
      <c r="H12970" s="194"/>
      <c r="I12970" s="106"/>
      <c r="J12970" s="195"/>
      <c r="K12970" s="195"/>
      <c r="L12970" s="196"/>
    </row>
    <row r="12971">
      <c r="A12971" s="198"/>
      <c r="B12971" s="219"/>
      <c r="C12971" s="103"/>
      <c r="D12971" s="103"/>
      <c r="E12971" s="5" t="str">
        <f t="array" ref="E12971">IF(D12971="","",XLOOKUP(D12971,DATOS!$D$6:D14000,DATOS!$C$6:C14000,0,0,1))</f>
        <v/>
      </c>
      <c r="F12971" s="220"/>
      <c r="G12971" s="221"/>
      <c r="H12971" s="194"/>
      <c r="I12971" s="106"/>
      <c r="J12971" s="195"/>
      <c r="K12971" s="195"/>
      <c r="L12971" s="196"/>
    </row>
    <row r="12972">
      <c r="A12972" s="198"/>
      <c r="B12972" s="219"/>
      <c r="C12972" s="103"/>
      <c r="D12972" s="103"/>
      <c r="E12972" s="5" t="str">
        <f t="array" ref="E12972">IF(D12972="","",XLOOKUP(D12972,DATOS!$D$6:D14000,DATOS!$C$6:C14000,0,0,1))</f>
        <v/>
      </c>
      <c r="F12972" s="220"/>
      <c r="G12972" s="221"/>
      <c r="H12972" s="194"/>
      <c r="I12972" s="106"/>
      <c r="J12972" s="195"/>
      <c r="K12972" s="195"/>
      <c r="L12972" s="196"/>
    </row>
    <row r="12973">
      <c r="A12973" s="198"/>
      <c r="B12973" s="219"/>
      <c r="C12973" s="103"/>
      <c r="D12973" s="103"/>
      <c r="E12973" s="5" t="str">
        <f t="array" ref="E12973">IF(D12973="","",XLOOKUP(D12973,DATOS!$D$6:D14000,DATOS!$C$6:C14000,0,0,1))</f>
        <v/>
      </c>
      <c r="F12973" s="220"/>
      <c r="G12973" s="221"/>
      <c r="H12973" s="194"/>
      <c r="I12973" s="106"/>
      <c r="J12973" s="195"/>
      <c r="K12973" s="195"/>
      <c r="L12973" s="196"/>
    </row>
    <row r="12974">
      <c r="A12974" s="198"/>
      <c r="B12974" s="219"/>
      <c r="C12974" s="103"/>
      <c r="D12974" s="103"/>
      <c r="E12974" s="5" t="str">
        <f t="array" ref="E12974">IF(D12974="","",XLOOKUP(D12974,DATOS!$D$6:D14000,DATOS!$C$6:C14000,0,0,1))</f>
        <v/>
      </c>
      <c r="F12974" s="220"/>
      <c r="G12974" s="221"/>
      <c r="H12974" s="194"/>
      <c r="I12974" s="106"/>
      <c r="J12974" s="195"/>
      <c r="K12974" s="195"/>
      <c r="L12974" s="196"/>
    </row>
    <row r="12975">
      <c r="A12975" s="198"/>
      <c r="B12975" s="219"/>
      <c r="C12975" s="103"/>
      <c r="D12975" s="103"/>
      <c r="E12975" s="5" t="str">
        <f t="array" ref="E12975">IF(D12975="","",XLOOKUP(D12975,DATOS!$D$6:D14000,DATOS!$C$6:C14000,0,0,1))</f>
        <v/>
      </c>
      <c r="F12975" s="220"/>
      <c r="G12975" s="221"/>
      <c r="H12975" s="194"/>
      <c r="I12975" s="106"/>
      <c r="J12975" s="195"/>
      <c r="K12975" s="195"/>
      <c r="L12975" s="196"/>
    </row>
    <row r="12976">
      <c r="A12976" s="198"/>
      <c r="B12976" s="219"/>
      <c r="C12976" s="103"/>
      <c r="D12976" s="103"/>
      <c r="E12976" s="5" t="str">
        <f t="array" ref="E12976">IF(D12976="","",XLOOKUP(D12976,DATOS!$D$6:D14000,DATOS!$C$6:C14000,0,0,1))</f>
        <v/>
      </c>
      <c r="F12976" s="220"/>
      <c r="G12976" s="221"/>
      <c r="H12976" s="194"/>
      <c r="I12976" s="106"/>
      <c r="J12976" s="195"/>
      <c r="K12976" s="195"/>
      <c r="L12976" s="196"/>
    </row>
    <row r="12977">
      <c r="A12977" s="198"/>
      <c r="B12977" s="219"/>
      <c r="C12977" s="103"/>
      <c r="D12977" s="103"/>
      <c r="E12977" s="5" t="str">
        <f t="array" ref="E12977">IF(D12977="","",XLOOKUP(D12977,DATOS!$D$6:D14000,DATOS!$C$6:C14000,0,0,1))</f>
        <v/>
      </c>
      <c r="F12977" s="220"/>
      <c r="G12977" s="221"/>
      <c r="H12977" s="194"/>
      <c r="I12977" s="106"/>
      <c r="J12977" s="195"/>
      <c r="K12977" s="195"/>
      <c r="L12977" s="196"/>
    </row>
    <row r="12978">
      <c r="A12978" s="198"/>
      <c r="B12978" s="219"/>
      <c r="C12978" s="103"/>
      <c r="D12978" s="103"/>
      <c r="E12978" s="5" t="str">
        <f t="array" ref="E12978">IF(D12978="","",XLOOKUP(D12978,DATOS!$D$6:D14000,DATOS!$C$6:C14000,0,0,1))</f>
        <v/>
      </c>
      <c r="F12978" s="220"/>
      <c r="G12978" s="221"/>
      <c r="H12978" s="194"/>
      <c r="I12978" s="106"/>
      <c r="J12978" s="195"/>
      <c r="K12978" s="195"/>
      <c r="L12978" s="196"/>
    </row>
    <row r="12979">
      <c r="A12979" s="198"/>
      <c r="B12979" s="219"/>
      <c r="C12979" s="103"/>
      <c r="D12979" s="103"/>
      <c r="E12979" s="5" t="str">
        <f t="array" ref="E12979">IF(D12979="","",XLOOKUP(D12979,DATOS!$D$6:D14000,DATOS!$C$6:C14000,0,0,1))</f>
        <v/>
      </c>
      <c r="F12979" s="220"/>
      <c r="G12979" s="221"/>
      <c r="H12979" s="194"/>
      <c r="I12979" s="106"/>
      <c r="J12979" s="195"/>
      <c r="K12979" s="195"/>
      <c r="L12979" s="196"/>
    </row>
    <row r="12980">
      <c r="A12980" s="198"/>
      <c r="B12980" s="219"/>
      <c r="C12980" s="103"/>
      <c r="D12980" s="103"/>
      <c r="E12980" s="5" t="str">
        <f t="array" ref="E12980">IF(D12980="","",XLOOKUP(D12980,DATOS!$D$6:D14000,DATOS!$C$6:C14000,0,0,1))</f>
        <v/>
      </c>
      <c r="F12980" s="220"/>
      <c r="G12980" s="221"/>
      <c r="H12980" s="194"/>
      <c r="I12980" s="106"/>
      <c r="J12980" s="195"/>
      <c r="K12980" s="195"/>
      <c r="L12980" s="196"/>
    </row>
    <row r="12981">
      <c r="A12981" s="198"/>
      <c r="B12981" s="219"/>
      <c r="C12981" s="103"/>
      <c r="D12981" s="103"/>
      <c r="E12981" s="5" t="str">
        <f t="array" ref="E12981">IF(D12981="","",XLOOKUP(D12981,DATOS!$D$6:D14000,DATOS!$C$6:C14000,0,0,1))</f>
        <v/>
      </c>
      <c r="F12981" s="220"/>
      <c r="G12981" s="221"/>
      <c r="H12981" s="194"/>
      <c r="I12981" s="106"/>
      <c r="J12981" s="195"/>
      <c r="K12981" s="195"/>
      <c r="L12981" s="196"/>
    </row>
    <row r="12982">
      <c r="A12982" s="198"/>
      <c r="B12982" s="219"/>
      <c r="C12982" s="103"/>
      <c r="D12982" s="103"/>
      <c r="E12982" s="5" t="str">
        <f t="array" ref="E12982">IF(D12982="","",XLOOKUP(D12982,DATOS!$D$6:D14000,DATOS!$C$6:C14000,0,0,1))</f>
        <v/>
      </c>
      <c r="F12982" s="220"/>
      <c r="G12982" s="221"/>
      <c r="H12982" s="194"/>
      <c r="I12982" s="106"/>
      <c r="J12982" s="195"/>
      <c r="K12982" s="195"/>
      <c r="L12982" s="196"/>
    </row>
    <row r="12983">
      <c r="A12983" s="198"/>
      <c r="B12983" s="219"/>
      <c r="C12983" s="103"/>
      <c r="D12983" s="103"/>
      <c r="E12983" s="5" t="str">
        <f t="array" ref="E12983">IF(D12983="","",XLOOKUP(D12983,DATOS!$D$6:D14000,DATOS!$C$6:C14000,0,0,1))</f>
        <v/>
      </c>
      <c r="F12983" s="220"/>
      <c r="G12983" s="221"/>
      <c r="H12983" s="194"/>
      <c r="I12983" s="106"/>
      <c r="J12983" s="195"/>
      <c r="K12983" s="195"/>
      <c r="L12983" s="196"/>
    </row>
    <row r="12984">
      <c r="A12984" s="198"/>
      <c r="B12984" s="219"/>
      <c r="C12984" s="103"/>
      <c r="D12984" s="103"/>
      <c r="E12984" s="5" t="str">
        <f t="array" ref="E12984">IF(D12984="","",XLOOKUP(D12984,DATOS!$D$6:D14000,DATOS!$C$6:C14000,0,0,1))</f>
        <v/>
      </c>
      <c r="F12984" s="220"/>
      <c r="G12984" s="221"/>
      <c r="H12984" s="194"/>
      <c r="I12984" s="106"/>
      <c r="J12984" s="195"/>
      <c r="K12984" s="195"/>
      <c r="L12984" s="196"/>
    </row>
    <row r="12985">
      <c r="A12985" s="198"/>
      <c r="B12985" s="219"/>
      <c r="C12985" s="103"/>
      <c r="D12985" s="103"/>
      <c r="E12985" s="5" t="str">
        <f t="array" ref="E12985">IF(D12985="","",XLOOKUP(D12985,DATOS!$D$6:D14000,DATOS!$C$6:C14000,0,0,1))</f>
        <v/>
      </c>
      <c r="F12985" s="220"/>
      <c r="G12985" s="221"/>
      <c r="H12985" s="194"/>
      <c r="I12985" s="106"/>
      <c r="J12985" s="195"/>
      <c r="K12985" s="195"/>
      <c r="L12985" s="196"/>
    </row>
    <row r="12986">
      <c r="A12986" s="198"/>
      <c r="B12986" s="219"/>
      <c r="C12986" s="103"/>
      <c r="D12986" s="103"/>
      <c r="E12986" s="5" t="str">
        <f t="array" ref="E12986">IF(D12986="","",XLOOKUP(D12986,DATOS!$D$6:D14000,DATOS!$C$6:C14000,0,0,1))</f>
        <v/>
      </c>
      <c r="F12986" s="220"/>
      <c r="G12986" s="221"/>
      <c r="H12986" s="194"/>
      <c r="I12986" s="106"/>
      <c r="J12986" s="195"/>
      <c r="K12986" s="195"/>
      <c r="L12986" s="196"/>
    </row>
    <row r="12987">
      <c r="A12987" s="198"/>
      <c r="B12987" s="219"/>
      <c r="C12987" s="103"/>
      <c r="D12987" s="103"/>
      <c r="E12987" s="5" t="str">
        <f t="array" ref="E12987">IF(D12987="","",XLOOKUP(D12987,DATOS!$D$6:D14000,DATOS!$C$6:C14000,0,0,1))</f>
        <v/>
      </c>
      <c r="F12987" s="220"/>
      <c r="G12987" s="221"/>
      <c r="H12987" s="194"/>
      <c r="I12987" s="106"/>
      <c r="J12987" s="195"/>
      <c r="K12987" s="195"/>
      <c r="L12987" s="196"/>
    </row>
    <row r="12988">
      <c r="A12988" s="198"/>
      <c r="B12988" s="219"/>
      <c r="C12988" s="103"/>
      <c r="D12988" s="103"/>
      <c r="E12988" s="5" t="str">
        <f t="array" ref="E12988">IF(D12988="","",XLOOKUP(D12988,DATOS!$D$6:D14000,DATOS!$C$6:C14000,0,0,1))</f>
        <v/>
      </c>
      <c r="F12988" s="220"/>
      <c r="G12988" s="221"/>
      <c r="H12988" s="194"/>
      <c r="I12988" s="106"/>
      <c r="J12988" s="195"/>
      <c r="K12988" s="195"/>
      <c r="L12988" s="196"/>
    </row>
    <row r="12989">
      <c r="A12989" s="198"/>
      <c r="B12989" s="219"/>
      <c r="C12989" s="103"/>
      <c r="D12989" s="103"/>
      <c r="E12989" s="5" t="str">
        <f t="array" ref="E12989">IF(D12989="","",XLOOKUP(D12989,DATOS!$D$6:D14000,DATOS!$C$6:C14000,0,0,1))</f>
        <v/>
      </c>
      <c r="F12989" s="220"/>
      <c r="G12989" s="221"/>
      <c r="H12989" s="194"/>
      <c r="I12989" s="106"/>
      <c r="J12989" s="195"/>
      <c r="K12989" s="195"/>
      <c r="L12989" s="196"/>
    </row>
    <row r="12990">
      <c r="A12990" s="198"/>
      <c r="B12990" s="219"/>
      <c r="C12990" s="103"/>
      <c r="D12990" s="103"/>
      <c r="E12990" s="5" t="str">
        <f t="array" ref="E12990">IF(D12990="","",XLOOKUP(D12990,DATOS!$D$6:D14000,DATOS!$C$6:C14000,0,0,1))</f>
        <v/>
      </c>
      <c r="F12990" s="220"/>
      <c r="G12990" s="221"/>
      <c r="H12990" s="194"/>
      <c r="I12990" s="106"/>
      <c r="J12990" s="195"/>
      <c r="K12990" s="195"/>
      <c r="L12990" s="196"/>
    </row>
    <row r="12991">
      <c r="A12991" s="198"/>
      <c r="B12991" s="219"/>
      <c r="C12991" s="103"/>
      <c r="D12991" s="103"/>
      <c r="E12991" s="5" t="str">
        <f t="array" ref="E12991">IF(D12991="","",XLOOKUP(D12991,DATOS!$D$6:D14000,DATOS!$C$6:C14000,0,0,1))</f>
        <v/>
      </c>
      <c r="F12991" s="220"/>
      <c r="G12991" s="221"/>
      <c r="H12991" s="194"/>
      <c r="I12991" s="106"/>
      <c r="J12991" s="195"/>
      <c r="K12991" s="195"/>
      <c r="L12991" s="196"/>
    </row>
    <row r="12992">
      <c r="A12992" s="198"/>
      <c r="B12992" s="219"/>
      <c r="C12992" s="103"/>
      <c r="D12992" s="103"/>
      <c r="E12992" s="5" t="str">
        <f t="array" ref="E12992">IF(D12992="","",XLOOKUP(D12992,DATOS!$D$6:D14000,DATOS!$C$6:C14000,0,0,1))</f>
        <v/>
      </c>
      <c r="F12992" s="220"/>
      <c r="G12992" s="221"/>
      <c r="H12992" s="194"/>
      <c r="I12992" s="106"/>
      <c r="J12992" s="195"/>
      <c r="K12992" s="195"/>
      <c r="L12992" s="196"/>
    </row>
    <row r="12993">
      <c r="A12993" s="198"/>
      <c r="B12993" s="219"/>
      <c r="C12993" s="103"/>
      <c r="D12993" s="103"/>
      <c r="E12993" s="5" t="str">
        <f t="array" ref="E12993">IF(D12993="","",XLOOKUP(D12993,DATOS!$D$6:D14000,DATOS!$C$6:C14000,0,0,1))</f>
        <v/>
      </c>
      <c r="F12993" s="220"/>
      <c r="G12993" s="221"/>
      <c r="H12993" s="194"/>
      <c r="I12993" s="106"/>
      <c r="J12993" s="195"/>
      <c r="K12993" s="195"/>
      <c r="L12993" s="196"/>
    </row>
    <row r="12994">
      <c r="A12994" s="198"/>
      <c r="B12994" s="219"/>
      <c r="C12994" s="103"/>
      <c r="D12994" s="103"/>
      <c r="E12994" s="5" t="str">
        <f t="array" ref="E12994">IF(D12994="","",XLOOKUP(D12994,DATOS!$D$6:D14000,DATOS!$C$6:C14000,0,0,1))</f>
        <v/>
      </c>
      <c r="F12994" s="220"/>
      <c r="G12994" s="221"/>
      <c r="H12994" s="194"/>
      <c r="I12994" s="106"/>
      <c r="J12994" s="195"/>
      <c r="K12994" s="195"/>
      <c r="L12994" s="196"/>
    </row>
    <row r="12995">
      <c r="A12995" s="198"/>
      <c r="B12995" s="219"/>
      <c r="C12995" s="103"/>
      <c r="D12995" s="103"/>
      <c r="E12995" s="5" t="str">
        <f t="array" ref="E12995">IF(D12995="","",XLOOKUP(D12995,DATOS!$D$6:D14000,DATOS!$C$6:C14000,0,0,1))</f>
        <v/>
      </c>
      <c r="F12995" s="220"/>
      <c r="G12995" s="221"/>
      <c r="H12995" s="194"/>
      <c r="I12995" s="106"/>
      <c r="J12995" s="195"/>
      <c r="K12995" s="195"/>
      <c r="L12995" s="196"/>
    </row>
    <row r="12996">
      <c r="A12996" s="198"/>
      <c r="B12996" s="219"/>
      <c r="C12996" s="103"/>
      <c r="D12996" s="103"/>
      <c r="E12996" s="5" t="str">
        <f t="array" ref="E12996">IF(D12996="","",XLOOKUP(D12996,DATOS!$D$6:D14000,DATOS!$C$6:C14000,0,0,1))</f>
        <v/>
      </c>
      <c r="F12996" s="220"/>
      <c r="G12996" s="221"/>
      <c r="H12996" s="194"/>
      <c r="I12996" s="106"/>
      <c r="J12996" s="195"/>
      <c r="K12996" s="195"/>
      <c r="L12996" s="196"/>
    </row>
    <row r="12997">
      <c r="A12997" s="198"/>
      <c r="B12997" s="219"/>
      <c r="C12997" s="103"/>
      <c r="D12997" s="103"/>
      <c r="E12997" s="5" t="str">
        <f t="array" ref="E12997">IF(D12997="","",XLOOKUP(D12997,DATOS!$D$6:D14000,DATOS!$C$6:C14000,0,0,1))</f>
        <v/>
      </c>
      <c r="F12997" s="220"/>
      <c r="G12997" s="221"/>
      <c r="H12997" s="194"/>
      <c r="I12997" s="106"/>
      <c r="J12997" s="195"/>
      <c r="K12997" s="195"/>
      <c r="L12997" s="196"/>
    </row>
    <row r="12998">
      <c r="A12998" s="198"/>
      <c r="B12998" s="219"/>
      <c r="C12998" s="103"/>
      <c r="D12998" s="103"/>
      <c r="E12998" s="5" t="str">
        <f t="array" ref="E12998">IF(D12998="","",XLOOKUP(D12998,DATOS!$D$6:D14000,DATOS!$C$6:C14000,0,0,1))</f>
        <v/>
      </c>
      <c r="F12998" s="220"/>
      <c r="G12998" s="221"/>
      <c r="H12998" s="194"/>
      <c r="I12998" s="106"/>
      <c r="J12998" s="195"/>
      <c r="K12998" s="195"/>
      <c r="L12998" s="196"/>
    </row>
    <row r="12999">
      <c r="A12999" s="198"/>
      <c r="B12999" s="219"/>
      <c r="C12999" s="103"/>
      <c r="D12999" s="103"/>
      <c r="E12999" s="5" t="str">
        <f t="array" ref="E12999">IF(D12999="","",XLOOKUP(D12999,DATOS!$D$6:D14000,DATOS!$C$6:C14000,0,0,1))</f>
        <v/>
      </c>
      <c r="F12999" s="220"/>
      <c r="G12999" s="221"/>
      <c r="H12999" s="194"/>
      <c r="I12999" s="106"/>
      <c r="J12999" s="195"/>
      <c r="K12999" s="195"/>
      <c r="L12999" s="196"/>
    </row>
    <row r="13000">
      <c r="A13000" s="198"/>
      <c r="B13000" s="219"/>
      <c r="C13000" s="103"/>
      <c r="D13000" s="103"/>
      <c r="E13000" s="5" t="str">
        <f t="array" ref="E13000">IF(D13000="","",XLOOKUP(D13000,DATOS!$D$6:D14000,DATOS!$C$6:C14000,0,0,1))</f>
        <v/>
      </c>
      <c r="F13000" s="220"/>
      <c r="G13000" s="221"/>
      <c r="H13000" s="194"/>
      <c r="I13000" s="106"/>
      <c r="J13000" s="195"/>
      <c r="K13000" s="195"/>
      <c r="L13000" s="196"/>
    </row>
    <row r="13001">
      <c r="A13001" s="198"/>
      <c r="B13001" s="219"/>
      <c r="C13001" s="103"/>
      <c r="D13001" s="103"/>
      <c r="E13001" s="5" t="str">
        <f t="array" ref="E13001">IF(D13001="","",XLOOKUP(D13001,DATOS!$D$6:D14000,DATOS!$C$6:C14000,0,0,1))</f>
        <v/>
      </c>
      <c r="F13001" s="220"/>
      <c r="G13001" s="221"/>
      <c r="H13001" s="194"/>
      <c r="I13001" s="106"/>
      <c r="J13001" s="195"/>
      <c r="K13001" s="195"/>
      <c r="L13001" s="196"/>
    </row>
    <row r="13002">
      <c r="A13002" s="198"/>
      <c r="B13002" s="219"/>
      <c r="C13002" s="103"/>
      <c r="D13002" s="103"/>
      <c r="E13002" s="5" t="str">
        <f t="array" ref="E13002">IF(D13002="","",XLOOKUP(D13002,DATOS!$D$6:D14000,DATOS!$C$6:C14000,0,0,1))</f>
        <v/>
      </c>
      <c r="F13002" s="220"/>
      <c r="G13002" s="221"/>
      <c r="H13002" s="194"/>
      <c r="I13002" s="106"/>
      <c r="J13002" s="195"/>
      <c r="K13002" s="195"/>
      <c r="L13002" s="196"/>
    </row>
    <row r="13003">
      <c r="A13003" s="198"/>
      <c r="B13003" s="219"/>
      <c r="C13003" s="103"/>
      <c r="D13003" s="103"/>
      <c r="E13003" s="5" t="str">
        <f t="array" ref="E13003">IF(D13003="","",XLOOKUP(D13003,DATOS!$D$6:D14000,DATOS!$C$6:C14000,0,0,1))</f>
        <v/>
      </c>
      <c r="F13003" s="220"/>
      <c r="G13003" s="221"/>
      <c r="H13003" s="194"/>
      <c r="I13003" s="106"/>
      <c r="J13003" s="195"/>
      <c r="K13003" s="195"/>
      <c r="L13003" s="196"/>
    </row>
    <row r="13004">
      <c r="A13004" s="198"/>
      <c r="B13004" s="219"/>
      <c r="C13004" s="103"/>
      <c r="D13004" s="103"/>
      <c r="E13004" s="5" t="str">
        <f t="array" ref="E13004">IF(D13004="","",XLOOKUP(D13004,DATOS!$D$6:D14000,DATOS!$C$6:C14000,0,0,1))</f>
        <v/>
      </c>
      <c r="F13004" s="220"/>
      <c r="G13004" s="221"/>
      <c r="H13004" s="194"/>
      <c r="I13004" s="106"/>
      <c r="J13004" s="195"/>
      <c r="K13004" s="195"/>
      <c r="L13004" s="196"/>
    </row>
    <row r="13005">
      <c r="A13005" s="198"/>
      <c r="B13005" s="219"/>
      <c r="C13005" s="103"/>
      <c r="D13005" s="103"/>
      <c r="E13005" s="5" t="str">
        <f t="array" ref="E13005">IF(D13005="","",XLOOKUP(D13005,DATOS!$D$6:D14000,DATOS!$C$6:C14000,0,0,1))</f>
        <v/>
      </c>
      <c r="F13005" s="220"/>
      <c r="G13005" s="221"/>
      <c r="H13005" s="194"/>
      <c r="I13005" s="106"/>
      <c r="J13005" s="195"/>
      <c r="K13005" s="195"/>
      <c r="L13005" s="196"/>
    </row>
    <row r="13006">
      <c r="A13006" s="198"/>
      <c r="B13006" s="219"/>
      <c r="C13006" s="103"/>
      <c r="D13006" s="103"/>
      <c r="E13006" s="5" t="str">
        <f t="array" ref="E13006">IF(D13006="","",XLOOKUP(D13006,DATOS!$D$6:D14000,DATOS!$C$6:C14000,0,0,1))</f>
        <v/>
      </c>
      <c r="F13006" s="220"/>
      <c r="G13006" s="221"/>
      <c r="H13006" s="194"/>
      <c r="I13006" s="106"/>
      <c r="J13006" s="195"/>
      <c r="K13006" s="195"/>
      <c r="L13006" s="196"/>
    </row>
    <row r="13007">
      <c r="A13007" s="198"/>
      <c r="B13007" s="219"/>
      <c r="C13007" s="103"/>
      <c r="D13007" s="103"/>
      <c r="E13007" s="5" t="str">
        <f t="array" ref="E13007">IF(D13007="","",XLOOKUP(D13007,DATOS!$D$6:D14000,DATOS!$C$6:C14000,0,0,1))</f>
        <v/>
      </c>
      <c r="F13007" s="220"/>
      <c r="G13007" s="221"/>
      <c r="H13007" s="194"/>
      <c r="I13007" s="106"/>
      <c r="J13007" s="195"/>
      <c r="K13007" s="195"/>
      <c r="L13007" s="196"/>
    </row>
    <row r="13008">
      <c r="A13008" s="198"/>
      <c r="B13008" s="219"/>
      <c r="C13008" s="103"/>
      <c r="D13008" s="103"/>
      <c r="E13008" s="5" t="str">
        <f t="array" ref="E13008">IF(D13008="","",XLOOKUP(D13008,DATOS!$D$6:D14000,DATOS!$C$6:C14000,0,0,1))</f>
        <v/>
      </c>
      <c r="F13008" s="220"/>
      <c r="G13008" s="221"/>
      <c r="H13008" s="194"/>
      <c r="I13008" s="106"/>
      <c r="J13008" s="195"/>
      <c r="K13008" s="195"/>
      <c r="L13008" s="196"/>
    </row>
    <row r="13009">
      <c r="A13009" s="198"/>
      <c r="B13009" s="219"/>
      <c r="C13009" s="103"/>
      <c r="D13009" s="103"/>
      <c r="E13009" s="5" t="str">
        <f t="array" ref="E13009">IF(D13009="","",XLOOKUP(D13009,DATOS!$D$6:D14000,DATOS!$C$6:C14000,0,0,1))</f>
        <v/>
      </c>
      <c r="F13009" s="220"/>
      <c r="G13009" s="221"/>
      <c r="H13009" s="194"/>
      <c r="I13009" s="106"/>
      <c r="J13009" s="195"/>
      <c r="K13009" s="195"/>
      <c r="L13009" s="196"/>
    </row>
    <row r="13010">
      <c r="A13010" s="198"/>
      <c r="B13010" s="219"/>
      <c r="C13010" s="103"/>
      <c r="D13010" s="103"/>
      <c r="E13010" s="5" t="str">
        <f t="array" ref="E13010">IF(D13010="","",XLOOKUP(D13010,DATOS!$D$6:D14000,DATOS!$C$6:C14000,0,0,1))</f>
        <v/>
      </c>
      <c r="F13010" s="220"/>
      <c r="G13010" s="221"/>
      <c r="H13010" s="194"/>
      <c r="I13010" s="106"/>
      <c r="J13010" s="195"/>
      <c r="K13010" s="195"/>
      <c r="L13010" s="196"/>
    </row>
    <row r="13011">
      <c r="A13011" s="198"/>
      <c r="B13011" s="219"/>
      <c r="C13011" s="103"/>
      <c r="D13011" s="103"/>
      <c r="E13011" s="5" t="str">
        <f t="array" ref="E13011">IF(D13011="","",XLOOKUP(D13011,DATOS!$D$6:D14000,DATOS!$C$6:C14000,0,0,1))</f>
        <v/>
      </c>
      <c r="F13011" s="220"/>
      <c r="G13011" s="221"/>
      <c r="H13011" s="194"/>
      <c r="I13011" s="106"/>
      <c r="J13011" s="195"/>
      <c r="K13011" s="195"/>
      <c r="L13011" s="196"/>
    </row>
    <row r="13012">
      <c r="A13012" s="198"/>
      <c r="B13012" s="219"/>
      <c r="C13012" s="103"/>
      <c r="D13012" s="103"/>
      <c r="E13012" s="5" t="str">
        <f t="array" ref="E13012">IF(D13012="","",XLOOKUP(D13012,DATOS!$D$6:D14000,DATOS!$C$6:C14000,0,0,1))</f>
        <v/>
      </c>
      <c r="F13012" s="220"/>
      <c r="G13012" s="221"/>
      <c r="H13012" s="194"/>
      <c r="I13012" s="106"/>
      <c r="J13012" s="195"/>
      <c r="K13012" s="195"/>
      <c r="L13012" s="196"/>
    </row>
    <row r="13013">
      <c r="A13013" s="198"/>
      <c r="B13013" s="219"/>
      <c r="C13013" s="103"/>
      <c r="D13013" s="103"/>
      <c r="E13013" s="5" t="str">
        <f t="array" ref="E13013">IF(D13013="","",XLOOKUP(D13013,DATOS!$D$6:D14000,DATOS!$C$6:C14000,0,0,1))</f>
        <v/>
      </c>
      <c r="F13013" s="220"/>
      <c r="G13013" s="221"/>
      <c r="H13013" s="194"/>
      <c r="I13013" s="106"/>
      <c r="J13013" s="195"/>
      <c r="K13013" s="195"/>
      <c r="L13013" s="196"/>
    </row>
    <row r="13014">
      <c r="A13014" s="198"/>
      <c r="B13014" s="219"/>
      <c r="C13014" s="103"/>
      <c r="D13014" s="103"/>
      <c r="E13014" s="5" t="str">
        <f t="array" ref="E13014">IF(D13014="","",XLOOKUP(D13014,DATOS!$D$6:D14000,DATOS!$C$6:C14000,0,0,1))</f>
        <v/>
      </c>
      <c r="F13014" s="220"/>
      <c r="G13014" s="221"/>
      <c r="H13014" s="194"/>
      <c r="I13014" s="106"/>
      <c r="J13014" s="195"/>
      <c r="K13014" s="195"/>
      <c r="L13014" s="196"/>
    </row>
    <row r="13015">
      <c r="A13015" s="198"/>
      <c r="B13015" s="219"/>
      <c r="C13015" s="103"/>
      <c r="D13015" s="103"/>
      <c r="E13015" s="5" t="str">
        <f t="array" ref="E13015">IF(D13015="","",XLOOKUP(D13015,DATOS!$D$6:D14000,DATOS!$C$6:C14000,0,0,1))</f>
        <v/>
      </c>
      <c r="F13015" s="220"/>
      <c r="G13015" s="221"/>
      <c r="H13015" s="194"/>
      <c r="I13015" s="106"/>
      <c r="J13015" s="195"/>
      <c r="K13015" s="195"/>
      <c r="L13015" s="196"/>
    </row>
    <row r="13016">
      <c r="A13016" s="198"/>
      <c r="B13016" s="219"/>
      <c r="C13016" s="103"/>
      <c r="D13016" s="103"/>
      <c r="E13016" s="5" t="str">
        <f t="array" ref="E13016">IF(D13016="","",XLOOKUP(D13016,DATOS!$D$6:D14000,DATOS!$C$6:C14000,0,0,1))</f>
        <v/>
      </c>
      <c r="F13016" s="220"/>
      <c r="G13016" s="221"/>
      <c r="H13016" s="194"/>
      <c r="I13016" s="106"/>
      <c r="J13016" s="195"/>
      <c r="K13016" s="195"/>
      <c r="L13016" s="196"/>
    </row>
    <row r="13017">
      <c r="A13017" s="198"/>
      <c r="B13017" s="219"/>
      <c r="C13017" s="103"/>
      <c r="D13017" s="103"/>
      <c r="E13017" s="5" t="str">
        <f t="array" ref="E13017">IF(D13017="","",XLOOKUP(D13017,DATOS!$D$6:D14000,DATOS!$C$6:C14000,0,0,1))</f>
        <v/>
      </c>
      <c r="F13017" s="220"/>
      <c r="G13017" s="221"/>
      <c r="H13017" s="194"/>
      <c r="I13017" s="106"/>
      <c r="J13017" s="195"/>
      <c r="K13017" s="195"/>
      <c r="L13017" s="196"/>
    </row>
    <row r="13018">
      <c r="A13018" s="198"/>
      <c r="B13018" s="219"/>
      <c r="C13018" s="103"/>
      <c r="D13018" s="103"/>
      <c r="E13018" s="5" t="str">
        <f t="array" ref="E13018">IF(D13018="","",XLOOKUP(D13018,DATOS!$D$6:D14000,DATOS!$C$6:C14000,0,0,1))</f>
        <v/>
      </c>
      <c r="F13018" s="220"/>
      <c r="G13018" s="221"/>
      <c r="H13018" s="194"/>
      <c r="I13018" s="106"/>
      <c r="J13018" s="195"/>
      <c r="K13018" s="195"/>
      <c r="L13018" s="196"/>
    </row>
    <row r="13019">
      <c r="A13019" s="198"/>
      <c r="B13019" s="219"/>
      <c r="C13019" s="103"/>
      <c r="D13019" s="103"/>
      <c r="E13019" s="5" t="str">
        <f t="array" ref="E13019">IF(D13019="","",XLOOKUP(D13019,DATOS!$D$6:D14000,DATOS!$C$6:C14000,0,0,1))</f>
        <v/>
      </c>
      <c r="F13019" s="220"/>
      <c r="G13019" s="221"/>
      <c r="H13019" s="194"/>
      <c r="I13019" s="106"/>
      <c r="J13019" s="195"/>
      <c r="K13019" s="195"/>
      <c r="L13019" s="196"/>
    </row>
    <row r="13020">
      <c r="A13020" s="198"/>
      <c r="B13020" s="219"/>
      <c r="C13020" s="103"/>
      <c r="D13020" s="103"/>
      <c r="E13020" s="5" t="str">
        <f t="array" ref="E13020">IF(D13020="","",XLOOKUP(D13020,DATOS!$D$6:D14000,DATOS!$C$6:C14000,0,0,1))</f>
        <v/>
      </c>
      <c r="F13020" s="220"/>
      <c r="G13020" s="221"/>
      <c r="H13020" s="194"/>
      <c r="I13020" s="106"/>
      <c r="J13020" s="195"/>
      <c r="K13020" s="195"/>
      <c r="L13020" s="196"/>
    </row>
    <row r="13021">
      <c r="A13021" s="198"/>
      <c r="B13021" s="219"/>
      <c r="C13021" s="103"/>
      <c r="D13021" s="103"/>
      <c r="E13021" s="5" t="str">
        <f t="array" ref="E13021">IF(D13021="","",XLOOKUP(D13021,DATOS!$D$6:D14000,DATOS!$C$6:C14000,0,0,1))</f>
        <v/>
      </c>
      <c r="F13021" s="220"/>
      <c r="G13021" s="221"/>
      <c r="H13021" s="194"/>
      <c r="I13021" s="106"/>
      <c r="J13021" s="195"/>
      <c r="K13021" s="195"/>
      <c r="L13021" s="196"/>
    </row>
    <row r="13022">
      <c r="A13022" s="198"/>
      <c r="B13022" s="219"/>
      <c r="C13022" s="103"/>
      <c r="D13022" s="103"/>
      <c r="E13022" s="5" t="str">
        <f t="array" ref="E13022">IF(D13022="","",XLOOKUP(D13022,DATOS!$D$6:D14000,DATOS!$C$6:C14000,0,0,1))</f>
        <v/>
      </c>
      <c r="F13022" s="220"/>
      <c r="G13022" s="221"/>
      <c r="H13022" s="194"/>
      <c r="I13022" s="106"/>
      <c r="J13022" s="195"/>
      <c r="K13022" s="195"/>
      <c r="L13022" s="196"/>
    </row>
    <row r="13023">
      <c r="A13023" s="198"/>
      <c r="B13023" s="219"/>
      <c r="C13023" s="103"/>
      <c r="D13023" s="103"/>
      <c r="E13023" s="5" t="str">
        <f t="array" ref="E13023">IF(D13023="","",XLOOKUP(D13023,DATOS!$D$6:D14000,DATOS!$C$6:C14000,0,0,1))</f>
        <v/>
      </c>
      <c r="F13023" s="220"/>
      <c r="G13023" s="221"/>
      <c r="H13023" s="194"/>
      <c r="I13023" s="106"/>
      <c r="J13023" s="195"/>
      <c r="K13023" s="195"/>
      <c r="L13023" s="196"/>
    </row>
    <row r="13024">
      <c r="A13024" s="198"/>
      <c r="B13024" s="219"/>
      <c r="C13024" s="103"/>
      <c r="D13024" s="103"/>
      <c r="E13024" s="5" t="str">
        <f t="array" ref="E13024">IF(D13024="","",XLOOKUP(D13024,DATOS!$D$6:D14000,DATOS!$C$6:C14000,0,0,1))</f>
        <v/>
      </c>
      <c r="F13024" s="220"/>
      <c r="G13024" s="221"/>
      <c r="H13024" s="194"/>
      <c r="I13024" s="106"/>
      <c r="J13024" s="195"/>
      <c r="K13024" s="195"/>
      <c r="L13024" s="196"/>
    </row>
    <row r="13025">
      <c r="A13025" s="198"/>
      <c r="B13025" s="219"/>
      <c r="C13025" s="103"/>
      <c r="D13025" s="103"/>
      <c r="E13025" s="5" t="str">
        <f t="array" ref="E13025">IF(D13025="","",XLOOKUP(D13025,DATOS!$D$6:D14000,DATOS!$C$6:C14000,0,0,1))</f>
        <v/>
      </c>
      <c r="F13025" s="220"/>
      <c r="G13025" s="221"/>
      <c r="H13025" s="194"/>
      <c r="I13025" s="106"/>
      <c r="J13025" s="195"/>
      <c r="K13025" s="195"/>
      <c r="L13025" s="196"/>
    </row>
    <row r="13026">
      <c r="A13026" s="198"/>
      <c r="B13026" s="219"/>
      <c r="C13026" s="103"/>
      <c r="D13026" s="103"/>
      <c r="E13026" s="5" t="str">
        <f t="array" ref="E13026">IF(D13026="","",XLOOKUP(D13026,DATOS!$D$6:D14000,DATOS!$C$6:C14000,0,0,1))</f>
        <v/>
      </c>
      <c r="F13026" s="220"/>
      <c r="G13026" s="221"/>
      <c r="H13026" s="194"/>
      <c r="I13026" s="106"/>
      <c r="J13026" s="195"/>
      <c r="K13026" s="195"/>
      <c r="L13026" s="196"/>
    </row>
    <row r="13027">
      <c r="A13027" s="198"/>
      <c r="B13027" s="219"/>
      <c r="C13027" s="103"/>
      <c r="D13027" s="103"/>
      <c r="E13027" s="5" t="str">
        <f t="array" ref="E13027">IF(D13027="","",XLOOKUP(D13027,DATOS!$D$6:D14000,DATOS!$C$6:C14000,0,0,1))</f>
        <v/>
      </c>
      <c r="F13027" s="220"/>
      <c r="G13027" s="221"/>
      <c r="H13027" s="194"/>
      <c r="I13027" s="106"/>
      <c r="J13027" s="195"/>
      <c r="K13027" s="195"/>
      <c r="L13027" s="196"/>
    </row>
    <row r="13028">
      <c r="A13028" s="198"/>
      <c r="B13028" s="219"/>
      <c r="C13028" s="103"/>
      <c r="D13028" s="103"/>
      <c r="E13028" s="5" t="str">
        <f t="array" ref="E13028">IF(D13028="","",XLOOKUP(D13028,DATOS!$D$6:D14000,DATOS!$C$6:C14000,0,0,1))</f>
        <v/>
      </c>
      <c r="F13028" s="220"/>
      <c r="G13028" s="221"/>
      <c r="H13028" s="194"/>
      <c r="I13028" s="106"/>
      <c r="J13028" s="195"/>
      <c r="K13028" s="195"/>
      <c r="L13028" s="196"/>
    </row>
    <row r="13029">
      <c r="A13029" s="198"/>
      <c r="B13029" s="219"/>
      <c r="C13029" s="103"/>
      <c r="D13029" s="103"/>
      <c r="E13029" s="5" t="str">
        <f t="array" ref="E13029">IF(D13029="","",XLOOKUP(D13029,DATOS!$D$6:D14000,DATOS!$C$6:C14000,0,0,1))</f>
        <v/>
      </c>
      <c r="F13029" s="220"/>
      <c r="G13029" s="221"/>
      <c r="H13029" s="194"/>
      <c r="I13029" s="106"/>
      <c r="J13029" s="195"/>
      <c r="K13029" s="195"/>
      <c r="L13029" s="196"/>
    </row>
    <row r="13030">
      <c r="A13030" s="198"/>
      <c r="B13030" s="219"/>
      <c r="C13030" s="103"/>
      <c r="D13030" s="103"/>
      <c r="E13030" s="5" t="str">
        <f t="array" ref="E13030">IF(D13030="","",XLOOKUP(D13030,DATOS!$D$6:D14000,DATOS!$C$6:C14000,0,0,1))</f>
        <v/>
      </c>
      <c r="F13030" s="220"/>
      <c r="G13030" s="221"/>
      <c r="H13030" s="194"/>
      <c r="I13030" s="106"/>
      <c r="J13030" s="195"/>
      <c r="K13030" s="195"/>
      <c r="L13030" s="196"/>
    </row>
    <row r="13031">
      <c r="A13031" s="198"/>
      <c r="B13031" s="219"/>
      <c r="C13031" s="103"/>
      <c r="D13031" s="103"/>
      <c r="E13031" s="5" t="str">
        <f t="array" ref="E13031">IF(D13031="","",XLOOKUP(D13031,DATOS!$D$6:D14000,DATOS!$C$6:C14000,0,0,1))</f>
        <v/>
      </c>
      <c r="F13031" s="220"/>
      <c r="G13031" s="221"/>
      <c r="H13031" s="194"/>
      <c r="I13031" s="106"/>
      <c r="J13031" s="195"/>
      <c r="K13031" s="195"/>
      <c r="L13031" s="196"/>
    </row>
    <row r="13032">
      <c r="A13032" s="198"/>
      <c r="B13032" s="219"/>
      <c r="C13032" s="103"/>
      <c r="D13032" s="103"/>
      <c r="E13032" s="5" t="str">
        <f t="array" ref="E13032">IF(D13032="","",XLOOKUP(D13032,DATOS!$D$6:D14000,DATOS!$C$6:C14000,0,0,1))</f>
        <v/>
      </c>
      <c r="F13032" s="220"/>
      <c r="G13032" s="221"/>
      <c r="H13032" s="194"/>
      <c r="I13032" s="106"/>
      <c r="J13032" s="195"/>
      <c r="K13032" s="195"/>
      <c r="L13032" s="196"/>
    </row>
    <row r="13033">
      <c r="A13033" s="198"/>
      <c r="B13033" s="219"/>
      <c r="C13033" s="103"/>
      <c r="D13033" s="103"/>
      <c r="E13033" s="5" t="str">
        <f t="array" ref="E13033">IF(D13033="","",XLOOKUP(D13033,DATOS!$D$6:D14000,DATOS!$C$6:C14000,0,0,1))</f>
        <v/>
      </c>
      <c r="F13033" s="220"/>
      <c r="G13033" s="221"/>
      <c r="H13033" s="194"/>
      <c r="I13033" s="106"/>
      <c r="J13033" s="195"/>
      <c r="K13033" s="195"/>
      <c r="L13033" s="196"/>
    </row>
    <row r="13034">
      <c r="A13034" s="198"/>
      <c r="B13034" s="219"/>
      <c r="C13034" s="103"/>
      <c r="D13034" s="103"/>
      <c r="E13034" s="5" t="str">
        <f t="array" ref="E13034">IF(D13034="","",XLOOKUP(D13034,DATOS!$D$6:D14000,DATOS!$C$6:C14000,0,0,1))</f>
        <v/>
      </c>
      <c r="F13034" s="220"/>
      <c r="G13034" s="221"/>
      <c r="H13034" s="194"/>
      <c r="I13034" s="106"/>
      <c r="J13034" s="195"/>
      <c r="K13034" s="195"/>
      <c r="L13034" s="196"/>
    </row>
    <row r="13035">
      <c r="A13035" s="198"/>
      <c r="B13035" s="219"/>
      <c r="C13035" s="103"/>
      <c r="D13035" s="103"/>
      <c r="E13035" s="5" t="str">
        <f t="array" ref="E13035">IF(D13035="","",XLOOKUP(D13035,DATOS!$D$6:D14000,DATOS!$C$6:C14000,0,0,1))</f>
        <v/>
      </c>
      <c r="F13035" s="220"/>
      <c r="G13035" s="221"/>
      <c r="H13035" s="194"/>
      <c r="I13035" s="106"/>
      <c r="J13035" s="195"/>
      <c r="K13035" s="195"/>
      <c r="L13035" s="196"/>
    </row>
    <row r="13036">
      <c r="A13036" s="198"/>
      <c r="B13036" s="219"/>
      <c r="C13036" s="103"/>
      <c r="D13036" s="103"/>
      <c r="E13036" s="5" t="str">
        <f t="array" ref="E13036">IF(D13036="","",XLOOKUP(D13036,DATOS!$D$6:D14000,DATOS!$C$6:C14000,0,0,1))</f>
        <v/>
      </c>
      <c r="F13036" s="220"/>
      <c r="G13036" s="221"/>
      <c r="H13036" s="194"/>
      <c r="I13036" s="106"/>
      <c r="J13036" s="195"/>
      <c r="K13036" s="195"/>
      <c r="L13036" s="196"/>
    </row>
    <row r="13037">
      <c r="A13037" s="198"/>
      <c r="B13037" s="219"/>
      <c r="C13037" s="103"/>
      <c r="D13037" s="103"/>
      <c r="E13037" s="5" t="str">
        <f t="array" ref="E13037">IF(D13037="","",XLOOKUP(D13037,DATOS!$D$6:D14000,DATOS!$C$6:C14000,0,0,1))</f>
        <v/>
      </c>
      <c r="F13037" s="220"/>
      <c r="G13037" s="221"/>
      <c r="H13037" s="194"/>
      <c r="I13037" s="106"/>
      <c r="J13037" s="195"/>
      <c r="K13037" s="195"/>
      <c r="L13037" s="196"/>
    </row>
    <row r="13038">
      <c r="A13038" s="198"/>
      <c r="B13038" s="219"/>
      <c r="C13038" s="103"/>
      <c r="D13038" s="103"/>
      <c r="E13038" s="5" t="str">
        <f t="array" ref="E13038">IF(D13038="","",XLOOKUP(D13038,DATOS!$D$6:D14000,DATOS!$C$6:C14000,0,0,1))</f>
        <v/>
      </c>
      <c r="F13038" s="220"/>
      <c r="G13038" s="221"/>
      <c r="H13038" s="194"/>
      <c r="I13038" s="106"/>
      <c r="J13038" s="195"/>
      <c r="K13038" s="195"/>
      <c r="L13038" s="196"/>
    </row>
    <row r="13039">
      <c r="A13039" s="198"/>
      <c r="B13039" s="219"/>
      <c r="C13039" s="103"/>
      <c r="D13039" s="103"/>
      <c r="E13039" s="5" t="str">
        <f t="array" ref="E13039">IF(D13039="","",XLOOKUP(D13039,DATOS!$D$6:D14000,DATOS!$C$6:C14000,0,0,1))</f>
        <v/>
      </c>
      <c r="F13039" s="220"/>
      <c r="G13039" s="221"/>
      <c r="H13039" s="194"/>
      <c r="I13039" s="106"/>
      <c r="J13039" s="195"/>
      <c r="K13039" s="195"/>
      <c r="L13039" s="196"/>
    </row>
    <row r="13040">
      <c r="A13040" s="198"/>
      <c r="B13040" s="219"/>
      <c r="C13040" s="103"/>
      <c r="D13040" s="103"/>
      <c r="E13040" s="5" t="str">
        <f t="array" ref="E13040">IF(D13040="","",XLOOKUP(D13040,DATOS!$D$6:D14000,DATOS!$C$6:C14000,0,0,1))</f>
        <v/>
      </c>
      <c r="F13040" s="220"/>
      <c r="G13040" s="221"/>
      <c r="H13040" s="194"/>
      <c r="I13040" s="106"/>
      <c r="J13040" s="195"/>
      <c r="K13040" s="195"/>
      <c r="L13040" s="196"/>
    </row>
    <row r="13041">
      <c r="A13041" s="198"/>
      <c r="B13041" s="219"/>
      <c r="C13041" s="103"/>
      <c r="D13041" s="103"/>
      <c r="E13041" s="5" t="str">
        <f t="array" ref="E13041">IF(D13041="","",XLOOKUP(D13041,DATOS!$D$6:D14000,DATOS!$C$6:C14000,0,0,1))</f>
        <v/>
      </c>
      <c r="F13041" s="220"/>
      <c r="G13041" s="221"/>
      <c r="H13041" s="194"/>
      <c r="I13041" s="106"/>
      <c r="J13041" s="195"/>
      <c r="K13041" s="195"/>
      <c r="L13041" s="196"/>
    </row>
    <row r="13042">
      <c r="A13042" s="198"/>
      <c r="B13042" s="219"/>
      <c r="C13042" s="103"/>
      <c r="D13042" s="103"/>
      <c r="E13042" s="5" t="str">
        <f t="array" ref="E13042">IF(D13042="","",XLOOKUP(D13042,DATOS!$D$6:D14000,DATOS!$C$6:C14000,0,0,1))</f>
        <v/>
      </c>
      <c r="F13042" s="220"/>
      <c r="G13042" s="221"/>
      <c r="H13042" s="194"/>
      <c r="I13042" s="106"/>
      <c r="J13042" s="195"/>
      <c r="K13042" s="195"/>
      <c r="L13042" s="196"/>
    </row>
    <row r="13043">
      <c r="A13043" s="198"/>
      <c r="B13043" s="219"/>
      <c r="C13043" s="103"/>
      <c r="D13043" s="103"/>
      <c r="E13043" s="5" t="str">
        <f t="array" ref="E13043">IF(D13043="","",XLOOKUP(D13043,DATOS!$D$6:D14000,DATOS!$C$6:C14000,0,0,1))</f>
        <v/>
      </c>
      <c r="F13043" s="220"/>
      <c r="G13043" s="221"/>
      <c r="H13043" s="194"/>
      <c r="I13043" s="106"/>
      <c r="J13043" s="195"/>
      <c r="K13043" s="195"/>
      <c r="L13043" s="196"/>
    </row>
    <row r="13044">
      <c r="A13044" s="198"/>
      <c r="B13044" s="219"/>
      <c r="C13044" s="103"/>
      <c r="D13044" s="103"/>
      <c r="E13044" s="5" t="str">
        <f t="array" ref="E13044">IF(D13044="","",XLOOKUP(D13044,DATOS!$D$6:D14000,DATOS!$C$6:C14000,0,0,1))</f>
        <v/>
      </c>
      <c r="F13044" s="220"/>
      <c r="G13044" s="221"/>
      <c r="H13044" s="194"/>
      <c r="I13044" s="106"/>
      <c r="J13044" s="195"/>
      <c r="K13044" s="195"/>
      <c r="L13044" s="196"/>
    </row>
    <row r="13045">
      <c r="A13045" s="198"/>
      <c r="B13045" s="219"/>
      <c r="C13045" s="103"/>
      <c r="D13045" s="103"/>
      <c r="E13045" s="5" t="str">
        <f t="array" ref="E13045">IF(D13045="","",XLOOKUP(D13045,DATOS!$D$6:D14000,DATOS!$C$6:C14000,0,0,1))</f>
        <v/>
      </c>
      <c r="F13045" s="220"/>
      <c r="G13045" s="221"/>
      <c r="H13045" s="194"/>
      <c r="I13045" s="106"/>
      <c r="J13045" s="195"/>
      <c r="K13045" s="195"/>
      <c r="L13045" s="196"/>
    </row>
    <row r="13046">
      <c r="A13046" s="198"/>
      <c r="B13046" s="219"/>
      <c r="C13046" s="103"/>
      <c r="D13046" s="103"/>
      <c r="E13046" s="5" t="str">
        <f t="array" ref="E13046">IF(D13046="","",XLOOKUP(D13046,DATOS!$D$6:D14000,DATOS!$C$6:C14000,0,0,1))</f>
        <v/>
      </c>
      <c r="F13046" s="220"/>
      <c r="G13046" s="221"/>
      <c r="H13046" s="194"/>
      <c r="I13046" s="106"/>
      <c r="J13046" s="195"/>
      <c r="K13046" s="195"/>
      <c r="L13046" s="196"/>
    </row>
    <row r="13047">
      <c r="A13047" s="198"/>
      <c r="B13047" s="219"/>
      <c r="C13047" s="103"/>
      <c r="D13047" s="103"/>
      <c r="E13047" s="5" t="str">
        <f t="array" ref="E13047">IF(D13047="","",XLOOKUP(D13047,DATOS!$D$6:D14000,DATOS!$C$6:C14000,0,0,1))</f>
        <v/>
      </c>
      <c r="F13047" s="220"/>
      <c r="G13047" s="221"/>
      <c r="H13047" s="194"/>
      <c r="I13047" s="106"/>
      <c r="J13047" s="195"/>
      <c r="K13047" s="195"/>
      <c r="L13047" s="196"/>
    </row>
    <row r="13048">
      <c r="A13048" s="198"/>
      <c r="B13048" s="219"/>
      <c r="C13048" s="103"/>
      <c r="D13048" s="103"/>
      <c r="E13048" s="5" t="str">
        <f t="array" ref="E13048">IF(D13048="","",XLOOKUP(D13048,DATOS!$D$6:D14000,DATOS!$C$6:C14000,0,0,1))</f>
        <v/>
      </c>
      <c r="F13048" s="220"/>
      <c r="G13048" s="221"/>
      <c r="H13048" s="194"/>
      <c r="I13048" s="106"/>
      <c r="J13048" s="195"/>
      <c r="K13048" s="195"/>
      <c r="L13048" s="196"/>
    </row>
    <row r="13049">
      <c r="A13049" s="198"/>
      <c r="B13049" s="219"/>
      <c r="C13049" s="103"/>
      <c r="D13049" s="103"/>
      <c r="E13049" s="5" t="str">
        <f t="array" ref="E13049">IF(D13049="","",XLOOKUP(D13049,DATOS!$D$6:D14000,DATOS!$C$6:C14000,0,0,1))</f>
        <v/>
      </c>
      <c r="F13049" s="220"/>
      <c r="G13049" s="221"/>
      <c r="H13049" s="194"/>
      <c r="I13049" s="106"/>
      <c r="J13049" s="195"/>
      <c r="K13049" s="195"/>
      <c r="L13049" s="196"/>
    </row>
    <row r="13050">
      <c r="A13050" s="198"/>
      <c r="B13050" s="219"/>
      <c r="C13050" s="103"/>
      <c r="D13050" s="103"/>
      <c r="E13050" s="5" t="str">
        <f t="array" ref="E13050">IF(D13050="","",XLOOKUP(D13050,DATOS!$D$6:D14000,DATOS!$C$6:C14000,0,0,1))</f>
        <v/>
      </c>
      <c r="F13050" s="220"/>
      <c r="G13050" s="221"/>
      <c r="H13050" s="194"/>
      <c r="I13050" s="106"/>
      <c r="J13050" s="195"/>
      <c r="K13050" s="195"/>
      <c r="L13050" s="196"/>
    </row>
    <row r="13051">
      <c r="A13051" s="198"/>
      <c r="B13051" s="219"/>
      <c r="C13051" s="103"/>
      <c r="D13051" s="103"/>
      <c r="E13051" s="5" t="str">
        <f t="array" ref="E13051">IF(D13051="","",XLOOKUP(D13051,DATOS!$D$6:D14000,DATOS!$C$6:C14000,0,0,1))</f>
        <v/>
      </c>
      <c r="F13051" s="220"/>
      <c r="G13051" s="221"/>
      <c r="H13051" s="194"/>
      <c r="I13051" s="106"/>
      <c r="J13051" s="195"/>
      <c r="K13051" s="195"/>
      <c r="L13051" s="196"/>
    </row>
    <row r="13052">
      <c r="A13052" s="198"/>
      <c r="B13052" s="219"/>
      <c r="C13052" s="103"/>
      <c r="D13052" s="103"/>
      <c r="E13052" s="5" t="str">
        <f t="array" ref="E13052">IF(D13052="","",XLOOKUP(D13052,DATOS!$D$6:D14000,DATOS!$C$6:C14000,0,0,1))</f>
        <v/>
      </c>
      <c r="F13052" s="220"/>
      <c r="G13052" s="221"/>
      <c r="H13052" s="194"/>
      <c r="I13052" s="106"/>
      <c r="J13052" s="195"/>
      <c r="K13052" s="195"/>
      <c r="L13052" s="196"/>
    </row>
    <row r="13053">
      <c r="A13053" s="198"/>
      <c r="B13053" s="219"/>
      <c r="C13053" s="103"/>
      <c r="D13053" s="103"/>
      <c r="E13053" s="5" t="str">
        <f t="array" ref="E13053">IF(D13053="","",XLOOKUP(D13053,DATOS!$D$6:D14000,DATOS!$C$6:C14000,0,0,1))</f>
        <v/>
      </c>
      <c r="F13053" s="220"/>
      <c r="G13053" s="221"/>
      <c r="H13053" s="194"/>
      <c r="I13053" s="106"/>
      <c r="J13053" s="195"/>
      <c r="K13053" s="195"/>
      <c r="L13053" s="196"/>
    </row>
    <row r="13054">
      <c r="A13054" s="198"/>
      <c r="B13054" s="219"/>
      <c r="C13054" s="103"/>
      <c r="D13054" s="103"/>
      <c r="E13054" s="5" t="str">
        <f t="array" ref="E13054">IF(D13054="","",XLOOKUP(D13054,DATOS!$D$6:D14000,DATOS!$C$6:C14000,0,0,1))</f>
        <v/>
      </c>
      <c r="F13054" s="220"/>
      <c r="G13054" s="221"/>
      <c r="H13054" s="194"/>
      <c r="I13054" s="106"/>
      <c r="J13054" s="195"/>
      <c r="K13054" s="195"/>
      <c r="L13054" s="196"/>
    </row>
    <row r="13055">
      <c r="A13055" s="198"/>
      <c r="B13055" s="219"/>
      <c r="C13055" s="103"/>
      <c r="D13055" s="103"/>
      <c r="E13055" s="5" t="str">
        <f t="array" ref="E13055">IF(D13055="","",XLOOKUP(D13055,DATOS!$D$6:D14000,DATOS!$C$6:C14000,0,0,1))</f>
        <v/>
      </c>
      <c r="F13055" s="220"/>
      <c r="G13055" s="221"/>
      <c r="H13055" s="194"/>
      <c r="I13055" s="106"/>
      <c r="J13055" s="195"/>
      <c r="K13055" s="195"/>
      <c r="L13055" s="196"/>
    </row>
    <row r="13056">
      <c r="A13056" s="198"/>
      <c r="B13056" s="219"/>
      <c r="C13056" s="103"/>
      <c r="D13056" s="103"/>
      <c r="E13056" s="5" t="str">
        <f t="array" ref="E13056">IF(D13056="","",XLOOKUP(D13056,DATOS!$D$6:D14000,DATOS!$C$6:C14000,0,0,1))</f>
        <v/>
      </c>
      <c r="F13056" s="220"/>
      <c r="G13056" s="221"/>
      <c r="H13056" s="194"/>
      <c r="I13056" s="106"/>
      <c r="J13056" s="195"/>
      <c r="K13056" s="195"/>
      <c r="L13056" s="196"/>
    </row>
    <row r="13057">
      <c r="A13057" s="198"/>
      <c r="B13057" s="219"/>
      <c r="C13057" s="103"/>
      <c r="D13057" s="103"/>
      <c r="E13057" s="5" t="str">
        <f t="array" ref="E13057">IF(D13057="","",XLOOKUP(D13057,DATOS!$D$6:D14000,DATOS!$C$6:C14000,0,0,1))</f>
        <v/>
      </c>
      <c r="F13057" s="220"/>
      <c r="G13057" s="221"/>
      <c r="H13057" s="194"/>
      <c r="I13057" s="106"/>
      <c r="J13057" s="195"/>
      <c r="K13057" s="195"/>
      <c r="L13057" s="196"/>
    </row>
    <row r="13058">
      <c r="A13058" s="198"/>
      <c r="B13058" s="219"/>
      <c r="C13058" s="103"/>
      <c r="D13058" s="103"/>
      <c r="E13058" s="5" t="str">
        <f t="array" ref="E13058">IF(D13058="","",XLOOKUP(D13058,DATOS!$D$6:D14000,DATOS!$C$6:C14000,0,0,1))</f>
        <v/>
      </c>
      <c r="F13058" s="220"/>
      <c r="G13058" s="221"/>
      <c r="H13058" s="194"/>
      <c r="I13058" s="106"/>
      <c r="J13058" s="195"/>
      <c r="K13058" s="195"/>
      <c r="L13058" s="196"/>
    </row>
    <row r="13059">
      <c r="A13059" s="198"/>
      <c r="B13059" s="219"/>
      <c r="C13059" s="103"/>
      <c r="D13059" s="103"/>
      <c r="E13059" s="5" t="str">
        <f t="array" ref="E13059">IF(D13059="","",XLOOKUP(D13059,DATOS!$D$6:D14000,DATOS!$C$6:C14000,0,0,1))</f>
        <v/>
      </c>
      <c r="F13059" s="220"/>
      <c r="G13059" s="221"/>
      <c r="H13059" s="194"/>
      <c r="I13059" s="106"/>
      <c r="J13059" s="195"/>
      <c r="K13059" s="195"/>
      <c r="L13059" s="196"/>
    </row>
    <row r="13060">
      <c r="A13060" s="198"/>
      <c r="B13060" s="219"/>
      <c r="C13060" s="103"/>
      <c r="D13060" s="103"/>
      <c r="E13060" s="5" t="str">
        <f t="array" ref="E13060">IF(D13060="","",XLOOKUP(D13060,DATOS!$D$6:D14000,DATOS!$C$6:C14000,0,0,1))</f>
        <v/>
      </c>
      <c r="F13060" s="220"/>
      <c r="G13060" s="221"/>
      <c r="H13060" s="194"/>
      <c r="I13060" s="106"/>
      <c r="J13060" s="195"/>
      <c r="K13060" s="195"/>
      <c r="L13060" s="196"/>
    </row>
    <row r="13061">
      <c r="A13061" s="198"/>
      <c r="B13061" s="219"/>
      <c r="C13061" s="103"/>
      <c r="D13061" s="103"/>
      <c r="E13061" s="5" t="str">
        <f t="array" ref="E13061">IF(D13061="","",XLOOKUP(D13061,DATOS!$D$6:D14000,DATOS!$C$6:C14000,0,0,1))</f>
        <v/>
      </c>
      <c r="F13061" s="220"/>
      <c r="G13061" s="221"/>
      <c r="H13061" s="194"/>
      <c r="I13061" s="106"/>
      <c r="J13061" s="195"/>
      <c r="K13061" s="195"/>
      <c r="L13061" s="196"/>
    </row>
    <row r="13062">
      <c r="A13062" s="198"/>
      <c r="B13062" s="219"/>
      <c r="C13062" s="103"/>
      <c r="D13062" s="103"/>
      <c r="E13062" s="5" t="str">
        <f t="array" ref="E13062">IF(D13062="","",XLOOKUP(D13062,DATOS!$D$6:D14000,DATOS!$C$6:C14000,0,0,1))</f>
        <v/>
      </c>
      <c r="F13062" s="220"/>
      <c r="G13062" s="221"/>
      <c r="H13062" s="194"/>
      <c r="I13062" s="106"/>
      <c r="J13062" s="195"/>
      <c r="K13062" s="195"/>
      <c r="L13062" s="196"/>
    </row>
    <row r="13063">
      <c r="A13063" s="198"/>
      <c r="B13063" s="219"/>
      <c r="C13063" s="103"/>
      <c r="D13063" s="103"/>
      <c r="E13063" s="5" t="str">
        <f t="array" ref="E13063">IF(D13063="","",XLOOKUP(D13063,DATOS!$D$6:D14000,DATOS!$C$6:C14000,0,0,1))</f>
        <v/>
      </c>
      <c r="F13063" s="220"/>
      <c r="G13063" s="221"/>
      <c r="H13063" s="194"/>
      <c r="I13063" s="106"/>
      <c r="J13063" s="195"/>
      <c r="K13063" s="195"/>
      <c r="L13063" s="196"/>
    </row>
    <row r="13064">
      <c r="A13064" s="198"/>
      <c r="B13064" s="219"/>
      <c r="C13064" s="103"/>
      <c r="D13064" s="103"/>
      <c r="E13064" s="5" t="str">
        <f t="array" ref="E13064">IF(D13064="","",XLOOKUP(D13064,DATOS!$D$6:D14000,DATOS!$C$6:C14000,0,0,1))</f>
        <v/>
      </c>
      <c r="F13064" s="220"/>
      <c r="G13064" s="221"/>
      <c r="H13064" s="194"/>
      <c r="I13064" s="106"/>
      <c r="J13064" s="195"/>
      <c r="K13064" s="195"/>
      <c r="L13064" s="196"/>
    </row>
    <row r="13065">
      <c r="A13065" s="198"/>
      <c r="B13065" s="219"/>
      <c r="C13065" s="103"/>
      <c r="D13065" s="103"/>
      <c r="E13065" s="5" t="str">
        <f t="array" ref="E13065">IF(D13065="","",XLOOKUP(D13065,DATOS!$D$6:D14000,DATOS!$C$6:C14000,0,0,1))</f>
        <v/>
      </c>
      <c r="F13065" s="220"/>
      <c r="G13065" s="221"/>
      <c r="H13065" s="194"/>
      <c r="I13065" s="106"/>
      <c r="J13065" s="195"/>
      <c r="K13065" s="195"/>
      <c r="L13065" s="196"/>
    </row>
    <row r="13066">
      <c r="A13066" s="198"/>
      <c r="B13066" s="219"/>
      <c r="C13066" s="103"/>
      <c r="D13066" s="103"/>
      <c r="E13066" s="5" t="str">
        <f t="array" ref="E13066">IF(D13066="","",XLOOKUP(D13066,DATOS!$D$6:D14000,DATOS!$C$6:C14000,0,0,1))</f>
        <v/>
      </c>
      <c r="F13066" s="220"/>
      <c r="G13066" s="221"/>
      <c r="H13066" s="194"/>
      <c r="I13066" s="106"/>
      <c r="J13066" s="195"/>
      <c r="K13066" s="195"/>
      <c r="L13066" s="196"/>
    </row>
    <row r="13067">
      <c r="A13067" s="198"/>
      <c r="B13067" s="219"/>
      <c r="C13067" s="103"/>
      <c r="D13067" s="103"/>
      <c r="E13067" s="5" t="str">
        <f t="array" ref="E13067">IF(D13067="","",XLOOKUP(D13067,DATOS!$D$6:D14000,DATOS!$C$6:C14000,0,0,1))</f>
        <v/>
      </c>
      <c r="F13067" s="220"/>
      <c r="G13067" s="221"/>
      <c r="H13067" s="194"/>
      <c r="I13067" s="106"/>
      <c r="J13067" s="195"/>
      <c r="K13067" s="195"/>
      <c r="L13067" s="196"/>
    </row>
    <row r="13068">
      <c r="A13068" s="198"/>
      <c r="B13068" s="219"/>
      <c r="C13068" s="103"/>
      <c r="D13068" s="103"/>
      <c r="E13068" s="5" t="str">
        <f t="array" ref="E13068">IF(D13068="","",XLOOKUP(D13068,DATOS!$D$6:D14000,DATOS!$C$6:C14000,0,0,1))</f>
        <v/>
      </c>
      <c r="F13068" s="220"/>
      <c r="G13068" s="221"/>
      <c r="H13068" s="194"/>
      <c r="I13068" s="106"/>
      <c r="J13068" s="195"/>
      <c r="K13068" s="195"/>
      <c r="L13068" s="196"/>
    </row>
    <row r="13069">
      <c r="A13069" s="198"/>
      <c r="B13069" s="219"/>
      <c r="C13069" s="103"/>
      <c r="D13069" s="103"/>
      <c r="E13069" s="5" t="str">
        <f t="array" ref="E13069">IF(D13069="","",XLOOKUP(D13069,DATOS!$D$6:D14000,DATOS!$C$6:C14000,0,0,1))</f>
        <v/>
      </c>
      <c r="F13069" s="220"/>
      <c r="G13069" s="221"/>
      <c r="H13069" s="194"/>
      <c r="I13069" s="106"/>
      <c r="J13069" s="195"/>
      <c r="K13069" s="195"/>
      <c r="L13069" s="196"/>
    </row>
    <row r="13070">
      <c r="A13070" s="198"/>
      <c r="B13070" s="219"/>
      <c r="C13070" s="103"/>
      <c r="D13070" s="103"/>
      <c r="E13070" s="5" t="str">
        <f t="array" ref="E13070">IF(D13070="","",XLOOKUP(D13070,DATOS!$D$6:D14000,DATOS!$C$6:C14000,0,0,1))</f>
        <v/>
      </c>
      <c r="F13070" s="220"/>
      <c r="G13070" s="221"/>
      <c r="H13070" s="194"/>
      <c r="I13070" s="106"/>
      <c r="J13070" s="195"/>
      <c r="K13070" s="195"/>
      <c r="L13070" s="196"/>
    </row>
    <row r="13071">
      <c r="A13071" s="198"/>
      <c r="B13071" s="219"/>
      <c r="C13071" s="103"/>
      <c r="D13071" s="103"/>
      <c r="E13071" s="5" t="str">
        <f t="array" ref="E13071">IF(D13071="","",XLOOKUP(D13071,DATOS!$D$6:D14000,DATOS!$C$6:C14000,0,0,1))</f>
        <v/>
      </c>
      <c r="F13071" s="220"/>
      <c r="G13071" s="221"/>
      <c r="H13071" s="194"/>
      <c r="I13071" s="106"/>
      <c r="J13071" s="195"/>
      <c r="K13071" s="195"/>
      <c r="L13071" s="196"/>
    </row>
    <row r="13072">
      <c r="A13072" s="198"/>
      <c r="B13072" s="219"/>
      <c r="C13072" s="103"/>
      <c r="D13072" s="103"/>
      <c r="E13072" s="5" t="str">
        <f t="array" ref="E13072">IF(D13072="","",XLOOKUP(D13072,DATOS!$D$6:D14000,DATOS!$C$6:C14000,0,0,1))</f>
        <v/>
      </c>
      <c r="F13072" s="220"/>
      <c r="G13072" s="221"/>
      <c r="H13072" s="194"/>
      <c r="I13072" s="106"/>
      <c r="J13072" s="195"/>
      <c r="K13072" s="195"/>
      <c r="L13072" s="196"/>
    </row>
    <row r="13073">
      <c r="A13073" s="198"/>
      <c r="B13073" s="219"/>
      <c r="C13073" s="103"/>
      <c r="D13073" s="103"/>
      <c r="E13073" s="5" t="str">
        <f t="array" ref="E13073">IF(D13073="","",XLOOKUP(D13073,DATOS!$D$6:D14000,DATOS!$C$6:C14000,0,0,1))</f>
        <v/>
      </c>
      <c r="F13073" s="220"/>
      <c r="G13073" s="221"/>
      <c r="H13073" s="194"/>
      <c r="I13073" s="106"/>
      <c r="J13073" s="195"/>
      <c r="K13073" s="195"/>
      <c r="L13073" s="196"/>
    </row>
    <row r="13074">
      <c r="A13074" s="198"/>
      <c r="B13074" s="219"/>
      <c r="C13074" s="103"/>
      <c r="D13074" s="103"/>
      <c r="E13074" s="5" t="str">
        <f t="array" ref="E13074">IF(D13074="","",XLOOKUP(D13074,DATOS!$D$6:D14000,DATOS!$C$6:C14000,0,0,1))</f>
        <v/>
      </c>
      <c r="F13074" s="220"/>
      <c r="G13074" s="221"/>
      <c r="H13074" s="194"/>
      <c r="I13074" s="106"/>
      <c r="J13074" s="195"/>
      <c r="K13074" s="195"/>
      <c r="L13074" s="196"/>
    </row>
    <row r="13075">
      <c r="A13075" s="198"/>
      <c r="B13075" s="219"/>
      <c r="C13075" s="103"/>
      <c r="D13075" s="103"/>
      <c r="E13075" s="5" t="str">
        <f t="array" ref="E13075">IF(D13075="","",XLOOKUP(D13075,DATOS!$D$6:D14000,DATOS!$C$6:C14000,0,0,1))</f>
        <v/>
      </c>
      <c r="F13075" s="220"/>
      <c r="G13075" s="221"/>
      <c r="H13075" s="194"/>
      <c r="I13075" s="106"/>
      <c r="J13075" s="195"/>
      <c r="K13075" s="195"/>
      <c r="L13075" s="196"/>
    </row>
    <row r="13076">
      <c r="A13076" s="198"/>
      <c r="B13076" s="219"/>
      <c r="C13076" s="103"/>
      <c r="D13076" s="103"/>
      <c r="E13076" s="5" t="str">
        <f t="array" ref="E13076">IF(D13076="","",XLOOKUP(D13076,DATOS!$D$6:D14000,DATOS!$C$6:C14000,0,0,1))</f>
        <v/>
      </c>
      <c r="F13076" s="220"/>
      <c r="G13076" s="221"/>
      <c r="H13076" s="194"/>
      <c r="I13076" s="106"/>
      <c r="J13076" s="195"/>
      <c r="K13076" s="195"/>
      <c r="L13076" s="196"/>
    </row>
    <row r="13077">
      <c r="A13077" s="198"/>
      <c r="B13077" s="219"/>
      <c r="C13077" s="103"/>
      <c r="D13077" s="103"/>
      <c r="E13077" s="5" t="str">
        <f t="array" ref="E13077">IF(D13077="","",XLOOKUP(D13077,DATOS!$D$6:D14000,DATOS!$C$6:C14000,0,0,1))</f>
        <v/>
      </c>
      <c r="F13077" s="220"/>
      <c r="G13077" s="221"/>
      <c r="H13077" s="194"/>
      <c r="I13077" s="106"/>
      <c r="J13077" s="195"/>
      <c r="K13077" s="195"/>
      <c r="L13077" s="196"/>
    </row>
    <row r="13078">
      <c r="A13078" s="198"/>
      <c r="B13078" s="219"/>
      <c r="C13078" s="103"/>
      <c r="D13078" s="103"/>
      <c r="E13078" s="5" t="str">
        <f t="array" ref="E13078">IF(D13078="","",XLOOKUP(D13078,DATOS!$D$6:D14000,DATOS!$C$6:C14000,0,0,1))</f>
        <v/>
      </c>
      <c r="F13078" s="220"/>
      <c r="G13078" s="221"/>
      <c r="H13078" s="194"/>
      <c r="I13078" s="106"/>
      <c r="J13078" s="195"/>
      <c r="K13078" s="195"/>
      <c r="L13078" s="196"/>
    </row>
    <row r="13079">
      <c r="A13079" s="198"/>
      <c r="B13079" s="219"/>
      <c r="C13079" s="103"/>
      <c r="D13079" s="103"/>
      <c r="E13079" s="5" t="str">
        <f t="array" ref="E13079">IF(D13079="","",XLOOKUP(D13079,DATOS!$D$6:D14000,DATOS!$C$6:C14000,0,0,1))</f>
        <v/>
      </c>
      <c r="F13079" s="220"/>
      <c r="G13079" s="221"/>
      <c r="H13079" s="194"/>
      <c r="I13079" s="106"/>
      <c r="J13079" s="195"/>
      <c r="K13079" s="195"/>
      <c r="L13079" s="196"/>
    </row>
    <row r="13080">
      <c r="A13080" s="198"/>
      <c r="B13080" s="219"/>
      <c r="C13080" s="103"/>
      <c r="D13080" s="103"/>
      <c r="E13080" s="5" t="str">
        <f t="array" ref="E13080">IF(D13080="","",XLOOKUP(D13080,DATOS!$D$6:D14000,DATOS!$C$6:C14000,0,0,1))</f>
        <v/>
      </c>
      <c r="F13080" s="220"/>
      <c r="G13080" s="221"/>
      <c r="H13080" s="194"/>
      <c r="I13080" s="106"/>
      <c r="J13080" s="195"/>
      <c r="K13080" s="195"/>
      <c r="L13080" s="196"/>
    </row>
    <row r="13081">
      <c r="A13081" s="198"/>
      <c r="B13081" s="219"/>
      <c r="C13081" s="103"/>
      <c r="D13081" s="103"/>
      <c r="E13081" s="5" t="str">
        <f t="array" ref="E13081">IF(D13081="","",XLOOKUP(D13081,DATOS!$D$6:D14000,DATOS!$C$6:C14000,0,0,1))</f>
        <v/>
      </c>
      <c r="F13081" s="220"/>
      <c r="G13081" s="221"/>
      <c r="H13081" s="194"/>
      <c r="I13081" s="106"/>
      <c r="J13081" s="195"/>
      <c r="K13081" s="195"/>
      <c r="L13081" s="196"/>
    </row>
    <row r="13082">
      <c r="A13082" s="198"/>
      <c r="B13082" s="219"/>
      <c r="C13082" s="103"/>
      <c r="D13082" s="103"/>
      <c r="E13082" s="5" t="str">
        <f t="array" ref="E13082">IF(D13082="","",XLOOKUP(D13082,DATOS!$D$6:D14000,DATOS!$C$6:C14000,0,0,1))</f>
        <v/>
      </c>
      <c r="F13082" s="220"/>
      <c r="G13082" s="221"/>
      <c r="H13082" s="194"/>
      <c r="I13082" s="106"/>
      <c r="J13082" s="195"/>
      <c r="K13082" s="195"/>
      <c r="L13082" s="196"/>
    </row>
    <row r="13083">
      <c r="A13083" s="198"/>
      <c r="B13083" s="219"/>
      <c r="C13083" s="103"/>
      <c r="D13083" s="103"/>
      <c r="E13083" s="5" t="str">
        <f t="array" ref="E13083">IF(D13083="","",XLOOKUP(D13083,DATOS!$D$6:D14000,DATOS!$C$6:C14000,0,0,1))</f>
        <v/>
      </c>
      <c r="F13083" s="220"/>
      <c r="G13083" s="221"/>
      <c r="H13083" s="194"/>
      <c r="I13083" s="106"/>
      <c r="J13083" s="195"/>
      <c r="K13083" s="195"/>
      <c r="L13083" s="196"/>
    </row>
    <row r="13084">
      <c r="A13084" s="198"/>
      <c r="B13084" s="219"/>
      <c r="C13084" s="103"/>
      <c r="D13084" s="103"/>
      <c r="E13084" s="5" t="str">
        <f t="array" ref="E13084">IF(D13084="","",XLOOKUP(D13084,DATOS!$D$6:D14000,DATOS!$C$6:C14000,0,0,1))</f>
        <v/>
      </c>
      <c r="F13084" s="220"/>
      <c r="G13084" s="221"/>
      <c r="H13084" s="194"/>
      <c r="I13084" s="106"/>
      <c r="J13084" s="195"/>
      <c r="K13084" s="195"/>
      <c r="L13084" s="196"/>
    </row>
    <row r="13085">
      <c r="A13085" s="198"/>
      <c r="B13085" s="219"/>
      <c r="C13085" s="103"/>
      <c r="D13085" s="103"/>
      <c r="E13085" s="5" t="str">
        <f t="array" ref="E13085">IF(D13085="","",XLOOKUP(D13085,DATOS!$D$6:D14000,DATOS!$C$6:C14000,0,0,1))</f>
        <v/>
      </c>
      <c r="F13085" s="220"/>
      <c r="G13085" s="221"/>
      <c r="H13085" s="194"/>
      <c r="I13085" s="106"/>
      <c r="J13085" s="195"/>
      <c r="K13085" s="195"/>
      <c r="L13085" s="196"/>
    </row>
    <row r="13086">
      <c r="A13086" s="198"/>
      <c r="B13086" s="219"/>
      <c r="C13086" s="103"/>
      <c r="D13086" s="103"/>
      <c r="E13086" s="5" t="str">
        <f t="array" ref="E13086">IF(D13086="","",XLOOKUP(D13086,DATOS!$D$6:D14000,DATOS!$C$6:C14000,0,0,1))</f>
        <v/>
      </c>
      <c r="F13086" s="220"/>
      <c r="G13086" s="221"/>
      <c r="H13086" s="194"/>
      <c r="I13086" s="106"/>
      <c r="J13086" s="195"/>
      <c r="K13086" s="195"/>
      <c r="L13086" s="196"/>
    </row>
    <row r="13087">
      <c r="A13087" s="198"/>
      <c r="B13087" s="219"/>
      <c r="C13087" s="103"/>
      <c r="D13087" s="103"/>
      <c r="E13087" s="5" t="str">
        <f t="array" ref="E13087">IF(D13087="","",XLOOKUP(D13087,DATOS!$D$6:D14000,DATOS!$C$6:C14000,0,0,1))</f>
        <v/>
      </c>
      <c r="F13087" s="220"/>
      <c r="G13087" s="221"/>
      <c r="H13087" s="194"/>
      <c r="I13087" s="106"/>
      <c r="J13087" s="195"/>
      <c r="K13087" s="195"/>
      <c r="L13087" s="196"/>
    </row>
    <row r="13088">
      <c r="A13088" s="198"/>
      <c r="B13088" s="219"/>
      <c r="C13088" s="103"/>
      <c r="D13088" s="103"/>
      <c r="E13088" s="5" t="str">
        <f t="array" ref="E13088">IF(D13088="","",XLOOKUP(D13088,DATOS!$D$6:D14000,DATOS!$C$6:C14000,0,0,1))</f>
        <v/>
      </c>
      <c r="F13088" s="220"/>
      <c r="G13088" s="221"/>
      <c r="H13088" s="194"/>
      <c r="I13088" s="106"/>
      <c r="J13088" s="195"/>
      <c r="K13088" s="195"/>
      <c r="L13088" s="196"/>
    </row>
    <row r="13089">
      <c r="A13089" s="198"/>
      <c r="B13089" s="219"/>
      <c r="C13089" s="103"/>
      <c r="D13089" s="103"/>
      <c r="E13089" s="5" t="str">
        <f t="array" ref="E13089">IF(D13089="","",XLOOKUP(D13089,DATOS!$D$6:D14000,DATOS!$C$6:C14000,0,0,1))</f>
        <v/>
      </c>
      <c r="F13089" s="220"/>
      <c r="G13089" s="221"/>
      <c r="H13089" s="194"/>
      <c r="I13089" s="106"/>
      <c r="J13089" s="195"/>
      <c r="K13089" s="195"/>
      <c r="L13089" s="196"/>
    </row>
    <row r="13090">
      <c r="A13090" s="198"/>
      <c r="B13090" s="219"/>
      <c r="C13090" s="103"/>
      <c r="D13090" s="103"/>
      <c r="E13090" s="5" t="str">
        <f t="array" ref="E13090">IF(D13090="","",XLOOKUP(D13090,DATOS!$D$6:D14000,DATOS!$C$6:C14000,0,0,1))</f>
        <v/>
      </c>
      <c r="F13090" s="220"/>
      <c r="G13090" s="221"/>
      <c r="H13090" s="194"/>
      <c r="I13090" s="106"/>
      <c r="J13090" s="195"/>
      <c r="K13090" s="195"/>
      <c r="L13090" s="196"/>
    </row>
    <row r="13091">
      <c r="A13091" s="198"/>
      <c r="B13091" s="219"/>
      <c r="C13091" s="103"/>
      <c r="D13091" s="103"/>
      <c r="E13091" s="5" t="str">
        <f t="array" ref="E13091">IF(D13091="","",XLOOKUP(D13091,DATOS!$D$6:D14000,DATOS!$C$6:C14000,0,0,1))</f>
        <v/>
      </c>
      <c r="F13091" s="220"/>
      <c r="G13091" s="221"/>
      <c r="H13091" s="194"/>
      <c r="I13091" s="106"/>
      <c r="J13091" s="195"/>
      <c r="K13091" s="195"/>
      <c r="L13091" s="196"/>
    </row>
    <row r="13092">
      <c r="A13092" s="198"/>
      <c r="B13092" s="219"/>
      <c r="C13092" s="103"/>
      <c r="D13092" s="103"/>
      <c r="E13092" s="5" t="str">
        <f t="array" ref="E13092">IF(D13092="","",XLOOKUP(D13092,DATOS!$D$6:D14000,DATOS!$C$6:C14000,0,0,1))</f>
        <v/>
      </c>
      <c r="F13092" s="220"/>
      <c r="G13092" s="221"/>
      <c r="H13092" s="194"/>
      <c r="I13092" s="106"/>
      <c r="J13092" s="195"/>
      <c r="K13092" s="195"/>
      <c r="L13092" s="196"/>
    </row>
    <row r="13093">
      <c r="A13093" s="198"/>
      <c r="B13093" s="219"/>
      <c r="C13093" s="103"/>
      <c r="D13093" s="103"/>
      <c r="E13093" s="5" t="str">
        <f t="array" ref="E13093">IF(D13093="","",XLOOKUP(D13093,DATOS!$D$6:D14000,DATOS!$C$6:C14000,0,0,1))</f>
        <v/>
      </c>
      <c r="F13093" s="220"/>
      <c r="G13093" s="221"/>
      <c r="H13093" s="194"/>
      <c r="I13093" s="106"/>
      <c r="J13093" s="195"/>
      <c r="K13093" s="195"/>
      <c r="L13093" s="196"/>
    </row>
    <row r="13094">
      <c r="A13094" s="198"/>
      <c r="B13094" s="219"/>
      <c r="C13094" s="103"/>
      <c r="D13094" s="103"/>
      <c r="E13094" s="5" t="str">
        <f t="array" ref="E13094">IF(D13094="","",XLOOKUP(D13094,DATOS!$D$6:D14000,DATOS!$C$6:C14000,0,0,1))</f>
        <v/>
      </c>
      <c r="F13094" s="220"/>
      <c r="G13094" s="221"/>
      <c r="H13094" s="194"/>
      <c r="I13094" s="106"/>
      <c r="J13094" s="195"/>
      <c r="K13094" s="195"/>
      <c r="L13094" s="196"/>
    </row>
    <row r="13095">
      <c r="A13095" s="198"/>
      <c r="B13095" s="219"/>
      <c r="C13095" s="103"/>
      <c r="D13095" s="103"/>
      <c r="E13095" s="5" t="str">
        <f t="array" ref="E13095">IF(D13095="","",XLOOKUP(D13095,DATOS!$D$6:D14000,DATOS!$C$6:C14000,0,0,1))</f>
        <v/>
      </c>
      <c r="F13095" s="220"/>
      <c r="G13095" s="221"/>
      <c r="H13095" s="194"/>
      <c r="I13095" s="106"/>
      <c r="J13095" s="195"/>
      <c r="K13095" s="195"/>
      <c r="L13095" s="196"/>
    </row>
    <row r="13096">
      <c r="A13096" s="198"/>
      <c r="B13096" s="219"/>
      <c r="C13096" s="103"/>
      <c r="D13096" s="103"/>
      <c r="E13096" s="5" t="str">
        <f t="array" ref="E13096">IF(D13096="","",XLOOKUP(D13096,DATOS!$D$6:D14000,DATOS!$C$6:C14000,0,0,1))</f>
        <v/>
      </c>
      <c r="F13096" s="220"/>
      <c r="G13096" s="221"/>
      <c r="H13096" s="194"/>
      <c r="I13096" s="106"/>
      <c r="J13096" s="195"/>
      <c r="K13096" s="195"/>
      <c r="L13096" s="196"/>
    </row>
    <row r="13097">
      <c r="A13097" s="198"/>
      <c r="B13097" s="219"/>
      <c r="C13097" s="103"/>
      <c r="D13097" s="103"/>
      <c r="E13097" s="5" t="str">
        <f t="array" ref="E13097">IF(D13097="","",XLOOKUP(D13097,DATOS!$D$6:D14000,DATOS!$C$6:C14000,0,0,1))</f>
        <v/>
      </c>
      <c r="F13097" s="220"/>
      <c r="G13097" s="221"/>
      <c r="H13097" s="194"/>
      <c r="I13097" s="106"/>
      <c r="J13097" s="195"/>
      <c r="K13097" s="195"/>
      <c r="L13097" s="196"/>
    </row>
    <row r="13098">
      <c r="A13098" s="198"/>
      <c r="B13098" s="219"/>
      <c r="C13098" s="103"/>
      <c r="D13098" s="103"/>
      <c r="E13098" s="5" t="str">
        <f t="array" ref="E13098">IF(D13098="","",XLOOKUP(D13098,DATOS!$D$6:D14000,DATOS!$C$6:C14000,0,0,1))</f>
        <v/>
      </c>
      <c r="F13098" s="220"/>
      <c r="G13098" s="221"/>
      <c r="H13098" s="194"/>
      <c r="I13098" s="106"/>
      <c r="J13098" s="195"/>
      <c r="K13098" s="195"/>
      <c r="L13098" s="196"/>
    </row>
    <row r="13099">
      <c r="A13099" s="198"/>
      <c r="B13099" s="219"/>
      <c r="C13099" s="103"/>
      <c r="D13099" s="103"/>
      <c r="E13099" s="5" t="str">
        <f t="array" ref="E13099">IF(D13099="","",XLOOKUP(D13099,DATOS!$D$6:D14000,DATOS!$C$6:C14000,0,0,1))</f>
        <v/>
      </c>
      <c r="F13099" s="220"/>
      <c r="G13099" s="221"/>
      <c r="H13099" s="194"/>
      <c r="I13099" s="106"/>
      <c r="J13099" s="195"/>
      <c r="K13099" s="195"/>
      <c r="L13099" s="196"/>
    </row>
    <row r="13100">
      <c r="A13100" s="198"/>
      <c r="B13100" s="219"/>
      <c r="C13100" s="103"/>
      <c r="D13100" s="103"/>
      <c r="E13100" s="5" t="str">
        <f t="array" ref="E13100">IF(D13100="","",XLOOKUP(D13100,DATOS!$D$6:D14000,DATOS!$C$6:C14000,0,0,1))</f>
        <v/>
      </c>
      <c r="F13100" s="220"/>
      <c r="G13100" s="221"/>
      <c r="H13100" s="194"/>
      <c r="I13100" s="106"/>
      <c r="J13100" s="195"/>
      <c r="K13100" s="195"/>
      <c r="L13100" s="196"/>
    </row>
    <row r="13101">
      <c r="A13101" s="198"/>
      <c r="B13101" s="219"/>
      <c r="C13101" s="103"/>
      <c r="D13101" s="103"/>
      <c r="E13101" s="5" t="str">
        <f t="array" ref="E13101">IF(D13101="","",XLOOKUP(D13101,DATOS!$D$6:D14000,DATOS!$C$6:C14000,0,0,1))</f>
        <v/>
      </c>
      <c r="F13101" s="220"/>
      <c r="G13101" s="221"/>
      <c r="H13101" s="194"/>
      <c r="I13101" s="106"/>
      <c r="J13101" s="195"/>
      <c r="K13101" s="195"/>
      <c r="L13101" s="196"/>
    </row>
    <row r="13102">
      <c r="A13102" s="198"/>
      <c r="B13102" s="219"/>
      <c r="C13102" s="103"/>
      <c r="D13102" s="103"/>
      <c r="E13102" s="5" t="str">
        <f t="array" ref="E13102">IF(D13102="","",XLOOKUP(D13102,DATOS!$D$6:D14000,DATOS!$C$6:C14000,0,0,1))</f>
        <v/>
      </c>
      <c r="F13102" s="220"/>
      <c r="G13102" s="221"/>
      <c r="H13102" s="194"/>
      <c r="I13102" s="106"/>
      <c r="J13102" s="195"/>
      <c r="K13102" s="195"/>
      <c r="L13102" s="196"/>
    </row>
    <row r="13103">
      <c r="A13103" s="198"/>
      <c r="B13103" s="219"/>
      <c r="C13103" s="103"/>
      <c r="D13103" s="103"/>
      <c r="E13103" s="5" t="str">
        <f t="array" ref="E13103">IF(D13103="","",XLOOKUP(D13103,DATOS!$D$6:D14000,DATOS!$C$6:C14000,0,0,1))</f>
        <v/>
      </c>
      <c r="F13103" s="220"/>
      <c r="G13103" s="221"/>
      <c r="H13103" s="194"/>
      <c r="I13103" s="106"/>
      <c r="J13103" s="195"/>
      <c r="K13103" s="195"/>
      <c r="L13103" s="196"/>
    </row>
    <row r="13104">
      <c r="A13104" s="198"/>
      <c r="B13104" s="219"/>
      <c r="C13104" s="103"/>
      <c r="D13104" s="103"/>
      <c r="E13104" s="5" t="str">
        <f t="array" ref="E13104">IF(D13104="","",XLOOKUP(D13104,DATOS!$D$6:D14000,DATOS!$C$6:C14000,0,0,1))</f>
        <v/>
      </c>
      <c r="F13104" s="220"/>
      <c r="G13104" s="221"/>
      <c r="H13104" s="194"/>
      <c r="I13104" s="106"/>
      <c r="J13104" s="195"/>
      <c r="K13104" s="195"/>
      <c r="L13104" s="196"/>
    </row>
    <row r="13105">
      <c r="A13105" s="198"/>
      <c r="B13105" s="219"/>
      <c r="C13105" s="103"/>
      <c r="D13105" s="103"/>
      <c r="E13105" s="5" t="str">
        <f t="array" ref="E13105">IF(D13105="","",XLOOKUP(D13105,DATOS!$D$6:D14000,DATOS!$C$6:C14000,0,0,1))</f>
        <v/>
      </c>
      <c r="F13105" s="220"/>
      <c r="G13105" s="221"/>
      <c r="H13105" s="194"/>
      <c r="I13105" s="106"/>
      <c r="J13105" s="195"/>
      <c r="K13105" s="195"/>
      <c r="L13105" s="196"/>
    </row>
    <row r="13106">
      <c r="A13106" s="198"/>
      <c r="B13106" s="219"/>
      <c r="C13106" s="103"/>
      <c r="D13106" s="103"/>
      <c r="E13106" s="5" t="str">
        <f t="array" ref="E13106">IF(D13106="","",XLOOKUP(D13106,DATOS!$D$6:D14000,DATOS!$C$6:C14000,0,0,1))</f>
        <v/>
      </c>
      <c r="F13106" s="220"/>
      <c r="G13106" s="221"/>
      <c r="H13106" s="194"/>
      <c r="I13106" s="106"/>
      <c r="J13106" s="195"/>
      <c r="K13106" s="195"/>
      <c r="L13106" s="196"/>
    </row>
    <row r="13107">
      <c r="A13107" s="198"/>
      <c r="B13107" s="219"/>
      <c r="C13107" s="103"/>
      <c r="D13107" s="103"/>
      <c r="E13107" s="5" t="str">
        <f t="array" ref="E13107">IF(D13107="","",XLOOKUP(D13107,DATOS!$D$6:D14000,DATOS!$C$6:C14000,0,0,1))</f>
        <v/>
      </c>
      <c r="F13107" s="220"/>
      <c r="G13107" s="221"/>
      <c r="H13107" s="194"/>
      <c r="I13107" s="106"/>
      <c r="J13107" s="195"/>
      <c r="K13107" s="195"/>
      <c r="L13107" s="196"/>
    </row>
    <row r="13108">
      <c r="A13108" s="198"/>
      <c r="B13108" s="219"/>
      <c r="C13108" s="103"/>
      <c r="D13108" s="103"/>
      <c r="E13108" s="5" t="str">
        <f t="array" ref="E13108">IF(D13108="","",XLOOKUP(D13108,DATOS!$D$6:D14000,DATOS!$C$6:C14000,0,0,1))</f>
        <v/>
      </c>
      <c r="F13108" s="220"/>
      <c r="G13108" s="221"/>
      <c r="H13108" s="194"/>
      <c r="I13108" s="106"/>
      <c r="J13108" s="195"/>
      <c r="K13108" s="195"/>
      <c r="L13108" s="196"/>
    </row>
    <row r="13109">
      <c r="A13109" s="198"/>
      <c r="B13109" s="219"/>
      <c r="C13109" s="103"/>
      <c r="D13109" s="103"/>
      <c r="E13109" s="5" t="str">
        <f t="array" ref="E13109">IF(D13109="","",XLOOKUP(D13109,DATOS!$D$6:D14000,DATOS!$C$6:C14000,0,0,1))</f>
        <v/>
      </c>
      <c r="F13109" s="220"/>
      <c r="G13109" s="221"/>
      <c r="H13109" s="194"/>
      <c r="I13109" s="106"/>
      <c r="J13109" s="195"/>
      <c r="K13109" s="195"/>
      <c r="L13109" s="196"/>
    </row>
    <row r="13110">
      <c r="A13110" s="198"/>
      <c r="B13110" s="219"/>
      <c r="C13110" s="103"/>
      <c r="D13110" s="103"/>
      <c r="E13110" s="5" t="str">
        <f t="array" ref="E13110">IF(D13110="","",XLOOKUP(D13110,DATOS!$D$6:D14000,DATOS!$C$6:C14000,0,0,1))</f>
        <v/>
      </c>
      <c r="F13110" s="220"/>
      <c r="G13110" s="221"/>
      <c r="H13110" s="194"/>
      <c r="I13110" s="106"/>
      <c r="J13110" s="195"/>
      <c r="K13110" s="195"/>
      <c r="L13110" s="196"/>
    </row>
    <row r="13111">
      <c r="A13111" s="198"/>
      <c r="B13111" s="219"/>
      <c r="C13111" s="103"/>
      <c r="D13111" s="103"/>
      <c r="E13111" s="5" t="str">
        <f t="array" ref="E13111">IF(D13111="","",XLOOKUP(D13111,DATOS!$D$6:D14000,DATOS!$C$6:C14000,0,0,1))</f>
        <v/>
      </c>
      <c r="F13111" s="220"/>
      <c r="G13111" s="221"/>
      <c r="H13111" s="194"/>
      <c r="I13111" s="106"/>
      <c r="J13111" s="195"/>
      <c r="K13111" s="195"/>
      <c r="L13111" s="196"/>
    </row>
    <row r="13112">
      <c r="A13112" s="198"/>
      <c r="B13112" s="219"/>
      <c r="C13112" s="103"/>
      <c r="D13112" s="103"/>
      <c r="E13112" s="5" t="str">
        <f t="array" ref="E13112">IF(D13112="","",XLOOKUP(D13112,DATOS!$D$6:D14000,DATOS!$C$6:C14000,0,0,1))</f>
        <v/>
      </c>
      <c r="F13112" s="220"/>
      <c r="G13112" s="221"/>
      <c r="H13112" s="194"/>
      <c r="I13112" s="106"/>
      <c r="J13112" s="195"/>
      <c r="K13112" s="195"/>
      <c r="L13112" s="196"/>
    </row>
    <row r="13113">
      <c r="A13113" s="198"/>
      <c r="B13113" s="219"/>
      <c r="C13113" s="103"/>
      <c r="D13113" s="103"/>
      <c r="E13113" s="5" t="str">
        <f t="array" ref="E13113">IF(D13113="","",XLOOKUP(D13113,DATOS!$D$6:D14000,DATOS!$C$6:C14000,0,0,1))</f>
        <v/>
      </c>
      <c r="F13113" s="220"/>
      <c r="G13113" s="221"/>
      <c r="H13113" s="194"/>
      <c r="I13113" s="106"/>
      <c r="J13113" s="195"/>
      <c r="K13113" s="195"/>
      <c r="L13113" s="196"/>
    </row>
    <row r="13114">
      <c r="A13114" s="198"/>
      <c r="B13114" s="219"/>
      <c r="C13114" s="103"/>
      <c r="D13114" s="103"/>
      <c r="E13114" s="5" t="str">
        <f t="array" ref="E13114">IF(D13114="","",XLOOKUP(D13114,DATOS!$D$6:D14000,DATOS!$C$6:C14000,0,0,1))</f>
        <v/>
      </c>
      <c r="F13114" s="220"/>
      <c r="G13114" s="221"/>
      <c r="H13114" s="194"/>
      <c r="I13114" s="106"/>
      <c r="J13114" s="195"/>
      <c r="K13114" s="195"/>
      <c r="L13114" s="196"/>
    </row>
    <row r="13115">
      <c r="A13115" s="198"/>
      <c r="B13115" s="219"/>
      <c r="C13115" s="103"/>
      <c r="D13115" s="103"/>
      <c r="E13115" s="5" t="str">
        <f t="array" ref="E13115">IF(D13115="","",XLOOKUP(D13115,DATOS!$D$6:D14000,DATOS!$C$6:C14000,0,0,1))</f>
        <v/>
      </c>
      <c r="F13115" s="220"/>
      <c r="G13115" s="221"/>
      <c r="H13115" s="194"/>
      <c r="I13115" s="106"/>
      <c r="J13115" s="195"/>
      <c r="K13115" s="195"/>
      <c r="L13115" s="196"/>
    </row>
    <row r="13116">
      <c r="A13116" s="198"/>
      <c r="B13116" s="219"/>
      <c r="C13116" s="103"/>
      <c r="D13116" s="103"/>
      <c r="E13116" s="5" t="str">
        <f t="array" ref="E13116">IF(D13116="","",XLOOKUP(D13116,DATOS!$D$6:D14000,DATOS!$C$6:C14000,0,0,1))</f>
        <v/>
      </c>
      <c r="F13116" s="220"/>
      <c r="G13116" s="221"/>
      <c r="H13116" s="194"/>
      <c r="I13116" s="106"/>
      <c r="J13116" s="195"/>
      <c r="K13116" s="195"/>
      <c r="L13116" s="196"/>
    </row>
    <row r="13117">
      <c r="A13117" s="198"/>
      <c r="B13117" s="219"/>
      <c r="C13117" s="103"/>
      <c r="D13117" s="103"/>
      <c r="E13117" s="5" t="str">
        <f t="array" ref="E13117">IF(D13117="","",XLOOKUP(D13117,DATOS!$D$6:D14000,DATOS!$C$6:C14000,0,0,1))</f>
        <v/>
      </c>
      <c r="F13117" s="220"/>
      <c r="G13117" s="221"/>
      <c r="H13117" s="194"/>
      <c r="I13117" s="106"/>
      <c r="J13117" s="195"/>
      <c r="K13117" s="195"/>
      <c r="L13117" s="196"/>
    </row>
    <row r="13118">
      <c r="A13118" s="198"/>
      <c r="B13118" s="219"/>
      <c r="C13118" s="103"/>
      <c r="D13118" s="103"/>
      <c r="E13118" s="5" t="str">
        <f t="array" ref="E13118">IF(D13118="","",XLOOKUP(D13118,DATOS!$D$6:D14000,DATOS!$C$6:C14000,0,0,1))</f>
        <v/>
      </c>
      <c r="F13118" s="220"/>
      <c r="G13118" s="221"/>
      <c r="H13118" s="194"/>
      <c r="I13118" s="106"/>
      <c r="J13118" s="195"/>
      <c r="K13118" s="195"/>
      <c r="L13118" s="196"/>
    </row>
    <row r="13119">
      <c r="A13119" s="198"/>
      <c r="B13119" s="219"/>
      <c r="C13119" s="103"/>
      <c r="D13119" s="103"/>
      <c r="E13119" s="5" t="str">
        <f t="array" ref="E13119">IF(D13119="","",XLOOKUP(D13119,DATOS!$D$6:D14000,DATOS!$C$6:C14000,0,0,1))</f>
        <v/>
      </c>
      <c r="F13119" s="220"/>
      <c r="G13119" s="221"/>
      <c r="H13119" s="194"/>
      <c r="I13119" s="106"/>
      <c r="J13119" s="195"/>
      <c r="K13119" s="195"/>
      <c r="L13119" s="196"/>
    </row>
    <row r="13120">
      <c r="A13120" s="198"/>
      <c r="B13120" s="219"/>
      <c r="C13120" s="103"/>
      <c r="D13120" s="103"/>
      <c r="E13120" s="5" t="str">
        <f t="array" ref="E13120">IF(D13120="","",XLOOKUP(D13120,DATOS!$D$6:D14000,DATOS!$C$6:C14000,0,0,1))</f>
        <v/>
      </c>
      <c r="F13120" s="220"/>
      <c r="G13120" s="221"/>
      <c r="H13120" s="194"/>
      <c r="I13120" s="106"/>
      <c r="J13120" s="195"/>
      <c r="K13120" s="195"/>
      <c r="L13120" s="196"/>
    </row>
    <row r="13121">
      <c r="A13121" s="198"/>
      <c r="B13121" s="219"/>
      <c r="C13121" s="103"/>
      <c r="D13121" s="103"/>
      <c r="E13121" s="5" t="str">
        <f t="array" ref="E13121">IF(D13121="","",XLOOKUP(D13121,DATOS!$D$6:D14000,DATOS!$C$6:C14000,0,0,1))</f>
        <v/>
      </c>
      <c r="F13121" s="220"/>
      <c r="G13121" s="221"/>
      <c r="H13121" s="194"/>
      <c r="I13121" s="106"/>
      <c r="J13121" s="195"/>
      <c r="K13121" s="195"/>
      <c r="L13121" s="196"/>
    </row>
    <row r="13122">
      <c r="A13122" s="198"/>
      <c r="B13122" s="219"/>
      <c r="C13122" s="103"/>
      <c r="D13122" s="103"/>
      <c r="E13122" s="5" t="str">
        <f t="array" ref="E13122">IF(D13122="","",XLOOKUP(D13122,DATOS!$D$6:D14000,DATOS!$C$6:C14000,0,0,1))</f>
        <v/>
      </c>
      <c r="F13122" s="220"/>
      <c r="G13122" s="221"/>
      <c r="H13122" s="194"/>
      <c r="I13122" s="106"/>
      <c r="J13122" s="195"/>
      <c r="K13122" s="195"/>
      <c r="L13122" s="196"/>
    </row>
    <row r="13123">
      <c r="A13123" s="198"/>
      <c r="B13123" s="219"/>
      <c r="C13123" s="103"/>
      <c r="D13123" s="103"/>
      <c r="E13123" s="5" t="str">
        <f t="array" ref="E13123">IF(D13123="","",XLOOKUP(D13123,DATOS!$D$6:D14000,DATOS!$C$6:C14000,0,0,1))</f>
        <v/>
      </c>
      <c r="F13123" s="220"/>
      <c r="G13123" s="221"/>
      <c r="H13123" s="194"/>
      <c r="I13123" s="106"/>
      <c r="J13123" s="195"/>
      <c r="K13123" s="195"/>
      <c r="L13123" s="196"/>
    </row>
    <row r="13124">
      <c r="A13124" s="198"/>
      <c r="B13124" s="219"/>
      <c r="C13124" s="103"/>
      <c r="D13124" s="103"/>
      <c r="E13124" s="5" t="str">
        <f t="array" ref="E13124">IF(D13124="","",XLOOKUP(D13124,DATOS!$D$6:D14000,DATOS!$C$6:C14000,0,0,1))</f>
        <v/>
      </c>
      <c r="F13124" s="220"/>
      <c r="G13124" s="221"/>
      <c r="H13124" s="194"/>
      <c r="I13124" s="106"/>
      <c r="J13124" s="195"/>
      <c r="K13124" s="195"/>
      <c r="L13124" s="196"/>
    </row>
    <row r="13125">
      <c r="A13125" s="198"/>
      <c r="B13125" s="219"/>
      <c r="C13125" s="103"/>
      <c r="D13125" s="103"/>
      <c r="E13125" s="5" t="str">
        <f t="array" ref="E13125">IF(D13125="","",XLOOKUP(D13125,DATOS!$D$6:D14000,DATOS!$C$6:C14000,0,0,1))</f>
        <v/>
      </c>
      <c r="F13125" s="220"/>
      <c r="G13125" s="221"/>
      <c r="H13125" s="194"/>
      <c r="I13125" s="106"/>
      <c r="J13125" s="195"/>
      <c r="K13125" s="195"/>
      <c r="L13125" s="196"/>
    </row>
    <row r="13126">
      <c r="A13126" s="198"/>
      <c r="B13126" s="219"/>
      <c r="C13126" s="103"/>
      <c r="D13126" s="103"/>
      <c r="E13126" s="5" t="str">
        <f t="array" ref="E13126">IF(D13126="","",XLOOKUP(D13126,DATOS!$D$6:D14000,DATOS!$C$6:C14000,0,0,1))</f>
        <v/>
      </c>
      <c r="F13126" s="220"/>
      <c r="G13126" s="221"/>
      <c r="H13126" s="194"/>
      <c r="I13126" s="106"/>
      <c r="J13126" s="195"/>
      <c r="K13126" s="195"/>
      <c r="L13126" s="196"/>
    </row>
    <row r="13127">
      <c r="A13127" s="198"/>
      <c r="B13127" s="219"/>
      <c r="C13127" s="103"/>
      <c r="D13127" s="103"/>
      <c r="E13127" s="5" t="str">
        <f t="array" ref="E13127">IF(D13127="","",XLOOKUP(D13127,DATOS!$D$6:D14000,DATOS!$C$6:C14000,0,0,1))</f>
        <v/>
      </c>
      <c r="F13127" s="220"/>
      <c r="G13127" s="221"/>
      <c r="H13127" s="194"/>
      <c r="I13127" s="106"/>
      <c r="J13127" s="195"/>
      <c r="K13127" s="195"/>
      <c r="L13127" s="196"/>
    </row>
    <row r="13128">
      <c r="A13128" s="198"/>
      <c r="B13128" s="219"/>
      <c r="C13128" s="103"/>
      <c r="D13128" s="103"/>
      <c r="E13128" s="5" t="str">
        <f t="array" ref="E13128">IF(D13128="","",XLOOKUP(D13128,DATOS!$D$6:D14000,DATOS!$C$6:C14000,0,0,1))</f>
        <v/>
      </c>
      <c r="F13128" s="220"/>
      <c r="G13128" s="221"/>
      <c r="H13128" s="194"/>
      <c r="I13128" s="106"/>
      <c r="J13128" s="195"/>
      <c r="K13128" s="195"/>
      <c r="L13128" s="196"/>
    </row>
    <row r="13129">
      <c r="A13129" s="198"/>
      <c r="B13129" s="219"/>
      <c r="C13129" s="103"/>
      <c r="D13129" s="103"/>
      <c r="E13129" s="5" t="str">
        <f t="array" ref="E13129">IF(D13129="","",XLOOKUP(D13129,DATOS!$D$6:D14000,DATOS!$C$6:C14000,0,0,1))</f>
        <v/>
      </c>
      <c r="F13129" s="220"/>
      <c r="G13129" s="221"/>
      <c r="H13129" s="194"/>
      <c r="I13129" s="106"/>
      <c r="J13129" s="195"/>
      <c r="K13129" s="195"/>
      <c r="L13129" s="196"/>
    </row>
    <row r="13130">
      <c r="A13130" s="198"/>
      <c r="B13130" s="219"/>
      <c r="C13130" s="103"/>
      <c r="D13130" s="103"/>
      <c r="E13130" s="5" t="str">
        <f t="array" ref="E13130">IF(D13130="","",XLOOKUP(D13130,DATOS!$D$6:D14000,DATOS!$C$6:C14000,0,0,1))</f>
        <v/>
      </c>
      <c r="F13130" s="220"/>
      <c r="G13130" s="221"/>
      <c r="H13130" s="194"/>
      <c r="I13130" s="106"/>
      <c r="J13130" s="195"/>
      <c r="K13130" s="195"/>
      <c r="L13130" s="196"/>
    </row>
    <row r="13131">
      <c r="A13131" s="198"/>
      <c r="B13131" s="219"/>
      <c r="C13131" s="103"/>
      <c r="D13131" s="103"/>
      <c r="E13131" s="5" t="str">
        <f t="array" ref="E13131">IF(D13131="","",XLOOKUP(D13131,DATOS!$D$6:D14000,DATOS!$C$6:C14000,0,0,1))</f>
        <v/>
      </c>
      <c r="F13131" s="220"/>
      <c r="G13131" s="221"/>
      <c r="H13131" s="194"/>
      <c r="I13131" s="106"/>
      <c r="J13131" s="195"/>
      <c r="K13131" s="195"/>
      <c r="L13131" s="196"/>
    </row>
    <row r="13132">
      <c r="A13132" s="198"/>
      <c r="B13132" s="219"/>
      <c r="C13132" s="103"/>
      <c r="D13132" s="103"/>
      <c r="E13132" s="5" t="str">
        <f t="array" ref="E13132">IF(D13132="","",XLOOKUP(D13132,DATOS!$D$6:D14000,DATOS!$C$6:C14000,0,0,1))</f>
        <v/>
      </c>
      <c r="F13132" s="220"/>
      <c r="G13132" s="221"/>
      <c r="H13132" s="194"/>
      <c r="I13132" s="106"/>
      <c r="J13132" s="195"/>
      <c r="K13132" s="195"/>
      <c r="L13132" s="196"/>
    </row>
    <row r="13133">
      <c r="A13133" s="198"/>
      <c r="B13133" s="219"/>
      <c r="C13133" s="103"/>
      <c r="D13133" s="103"/>
      <c r="E13133" s="5" t="str">
        <f t="array" ref="E13133">IF(D13133="","",XLOOKUP(D13133,DATOS!$D$6:D14000,DATOS!$C$6:C14000,0,0,1))</f>
        <v/>
      </c>
      <c r="F13133" s="220"/>
      <c r="G13133" s="221"/>
      <c r="H13133" s="194"/>
      <c r="I13133" s="106"/>
      <c r="J13133" s="195"/>
      <c r="K13133" s="195"/>
      <c r="L13133" s="196"/>
    </row>
    <row r="13134">
      <c r="A13134" s="198"/>
      <c r="B13134" s="219"/>
      <c r="C13134" s="103"/>
      <c r="D13134" s="103"/>
      <c r="E13134" s="5" t="str">
        <f t="array" ref="E13134">IF(D13134="","",XLOOKUP(D13134,DATOS!$D$6:D14000,DATOS!$C$6:C14000,0,0,1))</f>
        <v/>
      </c>
      <c r="F13134" s="220"/>
      <c r="G13134" s="221"/>
      <c r="H13134" s="194"/>
      <c r="I13134" s="106"/>
      <c r="J13134" s="195"/>
      <c r="K13134" s="195"/>
      <c r="L13134" s="196"/>
    </row>
    <row r="13135">
      <c r="A13135" s="198"/>
      <c r="B13135" s="219"/>
      <c r="C13135" s="103"/>
      <c r="D13135" s="103"/>
      <c r="E13135" s="5" t="str">
        <f t="array" ref="E13135">IF(D13135="","",XLOOKUP(D13135,DATOS!$D$6:D14000,DATOS!$C$6:C14000,0,0,1))</f>
        <v/>
      </c>
      <c r="F13135" s="220"/>
      <c r="G13135" s="221"/>
      <c r="H13135" s="194"/>
      <c r="I13135" s="106"/>
      <c r="J13135" s="195"/>
      <c r="K13135" s="195"/>
      <c r="L13135" s="196"/>
    </row>
    <row r="13136">
      <c r="A13136" s="198"/>
      <c r="B13136" s="219"/>
      <c r="C13136" s="103"/>
      <c r="D13136" s="103"/>
      <c r="E13136" s="5" t="str">
        <f t="array" ref="E13136">IF(D13136="","",XLOOKUP(D13136,DATOS!$D$6:D14000,DATOS!$C$6:C14000,0,0,1))</f>
        <v/>
      </c>
      <c r="F13136" s="220"/>
      <c r="G13136" s="221"/>
      <c r="H13136" s="194"/>
      <c r="I13136" s="106"/>
      <c r="J13136" s="195"/>
      <c r="K13136" s="195"/>
      <c r="L13136" s="196"/>
    </row>
    <row r="13137">
      <c r="A13137" s="198"/>
      <c r="B13137" s="219"/>
      <c r="C13137" s="103"/>
      <c r="D13137" s="103"/>
      <c r="E13137" s="5" t="str">
        <f t="array" ref="E13137">IF(D13137="","",XLOOKUP(D13137,DATOS!$D$6:D14000,DATOS!$C$6:C14000,0,0,1))</f>
        <v/>
      </c>
      <c r="F13137" s="220"/>
      <c r="G13137" s="221"/>
      <c r="H13137" s="194"/>
      <c r="I13137" s="106"/>
      <c r="J13137" s="195"/>
      <c r="K13137" s="195"/>
      <c r="L13137" s="196"/>
    </row>
    <row r="13138">
      <c r="A13138" s="198"/>
      <c r="B13138" s="219"/>
      <c r="C13138" s="103"/>
      <c r="D13138" s="103"/>
      <c r="E13138" s="5" t="str">
        <f t="array" ref="E13138">IF(D13138="","",XLOOKUP(D13138,DATOS!$D$6:D14000,DATOS!$C$6:C14000,0,0,1))</f>
        <v/>
      </c>
      <c r="F13138" s="220"/>
      <c r="G13138" s="221"/>
      <c r="H13138" s="194"/>
      <c r="I13138" s="106"/>
      <c r="J13138" s="195"/>
      <c r="K13138" s="195"/>
      <c r="L13138" s="196"/>
    </row>
    <row r="13139">
      <c r="A13139" s="198"/>
      <c r="B13139" s="219"/>
      <c r="C13139" s="103"/>
      <c r="D13139" s="103"/>
      <c r="E13139" s="5" t="str">
        <f t="array" ref="E13139">IF(D13139="","",XLOOKUP(D13139,DATOS!$D$6:D14000,DATOS!$C$6:C14000,0,0,1))</f>
        <v/>
      </c>
      <c r="F13139" s="220"/>
      <c r="G13139" s="221"/>
      <c r="H13139" s="194"/>
      <c r="I13139" s="106"/>
      <c r="J13139" s="195"/>
      <c r="K13139" s="195"/>
      <c r="L13139" s="196"/>
    </row>
    <row r="13140">
      <c r="A13140" s="198"/>
      <c r="B13140" s="219"/>
      <c r="C13140" s="103"/>
      <c r="D13140" s="103"/>
      <c r="E13140" s="5" t="str">
        <f t="array" ref="E13140">IF(D13140="","",XLOOKUP(D13140,DATOS!$D$6:D14000,DATOS!$C$6:C14000,0,0,1))</f>
        <v/>
      </c>
      <c r="F13140" s="220"/>
      <c r="G13140" s="221"/>
      <c r="H13140" s="194"/>
      <c r="I13140" s="106"/>
      <c r="J13140" s="195"/>
      <c r="K13140" s="195"/>
      <c r="L13140" s="196"/>
    </row>
    <row r="13141">
      <c r="A13141" s="198"/>
      <c r="B13141" s="219"/>
      <c r="C13141" s="103"/>
      <c r="D13141" s="103"/>
      <c r="E13141" s="5" t="str">
        <f t="array" ref="E13141">IF(D13141="","",XLOOKUP(D13141,DATOS!$D$6:D14000,DATOS!$C$6:C14000,0,0,1))</f>
        <v/>
      </c>
      <c r="F13141" s="220"/>
      <c r="G13141" s="221"/>
      <c r="H13141" s="194"/>
      <c r="I13141" s="106"/>
      <c r="J13141" s="195"/>
      <c r="K13141" s="195"/>
      <c r="L13141" s="196"/>
    </row>
    <row r="13142">
      <c r="A13142" s="198"/>
      <c r="B13142" s="219"/>
      <c r="C13142" s="103"/>
      <c r="D13142" s="103"/>
      <c r="E13142" s="5" t="str">
        <f t="array" ref="E13142">IF(D13142="","",XLOOKUP(D13142,DATOS!$D$6:D14000,DATOS!$C$6:C14000,0,0,1))</f>
        <v/>
      </c>
      <c r="F13142" s="220"/>
      <c r="G13142" s="221"/>
      <c r="H13142" s="194"/>
      <c r="I13142" s="106"/>
      <c r="J13142" s="195"/>
      <c r="K13142" s="195"/>
      <c r="L13142" s="196"/>
    </row>
    <row r="13143">
      <c r="A13143" s="198"/>
      <c r="B13143" s="219"/>
      <c r="C13143" s="103"/>
      <c r="D13143" s="103"/>
      <c r="E13143" s="5" t="str">
        <f t="array" ref="E13143">IF(D13143="","",XLOOKUP(D13143,DATOS!$D$6:D14000,DATOS!$C$6:C14000,0,0,1))</f>
        <v/>
      </c>
      <c r="F13143" s="220"/>
      <c r="G13143" s="221"/>
      <c r="H13143" s="194"/>
      <c r="I13143" s="106"/>
      <c r="J13143" s="195"/>
      <c r="K13143" s="195"/>
      <c r="L13143" s="196"/>
    </row>
    <row r="13144">
      <c r="A13144" s="198"/>
      <c r="B13144" s="219"/>
      <c r="C13144" s="103"/>
      <c r="D13144" s="103"/>
      <c r="E13144" s="5" t="str">
        <f t="array" ref="E13144">IF(D13144="","",XLOOKUP(D13144,DATOS!$D$6:D14000,DATOS!$C$6:C14000,0,0,1))</f>
        <v/>
      </c>
      <c r="F13144" s="220"/>
      <c r="G13144" s="221"/>
      <c r="H13144" s="194"/>
      <c r="I13144" s="106"/>
      <c r="J13144" s="195"/>
      <c r="K13144" s="195"/>
      <c r="L13144" s="196"/>
    </row>
    <row r="13145">
      <c r="A13145" s="198"/>
      <c r="B13145" s="219"/>
      <c r="C13145" s="103"/>
      <c r="D13145" s="103"/>
      <c r="E13145" s="5" t="str">
        <f t="array" ref="E13145">IF(D13145="","",XLOOKUP(D13145,DATOS!$D$6:D14000,DATOS!$C$6:C14000,0,0,1))</f>
        <v/>
      </c>
      <c r="F13145" s="220"/>
      <c r="G13145" s="221"/>
      <c r="H13145" s="194"/>
      <c r="I13145" s="106"/>
      <c r="J13145" s="195"/>
      <c r="K13145" s="195"/>
      <c r="L13145" s="196"/>
    </row>
    <row r="13146">
      <c r="A13146" s="198"/>
      <c r="B13146" s="219"/>
      <c r="C13146" s="103"/>
      <c r="D13146" s="103"/>
      <c r="E13146" s="5" t="str">
        <f t="array" ref="E13146">IF(D13146="","",XLOOKUP(D13146,DATOS!$D$6:D14000,DATOS!$C$6:C14000,0,0,1))</f>
        <v/>
      </c>
      <c r="F13146" s="220"/>
      <c r="G13146" s="221"/>
      <c r="H13146" s="194"/>
      <c r="I13146" s="106"/>
      <c r="J13146" s="195"/>
      <c r="K13146" s="195"/>
      <c r="L13146" s="196"/>
    </row>
    <row r="13147">
      <c r="A13147" s="198"/>
      <c r="B13147" s="219"/>
      <c r="C13147" s="103"/>
      <c r="D13147" s="103"/>
      <c r="E13147" s="5" t="str">
        <f t="array" ref="E13147">IF(D13147="","",XLOOKUP(D13147,DATOS!$D$6:D14000,DATOS!$C$6:C14000,0,0,1))</f>
        <v/>
      </c>
      <c r="F13147" s="220"/>
      <c r="G13147" s="221"/>
      <c r="H13147" s="194"/>
      <c r="I13147" s="106"/>
      <c r="J13147" s="195"/>
      <c r="K13147" s="195"/>
      <c r="L13147" s="196"/>
    </row>
    <row r="13148">
      <c r="A13148" s="198"/>
      <c r="B13148" s="219"/>
      <c r="C13148" s="103"/>
      <c r="D13148" s="103"/>
      <c r="E13148" s="5" t="str">
        <f t="array" ref="E13148">IF(D13148="","",XLOOKUP(D13148,DATOS!$D$6:D14000,DATOS!$C$6:C14000,0,0,1))</f>
        <v/>
      </c>
      <c r="F13148" s="220"/>
      <c r="G13148" s="221"/>
      <c r="H13148" s="194"/>
      <c r="I13148" s="106"/>
      <c r="J13148" s="195"/>
      <c r="K13148" s="195"/>
      <c r="L13148" s="196"/>
    </row>
    <row r="13149">
      <c r="A13149" s="198"/>
      <c r="B13149" s="219"/>
      <c r="C13149" s="103"/>
      <c r="D13149" s="103"/>
      <c r="E13149" s="5" t="str">
        <f t="array" ref="E13149">IF(D13149="","",XLOOKUP(D13149,DATOS!$D$6:D14000,DATOS!$C$6:C14000,0,0,1))</f>
        <v/>
      </c>
      <c r="F13149" s="220"/>
      <c r="G13149" s="221"/>
      <c r="H13149" s="194"/>
      <c r="I13149" s="106"/>
      <c r="J13149" s="195"/>
      <c r="K13149" s="195"/>
      <c r="L13149" s="196"/>
    </row>
    <row r="13150">
      <c r="A13150" s="198"/>
      <c r="B13150" s="219"/>
      <c r="C13150" s="103"/>
      <c r="D13150" s="103"/>
      <c r="E13150" s="5" t="str">
        <f t="array" ref="E13150">IF(D13150="","",XLOOKUP(D13150,DATOS!$D$6:D14000,DATOS!$C$6:C14000,0,0,1))</f>
        <v/>
      </c>
      <c r="F13150" s="220"/>
      <c r="G13150" s="221"/>
      <c r="H13150" s="194"/>
      <c r="I13150" s="106"/>
      <c r="J13150" s="195"/>
      <c r="K13150" s="195"/>
      <c r="L13150" s="196"/>
    </row>
    <row r="13151">
      <c r="A13151" s="198"/>
      <c r="B13151" s="219"/>
      <c r="C13151" s="103"/>
      <c r="D13151" s="103"/>
      <c r="E13151" s="5" t="str">
        <f t="array" ref="E13151">IF(D13151="","",XLOOKUP(D13151,DATOS!$D$6:D14000,DATOS!$C$6:C14000,0,0,1))</f>
        <v/>
      </c>
      <c r="F13151" s="220"/>
      <c r="G13151" s="221"/>
      <c r="H13151" s="194"/>
      <c r="I13151" s="106"/>
      <c r="J13151" s="195"/>
      <c r="K13151" s="195"/>
      <c r="L13151" s="196"/>
    </row>
    <row r="13152">
      <c r="A13152" s="198"/>
      <c r="B13152" s="219"/>
      <c r="C13152" s="103"/>
      <c r="D13152" s="103"/>
      <c r="E13152" s="5" t="str">
        <f t="array" ref="E13152">IF(D13152="","",XLOOKUP(D13152,DATOS!$D$6:D14000,DATOS!$C$6:C14000,0,0,1))</f>
        <v/>
      </c>
      <c r="F13152" s="220"/>
      <c r="G13152" s="221"/>
      <c r="H13152" s="194"/>
      <c r="I13152" s="106"/>
      <c r="J13152" s="195"/>
      <c r="K13152" s="195"/>
      <c r="L13152" s="196"/>
    </row>
    <row r="13153">
      <c r="A13153" s="198"/>
      <c r="B13153" s="219"/>
      <c r="C13153" s="103"/>
      <c r="D13153" s="103"/>
      <c r="E13153" s="5" t="str">
        <f t="array" ref="E13153">IF(D13153="","",XLOOKUP(D13153,DATOS!$D$6:D14000,DATOS!$C$6:C14000,0,0,1))</f>
        <v/>
      </c>
      <c r="F13153" s="220"/>
      <c r="G13153" s="221"/>
      <c r="H13153" s="194"/>
      <c r="I13153" s="106"/>
      <c r="J13153" s="195"/>
      <c r="K13153" s="195"/>
      <c r="L13153" s="196"/>
    </row>
    <row r="13154">
      <c r="A13154" s="198"/>
      <c r="B13154" s="219"/>
      <c r="C13154" s="103"/>
      <c r="D13154" s="103"/>
      <c r="E13154" s="5" t="str">
        <f t="array" ref="E13154">IF(D13154="","",XLOOKUP(D13154,DATOS!$D$6:D14000,DATOS!$C$6:C14000,0,0,1))</f>
        <v/>
      </c>
      <c r="F13154" s="220"/>
      <c r="G13154" s="221"/>
      <c r="H13154" s="194"/>
      <c r="I13154" s="106"/>
      <c r="J13154" s="195"/>
      <c r="K13154" s="195"/>
      <c r="L13154" s="196"/>
    </row>
    <row r="13155">
      <c r="A13155" s="198"/>
      <c r="B13155" s="219"/>
      <c r="C13155" s="103"/>
      <c r="D13155" s="103"/>
      <c r="E13155" s="5" t="str">
        <f t="array" ref="E13155">IF(D13155="","",XLOOKUP(D13155,DATOS!$D$6:D14000,DATOS!$C$6:C14000,0,0,1))</f>
        <v/>
      </c>
      <c r="F13155" s="220"/>
      <c r="G13155" s="221"/>
      <c r="H13155" s="194"/>
      <c r="I13155" s="106"/>
      <c r="J13155" s="195"/>
      <c r="K13155" s="195"/>
      <c r="L13155" s="196"/>
    </row>
    <row r="13156">
      <c r="A13156" s="198"/>
      <c r="B13156" s="219"/>
      <c r="C13156" s="103"/>
      <c r="D13156" s="103"/>
      <c r="E13156" s="5" t="str">
        <f t="array" ref="E13156">IF(D13156="","",XLOOKUP(D13156,DATOS!$D$6:D14000,DATOS!$C$6:C14000,0,0,1))</f>
        <v/>
      </c>
      <c r="F13156" s="220"/>
      <c r="G13156" s="221"/>
      <c r="H13156" s="194"/>
      <c r="I13156" s="106"/>
      <c r="J13156" s="195"/>
      <c r="K13156" s="195"/>
      <c r="L13156" s="196"/>
    </row>
    <row r="13157">
      <c r="A13157" s="198"/>
      <c r="B13157" s="219"/>
      <c r="C13157" s="103"/>
      <c r="D13157" s="103"/>
      <c r="E13157" s="5" t="str">
        <f t="array" ref="E13157">IF(D13157="","",XLOOKUP(D13157,DATOS!$D$6:D14000,DATOS!$C$6:C14000,0,0,1))</f>
        <v/>
      </c>
      <c r="F13157" s="220"/>
      <c r="G13157" s="221"/>
      <c r="H13157" s="194"/>
      <c r="I13157" s="106"/>
      <c r="J13157" s="195"/>
      <c r="K13157" s="195"/>
      <c r="L13157" s="196"/>
    </row>
    <row r="13158">
      <c r="A13158" s="198"/>
      <c r="B13158" s="219"/>
      <c r="C13158" s="103"/>
      <c r="D13158" s="103"/>
      <c r="E13158" s="5" t="str">
        <f t="array" ref="E13158">IF(D13158="","",XLOOKUP(D13158,DATOS!$D$6:D14000,DATOS!$C$6:C14000,0,0,1))</f>
        <v/>
      </c>
      <c r="F13158" s="220"/>
      <c r="G13158" s="221"/>
      <c r="H13158" s="194"/>
      <c r="I13158" s="106"/>
      <c r="J13158" s="195"/>
      <c r="K13158" s="195"/>
      <c r="L13158" s="196"/>
    </row>
    <row r="13159">
      <c r="A13159" s="198"/>
      <c r="B13159" s="219"/>
      <c r="C13159" s="103"/>
      <c r="D13159" s="103"/>
      <c r="E13159" s="5" t="str">
        <f t="array" ref="E13159">IF(D13159="","",XLOOKUP(D13159,DATOS!$D$6:D14000,DATOS!$C$6:C14000,0,0,1))</f>
        <v/>
      </c>
      <c r="F13159" s="220"/>
      <c r="G13159" s="221"/>
      <c r="H13159" s="194"/>
      <c r="I13159" s="106"/>
      <c r="J13159" s="195"/>
      <c r="K13159" s="195"/>
      <c r="L13159" s="196"/>
    </row>
    <row r="13160">
      <c r="A13160" s="198"/>
      <c r="B13160" s="219"/>
      <c r="C13160" s="103"/>
      <c r="D13160" s="103"/>
      <c r="E13160" s="5" t="str">
        <f t="array" ref="E13160">IF(D13160="","",XLOOKUP(D13160,DATOS!$D$6:D14000,DATOS!$C$6:C14000,0,0,1))</f>
        <v/>
      </c>
      <c r="F13160" s="220"/>
      <c r="G13160" s="221"/>
      <c r="H13160" s="194"/>
      <c r="I13160" s="106"/>
      <c r="J13160" s="195"/>
      <c r="K13160" s="195"/>
      <c r="L13160" s="196"/>
    </row>
    <row r="13161">
      <c r="A13161" s="198"/>
      <c r="B13161" s="219"/>
      <c r="C13161" s="103"/>
      <c r="D13161" s="103"/>
      <c r="E13161" s="5" t="str">
        <f t="array" ref="E13161">IF(D13161="","",XLOOKUP(D13161,DATOS!$D$6:D14000,DATOS!$C$6:C14000,0,0,1))</f>
        <v/>
      </c>
      <c r="F13161" s="220"/>
      <c r="G13161" s="221"/>
      <c r="H13161" s="194"/>
      <c r="I13161" s="106"/>
      <c r="J13161" s="195"/>
      <c r="K13161" s="195"/>
      <c r="L13161" s="196"/>
    </row>
    <row r="13162">
      <c r="A13162" s="198"/>
      <c r="B13162" s="219"/>
      <c r="C13162" s="103"/>
      <c r="D13162" s="103"/>
      <c r="E13162" s="5" t="str">
        <f t="array" ref="E13162">IF(D13162="","",XLOOKUP(D13162,DATOS!$D$6:D14000,DATOS!$C$6:C14000,0,0,1))</f>
        <v/>
      </c>
      <c r="F13162" s="220"/>
      <c r="G13162" s="221"/>
      <c r="H13162" s="194"/>
      <c r="I13162" s="106"/>
      <c r="J13162" s="195"/>
      <c r="K13162" s="195"/>
      <c r="L13162" s="196"/>
    </row>
    <row r="13163">
      <c r="A13163" s="198"/>
      <c r="B13163" s="219"/>
      <c r="C13163" s="103"/>
      <c r="D13163" s="103"/>
      <c r="E13163" s="5" t="str">
        <f t="array" ref="E13163">IF(D13163="","",XLOOKUP(D13163,DATOS!$D$6:D14000,DATOS!$C$6:C14000,0,0,1))</f>
        <v/>
      </c>
      <c r="F13163" s="220"/>
      <c r="G13163" s="221"/>
      <c r="H13163" s="194"/>
      <c r="I13163" s="106"/>
      <c r="J13163" s="195"/>
      <c r="K13163" s="195"/>
      <c r="L13163" s="196"/>
    </row>
    <row r="13164">
      <c r="A13164" s="198"/>
      <c r="B13164" s="219"/>
      <c r="C13164" s="103"/>
      <c r="D13164" s="103"/>
      <c r="E13164" s="5" t="str">
        <f t="array" ref="E13164">IF(D13164="","",XLOOKUP(D13164,DATOS!$D$6:D14000,DATOS!$C$6:C14000,0,0,1))</f>
        <v/>
      </c>
      <c r="F13164" s="220"/>
      <c r="G13164" s="221"/>
      <c r="H13164" s="194"/>
      <c r="I13164" s="106"/>
      <c r="J13164" s="195"/>
      <c r="K13164" s="195"/>
      <c r="L13164" s="196"/>
    </row>
    <row r="13165">
      <c r="A13165" s="198"/>
      <c r="B13165" s="219"/>
      <c r="C13165" s="103"/>
      <c r="D13165" s="103"/>
      <c r="E13165" s="5" t="str">
        <f t="array" ref="E13165">IF(D13165="","",XLOOKUP(D13165,DATOS!$D$6:D14000,DATOS!$C$6:C14000,0,0,1))</f>
        <v/>
      </c>
      <c r="F13165" s="220"/>
      <c r="G13165" s="221"/>
      <c r="H13165" s="194"/>
      <c r="I13165" s="106"/>
      <c r="J13165" s="195"/>
      <c r="K13165" s="195"/>
      <c r="L13165" s="196"/>
    </row>
    <row r="13166">
      <c r="A13166" s="198"/>
      <c r="B13166" s="219"/>
      <c r="C13166" s="103"/>
      <c r="D13166" s="103"/>
      <c r="E13166" s="5" t="str">
        <f t="array" ref="E13166">IF(D13166="","",XLOOKUP(D13166,DATOS!$D$6:D14000,DATOS!$C$6:C14000,0,0,1))</f>
        <v/>
      </c>
      <c r="F13166" s="220"/>
      <c r="G13166" s="221"/>
      <c r="H13166" s="194"/>
      <c r="I13166" s="106"/>
      <c r="J13166" s="195"/>
      <c r="K13166" s="195"/>
      <c r="L13166" s="196"/>
    </row>
    <row r="13167">
      <c r="A13167" s="198"/>
      <c r="B13167" s="219"/>
      <c r="C13167" s="103"/>
      <c r="D13167" s="103"/>
      <c r="E13167" s="5" t="str">
        <f t="array" ref="E13167">IF(D13167="","",XLOOKUP(D13167,DATOS!$D$6:D14000,DATOS!$C$6:C14000,0,0,1))</f>
        <v/>
      </c>
      <c r="F13167" s="220"/>
      <c r="G13167" s="221"/>
      <c r="H13167" s="194"/>
      <c r="I13167" s="106"/>
      <c r="J13167" s="195"/>
      <c r="K13167" s="195"/>
      <c r="L13167" s="196"/>
    </row>
    <row r="13168">
      <c r="A13168" s="198"/>
      <c r="B13168" s="219"/>
      <c r="C13168" s="103"/>
      <c r="D13168" s="103"/>
      <c r="E13168" s="5" t="str">
        <f t="array" ref="E13168">IF(D13168="","",XLOOKUP(D13168,DATOS!$D$6:D14000,DATOS!$C$6:C14000,0,0,1))</f>
        <v/>
      </c>
      <c r="F13168" s="220"/>
      <c r="G13168" s="221"/>
      <c r="H13168" s="194"/>
      <c r="I13168" s="106"/>
      <c r="J13168" s="195"/>
      <c r="K13168" s="195"/>
      <c r="L13168" s="196"/>
    </row>
    <row r="13169">
      <c r="A13169" s="198"/>
      <c r="B13169" s="219"/>
      <c r="C13169" s="103"/>
      <c r="D13169" s="103"/>
      <c r="E13169" s="5" t="str">
        <f t="array" ref="E13169">IF(D13169="","",XLOOKUP(D13169,DATOS!$D$6:D14000,DATOS!$C$6:C14000,0,0,1))</f>
        <v/>
      </c>
      <c r="F13169" s="220"/>
      <c r="G13169" s="221"/>
      <c r="H13169" s="194"/>
      <c r="I13169" s="106"/>
      <c r="J13169" s="195"/>
      <c r="K13169" s="195"/>
      <c r="L13169" s="196"/>
    </row>
    <row r="13170">
      <c r="A13170" s="198"/>
      <c r="B13170" s="219"/>
      <c r="C13170" s="103"/>
      <c r="D13170" s="103"/>
      <c r="E13170" s="5" t="str">
        <f t="array" ref="E13170">IF(D13170="","",XLOOKUP(D13170,DATOS!$D$6:D14000,DATOS!$C$6:C14000,0,0,1))</f>
        <v/>
      </c>
      <c r="F13170" s="220"/>
      <c r="G13170" s="221"/>
      <c r="H13170" s="194"/>
      <c r="I13170" s="106"/>
      <c r="J13170" s="195"/>
      <c r="K13170" s="195"/>
      <c r="L13170" s="196"/>
    </row>
    <row r="13171">
      <c r="A13171" s="198"/>
      <c r="B13171" s="219"/>
      <c r="C13171" s="103"/>
      <c r="D13171" s="103"/>
      <c r="E13171" s="5" t="str">
        <f t="array" ref="E13171">IF(D13171="","",XLOOKUP(D13171,DATOS!$D$6:D14000,DATOS!$C$6:C14000,0,0,1))</f>
        <v/>
      </c>
      <c r="F13171" s="220"/>
      <c r="G13171" s="221"/>
      <c r="H13171" s="194"/>
      <c r="I13171" s="106"/>
      <c r="J13171" s="195"/>
      <c r="K13171" s="195"/>
      <c r="L13171" s="196"/>
    </row>
    <row r="13172">
      <c r="A13172" s="198"/>
      <c r="B13172" s="219"/>
      <c r="C13172" s="103"/>
      <c r="D13172" s="103"/>
      <c r="E13172" s="5" t="str">
        <f t="array" ref="E13172">IF(D13172="","",XLOOKUP(D13172,DATOS!$D$6:D14000,DATOS!$C$6:C14000,0,0,1))</f>
        <v/>
      </c>
      <c r="F13172" s="220"/>
      <c r="G13172" s="221"/>
      <c r="H13172" s="194"/>
      <c r="I13172" s="106"/>
      <c r="J13172" s="195"/>
      <c r="K13172" s="195"/>
      <c r="L13172" s="196"/>
    </row>
    <row r="13173">
      <c r="A13173" s="198"/>
      <c r="B13173" s="219"/>
      <c r="C13173" s="103"/>
      <c r="D13173" s="103"/>
      <c r="E13173" s="5" t="str">
        <f t="array" ref="E13173">IF(D13173="","",XLOOKUP(D13173,DATOS!$D$6:D14000,DATOS!$C$6:C14000,0,0,1))</f>
        <v/>
      </c>
      <c r="F13173" s="220"/>
      <c r="G13173" s="221"/>
      <c r="H13173" s="194"/>
      <c r="I13173" s="106"/>
      <c r="J13173" s="195"/>
      <c r="K13173" s="195"/>
      <c r="L13173" s="196"/>
    </row>
    <row r="13174">
      <c r="A13174" s="198"/>
      <c r="B13174" s="219"/>
      <c r="C13174" s="103"/>
      <c r="D13174" s="103"/>
      <c r="E13174" s="5" t="str">
        <f t="array" ref="E13174">IF(D13174="","",XLOOKUP(D13174,DATOS!$D$6:D14000,DATOS!$C$6:C14000,0,0,1))</f>
        <v/>
      </c>
      <c r="F13174" s="220"/>
      <c r="G13174" s="221"/>
      <c r="H13174" s="194"/>
      <c r="I13174" s="106"/>
      <c r="J13174" s="195"/>
      <c r="K13174" s="195"/>
      <c r="L13174" s="196"/>
    </row>
    <row r="13175">
      <c r="A13175" s="198"/>
      <c r="B13175" s="219"/>
      <c r="C13175" s="103"/>
      <c r="D13175" s="103"/>
      <c r="E13175" s="5" t="str">
        <f t="array" ref="E13175">IF(D13175="","",XLOOKUP(D13175,DATOS!$D$6:D14000,DATOS!$C$6:C14000,0,0,1))</f>
        <v/>
      </c>
      <c r="F13175" s="220"/>
      <c r="G13175" s="221"/>
      <c r="H13175" s="194"/>
      <c r="I13175" s="106"/>
      <c r="J13175" s="195"/>
      <c r="K13175" s="195"/>
      <c r="L13175" s="196"/>
    </row>
    <row r="13176">
      <c r="A13176" s="198"/>
      <c r="B13176" s="219"/>
      <c r="C13176" s="103"/>
      <c r="D13176" s="103"/>
      <c r="E13176" s="5" t="str">
        <f t="array" ref="E13176">IF(D13176="","",XLOOKUP(D13176,DATOS!$D$6:D14000,DATOS!$C$6:C14000,0,0,1))</f>
        <v/>
      </c>
      <c r="F13176" s="220"/>
      <c r="G13176" s="221"/>
      <c r="H13176" s="194"/>
      <c r="I13176" s="106"/>
      <c r="J13176" s="195"/>
      <c r="K13176" s="195"/>
      <c r="L13176" s="196"/>
    </row>
    <row r="13177">
      <c r="A13177" s="198"/>
      <c r="B13177" s="219"/>
      <c r="C13177" s="103"/>
      <c r="D13177" s="103"/>
      <c r="E13177" s="5" t="str">
        <f t="array" ref="E13177">IF(D13177="","",XLOOKUP(D13177,DATOS!$D$6:D14000,DATOS!$C$6:C14000,0,0,1))</f>
        <v/>
      </c>
      <c r="F13177" s="220"/>
      <c r="G13177" s="221"/>
      <c r="H13177" s="194"/>
      <c r="I13177" s="106"/>
      <c r="J13177" s="195"/>
      <c r="K13177" s="195"/>
      <c r="L13177" s="196"/>
    </row>
    <row r="13178">
      <c r="A13178" s="198"/>
      <c r="B13178" s="219"/>
      <c r="C13178" s="103"/>
      <c r="D13178" s="103"/>
      <c r="E13178" s="5" t="str">
        <f t="array" ref="E13178">IF(D13178="","",XLOOKUP(D13178,DATOS!$D$6:D14000,DATOS!$C$6:C14000,0,0,1))</f>
        <v/>
      </c>
      <c r="F13178" s="220"/>
      <c r="G13178" s="221"/>
      <c r="H13178" s="194"/>
      <c r="I13178" s="106"/>
      <c r="J13178" s="195"/>
      <c r="K13178" s="195"/>
      <c r="L13178" s="196"/>
    </row>
    <row r="13179">
      <c r="A13179" s="198"/>
      <c r="B13179" s="219"/>
      <c r="C13179" s="103"/>
      <c r="D13179" s="103"/>
      <c r="E13179" s="5" t="str">
        <f t="array" ref="E13179">IF(D13179="","",XLOOKUP(D13179,DATOS!$D$6:D14000,DATOS!$C$6:C14000,0,0,1))</f>
        <v/>
      </c>
      <c r="F13179" s="220"/>
      <c r="G13179" s="221"/>
      <c r="H13179" s="194"/>
      <c r="I13179" s="106"/>
      <c r="J13179" s="195"/>
      <c r="K13179" s="195"/>
      <c r="L13179" s="196"/>
    </row>
    <row r="13180">
      <c r="A13180" s="198"/>
      <c r="B13180" s="219"/>
      <c r="C13180" s="103"/>
      <c r="D13180" s="103"/>
      <c r="E13180" s="5" t="str">
        <f t="array" ref="E13180">IF(D13180="","",XLOOKUP(D13180,DATOS!$D$6:D14000,DATOS!$C$6:C14000,0,0,1))</f>
        <v/>
      </c>
      <c r="F13180" s="220"/>
      <c r="G13180" s="221"/>
      <c r="H13180" s="194"/>
      <c r="I13180" s="106"/>
      <c r="J13180" s="195"/>
      <c r="K13180" s="195"/>
      <c r="L13180" s="196"/>
    </row>
    <row r="13181">
      <c r="A13181" s="198"/>
      <c r="B13181" s="219"/>
      <c r="C13181" s="103"/>
      <c r="D13181" s="103"/>
      <c r="E13181" s="5" t="str">
        <f t="array" ref="E13181">IF(D13181="","",XLOOKUP(D13181,DATOS!$D$6:D14000,DATOS!$C$6:C14000,0,0,1))</f>
        <v/>
      </c>
      <c r="F13181" s="220"/>
      <c r="G13181" s="221"/>
      <c r="H13181" s="194"/>
      <c r="I13181" s="106"/>
      <c r="J13181" s="195"/>
      <c r="K13181" s="195"/>
      <c r="L13181" s="196"/>
    </row>
    <row r="13182">
      <c r="A13182" s="198"/>
      <c r="B13182" s="219"/>
      <c r="C13182" s="103"/>
      <c r="D13182" s="103"/>
      <c r="E13182" s="5" t="str">
        <f t="array" ref="E13182">IF(D13182="","",XLOOKUP(D13182,DATOS!$D$6:D14000,DATOS!$C$6:C14000,0,0,1))</f>
        <v/>
      </c>
      <c r="F13182" s="220"/>
      <c r="G13182" s="221"/>
      <c r="H13182" s="194"/>
      <c r="I13182" s="106"/>
      <c r="J13182" s="195"/>
      <c r="K13182" s="195"/>
      <c r="L13182" s="196"/>
    </row>
    <row r="13183">
      <c r="A13183" s="198"/>
      <c r="B13183" s="219"/>
      <c r="C13183" s="103"/>
      <c r="D13183" s="103"/>
      <c r="E13183" s="5" t="str">
        <f t="array" ref="E13183">IF(D13183="","",XLOOKUP(D13183,DATOS!$D$6:D14000,DATOS!$C$6:C14000,0,0,1))</f>
        <v/>
      </c>
      <c r="F13183" s="220"/>
      <c r="G13183" s="221"/>
      <c r="H13183" s="194"/>
      <c r="I13183" s="106"/>
      <c r="J13183" s="195"/>
      <c r="K13183" s="195"/>
      <c r="L13183" s="196"/>
    </row>
    <row r="13184">
      <c r="A13184" s="198"/>
      <c r="B13184" s="219"/>
      <c r="C13184" s="103"/>
      <c r="D13184" s="103"/>
      <c r="E13184" s="5" t="str">
        <f t="array" ref="E13184">IF(D13184="","",XLOOKUP(D13184,DATOS!$D$6:D14000,DATOS!$C$6:C14000,0,0,1))</f>
        <v/>
      </c>
      <c r="F13184" s="220"/>
      <c r="G13184" s="221"/>
      <c r="H13184" s="194"/>
      <c r="I13184" s="106"/>
      <c r="J13184" s="195"/>
      <c r="K13184" s="195"/>
      <c r="L13184" s="196"/>
    </row>
    <row r="13185">
      <c r="A13185" s="198"/>
      <c r="B13185" s="219"/>
      <c r="C13185" s="103"/>
      <c r="D13185" s="103"/>
      <c r="E13185" s="5" t="str">
        <f t="array" ref="E13185">IF(D13185="","",XLOOKUP(D13185,DATOS!$D$6:D14000,DATOS!$C$6:C14000,0,0,1))</f>
        <v/>
      </c>
      <c r="F13185" s="220"/>
      <c r="G13185" s="221"/>
      <c r="H13185" s="194"/>
      <c r="I13185" s="106"/>
      <c r="J13185" s="195"/>
      <c r="K13185" s="195"/>
      <c r="L13185" s="196"/>
    </row>
    <row r="13186">
      <c r="A13186" s="198"/>
      <c r="B13186" s="219"/>
      <c r="C13186" s="103"/>
      <c r="D13186" s="103"/>
      <c r="E13186" s="5" t="str">
        <f t="array" ref="E13186">IF(D13186="","",XLOOKUP(D13186,DATOS!$D$6:D14000,DATOS!$C$6:C14000,0,0,1))</f>
        <v/>
      </c>
      <c r="F13186" s="220"/>
      <c r="G13186" s="221"/>
      <c r="H13186" s="194"/>
      <c r="I13186" s="106"/>
      <c r="J13186" s="195"/>
      <c r="K13186" s="195"/>
      <c r="L13186" s="196"/>
    </row>
    <row r="13187">
      <c r="A13187" s="198"/>
      <c r="B13187" s="219"/>
      <c r="C13187" s="103"/>
      <c r="D13187" s="103"/>
      <c r="E13187" s="5" t="str">
        <f t="array" ref="E13187">IF(D13187="","",XLOOKUP(D13187,DATOS!$D$6:D14000,DATOS!$C$6:C14000,0,0,1))</f>
        <v/>
      </c>
      <c r="F13187" s="220"/>
      <c r="G13187" s="221"/>
      <c r="H13187" s="194"/>
      <c r="I13187" s="106"/>
      <c r="J13187" s="195"/>
      <c r="K13187" s="195"/>
      <c r="L13187" s="196"/>
    </row>
    <row r="13188">
      <c r="A13188" s="198"/>
      <c r="B13188" s="219"/>
      <c r="C13188" s="103"/>
      <c r="D13188" s="103"/>
      <c r="E13188" s="5" t="str">
        <f t="array" ref="E13188">IF(D13188="","",XLOOKUP(D13188,DATOS!$D$6:D14000,DATOS!$C$6:C14000,0,0,1))</f>
        <v/>
      </c>
      <c r="F13188" s="220"/>
      <c r="G13188" s="221"/>
      <c r="H13188" s="194"/>
      <c r="I13188" s="106"/>
      <c r="J13188" s="195"/>
      <c r="K13188" s="195"/>
      <c r="L13188" s="196"/>
    </row>
    <row r="13189">
      <c r="A13189" s="198"/>
      <c r="B13189" s="219"/>
      <c r="C13189" s="103"/>
      <c r="D13189" s="103"/>
      <c r="E13189" s="5" t="str">
        <f t="array" ref="E13189">IF(D13189="","",XLOOKUP(D13189,DATOS!$D$6:D14000,DATOS!$C$6:C14000,0,0,1))</f>
        <v/>
      </c>
      <c r="F13189" s="220"/>
      <c r="G13189" s="221"/>
      <c r="H13189" s="194"/>
      <c r="I13189" s="106"/>
      <c r="J13189" s="195"/>
      <c r="K13189" s="195"/>
      <c r="L13189" s="196"/>
    </row>
    <row r="13190">
      <c r="A13190" s="198"/>
      <c r="B13190" s="219"/>
      <c r="C13190" s="103"/>
      <c r="D13190" s="103"/>
      <c r="E13190" s="5" t="str">
        <f t="array" ref="E13190">IF(D13190="","",XLOOKUP(D13190,DATOS!$D$6:D14000,DATOS!$C$6:C14000,0,0,1))</f>
        <v/>
      </c>
      <c r="F13190" s="220"/>
      <c r="G13190" s="221"/>
      <c r="H13190" s="194"/>
      <c r="I13190" s="106"/>
      <c r="J13190" s="195"/>
      <c r="K13190" s="195"/>
      <c r="L13190" s="196"/>
    </row>
    <row r="13191">
      <c r="A13191" s="198"/>
      <c r="B13191" s="219"/>
      <c r="C13191" s="103"/>
      <c r="D13191" s="103"/>
      <c r="E13191" s="5" t="str">
        <f t="array" ref="E13191">IF(D13191="","",XLOOKUP(D13191,DATOS!$D$6:D14000,DATOS!$C$6:C14000,0,0,1))</f>
        <v/>
      </c>
      <c r="F13191" s="220"/>
      <c r="G13191" s="221"/>
      <c r="H13191" s="194"/>
      <c r="I13191" s="106"/>
      <c r="J13191" s="195"/>
      <c r="K13191" s="195"/>
      <c r="L13191" s="196"/>
    </row>
    <row r="13192">
      <c r="A13192" s="198"/>
      <c r="B13192" s="219"/>
      <c r="C13192" s="103"/>
      <c r="D13192" s="103"/>
      <c r="E13192" s="5" t="str">
        <f t="array" ref="E13192">IF(D13192="","",XLOOKUP(D13192,DATOS!$D$6:D14000,DATOS!$C$6:C14000,0,0,1))</f>
        <v/>
      </c>
      <c r="F13192" s="220"/>
      <c r="G13192" s="221"/>
      <c r="H13192" s="194"/>
      <c r="I13192" s="106"/>
      <c r="J13192" s="195"/>
      <c r="K13192" s="195"/>
      <c r="L13192" s="196"/>
    </row>
    <row r="13193">
      <c r="A13193" s="198"/>
      <c r="B13193" s="219"/>
      <c r="C13193" s="103"/>
      <c r="D13193" s="103"/>
      <c r="E13193" s="5" t="str">
        <f t="array" ref="E13193">IF(D13193="","",XLOOKUP(D13193,DATOS!$D$6:D14000,DATOS!$C$6:C14000,0,0,1))</f>
        <v/>
      </c>
      <c r="F13193" s="220"/>
      <c r="G13193" s="221"/>
      <c r="H13193" s="194"/>
      <c r="I13193" s="106"/>
      <c r="J13193" s="195"/>
      <c r="K13193" s="195"/>
      <c r="L13193" s="196"/>
    </row>
    <row r="13194">
      <c r="A13194" s="198"/>
      <c r="B13194" s="219"/>
      <c r="C13194" s="103"/>
      <c r="D13194" s="103"/>
      <c r="E13194" s="5" t="str">
        <f t="array" ref="E13194">IF(D13194="","",XLOOKUP(D13194,DATOS!$D$6:D14000,DATOS!$C$6:C14000,0,0,1))</f>
        <v/>
      </c>
      <c r="F13194" s="220"/>
      <c r="G13194" s="221"/>
      <c r="H13194" s="194"/>
      <c r="I13194" s="106"/>
      <c r="J13194" s="195"/>
      <c r="K13194" s="195"/>
      <c r="L13194" s="196"/>
    </row>
    <row r="13195">
      <c r="A13195" s="198"/>
      <c r="B13195" s="219"/>
      <c r="C13195" s="103"/>
      <c r="D13195" s="103"/>
      <c r="E13195" s="5" t="str">
        <f t="array" ref="E13195">IF(D13195="","",XLOOKUP(D13195,DATOS!$D$6:D14000,DATOS!$C$6:C14000,0,0,1))</f>
        <v/>
      </c>
      <c r="F13195" s="220"/>
      <c r="G13195" s="221"/>
      <c r="H13195" s="194"/>
      <c r="I13195" s="106"/>
      <c r="J13195" s="195"/>
      <c r="K13195" s="195"/>
      <c r="L13195" s="196"/>
    </row>
    <row r="13196">
      <c r="A13196" s="198"/>
      <c r="B13196" s="219"/>
      <c r="C13196" s="103"/>
      <c r="D13196" s="103"/>
      <c r="E13196" s="5" t="str">
        <f t="array" ref="E13196">IF(D13196="","",XLOOKUP(D13196,DATOS!$D$6:D14000,DATOS!$C$6:C14000,0,0,1))</f>
        <v/>
      </c>
      <c r="F13196" s="220"/>
      <c r="G13196" s="221"/>
      <c r="H13196" s="194"/>
      <c r="I13196" s="106"/>
      <c r="J13196" s="195"/>
      <c r="K13196" s="195"/>
      <c r="L13196" s="196"/>
    </row>
    <row r="13197">
      <c r="A13197" s="198"/>
      <c r="B13197" s="219"/>
      <c r="C13197" s="103"/>
      <c r="D13197" s="103"/>
      <c r="E13197" s="5" t="str">
        <f t="array" ref="E13197">IF(D13197="","",XLOOKUP(D13197,DATOS!$D$6:D14000,DATOS!$C$6:C14000,0,0,1))</f>
        <v/>
      </c>
      <c r="F13197" s="220"/>
      <c r="G13197" s="221"/>
      <c r="H13197" s="194"/>
      <c r="I13197" s="106"/>
      <c r="J13197" s="195"/>
      <c r="K13197" s="195"/>
      <c r="L13197" s="196"/>
    </row>
    <row r="13198">
      <c r="A13198" s="198"/>
      <c r="B13198" s="219"/>
      <c r="C13198" s="103"/>
      <c r="D13198" s="103"/>
      <c r="E13198" s="5" t="str">
        <f t="array" ref="E13198">IF(D13198="","",XLOOKUP(D13198,DATOS!$D$6:D14000,DATOS!$C$6:C14000,0,0,1))</f>
        <v/>
      </c>
      <c r="F13198" s="220"/>
      <c r="G13198" s="221"/>
      <c r="H13198" s="194"/>
      <c r="I13198" s="106"/>
      <c r="J13198" s="195"/>
      <c r="K13198" s="195"/>
      <c r="L13198" s="196"/>
    </row>
    <row r="13199">
      <c r="A13199" s="198"/>
      <c r="B13199" s="219"/>
      <c r="C13199" s="103"/>
      <c r="D13199" s="103"/>
      <c r="E13199" s="5" t="str">
        <f t="array" ref="E13199">IF(D13199="","",XLOOKUP(D13199,DATOS!$D$6:D14000,DATOS!$C$6:C14000,0,0,1))</f>
        <v/>
      </c>
      <c r="F13199" s="220"/>
      <c r="G13199" s="221"/>
      <c r="H13199" s="194"/>
      <c r="I13199" s="106"/>
      <c r="J13199" s="195"/>
      <c r="K13199" s="195"/>
      <c r="L13199" s="196"/>
    </row>
    <row r="13200">
      <c r="A13200" s="198"/>
      <c r="B13200" s="219"/>
      <c r="C13200" s="103"/>
      <c r="D13200" s="103"/>
      <c r="E13200" s="5" t="str">
        <f t="array" ref="E13200">IF(D13200="","",XLOOKUP(D13200,DATOS!$D$6:D14000,DATOS!$C$6:C14000,0,0,1))</f>
        <v/>
      </c>
      <c r="F13200" s="220"/>
      <c r="G13200" s="221"/>
      <c r="H13200" s="194"/>
      <c r="I13200" s="106"/>
      <c r="J13200" s="195"/>
      <c r="K13200" s="195"/>
      <c r="L13200" s="196"/>
    </row>
    <row r="13201">
      <c r="A13201" s="198"/>
      <c r="B13201" s="219"/>
      <c r="C13201" s="103"/>
      <c r="D13201" s="103"/>
      <c r="E13201" s="5" t="str">
        <f t="array" ref="E13201">IF(D13201="","",XLOOKUP(D13201,DATOS!$D$6:D14000,DATOS!$C$6:C14000,0,0,1))</f>
        <v/>
      </c>
      <c r="F13201" s="220"/>
      <c r="G13201" s="221"/>
      <c r="H13201" s="194"/>
      <c r="I13201" s="106"/>
      <c r="J13201" s="195"/>
      <c r="K13201" s="195"/>
      <c r="L13201" s="196"/>
    </row>
    <row r="13202">
      <c r="A13202" s="198"/>
      <c r="B13202" s="219"/>
      <c r="C13202" s="103"/>
      <c r="D13202" s="103"/>
      <c r="E13202" s="5" t="str">
        <f t="array" ref="E13202">IF(D13202="","",XLOOKUP(D13202,DATOS!$D$6:D14000,DATOS!$C$6:C14000,0,0,1))</f>
        <v/>
      </c>
      <c r="F13202" s="220"/>
      <c r="G13202" s="221"/>
      <c r="H13202" s="194"/>
      <c r="I13202" s="106"/>
      <c r="J13202" s="195"/>
      <c r="K13202" s="195"/>
      <c r="L13202" s="196"/>
    </row>
    <row r="13203">
      <c r="A13203" s="198"/>
      <c r="B13203" s="219"/>
      <c r="C13203" s="103"/>
      <c r="D13203" s="103"/>
      <c r="E13203" s="5" t="str">
        <f t="array" ref="E13203">IF(D13203="","",XLOOKUP(D13203,DATOS!$D$6:D14000,DATOS!$C$6:C14000,0,0,1))</f>
        <v/>
      </c>
      <c r="F13203" s="220"/>
      <c r="G13203" s="221"/>
      <c r="H13203" s="194"/>
      <c r="I13203" s="106"/>
      <c r="J13203" s="195"/>
      <c r="K13203" s="195"/>
      <c r="L13203" s="196"/>
    </row>
    <row r="13204">
      <c r="A13204" s="198"/>
      <c r="B13204" s="219"/>
      <c r="C13204" s="103"/>
      <c r="D13204" s="103"/>
      <c r="E13204" s="5" t="str">
        <f t="array" ref="E13204">IF(D13204="","",XLOOKUP(D13204,DATOS!$D$6:D14000,DATOS!$C$6:C14000,0,0,1))</f>
        <v/>
      </c>
      <c r="F13204" s="220"/>
      <c r="G13204" s="221"/>
      <c r="H13204" s="194"/>
      <c r="I13204" s="106"/>
      <c r="J13204" s="195"/>
      <c r="K13204" s="195"/>
      <c r="L13204" s="196"/>
    </row>
    <row r="13205">
      <c r="A13205" s="198"/>
      <c r="B13205" s="219"/>
      <c r="C13205" s="103"/>
      <c r="D13205" s="103"/>
      <c r="E13205" s="5" t="str">
        <f t="array" ref="E13205">IF(D13205="","",XLOOKUP(D13205,DATOS!$D$6:D14000,DATOS!$C$6:C14000,0,0,1))</f>
        <v/>
      </c>
      <c r="F13205" s="220"/>
      <c r="G13205" s="221"/>
      <c r="H13205" s="194"/>
      <c r="I13205" s="106"/>
      <c r="J13205" s="195"/>
      <c r="K13205" s="195"/>
      <c r="L13205" s="196"/>
    </row>
    <row r="13206">
      <c r="A13206" s="198"/>
      <c r="B13206" s="219"/>
      <c r="C13206" s="103"/>
      <c r="D13206" s="103"/>
      <c r="E13206" s="5" t="str">
        <f t="array" ref="E13206">IF(D13206="","",XLOOKUP(D13206,DATOS!$D$6:D14000,DATOS!$C$6:C14000,0,0,1))</f>
        <v/>
      </c>
      <c r="F13206" s="220"/>
      <c r="G13206" s="221"/>
      <c r="H13206" s="194"/>
      <c r="I13206" s="106"/>
      <c r="J13206" s="195"/>
      <c r="K13206" s="195"/>
      <c r="L13206" s="196"/>
    </row>
    <row r="13207">
      <c r="A13207" s="198"/>
      <c r="B13207" s="219"/>
      <c r="C13207" s="103"/>
      <c r="D13207" s="103"/>
      <c r="E13207" s="5" t="str">
        <f t="array" ref="E13207">IF(D13207="","",XLOOKUP(D13207,DATOS!$D$6:D14000,DATOS!$C$6:C14000,0,0,1))</f>
        <v/>
      </c>
      <c r="F13207" s="220"/>
      <c r="G13207" s="221"/>
      <c r="H13207" s="194"/>
      <c r="I13207" s="106"/>
      <c r="J13207" s="195"/>
      <c r="K13207" s="195"/>
      <c r="L13207" s="196"/>
    </row>
    <row r="13208">
      <c r="A13208" s="198"/>
      <c r="B13208" s="219"/>
      <c r="C13208" s="103"/>
      <c r="D13208" s="103"/>
      <c r="E13208" s="5" t="str">
        <f t="array" ref="E13208">IF(D13208="","",XLOOKUP(D13208,DATOS!$D$6:D14000,DATOS!$C$6:C14000,0,0,1))</f>
        <v/>
      </c>
      <c r="F13208" s="220"/>
      <c r="G13208" s="221"/>
      <c r="H13208" s="194"/>
      <c r="I13208" s="106"/>
      <c r="J13208" s="195"/>
      <c r="K13208" s="195"/>
      <c r="L13208" s="196"/>
    </row>
    <row r="13209">
      <c r="A13209" s="198"/>
      <c r="B13209" s="219"/>
      <c r="C13209" s="103"/>
      <c r="D13209" s="103"/>
      <c r="E13209" s="5" t="str">
        <f t="array" ref="E13209">IF(D13209="","",XLOOKUP(D13209,DATOS!$D$6:D14000,DATOS!$C$6:C14000,0,0,1))</f>
        <v/>
      </c>
      <c r="F13209" s="220"/>
      <c r="G13209" s="221"/>
      <c r="H13209" s="194"/>
      <c r="I13209" s="106"/>
      <c r="J13209" s="195"/>
      <c r="K13209" s="195"/>
      <c r="L13209" s="196"/>
    </row>
    <row r="13210">
      <c r="A13210" s="198"/>
      <c r="B13210" s="219"/>
      <c r="C13210" s="103"/>
      <c r="D13210" s="103"/>
      <c r="E13210" s="5" t="str">
        <f t="array" ref="E13210">IF(D13210="","",XLOOKUP(D13210,DATOS!$D$6:D14000,DATOS!$C$6:C14000,0,0,1))</f>
        <v/>
      </c>
      <c r="F13210" s="220"/>
      <c r="G13210" s="221"/>
      <c r="H13210" s="194"/>
      <c r="I13210" s="106"/>
      <c r="J13210" s="195"/>
      <c r="K13210" s="195"/>
      <c r="L13210" s="196"/>
    </row>
    <row r="13211">
      <c r="A13211" s="198"/>
      <c r="B13211" s="219"/>
      <c r="C13211" s="103"/>
      <c r="D13211" s="103"/>
      <c r="E13211" s="5" t="str">
        <f t="array" ref="E13211">IF(D13211="","",XLOOKUP(D13211,DATOS!$D$6:D14000,DATOS!$C$6:C14000,0,0,1))</f>
        <v/>
      </c>
      <c r="F13211" s="220"/>
      <c r="G13211" s="221"/>
      <c r="H13211" s="194"/>
      <c r="I13211" s="106"/>
      <c r="J13211" s="195"/>
      <c r="K13211" s="195"/>
      <c r="L13211" s="196"/>
    </row>
    <row r="13212">
      <c r="A13212" s="198"/>
      <c r="B13212" s="219"/>
      <c r="C13212" s="103"/>
      <c r="D13212" s="103"/>
      <c r="E13212" s="5" t="str">
        <f t="array" ref="E13212">IF(D13212="","",XLOOKUP(D13212,DATOS!$D$6:D14000,DATOS!$C$6:C14000,0,0,1))</f>
        <v/>
      </c>
      <c r="F13212" s="220"/>
      <c r="G13212" s="221"/>
      <c r="H13212" s="194"/>
      <c r="I13212" s="106"/>
      <c r="J13212" s="195"/>
      <c r="K13212" s="195"/>
      <c r="L13212" s="196"/>
    </row>
    <row r="13213">
      <c r="A13213" s="198"/>
      <c r="B13213" s="219"/>
      <c r="C13213" s="103"/>
      <c r="D13213" s="103"/>
      <c r="E13213" s="5" t="str">
        <f t="array" ref="E13213">IF(D13213="","",XLOOKUP(D13213,DATOS!$D$6:D14000,DATOS!$C$6:C14000,0,0,1))</f>
        <v/>
      </c>
      <c r="F13213" s="220"/>
      <c r="G13213" s="221"/>
      <c r="H13213" s="194"/>
      <c r="I13213" s="106"/>
      <c r="J13213" s="195"/>
      <c r="K13213" s="195"/>
      <c r="L13213" s="196"/>
    </row>
    <row r="13214">
      <c r="A13214" s="198"/>
      <c r="B13214" s="219"/>
      <c r="C13214" s="103"/>
      <c r="D13214" s="103"/>
      <c r="E13214" s="5" t="str">
        <f t="array" ref="E13214">IF(D13214="","",XLOOKUP(D13214,DATOS!$D$6:D14000,DATOS!$C$6:C14000,0,0,1))</f>
        <v/>
      </c>
      <c r="F13214" s="220"/>
      <c r="G13214" s="221"/>
      <c r="H13214" s="194"/>
      <c r="I13214" s="106"/>
      <c r="J13214" s="195"/>
      <c r="K13214" s="195"/>
      <c r="L13214" s="196"/>
    </row>
    <row r="13215">
      <c r="A13215" s="198"/>
      <c r="B13215" s="219"/>
      <c r="C13215" s="103"/>
      <c r="D13215" s="103"/>
      <c r="E13215" s="5" t="str">
        <f t="array" ref="E13215">IF(D13215="","",XLOOKUP(D13215,DATOS!$D$6:D14000,DATOS!$C$6:C14000,0,0,1))</f>
        <v/>
      </c>
      <c r="F13215" s="220"/>
      <c r="G13215" s="221"/>
      <c r="H13215" s="194"/>
      <c r="I13215" s="106"/>
      <c r="J13215" s="195"/>
      <c r="K13215" s="195"/>
      <c r="L13215" s="196"/>
    </row>
    <row r="13216">
      <c r="A13216" s="198"/>
      <c r="B13216" s="219"/>
      <c r="C13216" s="103"/>
      <c r="D13216" s="103"/>
      <c r="E13216" s="5" t="str">
        <f t="array" ref="E13216">IF(D13216="","",XLOOKUP(D13216,DATOS!$D$6:D14000,DATOS!$C$6:C14000,0,0,1))</f>
        <v/>
      </c>
      <c r="F13216" s="220"/>
      <c r="G13216" s="221"/>
      <c r="H13216" s="194"/>
      <c r="I13216" s="106"/>
      <c r="J13216" s="195"/>
      <c r="K13216" s="195"/>
      <c r="L13216" s="196"/>
    </row>
    <row r="13217">
      <c r="A13217" s="198"/>
      <c r="B13217" s="219"/>
      <c r="C13217" s="103"/>
      <c r="D13217" s="103"/>
      <c r="E13217" s="5" t="str">
        <f t="array" ref="E13217">IF(D13217="","",XLOOKUP(D13217,DATOS!$D$6:D14000,DATOS!$C$6:C14000,0,0,1))</f>
        <v/>
      </c>
      <c r="F13217" s="220"/>
      <c r="G13217" s="221"/>
      <c r="H13217" s="194"/>
      <c r="I13217" s="106"/>
      <c r="J13217" s="195"/>
      <c r="K13217" s="195"/>
      <c r="L13217" s="196"/>
    </row>
    <row r="13218">
      <c r="A13218" s="198"/>
      <c r="B13218" s="219"/>
      <c r="C13218" s="103"/>
      <c r="D13218" s="103"/>
      <c r="E13218" s="5" t="str">
        <f t="array" ref="E13218">IF(D13218="","",XLOOKUP(D13218,DATOS!$D$6:D14000,DATOS!$C$6:C14000,0,0,1))</f>
        <v/>
      </c>
      <c r="F13218" s="220"/>
      <c r="G13218" s="221"/>
      <c r="H13218" s="194"/>
      <c r="I13218" s="106"/>
      <c r="J13218" s="195"/>
      <c r="K13218" s="195"/>
      <c r="L13218" s="196"/>
    </row>
    <row r="13219">
      <c r="A13219" s="198"/>
      <c r="B13219" s="219"/>
      <c r="C13219" s="103"/>
      <c r="D13219" s="103"/>
      <c r="E13219" s="5" t="str">
        <f t="array" ref="E13219">IF(D13219="","",XLOOKUP(D13219,DATOS!$D$6:D14000,DATOS!$C$6:C14000,0,0,1))</f>
        <v/>
      </c>
      <c r="F13219" s="220"/>
      <c r="G13219" s="221"/>
      <c r="H13219" s="194"/>
      <c r="I13219" s="106"/>
      <c r="J13219" s="195"/>
      <c r="K13219" s="195"/>
      <c r="L13219" s="196"/>
    </row>
    <row r="13220">
      <c r="A13220" s="198"/>
      <c r="B13220" s="219"/>
      <c r="C13220" s="103"/>
      <c r="D13220" s="103"/>
      <c r="E13220" s="5" t="str">
        <f t="array" ref="E13220">IF(D13220="","",XLOOKUP(D13220,DATOS!$D$6:D14000,DATOS!$C$6:C14000,0,0,1))</f>
        <v/>
      </c>
      <c r="F13220" s="220"/>
      <c r="G13220" s="221"/>
      <c r="H13220" s="194"/>
      <c r="I13220" s="106"/>
      <c r="J13220" s="195"/>
      <c r="K13220" s="195"/>
      <c r="L13220" s="196"/>
    </row>
    <row r="13221">
      <c r="A13221" s="198"/>
      <c r="B13221" s="219"/>
      <c r="C13221" s="103"/>
      <c r="D13221" s="103"/>
      <c r="E13221" s="5" t="str">
        <f t="array" ref="E13221">IF(D13221="","",XLOOKUP(D13221,DATOS!$D$6:D14000,DATOS!$C$6:C14000,0,0,1))</f>
        <v/>
      </c>
      <c r="F13221" s="220"/>
      <c r="G13221" s="221"/>
      <c r="H13221" s="194"/>
      <c r="I13221" s="106"/>
      <c r="J13221" s="195"/>
      <c r="K13221" s="195"/>
      <c r="L13221" s="196"/>
    </row>
    <row r="13222">
      <c r="A13222" s="198"/>
      <c r="B13222" s="219"/>
      <c r="C13222" s="103"/>
      <c r="D13222" s="103"/>
      <c r="E13222" s="5" t="str">
        <f t="array" ref="E13222">IF(D13222="","",XLOOKUP(D13222,DATOS!$D$6:D14000,DATOS!$C$6:C14000,0,0,1))</f>
        <v/>
      </c>
      <c r="F13222" s="220"/>
      <c r="G13222" s="221"/>
      <c r="H13222" s="194"/>
      <c r="I13222" s="106"/>
      <c r="J13222" s="195"/>
      <c r="K13222" s="195"/>
      <c r="L13222" s="196"/>
    </row>
    <row r="13223">
      <c r="A13223" s="198"/>
      <c r="B13223" s="219"/>
      <c r="C13223" s="103"/>
      <c r="D13223" s="103"/>
      <c r="E13223" s="5" t="str">
        <f t="array" ref="E13223">IF(D13223="","",XLOOKUP(D13223,DATOS!$D$6:D14000,DATOS!$C$6:C14000,0,0,1))</f>
        <v/>
      </c>
      <c r="F13223" s="220"/>
      <c r="G13223" s="221"/>
      <c r="H13223" s="194"/>
      <c r="I13223" s="106"/>
      <c r="J13223" s="195"/>
      <c r="K13223" s="195"/>
      <c r="L13223" s="196"/>
    </row>
    <row r="13224">
      <c r="A13224" s="198"/>
      <c r="B13224" s="219"/>
      <c r="C13224" s="103"/>
      <c r="D13224" s="103"/>
      <c r="E13224" s="5" t="str">
        <f t="array" ref="E13224">IF(D13224="","",XLOOKUP(D13224,DATOS!$D$6:D14000,DATOS!$C$6:C14000,0,0,1))</f>
        <v/>
      </c>
      <c r="F13224" s="220"/>
      <c r="G13224" s="221"/>
      <c r="H13224" s="194"/>
      <c r="I13224" s="106"/>
      <c r="J13224" s="195"/>
      <c r="K13224" s="195"/>
      <c r="L13224" s="196"/>
    </row>
    <row r="13225">
      <c r="A13225" s="198"/>
      <c r="B13225" s="219"/>
      <c r="C13225" s="103"/>
      <c r="D13225" s="103"/>
      <c r="E13225" s="5" t="str">
        <f t="array" ref="E13225">IF(D13225="","",XLOOKUP(D13225,DATOS!$D$6:D14000,DATOS!$C$6:C14000,0,0,1))</f>
        <v/>
      </c>
      <c r="F13225" s="220"/>
      <c r="G13225" s="221"/>
      <c r="H13225" s="194"/>
      <c r="I13225" s="106"/>
      <c r="J13225" s="195"/>
      <c r="K13225" s="195"/>
      <c r="L13225" s="196"/>
    </row>
    <row r="13226">
      <c r="A13226" s="198"/>
      <c r="B13226" s="219"/>
      <c r="C13226" s="103"/>
      <c r="D13226" s="103"/>
      <c r="E13226" s="5" t="str">
        <f t="array" ref="E13226">IF(D13226="","",XLOOKUP(D13226,DATOS!$D$6:D14000,DATOS!$C$6:C14000,0,0,1))</f>
        <v/>
      </c>
      <c r="F13226" s="220"/>
      <c r="G13226" s="221"/>
      <c r="H13226" s="194"/>
      <c r="I13226" s="106"/>
      <c r="J13226" s="195"/>
      <c r="K13226" s="195"/>
      <c r="L13226" s="196"/>
    </row>
    <row r="13227">
      <c r="A13227" s="198"/>
      <c r="B13227" s="219"/>
      <c r="C13227" s="103"/>
      <c r="D13227" s="103"/>
      <c r="E13227" s="5" t="str">
        <f t="array" ref="E13227">IF(D13227="","",XLOOKUP(D13227,DATOS!$D$6:D14000,DATOS!$C$6:C14000,0,0,1))</f>
        <v/>
      </c>
      <c r="F13227" s="220"/>
      <c r="G13227" s="221"/>
      <c r="H13227" s="194"/>
      <c r="I13227" s="106"/>
      <c r="J13227" s="195"/>
      <c r="K13227" s="195"/>
      <c r="L13227" s="196"/>
    </row>
    <row r="13228">
      <c r="A13228" s="198"/>
      <c r="B13228" s="219"/>
      <c r="C13228" s="103"/>
      <c r="D13228" s="103"/>
      <c r="E13228" s="5" t="str">
        <f t="array" ref="E13228">IF(D13228="","",XLOOKUP(D13228,DATOS!$D$6:D14000,DATOS!$C$6:C14000,0,0,1))</f>
        <v/>
      </c>
      <c r="F13228" s="220"/>
      <c r="G13228" s="221"/>
      <c r="H13228" s="194"/>
      <c r="I13228" s="106"/>
      <c r="J13228" s="195"/>
      <c r="K13228" s="195"/>
      <c r="L13228" s="196"/>
    </row>
    <row r="13229">
      <c r="A13229" s="198"/>
      <c r="B13229" s="219"/>
      <c r="C13229" s="103"/>
      <c r="D13229" s="103"/>
      <c r="E13229" s="5" t="str">
        <f t="array" ref="E13229">IF(D13229="","",XLOOKUP(D13229,DATOS!$D$6:D14000,DATOS!$C$6:C14000,0,0,1))</f>
        <v/>
      </c>
      <c r="F13229" s="220"/>
      <c r="G13229" s="221"/>
      <c r="H13229" s="194"/>
      <c r="I13229" s="106"/>
      <c r="J13229" s="195"/>
      <c r="K13229" s="195"/>
      <c r="L13229" s="196"/>
    </row>
    <row r="13230">
      <c r="A13230" s="198"/>
      <c r="B13230" s="219"/>
      <c r="C13230" s="103"/>
      <c r="D13230" s="103"/>
      <c r="E13230" s="5" t="str">
        <f t="array" ref="E13230">IF(D13230="","",XLOOKUP(D13230,DATOS!$D$6:D14000,DATOS!$C$6:C14000,0,0,1))</f>
        <v/>
      </c>
      <c r="F13230" s="220"/>
      <c r="G13230" s="221"/>
      <c r="H13230" s="194"/>
      <c r="I13230" s="106"/>
      <c r="J13230" s="195"/>
      <c r="K13230" s="195"/>
      <c r="L13230" s="196"/>
    </row>
    <row r="13231">
      <c r="A13231" s="198"/>
      <c r="B13231" s="219"/>
      <c r="C13231" s="103"/>
      <c r="D13231" s="103"/>
      <c r="E13231" s="5" t="str">
        <f t="array" ref="E13231">IF(D13231="","",XLOOKUP(D13231,DATOS!$D$6:D14000,DATOS!$C$6:C14000,0,0,1))</f>
        <v/>
      </c>
      <c r="F13231" s="220"/>
      <c r="G13231" s="221"/>
      <c r="H13231" s="194"/>
      <c r="I13231" s="106"/>
      <c r="J13231" s="195"/>
      <c r="K13231" s="195"/>
      <c r="L13231" s="196"/>
    </row>
    <row r="13232">
      <c r="A13232" s="198"/>
      <c r="B13232" s="219"/>
      <c r="C13232" s="103"/>
      <c r="D13232" s="103"/>
      <c r="E13232" s="5" t="str">
        <f t="array" ref="E13232">IF(D13232="","",XLOOKUP(D13232,DATOS!$D$6:D14000,DATOS!$C$6:C14000,0,0,1))</f>
        <v/>
      </c>
      <c r="F13232" s="220"/>
      <c r="G13232" s="221"/>
      <c r="H13232" s="194"/>
      <c r="I13232" s="106"/>
      <c r="J13232" s="195"/>
      <c r="K13232" s="195"/>
      <c r="L13232" s="196"/>
    </row>
    <row r="13233">
      <c r="A13233" s="198"/>
      <c r="B13233" s="219"/>
      <c r="C13233" s="103"/>
      <c r="D13233" s="103"/>
      <c r="E13233" s="5" t="str">
        <f t="array" ref="E13233">IF(D13233="","",XLOOKUP(D13233,DATOS!$D$6:D14000,DATOS!$C$6:C14000,0,0,1))</f>
        <v/>
      </c>
      <c r="F13233" s="220"/>
      <c r="G13233" s="221"/>
      <c r="H13233" s="194"/>
      <c r="I13233" s="106"/>
      <c r="J13233" s="195"/>
      <c r="K13233" s="195"/>
      <c r="L13233" s="196"/>
    </row>
    <row r="13234">
      <c r="A13234" s="198"/>
      <c r="B13234" s="219"/>
      <c r="C13234" s="103"/>
      <c r="D13234" s="103"/>
      <c r="E13234" s="5" t="str">
        <f t="array" ref="E13234">IF(D13234="","",XLOOKUP(D13234,DATOS!$D$6:D14000,DATOS!$C$6:C14000,0,0,1))</f>
        <v/>
      </c>
      <c r="F13234" s="220"/>
      <c r="G13234" s="221"/>
      <c r="H13234" s="194"/>
      <c r="I13234" s="106"/>
      <c r="J13234" s="195"/>
      <c r="K13234" s="195"/>
      <c r="L13234" s="196"/>
    </row>
    <row r="13235">
      <c r="A13235" s="198"/>
      <c r="B13235" s="219"/>
      <c r="C13235" s="103"/>
      <c r="D13235" s="103"/>
      <c r="E13235" s="5" t="str">
        <f t="array" ref="E13235">IF(D13235="","",XLOOKUP(D13235,DATOS!$D$6:D14000,DATOS!$C$6:C14000,0,0,1))</f>
        <v/>
      </c>
      <c r="F13235" s="220"/>
      <c r="G13235" s="221"/>
      <c r="H13235" s="194"/>
      <c r="I13235" s="106"/>
      <c r="J13235" s="195"/>
      <c r="K13235" s="195"/>
      <c r="L13235" s="196"/>
    </row>
    <row r="13236">
      <c r="A13236" s="198"/>
      <c r="B13236" s="219"/>
      <c r="C13236" s="103"/>
      <c r="D13236" s="103"/>
      <c r="E13236" s="5" t="str">
        <f t="array" ref="E13236">IF(D13236="","",XLOOKUP(D13236,DATOS!$D$6:D14000,DATOS!$C$6:C14000,0,0,1))</f>
        <v/>
      </c>
      <c r="F13236" s="220"/>
      <c r="G13236" s="221"/>
      <c r="H13236" s="194"/>
      <c r="I13236" s="106"/>
      <c r="J13236" s="195"/>
      <c r="K13236" s="195"/>
      <c r="L13236" s="196"/>
    </row>
    <row r="13237">
      <c r="A13237" s="198"/>
      <c r="B13237" s="219"/>
      <c r="C13237" s="103"/>
      <c r="D13237" s="103"/>
      <c r="E13237" s="5" t="str">
        <f t="array" ref="E13237">IF(D13237="","",XLOOKUP(D13237,DATOS!$D$6:D14000,DATOS!$C$6:C14000,0,0,1))</f>
        <v/>
      </c>
      <c r="F13237" s="220"/>
      <c r="G13237" s="221"/>
      <c r="H13237" s="194"/>
      <c r="I13237" s="106"/>
      <c r="J13237" s="195"/>
      <c r="K13237" s="195"/>
      <c r="L13237" s="196"/>
    </row>
    <row r="13238">
      <c r="A13238" s="198"/>
      <c r="B13238" s="219"/>
      <c r="C13238" s="103"/>
      <c r="D13238" s="103"/>
      <c r="E13238" s="5" t="str">
        <f t="array" ref="E13238">IF(D13238="","",XLOOKUP(D13238,DATOS!$D$6:D14000,DATOS!$C$6:C14000,0,0,1))</f>
        <v/>
      </c>
      <c r="F13238" s="220"/>
      <c r="G13238" s="221"/>
      <c r="H13238" s="194"/>
      <c r="I13238" s="106"/>
      <c r="J13238" s="195"/>
      <c r="K13238" s="195"/>
      <c r="L13238" s="196"/>
    </row>
    <row r="13239">
      <c r="A13239" s="198"/>
      <c r="B13239" s="219"/>
      <c r="C13239" s="103"/>
      <c r="D13239" s="103"/>
      <c r="E13239" s="5" t="str">
        <f t="array" ref="E13239">IF(D13239="","",XLOOKUP(D13239,DATOS!$D$6:D14000,DATOS!$C$6:C14000,0,0,1))</f>
        <v/>
      </c>
      <c r="F13239" s="220"/>
      <c r="G13239" s="221"/>
      <c r="H13239" s="194"/>
      <c r="I13239" s="106"/>
      <c r="J13239" s="195"/>
      <c r="K13239" s="195"/>
      <c r="L13239" s="196"/>
    </row>
    <row r="13240">
      <c r="A13240" s="198"/>
      <c r="B13240" s="219"/>
      <c r="C13240" s="103"/>
      <c r="D13240" s="103"/>
      <c r="E13240" s="5" t="str">
        <f t="array" ref="E13240">IF(D13240="","",XLOOKUP(D13240,DATOS!$D$6:D14000,DATOS!$C$6:C14000,0,0,1))</f>
        <v/>
      </c>
      <c r="F13240" s="220"/>
      <c r="G13240" s="221"/>
      <c r="H13240" s="194"/>
      <c r="I13240" s="106"/>
      <c r="J13240" s="195"/>
      <c r="K13240" s="195"/>
      <c r="L13240" s="196"/>
    </row>
    <row r="13241">
      <c r="A13241" s="198"/>
      <c r="B13241" s="219"/>
      <c r="C13241" s="103"/>
      <c r="D13241" s="103"/>
      <c r="E13241" s="5" t="str">
        <f t="array" ref="E13241">IF(D13241="","",XLOOKUP(D13241,DATOS!$D$6:D14000,DATOS!$C$6:C14000,0,0,1))</f>
        <v/>
      </c>
      <c r="F13241" s="220"/>
      <c r="G13241" s="221"/>
      <c r="H13241" s="194"/>
      <c r="I13241" s="106"/>
      <c r="J13241" s="195"/>
      <c r="K13241" s="195"/>
      <c r="L13241" s="196"/>
    </row>
    <row r="13242">
      <c r="A13242" s="198"/>
      <c r="B13242" s="219"/>
      <c r="C13242" s="103"/>
      <c r="D13242" s="103"/>
      <c r="E13242" s="5" t="str">
        <f t="array" ref="E13242">IF(D13242="","",XLOOKUP(D13242,DATOS!$D$6:D14000,DATOS!$C$6:C14000,0,0,1))</f>
        <v/>
      </c>
      <c r="F13242" s="220"/>
      <c r="G13242" s="221"/>
      <c r="H13242" s="194"/>
      <c r="I13242" s="106"/>
      <c r="J13242" s="195"/>
      <c r="K13242" s="195"/>
      <c r="L13242" s="196"/>
    </row>
    <row r="13243">
      <c r="A13243" s="198"/>
      <c r="B13243" s="219"/>
      <c r="C13243" s="103"/>
      <c r="D13243" s="103"/>
      <c r="E13243" s="5" t="str">
        <f t="array" ref="E13243">IF(D13243="","",XLOOKUP(D13243,DATOS!$D$6:D14000,DATOS!$C$6:C14000,0,0,1))</f>
        <v/>
      </c>
      <c r="F13243" s="220"/>
      <c r="G13243" s="221"/>
      <c r="H13243" s="194"/>
      <c r="I13243" s="106"/>
      <c r="J13243" s="195"/>
      <c r="K13243" s="195"/>
      <c r="L13243" s="196"/>
    </row>
    <row r="13244">
      <c r="A13244" s="198"/>
      <c r="B13244" s="219"/>
      <c r="C13244" s="103"/>
      <c r="D13244" s="103"/>
      <c r="E13244" s="5" t="str">
        <f t="array" ref="E13244">IF(D13244="","",XLOOKUP(D13244,DATOS!$D$6:D14000,DATOS!$C$6:C14000,0,0,1))</f>
        <v/>
      </c>
      <c r="F13244" s="220"/>
      <c r="G13244" s="221"/>
      <c r="H13244" s="194"/>
      <c r="I13244" s="106"/>
      <c r="J13244" s="195"/>
      <c r="K13244" s="195"/>
      <c r="L13244" s="196"/>
    </row>
    <row r="13245">
      <c r="A13245" s="198"/>
      <c r="B13245" s="219"/>
      <c r="C13245" s="103"/>
      <c r="D13245" s="103"/>
      <c r="E13245" s="5" t="str">
        <f t="array" ref="E13245">IF(D13245="","",XLOOKUP(D13245,DATOS!$D$6:D14000,DATOS!$C$6:C14000,0,0,1))</f>
        <v/>
      </c>
      <c r="F13245" s="220"/>
      <c r="G13245" s="221"/>
      <c r="H13245" s="194"/>
      <c r="I13245" s="106"/>
      <c r="J13245" s="195"/>
      <c r="K13245" s="195"/>
      <c r="L13245" s="196"/>
    </row>
    <row r="13246">
      <c r="A13246" s="198"/>
      <c r="B13246" s="219"/>
      <c r="C13246" s="103"/>
      <c r="D13246" s="103"/>
      <c r="E13246" s="5" t="str">
        <f t="array" ref="E13246">IF(D13246="","",XLOOKUP(D13246,DATOS!$D$6:D14000,DATOS!$C$6:C14000,0,0,1))</f>
        <v/>
      </c>
      <c r="F13246" s="220"/>
      <c r="G13246" s="221"/>
      <c r="H13246" s="194"/>
      <c r="I13246" s="106"/>
      <c r="J13246" s="195"/>
      <c r="K13246" s="195"/>
      <c r="L13246" s="196"/>
    </row>
    <row r="13247">
      <c r="A13247" s="198"/>
      <c r="B13247" s="219"/>
      <c r="C13247" s="103"/>
      <c r="D13247" s="103"/>
      <c r="E13247" s="5" t="str">
        <f t="array" ref="E13247">IF(D13247="","",XLOOKUP(D13247,DATOS!$D$6:D14000,DATOS!$C$6:C14000,0,0,1))</f>
        <v/>
      </c>
      <c r="F13247" s="220"/>
      <c r="G13247" s="221"/>
      <c r="H13247" s="194"/>
      <c r="I13247" s="106"/>
      <c r="J13247" s="195"/>
      <c r="K13247" s="195"/>
      <c r="L13247" s="196"/>
    </row>
    <row r="13248">
      <c r="A13248" s="198"/>
      <c r="B13248" s="219"/>
      <c r="C13248" s="103"/>
      <c r="D13248" s="103"/>
      <c r="E13248" s="5" t="str">
        <f t="array" ref="E13248">IF(D13248="","",XLOOKUP(D13248,DATOS!$D$6:D14000,DATOS!$C$6:C14000,0,0,1))</f>
        <v/>
      </c>
      <c r="F13248" s="220"/>
      <c r="G13248" s="221"/>
      <c r="H13248" s="194"/>
      <c r="I13248" s="106"/>
      <c r="J13248" s="195"/>
      <c r="K13248" s="195"/>
      <c r="L13248" s="196"/>
    </row>
    <row r="13249">
      <c r="A13249" s="198"/>
      <c r="B13249" s="219"/>
      <c r="C13249" s="103"/>
      <c r="D13249" s="103"/>
      <c r="E13249" s="5" t="str">
        <f t="array" ref="E13249">IF(D13249="","",XLOOKUP(D13249,DATOS!$D$6:D14000,DATOS!$C$6:C14000,0,0,1))</f>
        <v/>
      </c>
      <c r="F13249" s="220"/>
      <c r="G13249" s="221"/>
      <c r="H13249" s="194"/>
      <c r="I13249" s="106"/>
      <c r="J13249" s="195"/>
      <c r="K13249" s="195"/>
      <c r="L13249" s="196"/>
    </row>
    <row r="13250">
      <c r="A13250" s="198"/>
      <c r="B13250" s="219"/>
      <c r="C13250" s="103"/>
      <c r="D13250" s="103"/>
      <c r="E13250" s="5" t="str">
        <f t="array" ref="E13250">IF(D13250="","",XLOOKUP(D13250,DATOS!$D$6:D14000,DATOS!$C$6:C14000,0,0,1))</f>
        <v/>
      </c>
      <c r="F13250" s="220"/>
      <c r="G13250" s="221"/>
      <c r="H13250" s="194"/>
      <c r="I13250" s="106"/>
      <c r="J13250" s="195"/>
      <c r="K13250" s="195"/>
      <c r="L13250" s="196"/>
    </row>
    <row r="13251">
      <c r="A13251" s="198"/>
      <c r="B13251" s="219"/>
      <c r="C13251" s="103"/>
      <c r="D13251" s="103"/>
      <c r="E13251" s="5" t="str">
        <f t="array" ref="E13251">IF(D13251="","",XLOOKUP(D13251,DATOS!$D$6:D14000,DATOS!$C$6:C14000,0,0,1))</f>
        <v/>
      </c>
      <c r="F13251" s="220"/>
      <c r="G13251" s="221"/>
      <c r="H13251" s="194"/>
      <c r="I13251" s="106"/>
      <c r="J13251" s="195"/>
      <c r="K13251" s="195"/>
      <c r="L13251" s="196"/>
    </row>
    <row r="13252">
      <c r="A13252" s="198"/>
      <c r="B13252" s="219"/>
      <c r="C13252" s="103"/>
      <c r="D13252" s="103"/>
      <c r="E13252" s="5" t="str">
        <f t="array" ref="E13252">IF(D13252="","",XLOOKUP(D13252,DATOS!$D$6:D14000,DATOS!$C$6:C14000,0,0,1))</f>
        <v/>
      </c>
      <c r="F13252" s="220"/>
      <c r="G13252" s="221"/>
      <c r="H13252" s="194"/>
      <c r="I13252" s="106"/>
      <c r="J13252" s="195"/>
      <c r="K13252" s="195"/>
      <c r="L13252" s="196"/>
    </row>
    <row r="13253">
      <c r="A13253" s="198"/>
      <c r="B13253" s="219"/>
      <c r="C13253" s="103"/>
      <c r="D13253" s="103"/>
      <c r="E13253" s="5" t="str">
        <f t="array" ref="E13253">IF(D13253="","",XLOOKUP(D13253,DATOS!$D$6:D14000,DATOS!$C$6:C14000,0,0,1))</f>
        <v/>
      </c>
      <c r="F13253" s="220"/>
      <c r="G13253" s="221"/>
      <c r="H13253" s="194"/>
      <c r="I13253" s="106"/>
      <c r="J13253" s="195"/>
      <c r="K13253" s="195"/>
      <c r="L13253" s="196"/>
    </row>
    <row r="13254">
      <c r="A13254" s="198"/>
      <c r="B13254" s="219"/>
      <c r="C13254" s="103"/>
      <c r="D13254" s="103"/>
      <c r="E13254" s="5" t="str">
        <f t="array" ref="E13254">IF(D13254="","",XLOOKUP(D13254,DATOS!$D$6:D14000,DATOS!$C$6:C14000,0,0,1))</f>
        <v/>
      </c>
      <c r="F13254" s="220"/>
      <c r="G13254" s="221"/>
      <c r="H13254" s="194"/>
      <c r="I13254" s="106"/>
      <c r="J13254" s="195"/>
      <c r="K13254" s="195"/>
      <c r="L13254" s="196"/>
    </row>
    <row r="13255">
      <c r="A13255" s="198"/>
      <c r="B13255" s="219"/>
      <c r="C13255" s="103"/>
      <c r="D13255" s="103"/>
      <c r="E13255" s="5" t="str">
        <f t="array" ref="E13255">IF(D13255="","",XLOOKUP(D13255,DATOS!$D$6:D14000,DATOS!$C$6:C14000,0,0,1))</f>
        <v/>
      </c>
      <c r="F13255" s="220"/>
      <c r="G13255" s="221"/>
      <c r="H13255" s="194"/>
      <c r="I13255" s="106"/>
      <c r="J13255" s="195"/>
      <c r="K13255" s="195"/>
      <c r="L13255" s="196"/>
    </row>
    <row r="13256">
      <c r="A13256" s="198"/>
      <c r="B13256" s="219"/>
      <c r="C13256" s="103"/>
      <c r="D13256" s="103"/>
      <c r="E13256" s="5" t="str">
        <f t="array" ref="E13256">IF(D13256="","",XLOOKUP(D13256,DATOS!$D$6:D14000,DATOS!$C$6:C14000,0,0,1))</f>
        <v/>
      </c>
      <c r="F13256" s="220"/>
      <c r="G13256" s="221"/>
      <c r="H13256" s="194"/>
      <c r="I13256" s="106"/>
      <c r="J13256" s="195"/>
      <c r="K13256" s="195"/>
      <c r="L13256" s="196"/>
    </row>
    <row r="13257">
      <c r="A13257" s="198"/>
      <c r="B13257" s="219"/>
      <c r="C13257" s="103"/>
      <c r="D13257" s="103"/>
      <c r="E13257" s="5" t="str">
        <f t="array" ref="E13257">IF(D13257="","",XLOOKUP(D13257,DATOS!$D$6:D14000,DATOS!$C$6:C14000,0,0,1))</f>
        <v/>
      </c>
      <c r="F13257" s="220"/>
      <c r="G13257" s="221"/>
      <c r="H13257" s="194"/>
      <c r="I13257" s="106"/>
      <c r="J13257" s="195"/>
      <c r="K13257" s="195"/>
      <c r="L13257" s="196"/>
    </row>
    <row r="13258">
      <c r="A13258" s="198"/>
      <c r="B13258" s="219"/>
      <c r="C13258" s="103"/>
      <c r="D13258" s="103"/>
      <c r="E13258" s="5" t="str">
        <f t="array" ref="E13258">IF(D13258="","",XLOOKUP(D13258,DATOS!$D$6:D14000,DATOS!$C$6:C14000,0,0,1))</f>
        <v/>
      </c>
      <c r="F13258" s="220"/>
      <c r="G13258" s="221"/>
      <c r="H13258" s="194"/>
      <c r="I13258" s="106"/>
      <c r="J13258" s="195"/>
      <c r="K13258" s="195"/>
      <c r="L13258" s="196"/>
    </row>
    <row r="13259">
      <c r="A13259" s="198"/>
      <c r="B13259" s="219"/>
      <c r="C13259" s="103"/>
      <c r="D13259" s="103"/>
      <c r="E13259" s="5" t="str">
        <f t="array" ref="E13259">IF(D13259="","",XLOOKUP(D13259,DATOS!$D$6:D14000,DATOS!$C$6:C14000,0,0,1))</f>
        <v/>
      </c>
      <c r="F13259" s="220"/>
      <c r="G13259" s="221"/>
      <c r="H13259" s="194"/>
      <c r="I13259" s="106"/>
      <c r="J13259" s="195"/>
      <c r="K13259" s="195"/>
      <c r="L13259" s="196"/>
    </row>
    <row r="13260">
      <c r="A13260" s="198"/>
      <c r="B13260" s="219"/>
      <c r="C13260" s="103"/>
      <c r="D13260" s="103"/>
      <c r="E13260" s="5" t="str">
        <f t="array" ref="E13260">IF(D13260="","",XLOOKUP(D13260,DATOS!$D$6:D14000,DATOS!$C$6:C14000,0,0,1))</f>
        <v/>
      </c>
      <c r="F13260" s="220"/>
      <c r="G13260" s="221"/>
      <c r="H13260" s="194"/>
      <c r="I13260" s="106"/>
      <c r="J13260" s="195"/>
      <c r="K13260" s="195"/>
      <c r="L13260" s="196"/>
    </row>
    <row r="13261">
      <c r="A13261" s="198"/>
      <c r="B13261" s="219"/>
      <c r="C13261" s="103"/>
      <c r="D13261" s="103"/>
      <c r="E13261" s="5" t="str">
        <f t="array" ref="E13261">IF(D13261="","",XLOOKUP(D13261,DATOS!$D$6:D14000,DATOS!$C$6:C14000,0,0,1))</f>
        <v/>
      </c>
      <c r="F13261" s="220"/>
      <c r="G13261" s="221"/>
      <c r="H13261" s="194"/>
      <c r="I13261" s="106"/>
      <c r="J13261" s="195"/>
      <c r="K13261" s="195"/>
      <c r="L13261" s="196"/>
    </row>
    <row r="13262">
      <c r="A13262" s="198"/>
      <c r="B13262" s="219"/>
      <c r="C13262" s="103"/>
      <c r="D13262" s="103"/>
      <c r="E13262" s="5" t="str">
        <f t="array" ref="E13262">IF(D13262="","",XLOOKUP(D13262,DATOS!$D$6:D14000,DATOS!$C$6:C14000,0,0,1))</f>
        <v/>
      </c>
      <c r="F13262" s="220"/>
      <c r="G13262" s="221"/>
      <c r="H13262" s="194"/>
      <c r="I13262" s="106"/>
      <c r="J13262" s="195"/>
      <c r="K13262" s="195"/>
      <c r="L13262" s="196"/>
    </row>
    <row r="13263">
      <c r="A13263" s="198"/>
      <c r="B13263" s="219"/>
      <c r="C13263" s="103"/>
      <c r="D13263" s="103"/>
      <c r="E13263" s="5" t="str">
        <f t="array" ref="E13263">IF(D13263="","",XLOOKUP(D13263,DATOS!$D$6:D14000,DATOS!$C$6:C14000,0,0,1))</f>
        <v/>
      </c>
      <c r="F13263" s="220"/>
      <c r="G13263" s="221"/>
      <c r="H13263" s="194"/>
      <c r="I13263" s="106"/>
      <c r="J13263" s="195"/>
      <c r="K13263" s="195"/>
      <c r="L13263" s="196"/>
    </row>
    <row r="13264">
      <c r="A13264" s="198"/>
      <c r="B13264" s="219"/>
      <c r="C13264" s="103"/>
      <c r="D13264" s="103"/>
      <c r="E13264" s="5" t="str">
        <f t="array" ref="E13264">IF(D13264="","",XLOOKUP(D13264,DATOS!$D$6:D14000,DATOS!$C$6:C14000,0,0,1))</f>
        <v/>
      </c>
      <c r="F13264" s="220"/>
      <c r="G13264" s="221"/>
      <c r="H13264" s="194"/>
      <c r="I13264" s="106"/>
      <c r="J13264" s="195"/>
      <c r="K13264" s="195"/>
      <c r="L13264" s="196"/>
    </row>
    <row r="13265">
      <c r="A13265" s="198"/>
      <c r="B13265" s="219"/>
      <c r="C13265" s="103"/>
      <c r="D13265" s="103"/>
      <c r="E13265" s="5" t="str">
        <f t="array" ref="E13265">IF(D13265="","",XLOOKUP(D13265,DATOS!$D$6:D14000,DATOS!$C$6:C14000,0,0,1))</f>
        <v/>
      </c>
      <c r="F13265" s="220"/>
      <c r="G13265" s="221"/>
      <c r="H13265" s="194"/>
      <c r="I13265" s="106"/>
      <c r="J13265" s="195"/>
      <c r="K13265" s="195"/>
      <c r="L13265" s="196"/>
    </row>
    <row r="13266">
      <c r="A13266" s="198"/>
      <c r="B13266" s="219"/>
      <c r="C13266" s="103"/>
      <c r="D13266" s="103"/>
      <c r="E13266" s="5" t="str">
        <f t="array" ref="E13266">IF(D13266="","",XLOOKUP(D13266,DATOS!$D$6:D14000,DATOS!$C$6:C14000,0,0,1))</f>
        <v/>
      </c>
      <c r="F13266" s="220"/>
      <c r="G13266" s="221"/>
      <c r="H13266" s="194"/>
      <c r="I13266" s="106"/>
      <c r="J13266" s="195"/>
      <c r="K13266" s="195"/>
      <c r="L13266" s="196"/>
    </row>
    <row r="13267">
      <c r="A13267" s="198"/>
      <c r="B13267" s="219"/>
      <c r="C13267" s="103"/>
      <c r="D13267" s="103"/>
      <c r="E13267" s="5" t="str">
        <f t="array" ref="E13267">IF(D13267="","",XLOOKUP(D13267,DATOS!$D$6:D14000,DATOS!$C$6:C14000,0,0,1))</f>
        <v/>
      </c>
      <c r="F13267" s="220"/>
      <c r="G13267" s="221"/>
      <c r="H13267" s="194"/>
      <c r="I13267" s="106"/>
      <c r="J13267" s="195"/>
      <c r="K13267" s="195"/>
      <c r="L13267" s="196"/>
    </row>
    <row r="13268">
      <c r="A13268" s="198"/>
      <c r="B13268" s="219"/>
      <c r="C13268" s="103"/>
      <c r="D13268" s="103"/>
      <c r="E13268" s="5" t="str">
        <f t="array" ref="E13268">IF(D13268="","",XLOOKUP(D13268,DATOS!$D$6:D14000,DATOS!$C$6:C14000,0,0,1))</f>
        <v/>
      </c>
      <c r="F13268" s="220"/>
      <c r="G13268" s="221"/>
      <c r="H13268" s="194"/>
      <c r="I13268" s="106"/>
      <c r="J13268" s="195"/>
      <c r="K13268" s="195"/>
      <c r="L13268" s="196"/>
    </row>
    <row r="13269">
      <c r="A13269" s="198"/>
      <c r="B13269" s="219"/>
      <c r="C13269" s="103"/>
      <c r="D13269" s="103"/>
      <c r="E13269" s="5" t="str">
        <f t="array" ref="E13269">IF(D13269="","",XLOOKUP(D13269,DATOS!$D$6:D14000,DATOS!$C$6:C14000,0,0,1))</f>
        <v/>
      </c>
      <c r="F13269" s="220"/>
      <c r="G13269" s="221"/>
      <c r="H13269" s="194"/>
      <c r="I13269" s="106"/>
      <c r="J13269" s="195"/>
      <c r="K13269" s="195"/>
      <c r="L13269" s="196"/>
    </row>
    <row r="13270">
      <c r="A13270" s="198"/>
      <c r="B13270" s="219"/>
      <c r="C13270" s="103"/>
      <c r="D13270" s="103"/>
      <c r="E13270" s="5" t="str">
        <f t="array" ref="E13270">IF(D13270="","",XLOOKUP(D13270,DATOS!$D$6:D14000,DATOS!$C$6:C14000,0,0,1))</f>
        <v/>
      </c>
      <c r="F13270" s="220"/>
      <c r="G13270" s="221"/>
      <c r="H13270" s="194"/>
      <c r="I13270" s="106"/>
      <c r="J13270" s="195"/>
      <c r="K13270" s="195"/>
      <c r="L13270" s="196"/>
    </row>
    <row r="13271">
      <c r="A13271" s="198"/>
      <c r="B13271" s="219"/>
      <c r="C13271" s="103"/>
      <c r="D13271" s="103"/>
      <c r="E13271" s="5" t="str">
        <f t="array" ref="E13271">IF(D13271="","",XLOOKUP(D13271,DATOS!$D$6:D14000,DATOS!$C$6:C14000,0,0,1))</f>
        <v/>
      </c>
      <c r="F13271" s="220"/>
      <c r="G13271" s="221"/>
      <c r="H13271" s="194"/>
      <c r="I13271" s="106"/>
      <c r="J13271" s="195"/>
      <c r="K13271" s="195"/>
      <c r="L13271" s="196"/>
    </row>
    <row r="13272">
      <c r="A13272" s="198"/>
      <c r="B13272" s="219"/>
      <c r="C13272" s="103"/>
      <c r="D13272" s="103"/>
      <c r="E13272" s="5" t="str">
        <f t="array" ref="E13272">IF(D13272="","",XLOOKUP(D13272,DATOS!$D$6:D14000,DATOS!$C$6:C14000,0,0,1))</f>
        <v/>
      </c>
      <c r="F13272" s="220"/>
      <c r="G13272" s="221"/>
      <c r="H13272" s="194"/>
      <c r="I13272" s="106"/>
      <c r="J13272" s="195"/>
      <c r="K13272" s="195"/>
      <c r="L13272" s="196"/>
    </row>
    <row r="13273">
      <c r="A13273" s="198"/>
      <c r="B13273" s="219"/>
      <c r="C13273" s="103"/>
      <c r="D13273" s="103"/>
      <c r="E13273" s="5" t="str">
        <f t="array" ref="E13273">IF(D13273="","",XLOOKUP(D13273,DATOS!$D$6:D14000,DATOS!$C$6:C14000,0,0,1))</f>
        <v/>
      </c>
      <c r="F13273" s="220"/>
      <c r="G13273" s="221"/>
      <c r="H13273" s="194"/>
      <c r="I13273" s="106"/>
      <c r="J13273" s="195"/>
      <c r="K13273" s="195"/>
      <c r="L13273" s="196"/>
    </row>
    <row r="13274">
      <c r="A13274" s="198"/>
      <c r="B13274" s="219"/>
      <c r="C13274" s="103"/>
      <c r="D13274" s="103"/>
      <c r="E13274" s="5" t="str">
        <f t="array" ref="E13274">IF(D13274="","",XLOOKUP(D13274,DATOS!$D$6:D14000,DATOS!$C$6:C14000,0,0,1))</f>
        <v/>
      </c>
      <c r="F13274" s="220"/>
      <c r="G13274" s="221"/>
      <c r="H13274" s="194"/>
      <c r="I13274" s="106"/>
      <c r="J13274" s="195"/>
      <c r="K13274" s="195"/>
      <c r="L13274" s="196"/>
    </row>
    <row r="13275">
      <c r="A13275" s="198"/>
      <c r="B13275" s="219"/>
      <c r="C13275" s="103"/>
      <c r="D13275" s="103"/>
      <c r="E13275" s="5" t="str">
        <f t="array" ref="E13275">IF(D13275="","",XLOOKUP(D13275,DATOS!$D$6:D14000,DATOS!$C$6:C14000,0,0,1))</f>
        <v/>
      </c>
      <c r="F13275" s="220"/>
      <c r="G13275" s="221"/>
      <c r="H13275" s="194"/>
      <c r="I13275" s="106"/>
      <c r="J13275" s="195"/>
      <c r="K13275" s="195"/>
      <c r="L13275" s="196"/>
    </row>
    <row r="13276">
      <c r="A13276" s="198"/>
      <c r="B13276" s="219"/>
      <c r="C13276" s="103"/>
      <c r="D13276" s="103"/>
      <c r="E13276" s="5" t="str">
        <f t="array" ref="E13276">IF(D13276="","",XLOOKUP(D13276,DATOS!$D$6:D14000,DATOS!$C$6:C14000,0,0,1))</f>
        <v/>
      </c>
      <c r="F13276" s="220"/>
      <c r="G13276" s="221"/>
      <c r="H13276" s="194"/>
      <c r="I13276" s="106"/>
      <c r="J13276" s="195"/>
      <c r="K13276" s="195"/>
      <c r="L13276" s="196"/>
    </row>
    <row r="13277">
      <c r="A13277" s="198"/>
      <c r="B13277" s="219"/>
      <c r="C13277" s="103"/>
      <c r="D13277" s="103"/>
      <c r="E13277" s="5" t="str">
        <f t="array" ref="E13277">IF(D13277="","",XLOOKUP(D13277,DATOS!$D$6:D14000,DATOS!$C$6:C14000,0,0,1))</f>
        <v/>
      </c>
      <c r="F13277" s="220"/>
      <c r="G13277" s="221"/>
      <c r="H13277" s="194"/>
      <c r="I13277" s="106"/>
      <c r="J13277" s="195"/>
      <c r="K13277" s="195"/>
      <c r="L13277" s="196"/>
    </row>
    <row r="13278">
      <c r="A13278" s="198"/>
      <c r="B13278" s="219"/>
      <c r="C13278" s="103"/>
      <c r="D13278" s="103"/>
      <c r="E13278" s="5" t="str">
        <f t="array" ref="E13278">IF(D13278="","",XLOOKUP(D13278,DATOS!$D$6:D14000,DATOS!$C$6:C14000,0,0,1))</f>
        <v/>
      </c>
      <c r="F13278" s="220"/>
      <c r="G13278" s="221"/>
      <c r="H13278" s="194"/>
      <c r="I13278" s="106"/>
      <c r="J13278" s="195"/>
      <c r="K13278" s="195"/>
      <c r="L13278" s="196"/>
    </row>
    <row r="13279">
      <c r="A13279" s="198"/>
      <c r="B13279" s="219"/>
      <c r="C13279" s="103"/>
      <c r="D13279" s="103"/>
      <c r="E13279" s="5" t="str">
        <f t="array" ref="E13279">IF(D13279="","",XLOOKUP(D13279,DATOS!$D$6:D14000,DATOS!$C$6:C14000,0,0,1))</f>
        <v/>
      </c>
      <c r="F13279" s="220"/>
      <c r="G13279" s="221"/>
      <c r="H13279" s="194"/>
      <c r="I13279" s="106"/>
      <c r="J13279" s="195"/>
      <c r="K13279" s="195"/>
      <c r="L13279" s="196"/>
    </row>
    <row r="13280">
      <c r="A13280" s="198"/>
      <c r="B13280" s="219"/>
      <c r="C13280" s="103"/>
      <c r="D13280" s="103"/>
      <c r="E13280" s="5" t="str">
        <f t="array" ref="E13280">IF(D13280="","",XLOOKUP(D13280,DATOS!$D$6:D14000,DATOS!$C$6:C14000,0,0,1))</f>
        <v/>
      </c>
      <c r="F13280" s="220"/>
      <c r="G13280" s="221"/>
      <c r="H13280" s="194"/>
      <c r="I13280" s="106"/>
      <c r="J13280" s="195"/>
      <c r="K13280" s="195"/>
      <c r="L13280" s="196"/>
    </row>
    <row r="13281">
      <c r="A13281" s="198"/>
      <c r="B13281" s="219"/>
      <c r="C13281" s="103"/>
      <c r="D13281" s="103"/>
      <c r="E13281" s="5" t="str">
        <f t="array" ref="E13281">IF(D13281="","",XLOOKUP(D13281,DATOS!$D$6:D14000,DATOS!$C$6:C14000,0,0,1))</f>
        <v/>
      </c>
      <c r="F13281" s="220"/>
      <c r="G13281" s="221"/>
      <c r="H13281" s="194"/>
      <c r="I13281" s="106"/>
      <c r="J13281" s="195"/>
      <c r="K13281" s="195"/>
      <c r="L13281" s="196"/>
    </row>
    <row r="13282">
      <c r="A13282" s="198"/>
      <c r="B13282" s="219"/>
      <c r="C13282" s="103"/>
      <c r="D13282" s="103"/>
      <c r="E13282" s="5" t="str">
        <f t="array" ref="E13282">IF(D13282="","",XLOOKUP(D13282,DATOS!$D$6:D14000,DATOS!$C$6:C14000,0,0,1))</f>
        <v/>
      </c>
      <c r="F13282" s="220"/>
      <c r="G13282" s="221"/>
      <c r="H13282" s="194"/>
      <c r="I13282" s="106"/>
      <c r="J13282" s="195"/>
      <c r="K13282" s="195"/>
      <c r="L13282" s="196"/>
    </row>
    <row r="13283">
      <c r="A13283" s="198"/>
      <c r="B13283" s="219"/>
      <c r="C13283" s="103"/>
      <c r="D13283" s="103"/>
      <c r="E13283" s="5" t="str">
        <f t="array" ref="E13283">IF(D13283="","",XLOOKUP(D13283,DATOS!$D$6:D14000,DATOS!$C$6:C14000,0,0,1))</f>
        <v/>
      </c>
      <c r="F13283" s="220"/>
      <c r="G13283" s="221"/>
      <c r="H13283" s="194"/>
      <c r="I13283" s="106"/>
      <c r="J13283" s="195"/>
      <c r="K13283" s="195"/>
      <c r="L13283" s="196"/>
    </row>
    <row r="13284">
      <c r="A13284" s="198"/>
      <c r="B13284" s="219"/>
      <c r="C13284" s="103"/>
      <c r="D13284" s="103"/>
      <c r="E13284" s="5" t="str">
        <f t="array" ref="E13284">IF(D13284="","",XLOOKUP(D13284,DATOS!$D$6:D14000,DATOS!$C$6:C14000,0,0,1))</f>
        <v/>
      </c>
      <c r="F13284" s="220"/>
      <c r="G13284" s="221"/>
      <c r="H13284" s="194"/>
      <c r="I13284" s="106"/>
      <c r="J13284" s="195"/>
      <c r="K13284" s="195"/>
      <c r="L13284" s="196"/>
    </row>
    <row r="13285">
      <c r="A13285" s="198"/>
      <c r="B13285" s="219"/>
      <c r="C13285" s="103"/>
      <c r="D13285" s="103"/>
      <c r="E13285" s="5" t="str">
        <f t="array" ref="E13285">IF(D13285="","",XLOOKUP(D13285,DATOS!$D$6:D14000,DATOS!$C$6:C14000,0,0,1))</f>
        <v/>
      </c>
      <c r="F13285" s="220"/>
      <c r="G13285" s="221"/>
      <c r="H13285" s="194"/>
      <c r="I13285" s="106"/>
      <c r="J13285" s="195"/>
      <c r="K13285" s="195"/>
      <c r="L13285" s="196"/>
    </row>
    <row r="13286">
      <c r="A13286" s="198"/>
      <c r="B13286" s="219"/>
      <c r="C13286" s="103"/>
      <c r="D13286" s="103"/>
      <c r="E13286" s="5" t="str">
        <f t="array" ref="E13286">IF(D13286="","",XLOOKUP(D13286,DATOS!$D$6:D14000,DATOS!$C$6:C14000,0,0,1))</f>
        <v/>
      </c>
      <c r="F13286" s="220"/>
      <c r="G13286" s="221"/>
      <c r="H13286" s="194"/>
      <c r="I13286" s="106"/>
      <c r="J13286" s="195"/>
      <c r="K13286" s="195"/>
      <c r="L13286" s="196"/>
    </row>
    <row r="13287">
      <c r="A13287" s="198"/>
      <c r="B13287" s="219"/>
      <c r="C13287" s="103"/>
      <c r="D13287" s="103"/>
      <c r="E13287" s="5" t="str">
        <f t="array" ref="E13287">IF(D13287="","",XLOOKUP(D13287,DATOS!$D$6:D14000,DATOS!$C$6:C14000,0,0,1))</f>
        <v/>
      </c>
      <c r="F13287" s="220"/>
      <c r="G13287" s="221"/>
      <c r="H13287" s="194"/>
      <c r="I13287" s="106"/>
      <c r="J13287" s="195"/>
      <c r="K13287" s="195"/>
      <c r="L13287" s="196"/>
    </row>
    <row r="13288">
      <c r="A13288" s="198"/>
      <c r="B13288" s="219"/>
      <c r="C13288" s="103"/>
      <c r="D13288" s="103"/>
      <c r="E13288" s="5" t="str">
        <f t="array" ref="E13288">IF(D13288="","",XLOOKUP(D13288,DATOS!$D$6:D14000,DATOS!$C$6:C14000,0,0,1))</f>
        <v/>
      </c>
      <c r="F13288" s="220"/>
      <c r="G13288" s="221"/>
      <c r="H13288" s="194"/>
      <c r="I13288" s="106"/>
      <c r="J13288" s="195"/>
      <c r="K13288" s="195"/>
      <c r="L13288" s="196"/>
    </row>
    <row r="13289">
      <c r="A13289" s="198"/>
      <c r="B13289" s="219"/>
      <c r="C13289" s="103"/>
      <c r="D13289" s="103"/>
      <c r="E13289" s="5" t="str">
        <f t="array" ref="E13289">IF(D13289="","",XLOOKUP(D13289,DATOS!$D$6:D14000,DATOS!$C$6:C14000,0,0,1))</f>
        <v/>
      </c>
      <c r="F13289" s="220"/>
      <c r="G13289" s="221"/>
      <c r="H13289" s="194"/>
      <c r="I13289" s="106"/>
      <c r="J13289" s="195"/>
      <c r="K13289" s="195"/>
      <c r="L13289" s="196"/>
    </row>
    <row r="13290">
      <c r="A13290" s="198"/>
      <c r="B13290" s="219"/>
      <c r="C13290" s="103"/>
      <c r="D13290" s="103"/>
      <c r="E13290" s="5" t="str">
        <f t="array" ref="E13290">IF(D13290="","",XLOOKUP(D13290,DATOS!$D$6:D14000,DATOS!$C$6:C14000,0,0,1))</f>
        <v/>
      </c>
      <c r="F13290" s="220"/>
      <c r="G13290" s="221"/>
      <c r="H13290" s="194"/>
      <c r="I13290" s="106"/>
      <c r="J13290" s="195"/>
      <c r="K13290" s="195"/>
      <c r="L13290" s="196"/>
    </row>
    <row r="13291">
      <c r="A13291" s="198"/>
      <c r="B13291" s="219"/>
      <c r="C13291" s="103"/>
      <c r="D13291" s="103"/>
      <c r="E13291" s="5" t="str">
        <f t="array" ref="E13291">IF(D13291="","",XLOOKUP(D13291,DATOS!$D$6:D14000,DATOS!$C$6:C14000,0,0,1))</f>
        <v/>
      </c>
      <c r="F13291" s="220"/>
      <c r="G13291" s="221"/>
      <c r="H13291" s="194"/>
      <c r="I13291" s="106"/>
      <c r="J13291" s="195"/>
      <c r="K13291" s="195"/>
      <c r="L13291" s="196"/>
    </row>
    <row r="13292">
      <c r="A13292" s="198"/>
      <c r="B13292" s="219"/>
      <c r="C13292" s="103"/>
      <c r="D13292" s="103"/>
      <c r="E13292" s="5" t="str">
        <f t="array" ref="E13292">IF(D13292="","",XLOOKUP(D13292,DATOS!$D$6:D14000,DATOS!$C$6:C14000,0,0,1))</f>
        <v/>
      </c>
      <c r="F13292" s="220"/>
      <c r="G13292" s="221"/>
      <c r="H13292" s="194"/>
      <c r="I13292" s="106"/>
      <c r="J13292" s="195"/>
      <c r="K13292" s="195"/>
      <c r="L13292" s="196"/>
    </row>
    <row r="13293">
      <c r="A13293" s="198"/>
      <c r="B13293" s="219"/>
      <c r="C13293" s="103"/>
      <c r="D13293" s="103"/>
      <c r="E13293" s="5" t="str">
        <f t="array" ref="E13293">IF(D13293="","",XLOOKUP(D13293,DATOS!$D$6:D14000,DATOS!$C$6:C14000,0,0,1))</f>
        <v/>
      </c>
      <c r="F13293" s="220"/>
      <c r="G13293" s="221"/>
      <c r="H13293" s="194"/>
      <c r="I13293" s="106"/>
      <c r="J13293" s="195"/>
      <c r="K13293" s="195"/>
      <c r="L13293" s="196"/>
    </row>
    <row r="13294">
      <c r="A13294" s="198"/>
      <c r="B13294" s="219"/>
      <c r="C13294" s="103"/>
      <c r="D13294" s="103"/>
      <c r="E13294" s="5" t="str">
        <f t="array" ref="E13294">IF(D13294="","",XLOOKUP(D13294,DATOS!$D$6:D14000,DATOS!$C$6:C14000,0,0,1))</f>
        <v/>
      </c>
      <c r="F13294" s="220"/>
      <c r="G13294" s="221"/>
      <c r="H13294" s="194"/>
      <c r="I13294" s="106"/>
      <c r="J13294" s="195"/>
      <c r="K13294" s="195"/>
      <c r="L13294" s="196"/>
    </row>
    <row r="13295">
      <c r="A13295" s="198"/>
      <c r="B13295" s="219"/>
      <c r="C13295" s="103"/>
      <c r="D13295" s="103"/>
      <c r="E13295" s="5" t="str">
        <f t="array" ref="E13295">IF(D13295="","",XLOOKUP(D13295,DATOS!$D$6:D14000,DATOS!$C$6:C14000,0,0,1))</f>
        <v/>
      </c>
      <c r="F13295" s="220"/>
      <c r="G13295" s="221"/>
      <c r="H13295" s="194"/>
      <c r="I13295" s="106"/>
      <c r="J13295" s="195"/>
      <c r="K13295" s="195"/>
      <c r="L13295" s="196"/>
    </row>
    <row r="13296">
      <c r="A13296" s="198"/>
      <c r="B13296" s="219"/>
      <c r="C13296" s="103"/>
      <c r="D13296" s="103"/>
      <c r="E13296" s="5" t="str">
        <f t="array" ref="E13296">IF(D13296="","",XLOOKUP(D13296,DATOS!$D$6:D14000,DATOS!$C$6:C14000,0,0,1))</f>
        <v/>
      </c>
      <c r="F13296" s="220"/>
      <c r="G13296" s="221"/>
      <c r="H13296" s="194"/>
      <c r="I13296" s="106"/>
      <c r="J13296" s="195"/>
      <c r="K13296" s="195"/>
      <c r="L13296" s="196"/>
    </row>
    <row r="13297">
      <c r="A13297" s="198"/>
      <c r="B13297" s="219"/>
      <c r="C13297" s="103"/>
      <c r="D13297" s="103"/>
      <c r="E13297" s="5" t="str">
        <f t="array" ref="E13297">IF(D13297="","",XLOOKUP(D13297,DATOS!$D$6:D14000,DATOS!$C$6:C14000,0,0,1))</f>
        <v/>
      </c>
      <c r="F13297" s="220"/>
      <c r="G13297" s="221"/>
      <c r="H13297" s="194"/>
      <c r="I13297" s="106"/>
      <c r="J13297" s="195"/>
      <c r="K13297" s="195"/>
      <c r="L13297" s="196"/>
    </row>
    <row r="13298">
      <c r="A13298" s="198"/>
      <c r="B13298" s="219"/>
      <c r="C13298" s="103"/>
      <c r="D13298" s="103"/>
      <c r="E13298" s="5" t="str">
        <f t="array" ref="E13298">IF(D13298="","",XLOOKUP(D13298,DATOS!$D$6:D14000,DATOS!$C$6:C14000,0,0,1))</f>
        <v/>
      </c>
      <c r="F13298" s="220"/>
      <c r="G13298" s="221"/>
      <c r="H13298" s="194"/>
      <c r="I13298" s="106"/>
      <c r="J13298" s="195"/>
      <c r="K13298" s="195"/>
      <c r="L13298" s="196"/>
    </row>
    <row r="13299">
      <c r="A13299" s="198"/>
      <c r="B13299" s="219"/>
      <c r="C13299" s="103"/>
      <c r="D13299" s="103"/>
      <c r="E13299" s="5" t="str">
        <f t="array" ref="E13299">IF(D13299="","",XLOOKUP(D13299,DATOS!$D$6:D14000,DATOS!$C$6:C14000,0,0,1))</f>
        <v/>
      </c>
      <c r="F13299" s="220"/>
      <c r="G13299" s="221"/>
      <c r="H13299" s="194"/>
      <c r="I13299" s="106"/>
      <c r="J13299" s="195"/>
      <c r="K13299" s="195"/>
      <c r="L13299" s="196"/>
    </row>
    <row r="13300">
      <c r="A13300" s="198"/>
      <c r="B13300" s="219"/>
      <c r="C13300" s="103"/>
      <c r="D13300" s="103"/>
      <c r="E13300" s="5" t="str">
        <f t="array" ref="E13300">IF(D13300="","",XLOOKUP(D13300,DATOS!$D$6:D14000,DATOS!$C$6:C14000,0,0,1))</f>
        <v/>
      </c>
      <c r="F13300" s="220"/>
      <c r="G13300" s="221"/>
      <c r="H13300" s="194"/>
      <c r="I13300" s="106"/>
      <c r="J13300" s="195"/>
      <c r="K13300" s="195"/>
      <c r="L13300" s="196"/>
    </row>
    <row r="13301">
      <c r="A13301" s="198"/>
      <c r="B13301" s="219"/>
      <c r="C13301" s="103"/>
      <c r="D13301" s="103"/>
      <c r="E13301" s="5" t="str">
        <f t="array" ref="E13301">IF(D13301="","",XLOOKUP(D13301,DATOS!$D$6:D14000,DATOS!$C$6:C14000,0,0,1))</f>
        <v/>
      </c>
      <c r="F13301" s="220"/>
      <c r="G13301" s="221"/>
      <c r="H13301" s="194"/>
      <c r="I13301" s="106"/>
      <c r="J13301" s="195"/>
      <c r="K13301" s="195"/>
      <c r="L13301" s="196"/>
    </row>
    <row r="13302">
      <c r="A13302" s="198"/>
      <c r="B13302" s="219"/>
      <c r="C13302" s="103"/>
      <c r="D13302" s="103"/>
      <c r="E13302" s="5" t="str">
        <f t="array" ref="E13302">IF(D13302="","",XLOOKUP(D13302,DATOS!$D$6:D14000,DATOS!$C$6:C14000,0,0,1))</f>
        <v/>
      </c>
      <c r="F13302" s="220"/>
      <c r="G13302" s="221"/>
      <c r="H13302" s="194"/>
      <c r="I13302" s="106"/>
      <c r="J13302" s="195"/>
      <c r="K13302" s="195"/>
      <c r="L13302" s="196"/>
    </row>
    <row r="13303">
      <c r="A13303" s="198"/>
      <c r="B13303" s="219"/>
      <c r="C13303" s="103"/>
      <c r="D13303" s="103"/>
      <c r="E13303" s="5" t="str">
        <f t="array" ref="E13303">IF(D13303="","",XLOOKUP(D13303,DATOS!$D$6:D14000,DATOS!$C$6:C14000,0,0,1))</f>
        <v/>
      </c>
      <c r="F13303" s="220"/>
      <c r="G13303" s="221"/>
      <c r="H13303" s="194"/>
      <c r="I13303" s="106"/>
      <c r="J13303" s="195"/>
      <c r="K13303" s="195"/>
      <c r="L13303" s="196"/>
    </row>
    <row r="13304">
      <c r="A13304" s="198"/>
      <c r="B13304" s="219"/>
      <c r="C13304" s="103"/>
      <c r="D13304" s="103"/>
      <c r="E13304" s="5" t="str">
        <f t="array" ref="E13304">IF(D13304="","",XLOOKUP(D13304,DATOS!$D$6:D14000,DATOS!$C$6:C14000,0,0,1))</f>
        <v/>
      </c>
      <c r="F13304" s="220"/>
      <c r="G13304" s="221"/>
      <c r="H13304" s="194"/>
      <c r="I13304" s="106"/>
      <c r="J13304" s="195"/>
      <c r="K13304" s="195"/>
      <c r="L13304" s="196"/>
    </row>
    <row r="13305">
      <c r="A13305" s="198"/>
      <c r="B13305" s="219"/>
      <c r="C13305" s="103"/>
      <c r="D13305" s="103"/>
      <c r="E13305" s="5" t="str">
        <f t="array" ref="E13305">IF(D13305="","",XLOOKUP(D13305,DATOS!$D$6:D14000,DATOS!$C$6:C14000,0,0,1))</f>
        <v/>
      </c>
      <c r="F13305" s="220"/>
      <c r="G13305" s="221"/>
      <c r="H13305" s="194"/>
      <c r="I13305" s="106"/>
      <c r="J13305" s="195"/>
      <c r="K13305" s="195"/>
      <c r="L13305" s="196"/>
    </row>
    <row r="13306">
      <c r="A13306" s="198"/>
      <c r="B13306" s="219"/>
      <c r="C13306" s="103"/>
      <c r="D13306" s="103"/>
      <c r="E13306" s="5" t="str">
        <f t="array" ref="E13306">IF(D13306="","",XLOOKUP(D13306,DATOS!$D$6:D14000,DATOS!$C$6:C14000,0,0,1))</f>
        <v/>
      </c>
      <c r="F13306" s="220"/>
      <c r="G13306" s="221"/>
      <c r="H13306" s="194"/>
      <c r="I13306" s="106"/>
      <c r="J13306" s="195"/>
      <c r="K13306" s="195"/>
      <c r="L13306" s="196"/>
    </row>
    <row r="13307">
      <c r="A13307" s="198"/>
      <c r="B13307" s="219"/>
      <c r="C13307" s="103"/>
      <c r="D13307" s="103"/>
      <c r="E13307" s="5" t="str">
        <f t="array" ref="E13307">IF(D13307="","",XLOOKUP(D13307,DATOS!$D$6:D14000,DATOS!$C$6:C14000,0,0,1))</f>
        <v/>
      </c>
      <c r="F13307" s="220"/>
      <c r="G13307" s="221"/>
      <c r="H13307" s="194"/>
      <c r="I13307" s="106"/>
      <c r="J13307" s="195"/>
      <c r="K13307" s="195"/>
      <c r="L13307" s="196"/>
    </row>
    <row r="13308">
      <c r="A13308" s="198"/>
      <c r="B13308" s="219"/>
      <c r="C13308" s="103"/>
      <c r="D13308" s="103"/>
      <c r="E13308" s="5" t="str">
        <f t="array" ref="E13308">IF(D13308="","",XLOOKUP(D13308,DATOS!$D$6:D14000,DATOS!$C$6:C14000,0,0,1))</f>
        <v/>
      </c>
      <c r="F13308" s="220"/>
      <c r="G13308" s="221"/>
      <c r="H13308" s="194"/>
      <c r="I13308" s="106"/>
      <c r="J13308" s="195"/>
      <c r="K13308" s="195"/>
      <c r="L13308" s="196"/>
    </row>
    <row r="13309">
      <c r="A13309" s="198"/>
      <c r="B13309" s="219"/>
      <c r="C13309" s="103"/>
      <c r="D13309" s="103"/>
      <c r="E13309" s="5" t="str">
        <f t="array" ref="E13309">IF(D13309="","",XLOOKUP(D13309,DATOS!$D$6:D14000,DATOS!$C$6:C14000,0,0,1))</f>
        <v/>
      </c>
      <c r="F13309" s="220"/>
      <c r="G13309" s="221"/>
      <c r="H13309" s="194"/>
      <c r="I13309" s="106"/>
      <c r="J13309" s="195"/>
      <c r="K13309" s="195"/>
      <c r="L13309" s="196"/>
    </row>
    <row r="13310">
      <c r="A13310" s="198"/>
      <c r="B13310" s="219"/>
      <c r="C13310" s="103"/>
      <c r="D13310" s="103"/>
      <c r="E13310" s="5" t="str">
        <f t="array" ref="E13310">IF(D13310="","",XLOOKUP(D13310,DATOS!$D$6:D14000,DATOS!$C$6:C14000,0,0,1))</f>
        <v/>
      </c>
      <c r="F13310" s="220"/>
      <c r="G13310" s="221"/>
      <c r="H13310" s="194"/>
      <c r="I13310" s="106"/>
      <c r="J13310" s="195"/>
      <c r="K13310" s="195"/>
      <c r="L13310" s="196"/>
    </row>
    <row r="13311">
      <c r="A13311" s="198"/>
      <c r="B13311" s="219"/>
      <c r="C13311" s="103"/>
      <c r="D13311" s="103"/>
      <c r="E13311" s="5" t="str">
        <f t="array" ref="E13311">IF(D13311="","",XLOOKUP(D13311,DATOS!$D$6:D14000,DATOS!$C$6:C14000,0,0,1))</f>
        <v/>
      </c>
      <c r="F13311" s="220"/>
      <c r="G13311" s="221"/>
      <c r="H13311" s="194"/>
      <c r="I13311" s="106"/>
      <c r="J13311" s="195"/>
      <c r="K13311" s="195"/>
      <c r="L13311" s="196"/>
    </row>
    <row r="13312">
      <c r="A13312" s="198"/>
      <c r="B13312" s="219"/>
      <c r="C13312" s="103"/>
      <c r="D13312" s="103"/>
      <c r="E13312" s="5" t="str">
        <f t="array" ref="E13312">IF(D13312="","",XLOOKUP(D13312,DATOS!$D$6:D14000,DATOS!$C$6:C14000,0,0,1))</f>
        <v/>
      </c>
      <c r="F13312" s="220"/>
      <c r="G13312" s="221"/>
      <c r="H13312" s="194"/>
      <c r="I13312" s="106"/>
      <c r="J13312" s="195"/>
      <c r="K13312" s="195"/>
      <c r="L13312" s="196"/>
    </row>
    <row r="13313">
      <c r="A13313" s="198"/>
      <c r="B13313" s="219"/>
      <c r="C13313" s="103"/>
      <c r="D13313" s="103"/>
      <c r="E13313" s="5" t="str">
        <f t="array" ref="E13313">IF(D13313="","",XLOOKUP(D13313,DATOS!$D$6:D14000,DATOS!$C$6:C14000,0,0,1))</f>
        <v/>
      </c>
      <c r="F13313" s="220"/>
      <c r="G13313" s="221"/>
      <c r="H13313" s="194"/>
      <c r="I13313" s="106"/>
      <c r="J13313" s="195"/>
      <c r="K13313" s="195"/>
      <c r="L13313" s="196"/>
    </row>
    <row r="13314">
      <c r="A13314" s="198"/>
      <c r="B13314" s="219"/>
      <c r="C13314" s="103"/>
      <c r="D13314" s="103"/>
      <c r="E13314" s="5" t="str">
        <f t="array" ref="E13314">IF(D13314="","",XLOOKUP(D13314,DATOS!$D$6:D14000,DATOS!$C$6:C14000,0,0,1))</f>
        <v/>
      </c>
      <c r="F13314" s="220"/>
      <c r="G13314" s="221"/>
      <c r="H13314" s="194"/>
      <c r="I13314" s="106"/>
      <c r="J13314" s="195"/>
      <c r="K13314" s="195"/>
      <c r="L13314" s="196"/>
    </row>
    <row r="13315">
      <c r="A13315" s="198"/>
      <c r="B13315" s="219"/>
      <c r="C13315" s="103"/>
      <c r="D13315" s="103"/>
      <c r="E13315" s="5" t="str">
        <f t="array" ref="E13315">IF(D13315="","",XLOOKUP(D13315,DATOS!$D$6:D14000,DATOS!$C$6:C14000,0,0,1))</f>
        <v/>
      </c>
      <c r="F13315" s="220"/>
      <c r="G13315" s="221"/>
      <c r="H13315" s="194"/>
      <c r="I13315" s="106"/>
      <c r="J13315" s="195"/>
      <c r="K13315" s="195"/>
      <c r="L13315" s="196"/>
    </row>
    <row r="13316">
      <c r="A13316" s="198"/>
      <c r="B13316" s="219"/>
      <c r="C13316" s="103"/>
      <c r="D13316" s="103"/>
      <c r="E13316" s="5" t="str">
        <f t="array" ref="E13316">IF(D13316="","",XLOOKUP(D13316,DATOS!$D$6:D14000,DATOS!$C$6:C14000,0,0,1))</f>
        <v/>
      </c>
      <c r="F13316" s="220"/>
      <c r="G13316" s="221"/>
      <c r="H13316" s="194"/>
      <c r="I13316" s="106"/>
      <c r="J13316" s="195"/>
      <c r="K13316" s="195"/>
      <c r="L13316" s="196"/>
    </row>
    <row r="13317">
      <c r="A13317" s="198"/>
      <c r="B13317" s="219"/>
      <c r="C13317" s="103"/>
      <c r="D13317" s="103"/>
      <c r="E13317" s="5" t="str">
        <f t="array" ref="E13317">IF(D13317="","",XLOOKUP(D13317,DATOS!$D$6:D14000,DATOS!$C$6:C14000,0,0,1))</f>
        <v/>
      </c>
      <c r="F13317" s="220"/>
      <c r="G13317" s="221"/>
      <c r="H13317" s="194"/>
      <c r="I13317" s="106"/>
      <c r="J13317" s="195"/>
      <c r="K13317" s="195"/>
      <c r="L13317" s="196"/>
    </row>
    <row r="13318">
      <c r="A13318" s="198"/>
      <c r="B13318" s="219"/>
      <c r="C13318" s="103"/>
      <c r="D13318" s="103"/>
      <c r="E13318" s="5" t="str">
        <f t="array" ref="E13318">IF(D13318="","",XLOOKUP(D13318,DATOS!$D$6:D14000,DATOS!$C$6:C14000,0,0,1))</f>
        <v/>
      </c>
      <c r="F13318" s="220"/>
      <c r="G13318" s="221"/>
      <c r="H13318" s="194"/>
      <c r="I13318" s="106"/>
      <c r="J13318" s="195"/>
      <c r="K13318" s="195"/>
      <c r="L13318" s="196"/>
    </row>
    <row r="13319">
      <c r="A13319" s="198"/>
      <c r="B13319" s="219"/>
      <c r="C13319" s="103"/>
      <c r="D13319" s="103"/>
      <c r="E13319" s="5" t="str">
        <f t="array" ref="E13319">IF(D13319="","",XLOOKUP(D13319,DATOS!$D$6:D14000,DATOS!$C$6:C14000,0,0,1))</f>
        <v/>
      </c>
      <c r="F13319" s="220"/>
      <c r="G13319" s="221"/>
      <c r="H13319" s="194"/>
      <c r="I13319" s="106"/>
      <c r="J13319" s="195"/>
      <c r="K13319" s="195"/>
      <c r="L13319" s="196"/>
    </row>
    <row r="13320">
      <c r="A13320" s="198"/>
      <c r="B13320" s="219"/>
      <c r="C13320" s="103"/>
      <c r="D13320" s="103"/>
      <c r="E13320" s="5" t="str">
        <f t="array" ref="E13320">IF(D13320="","",XLOOKUP(D13320,DATOS!$D$6:D14000,DATOS!$C$6:C14000,0,0,1))</f>
        <v/>
      </c>
      <c r="F13320" s="220"/>
      <c r="G13320" s="221"/>
      <c r="H13320" s="194"/>
      <c r="I13320" s="106"/>
      <c r="J13320" s="195"/>
      <c r="K13320" s="195"/>
      <c r="L13320" s="196"/>
    </row>
    <row r="13321">
      <c r="A13321" s="198"/>
      <c r="B13321" s="219"/>
      <c r="C13321" s="103"/>
      <c r="D13321" s="103"/>
      <c r="E13321" s="5" t="str">
        <f t="array" ref="E13321">IF(D13321="","",XLOOKUP(D13321,DATOS!$D$6:D14000,DATOS!$C$6:C14000,0,0,1))</f>
        <v/>
      </c>
      <c r="F13321" s="220"/>
      <c r="G13321" s="221"/>
      <c r="H13321" s="194"/>
      <c r="I13321" s="106"/>
      <c r="J13321" s="195"/>
      <c r="K13321" s="195"/>
      <c r="L13321" s="196"/>
    </row>
    <row r="13322">
      <c r="A13322" s="198"/>
      <c r="B13322" s="219"/>
      <c r="C13322" s="103"/>
      <c r="D13322" s="103"/>
      <c r="E13322" s="5" t="str">
        <f t="array" ref="E13322">IF(D13322="","",XLOOKUP(D13322,DATOS!$D$6:D14000,DATOS!$C$6:C14000,0,0,1))</f>
        <v/>
      </c>
      <c r="F13322" s="220"/>
      <c r="G13322" s="221"/>
      <c r="H13322" s="194"/>
      <c r="I13322" s="106"/>
      <c r="J13322" s="195"/>
      <c r="K13322" s="195"/>
      <c r="L13322" s="196"/>
    </row>
    <row r="13323">
      <c r="A13323" s="198"/>
      <c r="B13323" s="219"/>
      <c r="C13323" s="103"/>
      <c r="D13323" s="103"/>
      <c r="E13323" s="5" t="str">
        <f t="array" ref="E13323">IF(D13323="","",XLOOKUP(D13323,DATOS!$D$6:D14000,DATOS!$C$6:C14000,0,0,1))</f>
        <v/>
      </c>
      <c r="F13323" s="220"/>
      <c r="G13323" s="221"/>
      <c r="H13323" s="194"/>
      <c r="I13323" s="106"/>
      <c r="J13323" s="195"/>
      <c r="K13323" s="195"/>
      <c r="L13323" s="196"/>
    </row>
    <row r="13324">
      <c r="A13324" s="198"/>
      <c r="B13324" s="219"/>
      <c r="C13324" s="103"/>
      <c r="D13324" s="103"/>
      <c r="E13324" s="5" t="str">
        <f t="array" ref="E13324">IF(D13324="","",XLOOKUP(D13324,DATOS!$D$6:D14000,DATOS!$C$6:C14000,0,0,1))</f>
        <v/>
      </c>
      <c r="F13324" s="220"/>
      <c r="G13324" s="221"/>
      <c r="H13324" s="194"/>
      <c r="I13324" s="106"/>
      <c r="J13324" s="195"/>
      <c r="K13324" s="195"/>
      <c r="L13324" s="196"/>
    </row>
    <row r="13325">
      <c r="A13325" s="198"/>
      <c r="B13325" s="219"/>
      <c r="C13325" s="103"/>
      <c r="D13325" s="103"/>
      <c r="E13325" s="5" t="str">
        <f t="array" ref="E13325">IF(D13325="","",XLOOKUP(D13325,DATOS!$D$6:D14000,DATOS!$C$6:C14000,0,0,1))</f>
        <v/>
      </c>
      <c r="F13325" s="220"/>
      <c r="G13325" s="221"/>
      <c r="H13325" s="194"/>
      <c r="I13325" s="106"/>
      <c r="J13325" s="195"/>
      <c r="K13325" s="195"/>
      <c r="L13325" s="196"/>
    </row>
    <row r="13326">
      <c r="A13326" s="198"/>
      <c r="B13326" s="219"/>
      <c r="C13326" s="103"/>
      <c r="D13326" s="103"/>
      <c r="E13326" s="5" t="str">
        <f t="array" ref="E13326">IF(D13326="","",XLOOKUP(D13326,DATOS!$D$6:D14000,DATOS!$C$6:C14000,0,0,1))</f>
        <v/>
      </c>
      <c r="F13326" s="220"/>
      <c r="G13326" s="221"/>
      <c r="H13326" s="194"/>
      <c r="I13326" s="106"/>
      <c r="J13326" s="195"/>
      <c r="K13326" s="195"/>
      <c r="L13326" s="196"/>
    </row>
    <row r="13327">
      <c r="A13327" s="198"/>
      <c r="B13327" s="219"/>
      <c r="C13327" s="103"/>
      <c r="D13327" s="103"/>
      <c r="E13327" s="5" t="str">
        <f t="array" ref="E13327">IF(D13327="","",XLOOKUP(D13327,DATOS!$D$6:D14000,DATOS!$C$6:C14000,0,0,1))</f>
        <v/>
      </c>
      <c r="F13327" s="220"/>
      <c r="G13327" s="221"/>
      <c r="H13327" s="194"/>
      <c r="I13327" s="106"/>
      <c r="J13327" s="195"/>
      <c r="K13327" s="195"/>
      <c r="L13327" s="196"/>
    </row>
    <row r="13328">
      <c r="A13328" s="198"/>
      <c r="B13328" s="219"/>
      <c r="C13328" s="103"/>
      <c r="D13328" s="103"/>
      <c r="E13328" s="5" t="str">
        <f t="array" ref="E13328">IF(D13328="","",XLOOKUP(D13328,DATOS!$D$6:D14000,DATOS!$C$6:C14000,0,0,1))</f>
        <v/>
      </c>
      <c r="F13328" s="220"/>
      <c r="G13328" s="221"/>
      <c r="H13328" s="194"/>
      <c r="I13328" s="106"/>
      <c r="J13328" s="195"/>
      <c r="K13328" s="195"/>
      <c r="L13328" s="196"/>
    </row>
    <row r="13329">
      <c r="A13329" s="198"/>
      <c r="B13329" s="219"/>
      <c r="C13329" s="103"/>
      <c r="D13329" s="103"/>
      <c r="E13329" s="5" t="str">
        <f t="array" ref="E13329">IF(D13329="","",XLOOKUP(D13329,DATOS!$D$6:D14000,DATOS!$C$6:C14000,0,0,1))</f>
        <v/>
      </c>
      <c r="F13329" s="220"/>
      <c r="G13329" s="221"/>
      <c r="H13329" s="194"/>
      <c r="I13329" s="106"/>
      <c r="J13329" s="195"/>
      <c r="K13329" s="195"/>
      <c r="L13329" s="196"/>
    </row>
    <row r="13330">
      <c r="A13330" s="198"/>
      <c r="B13330" s="219"/>
      <c r="C13330" s="103"/>
      <c r="D13330" s="103"/>
      <c r="E13330" s="5" t="str">
        <f t="array" ref="E13330">IF(D13330="","",XLOOKUP(D13330,DATOS!$D$6:D14000,DATOS!$C$6:C14000,0,0,1))</f>
        <v/>
      </c>
      <c r="F13330" s="220"/>
      <c r="G13330" s="221"/>
      <c r="H13330" s="194"/>
      <c r="I13330" s="106"/>
      <c r="J13330" s="195"/>
      <c r="K13330" s="195"/>
      <c r="L13330" s="196"/>
    </row>
    <row r="13331">
      <c r="A13331" s="198"/>
      <c r="B13331" s="219"/>
      <c r="C13331" s="103"/>
      <c r="D13331" s="103"/>
      <c r="E13331" s="5" t="str">
        <f t="array" ref="E13331">IF(D13331="","",XLOOKUP(D13331,DATOS!$D$6:D14000,DATOS!$C$6:C14000,0,0,1))</f>
        <v/>
      </c>
      <c r="F13331" s="220"/>
      <c r="G13331" s="221"/>
      <c r="H13331" s="194"/>
      <c r="I13331" s="106"/>
      <c r="J13331" s="195"/>
      <c r="K13331" s="195"/>
      <c r="L13331" s="196"/>
    </row>
    <row r="13332">
      <c r="A13332" s="198"/>
      <c r="B13332" s="219"/>
      <c r="C13332" s="103"/>
      <c r="D13332" s="103"/>
      <c r="E13332" s="5" t="str">
        <f t="array" ref="E13332">IF(D13332="","",XLOOKUP(D13332,DATOS!$D$6:D14000,DATOS!$C$6:C14000,0,0,1))</f>
        <v/>
      </c>
      <c r="F13332" s="220"/>
      <c r="G13332" s="221"/>
      <c r="H13332" s="194"/>
      <c r="I13332" s="106"/>
      <c r="J13332" s="195"/>
      <c r="K13332" s="195"/>
      <c r="L13332" s="196"/>
    </row>
    <row r="13333">
      <c r="A13333" s="198"/>
      <c r="B13333" s="219"/>
      <c r="C13333" s="103"/>
      <c r="D13333" s="103"/>
      <c r="E13333" s="5" t="str">
        <f t="array" ref="E13333">IF(D13333="","",XLOOKUP(D13333,DATOS!$D$6:D14000,DATOS!$C$6:C14000,0,0,1))</f>
        <v/>
      </c>
      <c r="F13333" s="220"/>
      <c r="G13333" s="221"/>
      <c r="H13333" s="194"/>
      <c r="I13333" s="106"/>
      <c r="J13333" s="195"/>
      <c r="K13333" s="195"/>
      <c r="L13333" s="196"/>
    </row>
    <row r="13334">
      <c r="A13334" s="198"/>
      <c r="B13334" s="219"/>
      <c r="C13334" s="103"/>
      <c r="D13334" s="103"/>
      <c r="E13334" s="5" t="str">
        <f t="array" ref="E13334">IF(D13334="","",XLOOKUP(D13334,DATOS!$D$6:D14000,DATOS!$C$6:C14000,0,0,1))</f>
        <v/>
      </c>
      <c r="F13334" s="220"/>
      <c r="G13334" s="221"/>
      <c r="H13334" s="194"/>
      <c r="I13334" s="106"/>
      <c r="J13334" s="195"/>
      <c r="K13334" s="195"/>
      <c r="L13334" s="196"/>
    </row>
    <row r="13335">
      <c r="A13335" s="198"/>
      <c r="B13335" s="219"/>
      <c r="C13335" s="103"/>
      <c r="D13335" s="103"/>
      <c r="E13335" s="5" t="str">
        <f t="array" ref="E13335">IF(D13335="","",XLOOKUP(D13335,DATOS!$D$6:D14000,DATOS!$C$6:C14000,0,0,1))</f>
        <v/>
      </c>
      <c r="F13335" s="220"/>
      <c r="G13335" s="221"/>
      <c r="H13335" s="194"/>
      <c r="I13335" s="106"/>
      <c r="J13335" s="195"/>
      <c r="K13335" s="195"/>
      <c r="L13335" s="196"/>
    </row>
    <row r="13336">
      <c r="A13336" s="198"/>
      <c r="B13336" s="219"/>
      <c r="C13336" s="103"/>
      <c r="D13336" s="103"/>
      <c r="E13336" s="5" t="str">
        <f t="array" ref="E13336">IF(D13336="","",XLOOKUP(D13336,DATOS!$D$6:D14000,DATOS!$C$6:C14000,0,0,1))</f>
        <v/>
      </c>
      <c r="F13336" s="220"/>
      <c r="G13336" s="221"/>
      <c r="H13336" s="194"/>
      <c r="I13336" s="106"/>
      <c r="J13336" s="195"/>
      <c r="K13336" s="195"/>
      <c r="L13336" s="196"/>
    </row>
    <row r="13337">
      <c r="A13337" s="198"/>
      <c r="B13337" s="219"/>
      <c r="C13337" s="103"/>
      <c r="D13337" s="103"/>
      <c r="E13337" s="5" t="str">
        <f t="array" ref="E13337">IF(D13337="","",XLOOKUP(D13337,DATOS!$D$6:D14000,DATOS!$C$6:C14000,0,0,1))</f>
        <v/>
      </c>
      <c r="F13337" s="220"/>
      <c r="G13337" s="221"/>
      <c r="H13337" s="194"/>
      <c r="I13337" s="106"/>
      <c r="J13337" s="195"/>
      <c r="K13337" s="195"/>
      <c r="L13337" s="196"/>
    </row>
    <row r="13338">
      <c r="A13338" s="198"/>
      <c r="B13338" s="219"/>
      <c r="C13338" s="103"/>
      <c r="D13338" s="103"/>
      <c r="E13338" s="5" t="str">
        <f t="array" ref="E13338">IF(D13338="","",XLOOKUP(D13338,DATOS!$D$6:D14000,DATOS!$C$6:C14000,0,0,1))</f>
        <v/>
      </c>
      <c r="F13338" s="220"/>
      <c r="G13338" s="221"/>
      <c r="H13338" s="194"/>
      <c r="I13338" s="106"/>
      <c r="J13338" s="195"/>
      <c r="K13338" s="195"/>
      <c r="L13338" s="196"/>
    </row>
    <row r="13339">
      <c r="A13339" s="198"/>
      <c r="B13339" s="219"/>
      <c r="C13339" s="103"/>
      <c r="D13339" s="103"/>
      <c r="E13339" s="5" t="str">
        <f t="array" ref="E13339">IF(D13339="","",XLOOKUP(D13339,DATOS!$D$6:D14000,DATOS!$C$6:C14000,0,0,1))</f>
        <v/>
      </c>
      <c r="F13339" s="220"/>
      <c r="G13339" s="221"/>
      <c r="H13339" s="194"/>
      <c r="I13339" s="106"/>
      <c r="J13339" s="195"/>
      <c r="K13339" s="195"/>
      <c r="L13339" s="196"/>
    </row>
    <row r="13340">
      <c r="A13340" s="198"/>
      <c r="B13340" s="219"/>
      <c r="C13340" s="103"/>
      <c r="D13340" s="103"/>
      <c r="E13340" s="5" t="str">
        <f t="array" ref="E13340">IF(D13340="","",XLOOKUP(D13340,DATOS!$D$6:D14000,DATOS!$C$6:C14000,0,0,1))</f>
        <v/>
      </c>
      <c r="F13340" s="220"/>
      <c r="G13340" s="221"/>
      <c r="H13340" s="194"/>
      <c r="I13340" s="106"/>
      <c r="J13340" s="195"/>
      <c r="K13340" s="195"/>
      <c r="L13340" s="196"/>
    </row>
    <row r="13341">
      <c r="A13341" s="198"/>
      <c r="B13341" s="219"/>
      <c r="C13341" s="103"/>
      <c r="D13341" s="103"/>
      <c r="E13341" s="5" t="str">
        <f t="array" ref="E13341">IF(D13341="","",XLOOKUP(D13341,DATOS!$D$6:D14000,DATOS!$C$6:C14000,0,0,1))</f>
        <v/>
      </c>
      <c r="F13341" s="220"/>
      <c r="G13341" s="221"/>
      <c r="H13341" s="194"/>
      <c r="I13341" s="106"/>
      <c r="J13341" s="195"/>
      <c r="K13341" s="195"/>
      <c r="L13341" s="196"/>
    </row>
    <row r="13342">
      <c r="A13342" s="198"/>
      <c r="B13342" s="219"/>
      <c r="C13342" s="103"/>
      <c r="D13342" s="103"/>
      <c r="E13342" s="5" t="str">
        <f t="array" ref="E13342">IF(D13342="","",XLOOKUP(D13342,DATOS!$D$6:D14000,DATOS!$C$6:C14000,0,0,1))</f>
        <v/>
      </c>
      <c r="F13342" s="220"/>
      <c r="G13342" s="221"/>
      <c r="H13342" s="194"/>
      <c r="I13342" s="106"/>
      <c r="J13342" s="195"/>
      <c r="K13342" s="195"/>
      <c r="L13342" s="196"/>
    </row>
    <row r="13343">
      <c r="A13343" s="198"/>
      <c r="B13343" s="219"/>
      <c r="C13343" s="103"/>
      <c r="D13343" s="103"/>
      <c r="E13343" s="5" t="str">
        <f t="array" ref="E13343">IF(D13343="","",XLOOKUP(D13343,DATOS!$D$6:D14000,DATOS!$C$6:C14000,0,0,1))</f>
        <v/>
      </c>
      <c r="F13343" s="220"/>
      <c r="G13343" s="221"/>
      <c r="H13343" s="194"/>
      <c r="I13343" s="106"/>
      <c r="J13343" s="195"/>
      <c r="K13343" s="195"/>
      <c r="L13343" s="196"/>
    </row>
    <row r="13344">
      <c r="A13344" s="198"/>
      <c r="B13344" s="219"/>
      <c r="C13344" s="103"/>
      <c r="D13344" s="103"/>
      <c r="E13344" s="5" t="str">
        <f t="array" ref="E13344">IF(D13344="","",XLOOKUP(D13344,DATOS!$D$6:D14000,DATOS!$C$6:C14000,0,0,1))</f>
        <v/>
      </c>
      <c r="F13344" s="220"/>
      <c r="G13344" s="221"/>
      <c r="H13344" s="194"/>
      <c r="I13344" s="106"/>
      <c r="J13344" s="195"/>
      <c r="K13344" s="195"/>
      <c r="L13344" s="196"/>
    </row>
    <row r="13345">
      <c r="A13345" s="198"/>
      <c r="B13345" s="219"/>
      <c r="C13345" s="103"/>
      <c r="D13345" s="103"/>
      <c r="E13345" s="5" t="str">
        <f t="array" ref="E13345">IF(D13345="","",XLOOKUP(D13345,DATOS!$D$6:D14000,DATOS!$C$6:C14000,0,0,1))</f>
        <v/>
      </c>
      <c r="F13345" s="220"/>
      <c r="G13345" s="221"/>
      <c r="H13345" s="194"/>
      <c r="I13345" s="106"/>
      <c r="J13345" s="195"/>
      <c r="K13345" s="195"/>
      <c r="L13345" s="196"/>
    </row>
    <row r="13346">
      <c r="A13346" s="198"/>
      <c r="B13346" s="219"/>
      <c r="C13346" s="103"/>
      <c r="D13346" s="103"/>
      <c r="E13346" s="5" t="str">
        <f t="array" ref="E13346">IF(D13346="","",XLOOKUP(D13346,DATOS!$D$6:D14000,DATOS!$C$6:C14000,0,0,1))</f>
        <v/>
      </c>
      <c r="F13346" s="220"/>
      <c r="G13346" s="221"/>
      <c r="H13346" s="194"/>
      <c r="I13346" s="106"/>
      <c r="J13346" s="195"/>
      <c r="K13346" s="195"/>
      <c r="L13346" s="196"/>
    </row>
    <row r="13347">
      <c r="A13347" s="198"/>
      <c r="B13347" s="219"/>
      <c r="C13347" s="103"/>
      <c r="D13347" s="103"/>
      <c r="E13347" s="5" t="str">
        <f t="array" ref="E13347">IF(D13347="","",XLOOKUP(D13347,DATOS!$D$6:D14000,DATOS!$C$6:C14000,0,0,1))</f>
        <v/>
      </c>
      <c r="F13347" s="220"/>
      <c r="G13347" s="221"/>
      <c r="H13347" s="194"/>
      <c r="I13347" s="106"/>
      <c r="J13347" s="195"/>
      <c r="K13347" s="195"/>
      <c r="L13347" s="196"/>
    </row>
    <row r="13348">
      <c r="A13348" s="198"/>
      <c r="B13348" s="219"/>
      <c r="C13348" s="103"/>
      <c r="D13348" s="103"/>
      <c r="E13348" s="5" t="str">
        <f t="array" ref="E13348">IF(D13348="","",XLOOKUP(D13348,DATOS!$D$6:D14000,DATOS!$C$6:C14000,0,0,1))</f>
        <v/>
      </c>
      <c r="F13348" s="220"/>
      <c r="G13348" s="221"/>
      <c r="H13348" s="194"/>
      <c r="I13348" s="106"/>
      <c r="J13348" s="195"/>
      <c r="K13348" s="195"/>
      <c r="L13348" s="196"/>
    </row>
    <row r="13349">
      <c r="A13349" s="198"/>
      <c r="B13349" s="219"/>
      <c r="C13349" s="103"/>
      <c r="D13349" s="103"/>
      <c r="E13349" s="5" t="str">
        <f t="array" ref="E13349">IF(D13349="","",XLOOKUP(D13349,DATOS!$D$6:D14000,DATOS!$C$6:C14000,0,0,1))</f>
        <v/>
      </c>
      <c r="F13349" s="220"/>
      <c r="G13349" s="221"/>
      <c r="H13349" s="194"/>
      <c r="I13349" s="106"/>
      <c r="J13349" s="195"/>
      <c r="K13349" s="195"/>
      <c r="L13349" s="196"/>
    </row>
    <row r="13350">
      <c r="A13350" s="198"/>
      <c r="B13350" s="219"/>
      <c r="C13350" s="103"/>
      <c r="D13350" s="103"/>
      <c r="E13350" s="5" t="str">
        <f t="array" ref="E13350">IF(D13350="","",XLOOKUP(D13350,DATOS!$D$6:D14000,DATOS!$C$6:C14000,0,0,1))</f>
        <v/>
      </c>
      <c r="F13350" s="220"/>
      <c r="G13350" s="221"/>
      <c r="H13350" s="194"/>
      <c r="I13350" s="106"/>
      <c r="J13350" s="195"/>
      <c r="K13350" s="195"/>
      <c r="L13350" s="196"/>
    </row>
    <row r="13351">
      <c r="A13351" s="198"/>
      <c r="B13351" s="219"/>
      <c r="C13351" s="103"/>
      <c r="D13351" s="103"/>
      <c r="E13351" s="5" t="str">
        <f t="array" ref="E13351">IF(D13351="","",XLOOKUP(D13351,DATOS!$D$6:D14000,DATOS!$C$6:C14000,0,0,1))</f>
        <v/>
      </c>
      <c r="F13351" s="220"/>
      <c r="G13351" s="221"/>
      <c r="H13351" s="194"/>
      <c r="I13351" s="106"/>
      <c r="J13351" s="195"/>
      <c r="K13351" s="195"/>
      <c r="L13351" s="196"/>
    </row>
    <row r="13352">
      <c r="A13352" s="198"/>
      <c r="B13352" s="219"/>
      <c r="C13352" s="103"/>
      <c r="D13352" s="103"/>
      <c r="E13352" s="5" t="str">
        <f t="array" ref="E13352">IF(D13352="","",XLOOKUP(D13352,DATOS!$D$6:D14000,DATOS!$C$6:C14000,0,0,1))</f>
        <v/>
      </c>
      <c r="F13352" s="220"/>
      <c r="G13352" s="221"/>
      <c r="H13352" s="194"/>
      <c r="I13352" s="106"/>
      <c r="J13352" s="195"/>
      <c r="K13352" s="195"/>
      <c r="L13352" s="196"/>
    </row>
    <row r="13353">
      <c r="A13353" s="198"/>
      <c r="B13353" s="219"/>
      <c r="C13353" s="103"/>
      <c r="D13353" s="103"/>
      <c r="E13353" s="5" t="str">
        <f t="array" ref="E13353">IF(D13353="","",XLOOKUP(D13353,DATOS!$D$6:D14000,DATOS!$C$6:C14000,0,0,1))</f>
        <v/>
      </c>
      <c r="F13353" s="220"/>
      <c r="G13353" s="221"/>
      <c r="H13353" s="194"/>
      <c r="I13353" s="106"/>
      <c r="J13353" s="195"/>
      <c r="K13353" s="195"/>
      <c r="L13353" s="196"/>
    </row>
    <row r="13354">
      <c r="A13354" s="198"/>
      <c r="B13354" s="219"/>
      <c r="C13354" s="103"/>
      <c r="D13354" s="103"/>
      <c r="E13354" s="5" t="str">
        <f t="array" ref="E13354">IF(D13354="","",XLOOKUP(D13354,DATOS!$D$6:D14000,DATOS!$C$6:C14000,0,0,1))</f>
        <v/>
      </c>
      <c r="F13354" s="220"/>
      <c r="G13354" s="221"/>
      <c r="H13354" s="194"/>
      <c r="I13354" s="106"/>
      <c r="J13354" s="195"/>
      <c r="K13354" s="195"/>
      <c r="L13354" s="196"/>
    </row>
    <row r="13355">
      <c r="A13355" s="198"/>
      <c r="B13355" s="219"/>
      <c r="C13355" s="103"/>
      <c r="D13355" s="103"/>
      <c r="E13355" s="5" t="str">
        <f t="array" ref="E13355">IF(D13355="","",XLOOKUP(D13355,DATOS!$D$6:D14000,DATOS!$C$6:C14000,0,0,1))</f>
        <v/>
      </c>
      <c r="F13355" s="220"/>
      <c r="G13355" s="221"/>
      <c r="H13355" s="194"/>
      <c r="I13355" s="106"/>
      <c r="J13355" s="195"/>
      <c r="K13355" s="195"/>
      <c r="L13355" s="196"/>
    </row>
    <row r="13356">
      <c r="A13356" s="198"/>
      <c r="B13356" s="219"/>
      <c r="C13356" s="103"/>
      <c r="D13356" s="103"/>
      <c r="E13356" s="5" t="str">
        <f t="array" ref="E13356">IF(D13356="","",XLOOKUP(D13356,DATOS!$D$6:D14000,DATOS!$C$6:C14000,0,0,1))</f>
        <v/>
      </c>
      <c r="F13356" s="220"/>
      <c r="G13356" s="221"/>
      <c r="H13356" s="194"/>
      <c r="I13356" s="106"/>
      <c r="J13356" s="195"/>
      <c r="K13356" s="195"/>
      <c r="L13356" s="196"/>
    </row>
    <row r="13357">
      <c r="A13357" s="198"/>
      <c r="B13357" s="219"/>
      <c r="C13357" s="103"/>
      <c r="D13357" s="103"/>
      <c r="E13357" s="5" t="str">
        <f t="array" ref="E13357">IF(D13357="","",XLOOKUP(D13357,DATOS!$D$6:D14000,DATOS!$C$6:C14000,0,0,1))</f>
        <v/>
      </c>
      <c r="F13357" s="220"/>
      <c r="G13357" s="221"/>
      <c r="H13357" s="194"/>
      <c r="I13357" s="106"/>
      <c r="J13357" s="195"/>
      <c r="K13357" s="195"/>
      <c r="L13357" s="196"/>
    </row>
    <row r="13358">
      <c r="A13358" s="198"/>
      <c r="B13358" s="219"/>
      <c r="C13358" s="103"/>
      <c r="D13358" s="103"/>
      <c r="E13358" s="5" t="str">
        <f t="array" ref="E13358">IF(D13358="","",XLOOKUP(D13358,DATOS!$D$6:D14000,DATOS!$C$6:C14000,0,0,1))</f>
        <v/>
      </c>
      <c r="F13358" s="220"/>
      <c r="G13358" s="221"/>
      <c r="H13358" s="194"/>
      <c r="I13358" s="106"/>
      <c r="J13358" s="195"/>
      <c r="K13358" s="195"/>
      <c r="L13358" s="196"/>
    </row>
    <row r="13359">
      <c r="A13359" s="198"/>
      <c r="B13359" s="219"/>
      <c r="C13359" s="103"/>
      <c r="D13359" s="103"/>
      <c r="E13359" s="5" t="str">
        <f t="array" ref="E13359">IF(D13359="","",XLOOKUP(D13359,DATOS!$D$6:D14000,DATOS!$C$6:C14000,0,0,1))</f>
        <v/>
      </c>
      <c r="F13359" s="220"/>
      <c r="G13359" s="221"/>
      <c r="H13359" s="194"/>
      <c r="I13359" s="106"/>
      <c r="J13359" s="195"/>
      <c r="K13359" s="195"/>
      <c r="L13359" s="196"/>
    </row>
    <row r="13360">
      <c r="A13360" s="198"/>
      <c r="B13360" s="219"/>
      <c r="C13360" s="103"/>
      <c r="D13360" s="103"/>
      <c r="E13360" s="5" t="str">
        <f t="array" ref="E13360">IF(D13360="","",XLOOKUP(D13360,DATOS!$D$6:D14000,DATOS!$C$6:C14000,0,0,1))</f>
        <v/>
      </c>
      <c r="F13360" s="220"/>
      <c r="G13360" s="221"/>
      <c r="H13360" s="194"/>
      <c r="I13360" s="106"/>
      <c r="J13360" s="195"/>
      <c r="K13360" s="195"/>
      <c r="L13360" s="196"/>
    </row>
    <row r="13361">
      <c r="A13361" s="198"/>
      <c r="B13361" s="219"/>
      <c r="C13361" s="103"/>
      <c r="D13361" s="103"/>
      <c r="E13361" s="5" t="str">
        <f t="array" ref="E13361">IF(D13361="","",XLOOKUP(D13361,DATOS!$D$6:D14000,DATOS!$C$6:C14000,0,0,1))</f>
        <v/>
      </c>
      <c r="F13361" s="220"/>
      <c r="G13361" s="221"/>
      <c r="H13361" s="194"/>
      <c r="I13361" s="106"/>
      <c r="J13361" s="195"/>
      <c r="K13361" s="195"/>
      <c r="L13361" s="196"/>
    </row>
    <row r="13362">
      <c r="A13362" s="198"/>
      <c r="B13362" s="219"/>
      <c r="C13362" s="103"/>
      <c r="D13362" s="103"/>
      <c r="E13362" s="5" t="str">
        <f t="array" ref="E13362">IF(D13362="","",XLOOKUP(D13362,DATOS!$D$6:D14000,DATOS!$C$6:C14000,0,0,1))</f>
        <v/>
      </c>
      <c r="F13362" s="220"/>
      <c r="G13362" s="221"/>
      <c r="H13362" s="194"/>
      <c r="I13362" s="106"/>
      <c r="J13362" s="195"/>
      <c r="K13362" s="195"/>
      <c r="L13362" s="196"/>
    </row>
    <row r="13363">
      <c r="A13363" s="198"/>
      <c r="B13363" s="219"/>
      <c r="C13363" s="103"/>
      <c r="D13363" s="103"/>
      <c r="E13363" s="5" t="str">
        <f t="array" ref="E13363">IF(D13363="","",XLOOKUP(D13363,DATOS!$D$6:D14000,DATOS!$C$6:C14000,0,0,1))</f>
        <v/>
      </c>
      <c r="F13363" s="220"/>
      <c r="G13363" s="221"/>
      <c r="H13363" s="194"/>
      <c r="I13363" s="106"/>
      <c r="J13363" s="195"/>
      <c r="K13363" s="195"/>
      <c r="L13363" s="196"/>
    </row>
    <row r="13364">
      <c r="A13364" s="198"/>
      <c r="B13364" s="219"/>
      <c r="C13364" s="103"/>
      <c r="D13364" s="103"/>
      <c r="E13364" s="5" t="str">
        <f t="array" ref="E13364">IF(D13364="","",XLOOKUP(D13364,DATOS!$D$6:D14000,DATOS!$C$6:C14000,0,0,1))</f>
        <v/>
      </c>
      <c r="F13364" s="220"/>
      <c r="G13364" s="221"/>
      <c r="H13364" s="194"/>
      <c r="I13364" s="106"/>
      <c r="J13364" s="195"/>
      <c r="K13364" s="195"/>
      <c r="L13364" s="196"/>
    </row>
    <row r="13365">
      <c r="A13365" s="198"/>
      <c r="B13365" s="219"/>
      <c r="C13365" s="103"/>
      <c r="D13365" s="103"/>
      <c r="E13365" s="5" t="str">
        <f t="array" ref="E13365">IF(D13365="","",XLOOKUP(D13365,DATOS!$D$6:D14000,DATOS!$C$6:C14000,0,0,1))</f>
        <v/>
      </c>
      <c r="F13365" s="220"/>
      <c r="G13365" s="221"/>
      <c r="H13365" s="194"/>
      <c r="I13365" s="106"/>
      <c r="J13365" s="195"/>
      <c r="K13365" s="195"/>
      <c r="L13365" s="196"/>
    </row>
    <row r="13366">
      <c r="A13366" s="198"/>
      <c r="B13366" s="219"/>
      <c r="C13366" s="103"/>
      <c r="D13366" s="103"/>
      <c r="E13366" s="5" t="str">
        <f t="array" ref="E13366">IF(D13366="","",XLOOKUP(D13366,DATOS!$D$6:D14000,DATOS!$C$6:C14000,0,0,1))</f>
        <v/>
      </c>
      <c r="F13366" s="220"/>
      <c r="G13366" s="221"/>
      <c r="H13366" s="194"/>
      <c r="I13366" s="106"/>
      <c r="J13366" s="195"/>
      <c r="K13366" s="195"/>
      <c r="L13366" s="196"/>
    </row>
    <row r="13367">
      <c r="A13367" s="198"/>
      <c r="B13367" s="219"/>
      <c r="C13367" s="103"/>
      <c r="D13367" s="103"/>
      <c r="E13367" s="5" t="str">
        <f t="array" ref="E13367">IF(D13367="","",XLOOKUP(D13367,DATOS!$D$6:D14000,DATOS!$C$6:C14000,0,0,1))</f>
        <v/>
      </c>
      <c r="F13367" s="220"/>
      <c r="G13367" s="221"/>
      <c r="H13367" s="194"/>
      <c r="I13367" s="106"/>
      <c r="J13367" s="195"/>
      <c r="K13367" s="195"/>
      <c r="L13367" s="196"/>
    </row>
    <row r="13368">
      <c r="A13368" s="198"/>
      <c r="B13368" s="219"/>
      <c r="C13368" s="103"/>
      <c r="D13368" s="103"/>
      <c r="E13368" s="5" t="str">
        <f t="array" ref="E13368">IF(D13368="","",XLOOKUP(D13368,DATOS!$D$6:D14000,DATOS!$C$6:C14000,0,0,1))</f>
        <v/>
      </c>
      <c r="F13368" s="220"/>
      <c r="G13368" s="221"/>
      <c r="H13368" s="194"/>
      <c r="I13368" s="106"/>
      <c r="J13368" s="195"/>
      <c r="K13368" s="195"/>
      <c r="L13368" s="196"/>
    </row>
    <row r="13369">
      <c r="A13369" s="198"/>
      <c r="B13369" s="219"/>
      <c r="C13369" s="103"/>
      <c r="D13369" s="103"/>
      <c r="E13369" s="5" t="str">
        <f t="array" ref="E13369">IF(D13369="","",XLOOKUP(D13369,DATOS!$D$6:D14000,DATOS!$C$6:C14000,0,0,1))</f>
        <v/>
      </c>
      <c r="F13369" s="220"/>
      <c r="G13369" s="221"/>
      <c r="H13369" s="194"/>
      <c r="I13369" s="106"/>
      <c r="J13369" s="195"/>
      <c r="K13369" s="195"/>
      <c r="L13369" s="196"/>
    </row>
    <row r="13370">
      <c r="A13370" s="198"/>
      <c r="B13370" s="219"/>
      <c r="C13370" s="103"/>
      <c r="D13370" s="103"/>
      <c r="E13370" s="5" t="str">
        <f t="array" ref="E13370">IF(D13370="","",XLOOKUP(D13370,DATOS!$D$6:D14000,DATOS!$C$6:C14000,0,0,1))</f>
        <v/>
      </c>
      <c r="F13370" s="220"/>
      <c r="G13370" s="221"/>
      <c r="H13370" s="194"/>
      <c r="I13370" s="106"/>
      <c r="J13370" s="195"/>
      <c r="K13370" s="195"/>
      <c r="L13370" s="196"/>
    </row>
    <row r="13371">
      <c r="A13371" s="198"/>
      <c r="B13371" s="219"/>
      <c r="C13371" s="103"/>
      <c r="D13371" s="103"/>
      <c r="E13371" s="5" t="str">
        <f t="array" ref="E13371">IF(D13371="","",XLOOKUP(D13371,DATOS!$D$6:D14000,DATOS!$C$6:C14000,0,0,1))</f>
        <v/>
      </c>
      <c r="F13371" s="220"/>
      <c r="G13371" s="221"/>
      <c r="H13371" s="194"/>
      <c r="I13371" s="106"/>
      <c r="J13371" s="195"/>
      <c r="K13371" s="195"/>
      <c r="L13371" s="196"/>
    </row>
    <row r="13372">
      <c r="A13372" s="198"/>
      <c r="B13372" s="219"/>
      <c r="C13372" s="103"/>
      <c r="D13372" s="103"/>
      <c r="E13372" s="5" t="str">
        <f t="array" ref="E13372">IF(D13372="","",XLOOKUP(D13372,DATOS!$D$6:D14000,DATOS!$C$6:C14000,0,0,1))</f>
        <v/>
      </c>
      <c r="F13372" s="220"/>
      <c r="G13372" s="221"/>
      <c r="H13372" s="194"/>
      <c r="I13372" s="106"/>
      <c r="J13372" s="195"/>
      <c r="K13372" s="195"/>
      <c r="L13372" s="196"/>
    </row>
    <row r="13373">
      <c r="A13373" s="198"/>
      <c r="B13373" s="219"/>
      <c r="C13373" s="103"/>
      <c r="D13373" s="103"/>
      <c r="E13373" s="5" t="str">
        <f t="array" ref="E13373">IF(D13373="","",XLOOKUP(D13373,DATOS!$D$6:D14000,DATOS!$C$6:C14000,0,0,1))</f>
        <v/>
      </c>
      <c r="F13373" s="220"/>
      <c r="G13373" s="221"/>
      <c r="H13373" s="194"/>
      <c r="I13373" s="106"/>
      <c r="J13373" s="195"/>
      <c r="K13373" s="195"/>
      <c r="L13373" s="196"/>
    </row>
    <row r="13374">
      <c r="A13374" s="198"/>
      <c r="B13374" s="219"/>
      <c r="C13374" s="103"/>
      <c r="D13374" s="103"/>
      <c r="E13374" s="5" t="str">
        <f t="array" ref="E13374">IF(D13374="","",XLOOKUP(D13374,DATOS!$D$6:D14000,DATOS!$C$6:C14000,0,0,1))</f>
        <v/>
      </c>
      <c r="F13374" s="220"/>
      <c r="G13374" s="221"/>
      <c r="H13374" s="194"/>
      <c r="I13374" s="106"/>
      <c r="J13374" s="195"/>
      <c r="K13374" s="195"/>
      <c r="L13374" s="196"/>
    </row>
    <row r="13375">
      <c r="A13375" s="198"/>
      <c r="B13375" s="219"/>
      <c r="C13375" s="103"/>
      <c r="D13375" s="103"/>
      <c r="E13375" s="5" t="str">
        <f t="array" ref="E13375">IF(D13375="","",XLOOKUP(D13375,DATOS!$D$6:D14000,DATOS!$C$6:C14000,0,0,1))</f>
        <v/>
      </c>
      <c r="F13375" s="220"/>
      <c r="G13375" s="221"/>
      <c r="H13375" s="194"/>
      <c r="I13375" s="106"/>
      <c r="J13375" s="195"/>
      <c r="K13375" s="195"/>
      <c r="L13375" s="196"/>
    </row>
    <row r="13376">
      <c r="A13376" s="198"/>
      <c r="B13376" s="219"/>
      <c r="C13376" s="103"/>
      <c r="D13376" s="103"/>
      <c r="E13376" s="5" t="str">
        <f t="array" ref="E13376">IF(D13376="","",XLOOKUP(D13376,DATOS!$D$6:D14000,DATOS!$C$6:C14000,0,0,1))</f>
        <v/>
      </c>
      <c r="F13376" s="220"/>
      <c r="G13376" s="221"/>
      <c r="H13376" s="194"/>
      <c r="I13376" s="106"/>
      <c r="J13376" s="195"/>
      <c r="K13376" s="195"/>
      <c r="L13376" s="196"/>
    </row>
    <row r="13377">
      <c r="A13377" s="198"/>
      <c r="B13377" s="219"/>
      <c r="C13377" s="103"/>
      <c r="D13377" s="103"/>
      <c r="E13377" s="5" t="str">
        <f t="array" ref="E13377">IF(D13377="","",XLOOKUP(D13377,DATOS!$D$6:D14000,DATOS!$C$6:C14000,0,0,1))</f>
        <v/>
      </c>
      <c r="F13377" s="220"/>
      <c r="G13377" s="221"/>
      <c r="H13377" s="194"/>
      <c r="I13377" s="106"/>
      <c r="J13377" s="195"/>
      <c r="K13377" s="195"/>
      <c r="L13377" s="196"/>
    </row>
    <row r="13378">
      <c r="A13378" s="198"/>
      <c r="B13378" s="219"/>
      <c r="C13378" s="103"/>
      <c r="D13378" s="103"/>
      <c r="E13378" s="5" t="str">
        <f t="array" ref="E13378">IF(D13378="","",XLOOKUP(D13378,DATOS!$D$6:D14000,DATOS!$C$6:C14000,0,0,1))</f>
        <v/>
      </c>
      <c r="F13378" s="220"/>
      <c r="G13378" s="221"/>
      <c r="H13378" s="194"/>
      <c r="I13378" s="106"/>
      <c r="J13378" s="195"/>
      <c r="K13378" s="195"/>
      <c r="L13378" s="196"/>
    </row>
    <row r="13379">
      <c r="A13379" s="198"/>
      <c r="B13379" s="219"/>
      <c r="C13379" s="103"/>
      <c r="D13379" s="103"/>
      <c r="E13379" s="5" t="str">
        <f t="array" ref="E13379">IF(D13379="","",XLOOKUP(D13379,DATOS!$D$6:D14000,DATOS!$C$6:C14000,0,0,1))</f>
        <v/>
      </c>
      <c r="F13379" s="220"/>
      <c r="G13379" s="221"/>
      <c r="H13379" s="194"/>
      <c r="I13379" s="106"/>
      <c r="J13379" s="195"/>
      <c r="K13379" s="195"/>
      <c r="L13379" s="196"/>
    </row>
    <row r="13380">
      <c r="A13380" s="198"/>
      <c r="B13380" s="219"/>
      <c r="C13380" s="103"/>
      <c r="D13380" s="103"/>
      <c r="E13380" s="5" t="str">
        <f t="array" ref="E13380">IF(D13380="","",XLOOKUP(D13380,DATOS!$D$6:D14000,DATOS!$C$6:C14000,0,0,1))</f>
        <v/>
      </c>
      <c r="F13380" s="220"/>
      <c r="G13380" s="221"/>
      <c r="H13380" s="194"/>
      <c r="I13380" s="106"/>
      <c r="J13380" s="195"/>
      <c r="K13380" s="195"/>
      <c r="L13380" s="196"/>
    </row>
    <row r="13381">
      <c r="A13381" s="198"/>
      <c r="B13381" s="219"/>
      <c r="C13381" s="103"/>
      <c r="D13381" s="103"/>
      <c r="E13381" s="5" t="str">
        <f t="array" ref="E13381">IF(D13381="","",XLOOKUP(D13381,DATOS!$D$6:D14000,DATOS!$C$6:C14000,0,0,1))</f>
        <v/>
      </c>
      <c r="F13381" s="220"/>
      <c r="G13381" s="221"/>
      <c r="H13381" s="194"/>
      <c r="I13381" s="106"/>
      <c r="J13381" s="195"/>
      <c r="K13381" s="195"/>
      <c r="L13381" s="196"/>
    </row>
    <row r="13382">
      <c r="A13382" s="198"/>
      <c r="B13382" s="219"/>
      <c r="C13382" s="103"/>
      <c r="D13382" s="103"/>
      <c r="E13382" s="5" t="str">
        <f t="array" ref="E13382">IF(D13382="","",XLOOKUP(D13382,DATOS!$D$6:D14000,DATOS!$C$6:C14000,0,0,1))</f>
        <v/>
      </c>
      <c r="F13382" s="220"/>
      <c r="G13382" s="221"/>
      <c r="H13382" s="194"/>
      <c r="I13382" s="106"/>
      <c r="J13382" s="195"/>
      <c r="K13382" s="195"/>
      <c r="L13382" s="196"/>
    </row>
    <row r="13383">
      <c r="A13383" s="198"/>
      <c r="B13383" s="219"/>
      <c r="C13383" s="103"/>
      <c r="D13383" s="103"/>
      <c r="E13383" s="5" t="str">
        <f t="array" ref="E13383">IF(D13383="","",XLOOKUP(D13383,DATOS!$D$6:D14000,DATOS!$C$6:C14000,0,0,1))</f>
        <v/>
      </c>
      <c r="F13383" s="220"/>
      <c r="G13383" s="221"/>
      <c r="H13383" s="194"/>
      <c r="I13383" s="106"/>
      <c r="J13383" s="195"/>
      <c r="K13383" s="195"/>
      <c r="L13383" s="196"/>
    </row>
    <row r="13384">
      <c r="A13384" s="198"/>
      <c r="B13384" s="219"/>
      <c r="C13384" s="103"/>
      <c r="D13384" s="103"/>
      <c r="E13384" s="5" t="str">
        <f t="array" ref="E13384">IF(D13384="","",XLOOKUP(D13384,DATOS!$D$6:D14000,DATOS!$C$6:C14000,0,0,1))</f>
        <v/>
      </c>
      <c r="F13384" s="220"/>
      <c r="G13384" s="221"/>
      <c r="H13384" s="194"/>
      <c r="I13384" s="106"/>
      <c r="J13384" s="195"/>
      <c r="K13384" s="195"/>
      <c r="L13384" s="196"/>
    </row>
    <row r="13385">
      <c r="A13385" s="198"/>
      <c r="B13385" s="219"/>
      <c r="C13385" s="103"/>
      <c r="D13385" s="103"/>
      <c r="E13385" s="5" t="str">
        <f t="array" ref="E13385">IF(D13385="","",XLOOKUP(D13385,DATOS!$D$6:D14000,DATOS!$C$6:C14000,0,0,1))</f>
        <v/>
      </c>
      <c r="F13385" s="220"/>
      <c r="G13385" s="221"/>
      <c r="H13385" s="194"/>
      <c r="I13385" s="106"/>
      <c r="J13385" s="195"/>
      <c r="K13385" s="195"/>
      <c r="L13385" s="196"/>
    </row>
    <row r="13386">
      <c r="A13386" s="198"/>
      <c r="B13386" s="219"/>
      <c r="C13386" s="103"/>
      <c r="D13386" s="103"/>
      <c r="E13386" s="5" t="str">
        <f t="array" ref="E13386">IF(D13386="","",XLOOKUP(D13386,DATOS!$D$6:D14000,DATOS!$C$6:C14000,0,0,1))</f>
        <v/>
      </c>
      <c r="F13386" s="220"/>
      <c r="G13386" s="221"/>
      <c r="H13386" s="194"/>
      <c r="I13386" s="106"/>
      <c r="J13386" s="195"/>
      <c r="K13386" s="195"/>
      <c r="L13386" s="196"/>
    </row>
    <row r="13387">
      <c r="A13387" s="198"/>
      <c r="B13387" s="219"/>
      <c r="C13387" s="103"/>
      <c r="D13387" s="103"/>
      <c r="E13387" s="5" t="str">
        <f t="array" ref="E13387">IF(D13387="","",XLOOKUP(D13387,DATOS!$D$6:D14000,DATOS!$C$6:C14000,0,0,1))</f>
        <v/>
      </c>
      <c r="F13387" s="220"/>
      <c r="G13387" s="221"/>
      <c r="H13387" s="194"/>
      <c r="I13387" s="106"/>
      <c r="J13387" s="195"/>
      <c r="K13387" s="195"/>
      <c r="L13387" s="196"/>
    </row>
    <row r="13388">
      <c r="A13388" s="198"/>
      <c r="B13388" s="219"/>
      <c r="C13388" s="103"/>
      <c r="D13388" s="103"/>
      <c r="E13388" s="5" t="str">
        <f t="array" ref="E13388">IF(D13388="","",XLOOKUP(D13388,DATOS!$D$6:D14000,DATOS!$C$6:C14000,0,0,1))</f>
        <v/>
      </c>
      <c r="F13388" s="220"/>
      <c r="G13388" s="221"/>
      <c r="H13388" s="194"/>
      <c r="I13388" s="106"/>
      <c r="J13388" s="195"/>
      <c r="K13388" s="195"/>
      <c r="L13388" s="196"/>
    </row>
    <row r="13389">
      <c r="A13389" s="198"/>
      <c r="B13389" s="219"/>
      <c r="C13389" s="103"/>
      <c r="D13389" s="103"/>
      <c r="E13389" s="5" t="str">
        <f t="array" ref="E13389">IF(D13389="","",XLOOKUP(D13389,DATOS!$D$6:D14000,DATOS!$C$6:C14000,0,0,1))</f>
        <v/>
      </c>
      <c r="F13389" s="220"/>
      <c r="G13389" s="221"/>
      <c r="H13389" s="194"/>
      <c r="I13389" s="106"/>
      <c r="J13389" s="195"/>
      <c r="K13389" s="195"/>
      <c r="L13389" s="196"/>
    </row>
    <row r="13390">
      <c r="A13390" s="198"/>
      <c r="B13390" s="219"/>
      <c r="C13390" s="103"/>
      <c r="D13390" s="103"/>
      <c r="E13390" s="5" t="str">
        <f t="array" ref="E13390">IF(D13390="","",XLOOKUP(D13390,DATOS!$D$6:D14000,DATOS!$C$6:C14000,0,0,1))</f>
        <v/>
      </c>
      <c r="F13390" s="220"/>
      <c r="G13390" s="221"/>
      <c r="H13390" s="194"/>
      <c r="I13390" s="106"/>
      <c r="J13390" s="195"/>
      <c r="K13390" s="195"/>
      <c r="L13390" s="196"/>
    </row>
    <row r="13391">
      <c r="A13391" s="198"/>
      <c r="B13391" s="219"/>
      <c r="C13391" s="103"/>
      <c r="D13391" s="103"/>
      <c r="E13391" s="5" t="str">
        <f t="array" ref="E13391">IF(D13391="","",XLOOKUP(D13391,DATOS!$D$6:D14000,DATOS!$C$6:C14000,0,0,1))</f>
        <v/>
      </c>
      <c r="F13391" s="220"/>
      <c r="G13391" s="221"/>
      <c r="H13391" s="194"/>
      <c r="I13391" s="106"/>
      <c r="J13391" s="195"/>
      <c r="K13391" s="195"/>
      <c r="L13391" s="196"/>
    </row>
    <row r="13392">
      <c r="A13392" s="198"/>
      <c r="B13392" s="219"/>
      <c r="C13392" s="103"/>
      <c r="D13392" s="103"/>
      <c r="E13392" s="5" t="str">
        <f t="array" ref="E13392">IF(D13392="","",XLOOKUP(D13392,DATOS!$D$6:D14000,DATOS!$C$6:C14000,0,0,1))</f>
        <v/>
      </c>
      <c r="F13392" s="220"/>
      <c r="G13392" s="221"/>
      <c r="H13392" s="194"/>
      <c r="I13392" s="106"/>
      <c r="J13392" s="195"/>
      <c r="K13392" s="195"/>
      <c r="L13392" s="196"/>
    </row>
    <row r="13393">
      <c r="A13393" s="198"/>
      <c r="B13393" s="219"/>
      <c r="C13393" s="103"/>
      <c r="D13393" s="103"/>
      <c r="E13393" s="5" t="str">
        <f t="array" ref="E13393">IF(D13393="","",XLOOKUP(D13393,DATOS!$D$6:D14000,DATOS!$C$6:C14000,0,0,1))</f>
        <v/>
      </c>
      <c r="F13393" s="220"/>
      <c r="G13393" s="221"/>
      <c r="H13393" s="194"/>
      <c r="I13393" s="106"/>
      <c r="J13393" s="195"/>
      <c r="K13393" s="195"/>
      <c r="L13393" s="196"/>
    </row>
    <row r="13394">
      <c r="A13394" s="198"/>
      <c r="B13394" s="219"/>
      <c r="C13394" s="103"/>
      <c r="D13394" s="103"/>
      <c r="E13394" s="5" t="str">
        <f t="array" ref="E13394">IF(D13394="","",XLOOKUP(D13394,DATOS!$D$6:D14000,DATOS!$C$6:C14000,0,0,1))</f>
        <v/>
      </c>
      <c r="F13394" s="220"/>
      <c r="G13394" s="221"/>
      <c r="H13394" s="194"/>
      <c r="I13394" s="106"/>
      <c r="J13394" s="195"/>
      <c r="K13394" s="195"/>
      <c r="L13394" s="196"/>
    </row>
    <row r="13395">
      <c r="A13395" s="198"/>
      <c r="B13395" s="219"/>
      <c r="C13395" s="103"/>
      <c r="D13395" s="103"/>
      <c r="E13395" s="5" t="str">
        <f t="array" ref="E13395">IF(D13395="","",XLOOKUP(D13395,DATOS!$D$6:D14000,DATOS!$C$6:C14000,0,0,1))</f>
        <v/>
      </c>
      <c r="F13395" s="220"/>
      <c r="G13395" s="221"/>
      <c r="H13395" s="194"/>
      <c r="I13395" s="106"/>
      <c r="J13395" s="195"/>
      <c r="K13395" s="195"/>
      <c r="L13395" s="196"/>
    </row>
    <row r="13396">
      <c r="A13396" s="198"/>
      <c r="B13396" s="219"/>
      <c r="C13396" s="103"/>
      <c r="D13396" s="103"/>
      <c r="E13396" s="5" t="str">
        <f t="array" ref="E13396">IF(D13396="","",XLOOKUP(D13396,DATOS!$D$6:D14000,DATOS!$C$6:C14000,0,0,1))</f>
        <v/>
      </c>
      <c r="F13396" s="220"/>
      <c r="G13396" s="221"/>
      <c r="H13396" s="194"/>
      <c r="I13396" s="106"/>
      <c r="J13396" s="195"/>
      <c r="K13396" s="195"/>
      <c r="L13396" s="196"/>
    </row>
    <row r="13397">
      <c r="A13397" s="198"/>
      <c r="B13397" s="219"/>
      <c r="C13397" s="103"/>
      <c r="D13397" s="103"/>
      <c r="E13397" s="5" t="str">
        <f t="array" ref="E13397">IF(D13397="","",XLOOKUP(D13397,DATOS!$D$6:D14000,DATOS!$C$6:C14000,0,0,1))</f>
        <v/>
      </c>
      <c r="F13397" s="220"/>
      <c r="G13397" s="221"/>
      <c r="H13397" s="194"/>
      <c r="I13397" s="106"/>
      <c r="J13397" s="195"/>
      <c r="K13397" s="195"/>
      <c r="L13397" s="196"/>
    </row>
    <row r="13398">
      <c r="A13398" s="198"/>
      <c r="B13398" s="219"/>
      <c r="C13398" s="103"/>
      <c r="D13398" s="103"/>
      <c r="E13398" s="5" t="str">
        <f t="array" ref="E13398">IF(D13398="","",XLOOKUP(D13398,DATOS!$D$6:D14000,DATOS!$C$6:C14000,0,0,1))</f>
        <v/>
      </c>
      <c r="F13398" s="220"/>
      <c r="G13398" s="221"/>
      <c r="H13398" s="194"/>
      <c r="I13398" s="106"/>
      <c r="J13398" s="195"/>
      <c r="K13398" s="195"/>
      <c r="L13398" s="196"/>
    </row>
    <row r="13399">
      <c r="A13399" s="198"/>
      <c r="B13399" s="219"/>
      <c r="C13399" s="103"/>
      <c r="D13399" s="103"/>
      <c r="E13399" s="5" t="str">
        <f t="array" ref="E13399">IF(D13399="","",XLOOKUP(D13399,DATOS!$D$6:D14000,DATOS!$C$6:C14000,0,0,1))</f>
        <v/>
      </c>
      <c r="F13399" s="220"/>
      <c r="G13399" s="221"/>
      <c r="H13399" s="194"/>
      <c r="I13399" s="106"/>
      <c r="J13399" s="195"/>
      <c r="K13399" s="195"/>
      <c r="L13399" s="196"/>
    </row>
    <row r="13400">
      <c r="A13400" s="198"/>
      <c r="B13400" s="219"/>
      <c r="C13400" s="103"/>
      <c r="D13400" s="103"/>
      <c r="E13400" s="5" t="str">
        <f t="array" ref="E13400">IF(D13400="","",XLOOKUP(D13400,DATOS!$D$6:D14000,DATOS!$C$6:C14000,0,0,1))</f>
        <v/>
      </c>
      <c r="F13400" s="220"/>
      <c r="G13400" s="221"/>
      <c r="H13400" s="194"/>
      <c r="I13400" s="106"/>
      <c r="J13400" s="195"/>
      <c r="K13400" s="195"/>
      <c r="L13400" s="196"/>
    </row>
    <row r="13401">
      <c r="A13401" s="198"/>
      <c r="B13401" s="219"/>
      <c r="C13401" s="103"/>
      <c r="D13401" s="103"/>
      <c r="E13401" s="5" t="str">
        <f t="array" ref="E13401">IF(D13401="","",XLOOKUP(D13401,DATOS!$D$6:D14000,DATOS!$C$6:C14000,0,0,1))</f>
        <v/>
      </c>
      <c r="F13401" s="220"/>
      <c r="G13401" s="221"/>
      <c r="H13401" s="194"/>
      <c r="I13401" s="106"/>
      <c r="J13401" s="195"/>
      <c r="K13401" s="195"/>
      <c r="L13401" s="196"/>
    </row>
    <row r="13402">
      <c r="A13402" s="198"/>
      <c r="B13402" s="219"/>
      <c r="C13402" s="103"/>
      <c r="D13402" s="103"/>
      <c r="E13402" s="5" t="str">
        <f t="array" ref="E13402">IF(D13402="","",XLOOKUP(D13402,DATOS!$D$6:D14000,DATOS!$C$6:C14000,0,0,1))</f>
        <v/>
      </c>
      <c r="F13402" s="220"/>
      <c r="G13402" s="221"/>
      <c r="H13402" s="194"/>
      <c r="I13402" s="106"/>
      <c r="J13402" s="195"/>
      <c r="K13402" s="195"/>
      <c r="L13402" s="196"/>
    </row>
    <row r="13403">
      <c r="A13403" s="198"/>
      <c r="B13403" s="219"/>
      <c r="C13403" s="103"/>
      <c r="D13403" s="103"/>
      <c r="E13403" s="5" t="str">
        <f t="array" ref="E13403">IF(D13403="","",XLOOKUP(D13403,DATOS!$D$6:D14000,DATOS!$C$6:C14000,0,0,1))</f>
        <v/>
      </c>
      <c r="F13403" s="220"/>
      <c r="G13403" s="221"/>
      <c r="H13403" s="194"/>
      <c r="I13403" s="106"/>
      <c r="J13403" s="195"/>
      <c r="K13403" s="195"/>
      <c r="L13403" s="196"/>
    </row>
    <row r="13404">
      <c r="A13404" s="198"/>
      <c r="B13404" s="219"/>
      <c r="C13404" s="103"/>
      <c r="D13404" s="103"/>
      <c r="E13404" s="5" t="str">
        <f t="array" ref="E13404">IF(D13404="","",XLOOKUP(D13404,DATOS!$D$6:D14000,DATOS!$C$6:C14000,0,0,1))</f>
        <v/>
      </c>
      <c r="F13404" s="220"/>
      <c r="G13404" s="221"/>
      <c r="H13404" s="194"/>
      <c r="I13404" s="106"/>
      <c r="J13404" s="195"/>
      <c r="K13404" s="195"/>
      <c r="L13404" s="196"/>
    </row>
    <row r="13405">
      <c r="A13405" s="198"/>
      <c r="B13405" s="219"/>
      <c r="C13405" s="103"/>
      <c r="D13405" s="103"/>
      <c r="E13405" s="5" t="str">
        <f t="array" ref="E13405">IF(D13405="","",XLOOKUP(D13405,DATOS!$D$6:D14000,DATOS!$C$6:C14000,0,0,1))</f>
        <v/>
      </c>
      <c r="F13405" s="220"/>
      <c r="G13405" s="221"/>
      <c r="H13405" s="194"/>
      <c r="I13405" s="106"/>
      <c r="J13405" s="195"/>
      <c r="K13405" s="195"/>
      <c r="L13405" s="196"/>
    </row>
    <row r="13406">
      <c r="A13406" s="198"/>
      <c r="B13406" s="219"/>
      <c r="C13406" s="103"/>
      <c r="D13406" s="103"/>
      <c r="E13406" s="5" t="str">
        <f t="array" ref="E13406">IF(D13406="","",XLOOKUP(D13406,DATOS!$D$6:D14000,DATOS!$C$6:C14000,0,0,1))</f>
        <v/>
      </c>
      <c r="F13406" s="220"/>
      <c r="G13406" s="221"/>
      <c r="H13406" s="194"/>
      <c r="I13406" s="106"/>
      <c r="J13406" s="195"/>
      <c r="K13406" s="195"/>
      <c r="L13406" s="196"/>
    </row>
    <row r="13407">
      <c r="A13407" s="198"/>
      <c r="B13407" s="219"/>
      <c r="C13407" s="103"/>
      <c r="D13407" s="103"/>
      <c r="E13407" s="5" t="str">
        <f t="array" ref="E13407">IF(D13407="","",XLOOKUP(D13407,DATOS!$D$6:D14000,DATOS!$C$6:C14000,0,0,1))</f>
        <v/>
      </c>
      <c r="F13407" s="220"/>
      <c r="G13407" s="221"/>
      <c r="H13407" s="194"/>
      <c r="I13407" s="106"/>
      <c r="J13407" s="195"/>
      <c r="K13407" s="195"/>
      <c r="L13407" s="196"/>
    </row>
    <row r="13408">
      <c r="A13408" s="198"/>
      <c r="B13408" s="219"/>
      <c r="C13408" s="103"/>
      <c r="D13408" s="103"/>
      <c r="E13408" s="5" t="str">
        <f t="array" ref="E13408">IF(D13408="","",XLOOKUP(D13408,DATOS!$D$6:D14000,DATOS!$C$6:C14000,0,0,1))</f>
        <v/>
      </c>
      <c r="F13408" s="220"/>
      <c r="G13408" s="221"/>
      <c r="H13408" s="194"/>
      <c r="I13408" s="106"/>
      <c r="J13408" s="195"/>
      <c r="K13408" s="195"/>
      <c r="L13408" s="196"/>
    </row>
    <row r="13409">
      <c r="A13409" s="198"/>
      <c r="B13409" s="219"/>
      <c r="C13409" s="103"/>
      <c r="D13409" s="103"/>
      <c r="E13409" s="5" t="str">
        <f t="array" ref="E13409">IF(D13409="","",XLOOKUP(D13409,DATOS!$D$6:D14000,DATOS!$C$6:C14000,0,0,1))</f>
        <v/>
      </c>
      <c r="F13409" s="220"/>
      <c r="G13409" s="221"/>
      <c r="H13409" s="194"/>
      <c r="I13409" s="106"/>
      <c r="J13409" s="195"/>
      <c r="K13409" s="195"/>
      <c r="L13409" s="196"/>
    </row>
    <row r="13410">
      <c r="A13410" s="198"/>
      <c r="B13410" s="219"/>
      <c r="C13410" s="103"/>
      <c r="D13410" s="103"/>
      <c r="E13410" s="5" t="str">
        <f t="array" ref="E13410">IF(D13410="","",XLOOKUP(D13410,DATOS!$D$6:D14000,DATOS!$C$6:C14000,0,0,1))</f>
        <v/>
      </c>
      <c r="F13410" s="220"/>
      <c r="G13410" s="221"/>
      <c r="H13410" s="194"/>
      <c r="I13410" s="106"/>
      <c r="J13410" s="195"/>
      <c r="K13410" s="195"/>
      <c r="L13410" s="196"/>
    </row>
    <row r="13411">
      <c r="A13411" s="198"/>
      <c r="B13411" s="219"/>
      <c r="C13411" s="103"/>
      <c r="D13411" s="103"/>
      <c r="E13411" s="5" t="str">
        <f t="array" ref="E13411">IF(D13411="","",XLOOKUP(D13411,DATOS!$D$6:D14000,DATOS!$C$6:C14000,0,0,1))</f>
        <v/>
      </c>
      <c r="F13411" s="220"/>
      <c r="G13411" s="221"/>
      <c r="H13411" s="194"/>
      <c r="I13411" s="106"/>
      <c r="J13411" s="195"/>
      <c r="K13411" s="195"/>
      <c r="L13411" s="196"/>
    </row>
    <row r="13412">
      <c r="A13412" s="198"/>
      <c r="B13412" s="219"/>
      <c r="C13412" s="103"/>
      <c r="D13412" s="103"/>
      <c r="E13412" s="5" t="str">
        <f t="array" ref="E13412">IF(D13412="","",XLOOKUP(D13412,DATOS!$D$6:D14000,DATOS!$C$6:C14000,0,0,1))</f>
        <v/>
      </c>
      <c r="F13412" s="220"/>
      <c r="G13412" s="221"/>
      <c r="H13412" s="194"/>
      <c r="I13412" s="106"/>
      <c r="J13412" s="195"/>
      <c r="K13412" s="195"/>
      <c r="L13412" s="196"/>
    </row>
    <row r="13413">
      <c r="A13413" s="198"/>
      <c r="B13413" s="219"/>
      <c r="C13413" s="103"/>
      <c r="D13413" s="103"/>
      <c r="E13413" s="5" t="str">
        <f t="array" ref="E13413">IF(D13413="","",XLOOKUP(D13413,DATOS!$D$6:D14000,DATOS!$C$6:C14000,0,0,1))</f>
        <v/>
      </c>
      <c r="F13413" s="220"/>
      <c r="G13413" s="221"/>
      <c r="H13413" s="194"/>
      <c r="I13413" s="106"/>
      <c r="J13413" s="195"/>
      <c r="K13413" s="195"/>
      <c r="L13413" s="196"/>
    </row>
    <row r="13414">
      <c r="A13414" s="198"/>
      <c r="B13414" s="219"/>
      <c r="C13414" s="103"/>
      <c r="D13414" s="103"/>
      <c r="E13414" s="5" t="str">
        <f t="array" ref="E13414">IF(D13414="","",XLOOKUP(D13414,DATOS!$D$6:D14000,DATOS!$C$6:C14000,0,0,1))</f>
        <v/>
      </c>
      <c r="F13414" s="220"/>
      <c r="G13414" s="221"/>
      <c r="H13414" s="194"/>
      <c r="I13414" s="106"/>
      <c r="J13414" s="195"/>
      <c r="K13414" s="195"/>
      <c r="L13414" s="196"/>
    </row>
    <row r="13415">
      <c r="A13415" s="198"/>
      <c r="B13415" s="219"/>
      <c r="C13415" s="103"/>
      <c r="D13415" s="103"/>
      <c r="E13415" s="5" t="str">
        <f t="array" ref="E13415">IF(D13415="","",XLOOKUP(D13415,DATOS!$D$6:D14000,DATOS!$C$6:C14000,0,0,1))</f>
        <v/>
      </c>
      <c r="F13415" s="220"/>
      <c r="G13415" s="221"/>
      <c r="H13415" s="194"/>
      <c r="I13415" s="106"/>
      <c r="J13415" s="195"/>
      <c r="K13415" s="195"/>
      <c r="L13415" s="196"/>
    </row>
    <row r="13416">
      <c r="A13416" s="198"/>
      <c r="B13416" s="219"/>
      <c r="C13416" s="103"/>
      <c r="D13416" s="103"/>
      <c r="E13416" s="5" t="str">
        <f t="array" ref="E13416">IF(D13416="","",XLOOKUP(D13416,DATOS!$D$6:D14000,DATOS!$C$6:C14000,0,0,1))</f>
        <v/>
      </c>
      <c r="F13416" s="220"/>
      <c r="G13416" s="221"/>
      <c r="H13416" s="194"/>
      <c r="I13416" s="106"/>
      <c r="J13416" s="195"/>
      <c r="K13416" s="195"/>
      <c r="L13416" s="196"/>
    </row>
    <row r="13417">
      <c r="A13417" s="198"/>
      <c r="B13417" s="219"/>
      <c r="C13417" s="103"/>
      <c r="D13417" s="103"/>
      <c r="E13417" s="5" t="str">
        <f t="array" ref="E13417">IF(D13417="","",XLOOKUP(D13417,DATOS!$D$6:D14000,DATOS!$C$6:C14000,0,0,1))</f>
        <v/>
      </c>
      <c r="F13417" s="220"/>
      <c r="G13417" s="221"/>
      <c r="H13417" s="194"/>
      <c r="I13417" s="106"/>
      <c r="J13417" s="195"/>
      <c r="K13417" s="195"/>
      <c r="L13417" s="196"/>
    </row>
    <row r="13418">
      <c r="A13418" s="198"/>
      <c r="B13418" s="219"/>
      <c r="C13418" s="103"/>
      <c r="D13418" s="103"/>
      <c r="E13418" s="5" t="str">
        <f t="array" ref="E13418">IF(D13418="","",XLOOKUP(D13418,DATOS!$D$6:D14000,DATOS!$C$6:C14000,0,0,1))</f>
        <v/>
      </c>
      <c r="F13418" s="220"/>
      <c r="G13418" s="221"/>
      <c r="H13418" s="194"/>
      <c r="I13418" s="106"/>
      <c r="J13418" s="195"/>
      <c r="K13418" s="195"/>
      <c r="L13418" s="196"/>
    </row>
    <row r="13419">
      <c r="A13419" s="198"/>
      <c r="B13419" s="219"/>
      <c r="C13419" s="103"/>
      <c r="D13419" s="103"/>
      <c r="E13419" s="5" t="str">
        <f t="array" ref="E13419">IF(D13419="","",XLOOKUP(D13419,DATOS!$D$6:D14000,DATOS!$C$6:C14000,0,0,1))</f>
        <v/>
      </c>
      <c r="F13419" s="220"/>
      <c r="G13419" s="221"/>
      <c r="H13419" s="194"/>
      <c r="I13419" s="106"/>
      <c r="J13419" s="195"/>
      <c r="K13419" s="195"/>
      <c r="L13419" s="196"/>
    </row>
    <row r="13420">
      <c r="A13420" s="198"/>
      <c r="B13420" s="219"/>
      <c r="C13420" s="103"/>
      <c r="D13420" s="103"/>
      <c r="E13420" s="5" t="str">
        <f t="array" ref="E13420">IF(D13420="","",XLOOKUP(D13420,DATOS!$D$6:D14000,DATOS!$C$6:C14000,0,0,1))</f>
        <v/>
      </c>
      <c r="F13420" s="220"/>
      <c r="G13420" s="221"/>
      <c r="H13420" s="194"/>
      <c r="I13420" s="106"/>
      <c r="J13420" s="195"/>
      <c r="K13420" s="195"/>
      <c r="L13420" s="196"/>
    </row>
    <row r="13421">
      <c r="A13421" s="198"/>
      <c r="B13421" s="219"/>
      <c r="C13421" s="103"/>
      <c r="D13421" s="103"/>
      <c r="E13421" s="5" t="str">
        <f t="array" ref="E13421">IF(D13421="","",XLOOKUP(D13421,DATOS!$D$6:D14000,DATOS!$C$6:C14000,0,0,1))</f>
        <v/>
      </c>
      <c r="F13421" s="220"/>
      <c r="G13421" s="221"/>
      <c r="H13421" s="194"/>
      <c r="I13421" s="106"/>
      <c r="J13421" s="195"/>
      <c r="K13421" s="195"/>
      <c r="L13421" s="196"/>
    </row>
    <row r="13422">
      <c r="A13422" s="198"/>
      <c r="B13422" s="219"/>
      <c r="C13422" s="103"/>
      <c r="D13422" s="103"/>
      <c r="E13422" s="5" t="str">
        <f t="array" ref="E13422">IF(D13422="","",XLOOKUP(D13422,DATOS!$D$6:D14000,DATOS!$C$6:C14000,0,0,1))</f>
        <v/>
      </c>
      <c r="F13422" s="220"/>
      <c r="G13422" s="221"/>
      <c r="H13422" s="194"/>
      <c r="I13422" s="106"/>
      <c r="J13422" s="195"/>
      <c r="K13422" s="195"/>
      <c r="L13422" s="196"/>
    </row>
    <row r="13423">
      <c r="A13423" s="198"/>
      <c r="B13423" s="219"/>
      <c r="C13423" s="103"/>
      <c r="D13423" s="103"/>
      <c r="E13423" s="5" t="str">
        <f t="array" ref="E13423">IF(D13423="","",XLOOKUP(D13423,DATOS!$D$6:D14000,DATOS!$C$6:C14000,0,0,1))</f>
        <v/>
      </c>
      <c r="F13423" s="220"/>
      <c r="G13423" s="221"/>
      <c r="H13423" s="194"/>
      <c r="I13423" s="106"/>
      <c r="J13423" s="195"/>
      <c r="K13423" s="195"/>
      <c r="L13423" s="196"/>
    </row>
    <row r="13424">
      <c r="A13424" s="198"/>
      <c r="B13424" s="219"/>
      <c r="C13424" s="103"/>
      <c r="D13424" s="103"/>
      <c r="E13424" s="5" t="str">
        <f t="array" ref="E13424">IF(D13424="","",XLOOKUP(D13424,DATOS!$D$6:D14000,DATOS!$C$6:C14000,0,0,1))</f>
        <v/>
      </c>
      <c r="F13424" s="220"/>
      <c r="G13424" s="221"/>
      <c r="H13424" s="194"/>
      <c r="I13424" s="106"/>
      <c r="J13424" s="195"/>
      <c r="K13424" s="195"/>
      <c r="L13424" s="196"/>
    </row>
    <row r="13425">
      <c r="A13425" s="198"/>
      <c r="B13425" s="219"/>
      <c r="C13425" s="103"/>
      <c r="D13425" s="103"/>
      <c r="E13425" s="5" t="str">
        <f t="array" ref="E13425">IF(D13425="","",XLOOKUP(D13425,DATOS!$D$6:D14000,DATOS!$C$6:C14000,0,0,1))</f>
        <v/>
      </c>
      <c r="F13425" s="220"/>
      <c r="G13425" s="221"/>
      <c r="H13425" s="194"/>
      <c r="I13425" s="106"/>
      <c r="J13425" s="195"/>
      <c r="K13425" s="195"/>
      <c r="L13425" s="196"/>
    </row>
    <row r="13426">
      <c r="A13426" s="198"/>
      <c r="B13426" s="219"/>
      <c r="C13426" s="103"/>
      <c r="D13426" s="103"/>
      <c r="E13426" s="5" t="str">
        <f t="array" ref="E13426">IF(D13426="","",XLOOKUP(D13426,DATOS!$D$6:D14000,DATOS!$C$6:C14000,0,0,1))</f>
        <v/>
      </c>
      <c r="F13426" s="220"/>
      <c r="G13426" s="221"/>
      <c r="H13426" s="194"/>
      <c r="I13426" s="106"/>
      <c r="J13426" s="195"/>
      <c r="K13426" s="195"/>
      <c r="L13426" s="196"/>
    </row>
    <row r="13427">
      <c r="A13427" s="198"/>
      <c r="B13427" s="219"/>
      <c r="C13427" s="103"/>
      <c r="D13427" s="103"/>
      <c r="E13427" s="5" t="str">
        <f t="array" ref="E13427">IF(D13427="","",XLOOKUP(D13427,DATOS!$D$6:D14000,DATOS!$C$6:C14000,0,0,1))</f>
        <v/>
      </c>
      <c r="F13427" s="220"/>
      <c r="G13427" s="221"/>
      <c r="H13427" s="194"/>
      <c r="I13427" s="106"/>
      <c r="J13427" s="195"/>
      <c r="K13427" s="195"/>
      <c r="L13427" s="196"/>
    </row>
    <row r="13428">
      <c r="A13428" s="198"/>
      <c r="B13428" s="219"/>
      <c r="C13428" s="103"/>
      <c r="D13428" s="103"/>
      <c r="E13428" s="5" t="str">
        <f t="array" ref="E13428">IF(D13428="","",XLOOKUP(D13428,DATOS!$D$6:D14000,DATOS!$C$6:C14000,0,0,1))</f>
        <v/>
      </c>
      <c r="F13428" s="220"/>
      <c r="G13428" s="221"/>
      <c r="H13428" s="194"/>
      <c r="I13428" s="106"/>
      <c r="J13428" s="195"/>
      <c r="K13428" s="195"/>
      <c r="L13428" s="196"/>
    </row>
    <row r="13429">
      <c r="A13429" s="198"/>
      <c r="B13429" s="219"/>
      <c r="C13429" s="103"/>
      <c r="D13429" s="103"/>
      <c r="E13429" s="5" t="str">
        <f t="array" ref="E13429">IF(D13429="","",XLOOKUP(D13429,DATOS!$D$6:D14000,DATOS!$C$6:C14000,0,0,1))</f>
        <v/>
      </c>
      <c r="F13429" s="220"/>
      <c r="G13429" s="221"/>
      <c r="H13429" s="194"/>
      <c r="I13429" s="106"/>
      <c r="J13429" s="195"/>
      <c r="K13429" s="195"/>
      <c r="L13429" s="196"/>
    </row>
    <row r="13430">
      <c r="A13430" s="198"/>
      <c r="B13430" s="219"/>
      <c r="C13430" s="103"/>
      <c r="D13430" s="103"/>
      <c r="E13430" s="5" t="str">
        <f t="array" ref="E13430">IF(D13430="","",XLOOKUP(D13430,DATOS!$D$6:D14000,DATOS!$C$6:C14000,0,0,1))</f>
        <v/>
      </c>
      <c r="F13430" s="220"/>
      <c r="G13430" s="221"/>
      <c r="H13430" s="194"/>
      <c r="I13430" s="106"/>
      <c r="J13430" s="195"/>
      <c r="K13430" s="195"/>
      <c r="L13430" s="196"/>
    </row>
    <row r="13431">
      <c r="A13431" s="198"/>
      <c r="B13431" s="219"/>
      <c r="C13431" s="103"/>
      <c r="D13431" s="103"/>
      <c r="E13431" s="5" t="str">
        <f t="array" ref="E13431">IF(D13431="","",XLOOKUP(D13431,DATOS!$D$6:D14000,DATOS!$C$6:C14000,0,0,1))</f>
        <v/>
      </c>
      <c r="F13431" s="220"/>
      <c r="G13431" s="221"/>
      <c r="H13431" s="194"/>
      <c r="I13431" s="106"/>
      <c r="J13431" s="195"/>
      <c r="K13431" s="195"/>
      <c r="L13431" s="196"/>
    </row>
    <row r="13432">
      <c r="A13432" s="198"/>
      <c r="B13432" s="219"/>
      <c r="C13432" s="103"/>
      <c r="D13432" s="103"/>
      <c r="E13432" s="5" t="str">
        <f t="array" ref="E13432">IF(D13432="","",XLOOKUP(D13432,DATOS!$D$6:D14000,DATOS!$C$6:C14000,0,0,1))</f>
        <v/>
      </c>
      <c r="F13432" s="220"/>
      <c r="G13432" s="221"/>
      <c r="H13432" s="194"/>
      <c r="I13432" s="106"/>
      <c r="J13432" s="195"/>
      <c r="K13432" s="195"/>
      <c r="L13432" s="196"/>
    </row>
    <row r="13433">
      <c r="A13433" s="198"/>
      <c r="B13433" s="219"/>
      <c r="C13433" s="103"/>
      <c r="D13433" s="103"/>
      <c r="E13433" s="5" t="str">
        <f t="array" ref="E13433">IF(D13433="","",XLOOKUP(D13433,DATOS!$D$6:D14000,DATOS!$C$6:C14000,0,0,1))</f>
        <v/>
      </c>
      <c r="F13433" s="220"/>
      <c r="G13433" s="221"/>
      <c r="H13433" s="194"/>
      <c r="I13433" s="106"/>
      <c r="J13433" s="195"/>
      <c r="K13433" s="195"/>
      <c r="L13433" s="196"/>
    </row>
    <row r="13434">
      <c r="A13434" s="198"/>
      <c r="B13434" s="219"/>
      <c r="C13434" s="103"/>
      <c r="D13434" s="103"/>
      <c r="E13434" s="5" t="str">
        <f t="array" ref="E13434">IF(D13434="","",XLOOKUP(D13434,DATOS!$D$6:D14000,DATOS!$C$6:C14000,0,0,1))</f>
        <v/>
      </c>
      <c r="F13434" s="220"/>
      <c r="G13434" s="221"/>
      <c r="H13434" s="194"/>
      <c r="I13434" s="106"/>
      <c r="J13434" s="195"/>
      <c r="K13434" s="195"/>
      <c r="L13434" s="196"/>
    </row>
    <row r="13435">
      <c r="A13435" s="198"/>
      <c r="B13435" s="219"/>
      <c r="C13435" s="103"/>
      <c r="D13435" s="103"/>
      <c r="E13435" s="5" t="str">
        <f t="array" ref="E13435">IF(D13435="","",XLOOKUP(D13435,DATOS!$D$6:D14000,DATOS!$C$6:C14000,0,0,1))</f>
        <v/>
      </c>
      <c r="F13435" s="220"/>
      <c r="G13435" s="221"/>
      <c r="H13435" s="194"/>
      <c r="I13435" s="106"/>
      <c r="J13435" s="195"/>
      <c r="K13435" s="195"/>
      <c r="L13435" s="196"/>
    </row>
    <row r="13436">
      <c r="A13436" s="198"/>
      <c r="B13436" s="219"/>
      <c r="C13436" s="103"/>
      <c r="D13436" s="103"/>
      <c r="E13436" s="5" t="str">
        <f t="array" ref="E13436">IF(D13436="","",XLOOKUP(D13436,DATOS!$D$6:D14000,DATOS!$C$6:C14000,0,0,1))</f>
        <v/>
      </c>
      <c r="F13436" s="220"/>
      <c r="G13436" s="221"/>
      <c r="H13436" s="194"/>
      <c r="I13436" s="106"/>
      <c r="J13436" s="195"/>
      <c r="K13436" s="195"/>
      <c r="L13436" s="196"/>
    </row>
    <row r="13437">
      <c r="A13437" s="198"/>
      <c r="B13437" s="219"/>
      <c r="C13437" s="103"/>
      <c r="D13437" s="103"/>
      <c r="E13437" s="5" t="str">
        <f t="array" ref="E13437">IF(D13437="","",XLOOKUP(D13437,DATOS!$D$6:D14000,DATOS!$C$6:C14000,0,0,1))</f>
        <v/>
      </c>
      <c r="F13437" s="220"/>
      <c r="G13437" s="221"/>
      <c r="H13437" s="194"/>
      <c r="I13437" s="106"/>
      <c r="J13437" s="195"/>
      <c r="K13437" s="195"/>
      <c r="L13437" s="196"/>
    </row>
    <row r="13438">
      <c r="A13438" s="198"/>
      <c r="B13438" s="219"/>
      <c r="C13438" s="103"/>
      <c r="D13438" s="103"/>
      <c r="E13438" s="5" t="str">
        <f t="array" ref="E13438">IF(D13438="","",XLOOKUP(D13438,DATOS!$D$6:D14000,DATOS!$C$6:C14000,0,0,1))</f>
        <v/>
      </c>
      <c r="F13438" s="220"/>
      <c r="G13438" s="221"/>
      <c r="H13438" s="194"/>
      <c r="I13438" s="106"/>
      <c r="J13438" s="195"/>
      <c r="K13438" s="195"/>
      <c r="L13438" s="196"/>
    </row>
    <row r="13439">
      <c r="A13439" s="198"/>
      <c r="B13439" s="219"/>
      <c r="C13439" s="103"/>
      <c r="D13439" s="103"/>
      <c r="E13439" s="5" t="str">
        <f t="array" ref="E13439">IF(D13439="","",XLOOKUP(D13439,DATOS!$D$6:D14000,DATOS!$C$6:C14000,0,0,1))</f>
        <v/>
      </c>
      <c r="F13439" s="220"/>
      <c r="G13439" s="221"/>
      <c r="H13439" s="194"/>
      <c r="I13439" s="106"/>
      <c r="J13439" s="195"/>
      <c r="K13439" s="195"/>
      <c r="L13439" s="196"/>
    </row>
    <row r="13440">
      <c r="A13440" s="198"/>
      <c r="B13440" s="219"/>
      <c r="C13440" s="103"/>
      <c r="D13440" s="103"/>
      <c r="E13440" s="5" t="str">
        <f t="array" ref="E13440">IF(D13440="","",XLOOKUP(D13440,DATOS!$D$6:D14000,DATOS!$C$6:C14000,0,0,1))</f>
        <v/>
      </c>
      <c r="F13440" s="220"/>
      <c r="G13440" s="221"/>
      <c r="H13440" s="194"/>
      <c r="I13440" s="106"/>
      <c r="J13440" s="195"/>
      <c r="K13440" s="195"/>
      <c r="L13440" s="196"/>
    </row>
    <row r="13441">
      <c r="A13441" s="198"/>
      <c r="B13441" s="219"/>
      <c r="C13441" s="103"/>
      <c r="D13441" s="103"/>
      <c r="E13441" s="5" t="str">
        <f t="array" ref="E13441">IF(D13441="","",XLOOKUP(D13441,DATOS!$D$6:D14000,DATOS!$C$6:C14000,0,0,1))</f>
        <v/>
      </c>
      <c r="F13441" s="220"/>
      <c r="G13441" s="221"/>
      <c r="H13441" s="194"/>
      <c r="I13441" s="106"/>
      <c r="J13441" s="195"/>
      <c r="K13441" s="195"/>
      <c r="L13441" s="196"/>
    </row>
    <row r="13442">
      <c r="A13442" s="198"/>
      <c r="B13442" s="219"/>
      <c r="C13442" s="103"/>
      <c r="D13442" s="103"/>
      <c r="E13442" s="5" t="str">
        <f t="array" ref="E13442">IF(D13442="","",XLOOKUP(D13442,DATOS!$D$6:D14000,DATOS!$C$6:C14000,0,0,1))</f>
        <v/>
      </c>
      <c r="F13442" s="220"/>
      <c r="G13442" s="221"/>
      <c r="H13442" s="194"/>
      <c r="I13442" s="106"/>
      <c r="J13442" s="195"/>
      <c r="K13442" s="195"/>
      <c r="L13442" s="196"/>
    </row>
    <row r="13443">
      <c r="A13443" s="198"/>
      <c r="B13443" s="219"/>
      <c r="C13443" s="103"/>
      <c r="D13443" s="103"/>
      <c r="E13443" s="5" t="str">
        <f t="array" ref="E13443">IF(D13443="","",XLOOKUP(D13443,DATOS!$D$6:D14000,DATOS!$C$6:C14000,0,0,1))</f>
        <v/>
      </c>
      <c r="F13443" s="220"/>
      <c r="G13443" s="221"/>
      <c r="H13443" s="194"/>
      <c r="I13443" s="106"/>
      <c r="J13443" s="195"/>
      <c r="K13443" s="195"/>
      <c r="L13443" s="196"/>
    </row>
    <row r="13444">
      <c r="A13444" s="198"/>
      <c r="B13444" s="219"/>
      <c r="C13444" s="103"/>
      <c r="D13444" s="103"/>
      <c r="E13444" s="5" t="str">
        <f t="array" ref="E13444">IF(D13444="","",XLOOKUP(D13444,DATOS!$D$6:D14000,DATOS!$C$6:C14000,0,0,1))</f>
        <v/>
      </c>
      <c r="F13444" s="220"/>
      <c r="G13444" s="221"/>
      <c r="H13444" s="194"/>
      <c r="I13444" s="106"/>
      <c r="J13444" s="195"/>
      <c r="K13444" s="195"/>
      <c r="L13444" s="196"/>
    </row>
    <row r="13445">
      <c r="A13445" s="198"/>
      <c r="B13445" s="219"/>
      <c r="C13445" s="103"/>
      <c r="D13445" s="103"/>
      <c r="E13445" s="5" t="str">
        <f t="array" ref="E13445">IF(D13445="","",XLOOKUP(D13445,DATOS!$D$6:D14000,DATOS!$C$6:C14000,0,0,1))</f>
        <v/>
      </c>
      <c r="F13445" s="220"/>
      <c r="G13445" s="221"/>
      <c r="H13445" s="194"/>
      <c r="I13445" s="106"/>
      <c r="J13445" s="195"/>
      <c r="K13445" s="195"/>
      <c r="L13445" s="196"/>
    </row>
    <row r="13446">
      <c r="A13446" s="198"/>
      <c r="B13446" s="219"/>
      <c r="C13446" s="103"/>
      <c r="D13446" s="103"/>
      <c r="E13446" s="5" t="str">
        <f t="array" ref="E13446">IF(D13446="","",XLOOKUP(D13446,DATOS!$D$6:D14000,DATOS!$C$6:C14000,0,0,1))</f>
        <v/>
      </c>
      <c r="F13446" s="220"/>
      <c r="G13446" s="221"/>
      <c r="H13446" s="194"/>
      <c r="I13446" s="106"/>
      <c r="J13446" s="195"/>
      <c r="K13446" s="195"/>
      <c r="L13446" s="196"/>
    </row>
    <row r="13447">
      <c r="A13447" s="198"/>
      <c r="B13447" s="219"/>
      <c r="C13447" s="103"/>
      <c r="D13447" s="103"/>
      <c r="E13447" s="5" t="str">
        <f t="array" ref="E13447">IF(D13447="","",XLOOKUP(D13447,DATOS!$D$6:D14000,DATOS!$C$6:C14000,0,0,1))</f>
        <v/>
      </c>
      <c r="F13447" s="220"/>
      <c r="G13447" s="221"/>
      <c r="H13447" s="194"/>
      <c r="I13447" s="106"/>
      <c r="J13447" s="195"/>
      <c r="K13447" s="195"/>
      <c r="L13447" s="196"/>
    </row>
    <row r="13448">
      <c r="A13448" s="198"/>
      <c r="B13448" s="219"/>
      <c r="C13448" s="103"/>
      <c r="D13448" s="103"/>
      <c r="E13448" s="5" t="str">
        <f t="array" ref="E13448">IF(D13448="","",XLOOKUP(D13448,DATOS!$D$6:D14000,DATOS!$C$6:C14000,0,0,1))</f>
        <v/>
      </c>
      <c r="F13448" s="220"/>
      <c r="G13448" s="221"/>
      <c r="H13448" s="194"/>
      <c r="I13448" s="106"/>
      <c r="J13448" s="195"/>
      <c r="K13448" s="195"/>
      <c r="L13448" s="196"/>
    </row>
    <row r="13449">
      <c r="A13449" s="198"/>
      <c r="B13449" s="219"/>
      <c r="C13449" s="103"/>
      <c r="D13449" s="103"/>
      <c r="E13449" s="5" t="str">
        <f t="array" ref="E13449">IF(D13449="","",XLOOKUP(D13449,DATOS!$D$6:D14000,DATOS!$C$6:C14000,0,0,1))</f>
        <v/>
      </c>
      <c r="F13449" s="220"/>
      <c r="G13449" s="221"/>
      <c r="H13449" s="194"/>
      <c r="I13449" s="106"/>
      <c r="J13449" s="195"/>
      <c r="K13449" s="195"/>
      <c r="L13449" s="196"/>
    </row>
    <row r="13450">
      <c r="A13450" s="198"/>
      <c r="B13450" s="219"/>
      <c r="C13450" s="103"/>
      <c r="D13450" s="103"/>
      <c r="E13450" s="5" t="str">
        <f t="array" ref="E13450">IF(D13450="","",XLOOKUP(D13450,DATOS!$D$6:D14000,DATOS!$C$6:C14000,0,0,1))</f>
        <v/>
      </c>
      <c r="F13450" s="220"/>
      <c r="G13450" s="221"/>
      <c r="H13450" s="194"/>
      <c r="I13450" s="106"/>
      <c r="J13450" s="195"/>
      <c r="K13450" s="195"/>
      <c r="L13450" s="196"/>
    </row>
    <row r="13451">
      <c r="A13451" s="198"/>
      <c r="B13451" s="219"/>
      <c r="C13451" s="103"/>
      <c r="D13451" s="103"/>
      <c r="E13451" s="5" t="str">
        <f t="array" ref="E13451">IF(D13451="","",XLOOKUP(D13451,DATOS!$D$6:D14000,DATOS!$C$6:C14000,0,0,1))</f>
        <v/>
      </c>
      <c r="F13451" s="220"/>
      <c r="G13451" s="221"/>
      <c r="H13451" s="194"/>
      <c r="I13451" s="106"/>
      <c r="J13451" s="195"/>
      <c r="K13451" s="195"/>
      <c r="L13451" s="196"/>
    </row>
    <row r="13452">
      <c r="A13452" s="198"/>
      <c r="B13452" s="219"/>
      <c r="C13452" s="103"/>
      <c r="D13452" s="103"/>
      <c r="E13452" s="5" t="str">
        <f t="array" ref="E13452">IF(D13452="","",XLOOKUP(D13452,DATOS!$D$6:D14000,DATOS!$C$6:C14000,0,0,1))</f>
        <v/>
      </c>
      <c r="F13452" s="220"/>
      <c r="G13452" s="221"/>
      <c r="H13452" s="194"/>
      <c r="I13452" s="106"/>
      <c r="J13452" s="195"/>
      <c r="K13452" s="195"/>
      <c r="L13452" s="196"/>
    </row>
    <row r="13453">
      <c r="A13453" s="198"/>
      <c r="B13453" s="219"/>
      <c r="C13453" s="103"/>
      <c r="D13453" s="103"/>
      <c r="E13453" s="5" t="str">
        <f t="array" ref="E13453">IF(D13453="","",XLOOKUP(D13453,DATOS!$D$6:D14000,DATOS!$C$6:C14000,0,0,1))</f>
        <v/>
      </c>
      <c r="F13453" s="220"/>
      <c r="G13453" s="221"/>
      <c r="H13453" s="194"/>
      <c r="I13453" s="106"/>
      <c r="J13453" s="195"/>
      <c r="K13453" s="195"/>
      <c r="L13453" s="196"/>
    </row>
    <row r="13454">
      <c r="A13454" s="198"/>
      <c r="B13454" s="219"/>
      <c r="C13454" s="103"/>
      <c r="D13454" s="103"/>
      <c r="E13454" s="5" t="str">
        <f t="array" ref="E13454">IF(D13454="","",XLOOKUP(D13454,DATOS!$D$6:D14000,DATOS!$C$6:C14000,0,0,1))</f>
        <v/>
      </c>
      <c r="F13454" s="220"/>
      <c r="G13454" s="221"/>
      <c r="H13454" s="194"/>
      <c r="I13454" s="106"/>
      <c r="J13454" s="195"/>
      <c r="K13454" s="195"/>
      <c r="L13454" s="196"/>
    </row>
    <row r="13455">
      <c r="A13455" s="198"/>
      <c r="B13455" s="219"/>
      <c r="C13455" s="103"/>
      <c r="D13455" s="103"/>
      <c r="E13455" s="5" t="str">
        <f t="array" ref="E13455">IF(D13455="","",XLOOKUP(D13455,DATOS!$D$6:D14000,DATOS!$C$6:C14000,0,0,1))</f>
        <v/>
      </c>
      <c r="F13455" s="220"/>
      <c r="G13455" s="221"/>
      <c r="H13455" s="194"/>
      <c r="I13455" s="106"/>
      <c r="J13455" s="195"/>
      <c r="K13455" s="195"/>
      <c r="L13455" s="196"/>
    </row>
    <row r="13456">
      <c r="A13456" s="198"/>
      <c r="B13456" s="219"/>
      <c r="C13456" s="103"/>
      <c r="D13456" s="103"/>
      <c r="E13456" s="5" t="str">
        <f t="array" ref="E13456">IF(D13456="","",XLOOKUP(D13456,DATOS!$D$6:D14000,DATOS!$C$6:C14000,0,0,1))</f>
        <v/>
      </c>
      <c r="F13456" s="220"/>
      <c r="G13456" s="221"/>
      <c r="H13456" s="194"/>
      <c r="I13456" s="106"/>
      <c r="J13456" s="195"/>
      <c r="K13456" s="195"/>
      <c r="L13456" s="196"/>
    </row>
    <row r="13457">
      <c r="A13457" s="198"/>
      <c r="B13457" s="219"/>
      <c r="C13457" s="103"/>
      <c r="D13457" s="103"/>
      <c r="E13457" s="5" t="str">
        <f t="array" ref="E13457">IF(D13457="","",XLOOKUP(D13457,DATOS!$D$6:D14000,DATOS!$C$6:C14000,0,0,1))</f>
        <v/>
      </c>
      <c r="F13457" s="220"/>
      <c r="G13457" s="221"/>
      <c r="H13457" s="194"/>
      <c r="I13457" s="106"/>
      <c r="J13457" s="195"/>
      <c r="K13457" s="195"/>
      <c r="L13457" s="196"/>
    </row>
    <row r="13458">
      <c r="A13458" s="198"/>
      <c r="B13458" s="219"/>
      <c r="C13458" s="103"/>
      <c r="D13458" s="103"/>
      <c r="E13458" s="5" t="str">
        <f t="array" ref="E13458">IF(D13458="","",XLOOKUP(D13458,DATOS!$D$6:D14000,DATOS!$C$6:C14000,0,0,1))</f>
        <v/>
      </c>
      <c r="F13458" s="220"/>
      <c r="G13458" s="221"/>
      <c r="H13458" s="194"/>
      <c r="I13458" s="106"/>
      <c r="J13458" s="195"/>
      <c r="K13458" s="195"/>
      <c r="L13458" s="196"/>
    </row>
    <row r="13459">
      <c r="A13459" s="198"/>
      <c r="B13459" s="219"/>
      <c r="C13459" s="103"/>
      <c r="D13459" s="103"/>
      <c r="E13459" s="5" t="str">
        <f t="array" ref="E13459">IF(D13459="","",XLOOKUP(D13459,DATOS!$D$6:D14000,DATOS!$C$6:C14000,0,0,1))</f>
        <v/>
      </c>
      <c r="F13459" s="220"/>
      <c r="G13459" s="221"/>
      <c r="H13459" s="194"/>
      <c r="I13459" s="106"/>
      <c r="J13459" s="195"/>
      <c r="K13459" s="195"/>
      <c r="L13459" s="196"/>
    </row>
    <row r="13460">
      <c r="A13460" s="198"/>
      <c r="B13460" s="219"/>
      <c r="C13460" s="103"/>
      <c r="D13460" s="103"/>
      <c r="E13460" s="5" t="str">
        <f t="array" ref="E13460">IF(D13460="","",XLOOKUP(D13460,DATOS!$D$6:D14000,DATOS!$C$6:C14000,0,0,1))</f>
        <v/>
      </c>
      <c r="F13460" s="220"/>
      <c r="G13460" s="221"/>
      <c r="H13460" s="194"/>
      <c r="I13460" s="106"/>
      <c r="J13460" s="195"/>
      <c r="K13460" s="195"/>
      <c r="L13460" s="196"/>
    </row>
    <row r="13461">
      <c r="A13461" s="198"/>
      <c r="B13461" s="219"/>
      <c r="C13461" s="103"/>
      <c r="D13461" s="103"/>
      <c r="E13461" s="5" t="str">
        <f t="array" ref="E13461">IF(D13461="","",XLOOKUP(D13461,DATOS!$D$6:D14000,DATOS!$C$6:C14000,0,0,1))</f>
        <v/>
      </c>
      <c r="F13461" s="220"/>
      <c r="G13461" s="221"/>
      <c r="H13461" s="194"/>
      <c r="I13461" s="106"/>
      <c r="J13461" s="195"/>
      <c r="K13461" s="195"/>
      <c r="L13461" s="196"/>
    </row>
    <row r="13462">
      <c r="A13462" s="198"/>
      <c r="B13462" s="219"/>
      <c r="C13462" s="103"/>
      <c r="D13462" s="103"/>
      <c r="E13462" s="5" t="str">
        <f t="array" ref="E13462">IF(D13462="","",XLOOKUP(D13462,DATOS!$D$6:D14000,DATOS!$C$6:C14000,0,0,1))</f>
        <v/>
      </c>
      <c r="F13462" s="220"/>
      <c r="G13462" s="221"/>
      <c r="H13462" s="194"/>
      <c r="I13462" s="106"/>
      <c r="J13462" s="195"/>
      <c r="K13462" s="195"/>
      <c r="L13462" s="196"/>
    </row>
    <row r="13463">
      <c r="A13463" s="198"/>
      <c r="B13463" s="219"/>
      <c r="C13463" s="103"/>
      <c r="D13463" s="103"/>
      <c r="E13463" s="5" t="str">
        <f t="array" ref="E13463">IF(D13463="","",XLOOKUP(D13463,DATOS!$D$6:D14000,DATOS!$C$6:C14000,0,0,1))</f>
        <v/>
      </c>
      <c r="F13463" s="220"/>
      <c r="G13463" s="221"/>
      <c r="H13463" s="194"/>
      <c r="I13463" s="106"/>
      <c r="J13463" s="195"/>
      <c r="K13463" s="195"/>
      <c r="L13463" s="196"/>
    </row>
    <row r="13464">
      <c r="A13464" s="198"/>
      <c r="B13464" s="219"/>
      <c r="C13464" s="103"/>
      <c r="D13464" s="103"/>
      <c r="E13464" s="5" t="str">
        <f t="array" ref="E13464">IF(D13464="","",XLOOKUP(D13464,DATOS!$D$6:D14000,DATOS!$C$6:C14000,0,0,1))</f>
        <v/>
      </c>
      <c r="F13464" s="220"/>
      <c r="G13464" s="221"/>
      <c r="H13464" s="194"/>
      <c r="I13464" s="106"/>
      <c r="J13464" s="195"/>
      <c r="K13464" s="195"/>
      <c r="L13464" s="196"/>
    </row>
    <row r="13465">
      <c r="A13465" s="198"/>
      <c r="B13465" s="219"/>
      <c r="C13465" s="103"/>
      <c r="D13465" s="103"/>
      <c r="E13465" s="5" t="str">
        <f t="array" ref="E13465">IF(D13465="","",XLOOKUP(D13465,DATOS!$D$6:D14000,DATOS!$C$6:C14000,0,0,1))</f>
        <v/>
      </c>
      <c r="F13465" s="220"/>
      <c r="G13465" s="221"/>
      <c r="H13465" s="194"/>
      <c r="I13465" s="106"/>
      <c r="J13465" s="195"/>
      <c r="K13465" s="195"/>
      <c r="L13465" s="196"/>
    </row>
    <row r="13466">
      <c r="A13466" s="198"/>
      <c r="B13466" s="219"/>
      <c r="C13466" s="103"/>
      <c r="D13466" s="103"/>
      <c r="E13466" s="5" t="str">
        <f t="array" ref="E13466">IF(D13466="","",XLOOKUP(D13466,DATOS!$D$6:D14000,DATOS!$C$6:C14000,0,0,1))</f>
        <v/>
      </c>
      <c r="F13466" s="220"/>
      <c r="G13466" s="221"/>
      <c r="H13466" s="194"/>
      <c r="I13466" s="106"/>
      <c r="J13466" s="195"/>
      <c r="K13466" s="195"/>
      <c r="L13466" s="196"/>
    </row>
    <row r="13467">
      <c r="A13467" s="198"/>
      <c r="B13467" s="219"/>
      <c r="C13467" s="103"/>
      <c r="D13467" s="103"/>
      <c r="E13467" s="5" t="str">
        <f t="array" ref="E13467">IF(D13467="","",XLOOKUP(D13467,DATOS!$D$6:D14000,DATOS!$C$6:C14000,0,0,1))</f>
        <v/>
      </c>
      <c r="F13467" s="220"/>
      <c r="G13467" s="221"/>
      <c r="H13467" s="194"/>
      <c r="I13467" s="106"/>
      <c r="J13467" s="195"/>
      <c r="K13467" s="195"/>
      <c r="L13467" s="196"/>
    </row>
    <row r="13468">
      <c r="A13468" s="198"/>
      <c r="B13468" s="219"/>
      <c r="C13468" s="103"/>
      <c r="D13468" s="103"/>
      <c r="E13468" s="5" t="str">
        <f t="array" ref="E13468">IF(D13468="","",XLOOKUP(D13468,DATOS!$D$6:D14000,DATOS!$C$6:C14000,0,0,1))</f>
        <v/>
      </c>
      <c r="F13468" s="220"/>
      <c r="G13468" s="221"/>
      <c r="H13468" s="194"/>
      <c r="I13468" s="106"/>
      <c r="J13468" s="195"/>
      <c r="K13468" s="195"/>
      <c r="L13468" s="196"/>
    </row>
    <row r="13469">
      <c r="A13469" s="198"/>
      <c r="B13469" s="219"/>
      <c r="C13469" s="103"/>
      <c r="D13469" s="103"/>
      <c r="E13469" s="5" t="str">
        <f t="array" ref="E13469">IF(D13469="","",XLOOKUP(D13469,DATOS!$D$6:D14000,DATOS!$C$6:C14000,0,0,1))</f>
        <v/>
      </c>
      <c r="F13469" s="220"/>
      <c r="G13469" s="221"/>
      <c r="H13469" s="194"/>
      <c r="I13469" s="106"/>
      <c r="J13469" s="195"/>
      <c r="K13469" s="195"/>
      <c r="L13469" s="196"/>
    </row>
    <row r="13470">
      <c r="A13470" s="198"/>
      <c r="B13470" s="219"/>
      <c r="C13470" s="103"/>
      <c r="D13470" s="103"/>
      <c r="E13470" s="5" t="str">
        <f t="array" ref="E13470">IF(D13470="","",XLOOKUP(D13470,DATOS!$D$6:D14000,DATOS!$C$6:C14000,0,0,1))</f>
        <v/>
      </c>
      <c r="F13470" s="220"/>
      <c r="G13470" s="221"/>
      <c r="H13470" s="194"/>
      <c r="I13470" s="106"/>
      <c r="J13470" s="195"/>
      <c r="K13470" s="195"/>
      <c r="L13470" s="196"/>
    </row>
    <row r="13471">
      <c r="A13471" s="198"/>
      <c r="B13471" s="219"/>
      <c r="C13471" s="103"/>
      <c r="D13471" s="103"/>
      <c r="E13471" s="5" t="str">
        <f t="array" ref="E13471">IF(D13471="","",XLOOKUP(D13471,DATOS!$D$6:D14000,DATOS!$C$6:C14000,0,0,1))</f>
        <v/>
      </c>
      <c r="F13471" s="220"/>
      <c r="G13471" s="221"/>
      <c r="H13471" s="194"/>
      <c r="I13471" s="106"/>
      <c r="J13471" s="195"/>
      <c r="K13471" s="195"/>
      <c r="L13471" s="196"/>
    </row>
    <row r="13472">
      <c r="A13472" s="198"/>
      <c r="B13472" s="219"/>
      <c r="C13472" s="103"/>
      <c r="D13472" s="103"/>
      <c r="E13472" s="5" t="str">
        <f t="array" ref="E13472">IF(D13472="","",XLOOKUP(D13472,DATOS!$D$6:D14000,DATOS!$C$6:C14000,0,0,1))</f>
        <v/>
      </c>
      <c r="F13472" s="220"/>
      <c r="G13472" s="221"/>
      <c r="H13472" s="194"/>
      <c r="I13472" s="106"/>
      <c r="J13472" s="195"/>
      <c r="K13472" s="195"/>
      <c r="L13472" s="196"/>
    </row>
    <row r="13473">
      <c r="A13473" s="198"/>
      <c r="B13473" s="219"/>
      <c r="C13473" s="103"/>
      <c r="D13473" s="103"/>
      <c r="E13473" s="5" t="str">
        <f t="array" ref="E13473">IF(D13473="","",XLOOKUP(D13473,DATOS!$D$6:D14000,DATOS!$C$6:C14000,0,0,1))</f>
        <v/>
      </c>
      <c r="F13473" s="220"/>
      <c r="G13473" s="221"/>
      <c r="H13473" s="194"/>
      <c r="I13473" s="106"/>
      <c r="J13473" s="195"/>
      <c r="K13473" s="195"/>
      <c r="L13473" s="196"/>
    </row>
    <row r="13474">
      <c r="A13474" s="198"/>
      <c r="B13474" s="219"/>
      <c r="C13474" s="103"/>
      <c r="D13474" s="103"/>
      <c r="E13474" s="5" t="str">
        <f t="array" ref="E13474">IF(D13474="","",XLOOKUP(D13474,DATOS!$D$6:D14000,DATOS!$C$6:C14000,0,0,1))</f>
        <v/>
      </c>
      <c r="F13474" s="220"/>
      <c r="G13474" s="221"/>
      <c r="H13474" s="194"/>
      <c r="I13474" s="106"/>
      <c r="J13474" s="195"/>
      <c r="K13474" s="195"/>
      <c r="L13474" s="196"/>
    </row>
    <row r="13475">
      <c r="A13475" s="198"/>
      <c r="B13475" s="219"/>
      <c r="C13475" s="103"/>
      <c r="D13475" s="103"/>
      <c r="E13475" s="5" t="str">
        <f t="array" ref="E13475">IF(D13475="","",XLOOKUP(D13475,DATOS!$D$6:D14000,DATOS!$C$6:C14000,0,0,1))</f>
        <v/>
      </c>
      <c r="F13475" s="220"/>
      <c r="G13475" s="221"/>
      <c r="H13475" s="194"/>
      <c r="I13475" s="106"/>
      <c r="J13475" s="195"/>
      <c r="K13475" s="195"/>
      <c r="L13475" s="196"/>
    </row>
    <row r="13476">
      <c r="A13476" s="198"/>
      <c r="B13476" s="219"/>
      <c r="C13476" s="103"/>
      <c r="D13476" s="103"/>
      <c r="E13476" s="5" t="str">
        <f t="array" ref="E13476">IF(D13476="","",XLOOKUP(D13476,DATOS!$D$6:D14000,DATOS!$C$6:C14000,0,0,1))</f>
        <v/>
      </c>
      <c r="F13476" s="220"/>
      <c r="G13476" s="221"/>
      <c r="H13476" s="194"/>
      <c r="I13476" s="106"/>
      <c r="J13476" s="195"/>
      <c r="K13476" s="195"/>
      <c r="L13476" s="196"/>
    </row>
    <row r="13477">
      <c r="A13477" s="198"/>
      <c r="B13477" s="219"/>
      <c r="C13477" s="103"/>
      <c r="D13477" s="103"/>
      <c r="E13477" s="5" t="str">
        <f t="array" ref="E13477">IF(D13477="","",XLOOKUP(D13477,DATOS!$D$6:D14000,DATOS!$C$6:C14000,0,0,1))</f>
        <v/>
      </c>
      <c r="F13477" s="220"/>
      <c r="G13477" s="221"/>
      <c r="H13477" s="194"/>
      <c r="I13477" s="106"/>
      <c r="J13477" s="195"/>
      <c r="K13477" s="195"/>
      <c r="L13477" s="196"/>
    </row>
    <row r="13478">
      <c r="A13478" s="198"/>
      <c r="B13478" s="219"/>
      <c r="C13478" s="103"/>
      <c r="D13478" s="103"/>
      <c r="E13478" s="5" t="str">
        <f t="array" ref="E13478">IF(D13478="","",XLOOKUP(D13478,DATOS!$D$6:D14000,DATOS!$C$6:C14000,0,0,1))</f>
        <v/>
      </c>
      <c r="F13478" s="220"/>
      <c r="G13478" s="221"/>
      <c r="H13478" s="194"/>
      <c r="I13478" s="106"/>
      <c r="J13478" s="195"/>
      <c r="K13478" s="195"/>
      <c r="L13478" s="196"/>
    </row>
    <row r="13479">
      <c r="A13479" s="198"/>
      <c r="B13479" s="219"/>
      <c r="C13479" s="103"/>
      <c r="D13479" s="103"/>
      <c r="E13479" s="5" t="str">
        <f t="array" ref="E13479">IF(D13479="","",XLOOKUP(D13479,DATOS!$D$6:D14000,DATOS!$C$6:C14000,0,0,1))</f>
        <v/>
      </c>
      <c r="F13479" s="220"/>
      <c r="G13479" s="221"/>
      <c r="H13479" s="194"/>
      <c r="I13479" s="106"/>
      <c r="J13479" s="195"/>
      <c r="K13479" s="195"/>
      <c r="L13479" s="196"/>
    </row>
    <row r="13480">
      <c r="A13480" s="198"/>
      <c r="B13480" s="219"/>
      <c r="C13480" s="103"/>
      <c r="D13480" s="103"/>
      <c r="E13480" s="5" t="str">
        <f t="array" ref="E13480">IF(D13480="","",XLOOKUP(D13480,DATOS!$D$6:D14000,DATOS!$C$6:C14000,0,0,1))</f>
        <v/>
      </c>
      <c r="F13480" s="220"/>
      <c r="G13480" s="221"/>
      <c r="H13480" s="194"/>
      <c r="I13480" s="106"/>
      <c r="J13480" s="195"/>
      <c r="K13480" s="195"/>
      <c r="L13480" s="196"/>
    </row>
    <row r="13481">
      <c r="A13481" s="198"/>
      <c r="B13481" s="219"/>
      <c r="C13481" s="103"/>
      <c r="D13481" s="103"/>
      <c r="E13481" s="5" t="str">
        <f t="array" ref="E13481">IF(D13481="","",XLOOKUP(D13481,DATOS!$D$6:D14000,DATOS!$C$6:C14000,0,0,1))</f>
        <v/>
      </c>
      <c r="F13481" s="220"/>
      <c r="G13481" s="221"/>
      <c r="H13481" s="194"/>
      <c r="I13481" s="106"/>
      <c r="J13481" s="195"/>
      <c r="K13481" s="195"/>
      <c r="L13481" s="196"/>
    </row>
    <row r="13482">
      <c r="A13482" s="198"/>
      <c r="B13482" s="219"/>
      <c r="C13482" s="103"/>
      <c r="D13482" s="103"/>
      <c r="E13482" s="5" t="str">
        <f t="array" ref="E13482">IF(D13482="","",XLOOKUP(D13482,DATOS!$D$6:D14000,DATOS!$C$6:C14000,0,0,1))</f>
        <v/>
      </c>
      <c r="F13482" s="220"/>
      <c r="G13482" s="221"/>
      <c r="H13482" s="194"/>
      <c r="I13482" s="106"/>
      <c r="J13482" s="195"/>
      <c r="K13482" s="195"/>
      <c r="L13482" s="196"/>
    </row>
    <row r="13483">
      <c r="A13483" s="198"/>
      <c r="B13483" s="219"/>
      <c r="C13483" s="103"/>
      <c r="D13483" s="103"/>
      <c r="E13483" s="5" t="str">
        <f t="array" ref="E13483">IF(D13483="","",XLOOKUP(D13483,DATOS!$D$6:D14000,DATOS!$C$6:C14000,0,0,1))</f>
        <v/>
      </c>
      <c r="F13483" s="220"/>
      <c r="G13483" s="221"/>
      <c r="H13483" s="194"/>
      <c r="I13483" s="106"/>
      <c r="J13483" s="195"/>
      <c r="K13483" s="195"/>
      <c r="L13483" s="196"/>
    </row>
    <row r="13484">
      <c r="A13484" s="198"/>
      <c r="B13484" s="219"/>
      <c r="C13484" s="103"/>
      <c r="D13484" s="103"/>
      <c r="E13484" s="5" t="str">
        <f t="array" ref="E13484">IF(D13484="","",XLOOKUP(D13484,DATOS!$D$6:D14000,DATOS!$C$6:C14000,0,0,1))</f>
        <v/>
      </c>
      <c r="F13484" s="220"/>
      <c r="G13484" s="221"/>
      <c r="H13484" s="194"/>
      <c r="I13484" s="106"/>
      <c r="J13484" s="195"/>
      <c r="K13484" s="195"/>
      <c r="L13484" s="196"/>
    </row>
    <row r="13485">
      <c r="A13485" s="198"/>
      <c r="B13485" s="219"/>
      <c r="C13485" s="103"/>
      <c r="D13485" s="103"/>
      <c r="E13485" s="5" t="str">
        <f t="array" ref="E13485">IF(D13485="","",XLOOKUP(D13485,DATOS!$D$6:D14000,DATOS!$C$6:C14000,0,0,1))</f>
        <v/>
      </c>
      <c r="F13485" s="220"/>
      <c r="G13485" s="221"/>
      <c r="H13485" s="194"/>
      <c r="I13485" s="106"/>
      <c r="J13485" s="195"/>
      <c r="K13485" s="195"/>
      <c r="L13485" s="196"/>
    </row>
    <row r="13486">
      <c r="A13486" s="198"/>
      <c r="B13486" s="219"/>
      <c r="C13486" s="103"/>
      <c r="D13486" s="103"/>
      <c r="E13486" s="5" t="str">
        <f t="array" ref="E13486">IF(D13486="","",XLOOKUP(D13486,DATOS!$D$6:D14000,DATOS!$C$6:C14000,0,0,1))</f>
        <v/>
      </c>
      <c r="F13486" s="220"/>
      <c r="G13486" s="221"/>
      <c r="H13486" s="194"/>
      <c r="I13486" s="106"/>
      <c r="J13486" s="195"/>
      <c r="K13486" s="195"/>
      <c r="L13486" s="196"/>
    </row>
    <row r="13487">
      <c r="A13487" s="198"/>
      <c r="B13487" s="219"/>
      <c r="C13487" s="103"/>
      <c r="D13487" s="103"/>
      <c r="E13487" s="5" t="str">
        <f t="array" ref="E13487">IF(D13487="","",XLOOKUP(D13487,DATOS!$D$6:D14000,DATOS!$C$6:C14000,0,0,1))</f>
        <v/>
      </c>
      <c r="F13487" s="220"/>
      <c r="G13487" s="221"/>
      <c r="H13487" s="194"/>
      <c r="I13487" s="106"/>
      <c r="J13487" s="195"/>
      <c r="K13487" s="195"/>
      <c r="L13487" s="196"/>
    </row>
    <row r="13488">
      <c r="A13488" s="198"/>
      <c r="B13488" s="219"/>
      <c r="C13488" s="103"/>
      <c r="D13488" s="103"/>
      <c r="E13488" s="5" t="str">
        <f t="array" ref="E13488">IF(D13488="","",XLOOKUP(D13488,DATOS!$D$6:D14000,DATOS!$C$6:C14000,0,0,1))</f>
        <v/>
      </c>
      <c r="F13488" s="220"/>
      <c r="G13488" s="221"/>
      <c r="H13488" s="194"/>
      <c r="I13488" s="106"/>
      <c r="J13488" s="195"/>
      <c r="K13488" s="195"/>
      <c r="L13488" s="196"/>
    </row>
    <row r="13489">
      <c r="A13489" s="198"/>
      <c r="B13489" s="219"/>
      <c r="C13489" s="103"/>
      <c r="D13489" s="103"/>
      <c r="E13489" s="5" t="str">
        <f t="array" ref="E13489">IF(D13489="","",XLOOKUP(D13489,DATOS!$D$6:D14000,DATOS!$C$6:C14000,0,0,1))</f>
        <v/>
      </c>
      <c r="F13489" s="220"/>
      <c r="G13489" s="221"/>
      <c r="H13489" s="194"/>
      <c r="I13489" s="106"/>
      <c r="J13489" s="195"/>
      <c r="K13489" s="195"/>
      <c r="L13489" s="196"/>
    </row>
    <row r="13490">
      <c r="A13490" s="198"/>
      <c r="B13490" s="219"/>
      <c r="C13490" s="103"/>
      <c r="D13490" s="103"/>
      <c r="E13490" s="5" t="str">
        <f t="array" ref="E13490">IF(D13490="","",XLOOKUP(D13490,DATOS!$D$6:D14000,DATOS!$C$6:C14000,0,0,1))</f>
        <v/>
      </c>
      <c r="F13490" s="220"/>
      <c r="G13490" s="221"/>
      <c r="H13490" s="194"/>
      <c r="I13490" s="106"/>
      <c r="J13490" s="195"/>
      <c r="K13490" s="195"/>
      <c r="L13490" s="196"/>
    </row>
    <row r="13491">
      <c r="A13491" s="198"/>
      <c r="B13491" s="219"/>
      <c r="C13491" s="103"/>
      <c r="D13491" s="103"/>
      <c r="E13491" s="5" t="str">
        <f t="array" ref="E13491">IF(D13491="","",XLOOKUP(D13491,DATOS!$D$6:D14000,DATOS!$C$6:C14000,0,0,1))</f>
        <v/>
      </c>
      <c r="F13491" s="220"/>
      <c r="G13491" s="221"/>
      <c r="H13491" s="194"/>
      <c r="I13491" s="106"/>
      <c r="J13491" s="195"/>
      <c r="K13491" s="195"/>
      <c r="L13491" s="196"/>
    </row>
    <row r="13492">
      <c r="A13492" s="198"/>
      <c r="B13492" s="219"/>
      <c r="C13492" s="103"/>
      <c r="D13492" s="103"/>
      <c r="E13492" s="5" t="str">
        <f t="array" ref="E13492">IF(D13492="","",XLOOKUP(D13492,DATOS!$D$6:D14000,DATOS!$C$6:C14000,0,0,1))</f>
        <v/>
      </c>
      <c r="F13492" s="220"/>
      <c r="G13492" s="221"/>
      <c r="H13492" s="194"/>
      <c r="I13492" s="106"/>
      <c r="J13492" s="195"/>
      <c r="K13492" s="195"/>
      <c r="L13492" s="196"/>
    </row>
    <row r="13493">
      <c r="A13493" s="198"/>
      <c r="B13493" s="219"/>
      <c r="C13493" s="103"/>
      <c r="D13493" s="103"/>
      <c r="E13493" s="5" t="str">
        <f t="array" ref="E13493">IF(D13493="","",XLOOKUP(D13493,DATOS!$D$6:D14000,DATOS!$C$6:C14000,0,0,1))</f>
        <v/>
      </c>
      <c r="F13493" s="220"/>
      <c r="G13493" s="221"/>
      <c r="H13493" s="194"/>
      <c r="I13493" s="106"/>
      <c r="J13493" s="195"/>
      <c r="K13493" s="195"/>
      <c r="L13493" s="196"/>
    </row>
    <row r="13494">
      <c r="A13494" s="198"/>
      <c r="B13494" s="219"/>
      <c r="C13494" s="103"/>
      <c r="D13494" s="103"/>
      <c r="E13494" s="5" t="str">
        <f t="array" ref="E13494">IF(D13494="","",XLOOKUP(D13494,DATOS!$D$6:D14000,DATOS!$C$6:C14000,0,0,1))</f>
        <v/>
      </c>
      <c r="F13494" s="220"/>
      <c r="G13494" s="221"/>
      <c r="H13494" s="194"/>
      <c r="I13494" s="106"/>
      <c r="J13494" s="195"/>
      <c r="K13494" s="195"/>
      <c r="L13494" s="196"/>
    </row>
    <row r="13495">
      <c r="A13495" s="198"/>
      <c r="B13495" s="219"/>
      <c r="C13495" s="103"/>
      <c r="D13495" s="103"/>
      <c r="E13495" s="5" t="str">
        <f t="array" ref="E13495">IF(D13495="","",XLOOKUP(D13495,DATOS!$D$6:D14000,DATOS!$C$6:C14000,0,0,1))</f>
        <v/>
      </c>
      <c r="F13495" s="220"/>
      <c r="G13495" s="221"/>
      <c r="H13495" s="194"/>
      <c r="I13495" s="106"/>
      <c r="J13495" s="195"/>
      <c r="K13495" s="195"/>
      <c r="L13495" s="196"/>
    </row>
    <row r="13496">
      <c r="A13496" s="198"/>
      <c r="B13496" s="219"/>
      <c r="C13496" s="103"/>
      <c r="D13496" s="103"/>
      <c r="E13496" s="5" t="str">
        <f t="array" ref="E13496">IF(D13496="","",XLOOKUP(D13496,DATOS!$D$6:D14000,DATOS!$C$6:C14000,0,0,1))</f>
        <v/>
      </c>
      <c r="F13496" s="220"/>
      <c r="G13496" s="221"/>
      <c r="H13496" s="194"/>
      <c r="I13496" s="106"/>
      <c r="J13496" s="195"/>
      <c r="K13496" s="195"/>
      <c r="L13496" s="196"/>
    </row>
    <row r="13497">
      <c r="A13497" s="198"/>
      <c r="B13497" s="219"/>
      <c r="C13497" s="103"/>
      <c r="D13497" s="103"/>
      <c r="E13497" s="5" t="str">
        <f t="array" ref="E13497">IF(D13497="","",XLOOKUP(D13497,DATOS!$D$6:D14000,DATOS!$C$6:C14000,0,0,1))</f>
        <v/>
      </c>
      <c r="F13497" s="220"/>
      <c r="G13497" s="221"/>
      <c r="H13497" s="194"/>
      <c r="I13497" s="106"/>
      <c r="J13497" s="195"/>
      <c r="K13497" s="195"/>
      <c r="L13497" s="196"/>
    </row>
    <row r="13498">
      <c r="A13498" s="198"/>
      <c r="B13498" s="219"/>
      <c r="C13498" s="103"/>
      <c r="D13498" s="103"/>
      <c r="E13498" s="5" t="str">
        <f t="array" ref="E13498">IF(D13498="","",XLOOKUP(D13498,DATOS!$D$6:D14000,DATOS!$C$6:C14000,0,0,1))</f>
        <v/>
      </c>
      <c r="F13498" s="220"/>
      <c r="G13498" s="221"/>
      <c r="H13498" s="194"/>
      <c r="I13498" s="106"/>
      <c r="J13498" s="195"/>
      <c r="K13498" s="195"/>
      <c r="L13498" s="196"/>
    </row>
    <row r="13499">
      <c r="A13499" s="198"/>
      <c r="B13499" s="219"/>
      <c r="C13499" s="103"/>
      <c r="D13499" s="103"/>
      <c r="E13499" s="5" t="str">
        <f t="array" ref="E13499">IF(D13499="","",XLOOKUP(D13499,DATOS!$D$6:D14000,DATOS!$C$6:C14000,0,0,1))</f>
        <v/>
      </c>
      <c r="F13499" s="220"/>
      <c r="G13499" s="221"/>
      <c r="H13499" s="194"/>
      <c r="I13499" s="106"/>
      <c r="J13499" s="195"/>
      <c r="K13499" s="195"/>
      <c r="L13499" s="196"/>
    </row>
    <row r="13500">
      <c r="A13500" s="198"/>
      <c r="B13500" s="219"/>
      <c r="C13500" s="103"/>
      <c r="D13500" s="103"/>
      <c r="E13500" s="5" t="str">
        <f t="array" ref="E13500">IF(D13500="","",XLOOKUP(D13500,DATOS!$D$6:D14000,DATOS!$C$6:C14000,0,0,1))</f>
        <v/>
      </c>
      <c r="F13500" s="220"/>
      <c r="G13500" s="221"/>
      <c r="H13500" s="194"/>
      <c r="I13500" s="106"/>
      <c r="J13500" s="195"/>
      <c r="K13500" s="195"/>
      <c r="L13500" s="196"/>
    </row>
    <row r="13501">
      <c r="A13501" s="198"/>
      <c r="B13501" s="219"/>
      <c r="C13501" s="103"/>
      <c r="D13501" s="103"/>
      <c r="E13501" s="5" t="str">
        <f t="array" ref="E13501">IF(D13501="","",XLOOKUP(D13501,DATOS!$D$6:D14000,DATOS!$C$6:C14000,0,0,1))</f>
        <v/>
      </c>
      <c r="F13501" s="220"/>
      <c r="G13501" s="221"/>
      <c r="H13501" s="194"/>
      <c r="I13501" s="106"/>
      <c r="J13501" s="195"/>
      <c r="K13501" s="195"/>
      <c r="L13501" s="196"/>
    </row>
    <row r="13502">
      <c r="A13502" s="198"/>
      <c r="B13502" s="219"/>
      <c r="C13502" s="103"/>
      <c r="D13502" s="103"/>
      <c r="E13502" s="5" t="str">
        <f t="array" ref="E13502">IF(D13502="","",XLOOKUP(D13502,DATOS!$D$6:D14000,DATOS!$C$6:C14000,0,0,1))</f>
        <v/>
      </c>
      <c r="F13502" s="220"/>
      <c r="G13502" s="221"/>
      <c r="H13502" s="194"/>
      <c r="I13502" s="106"/>
      <c r="J13502" s="195"/>
      <c r="K13502" s="195"/>
      <c r="L13502" s="196"/>
    </row>
    <row r="13503">
      <c r="A13503" s="198"/>
      <c r="B13503" s="219"/>
      <c r="C13503" s="103"/>
      <c r="D13503" s="103"/>
      <c r="E13503" s="5" t="str">
        <f t="array" ref="E13503">IF(D13503="","",XLOOKUP(D13503,DATOS!$D$6:D14000,DATOS!$C$6:C14000,0,0,1))</f>
        <v/>
      </c>
      <c r="F13503" s="220"/>
      <c r="G13503" s="221"/>
      <c r="H13503" s="194"/>
      <c r="I13503" s="106"/>
      <c r="J13503" s="195"/>
      <c r="K13503" s="195"/>
      <c r="L13503" s="196"/>
    </row>
    <row r="13504">
      <c r="A13504" s="198"/>
      <c r="B13504" s="219"/>
      <c r="C13504" s="103"/>
      <c r="D13504" s="103"/>
      <c r="E13504" s="5" t="str">
        <f t="array" ref="E13504">IF(D13504="","",XLOOKUP(D13504,DATOS!$D$6:D14000,DATOS!$C$6:C14000,0,0,1))</f>
        <v/>
      </c>
      <c r="F13504" s="220"/>
      <c r="G13504" s="221"/>
      <c r="H13504" s="194"/>
      <c r="I13504" s="106"/>
      <c r="J13504" s="195"/>
      <c r="K13504" s="195"/>
      <c r="L13504" s="196"/>
    </row>
    <row r="13505">
      <c r="A13505" s="198"/>
      <c r="B13505" s="219"/>
      <c r="C13505" s="103"/>
      <c r="D13505" s="103"/>
      <c r="E13505" s="5" t="str">
        <f t="array" ref="E13505">IF(D13505="","",XLOOKUP(D13505,DATOS!$D$6:D14000,DATOS!$C$6:C14000,0,0,1))</f>
        <v/>
      </c>
      <c r="F13505" s="220"/>
      <c r="G13505" s="221"/>
      <c r="H13505" s="194"/>
      <c r="I13505" s="106"/>
      <c r="J13505" s="195"/>
      <c r="K13505" s="195"/>
      <c r="L13505" s="196"/>
    </row>
    <row r="13506">
      <c r="A13506" s="198"/>
      <c r="B13506" s="219"/>
      <c r="C13506" s="103"/>
      <c r="D13506" s="103"/>
      <c r="E13506" s="5" t="str">
        <f t="array" ref="E13506">IF(D13506="","",XLOOKUP(D13506,DATOS!$D$6:D14000,DATOS!$C$6:C14000,0,0,1))</f>
        <v/>
      </c>
      <c r="F13506" s="220"/>
      <c r="G13506" s="221"/>
      <c r="H13506" s="194"/>
      <c r="I13506" s="106"/>
      <c r="J13506" s="195"/>
      <c r="K13506" s="195"/>
      <c r="L13506" s="196"/>
    </row>
    <row r="13507">
      <c r="A13507" s="198"/>
      <c r="B13507" s="219"/>
      <c r="C13507" s="103"/>
      <c r="D13507" s="103"/>
      <c r="E13507" s="5" t="str">
        <f t="array" ref="E13507">IF(D13507="","",XLOOKUP(D13507,DATOS!$D$6:D14000,DATOS!$C$6:C14000,0,0,1))</f>
        <v/>
      </c>
      <c r="F13507" s="220"/>
      <c r="G13507" s="221"/>
      <c r="H13507" s="194"/>
      <c r="I13507" s="106"/>
      <c r="J13507" s="195"/>
      <c r="K13507" s="195"/>
      <c r="L13507" s="196"/>
    </row>
    <row r="13508">
      <c r="A13508" s="198"/>
      <c r="B13508" s="219"/>
      <c r="C13508" s="103"/>
      <c r="D13508" s="103"/>
      <c r="E13508" s="5" t="str">
        <f t="array" ref="E13508">IF(D13508="","",XLOOKUP(D13508,DATOS!$D$6:D14000,DATOS!$C$6:C14000,0,0,1))</f>
        <v/>
      </c>
      <c r="F13508" s="220"/>
      <c r="G13508" s="221"/>
      <c r="H13508" s="194"/>
      <c r="I13508" s="106"/>
      <c r="J13508" s="195"/>
      <c r="K13508" s="195"/>
      <c r="L13508" s="196"/>
    </row>
    <row r="13509">
      <c r="A13509" s="198"/>
      <c r="B13509" s="219"/>
      <c r="C13509" s="103"/>
      <c r="D13509" s="103"/>
      <c r="E13509" s="5" t="str">
        <f t="array" ref="E13509">IF(D13509="","",XLOOKUP(D13509,DATOS!$D$6:D14000,DATOS!$C$6:C14000,0,0,1))</f>
        <v/>
      </c>
      <c r="F13509" s="220"/>
      <c r="G13509" s="221"/>
      <c r="H13509" s="194"/>
      <c r="I13509" s="106"/>
      <c r="J13509" s="195"/>
      <c r="K13509" s="195"/>
      <c r="L13509" s="196"/>
    </row>
    <row r="13510">
      <c r="A13510" s="198"/>
      <c r="B13510" s="219"/>
      <c r="C13510" s="103"/>
      <c r="D13510" s="103"/>
      <c r="E13510" s="5" t="str">
        <f t="array" ref="E13510">IF(D13510="","",XLOOKUP(D13510,DATOS!$D$6:D14000,DATOS!$C$6:C14000,0,0,1))</f>
        <v/>
      </c>
      <c r="F13510" s="220"/>
      <c r="G13510" s="221"/>
      <c r="H13510" s="194"/>
      <c r="I13510" s="106"/>
      <c r="J13510" s="195"/>
      <c r="K13510" s="195"/>
      <c r="L13510" s="196"/>
    </row>
    <row r="13511">
      <c r="A13511" s="198"/>
      <c r="B13511" s="219"/>
      <c r="C13511" s="103"/>
      <c r="D13511" s="103"/>
      <c r="E13511" s="5" t="str">
        <f t="array" ref="E13511">IF(D13511="","",XLOOKUP(D13511,DATOS!$D$6:D14000,DATOS!$C$6:C14000,0,0,1))</f>
        <v/>
      </c>
      <c r="F13511" s="220"/>
      <c r="G13511" s="221"/>
      <c r="H13511" s="194"/>
      <c r="I13511" s="106"/>
      <c r="J13511" s="195"/>
      <c r="K13511" s="195"/>
      <c r="L13511" s="196"/>
    </row>
    <row r="13512">
      <c r="A13512" s="198"/>
      <c r="B13512" s="219"/>
      <c r="C13512" s="103"/>
      <c r="D13512" s="103"/>
      <c r="E13512" s="5" t="str">
        <f t="array" ref="E13512">IF(D13512="","",XLOOKUP(D13512,DATOS!$D$6:D14000,DATOS!$C$6:C14000,0,0,1))</f>
        <v/>
      </c>
      <c r="F13512" s="220"/>
      <c r="G13512" s="221"/>
      <c r="H13512" s="194"/>
      <c r="I13512" s="106"/>
      <c r="J13512" s="195"/>
      <c r="K13512" s="195"/>
      <c r="L13512" s="196"/>
    </row>
    <row r="13513">
      <c r="A13513" s="198"/>
      <c r="B13513" s="219"/>
      <c r="C13513" s="103"/>
      <c r="D13513" s="103"/>
      <c r="E13513" s="5" t="str">
        <f t="array" ref="E13513">IF(D13513="","",XLOOKUP(D13513,DATOS!$D$6:D14000,DATOS!$C$6:C14000,0,0,1))</f>
        <v/>
      </c>
      <c r="F13513" s="220"/>
      <c r="G13513" s="221"/>
      <c r="H13513" s="194"/>
      <c r="I13513" s="106"/>
      <c r="J13513" s="195"/>
      <c r="K13513" s="195"/>
      <c r="L13513" s="196"/>
    </row>
    <row r="13514">
      <c r="A13514" s="198"/>
      <c r="B13514" s="219"/>
      <c r="C13514" s="103"/>
      <c r="D13514" s="103"/>
      <c r="E13514" s="5" t="str">
        <f t="array" ref="E13514">IF(D13514="","",XLOOKUP(D13514,DATOS!$D$6:D14000,DATOS!$C$6:C14000,0,0,1))</f>
        <v/>
      </c>
      <c r="F13514" s="220"/>
      <c r="G13514" s="221"/>
      <c r="H13514" s="194"/>
      <c r="I13514" s="106"/>
      <c r="J13514" s="195"/>
      <c r="K13514" s="195"/>
      <c r="L13514" s="196"/>
    </row>
    <row r="13515">
      <c r="A13515" s="198"/>
      <c r="B13515" s="219"/>
      <c r="C13515" s="103"/>
      <c r="D13515" s="103"/>
      <c r="E13515" s="5" t="str">
        <f t="array" ref="E13515">IF(D13515="","",XLOOKUP(D13515,DATOS!$D$6:D14000,DATOS!$C$6:C14000,0,0,1))</f>
        <v/>
      </c>
      <c r="F13515" s="220"/>
      <c r="G13515" s="221"/>
      <c r="H13515" s="194"/>
      <c r="I13515" s="106"/>
      <c r="J13515" s="195"/>
      <c r="K13515" s="195"/>
      <c r="L13515" s="196"/>
    </row>
    <row r="13516">
      <c r="A13516" s="198"/>
      <c r="B13516" s="219"/>
      <c r="C13516" s="103"/>
      <c r="D13516" s="103"/>
      <c r="E13516" s="5" t="str">
        <f t="array" ref="E13516">IF(D13516="","",XLOOKUP(D13516,DATOS!$D$6:D14000,DATOS!$C$6:C14000,0,0,1))</f>
        <v/>
      </c>
      <c r="F13516" s="220"/>
      <c r="G13516" s="221"/>
      <c r="H13516" s="194"/>
      <c r="I13516" s="106"/>
      <c r="J13516" s="195"/>
      <c r="K13516" s="195"/>
      <c r="L13516" s="196"/>
    </row>
    <row r="13517">
      <c r="A13517" s="198"/>
      <c r="B13517" s="219"/>
      <c r="C13517" s="103"/>
      <c r="D13517" s="103"/>
      <c r="E13517" s="5" t="str">
        <f t="array" ref="E13517">IF(D13517="","",XLOOKUP(D13517,DATOS!$D$6:D14000,DATOS!$C$6:C14000,0,0,1))</f>
        <v/>
      </c>
      <c r="F13517" s="220"/>
      <c r="G13517" s="221"/>
      <c r="H13517" s="194"/>
      <c r="I13517" s="106"/>
      <c r="J13517" s="195"/>
      <c r="K13517" s="195"/>
      <c r="L13517" s="196"/>
    </row>
    <row r="13518">
      <c r="A13518" s="198"/>
      <c r="B13518" s="219"/>
      <c r="C13518" s="103"/>
      <c r="D13518" s="103"/>
      <c r="E13518" s="5" t="str">
        <f t="array" ref="E13518">IF(D13518="","",XLOOKUP(D13518,DATOS!$D$6:D14000,DATOS!$C$6:C14000,0,0,1))</f>
        <v/>
      </c>
      <c r="F13518" s="220"/>
      <c r="G13518" s="221"/>
      <c r="H13518" s="194"/>
      <c r="I13518" s="106"/>
      <c r="J13518" s="195"/>
      <c r="K13518" s="195"/>
      <c r="L13518" s="196"/>
    </row>
    <row r="13519">
      <c r="A13519" s="198"/>
      <c r="B13519" s="219"/>
      <c r="C13519" s="103"/>
      <c r="D13519" s="103"/>
      <c r="E13519" s="5" t="str">
        <f t="array" ref="E13519">IF(D13519="","",XLOOKUP(D13519,DATOS!$D$6:D14000,DATOS!$C$6:C14000,0,0,1))</f>
        <v/>
      </c>
      <c r="F13519" s="220"/>
      <c r="G13519" s="221"/>
      <c r="H13519" s="194"/>
      <c r="I13519" s="106"/>
      <c r="J13519" s="195"/>
      <c r="K13519" s="195"/>
      <c r="L13519" s="196"/>
    </row>
    <row r="13520">
      <c r="A13520" s="198"/>
      <c r="B13520" s="219"/>
      <c r="C13520" s="103"/>
      <c r="D13520" s="103"/>
      <c r="E13520" s="5" t="str">
        <f t="array" ref="E13520">IF(D13520="","",XLOOKUP(D13520,DATOS!$D$6:D14000,DATOS!$C$6:C14000,0,0,1))</f>
        <v/>
      </c>
      <c r="F13520" s="220"/>
      <c r="G13520" s="221"/>
      <c r="H13520" s="194"/>
      <c r="I13520" s="106"/>
      <c r="J13520" s="195"/>
      <c r="K13520" s="195"/>
      <c r="L13520" s="196"/>
    </row>
    <row r="13521">
      <c r="A13521" s="198"/>
      <c r="B13521" s="219"/>
      <c r="C13521" s="103"/>
      <c r="D13521" s="103"/>
      <c r="E13521" s="5" t="str">
        <f t="array" ref="E13521">IF(D13521="","",XLOOKUP(D13521,DATOS!$D$6:D14000,DATOS!$C$6:C14000,0,0,1))</f>
        <v/>
      </c>
      <c r="F13521" s="220"/>
      <c r="G13521" s="221"/>
      <c r="H13521" s="194"/>
      <c r="I13521" s="106"/>
      <c r="J13521" s="195"/>
      <c r="K13521" s="195"/>
      <c r="L13521" s="196"/>
    </row>
    <row r="13522">
      <c r="A13522" s="198"/>
      <c r="B13522" s="219"/>
      <c r="C13522" s="103"/>
      <c r="D13522" s="103"/>
      <c r="E13522" s="5" t="str">
        <f t="array" ref="E13522">IF(D13522="","",XLOOKUP(D13522,DATOS!$D$6:D14000,DATOS!$C$6:C14000,0,0,1))</f>
        <v/>
      </c>
      <c r="F13522" s="220"/>
      <c r="G13522" s="221"/>
      <c r="H13522" s="194"/>
      <c r="I13522" s="106"/>
      <c r="J13522" s="195"/>
      <c r="K13522" s="195"/>
      <c r="L13522" s="196"/>
    </row>
    <row r="13523">
      <c r="A13523" s="198"/>
      <c r="B13523" s="219"/>
      <c r="C13523" s="103"/>
      <c r="D13523" s="103"/>
      <c r="E13523" s="5" t="str">
        <f t="array" ref="E13523">IF(D13523="","",XLOOKUP(D13523,DATOS!$D$6:D14000,DATOS!$C$6:C14000,0,0,1))</f>
        <v/>
      </c>
      <c r="F13523" s="220"/>
      <c r="G13523" s="221"/>
      <c r="H13523" s="194"/>
      <c r="I13523" s="106"/>
      <c r="J13523" s="195"/>
      <c r="K13523" s="195"/>
      <c r="L13523" s="196"/>
    </row>
    <row r="13524">
      <c r="A13524" s="198"/>
      <c r="B13524" s="219"/>
      <c r="C13524" s="103"/>
      <c r="D13524" s="103"/>
      <c r="E13524" s="5" t="str">
        <f t="array" ref="E13524">IF(D13524="","",XLOOKUP(D13524,DATOS!$D$6:D14000,DATOS!$C$6:C14000,0,0,1))</f>
        <v/>
      </c>
      <c r="F13524" s="220"/>
      <c r="G13524" s="221"/>
      <c r="H13524" s="194"/>
      <c r="I13524" s="106"/>
      <c r="J13524" s="195"/>
      <c r="K13524" s="195"/>
      <c r="L13524" s="196"/>
    </row>
    <row r="13525">
      <c r="A13525" s="198"/>
      <c r="B13525" s="219"/>
      <c r="C13525" s="103"/>
      <c r="D13525" s="103"/>
      <c r="E13525" s="5" t="str">
        <f t="array" ref="E13525">IF(D13525="","",XLOOKUP(D13525,DATOS!$D$6:D14000,DATOS!$C$6:C14000,0,0,1))</f>
        <v/>
      </c>
      <c r="F13525" s="220"/>
      <c r="G13525" s="221"/>
      <c r="H13525" s="194"/>
      <c r="I13525" s="106"/>
      <c r="J13525" s="195"/>
      <c r="K13525" s="195"/>
      <c r="L13525" s="196"/>
    </row>
    <row r="13526">
      <c r="A13526" s="198"/>
      <c r="B13526" s="219"/>
      <c r="C13526" s="103"/>
      <c r="D13526" s="103"/>
      <c r="E13526" s="5" t="str">
        <f t="array" ref="E13526">IF(D13526="","",XLOOKUP(D13526,DATOS!$D$6:D14000,DATOS!$C$6:C14000,0,0,1))</f>
        <v/>
      </c>
      <c r="F13526" s="220"/>
      <c r="G13526" s="221"/>
      <c r="H13526" s="194"/>
      <c r="I13526" s="106"/>
      <c r="J13526" s="195"/>
      <c r="K13526" s="195"/>
      <c r="L13526" s="196"/>
    </row>
    <row r="13527">
      <c r="A13527" s="198"/>
      <c r="B13527" s="219"/>
      <c r="C13527" s="103"/>
      <c r="D13527" s="103"/>
      <c r="E13527" s="5" t="str">
        <f t="array" ref="E13527">IF(D13527="","",XLOOKUP(D13527,DATOS!$D$6:D14000,DATOS!$C$6:C14000,0,0,1))</f>
        <v/>
      </c>
      <c r="F13527" s="220"/>
      <c r="G13527" s="221"/>
      <c r="H13527" s="194"/>
      <c r="I13527" s="106"/>
      <c r="J13527" s="195"/>
      <c r="K13527" s="195"/>
      <c r="L13527" s="196"/>
    </row>
    <row r="13528">
      <c r="A13528" s="198"/>
      <c r="B13528" s="219"/>
      <c r="C13528" s="103"/>
      <c r="D13528" s="103"/>
      <c r="E13528" s="5" t="str">
        <f t="array" ref="E13528">IF(D13528="","",XLOOKUP(D13528,DATOS!$D$6:D14000,DATOS!$C$6:C14000,0,0,1))</f>
        <v/>
      </c>
      <c r="F13528" s="220"/>
      <c r="G13528" s="221"/>
      <c r="H13528" s="194"/>
      <c r="I13528" s="106"/>
      <c r="J13528" s="195"/>
      <c r="K13528" s="195"/>
      <c r="L13528" s="196"/>
    </row>
    <row r="13529">
      <c r="A13529" s="198"/>
      <c r="B13529" s="219"/>
      <c r="C13529" s="103"/>
      <c r="D13529" s="103"/>
      <c r="E13529" s="5" t="str">
        <f t="array" ref="E13529">IF(D13529="","",XLOOKUP(D13529,DATOS!$D$6:D14000,DATOS!$C$6:C14000,0,0,1))</f>
        <v/>
      </c>
      <c r="F13529" s="220"/>
      <c r="G13529" s="221"/>
      <c r="H13529" s="194"/>
      <c r="I13529" s="106"/>
      <c r="J13529" s="195"/>
      <c r="K13529" s="195"/>
      <c r="L13529" s="196"/>
    </row>
    <row r="13530">
      <c r="A13530" s="198"/>
      <c r="B13530" s="219"/>
      <c r="C13530" s="103"/>
      <c r="D13530" s="103"/>
      <c r="E13530" s="5" t="str">
        <f t="array" ref="E13530">IF(D13530="","",XLOOKUP(D13530,DATOS!$D$6:D14000,DATOS!$C$6:C14000,0,0,1))</f>
        <v/>
      </c>
      <c r="F13530" s="220"/>
      <c r="G13530" s="221"/>
      <c r="H13530" s="194"/>
      <c r="I13530" s="106"/>
      <c r="J13530" s="195"/>
      <c r="K13530" s="195"/>
      <c r="L13530" s="196"/>
    </row>
    <row r="13531">
      <c r="A13531" s="198"/>
      <c r="B13531" s="219"/>
      <c r="C13531" s="103"/>
      <c r="D13531" s="103"/>
      <c r="E13531" s="5" t="str">
        <f t="array" ref="E13531">IF(D13531="","",XLOOKUP(D13531,DATOS!$D$6:D14000,DATOS!$C$6:C14000,0,0,1))</f>
        <v/>
      </c>
      <c r="F13531" s="220"/>
      <c r="G13531" s="221"/>
      <c r="H13531" s="194"/>
      <c r="I13531" s="106"/>
      <c r="J13531" s="195"/>
      <c r="K13531" s="195"/>
      <c r="L13531" s="196"/>
    </row>
    <row r="13532">
      <c r="A13532" s="198"/>
      <c r="B13532" s="219"/>
      <c r="C13532" s="103"/>
      <c r="D13532" s="103"/>
      <c r="E13532" s="5" t="str">
        <f t="array" ref="E13532">IF(D13532="","",XLOOKUP(D13532,DATOS!$D$6:D14000,DATOS!$C$6:C14000,0,0,1))</f>
        <v/>
      </c>
      <c r="F13532" s="220"/>
      <c r="G13532" s="221"/>
      <c r="H13532" s="194"/>
      <c r="I13532" s="106"/>
      <c r="J13532" s="195"/>
      <c r="K13532" s="195"/>
      <c r="L13532" s="196"/>
    </row>
    <row r="13533">
      <c r="A13533" s="198"/>
      <c r="B13533" s="219"/>
      <c r="C13533" s="103"/>
      <c r="D13533" s="103"/>
      <c r="E13533" s="5" t="str">
        <f t="array" ref="E13533">IF(D13533="","",XLOOKUP(D13533,DATOS!$D$6:D14000,DATOS!$C$6:C14000,0,0,1))</f>
        <v/>
      </c>
      <c r="F13533" s="220"/>
      <c r="G13533" s="221"/>
      <c r="H13533" s="194"/>
      <c r="I13533" s="106"/>
      <c r="J13533" s="195"/>
      <c r="K13533" s="195"/>
      <c r="L13533" s="196"/>
    </row>
    <row r="13534">
      <c r="A13534" s="198"/>
      <c r="B13534" s="219"/>
      <c r="C13534" s="103"/>
      <c r="D13534" s="103"/>
      <c r="E13534" s="5" t="str">
        <f t="array" ref="E13534">IF(D13534="","",XLOOKUP(D13534,DATOS!$D$6:D14000,DATOS!$C$6:C14000,0,0,1))</f>
        <v/>
      </c>
      <c r="F13534" s="220"/>
      <c r="G13534" s="221"/>
      <c r="H13534" s="194"/>
      <c r="I13534" s="106"/>
      <c r="J13534" s="195"/>
      <c r="K13534" s="195"/>
      <c r="L13534" s="196"/>
    </row>
    <row r="13535">
      <c r="A13535" s="198"/>
      <c r="B13535" s="219"/>
      <c r="C13535" s="103"/>
      <c r="D13535" s="103"/>
      <c r="E13535" s="5" t="str">
        <f t="array" ref="E13535">IF(D13535="","",XLOOKUP(D13535,DATOS!$D$6:D14000,DATOS!$C$6:C14000,0,0,1))</f>
        <v/>
      </c>
      <c r="F13535" s="220"/>
      <c r="G13535" s="221"/>
      <c r="H13535" s="194"/>
      <c r="I13535" s="106"/>
      <c r="J13535" s="195"/>
      <c r="K13535" s="195"/>
      <c r="L13535" s="196"/>
    </row>
    <row r="13536">
      <c r="A13536" s="198"/>
      <c r="B13536" s="219"/>
      <c r="C13536" s="103"/>
      <c r="D13536" s="103"/>
      <c r="E13536" s="5" t="str">
        <f t="array" ref="E13536">IF(D13536="","",XLOOKUP(D13536,DATOS!$D$6:D14000,DATOS!$C$6:C14000,0,0,1))</f>
        <v/>
      </c>
      <c r="F13536" s="220"/>
      <c r="G13536" s="221"/>
      <c r="H13536" s="194"/>
      <c r="I13536" s="106"/>
      <c r="J13536" s="195"/>
      <c r="K13536" s="195"/>
      <c r="L13536" s="196"/>
    </row>
    <row r="13537">
      <c r="A13537" s="198"/>
      <c r="B13537" s="219"/>
      <c r="C13537" s="103"/>
      <c r="D13537" s="103"/>
      <c r="E13537" s="5" t="str">
        <f t="array" ref="E13537">IF(D13537="","",XLOOKUP(D13537,DATOS!$D$6:D14000,DATOS!$C$6:C14000,0,0,1))</f>
        <v/>
      </c>
      <c r="F13537" s="220"/>
      <c r="G13537" s="221"/>
      <c r="H13537" s="194"/>
      <c r="I13537" s="106"/>
      <c r="J13537" s="195"/>
      <c r="K13537" s="195"/>
      <c r="L13537" s="196"/>
    </row>
    <row r="13538">
      <c r="A13538" s="198"/>
      <c r="B13538" s="219"/>
      <c r="C13538" s="103"/>
      <c r="D13538" s="103"/>
      <c r="E13538" s="5" t="str">
        <f t="array" ref="E13538">IF(D13538="","",XLOOKUP(D13538,DATOS!$D$6:D14000,DATOS!$C$6:C14000,0,0,1))</f>
        <v/>
      </c>
      <c r="F13538" s="220"/>
      <c r="G13538" s="221"/>
      <c r="H13538" s="194"/>
      <c r="I13538" s="106"/>
      <c r="J13538" s="195"/>
      <c r="K13538" s="195"/>
      <c r="L13538" s="196"/>
    </row>
    <row r="13539">
      <c r="A13539" s="198"/>
      <c r="B13539" s="219"/>
      <c r="C13539" s="103"/>
      <c r="D13539" s="103"/>
      <c r="E13539" s="5" t="str">
        <f t="array" ref="E13539">IF(D13539="","",XLOOKUP(D13539,DATOS!$D$6:D14000,DATOS!$C$6:C14000,0,0,1))</f>
        <v/>
      </c>
      <c r="F13539" s="220"/>
      <c r="G13539" s="221"/>
      <c r="H13539" s="194"/>
      <c r="I13539" s="106"/>
      <c r="J13539" s="195"/>
      <c r="K13539" s="195"/>
      <c r="L13539" s="196"/>
    </row>
    <row r="13540">
      <c r="A13540" s="198"/>
      <c r="B13540" s="219"/>
      <c r="C13540" s="103"/>
      <c r="D13540" s="103"/>
      <c r="E13540" s="5" t="str">
        <f t="array" ref="E13540">IF(D13540="","",XLOOKUP(D13540,DATOS!$D$6:D14000,DATOS!$C$6:C14000,0,0,1))</f>
        <v/>
      </c>
      <c r="F13540" s="220"/>
      <c r="G13540" s="221"/>
      <c r="H13540" s="194"/>
      <c r="I13540" s="106"/>
      <c r="J13540" s="195"/>
      <c r="K13540" s="195"/>
      <c r="L13540" s="196"/>
    </row>
    <row r="13541">
      <c r="A13541" s="198"/>
      <c r="B13541" s="219"/>
      <c r="C13541" s="103"/>
      <c r="D13541" s="103"/>
      <c r="E13541" s="5" t="str">
        <f t="array" ref="E13541">IF(D13541="","",XLOOKUP(D13541,DATOS!$D$6:D14000,DATOS!$C$6:C14000,0,0,1))</f>
        <v/>
      </c>
      <c r="F13541" s="220"/>
      <c r="G13541" s="221"/>
      <c r="H13541" s="194"/>
      <c r="I13541" s="106"/>
      <c r="J13541" s="195"/>
      <c r="K13541" s="195"/>
      <c r="L13541" s="196"/>
    </row>
    <row r="13542">
      <c r="A13542" s="198"/>
      <c r="B13542" s="219"/>
      <c r="C13542" s="103"/>
      <c r="D13542" s="103"/>
      <c r="E13542" s="5" t="str">
        <f t="array" ref="E13542">IF(D13542="","",XLOOKUP(D13542,DATOS!$D$6:D14000,DATOS!$C$6:C14000,0,0,1))</f>
        <v/>
      </c>
      <c r="F13542" s="220"/>
      <c r="G13542" s="221"/>
      <c r="H13542" s="194"/>
      <c r="I13542" s="106"/>
      <c r="J13542" s="195"/>
      <c r="K13542" s="195"/>
      <c r="L13542" s="196"/>
    </row>
    <row r="13543">
      <c r="A13543" s="198"/>
      <c r="B13543" s="219"/>
      <c r="C13543" s="103"/>
      <c r="D13543" s="103"/>
      <c r="E13543" s="5" t="str">
        <f t="array" ref="E13543">IF(D13543="","",XLOOKUP(D13543,DATOS!$D$6:D14000,DATOS!$C$6:C14000,0,0,1))</f>
        <v/>
      </c>
      <c r="F13543" s="220"/>
      <c r="G13543" s="221"/>
      <c r="H13543" s="194"/>
      <c r="I13543" s="106"/>
      <c r="J13543" s="195"/>
      <c r="K13543" s="195"/>
      <c r="L13543" s="196"/>
    </row>
    <row r="13544">
      <c r="A13544" s="198"/>
      <c r="B13544" s="219"/>
      <c r="C13544" s="103"/>
      <c r="D13544" s="103"/>
      <c r="E13544" s="5" t="str">
        <f t="array" ref="E13544">IF(D13544="","",XLOOKUP(D13544,DATOS!$D$6:D14000,DATOS!$C$6:C14000,0,0,1))</f>
        <v/>
      </c>
      <c r="F13544" s="220"/>
      <c r="G13544" s="221"/>
      <c r="H13544" s="194"/>
      <c r="I13544" s="106"/>
      <c r="J13544" s="195"/>
      <c r="K13544" s="195"/>
      <c r="L13544" s="196"/>
    </row>
    <row r="13545">
      <c r="A13545" s="198"/>
      <c r="B13545" s="219"/>
      <c r="C13545" s="103"/>
      <c r="D13545" s="103"/>
      <c r="E13545" s="5" t="str">
        <f t="array" ref="E13545">IF(D13545="","",XLOOKUP(D13545,DATOS!$D$6:D14000,DATOS!$C$6:C14000,0,0,1))</f>
        <v/>
      </c>
      <c r="F13545" s="220"/>
      <c r="G13545" s="221"/>
      <c r="H13545" s="194"/>
      <c r="I13545" s="106"/>
      <c r="J13545" s="195"/>
      <c r="K13545" s="195"/>
      <c r="L13545" s="196"/>
    </row>
    <row r="13546">
      <c r="A13546" s="198"/>
      <c r="B13546" s="219"/>
      <c r="C13546" s="103"/>
      <c r="D13546" s="103"/>
      <c r="E13546" s="5" t="str">
        <f t="array" ref="E13546">IF(D13546="","",XLOOKUP(D13546,DATOS!$D$6:D14000,DATOS!$C$6:C14000,0,0,1))</f>
        <v/>
      </c>
      <c r="F13546" s="220"/>
      <c r="G13546" s="221"/>
      <c r="H13546" s="194"/>
      <c r="I13546" s="106"/>
      <c r="J13546" s="195"/>
      <c r="K13546" s="195"/>
      <c r="L13546" s="196"/>
    </row>
    <row r="13547">
      <c r="A13547" s="198"/>
      <c r="B13547" s="219"/>
      <c r="C13547" s="103"/>
      <c r="D13547" s="103"/>
      <c r="E13547" s="5" t="str">
        <f t="array" ref="E13547">IF(D13547="","",XLOOKUP(D13547,DATOS!$D$6:D14000,DATOS!$C$6:C14000,0,0,1))</f>
        <v/>
      </c>
      <c r="F13547" s="220"/>
      <c r="G13547" s="221"/>
      <c r="H13547" s="194"/>
      <c r="I13547" s="106"/>
      <c r="J13547" s="195"/>
      <c r="K13547" s="195"/>
      <c r="L13547" s="196"/>
    </row>
    <row r="13548">
      <c r="A13548" s="198"/>
      <c r="B13548" s="219"/>
      <c r="C13548" s="103"/>
      <c r="D13548" s="103"/>
      <c r="E13548" s="5" t="str">
        <f t="array" ref="E13548">IF(D13548="","",XLOOKUP(D13548,DATOS!$D$6:D14000,DATOS!$C$6:C14000,0,0,1))</f>
        <v/>
      </c>
      <c r="F13548" s="220"/>
      <c r="G13548" s="221"/>
      <c r="H13548" s="194"/>
      <c r="I13548" s="106"/>
      <c r="J13548" s="195"/>
      <c r="K13548" s="195"/>
      <c r="L13548" s="196"/>
    </row>
    <row r="13549">
      <c r="A13549" s="198"/>
      <c r="B13549" s="219"/>
      <c r="C13549" s="103"/>
      <c r="D13549" s="103"/>
      <c r="E13549" s="5" t="str">
        <f t="array" ref="E13549">IF(D13549="","",XLOOKUP(D13549,DATOS!$D$6:D14000,DATOS!$C$6:C14000,0,0,1))</f>
        <v/>
      </c>
      <c r="F13549" s="220"/>
      <c r="G13549" s="221"/>
      <c r="H13549" s="194"/>
      <c r="I13549" s="106"/>
      <c r="J13549" s="195"/>
      <c r="K13549" s="195"/>
      <c r="L13549" s="196"/>
    </row>
    <row r="13550">
      <c r="A13550" s="198"/>
      <c r="B13550" s="219"/>
      <c r="C13550" s="103"/>
      <c r="D13550" s="103"/>
      <c r="E13550" s="5" t="str">
        <f t="array" ref="E13550">IF(D13550="","",XLOOKUP(D13550,DATOS!$D$6:D14000,DATOS!$C$6:C14000,0,0,1))</f>
        <v/>
      </c>
      <c r="F13550" s="220"/>
      <c r="G13550" s="221"/>
      <c r="H13550" s="194"/>
      <c r="I13550" s="106"/>
      <c r="J13550" s="195"/>
      <c r="K13550" s="195"/>
      <c r="L13550" s="196"/>
    </row>
    <row r="13551">
      <c r="A13551" s="198"/>
      <c r="B13551" s="219"/>
      <c r="C13551" s="103"/>
      <c r="D13551" s="103"/>
      <c r="E13551" s="5" t="str">
        <f t="array" ref="E13551">IF(D13551="","",XLOOKUP(D13551,DATOS!$D$6:D14000,DATOS!$C$6:C14000,0,0,1))</f>
        <v/>
      </c>
      <c r="F13551" s="220"/>
      <c r="G13551" s="221"/>
      <c r="H13551" s="194"/>
      <c r="I13551" s="106"/>
      <c r="J13551" s="195"/>
      <c r="K13551" s="195"/>
      <c r="L13551" s="196"/>
    </row>
    <row r="13552">
      <c r="A13552" s="198"/>
      <c r="B13552" s="219"/>
      <c r="C13552" s="103"/>
      <c r="D13552" s="103"/>
      <c r="E13552" s="5" t="str">
        <f t="array" ref="E13552">IF(D13552="","",XLOOKUP(D13552,DATOS!$D$6:D14000,DATOS!$C$6:C14000,0,0,1))</f>
        <v/>
      </c>
      <c r="F13552" s="220"/>
      <c r="G13552" s="221"/>
      <c r="H13552" s="194"/>
      <c r="I13552" s="106"/>
      <c r="J13552" s="195"/>
      <c r="K13552" s="195"/>
      <c r="L13552" s="196"/>
    </row>
    <row r="13553">
      <c r="A13553" s="198"/>
      <c r="B13553" s="219"/>
      <c r="C13553" s="103"/>
      <c r="D13553" s="103"/>
      <c r="E13553" s="5" t="str">
        <f t="array" ref="E13553">IF(D13553="","",XLOOKUP(D13553,DATOS!$D$6:D14000,DATOS!$C$6:C14000,0,0,1))</f>
        <v/>
      </c>
      <c r="F13553" s="220"/>
      <c r="G13553" s="221"/>
      <c r="H13553" s="194"/>
      <c r="I13553" s="106"/>
      <c r="J13553" s="195"/>
      <c r="K13553" s="195"/>
      <c r="L13553" s="196"/>
    </row>
    <row r="13554">
      <c r="A13554" s="198"/>
      <c r="B13554" s="219"/>
      <c r="C13554" s="103"/>
      <c r="D13554" s="103"/>
      <c r="E13554" s="5" t="str">
        <f t="array" ref="E13554">IF(D13554="","",XLOOKUP(D13554,DATOS!$D$6:D14000,DATOS!$C$6:C14000,0,0,1))</f>
        <v/>
      </c>
      <c r="F13554" s="220"/>
      <c r="G13554" s="221"/>
      <c r="H13554" s="194"/>
      <c r="I13554" s="106"/>
      <c r="J13554" s="195"/>
      <c r="K13554" s="195"/>
      <c r="L13554" s="196"/>
    </row>
    <row r="13555">
      <c r="A13555" s="198"/>
      <c r="B13555" s="219"/>
      <c r="C13555" s="103"/>
      <c r="D13555" s="103"/>
      <c r="E13555" s="5" t="str">
        <f t="array" ref="E13555">IF(D13555="","",XLOOKUP(D13555,DATOS!$D$6:D14000,DATOS!$C$6:C14000,0,0,1))</f>
        <v/>
      </c>
      <c r="F13555" s="220"/>
      <c r="G13555" s="221"/>
      <c r="H13555" s="194"/>
      <c r="I13555" s="106"/>
      <c r="J13555" s="195"/>
      <c r="K13555" s="195"/>
      <c r="L13555" s="196"/>
    </row>
    <row r="13556">
      <c r="A13556" s="198"/>
      <c r="B13556" s="219"/>
      <c r="C13556" s="103"/>
      <c r="D13556" s="103"/>
      <c r="E13556" s="5" t="str">
        <f t="array" ref="E13556">IF(D13556="","",XLOOKUP(D13556,DATOS!$D$6:D14000,DATOS!$C$6:C14000,0,0,1))</f>
        <v/>
      </c>
      <c r="F13556" s="220"/>
      <c r="G13556" s="221"/>
      <c r="H13556" s="194"/>
      <c r="I13556" s="106"/>
      <c r="J13556" s="195"/>
      <c r="K13556" s="195"/>
      <c r="L13556" s="196"/>
    </row>
    <row r="13557">
      <c r="A13557" s="198"/>
      <c r="B13557" s="219"/>
      <c r="C13557" s="103"/>
      <c r="D13557" s="103"/>
      <c r="E13557" s="5" t="str">
        <f t="array" ref="E13557">IF(D13557="","",XLOOKUP(D13557,DATOS!$D$6:D14000,DATOS!$C$6:C14000,0,0,1))</f>
        <v/>
      </c>
      <c r="F13557" s="220"/>
      <c r="G13557" s="221"/>
      <c r="H13557" s="194"/>
      <c r="I13557" s="106"/>
      <c r="J13557" s="195"/>
      <c r="K13557" s="195"/>
      <c r="L13557" s="196"/>
    </row>
    <row r="13558">
      <c r="A13558" s="198"/>
      <c r="B13558" s="219"/>
      <c r="C13558" s="103"/>
      <c r="D13558" s="103"/>
      <c r="E13558" s="5" t="str">
        <f t="array" ref="E13558">IF(D13558="","",XLOOKUP(D13558,DATOS!$D$6:D14000,DATOS!$C$6:C14000,0,0,1))</f>
        <v/>
      </c>
      <c r="F13558" s="220"/>
      <c r="G13558" s="221"/>
      <c r="H13558" s="194"/>
      <c r="I13558" s="106"/>
      <c r="J13558" s="195"/>
      <c r="K13558" s="195"/>
      <c r="L13558" s="196"/>
    </row>
    <row r="13559">
      <c r="A13559" s="198"/>
      <c r="B13559" s="219"/>
      <c r="C13559" s="103"/>
      <c r="D13559" s="103"/>
      <c r="E13559" s="5" t="str">
        <f t="array" ref="E13559">IF(D13559="","",XLOOKUP(D13559,DATOS!$D$6:D14000,DATOS!$C$6:C14000,0,0,1))</f>
        <v/>
      </c>
      <c r="F13559" s="220"/>
      <c r="G13559" s="221"/>
      <c r="H13559" s="194"/>
      <c r="I13559" s="106"/>
      <c r="J13559" s="195"/>
      <c r="K13559" s="195"/>
      <c r="L13559" s="196"/>
    </row>
    <row r="13560">
      <c r="A13560" s="198"/>
      <c r="B13560" s="219"/>
      <c r="C13560" s="103"/>
      <c r="D13560" s="103"/>
      <c r="E13560" s="5" t="str">
        <f t="array" ref="E13560">IF(D13560="","",XLOOKUP(D13560,DATOS!$D$6:D14000,DATOS!$C$6:C14000,0,0,1))</f>
        <v/>
      </c>
      <c r="F13560" s="220"/>
      <c r="G13560" s="221"/>
      <c r="H13560" s="194"/>
      <c r="I13560" s="106"/>
      <c r="J13560" s="195"/>
      <c r="K13560" s="195"/>
      <c r="L13560" s="196"/>
    </row>
    <row r="13561">
      <c r="A13561" s="198"/>
      <c r="B13561" s="219"/>
      <c r="C13561" s="103"/>
      <c r="D13561" s="103"/>
      <c r="E13561" s="5" t="str">
        <f t="array" ref="E13561">IF(D13561="","",XLOOKUP(D13561,DATOS!$D$6:D14000,DATOS!$C$6:C14000,0,0,1))</f>
        <v/>
      </c>
      <c r="F13561" s="220"/>
      <c r="G13561" s="221"/>
      <c r="H13561" s="194"/>
      <c r="I13561" s="106"/>
      <c r="J13561" s="195"/>
      <c r="K13561" s="195"/>
      <c r="L13561" s="196"/>
    </row>
    <row r="13562">
      <c r="A13562" s="198"/>
      <c r="B13562" s="219"/>
      <c r="C13562" s="103"/>
      <c r="D13562" s="103"/>
      <c r="E13562" s="5" t="str">
        <f t="array" ref="E13562">IF(D13562="","",XLOOKUP(D13562,DATOS!$D$6:D14000,DATOS!$C$6:C14000,0,0,1))</f>
        <v/>
      </c>
      <c r="F13562" s="220"/>
      <c r="G13562" s="221"/>
      <c r="H13562" s="194"/>
      <c r="I13562" s="106"/>
      <c r="J13562" s="195"/>
      <c r="K13562" s="195"/>
      <c r="L13562" s="196"/>
    </row>
    <row r="13563">
      <c r="A13563" s="198"/>
      <c r="B13563" s="219"/>
      <c r="C13563" s="103"/>
      <c r="D13563" s="103"/>
      <c r="E13563" s="5" t="str">
        <f t="array" ref="E13563">IF(D13563="","",XLOOKUP(D13563,DATOS!$D$6:D14000,DATOS!$C$6:C14000,0,0,1))</f>
        <v/>
      </c>
      <c r="F13563" s="220"/>
      <c r="G13563" s="221"/>
      <c r="H13563" s="194"/>
      <c r="I13563" s="106"/>
      <c r="J13563" s="195"/>
      <c r="K13563" s="195"/>
      <c r="L13563" s="196"/>
    </row>
    <row r="13564">
      <c r="A13564" s="198"/>
      <c r="B13564" s="219"/>
      <c r="C13564" s="103"/>
      <c r="D13564" s="103"/>
      <c r="E13564" s="5" t="str">
        <f t="array" ref="E13564">IF(D13564="","",XLOOKUP(D13564,DATOS!$D$6:D14000,DATOS!$C$6:C14000,0,0,1))</f>
        <v/>
      </c>
      <c r="F13564" s="220"/>
      <c r="G13564" s="221"/>
      <c r="H13564" s="194"/>
      <c r="I13564" s="106"/>
      <c r="J13564" s="195"/>
      <c r="K13564" s="195"/>
      <c r="L13564" s="196"/>
    </row>
    <row r="13565">
      <c r="A13565" s="198"/>
      <c r="B13565" s="219"/>
      <c r="C13565" s="103"/>
      <c r="D13565" s="103"/>
      <c r="E13565" s="5" t="str">
        <f t="array" ref="E13565">IF(D13565="","",XLOOKUP(D13565,DATOS!$D$6:D14000,DATOS!$C$6:C14000,0,0,1))</f>
        <v/>
      </c>
      <c r="F13565" s="220"/>
      <c r="G13565" s="221"/>
      <c r="H13565" s="194"/>
      <c r="I13565" s="106"/>
      <c r="J13565" s="195"/>
      <c r="K13565" s="195"/>
      <c r="L13565" s="196"/>
    </row>
    <row r="13566">
      <c r="A13566" s="198"/>
      <c r="B13566" s="219"/>
      <c r="C13566" s="103"/>
      <c r="D13566" s="103"/>
      <c r="E13566" s="5" t="str">
        <f t="array" ref="E13566">IF(D13566="","",XLOOKUP(D13566,DATOS!$D$6:D14000,DATOS!$C$6:C14000,0,0,1))</f>
        <v/>
      </c>
      <c r="F13566" s="220"/>
      <c r="G13566" s="221"/>
      <c r="H13566" s="194"/>
      <c r="I13566" s="106"/>
      <c r="J13566" s="195"/>
      <c r="K13566" s="195"/>
      <c r="L13566" s="196"/>
    </row>
    <row r="13567">
      <c r="A13567" s="198"/>
      <c r="B13567" s="219"/>
      <c r="C13567" s="103"/>
      <c r="D13567" s="103"/>
      <c r="E13567" s="5" t="str">
        <f t="array" ref="E13567">IF(D13567="","",XLOOKUP(D13567,DATOS!$D$6:D14000,DATOS!$C$6:C14000,0,0,1))</f>
        <v/>
      </c>
      <c r="F13567" s="220"/>
      <c r="G13567" s="221"/>
      <c r="H13567" s="194"/>
      <c r="I13567" s="106"/>
      <c r="J13567" s="195"/>
      <c r="K13567" s="195"/>
      <c r="L13567" s="196"/>
    </row>
    <row r="13568">
      <c r="A13568" s="198"/>
      <c r="B13568" s="219"/>
      <c r="C13568" s="103"/>
      <c r="D13568" s="103"/>
      <c r="E13568" s="5" t="str">
        <f t="array" ref="E13568">IF(D13568="","",XLOOKUP(D13568,DATOS!$D$6:D14000,DATOS!$C$6:C14000,0,0,1))</f>
        <v/>
      </c>
      <c r="F13568" s="220"/>
      <c r="G13568" s="221"/>
      <c r="H13568" s="194"/>
      <c r="I13568" s="106"/>
      <c r="J13568" s="195"/>
      <c r="K13568" s="195"/>
      <c r="L13568" s="196"/>
    </row>
    <row r="13569">
      <c r="A13569" s="198"/>
      <c r="B13569" s="219"/>
      <c r="C13569" s="103"/>
      <c r="D13569" s="103"/>
      <c r="E13569" s="5" t="str">
        <f t="array" ref="E13569">IF(D13569="","",XLOOKUP(D13569,DATOS!$D$6:D14000,DATOS!$C$6:C14000,0,0,1))</f>
        <v/>
      </c>
      <c r="F13569" s="220"/>
      <c r="G13569" s="221"/>
      <c r="H13569" s="194"/>
      <c r="I13569" s="106"/>
      <c r="J13569" s="195"/>
      <c r="K13569" s="195"/>
      <c r="L13569" s="196"/>
    </row>
    <row r="13570">
      <c r="A13570" s="198"/>
      <c r="B13570" s="219"/>
      <c r="C13570" s="103"/>
      <c r="D13570" s="103"/>
      <c r="E13570" s="5" t="str">
        <f t="array" ref="E13570">IF(D13570="","",XLOOKUP(D13570,DATOS!$D$6:D14000,DATOS!$C$6:C14000,0,0,1))</f>
        <v/>
      </c>
      <c r="F13570" s="220"/>
      <c r="G13570" s="221"/>
      <c r="H13570" s="194"/>
      <c r="I13570" s="106"/>
      <c r="J13570" s="195"/>
      <c r="K13570" s="195"/>
      <c r="L13570" s="196"/>
    </row>
    <row r="13571">
      <c r="A13571" s="198"/>
      <c r="B13571" s="219"/>
      <c r="C13571" s="103"/>
      <c r="D13571" s="103"/>
      <c r="E13571" s="5" t="str">
        <f t="array" ref="E13571">IF(D13571="","",XLOOKUP(D13571,DATOS!$D$6:D14000,DATOS!$C$6:C14000,0,0,1))</f>
        <v/>
      </c>
      <c r="F13571" s="220"/>
      <c r="G13571" s="221"/>
      <c r="H13571" s="194"/>
      <c r="I13571" s="106"/>
      <c r="J13571" s="195"/>
      <c r="K13571" s="195"/>
      <c r="L13571" s="196"/>
    </row>
    <row r="13572">
      <c r="A13572" s="198"/>
      <c r="B13572" s="219"/>
      <c r="C13572" s="103"/>
      <c r="D13572" s="103"/>
      <c r="E13572" s="5" t="str">
        <f t="array" ref="E13572">IF(D13572="","",XLOOKUP(D13572,DATOS!$D$6:D14000,DATOS!$C$6:C14000,0,0,1))</f>
        <v/>
      </c>
      <c r="F13572" s="220"/>
      <c r="G13572" s="221"/>
      <c r="H13572" s="194"/>
      <c r="I13572" s="106"/>
      <c r="J13572" s="195"/>
      <c r="K13572" s="195"/>
      <c r="L13572" s="196"/>
    </row>
    <row r="13573">
      <c r="A13573" s="198"/>
      <c r="B13573" s="219"/>
      <c r="C13573" s="103"/>
      <c r="D13573" s="103"/>
      <c r="E13573" s="5" t="str">
        <f t="array" ref="E13573">IF(D13573="","",XLOOKUP(D13573,DATOS!$D$6:D14000,DATOS!$C$6:C14000,0,0,1))</f>
        <v/>
      </c>
      <c r="F13573" s="220"/>
      <c r="G13573" s="221"/>
      <c r="H13573" s="194"/>
      <c r="I13573" s="106"/>
      <c r="J13573" s="195"/>
      <c r="K13573" s="195"/>
      <c r="L13573" s="196"/>
    </row>
    <row r="13574">
      <c r="A13574" s="198"/>
      <c r="B13574" s="219"/>
      <c r="C13574" s="103"/>
      <c r="D13574" s="103"/>
      <c r="E13574" s="5" t="str">
        <f t="array" ref="E13574">IF(D13574="","",XLOOKUP(D13574,DATOS!$D$6:D14000,DATOS!$C$6:C14000,0,0,1))</f>
        <v/>
      </c>
      <c r="F13574" s="220"/>
      <c r="G13574" s="221"/>
      <c r="H13574" s="194"/>
      <c r="I13574" s="106"/>
      <c r="J13574" s="195"/>
      <c r="K13574" s="195"/>
      <c r="L13574" s="196"/>
    </row>
    <row r="13575">
      <c r="A13575" s="198"/>
      <c r="B13575" s="219"/>
      <c r="C13575" s="103"/>
      <c r="D13575" s="103"/>
      <c r="E13575" s="5" t="str">
        <f t="array" ref="E13575">IF(D13575="","",XLOOKUP(D13575,DATOS!$D$6:D14000,DATOS!$C$6:C14000,0,0,1))</f>
        <v/>
      </c>
      <c r="F13575" s="220"/>
      <c r="G13575" s="221"/>
      <c r="H13575" s="194"/>
      <c r="I13575" s="106"/>
      <c r="J13575" s="195"/>
      <c r="K13575" s="195"/>
      <c r="L13575" s="196"/>
    </row>
    <row r="13576">
      <c r="A13576" s="198"/>
      <c r="B13576" s="219"/>
      <c r="C13576" s="103"/>
      <c r="D13576" s="103"/>
      <c r="E13576" s="5" t="str">
        <f t="array" ref="E13576">IF(D13576="","",XLOOKUP(D13576,DATOS!$D$6:D14000,DATOS!$C$6:C14000,0,0,1))</f>
        <v/>
      </c>
      <c r="F13576" s="220"/>
      <c r="G13576" s="221"/>
      <c r="H13576" s="194"/>
      <c r="I13576" s="106"/>
      <c r="J13576" s="195"/>
      <c r="K13576" s="195"/>
      <c r="L13576" s="196"/>
    </row>
    <row r="13577">
      <c r="A13577" s="198"/>
      <c r="B13577" s="219"/>
      <c r="C13577" s="103"/>
      <c r="D13577" s="103"/>
      <c r="E13577" s="5" t="str">
        <f t="array" ref="E13577">IF(D13577="","",XLOOKUP(D13577,DATOS!$D$6:D14000,DATOS!$C$6:C14000,0,0,1))</f>
        <v/>
      </c>
      <c r="F13577" s="220"/>
      <c r="G13577" s="221"/>
      <c r="H13577" s="194"/>
      <c r="I13577" s="106"/>
      <c r="J13577" s="195"/>
      <c r="K13577" s="195"/>
      <c r="L13577" s="196"/>
    </row>
    <row r="13578">
      <c r="A13578" s="198"/>
      <c r="B13578" s="219"/>
      <c r="C13578" s="103"/>
      <c r="D13578" s="103"/>
      <c r="E13578" s="5" t="str">
        <f t="array" ref="E13578">IF(D13578="","",XLOOKUP(D13578,DATOS!$D$6:D14000,DATOS!$C$6:C14000,0,0,1))</f>
        <v/>
      </c>
      <c r="F13578" s="220"/>
      <c r="G13578" s="221"/>
      <c r="H13578" s="194"/>
      <c r="I13578" s="106"/>
      <c r="J13578" s="195"/>
      <c r="K13578" s="195"/>
      <c r="L13578" s="196"/>
    </row>
    <row r="13579">
      <c r="A13579" s="198"/>
      <c r="B13579" s="219"/>
      <c r="C13579" s="103"/>
      <c r="D13579" s="103"/>
      <c r="E13579" s="5" t="str">
        <f t="array" ref="E13579">IF(D13579="","",XLOOKUP(D13579,DATOS!$D$6:D14000,DATOS!$C$6:C14000,0,0,1))</f>
        <v/>
      </c>
      <c r="F13579" s="220"/>
      <c r="G13579" s="221"/>
      <c r="H13579" s="194"/>
      <c r="I13579" s="106"/>
      <c r="J13579" s="195"/>
      <c r="K13579" s="195"/>
      <c r="L13579" s="196"/>
    </row>
    <row r="13580">
      <c r="A13580" s="198"/>
      <c r="B13580" s="219"/>
      <c r="C13580" s="103"/>
      <c r="D13580" s="103"/>
      <c r="E13580" s="5" t="str">
        <f t="array" ref="E13580">IF(D13580="","",XLOOKUP(D13580,DATOS!$D$6:D14000,DATOS!$C$6:C14000,0,0,1))</f>
        <v/>
      </c>
      <c r="F13580" s="220"/>
      <c r="G13580" s="221"/>
      <c r="H13580" s="194"/>
      <c r="I13580" s="106"/>
      <c r="J13580" s="195"/>
      <c r="K13580" s="195"/>
      <c r="L13580" s="196"/>
    </row>
    <row r="13581">
      <c r="A13581" s="198"/>
      <c r="B13581" s="219"/>
      <c r="C13581" s="103"/>
      <c r="D13581" s="103"/>
      <c r="E13581" s="5" t="str">
        <f t="array" ref="E13581">IF(D13581="","",XLOOKUP(D13581,DATOS!$D$6:D14000,DATOS!$C$6:C14000,0,0,1))</f>
        <v/>
      </c>
      <c r="F13581" s="220"/>
      <c r="G13581" s="221"/>
      <c r="H13581" s="194"/>
      <c r="I13581" s="106"/>
      <c r="J13581" s="195"/>
      <c r="K13581" s="195"/>
      <c r="L13581" s="196"/>
    </row>
    <row r="13582">
      <c r="A13582" s="198"/>
      <c r="B13582" s="219"/>
      <c r="C13582" s="103"/>
      <c r="D13582" s="103"/>
      <c r="E13582" s="5" t="str">
        <f t="array" ref="E13582">IF(D13582="","",XLOOKUP(D13582,DATOS!$D$6:D14000,DATOS!$C$6:C14000,0,0,1))</f>
        <v/>
      </c>
      <c r="F13582" s="220"/>
      <c r="G13582" s="221"/>
      <c r="H13582" s="194"/>
      <c r="I13582" s="106"/>
      <c r="J13582" s="195"/>
      <c r="K13582" s="195"/>
      <c r="L13582" s="196"/>
    </row>
    <row r="13583">
      <c r="A13583" s="198"/>
      <c r="B13583" s="219"/>
      <c r="C13583" s="103"/>
      <c r="D13583" s="103"/>
      <c r="E13583" s="5" t="str">
        <f t="array" ref="E13583">IF(D13583="","",XLOOKUP(D13583,DATOS!$D$6:D14000,DATOS!$C$6:C14000,0,0,1))</f>
        <v/>
      </c>
      <c r="F13583" s="220"/>
      <c r="G13583" s="221"/>
      <c r="H13583" s="194"/>
      <c r="I13583" s="106"/>
      <c r="J13583" s="195"/>
      <c r="K13583" s="195"/>
      <c r="L13583" s="196"/>
    </row>
    <row r="13584">
      <c r="A13584" s="198"/>
      <c r="B13584" s="219"/>
      <c r="C13584" s="103"/>
      <c r="D13584" s="103"/>
      <c r="E13584" s="5" t="str">
        <f t="array" ref="E13584">IF(D13584="","",XLOOKUP(D13584,DATOS!$D$6:D14000,DATOS!$C$6:C14000,0,0,1))</f>
        <v/>
      </c>
      <c r="F13584" s="220"/>
      <c r="G13584" s="221"/>
      <c r="H13584" s="194"/>
      <c r="I13584" s="106"/>
      <c r="J13584" s="195"/>
      <c r="K13584" s="195"/>
      <c r="L13584" s="196"/>
    </row>
    <row r="13585">
      <c r="A13585" s="198"/>
      <c r="B13585" s="219"/>
      <c r="C13585" s="103"/>
      <c r="D13585" s="103"/>
      <c r="E13585" s="5" t="str">
        <f t="array" ref="E13585">IF(D13585="","",XLOOKUP(D13585,DATOS!$D$6:D14000,DATOS!$C$6:C14000,0,0,1))</f>
        <v/>
      </c>
      <c r="F13585" s="220"/>
      <c r="G13585" s="221"/>
      <c r="H13585" s="194"/>
      <c r="I13585" s="106"/>
      <c r="J13585" s="195"/>
      <c r="K13585" s="195"/>
      <c r="L13585" s="196"/>
    </row>
    <row r="13586">
      <c r="A13586" s="198"/>
      <c r="B13586" s="219"/>
      <c r="C13586" s="103"/>
      <c r="D13586" s="103"/>
      <c r="E13586" s="5" t="str">
        <f t="array" ref="E13586">IF(D13586="","",XLOOKUP(D13586,DATOS!$D$6:D14000,DATOS!$C$6:C14000,0,0,1))</f>
        <v/>
      </c>
      <c r="F13586" s="220"/>
      <c r="G13586" s="221"/>
      <c r="H13586" s="194"/>
      <c r="I13586" s="106"/>
      <c r="J13586" s="195"/>
      <c r="K13586" s="195"/>
      <c r="L13586" s="196"/>
    </row>
    <row r="13587">
      <c r="A13587" s="198"/>
      <c r="B13587" s="219"/>
      <c r="C13587" s="103"/>
      <c r="D13587" s="103"/>
      <c r="E13587" s="5" t="str">
        <f t="array" ref="E13587">IF(D13587="","",XLOOKUP(D13587,DATOS!$D$6:D14000,DATOS!$C$6:C14000,0,0,1))</f>
        <v/>
      </c>
      <c r="F13587" s="220"/>
      <c r="G13587" s="221"/>
      <c r="H13587" s="194"/>
      <c r="I13587" s="106"/>
      <c r="J13587" s="195"/>
      <c r="K13587" s="195"/>
      <c r="L13587" s="196"/>
    </row>
    <row r="13588">
      <c r="A13588" s="198"/>
      <c r="B13588" s="219"/>
      <c r="C13588" s="103"/>
      <c r="D13588" s="103"/>
      <c r="E13588" s="5" t="str">
        <f t="array" ref="E13588">IF(D13588="","",XLOOKUP(D13588,DATOS!$D$6:D14000,DATOS!$C$6:C14000,0,0,1))</f>
        <v/>
      </c>
      <c r="F13588" s="220"/>
      <c r="G13588" s="221"/>
      <c r="H13588" s="194"/>
      <c r="I13588" s="106"/>
      <c r="J13588" s="195"/>
      <c r="K13588" s="195"/>
      <c r="L13588" s="196"/>
    </row>
    <row r="13589">
      <c r="A13589" s="198"/>
      <c r="B13589" s="219"/>
      <c r="C13589" s="103"/>
      <c r="D13589" s="103"/>
      <c r="E13589" s="5" t="str">
        <f t="array" ref="E13589">IF(D13589="","",XLOOKUP(D13589,DATOS!$D$6:D14000,DATOS!$C$6:C14000,0,0,1))</f>
        <v/>
      </c>
      <c r="F13589" s="220"/>
      <c r="G13589" s="221"/>
      <c r="H13589" s="194"/>
      <c r="I13589" s="106"/>
      <c r="J13589" s="195"/>
      <c r="K13589" s="195"/>
      <c r="L13589" s="196"/>
    </row>
    <row r="13590">
      <c r="A13590" s="198"/>
      <c r="B13590" s="219"/>
      <c r="C13590" s="103"/>
      <c r="D13590" s="103"/>
      <c r="E13590" s="5" t="str">
        <f t="array" ref="E13590">IF(D13590="","",XLOOKUP(D13590,DATOS!$D$6:D14000,DATOS!$C$6:C14000,0,0,1))</f>
        <v/>
      </c>
      <c r="F13590" s="220"/>
      <c r="G13590" s="221"/>
      <c r="H13590" s="194"/>
      <c r="I13590" s="106"/>
      <c r="J13590" s="195"/>
      <c r="K13590" s="195"/>
      <c r="L13590" s="196"/>
    </row>
    <row r="13591">
      <c r="A13591" s="198"/>
      <c r="B13591" s="219"/>
      <c r="C13591" s="103"/>
      <c r="D13591" s="103"/>
      <c r="E13591" s="5" t="str">
        <f t="array" ref="E13591">IF(D13591="","",XLOOKUP(D13591,DATOS!$D$6:D14000,DATOS!$C$6:C14000,0,0,1))</f>
        <v/>
      </c>
      <c r="F13591" s="220"/>
      <c r="G13591" s="221"/>
      <c r="H13591" s="194"/>
      <c r="I13591" s="106"/>
      <c r="J13591" s="195"/>
      <c r="K13591" s="195"/>
      <c r="L13591" s="196"/>
    </row>
    <row r="13592">
      <c r="A13592" s="198"/>
      <c r="B13592" s="219"/>
      <c r="C13592" s="103"/>
      <c r="D13592" s="103"/>
      <c r="E13592" s="5" t="str">
        <f t="array" ref="E13592">IF(D13592="","",XLOOKUP(D13592,DATOS!$D$6:D14000,DATOS!$C$6:C14000,0,0,1))</f>
        <v/>
      </c>
      <c r="F13592" s="220"/>
      <c r="G13592" s="221"/>
      <c r="H13592" s="194"/>
      <c r="I13592" s="106"/>
      <c r="J13592" s="195"/>
      <c r="K13592" s="195"/>
      <c r="L13592" s="196"/>
    </row>
    <row r="13593">
      <c r="A13593" s="198"/>
      <c r="B13593" s="219"/>
      <c r="C13593" s="103"/>
      <c r="D13593" s="103"/>
      <c r="E13593" s="5" t="str">
        <f t="array" ref="E13593">IF(D13593="","",XLOOKUP(D13593,DATOS!$D$6:D14000,DATOS!$C$6:C14000,0,0,1))</f>
        <v/>
      </c>
      <c r="F13593" s="220"/>
      <c r="G13593" s="221"/>
      <c r="H13593" s="194"/>
      <c r="I13593" s="106"/>
      <c r="J13593" s="195"/>
      <c r="K13593" s="195"/>
      <c r="L13593" s="196"/>
    </row>
    <row r="13594">
      <c r="A13594" s="198"/>
      <c r="B13594" s="219"/>
      <c r="C13594" s="103"/>
      <c r="D13594" s="103"/>
      <c r="E13594" s="5" t="str">
        <f t="array" ref="E13594">IF(D13594="","",XLOOKUP(D13594,DATOS!$D$6:D14000,DATOS!$C$6:C14000,0,0,1))</f>
        <v/>
      </c>
      <c r="F13594" s="220"/>
      <c r="G13594" s="221"/>
      <c r="H13594" s="194"/>
      <c r="I13594" s="106"/>
      <c r="J13594" s="195"/>
      <c r="K13594" s="195"/>
      <c r="L13594" s="196"/>
    </row>
    <row r="13595">
      <c r="A13595" s="198"/>
      <c r="B13595" s="219"/>
      <c r="C13595" s="103"/>
      <c r="D13595" s="103"/>
      <c r="E13595" s="5" t="str">
        <f t="array" ref="E13595">IF(D13595="","",XLOOKUP(D13595,DATOS!$D$6:D14000,DATOS!$C$6:C14000,0,0,1))</f>
        <v/>
      </c>
      <c r="F13595" s="220"/>
      <c r="G13595" s="221"/>
      <c r="H13595" s="194"/>
      <c r="I13595" s="106"/>
      <c r="J13595" s="195"/>
      <c r="K13595" s="195"/>
      <c r="L13595" s="196"/>
    </row>
    <row r="13596">
      <c r="A13596" s="198"/>
      <c r="B13596" s="219"/>
      <c r="C13596" s="103"/>
      <c r="D13596" s="103"/>
      <c r="E13596" s="5" t="str">
        <f t="array" ref="E13596">IF(D13596="","",XLOOKUP(D13596,DATOS!$D$6:D14000,DATOS!$C$6:C14000,0,0,1))</f>
        <v/>
      </c>
      <c r="F13596" s="220"/>
      <c r="G13596" s="221"/>
      <c r="H13596" s="194"/>
      <c r="I13596" s="106"/>
      <c r="J13596" s="195"/>
      <c r="K13596" s="195"/>
      <c r="L13596" s="196"/>
    </row>
    <row r="13597">
      <c r="A13597" s="198"/>
      <c r="B13597" s="219"/>
      <c r="C13597" s="103"/>
      <c r="D13597" s="103"/>
      <c r="E13597" s="5" t="str">
        <f t="array" ref="E13597">IF(D13597="","",XLOOKUP(D13597,DATOS!$D$6:D14000,DATOS!$C$6:C14000,0,0,1))</f>
        <v/>
      </c>
      <c r="F13597" s="220"/>
      <c r="G13597" s="221"/>
      <c r="H13597" s="194"/>
      <c r="I13597" s="106"/>
      <c r="J13597" s="195"/>
      <c r="K13597" s="195"/>
      <c r="L13597" s="196"/>
    </row>
    <row r="13598">
      <c r="A13598" s="198"/>
      <c r="B13598" s="219"/>
      <c r="C13598" s="103"/>
      <c r="D13598" s="103"/>
      <c r="E13598" s="5" t="str">
        <f t="array" ref="E13598">IF(D13598="","",XLOOKUP(D13598,DATOS!$D$6:D14000,DATOS!$C$6:C14000,0,0,1))</f>
        <v/>
      </c>
      <c r="F13598" s="220"/>
      <c r="G13598" s="221"/>
      <c r="H13598" s="194"/>
      <c r="I13598" s="106"/>
      <c r="J13598" s="195"/>
      <c r="K13598" s="195"/>
      <c r="L13598" s="196"/>
    </row>
    <row r="13599">
      <c r="A13599" s="198"/>
      <c r="B13599" s="219"/>
      <c r="C13599" s="103"/>
      <c r="D13599" s="103"/>
      <c r="E13599" s="5" t="str">
        <f t="array" ref="E13599">IF(D13599="","",XLOOKUP(D13599,DATOS!$D$6:D14000,DATOS!$C$6:C14000,0,0,1))</f>
        <v/>
      </c>
      <c r="F13599" s="220"/>
      <c r="G13599" s="221"/>
      <c r="H13599" s="194"/>
      <c r="I13599" s="106"/>
      <c r="J13599" s="195"/>
      <c r="K13599" s="195"/>
      <c r="L13599" s="196"/>
    </row>
    <row r="13600">
      <c r="A13600" s="198"/>
      <c r="B13600" s="219"/>
      <c r="C13600" s="103"/>
      <c r="D13600" s="103"/>
      <c r="E13600" s="5" t="str">
        <f t="array" ref="E13600">IF(D13600="","",XLOOKUP(D13600,DATOS!$D$6:D14000,DATOS!$C$6:C14000,0,0,1))</f>
        <v/>
      </c>
      <c r="F13600" s="220"/>
      <c r="G13600" s="221"/>
      <c r="H13600" s="194"/>
      <c r="I13600" s="106"/>
      <c r="J13600" s="195"/>
      <c r="K13600" s="195"/>
      <c r="L13600" s="196"/>
    </row>
    <row r="13601">
      <c r="A13601" s="198"/>
      <c r="B13601" s="219"/>
      <c r="C13601" s="103"/>
      <c r="D13601" s="103"/>
      <c r="E13601" s="5" t="str">
        <f t="array" ref="E13601">IF(D13601="","",XLOOKUP(D13601,DATOS!$D$6:D14000,DATOS!$C$6:C14000,0,0,1))</f>
        <v/>
      </c>
      <c r="F13601" s="220"/>
      <c r="G13601" s="221"/>
      <c r="H13601" s="194"/>
      <c r="I13601" s="106"/>
      <c r="J13601" s="195"/>
      <c r="K13601" s="195"/>
      <c r="L13601" s="196"/>
    </row>
    <row r="13602">
      <c r="A13602" s="198"/>
      <c r="B13602" s="219"/>
      <c r="C13602" s="103"/>
      <c r="D13602" s="103"/>
      <c r="E13602" s="5" t="str">
        <f t="array" ref="E13602">IF(D13602="","",XLOOKUP(D13602,DATOS!$D$6:D14000,DATOS!$C$6:C14000,0,0,1))</f>
        <v/>
      </c>
      <c r="F13602" s="220"/>
      <c r="G13602" s="221"/>
      <c r="H13602" s="194"/>
      <c r="I13602" s="106"/>
      <c r="J13602" s="195"/>
      <c r="K13602" s="195"/>
      <c r="L13602" s="196"/>
    </row>
    <row r="13603">
      <c r="A13603" s="198"/>
      <c r="B13603" s="219"/>
      <c r="C13603" s="103"/>
      <c r="D13603" s="103"/>
      <c r="E13603" s="5" t="str">
        <f t="array" ref="E13603">IF(D13603="","",XLOOKUP(D13603,DATOS!$D$6:D14000,DATOS!$C$6:C14000,0,0,1))</f>
        <v/>
      </c>
      <c r="F13603" s="220"/>
      <c r="G13603" s="221"/>
      <c r="H13603" s="194"/>
      <c r="I13603" s="106"/>
      <c r="J13603" s="195"/>
      <c r="K13603" s="195"/>
      <c r="L13603" s="196"/>
    </row>
    <row r="13604">
      <c r="A13604" s="198"/>
      <c r="B13604" s="219"/>
      <c r="C13604" s="103"/>
      <c r="D13604" s="103"/>
      <c r="E13604" s="5" t="str">
        <f t="array" ref="E13604">IF(D13604="","",XLOOKUP(D13604,DATOS!$D$6:D14000,DATOS!$C$6:C14000,0,0,1))</f>
        <v/>
      </c>
      <c r="F13604" s="220"/>
      <c r="G13604" s="221"/>
      <c r="H13604" s="194"/>
      <c r="I13604" s="106"/>
      <c r="J13604" s="195"/>
      <c r="K13604" s="195"/>
      <c r="L13604" s="196"/>
    </row>
    <row r="13605">
      <c r="A13605" s="198"/>
      <c r="B13605" s="219"/>
      <c r="C13605" s="103"/>
      <c r="D13605" s="103"/>
      <c r="E13605" s="5" t="str">
        <f t="array" ref="E13605">IF(D13605="","",XLOOKUP(D13605,DATOS!$D$6:D14000,DATOS!$C$6:C14000,0,0,1))</f>
        <v/>
      </c>
      <c r="F13605" s="220"/>
      <c r="G13605" s="221"/>
      <c r="H13605" s="194"/>
      <c r="I13605" s="106"/>
      <c r="J13605" s="195"/>
      <c r="K13605" s="195"/>
      <c r="L13605" s="196"/>
    </row>
    <row r="13606">
      <c r="A13606" s="198"/>
      <c r="B13606" s="219"/>
      <c r="C13606" s="103"/>
      <c r="D13606" s="103"/>
      <c r="E13606" s="5" t="str">
        <f t="array" ref="E13606">IF(D13606="","",XLOOKUP(D13606,DATOS!$D$6:D14000,DATOS!$C$6:C14000,0,0,1))</f>
        <v/>
      </c>
      <c r="F13606" s="220"/>
      <c r="G13606" s="221"/>
      <c r="H13606" s="194"/>
      <c r="I13606" s="106"/>
      <c r="J13606" s="195"/>
      <c r="K13606" s="195"/>
      <c r="L13606" s="196"/>
    </row>
    <row r="13607">
      <c r="A13607" s="198"/>
      <c r="B13607" s="219"/>
      <c r="C13607" s="103"/>
      <c r="D13607" s="103"/>
      <c r="E13607" s="5" t="str">
        <f t="array" ref="E13607">IF(D13607="","",XLOOKUP(D13607,DATOS!$D$6:D14000,DATOS!$C$6:C14000,0,0,1))</f>
        <v/>
      </c>
      <c r="F13607" s="220"/>
      <c r="G13607" s="221"/>
      <c r="H13607" s="194"/>
      <c r="I13607" s="106"/>
      <c r="J13607" s="195"/>
      <c r="K13607" s="195"/>
      <c r="L13607" s="196"/>
    </row>
    <row r="13608">
      <c r="A13608" s="198"/>
      <c r="B13608" s="219"/>
      <c r="C13608" s="103"/>
      <c r="D13608" s="103"/>
      <c r="E13608" s="5" t="str">
        <f t="array" ref="E13608">IF(D13608="","",XLOOKUP(D13608,DATOS!$D$6:D14000,DATOS!$C$6:C14000,0,0,1))</f>
        <v/>
      </c>
      <c r="F13608" s="220"/>
      <c r="G13608" s="221"/>
      <c r="H13608" s="194"/>
      <c r="I13608" s="106"/>
      <c r="J13608" s="195"/>
      <c r="K13608" s="195"/>
      <c r="L13608" s="196"/>
    </row>
    <row r="13609">
      <c r="A13609" s="198"/>
      <c r="B13609" s="219"/>
      <c r="C13609" s="103"/>
      <c r="D13609" s="103"/>
      <c r="E13609" s="5" t="str">
        <f t="array" ref="E13609">IF(D13609="","",XLOOKUP(D13609,DATOS!$D$6:D14000,DATOS!$C$6:C14000,0,0,1))</f>
        <v/>
      </c>
      <c r="F13609" s="220"/>
      <c r="G13609" s="221"/>
      <c r="H13609" s="194"/>
      <c r="I13609" s="106"/>
      <c r="J13609" s="195"/>
      <c r="K13609" s="195"/>
      <c r="L13609" s="196"/>
    </row>
    <row r="13610">
      <c r="A13610" s="198"/>
      <c r="B13610" s="219"/>
      <c r="C13610" s="103"/>
      <c r="D13610" s="103"/>
      <c r="E13610" s="5" t="str">
        <f t="array" ref="E13610">IF(D13610="","",XLOOKUP(D13610,DATOS!$D$6:D14000,DATOS!$C$6:C14000,0,0,1))</f>
        <v/>
      </c>
      <c r="F13610" s="220"/>
      <c r="G13610" s="221"/>
      <c r="H13610" s="194"/>
      <c r="I13610" s="106"/>
      <c r="J13610" s="195"/>
      <c r="K13610" s="195"/>
      <c r="L13610" s="196"/>
    </row>
    <row r="13611">
      <c r="A13611" s="198"/>
      <c r="B13611" s="219"/>
      <c r="C13611" s="103"/>
      <c r="D13611" s="103"/>
      <c r="E13611" s="5" t="str">
        <f t="array" ref="E13611">IF(D13611="","",XLOOKUP(D13611,DATOS!$D$6:D14000,DATOS!$C$6:C14000,0,0,1))</f>
        <v/>
      </c>
      <c r="F13611" s="220"/>
      <c r="G13611" s="221"/>
      <c r="H13611" s="194"/>
      <c r="I13611" s="106"/>
      <c r="J13611" s="195"/>
      <c r="K13611" s="195"/>
      <c r="L13611" s="196"/>
    </row>
    <row r="13612">
      <c r="A13612" s="198"/>
      <c r="B13612" s="219"/>
      <c r="C13612" s="103"/>
      <c r="D13612" s="103"/>
      <c r="E13612" s="5" t="str">
        <f t="array" ref="E13612">IF(D13612="","",XLOOKUP(D13612,DATOS!$D$6:D14000,DATOS!$C$6:C14000,0,0,1))</f>
        <v/>
      </c>
      <c r="F13612" s="220"/>
      <c r="G13612" s="221"/>
      <c r="H13612" s="194"/>
      <c r="I13612" s="106"/>
      <c r="J13612" s="195"/>
      <c r="K13612" s="195"/>
      <c r="L13612" s="196"/>
    </row>
    <row r="13613">
      <c r="A13613" s="198"/>
      <c r="B13613" s="219"/>
      <c r="C13613" s="103"/>
      <c r="D13613" s="103"/>
      <c r="E13613" s="5" t="str">
        <f t="array" ref="E13613">IF(D13613="","",XLOOKUP(D13613,DATOS!$D$6:D14000,DATOS!$C$6:C14000,0,0,1))</f>
        <v/>
      </c>
      <c r="F13613" s="220"/>
      <c r="G13613" s="221"/>
      <c r="H13613" s="194"/>
      <c r="I13613" s="106"/>
      <c r="J13613" s="195"/>
      <c r="K13613" s="195"/>
      <c r="L13613" s="196"/>
    </row>
    <row r="13614">
      <c r="A13614" s="198"/>
      <c r="B13614" s="219"/>
      <c r="C13614" s="103"/>
      <c r="D13614" s="103"/>
      <c r="E13614" s="5" t="str">
        <f t="array" ref="E13614">IF(D13614="","",XLOOKUP(D13614,DATOS!$D$6:D14000,DATOS!$C$6:C14000,0,0,1))</f>
        <v/>
      </c>
      <c r="F13614" s="220"/>
      <c r="G13614" s="221"/>
      <c r="H13614" s="194"/>
      <c r="I13614" s="106"/>
      <c r="J13614" s="195"/>
      <c r="K13614" s="195"/>
      <c r="L13614" s="196"/>
    </row>
    <row r="13615">
      <c r="A13615" s="198"/>
      <c r="B13615" s="219"/>
      <c r="C13615" s="103"/>
      <c r="D13615" s="103"/>
      <c r="E13615" s="5" t="str">
        <f t="array" ref="E13615">IF(D13615="","",XLOOKUP(D13615,DATOS!$D$6:D14000,DATOS!$C$6:C14000,0,0,1))</f>
        <v/>
      </c>
      <c r="F13615" s="220"/>
      <c r="G13615" s="221"/>
      <c r="H13615" s="194"/>
      <c r="I13615" s="106"/>
      <c r="J13615" s="195"/>
      <c r="K13615" s="195"/>
      <c r="L13615" s="196"/>
    </row>
    <row r="13616">
      <c r="A13616" s="198"/>
      <c r="B13616" s="219"/>
      <c r="C13616" s="103"/>
      <c r="D13616" s="103"/>
      <c r="E13616" s="5" t="str">
        <f t="array" ref="E13616">IF(D13616="","",XLOOKUP(D13616,DATOS!$D$6:D14000,DATOS!$C$6:C14000,0,0,1))</f>
        <v/>
      </c>
      <c r="F13616" s="220"/>
      <c r="G13616" s="221"/>
      <c r="H13616" s="194"/>
      <c r="I13616" s="106"/>
      <c r="J13616" s="195"/>
      <c r="K13616" s="195"/>
      <c r="L13616" s="196"/>
    </row>
    <row r="13617">
      <c r="A13617" s="198"/>
      <c r="B13617" s="219"/>
      <c r="C13617" s="103"/>
      <c r="D13617" s="103"/>
      <c r="E13617" s="5" t="str">
        <f t="array" ref="E13617">IF(D13617="","",XLOOKUP(D13617,DATOS!$D$6:D14000,DATOS!$C$6:C14000,0,0,1))</f>
        <v/>
      </c>
      <c r="F13617" s="220"/>
      <c r="G13617" s="221"/>
      <c r="H13617" s="194"/>
      <c r="I13617" s="106"/>
      <c r="J13617" s="195"/>
      <c r="K13617" s="195"/>
      <c r="L13617" s="196"/>
    </row>
    <row r="13618">
      <c r="A13618" s="198"/>
      <c r="B13618" s="219"/>
      <c r="C13618" s="103"/>
      <c r="D13618" s="103"/>
      <c r="E13618" s="5" t="str">
        <f t="array" ref="E13618">IF(D13618="","",XLOOKUP(D13618,DATOS!$D$6:D14000,DATOS!$C$6:C14000,0,0,1))</f>
        <v/>
      </c>
      <c r="F13618" s="220"/>
      <c r="G13618" s="221"/>
      <c r="H13618" s="194"/>
      <c r="I13618" s="106"/>
      <c r="J13618" s="195"/>
      <c r="K13618" s="195"/>
      <c r="L13618" s="196"/>
    </row>
    <row r="13619">
      <c r="A13619" s="198"/>
      <c r="B13619" s="219"/>
      <c r="C13619" s="103"/>
      <c r="D13619" s="103"/>
      <c r="E13619" s="5" t="str">
        <f t="array" ref="E13619">IF(D13619="","",XLOOKUP(D13619,DATOS!$D$6:D14000,DATOS!$C$6:C14000,0,0,1))</f>
        <v/>
      </c>
      <c r="F13619" s="220"/>
      <c r="G13619" s="221"/>
      <c r="H13619" s="194"/>
      <c r="I13619" s="106"/>
      <c r="J13619" s="195"/>
      <c r="K13619" s="195"/>
      <c r="L13619" s="196"/>
    </row>
    <row r="13620">
      <c r="A13620" s="198"/>
      <c r="B13620" s="219"/>
      <c r="C13620" s="103"/>
      <c r="D13620" s="103"/>
      <c r="E13620" s="5" t="str">
        <f t="array" ref="E13620">IF(D13620="","",XLOOKUP(D13620,DATOS!$D$6:D14000,DATOS!$C$6:C14000,0,0,1))</f>
        <v/>
      </c>
      <c r="F13620" s="220"/>
      <c r="G13620" s="221"/>
      <c r="H13620" s="194"/>
      <c r="I13620" s="106"/>
      <c r="J13620" s="195"/>
      <c r="K13620" s="195"/>
      <c r="L13620" s="196"/>
    </row>
    <row r="13621">
      <c r="A13621" s="198"/>
      <c r="B13621" s="219"/>
      <c r="C13621" s="103"/>
      <c r="D13621" s="103"/>
      <c r="E13621" s="5" t="str">
        <f t="array" ref="E13621">IF(D13621="","",XLOOKUP(D13621,DATOS!$D$6:D14000,DATOS!$C$6:C14000,0,0,1))</f>
        <v/>
      </c>
      <c r="F13621" s="220"/>
      <c r="G13621" s="221"/>
      <c r="H13621" s="194"/>
      <c r="I13621" s="106"/>
      <c r="J13621" s="195"/>
      <c r="K13621" s="195"/>
      <c r="L13621" s="196"/>
    </row>
    <row r="13622">
      <c r="A13622" s="198"/>
      <c r="B13622" s="219"/>
      <c r="C13622" s="103"/>
      <c r="D13622" s="103"/>
      <c r="E13622" s="5" t="str">
        <f t="array" ref="E13622">IF(D13622="","",XLOOKUP(D13622,DATOS!$D$6:D14000,DATOS!$C$6:C14000,0,0,1))</f>
        <v/>
      </c>
      <c r="F13622" s="220"/>
      <c r="G13622" s="221"/>
      <c r="H13622" s="194"/>
      <c r="I13622" s="106"/>
      <c r="J13622" s="195"/>
      <c r="K13622" s="195"/>
      <c r="L13622" s="196"/>
    </row>
    <row r="13623">
      <c r="A13623" s="198"/>
      <c r="B13623" s="219"/>
      <c r="C13623" s="103"/>
      <c r="D13623" s="103"/>
      <c r="E13623" s="5" t="str">
        <f t="array" ref="E13623">IF(D13623="","",XLOOKUP(D13623,DATOS!$D$6:D14000,DATOS!$C$6:C14000,0,0,1))</f>
        <v/>
      </c>
      <c r="F13623" s="220"/>
      <c r="G13623" s="221"/>
      <c r="H13623" s="194"/>
      <c r="I13623" s="106"/>
      <c r="J13623" s="195"/>
      <c r="K13623" s="195"/>
      <c r="L13623" s="196"/>
    </row>
    <row r="13624">
      <c r="A13624" s="198"/>
      <c r="B13624" s="219"/>
      <c r="C13624" s="103"/>
      <c r="D13624" s="103"/>
      <c r="E13624" s="5" t="str">
        <f t="array" ref="E13624">IF(D13624="","",XLOOKUP(D13624,DATOS!$D$6:D14000,DATOS!$C$6:C14000,0,0,1))</f>
        <v/>
      </c>
      <c r="F13624" s="220"/>
      <c r="G13624" s="221"/>
      <c r="H13624" s="194"/>
      <c r="I13624" s="106"/>
      <c r="J13624" s="195"/>
      <c r="K13624" s="195"/>
      <c r="L13624" s="196"/>
    </row>
    <row r="13625">
      <c r="A13625" s="198"/>
      <c r="B13625" s="219"/>
      <c r="C13625" s="103"/>
      <c r="D13625" s="103"/>
      <c r="E13625" s="5" t="str">
        <f t="array" ref="E13625">IF(D13625="","",XLOOKUP(D13625,DATOS!$D$6:D14000,DATOS!$C$6:C14000,0,0,1))</f>
        <v/>
      </c>
      <c r="F13625" s="220"/>
      <c r="G13625" s="221"/>
      <c r="H13625" s="194"/>
      <c r="I13625" s="106"/>
      <c r="J13625" s="195"/>
      <c r="K13625" s="195"/>
      <c r="L13625" s="196"/>
    </row>
    <row r="13626">
      <c r="A13626" s="198"/>
      <c r="B13626" s="219"/>
      <c r="C13626" s="103"/>
      <c r="D13626" s="103"/>
      <c r="E13626" s="5" t="str">
        <f t="array" ref="E13626">IF(D13626="","",XLOOKUP(D13626,DATOS!$D$6:D14000,DATOS!$C$6:C14000,0,0,1))</f>
        <v/>
      </c>
      <c r="F13626" s="220"/>
      <c r="G13626" s="221"/>
      <c r="H13626" s="194"/>
      <c r="I13626" s="106"/>
      <c r="J13626" s="195"/>
      <c r="K13626" s="195"/>
      <c r="L13626" s="196"/>
    </row>
    <row r="13627">
      <c r="A13627" s="198"/>
      <c r="B13627" s="219"/>
      <c r="C13627" s="103"/>
      <c r="D13627" s="103"/>
      <c r="E13627" s="5" t="str">
        <f t="array" ref="E13627">IF(D13627="","",XLOOKUP(D13627,DATOS!$D$6:D14000,DATOS!$C$6:C14000,0,0,1))</f>
        <v/>
      </c>
      <c r="F13627" s="220"/>
      <c r="G13627" s="221"/>
      <c r="H13627" s="194"/>
      <c r="I13627" s="106"/>
      <c r="J13627" s="195"/>
      <c r="K13627" s="195"/>
      <c r="L13627" s="196"/>
    </row>
    <row r="13628">
      <c r="A13628" s="198"/>
      <c r="B13628" s="219"/>
      <c r="C13628" s="103"/>
      <c r="D13628" s="103"/>
      <c r="E13628" s="5" t="str">
        <f t="array" ref="E13628">IF(D13628="","",XLOOKUP(D13628,DATOS!$D$6:D14000,DATOS!$C$6:C14000,0,0,1))</f>
        <v/>
      </c>
      <c r="F13628" s="220"/>
      <c r="G13628" s="221"/>
      <c r="H13628" s="194"/>
      <c r="I13628" s="106"/>
      <c r="J13628" s="195"/>
      <c r="K13628" s="195"/>
      <c r="L13628" s="196"/>
    </row>
    <row r="13629">
      <c r="A13629" s="198"/>
      <c r="B13629" s="219"/>
      <c r="C13629" s="103"/>
      <c r="D13629" s="103"/>
      <c r="E13629" s="5" t="str">
        <f t="array" ref="E13629">IF(D13629="","",XLOOKUP(D13629,DATOS!$D$6:D14000,DATOS!$C$6:C14000,0,0,1))</f>
        <v/>
      </c>
      <c r="F13629" s="220"/>
      <c r="G13629" s="221"/>
      <c r="H13629" s="194"/>
      <c r="I13629" s="106"/>
      <c r="J13629" s="195"/>
      <c r="K13629" s="195"/>
      <c r="L13629" s="196"/>
    </row>
    <row r="13630">
      <c r="A13630" s="198"/>
      <c r="B13630" s="219"/>
      <c r="C13630" s="103"/>
      <c r="D13630" s="103"/>
      <c r="E13630" s="5" t="str">
        <f t="array" ref="E13630">IF(D13630="","",XLOOKUP(D13630,DATOS!$D$6:D14000,DATOS!$C$6:C14000,0,0,1))</f>
        <v/>
      </c>
      <c r="F13630" s="220"/>
      <c r="G13630" s="221"/>
      <c r="H13630" s="194"/>
      <c r="I13630" s="106"/>
      <c r="J13630" s="195"/>
      <c r="K13630" s="195"/>
      <c r="L13630" s="196"/>
    </row>
    <row r="13631">
      <c r="A13631" s="198"/>
      <c r="B13631" s="219"/>
      <c r="C13631" s="103"/>
      <c r="D13631" s="103"/>
      <c r="E13631" s="5" t="str">
        <f t="array" ref="E13631">IF(D13631="","",XLOOKUP(D13631,DATOS!$D$6:D14000,DATOS!$C$6:C14000,0,0,1))</f>
        <v/>
      </c>
      <c r="F13631" s="220"/>
      <c r="G13631" s="221"/>
      <c r="H13631" s="194"/>
      <c r="I13631" s="106"/>
      <c r="J13631" s="195"/>
      <c r="K13631" s="195"/>
      <c r="L13631" s="196"/>
    </row>
    <row r="13632">
      <c r="A13632" s="198"/>
      <c r="B13632" s="219"/>
      <c r="C13632" s="103"/>
      <c r="D13632" s="103"/>
      <c r="E13632" s="5" t="str">
        <f t="array" ref="E13632">IF(D13632="","",XLOOKUP(D13632,DATOS!$D$6:D14000,DATOS!$C$6:C14000,0,0,1))</f>
        <v/>
      </c>
      <c r="F13632" s="220"/>
      <c r="G13632" s="221"/>
      <c r="H13632" s="194"/>
      <c r="I13632" s="106"/>
      <c r="J13632" s="195"/>
      <c r="K13632" s="195"/>
      <c r="L13632" s="196"/>
    </row>
    <row r="13633">
      <c r="A13633" s="198"/>
      <c r="B13633" s="219"/>
      <c r="C13633" s="103"/>
      <c r="D13633" s="103"/>
      <c r="E13633" s="5" t="str">
        <f t="array" ref="E13633">IF(D13633="","",XLOOKUP(D13633,DATOS!$D$6:D14000,DATOS!$C$6:C14000,0,0,1))</f>
        <v/>
      </c>
      <c r="F13633" s="220"/>
      <c r="G13633" s="221"/>
      <c r="H13633" s="194"/>
      <c r="I13633" s="106"/>
      <c r="J13633" s="195"/>
      <c r="K13633" s="195"/>
      <c r="L13633" s="196"/>
    </row>
    <row r="13634">
      <c r="A13634" s="198"/>
      <c r="B13634" s="219"/>
      <c r="C13634" s="103"/>
      <c r="D13634" s="103"/>
      <c r="E13634" s="5" t="str">
        <f t="array" ref="E13634">IF(D13634="","",XLOOKUP(D13634,DATOS!$D$6:D14000,DATOS!$C$6:C14000,0,0,1))</f>
        <v/>
      </c>
      <c r="F13634" s="220"/>
      <c r="G13634" s="221"/>
      <c r="H13634" s="194"/>
      <c r="I13634" s="106"/>
      <c r="J13634" s="195"/>
      <c r="K13634" s="195"/>
      <c r="L13634" s="196"/>
    </row>
    <row r="13635">
      <c r="A13635" s="198"/>
      <c r="B13635" s="219"/>
      <c r="C13635" s="103"/>
      <c r="D13635" s="103"/>
      <c r="E13635" s="5" t="str">
        <f t="array" ref="E13635">IF(D13635="","",XLOOKUP(D13635,DATOS!$D$6:D14000,DATOS!$C$6:C14000,0,0,1))</f>
        <v/>
      </c>
      <c r="F13635" s="220"/>
      <c r="G13635" s="221"/>
      <c r="H13635" s="194"/>
      <c r="I13635" s="106"/>
      <c r="J13635" s="195"/>
      <c r="K13635" s="195"/>
      <c r="L13635" s="196"/>
    </row>
    <row r="13636">
      <c r="A13636" s="198"/>
      <c r="B13636" s="219"/>
      <c r="C13636" s="103"/>
      <c r="D13636" s="103"/>
      <c r="E13636" s="5" t="str">
        <f t="array" ref="E13636">IF(D13636="","",XLOOKUP(D13636,DATOS!$D$6:D14000,DATOS!$C$6:C14000,0,0,1))</f>
        <v/>
      </c>
      <c r="F13636" s="220"/>
      <c r="G13636" s="221"/>
      <c r="H13636" s="194"/>
      <c r="I13636" s="106"/>
      <c r="J13636" s="195"/>
      <c r="K13636" s="195"/>
      <c r="L13636" s="196"/>
    </row>
    <row r="13637">
      <c r="A13637" s="198"/>
      <c r="B13637" s="219"/>
      <c r="C13637" s="103"/>
      <c r="D13637" s="103"/>
      <c r="E13637" s="5" t="str">
        <f t="array" ref="E13637">IF(D13637="","",XLOOKUP(D13637,DATOS!$D$6:D14000,DATOS!$C$6:C14000,0,0,1))</f>
        <v/>
      </c>
      <c r="F13637" s="220"/>
      <c r="G13637" s="221"/>
      <c r="H13637" s="194"/>
      <c r="I13637" s="106"/>
      <c r="J13637" s="195"/>
      <c r="K13637" s="195"/>
      <c r="L13637" s="196"/>
    </row>
    <row r="13638">
      <c r="A13638" s="198"/>
      <c r="B13638" s="219"/>
      <c r="C13638" s="103"/>
      <c r="D13638" s="103"/>
      <c r="E13638" s="5" t="str">
        <f t="array" ref="E13638">IF(D13638="","",XLOOKUP(D13638,DATOS!$D$6:D14000,DATOS!$C$6:C14000,0,0,1))</f>
        <v/>
      </c>
      <c r="F13638" s="220"/>
      <c r="G13638" s="221"/>
      <c r="H13638" s="194"/>
      <c r="I13638" s="106"/>
      <c r="J13638" s="195"/>
      <c r="K13638" s="195"/>
      <c r="L13638" s="196"/>
    </row>
    <row r="13639">
      <c r="A13639" s="198"/>
      <c r="B13639" s="219"/>
      <c r="C13639" s="103"/>
      <c r="D13639" s="103"/>
      <c r="E13639" s="5" t="str">
        <f t="array" ref="E13639">IF(D13639="","",XLOOKUP(D13639,DATOS!$D$6:D14000,DATOS!$C$6:C14000,0,0,1))</f>
        <v/>
      </c>
      <c r="F13639" s="220"/>
      <c r="G13639" s="221"/>
      <c r="H13639" s="194"/>
      <c r="I13639" s="106"/>
      <c r="J13639" s="195"/>
      <c r="K13639" s="195"/>
      <c r="L13639" s="196"/>
    </row>
    <row r="13640">
      <c r="A13640" s="198"/>
      <c r="B13640" s="219"/>
      <c r="C13640" s="103"/>
      <c r="D13640" s="103"/>
      <c r="E13640" s="5" t="str">
        <f t="array" ref="E13640">IF(D13640="","",XLOOKUP(D13640,DATOS!$D$6:D14000,DATOS!$C$6:C14000,0,0,1))</f>
        <v/>
      </c>
      <c r="F13640" s="220"/>
      <c r="G13640" s="221"/>
      <c r="H13640" s="194"/>
      <c r="I13640" s="106"/>
      <c r="J13640" s="195"/>
      <c r="K13640" s="195"/>
      <c r="L13640" s="196"/>
    </row>
    <row r="13641">
      <c r="A13641" s="198"/>
      <c r="B13641" s="219"/>
      <c r="C13641" s="103"/>
      <c r="D13641" s="103"/>
      <c r="E13641" s="5" t="str">
        <f t="array" ref="E13641">IF(D13641="","",XLOOKUP(D13641,DATOS!$D$6:D14000,DATOS!$C$6:C14000,0,0,1))</f>
        <v/>
      </c>
      <c r="F13641" s="220"/>
      <c r="G13641" s="221"/>
      <c r="H13641" s="194"/>
      <c r="I13641" s="106"/>
      <c r="J13641" s="195"/>
      <c r="K13641" s="195"/>
      <c r="L13641" s="196"/>
    </row>
    <row r="13642">
      <c r="A13642" s="198"/>
      <c r="B13642" s="219"/>
      <c r="C13642" s="103"/>
      <c r="D13642" s="103"/>
      <c r="E13642" s="5" t="str">
        <f t="array" ref="E13642">IF(D13642="","",XLOOKUP(D13642,DATOS!$D$6:D14000,DATOS!$C$6:C14000,0,0,1))</f>
        <v/>
      </c>
      <c r="F13642" s="220"/>
      <c r="G13642" s="221"/>
      <c r="H13642" s="194"/>
      <c r="I13642" s="106"/>
      <c r="J13642" s="195"/>
      <c r="K13642" s="195"/>
      <c r="L13642" s="196"/>
    </row>
    <row r="13643">
      <c r="A13643" s="198"/>
      <c r="B13643" s="219"/>
      <c r="C13643" s="103"/>
      <c r="D13643" s="103"/>
      <c r="E13643" s="5" t="str">
        <f t="array" ref="E13643">IF(D13643="","",XLOOKUP(D13643,DATOS!$D$6:D14000,DATOS!$C$6:C14000,0,0,1))</f>
        <v/>
      </c>
      <c r="F13643" s="220"/>
      <c r="G13643" s="221"/>
      <c r="H13643" s="194"/>
      <c r="I13643" s="106"/>
      <c r="J13643" s="195"/>
      <c r="K13643" s="195"/>
      <c r="L13643" s="196"/>
    </row>
    <row r="13644">
      <c r="A13644" s="198"/>
      <c r="B13644" s="219"/>
      <c r="C13644" s="103"/>
      <c r="D13644" s="103"/>
      <c r="E13644" s="5" t="str">
        <f t="array" ref="E13644">IF(D13644="","",XLOOKUP(D13644,DATOS!$D$6:D14000,DATOS!$C$6:C14000,0,0,1))</f>
        <v/>
      </c>
      <c r="F13644" s="220"/>
      <c r="G13644" s="221"/>
      <c r="H13644" s="194"/>
      <c r="I13644" s="106"/>
      <c r="J13644" s="195"/>
      <c r="K13644" s="195"/>
      <c r="L13644" s="196"/>
    </row>
    <row r="13645">
      <c r="A13645" s="198"/>
      <c r="B13645" s="219"/>
      <c r="C13645" s="103"/>
      <c r="D13645" s="103"/>
      <c r="E13645" s="5" t="str">
        <f t="array" ref="E13645">IF(D13645="","",XLOOKUP(D13645,DATOS!$D$6:D14000,DATOS!$C$6:C14000,0,0,1))</f>
        <v/>
      </c>
      <c r="F13645" s="220"/>
      <c r="G13645" s="221"/>
      <c r="H13645" s="194"/>
      <c r="I13645" s="106"/>
      <c r="J13645" s="195"/>
      <c r="K13645" s="195"/>
      <c r="L13645" s="196"/>
    </row>
    <row r="13646">
      <c r="A13646" s="198"/>
      <c r="B13646" s="219"/>
      <c r="C13646" s="103"/>
      <c r="D13646" s="103"/>
      <c r="E13646" s="5" t="str">
        <f t="array" ref="E13646">IF(D13646="","",XLOOKUP(D13646,DATOS!$D$6:D14000,DATOS!$C$6:C14000,0,0,1))</f>
        <v/>
      </c>
      <c r="F13646" s="220"/>
      <c r="G13646" s="221"/>
      <c r="H13646" s="194"/>
      <c r="I13646" s="106"/>
      <c r="J13646" s="195"/>
      <c r="K13646" s="195"/>
      <c r="L13646" s="196"/>
    </row>
    <row r="13647">
      <c r="A13647" s="198"/>
      <c r="B13647" s="219"/>
      <c r="C13647" s="103"/>
      <c r="D13647" s="103"/>
      <c r="E13647" s="5" t="str">
        <f t="array" ref="E13647">IF(D13647="","",XLOOKUP(D13647,DATOS!$D$6:D14000,DATOS!$C$6:C14000,0,0,1))</f>
        <v/>
      </c>
      <c r="F13647" s="220"/>
      <c r="G13647" s="221"/>
      <c r="H13647" s="194"/>
      <c r="I13647" s="106"/>
      <c r="J13647" s="195"/>
      <c r="K13647" s="195"/>
      <c r="L13647" s="196"/>
    </row>
    <row r="13648">
      <c r="A13648" s="198"/>
      <c r="B13648" s="219"/>
      <c r="C13648" s="103"/>
      <c r="D13648" s="103"/>
      <c r="E13648" s="5" t="str">
        <f t="array" ref="E13648">IF(D13648="","",XLOOKUP(D13648,DATOS!$D$6:D14000,DATOS!$C$6:C14000,0,0,1))</f>
        <v/>
      </c>
      <c r="F13648" s="220"/>
      <c r="G13648" s="221"/>
      <c r="H13648" s="194"/>
      <c r="I13648" s="106"/>
      <c r="J13648" s="195"/>
      <c r="K13648" s="195"/>
      <c r="L13648" s="196"/>
    </row>
    <row r="13649">
      <c r="A13649" s="198"/>
      <c r="B13649" s="219"/>
      <c r="C13649" s="103"/>
      <c r="D13649" s="103"/>
      <c r="E13649" s="5" t="str">
        <f t="array" ref="E13649">IF(D13649="","",XLOOKUP(D13649,DATOS!$D$6:D14000,DATOS!$C$6:C14000,0,0,1))</f>
        <v/>
      </c>
      <c r="F13649" s="220"/>
      <c r="G13649" s="221"/>
      <c r="H13649" s="194"/>
      <c r="I13649" s="106"/>
      <c r="J13649" s="195"/>
      <c r="K13649" s="195"/>
      <c r="L13649" s="196"/>
    </row>
    <row r="13650">
      <c r="A13650" s="198"/>
      <c r="B13650" s="219"/>
      <c r="C13650" s="103"/>
      <c r="D13650" s="103"/>
      <c r="E13650" s="5" t="str">
        <f t="array" ref="E13650">IF(D13650="","",XLOOKUP(D13650,DATOS!$D$6:D14000,DATOS!$C$6:C14000,0,0,1))</f>
        <v/>
      </c>
      <c r="F13650" s="220"/>
      <c r="G13650" s="221"/>
      <c r="H13650" s="194"/>
      <c r="I13650" s="106"/>
      <c r="J13650" s="195"/>
      <c r="K13650" s="195"/>
      <c r="L13650" s="196"/>
    </row>
    <row r="13651">
      <c r="A13651" s="198"/>
      <c r="B13651" s="219"/>
      <c r="C13651" s="103"/>
      <c r="D13651" s="103"/>
      <c r="E13651" s="5" t="str">
        <f t="array" ref="E13651">IF(D13651="","",XLOOKUP(D13651,DATOS!$D$6:D14000,DATOS!$C$6:C14000,0,0,1))</f>
        <v/>
      </c>
      <c r="F13651" s="220"/>
      <c r="G13651" s="221"/>
      <c r="H13651" s="194"/>
      <c r="I13651" s="106"/>
      <c r="J13651" s="195"/>
      <c r="K13651" s="195"/>
      <c r="L13651" s="196"/>
    </row>
    <row r="13652">
      <c r="A13652" s="198"/>
      <c r="B13652" s="219"/>
      <c r="C13652" s="103"/>
      <c r="D13652" s="103"/>
      <c r="E13652" s="5" t="str">
        <f t="array" ref="E13652">IF(D13652="","",XLOOKUP(D13652,DATOS!$D$6:D14000,DATOS!$C$6:C14000,0,0,1))</f>
        <v/>
      </c>
      <c r="F13652" s="220"/>
      <c r="G13652" s="221"/>
      <c r="H13652" s="194"/>
      <c r="I13652" s="106"/>
      <c r="J13652" s="195"/>
      <c r="K13652" s="195"/>
      <c r="L13652" s="196"/>
    </row>
    <row r="13653">
      <c r="A13653" s="198"/>
      <c r="B13653" s="219"/>
      <c r="C13653" s="103"/>
      <c r="D13653" s="103"/>
      <c r="E13653" s="5" t="str">
        <f t="array" ref="E13653">IF(D13653="","",XLOOKUP(D13653,DATOS!$D$6:D14000,DATOS!$C$6:C14000,0,0,1))</f>
        <v/>
      </c>
      <c r="F13653" s="220"/>
      <c r="G13653" s="221"/>
      <c r="H13653" s="194"/>
      <c r="I13653" s="106"/>
      <c r="J13653" s="195"/>
      <c r="K13653" s="195"/>
      <c r="L13653" s="196"/>
    </row>
    <row r="13654">
      <c r="A13654" s="198"/>
      <c r="B13654" s="219"/>
      <c r="C13654" s="103"/>
      <c r="D13654" s="103"/>
      <c r="E13654" s="5" t="str">
        <f t="array" ref="E13654">IF(D13654="","",XLOOKUP(D13654,DATOS!$D$6:D14000,DATOS!$C$6:C14000,0,0,1))</f>
        <v/>
      </c>
      <c r="F13654" s="220"/>
      <c r="G13654" s="221"/>
      <c r="H13654" s="194"/>
      <c r="I13654" s="106"/>
      <c r="J13654" s="195"/>
      <c r="K13654" s="195"/>
      <c r="L13654" s="196"/>
    </row>
    <row r="13655">
      <c r="A13655" s="198"/>
      <c r="B13655" s="219"/>
      <c r="C13655" s="103"/>
      <c r="D13655" s="103"/>
      <c r="E13655" s="5" t="str">
        <f t="array" ref="E13655">IF(D13655="","",XLOOKUP(D13655,DATOS!$D$6:D14000,DATOS!$C$6:C14000,0,0,1))</f>
        <v/>
      </c>
      <c r="F13655" s="220"/>
      <c r="G13655" s="221"/>
      <c r="H13655" s="194"/>
      <c r="I13655" s="106"/>
      <c r="J13655" s="195"/>
      <c r="K13655" s="195"/>
      <c r="L13655" s="196"/>
    </row>
    <row r="13656">
      <c r="A13656" s="198"/>
      <c r="B13656" s="219"/>
      <c r="C13656" s="103"/>
      <c r="D13656" s="103"/>
      <c r="E13656" s="5" t="str">
        <f t="array" ref="E13656">IF(D13656="","",XLOOKUP(D13656,DATOS!$D$6:D14000,DATOS!$C$6:C14000,0,0,1))</f>
        <v/>
      </c>
      <c r="F13656" s="220"/>
      <c r="G13656" s="221"/>
      <c r="H13656" s="194"/>
      <c r="I13656" s="106"/>
      <c r="J13656" s="195"/>
      <c r="K13656" s="195"/>
      <c r="L13656" s="196"/>
    </row>
    <row r="13657">
      <c r="A13657" s="198"/>
      <c r="B13657" s="219"/>
      <c r="C13657" s="103"/>
      <c r="D13657" s="103"/>
      <c r="E13657" s="5" t="str">
        <f t="array" ref="E13657">IF(D13657="","",XLOOKUP(D13657,DATOS!$D$6:D14000,DATOS!$C$6:C14000,0,0,1))</f>
        <v/>
      </c>
      <c r="F13657" s="220"/>
      <c r="G13657" s="221"/>
      <c r="H13657" s="194"/>
      <c r="I13657" s="106"/>
      <c r="J13657" s="195"/>
      <c r="K13657" s="195"/>
      <c r="L13657" s="196"/>
    </row>
    <row r="13658">
      <c r="A13658" s="198"/>
      <c r="B13658" s="219"/>
      <c r="C13658" s="103"/>
      <c r="D13658" s="103"/>
      <c r="E13658" s="5" t="str">
        <f t="array" ref="E13658">IF(D13658="","",XLOOKUP(D13658,DATOS!$D$6:D14000,DATOS!$C$6:C14000,0,0,1))</f>
        <v/>
      </c>
      <c r="F13658" s="220"/>
      <c r="G13658" s="221"/>
      <c r="H13658" s="194"/>
      <c r="I13658" s="106"/>
      <c r="J13658" s="195"/>
      <c r="K13658" s="195"/>
      <c r="L13658" s="196"/>
    </row>
    <row r="13659">
      <c r="A13659" s="198"/>
      <c r="B13659" s="219"/>
      <c r="C13659" s="103"/>
      <c r="D13659" s="103"/>
      <c r="E13659" s="5" t="str">
        <f t="array" ref="E13659">IF(D13659="","",XLOOKUP(D13659,DATOS!$D$6:D14000,DATOS!$C$6:C14000,0,0,1))</f>
        <v/>
      </c>
      <c r="F13659" s="220"/>
      <c r="G13659" s="221"/>
      <c r="H13659" s="194"/>
      <c r="I13659" s="106"/>
      <c r="J13659" s="195"/>
      <c r="K13659" s="195"/>
      <c r="L13659" s="196"/>
    </row>
    <row r="13660">
      <c r="A13660" s="198"/>
      <c r="B13660" s="219"/>
      <c r="C13660" s="103"/>
      <c r="D13660" s="103"/>
      <c r="E13660" s="5" t="str">
        <f t="array" ref="E13660">IF(D13660="","",XLOOKUP(D13660,DATOS!$D$6:D14000,DATOS!$C$6:C14000,0,0,1))</f>
        <v/>
      </c>
      <c r="F13660" s="220"/>
      <c r="G13660" s="221"/>
      <c r="H13660" s="194"/>
      <c r="I13660" s="106"/>
      <c r="J13660" s="195"/>
      <c r="K13660" s="195"/>
      <c r="L13660" s="196"/>
    </row>
    <row r="13661">
      <c r="A13661" s="198"/>
      <c r="B13661" s="219"/>
      <c r="C13661" s="103"/>
      <c r="D13661" s="103"/>
      <c r="E13661" s="5" t="str">
        <f t="array" ref="E13661">IF(D13661="","",XLOOKUP(D13661,DATOS!$D$6:D14000,DATOS!$C$6:C14000,0,0,1))</f>
        <v/>
      </c>
      <c r="F13661" s="220"/>
      <c r="G13661" s="221"/>
      <c r="H13661" s="194"/>
      <c r="I13661" s="106"/>
      <c r="J13661" s="195"/>
      <c r="K13661" s="195"/>
      <c r="L13661" s="196"/>
    </row>
    <row r="13662">
      <c r="A13662" s="198"/>
      <c r="B13662" s="219"/>
      <c r="C13662" s="103"/>
      <c r="D13662" s="103"/>
      <c r="E13662" s="5" t="str">
        <f t="array" ref="E13662">IF(D13662="","",XLOOKUP(D13662,DATOS!$D$6:D14000,DATOS!$C$6:C14000,0,0,1))</f>
        <v/>
      </c>
      <c r="F13662" s="220"/>
      <c r="G13662" s="221"/>
      <c r="H13662" s="194"/>
      <c r="I13662" s="106"/>
      <c r="J13662" s="195"/>
      <c r="K13662" s="195"/>
      <c r="L13662" s="196"/>
    </row>
    <row r="13663">
      <c r="A13663" s="198"/>
      <c r="B13663" s="219"/>
      <c r="C13663" s="103"/>
      <c r="D13663" s="103"/>
      <c r="E13663" s="5" t="str">
        <f t="array" ref="E13663">IF(D13663="","",XLOOKUP(D13663,DATOS!$D$6:D14000,DATOS!$C$6:C14000,0,0,1))</f>
        <v/>
      </c>
      <c r="F13663" s="220"/>
      <c r="G13663" s="221"/>
      <c r="H13663" s="194"/>
      <c r="I13663" s="106"/>
      <c r="J13663" s="195"/>
      <c r="K13663" s="195"/>
      <c r="L13663" s="196"/>
    </row>
    <row r="13664">
      <c r="A13664" s="198"/>
      <c r="B13664" s="219"/>
      <c r="C13664" s="103"/>
      <c r="D13664" s="103"/>
      <c r="E13664" s="5" t="str">
        <f t="array" ref="E13664">IF(D13664="","",XLOOKUP(D13664,DATOS!$D$6:D14000,DATOS!$C$6:C14000,0,0,1))</f>
        <v/>
      </c>
      <c r="F13664" s="220"/>
      <c r="G13664" s="221"/>
      <c r="H13664" s="194"/>
      <c r="I13664" s="106"/>
      <c r="J13664" s="195"/>
      <c r="K13664" s="195"/>
      <c r="L13664" s="196"/>
    </row>
    <row r="13665">
      <c r="A13665" s="198"/>
      <c r="B13665" s="219"/>
      <c r="C13665" s="103"/>
      <c r="D13665" s="103"/>
      <c r="E13665" s="5" t="str">
        <f t="array" ref="E13665">IF(D13665="","",XLOOKUP(D13665,DATOS!$D$6:D14000,DATOS!$C$6:C14000,0,0,1))</f>
        <v/>
      </c>
      <c r="F13665" s="220"/>
      <c r="G13665" s="221"/>
      <c r="H13665" s="194"/>
      <c r="I13665" s="106"/>
      <c r="J13665" s="195"/>
      <c r="K13665" s="195"/>
      <c r="L13665" s="196"/>
    </row>
    <row r="13666">
      <c r="A13666" s="198"/>
      <c r="B13666" s="219"/>
      <c r="C13666" s="103"/>
      <c r="D13666" s="103"/>
      <c r="E13666" s="5" t="str">
        <f t="array" ref="E13666">IF(D13666="","",XLOOKUP(D13666,DATOS!$D$6:D14000,DATOS!$C$6:C14000,0,0,1))</f>
        <v/>
      </c>
      <c r="F13666" s="220"/>
      <c r="G13666" s="221"/>
      <c r="H13666" s="194"/>
      <c r="I13666" s="106"/>
      <c r="J13666" s="195"/>
      <c r="K13666" s="195"/>
      <c r="L13666" s="196"/>
    </row>
    <row r="13667">
      <c r="A13667" s="198"/>
      <c r="B13667" s="219"/>
      <c r="C13667" s="103"/>
      <c r="D13667" s="103"/>
      <c r="E13667" s="5" t="str">
        <f t="array" ref="E13667">IF(D13667="","",XLOOKUP(D13667,DATOS!$D$6:D14000,DATOS!$C$6:C14000,0,0,1))</f>
        <v/>
      </c>
      <c r="F13667" s="220"/>
      <c r="G13667" s="221"/>
      <c r="H13667" s="194"/>
      <c r="I13667" s="106"/>
      <c r="J13667" s="195"/>
      <c r="K13667" s="195"/>
      <c r="L13667" s="196"/>
    </row>
    <row r="13668">
      <c r="A13668" s="198"/>
      <c r="B13668" s="219"/>
      <c r="C13668" s="103"/>
      <c r="D13668" s="103"/>
      <c r="E13668" s="5" t="str">
        <f t="array" ref="E13668">IF(D13668="","",XLOOKUP(D13668,DATOS!$D$6:D14000,DATOS!$C$6:C14000,0,0,1))</f>
        <v/>
      </c>
      <c r="F13668" s="220"/>
      <c r="G13668" s="221"/>
      <c r="H13668" s="194"/>
      <c r="I13668" s="106"/>
      <c r="J13668" s="195"/>
      <c r="K13668" s="195"/>
      <c r="L13668" s="196"/>
    </row>
    <row r="13669">
      <c r="A13669" s="198"/>
      <c r="B13669" s="219"/>
      <c r="C13669" s="103"/>
      <c r="D13669" s="103"/>
      <c r="E13669" s="5" t="str">
        <f t="array" ref="E13669">IF(D13669="","",XLOOKUP(D13669,DATOS!$D$6:D14000,DATOS!$C$6:C14000,0,0,1))</f>
        <v/>
      </c>
      <c r="F13669" s="220"/>
      <c r="G13669" s="221"/>
      <c r="H13669" s="194"/>
      <c r="I13669" s="106"/>
      <c r="J13669" s="195"/>
      <c r="K13669" s="195"/>
      <c r="L13669" s="196"/>
    </row>
    <row r="13670">
      <c r="A13670" s="198"/>
      <c r="B13670" s="219"/>
      <c r="C13670" s="103"/>
      <c r="D13670" s="103"/>
      <c r="E13670" s="5" t="str">
        <f t="array" ref="E13670">IF(D13670="","",XLOOKUP(D13670,DATOS!$D$6:D14000,DATOS!$C$6:C14000,0,0,1))</f>
        <v/>
      </c>
      <c r="F13670" s="220"/>
      <c r="G13670" s="221"/>
      <c r="H13670" s="194"/>
      <c r="I13670" s="106"/>
      <c r="J13670" s="195"/>
      <c r="K13670" s="195"/>
      <c r="L13670" s="196"/>
    </row>
    <row r="13671">
      <c r="A13671" s="198"/>
      <c r="B13671" s="219"/>
      <c r="C13671" s="103"/>
      <c r="D13671" s="103"/>
      <c r="E13671" s="5" t="str">
        <f t="array" ref="E13671">IF(D13671="","",XLOOKUP(D13671,DATOS!$D$6:D14000,DATOS!$C$6:C14000,0,0,1))</f>
        <v/>
      </c>
      <c r="F13671" s="220"/>
      <c r="G13671" s="221"/>
      <c r="H13671" s="194"/>
      <c r="I13671" s="106"/>
      <c r="J13671" s="195"/>
      <c r="K13671" s="195"/>
      <c r="L13671" s="196"/>
    </row>
    <row r="13672">
      <c r="A13672" s="198"/>
      <c r="B13672" s="219"/>
      <c r="C13672" s="103"/>
      <c r="D13672" s="103"/>
      <c r="E13672" s="5" t="str">
        <f t="array" ref="E13672">IF(D13672="","",XLOOKUP(D13672,DATOS!$D$6:D14000,DATOS!$C$6:C14000,0,0,1))</f>
        <v/>
      </c>
      <c r="F13672" s="220"/>
      <c r="G13672" s="221"/>
      <c r="H13672" s="194"/>
      <c r="I13672" s="106"/>
      <c r="J13672" s="195"/>
      <c r="K13672" s="195"/>
      <c r="L13672" s="196"/>
    </row>
    <row r="13673">
      <c r="A13673" s="198"/>
      <c r="B13673" s="219"/>
      <c r="C13673" s="103"/>
      <c r="D13673" s="103"/>
      <c r="E13673" s="5" t="str">
        <f t="array" ref="E13673">IF(D13673="","",XLOOKUP(D13673,DATOS!$D$6:D14000,DATOS!$C$6:C14000,0,0,1))</f>
        <v/>
      </c>
      <c r="F13673" s="220"/>
      <c r="G13673" s="221"/>
      <c r="H13673" s="194"/>
      <c r="I13673" s="106"/>
      <c r="J13673" s="195"/>
      <c r="K13673" s="195"/>
      <c r="L13673" s="196"/>
    </row>
    <row r="13674">
      <c r="A13674" s="198"/>
      <c r="B13674" s="219"/>
      <c r="C13674" s="103"/>
      <c r="D13674" s="103"/>
      <c r="E13674" s="5" t="str">
        <f t="array" ref="E13674">IF(D13674="","",XLOOKUP(D13674,DATOS!$D$6:D14000,DATOS!$C$6:C14000,0,0,1))</f>
        <v/>
      </c>
      <c r="F13674" s="220"/>
      <c r="G13674" s="221"/>
      <c r="H13674" s="194"/>
      <c r="I13674" s="106"/>
      <c r="J13674" s="195"/>
      <c r="K13674" s="195"/>
      <c r="L13674" s="196"/>
    </row>
    <row r="13675">
      <c r="A13675" s="198"/>
      <c r="B13675" s="219"/>
      <c r="C13675" s="103"/>
      <c r="D13675" s="103"/>
      <c r="E13675" s="5" t="str">
        <f t="array" ref="E13675">IF(D13675="","",XLOOKUP(D13675,DATOS!$D$6:D14000,DATOS!$C$6:C14000,0,0,1))</f>
        <v/>
      </c>
      <c r="F13675" s="220"/>
      <c r="G13675" s="221"/>
      <c r="H13675" s="194"/>
      <c r="I13675" s="106"/>
      <c r="J13675" s="195"/>
      <c r="K13675" s="195"/>
      <c r="L13675" s="196"/>
    </row>
    <row r="13676">
      <c r="A13676" s="198"/>
      <c r="B13676" s="219"/>
      <c r="C13676" s="103"/>
      <c r="D13676" s="103"/>
      <c r="E13676" s="5" t="str">
        <f t="array" ref="E13676">IF(D13676="","",XLOOKUP(D13676,DATOS!$D$6:D14000,DATOS!$C$6:C14000,0,0,1))</f>
        <v/>
      </c>
      <c r="F13676" s="220"/>
      <c r="G13676" s="221"/>
      <c r="H13676" s="194"/>
      <c r="I13676" s="106"/>
      <c r="J13676" s="195"/>
      <c r="K13676" s="195"/>
      <c r="L13676" s="196"/>
    </row>
    <row r="13677">
      <c r="A13677" s="198"/>
      <c r="B13677" s="219"/>
      <c r="C13677" s="103"/>
      <c r="D13677" s="103"/>
      <c r="E13677" s="5" t="str">
        <f t="array" ref="E13677">IF(D13677="","",XLOOKUP(D13677,DATOS!$D$6:D14000,DATOS!$C$6:C14000,0,0,1))</f>
        <v/>
      </c>
      <c r="F13677" s="220"/>
      <c r="G13677" s="221"/>
      <c r="H13677" s="194"/>
      <c r="I13677" s="106"/>
      <c r="J13677" s="195"/>
      <c r="K13677" s="195"/>
      <c r="L13677" s="196"/>
    </row>
    <row r="13678">
      <c r="A13678" s="198"/>
      <c r="B13678" s="219"/>
      <c r="C13678" s="103"/>
      <c r="D13678" s="103"/>
      <c r="E13678" s="5" t="str">
        <f t="array" ref="E13678">IF(D13678="","",XLOOKUP(D13678,DATOS!$D$6:D14000,DATOS!$C$6:C14000,0,0,1))</f>
        <v/>
      </c>
      <c r="F13678" s="220"/>
      <c r="G13678" s="221"/>
      <c r="H13678" s="194"/>
      <c r="I13678" s="106"/>
      <c r="J13678" s="195"/>
      <c r="K13678" s="195"/>
      <c r="L13678" s="196"/>
    </row>
    <row r="13679">
      <c r="A13679" s="198"/>
      <c r="B13679" s="219"/>
      <c r="C13679" s="103"/>
      <c r="D13679" s="103"/>
      <c r="E13679" s="5" t="str">
        <f t="array" ref="E13679">IF(D13679="","",XLOOKUP(D13679,DATOS!$D$6:D14000,DATOS!$C$6:C14000,0,0,1))</f>
        <v/>
      </c>
      <c r="F13679" s="220"/>
      <c r="G13679" s="221"/>
      <c r="H13679" s="194"/>
      <c r="I13679" s="106"/>
      <c r="J13679" s="195"/>
      <c r="K13679" s="195"/>
      <c r="L13679" s="196"/>
    </row>
    <row r="13680">
      <c r="A13680" s="198"/>
      <c r="B13680" s="219"/>
      <c r="C13680" s="103"/>
      <c r="D13680" s="103"/>
      <c r="E13680" s="5" t="str">
        <f t="array" ref="E13680">IF(D13680="","",XLOOKUP(D13680,DATOS!$D$6:D14000,DATOS!$C$6:C14000,0,0,1))</f>
        <v/>
      </c>
      <c r="F13680" s="220"/>
      <c r="G13680" s="221"/>
      <c r="H13680" s="194"/>
      <c r="I13680" s="106"/>
      <c r="J13680" s="195"/>
      <c r="K13680" s="195"/>
      <c r="L13680" s="196"/>
    </row>
    <row r="13681">
      <c r="A13681" s="198"/>
      <c r="B13681" s="219"/>
      <c r="C13681" s="103"/>
      <c r="D13681" s="103"/>
      <c r="E13681" s="5" t="str">
        <f t="array" ref="E13681">IF(D13681="","",XLOOKUP(D13681,DATOS!$D$6:D14000,DATOS!$C$6:C14000,0,0,1))</f>
        <v/>
      </c>
      <c r="F13681" s="220"/>
      <c r="G13681" s="221"/>
      <c r="H13681" s="194"/>
      <c r="I13681" s="106"/>
      <c r="J13681" s="195"/>
      <c r="K13681" s="195"/>
      <c r="L13681" s="196"/>
    </row>
    <row r="13682">
      <c r="A13682" s="198"/>
      <c r="B13682" s="219"/>
      <c r="C13682" s="103"/>
      <c r="D13682" s="103"/>
      <c r="E13682" s="5" t="str">
        <f t="array" ref="E13682">IF(D13682="","",XLOOKUP(D13682,DATOS!$D$6:D14000,DATOS!$C$6:C14000,0,0,1))</f>
        <v/>
      </c>
      <c r="F13682" s="220"/>
      <c r="G13682" s="221"/>
      <c r="H13682" s="194"/>
      <c r="I13682" s="106"/>
      <c r="J13682" s="195"/>
      <c r="K13682" s="195"/>
      <c r="L13682" s="196"/>
    </row>
    <row r="13683">
      <c r="A13683" s="198"/>
      <c r="B13683" s="219"/>
      <c r="C13683" s="103"/>
      <c r="D13683" s="103"/>
      <c r="E13683" s="5" t="str">
        <f t="array" ref="E13683">IF(D13683="","",XLOOKUP(D13683,DATOS!$D$6:D14000,DATOS!$C$6:C14000,0,0,1))</f>
        <v/>
      </c>
      <c r="F13683" s="220"/>
      <c r="G13683" s="221"/>
      <c r="H13683" s="194"/>
      <c r="I13683" s="106"/>
      <c r="J13683" s="195"/>
      <c r="K13683" s="195"/>
      <c r="L13683" s="196"/>
    </row>
    <row r="13684">
      <c r="A13684" s="198"/>
      <c r="B13684" s="219"/>
      <c r="C13684" s="103"/>
      <c r="D13684" s="103"/>
      <c r="E13684" s="5" t="str">
        <f t="array" ref="E13684">IF(D13684="","",XLOOKUP(D13684,DATOS!$D$6:D14000,DATOS!$C$6:C14000,0,0,1))</f>
        <v/>
      </c>
      <c r="F13684" s="220"/>
      <c r="G13684" s="221"/>
      <c r="H13684" s="194"/>
      <c r="I13684" s="106"/>
      <c r="J13684" s="195"/>
      <c r="K13684" s="195"/>
      <c r="L13684" s="196"/>
    </row>
    <row r="13685">
      <c r="A13685" s="198"/>
      <c r="B13685" s="219"/>
      <c r="C13685" s="103"/>
      <c r="D13685" s="103"/>
      <c r="E13685" s="5" t="str">
        <f t="array" ref="E13685">IF(D13685="","",XLOOKUP(D13685,DATOS!$D$6:D14000,DATOS!$C$6:C14000,0,0,1))</f>
        <v/>
      </c>
      <c r="F13685" s="220"/>
      <c r="G13685" s="221"/>
      <c r="H13685" s="194"/>
      <c r="I13685" s="106"/>
      <c r="J13685" s="195"/>
      <c r="K13685" s="195"/>
      <c r="L13685" s="196"/>
    </row>
    <row r="13686">
      <c r="A13686" s="198"/>
      <c r="B13686" s="219"/>
      <c r="C13686" s="103"/>
      <c r="D13686" s="103"/>
      <c r="E13686" s="5" t="str">
        <f t="array" ref="E13686">IF(D13686="","",XLOOKUP(D13686,DATOS!$D$6:D14000,DATOS!$C$6:C14000,0,0,1))</f>
        <v/>
      </c>
      <c r="F13686" s="220"/>
      <c r="G13686" s="221"/>
      <c r="H13686" s="194"/>
      <c r="I13686" s="106"/>
      <c r="J13686" s="195"/>
      <c r="K13686" s="195"/>
      <c r="L13686" s="196"/>
    </row>
    <row r="13687">
      <c r="A13687" s="198"/>
      <c r="B13687" s="219"/>
      <c r="C13687" s="103"/>
      <c r="D13687" s="103"/>
      <c r="E13687" s="5" t="str">
        <f t="array" ref="E13687">IF(D13687="","",XLOOKUP(D13687,DATOS!$D$6:D14000,DATOS!$C$6:C14000,0,0,1))</f>
        <v/>
      </c>
      <c r="F13687" s="220"/>
      <c r="G13687" s="221"/>
      <c r="H13687" s="194"/>
      <c r="I13687" s="106"/>
      <c r="J13687" s="195"/>
      <c r="K13687" s="195"/>
      <c r="L13687" s="196"/>
    </row>
    <row r="13688">
      <c r="A13688" s="198"/>
      <c r="B13688" s="219"/>
      <c r="C13688" s="103"/>
      <c r="D13688" s="103"/>
      <c r="E13688" s="5" t="str">
        <f t="array" ref="E13688">IF(D13688="","",XLOOKUP(D13688,DATOS!$D$6:D14000,DATOS!$C$6:C14000,0,0,1))</f>
        <v/>
      </c>
      <c r="F13688" s="220"/>
      <c r="G13688" s="221"/>
      <c r="H13688" s="194"/>
      <c r="I13688" s="106"/>
      <c r="J13688" s="195"/>
      <c r="K13688" s="195"/>
      <c r="L13688" s="196"/>
    </row>
    <row r="13689">
      <c r="A13689" s="198"/>
      <c r="B13689" s="219"/>
      <c r="C13689" s="103"/>
      <c r="D13689" s="103"/>
      <c r="E13689" s="5" t="str">
        <f t="array" ref="E13689">IF(D13689="","",XLOOKUP(D13689,DATOS!$D$6:D14000,DATOS!$C$6:C14000,0,0,1))</f>
        <v/>
      </c>
      <c r="F13689" s="220"/>
      <c r="G13689" s="221"/>
      <c r="H13689" s="194"/>
      <c r="I13689" s="106"/>
      <c r="J13689" s="195"/>
      <c r="K13689" s="195"/>
      <c r="L13689" s="196"/>
    </row>
    <row r="13690">
      <c r="A13690" s="198"/>
      <c r="B13690" s="219"/>
      <c r="C13690" s="103"/>
      <c r="D13690" s="103"/>
      <c r="E13690" s="5" t="str">
        <f t="array" ref="E13690">IF(D13690="","",XLOOKUP(D13690,DATOS!$D$6:D14000,DATOS!$C$6:C14000,0,0,1))</f>
        <v/>
      </c>
      <c r="F13690" s="220"/>
      <c r="G13690" s="221"/>
      <c r="H13690" s="194"/>
      <c r="I13690" s="106"/>
      <c r="J13690" s="195"/>
      <c r="K13690" s="195"/>
      <c r="L13690" s="196"/>
    </row>
    <row r="13691">
      <c r="A13691" s="198"/>
      <c r="B13691" s="219"/>
      <c r="C13691" s="103"/>
      <c r="D13691" s="103"/>
      <c r="E13691" s="5" t="str">
        <f t="array" ref="E13691">IF(D13691="","",XLOOKUP(D13691,DATOS!$D$6:D14000,DATOS!$C$6:C14000,0,0,1))</f>
        <v/>
      </c>
      <c r="F13691" s="220"/>
      <c r="G13691" s="221"/>
      <c r="H13691" s="194"/>
      <c r="I13691" s="106"/>
      <c r="J13691" s="195"/>
      <c r="K13691" s="195"/>
      <c r="L13691" s="196"/>
    </row>
    <row r="13692">
      <c r="A13692" s="198"/>
      <c r="B13692" s="219"/>
      <c r="C13692" s="103"/>
      <c r="D13692" s="103"/>
      <c r="E13692" s="5" t="str">
        <f t="array" ref="E13692">IF(D13692="","",XLOOKUP(D13692,DATOS!$D$6:D14000,DATOS!$C$6:C14000,0,0,1))</f>
        <v/>
      </c>
      <c r="F13692" s="220"/>
      <c r="G13692" s="221"/>
      <c r="H13692" s="194"/>
      <c r="I13692" s="106"/>
      <c r="J13692" s="195"/>
      <c r="K13692" s="195"/>
      <c r="L13692" s="196"/>
    </row>
    <row r="13693">
      <c r="A13693" s="198"/>
      <c r="B13693" s="219"/>
      <c r="C13693" s="103"/>
      <c r="D13693" s="103"/>
      <c r="E13693" s="5" t="str">
        <f t="array" ref="E13693">IF(D13693="","",XLOOKUP(D13693,DATOS!$D$6:D14000,DATOS!$C$6:C14000,0,0,1))</f>
        <v/>
      </c>
      <c r="F13693" s="220"/>
      <c r="G13693" s="221"/>
      <c r="H13693" s="194"/>
      <c r="I13693" s="106"/>
      <c r="J13693" s="195"/>
      <c r="K13693" s="195"/>
      <c r="L13693" s="196"/>
    </row>
    <row r="13694">
      <c r="A13694" s="198"/>
      <c r="B13694" s="219"/>
      <c r="C13694" s="103"/>
      <c r="D13694" s="103"/>
      <c r="E13694" s="5" t="str">
        <f t="array" ref="E13694">IF(D13694="","",XLOOKUP(D13694,DATOS!$D$6:D14000,DATOS!$C$6:C14000,0,0,1))</f>
        <v/>
      </c>
      <c r="F13694" s="220"/>
      <c r="G13694" s="221"/>
      <c r="H13694" s="194"/>
      <c r="I13694" s="106"/>
      <c r="J13694" s="195"/>
      <c r="K13694" s="195"/>
      <c r="L13694" s="196"/>
    </row>
    <row r="13695">
      <c r="A13695" s="198"/>
      <c r="B13695" s="219"/>
      <c r="C13695" s="103"/>
      <c r="D13695" s="103"/>
      <c r="E13695" s="5" t="str">
        <f t="array" ref="E13695">IF(D13695="","",XLOOKUP(D13695,DATOS!$D$6:D14000,DATOS!$C$6:C14000,0,0,1))</f>
        <v/>
      </c>
      <c r="F13695" s="220"/>
      <c r="G13695" s="221"/>
      <c r="H13695" s="194"/>
      <c r="I13695" s="106"/>
      <c r="J13695" s="195"/>
      <c r="K13695" s="195"/>
      <c r="L13695" s="196"/>
    </row>
    <row r="13696">
      <c r="A13696" s="198"/>
      <c r="B13696" s="219"/>
      <c r="C13696" s="103"/>
      <c r="D13696" s="103"/>
      <c r="E13696" s="5" t="str">
        <f t="array" ref="E13696">IF(D13696="","",XLOOKUP(D13696,DATOS!$D$6:D14000,DATOS!$C$6:C14000,0,0,1))</f>
        <v/>
      </c>
      <c r="F13696" s="220"/>
      <c r="G13696" s="221"/>
      <c r="H13696" s="194"/>
      <c r="I13696" s="106"/>
      <c r="J13696" s="195"/>
      <c r="K13696" s="195"/>
      <c r="L13696" s="196"/>
    </row>
    <row r="13697">
      <c r="A13697" s="198"/>
      <c r="B13697" s="219"/>
      <c r="C13697" s="103"/>
      <c r="D13697" s="103"/>
      <c r="E13697" s="5" t="str">
        <f t="array" ref="E13697">IF(D13697="","",XLOOKUP(D13697,DATOS!$D$6:D14000,DATOS!$C$6:C14000,0,0,1))</f>
        <v/>
      </c>
      <c r="F13697" s="220"/>
      <c r="G13697" s="221"/>
      <c r="H13697" s="194"/>
      <c r="I13697" s="106"/>
      <c r="J13697" s="195"/>
      <c r="K13697" s="195"/>
      <c r="L13697" s="196"/>
    </row>
    <row r="13698">
      <c r="A13698" s="198"/>
      <c r="B13698" s="219"/>
      <c r="C13698" s="103"/>
      <c r="D13698" s="103"/>
      <c r="E13698" s="5" t="str">
        <f t="array" ref="E13698">IF(D13698="","",XLOOKUP(D13698,DATOS!$D$6:D14000,DATOS!$C$6:C14000,0,0,1))</f>
        <v/>
      </c>
      <c r="F13698" s="220"/>
      <c r="G13698" s="221"/>
      <c r="H13698" s="194"/>
      <c r="I13698" s="106"/>
      <c r="J13698" s="195"/>
      <c r="K13698" s="195"/>
      <c r="L13698" s="196"/>
    </row>
    <row r="13699">
      <c r="A13699" s="198"/>
      <c r="B13699" s="219"/>
      <c r="C13699" s="103"/>
      <c r="D13699" s="103"/>
      <c r="E13699" s="5" t="str">
        <f t="array" ref="E13699">IF(D13699="","",XLOOKUP(D13699,DATOS!$D$6:D14000,DATOS!$C$6:C14000,0,0,1))</f>
        <v/>
      </c>
      <c r="F13699" s="220"/>
      <c r="G13699" s="221"/>
      <c r="H13699" s="194"/>
      <c r="I13699" s="106"/>
      <c r="J13699" s="195"/>
      <c r="K13699" s="195"/>
      <c r="L13699" s="196"/>
    </row>
    <row r="13700">
      <c r="A13700" s="198"/>
      <c r="B13700" s="219"/>
      <c r="C13700" s="103"/>
      <c r="D13700" s="103"/>
      <c r="E13700" s="5" t="str">
        <f t="array" ref="E13700">IF(D13700="","",XLOOKUP(D13700,DATOS!$D$6:D14000,DATOS!$C$6:C14000,0,0,1))</f>
        <v/>
      </c>
      <c r="F13700" s="220"/>
      <c r="G13700" s="221"/>
      <c r="H13700" s="194"/>
      <c r="I13700" s="106"/>
      <c r="J13700" s="195"/>
      <c r="K13700" s="195"/>
      <c r="L13700" s="196"/>
    </row>
    <row r="13701">
      <c r="A13701" s="198"/>
      <c r="B13701" s="219"/>
      <c r="C13701" s="103"/>
      <c r="D13701" s="103"/>
      <c r="E13701" s="5" t="str">
        <f t="array" ref="E13701">IF(D13701="","",XLOOKUP(D13701,DATOS!$D$6:D14000,DATOS!$C$6:C14000,0,0,1))</f>
        <v/>
      </c>
      <c r="F13701" s="220"/>
      <c r="G13701" s="221"/>
      <c r="H13701" s="194"/>
      <c r="I13701" s="106"/>
      <c r="J13701" s="195"/>
      <c r="K13701" s="195"/>
      <c r="L13701" s="196"/>
    </row>
    <row r="13702">
      <c r="A13702" s="198"/>
      <c r="B13702" s="219"/>
      <c r="C13702" s="103"/>
      <c r="D13702" s="103"/>
      <c r="E13702" s="5" t="str">
        <f t="array" ref="E13702">IF(D13702="","",XLOOKUP(D13702,DATOS!$D$6:D14000,DATOS!$C$6:C14000,0,0,1))</f>
        <v/>
      </c>
      <c r="F13702" s="220"/>
      <c r="G13702" s="221"/>
      <c r="H13702" s="194"/>
      <c r="I13702" s="106"/>
      <c r="J13702" s="195"/>
      <c r="K13702" s="195"/>
      <c r="L13702" s="196"/>
    </row>
    <row r="13703">
      <c r="A13703" s="198"/>
      <c r="B13703" s="219"/>
      <c r="C13703" s="103"/>
      <c r="D13703" s="103"/>
      <c r="E13703" s="5" t="str">
        <f t="array" ref="E13703">IF(D13703="","",XLOOKUP(D13703,DATOS!$D$6:D14000,DATOS!$C$6:C14000,0,0,1))</f>
        <v/>
      </c>
      <c r="F13703" s="220"/>
      <c r="G13703" s="221"/>
      <c r="H13703" s="194"/>
      <c r="I13703" s="106"/>
      <c r="J13703" s="195"/>
      <c r="K13703" s="195"/>
      <c r="L13703" s="196"/>
    </row>
    <row r="13704">
      <c r="A13704" s="198"/>
      <c r="B13704" s="219"/>
      <c r="C13704" s="103"/>
      <c r="D13704" s="103"/>
      <c r="E13704" s="5" t="str">
        <f t="array" ref="E13704">IF(D13704="","",XLOOKUP(D13704,DATOS!$D$6:D14000,DATOS!$C$6:C14000,0,0,1))</f>
        <v/>
      </c>
      <c r="F13704" s="220"/>
      <c r="G13704" s="221"/>
      <c r="H13704" s="194"/>
      <c r="I13704" s="106"/>
      <c r="J13704" s="195"/>
      <c r="K13704" s="195"/>
      <c r="L13704" s="196"/>
    </row>
    <row r="13705">
      <c r="A13705" s="198"/>
      <c r="B13705" s="219"/>
      <c r="C13705" s="103"/>
      <c r="D13705" s="103"/>
      <c r="E13705" s="5" t="str">
        <f t="array" ref="E13705">IF(D13705="","",XLOOKUP(D13705,DATOS!$D$6:D14000,DATOS!$C$6:C14000,0,0,1))</f>
        <v/>
      </c>
      <c r="F13705" s="220"/>
      <c r="G13705" s="221"/>
      <c r="H13705" s="194"/>
      <c r="I13705" s="106"/>
      <c r="J13705" s="195"/>
      <c r="K13705" s="195"/>
      <c r="L13705" s="196"/>
    </row>
    <row r="13706">
      <c r="A13706" s="198"/>
      <c r="B13706" s="219"/>
      <c r="C13706" s="103"/>
      <c r="D13706" s="103"/>
      <c r="E13706" s="5" t="str">
        <f t="array" ref="E13706">IF(D13706="","",XLOOKUP(D13706,DATOS!$D$6:D14000,DATOS!$C$6:C14000,0,0,1))</f>
        <v/>
      </c>
      <c r="F13706" s="220"/>
      <c r="G13706" s="221"/>
      <c r="H13706" s="194"/>
      <c r="I13706" s="106"/>
      <c r="J13706" s="195"/>
      <c r="K13706" s="195"/>
      <c r="L13706" s="196"/>
    </row>
    <row r="13707">
      <c r="A13707" s="198"/>
      <c r="B13707" s="219"/>
      <c r="C13707" s="103"/>
      <c r="D13707" s="103"/>
      <c r="E13707" s="5" t="str">
        <f t="array" ref="E13707">IF(D13707="","",XLOOKUP(D13707,DATOS!$D$6:D14000,DATOS!$C$6:C14000,0,0,1))</f>
        <v/>
      </c>
      <c r="F13707" s="220"/>
      <c r="G13707" s="221"/>
      <c r="H13707" s="194"/>
      <c r="I13707" s="106"/>
      <c r="J13707" s="195"/>
      <c r="K13707" s="195"/>
      <c r="L13707" s="196"/>
    </row>
    <row r="13708">
      <c r="A13708" s="198"/>
      <c r="B13708" s="219"/>
      <c r="C13708" s="103"/>
      <c r="D13708" s="103"/>
      <c r="E13708" s="5" t="str">
        <f t="array" ref="E13708">IF(D13708="","",XLOOKUP(D13708,DATOS!$D$6:D14000,DATOS!$C$6:C14000,0,0,1))</f>
        <v/>
      </c>
      <c r="F13708" s="220"/>
      <c r="G13708" s="221"/>
      <c r="H13708" s="194"/>
      <c r="I13708" s="106"/>
      <c r="J13708" s="195"/>
      <c r="K13708" s="195"/>
      <c r="L13708" s="196"/>
    </row>
    <row r="13709">
      <c r="A13709" s="198"/>
      <c r="B13709" s="219"/>
      <c r="C13709" s="103"/>
      <c r="D13709" s="103"/>
      <c r="E13709" s="5" t="str">
        <f t="array" ref="E13709">IF(D13709="","",XLOOKUP(D13709,DATOS!$D$6:D14000,DATOS!$C$6:C14000,0,0,1))</f>
        <v/>
      </c>
      <c r="F13709" s="220"/>
      <c r="G13709" s="221"/>
      <c r="H13709" s="194"/>
      <c r="I13709" s="106"/>
      <c r="J13709" s="195"/>
      <c r="K13709" s="195"/>
      <c r="L13709" s="196"/>
    </row>
    <row r="13710">
      <c r="A13710" s="198"/>
      <c r="B13710" s="219"/>
      <c r="C13710" s="103"/>
      <c r="D13710" s="103"/>
      <c r="E13710" s="5" t="str">
        <f t="array" ref="E13710">IF(D13710="","",XLOOKUP(D13710,DATOS!$D$6:D14000,DATOS!$C$6:C14000,0,0,1))</f>
        <v/>
      </c>
      <c r="F13710" s="220"/>
      <c r="G13710" s="221"/>
      <c r="H13710" s="194"/>
      <c r="I13710" s="106"/>
      <c r="J13710" s="195"/>
      <c r="K13710" s="195"/>
      <c r="L13710" s="196"/>
    </row>
    <row r="13711">
      <c r="A13711" s="198"/>
      <c r="B13711" s="219"/>
      <c r="C13711" s="103"/>
      <c r="D13711" s="103"/>
      <c r="E13711" s="5" t="str">
        <f t="array" ref="E13711">IF(D13711="","",XLOOKUP(D13711,DATOS!$D$6:D14000,DATOS!$C$6:C14000,0,0,1))</f>
        <v/>
      </c>
      <c r="F13711" s="220"/>
      <c r="G13711" s="221"/>
      <c r="H13711" s="194"/>
      <c r="I13711" s="106"/>
      <c r="J13711" s="195"/>
      <c r="K13711" s="195"/>
      <c r="L13711" s="196"/>
    </row>
    <row r="13712">
      <c r="A13712" s="198"/>
      <c r="B13712" s="219"/>
      <c r="C13712" s="103"/>
      <c r="D13712" s="103"/>
      <c r="E13712" s="5" t="str">
        <f t="array" ref="E13712">IF(D13712="","",XLOOKUP(D13712,DATOS!$D$6:D14000,DATOS!$C$6:C14000,0,0,1))</f>
        <v/>
      </c>
      <c r="F13712" s="220"/>
      <c r="G13712" s="221"/>
      <c r="H13712" s="194"/>
      <c r="I13712" s="106"/>
      <c r="J13712" s="195"/>
      <c r="K13712" s="195"/>
      <c r="L13712" s="196"/>
    </row>
    <row r="13713">
      <c r="A13713" s="198"/>
      <c r="B13713" s="219"/>
      <c r="C13713" s="103"/>
      <c r="D13713" s="103"/>
      <c r="E13713" s="5" t="str">
        <f t="array" ref="E13713">IF(D13713="","",XLOOKUP(D13713,DATOS!$D$6:D14000,DATOS!$C$6:C14000,0,0,1))</f>
        <v/>
      </c>
      <c r="F13713" s="220"/>
      <c r="G13713" s="221"/>
      <c r="H13713" s="194"/>
      <c r="I13713" s="106"/>
      <c r="J13713" s="195"/>
      <c r="K13713" s="195"/>
      <c r="L13713" s="196"/>
    </row>
    <row r="13714">
      <c r="A13714" s="198"/>
      <c r="B13714" s="219"/>
      <c r="C13714" s="103"/>
      <c r="D13714" s="103"/>
      <c r="E13714" s="5" t="str">
        <f t="array" ref="E13714">IF(D13714="","",XLOOKUP(D13714,DATOS!$D$6:D14000,DATOS!$C$6:C14000,0,0,1))</f>
        <v/>
      </c>
      <c r="F13714" s="220"/>
      <c r="G13714" s="221"/>
      <c r="H13714" s="194"/>
      <c r="I13714" s="106"/>
      <c r="J13714" s="195"/>
      <c r="K13714" s="195"/>
      <c r="L13714" s="196"/>
    </row>
    <row r="13715">
      <c r="A13715" s="198"/>
      <c r="B13715" s="219"/>
      <c r="C13715" s="103"/>
      <c r="D13715" s="103"/>
      <c r="E13715" s="5" t="str">
        <f t="array" ref="E13715">IF(D13715="","",XLOOKUP(D13715,DATOS!$D$6:D14000,DATOS!$C$6:C14000,0,0,1))</f>
        <v/>
      </c>
      <c r="F13715" s="220"/>
      <c r="G13715" s="221"/>
      <c r="H13715" s="194"/>
      <c r="I13715" s="106"/>
      <c r="J13715" s="195"/>
      <c r="K13715" s="195"/>
      <c r="L13715" s="196"/>
    </row>
    <row r="13716">
      <c r="A13716" s="198"/>
      <c r="B13716" s="219"/>
      <c r="C13716" s="103"/>
      <c r="D13716" s="103"/>
      <c r="E13716" s="5" t="str">
        <f t="array" ref="E13716">IF(D13716="","",XLOOKUP(D13716,DATOS!$D$6:D14000,DATOS!$C$6:C14000,0,0,1))</f>
        <v/>
      </c>
      <c r="F13716" s="220"/>
      <c r="G13716" s="221"/>
      <c r="H13716" s="194"/>
      <c r="I13716" s="106"/>
      <c r="J13716" s="195"/>
      <c r="K13716" s="195"/>
      <c r="L13716" s="196"/>
    </row>
    <row r="13717">
      <c r="A13717" s="198"/>
      <c r="B13717" s="219"/>
      <c r="C13717" s="103"/>
      <c r="D13717" s="103"/>
      <c r="E13717" s="5" t="str">
        <f t="array" ref="E13717">IF(D13717="","",XLOOKUP(D13717,DATOS!$D$6:D14000,DATOS!$C$6:C14000,0,0,1))</f>
        <v/>
      </c>
      <c r="F13717" s="220"/>
      <c r="G13717" s="221"/>
      <c r="H13717" s="194"/>
      <c r="I13717" s="106"/>
      <c r="J13717" s="195"/>
      <c r="K13717" s="195"/>
      <c r="L13717" s="196"/>
    </row>
    <row r="13718">
      <c r="A13718" s="198"/>
      <c r="B13718" s="219"/>
      <c r="C13718" s="103"/>
      <c r="D13718" s="103"/>
      <c r="E13718" s="5" t="str">
        <f t="array" ref="E13718">IF(D13718="","",XLOOKUP(D13718,DATOS!$D$6:D14000,DATOS!$C$6:C14000,0,0,1))</f>
        <v/>
      </c>
      <c r="F13718" s="220"/>
      <c r="G13718" s="221"/>
      <c r="H13718" s="194"/>
      <c r="I13718" s="106"/>
      <c r="J13718" s="195"/>
      <c r="K13718" s="195"/>
      <c r="L13718" s="196"/>
    </row>
    <row r="13719">
      <c r="A13719" s="198"/>
      <c r="B13719" s="219"/>
      <c r="C13719" s="103"/>
      <c r="D13719" s="103"/>
      <c r="E13719" s="5" t="str">
        <f t="array" ref="E13719">IF(D13719="","",XLOOKUP(D13719,DATOS!$D$6:D14000,DATOS!$C$6:C14000,0,0,1))</f>
        <v/>
      </c>
      <c r="F13719" s="220"/>
      <c r="G13719" s="221"/>
      <c r="H13719" s="194"/>
      <c r="I13719" s="106"/>
      <c r="J13719" s="195"/>
      <c r="K13719" s="195"/>
      <c r="L13719" s="196"/>
    </row>
    <row r="13720">
      <c r="A13720" s="198"/>
      <c r="B13720" s="219"/>
      <c r="C13720" s="103"/>
      <c r="D13720" s="103"/>
      <c r="E13720" s="5" t="str">
        <f t="array" ref="E13720">IF(D13720="","",XLOOKUP(D13720,DATOS!$D$6:D14000,DATOS!$C$6:C14000,0,0,1))</f>
        <v/>
      </c>
      <c r="F13720" s="220"/>
      <c r="G13720" s="221"/>
      <c r="H13720" s="194"/>
      <c r="I13720" s="106"/>
      <c r="J13720" s="195"/>
      <c r="K13720" s="195"/>
      <c r="L13720" s="196"/>
    </row>
    <row r="13721">
      <c r="A13721" s="198"/>
      <c r="B13721" s="219"/>
      <c r="C13721" s="103"/>
      <c r="D13721" s="103"/>
      <c r="E13721" s="5" t="str">
        <f t="array" ref="E13721">IF(D13721="","",XLOOKUP(D13721,DATOS!$D$6:D14000,DATOS!$C$6:C14000,0,0,1))</f>
        <v/>
      </c>
      <c r="F13721" s="220"/>
      <c r="G13721" s="221"/>
      <c r="H13721" s="194"/>
      <c r="I13721" s="106"/>
      <c r="J13721" s="195"/>
      <c r="K13721" s="195"/>
      <c r="L13721" s="196"/>
    </row>
    <row r="13722">
      <c r="A13722" s="198"/>
      <c r="B13722" s="219"/>
      <c r="C13722" s="103"/>
      <c r="D13722" s="103"/>
      <c r="E13722" s="5" t="str">
        <f t="array" ref="E13722">IF(D13722="","",XLOOKUP(D13722,DATOS!$D$6:D14000,DATOS!$C$6:C14000,0,0,1))</f>
        <v/>
      </c>
      <c r="F13722" s="220"/>
      <c r="G13722" s="221"/>
      <c r="H13722" s="194"/>
      <c r="I13722" s="106"/>
      <c r="J13722" s="195"/>
      <c r="K13722" s="195"/>
      <c r="L13722" s="196"/>
    </row>
    <row r="13723">
      <c r="A13723" s="198"/>
      <c r="B13723" s="219"/>
      <c r="C13723" s="103"/>
      <c r="D13723" s="103"/>
      <c r="E13723" s="5" t="str">
        <f t="array" ref="E13723">IF(D13723="","",XLOOKUP(D13723,DATOS!$D$6:D14000,DATOS!$C$6:C14000,0,0,1))</f>
        <v/>
      </c>
      <c r="F13723" s="220"/>
      <c r="G13723" s="221"/>
      <c r="H13723" s="194"/>
      <c r="I13723" s="106"/>
      <c r="J13723" s="195"/>
      <c r="K13723" s="195"/>
      <c r="L13723" s="196"/>
    </row>
    <row r="13724">
      <c r="A13724" s="198"/>
      <c r="B13724" s="219"/>
      <c r="C13724" s="103"/>
      <c r="D13724" s="103"/>
      <c r="E13724" s="5" t="str">
        <f t="array" ref="E13724">IF(D13724="","",XLOOKUP(D13724,DATOS!$D$6:D14000,DATOS!$C$6:C14000,0,0,1))</f>
        <v/>
      </c>
      <c r="F13724" s="220"/>
      <c r="G13724" s="221"/>
      <c r="H13724" s="194"/>
      <c r="I13724" s="106"/>
      <c r="J13724" s="195"/>
      <c r="K13724" s="195"/>
      <c r="L13724" s="196"/>
    </row>
    <row r="13725">
      <c r="A13725" s="198"/>
      <c r="B13725" s="219"/>
      <c r="C13725" s="103"/>
      <c r="D13725" s="103"/>
      <c r="E13725" s="5" t="str">
        <f t="array" ref="E13725">IF(D13725="","",XLOOKUP(D13725,DATOS!$D$6:D14000,DATOS!$C$6:C14000,0,0,1))</f>
        <v/>
      </c>
      <c r="F13725" s="220"/>
      <c r="G13725" s="221"/>
      <c r="H13725" s="194"/>
      <c r="I13725" s="106"/>
      <c r="J13725" s="195"/>
      <c r="K13725" s="195"/>
      <c r="L13725" s="196"/>
    </row>
    <row r="13726">
      <c r="A13726" s="198"/>
      <c r="B13726" s="219"/>
      <c r="C13726" s="103"/>
      <c r="D13726" s="103"/>
      <c r="E13726" s="5" t="str">
        <f t="array" ref="E13726">IF(D13726="","",XLOOKUP(D13726,DATOS!$D$6:D14000,DATOS!$C$6:C14000,0,0,1))</f>
        <v/>
      </c>
      <c r="F13726" s="220"/>
      <c r="G13726" s="221"/>
      <c r="H13726" s="194"/>
      <c r="I13726" s="106"/>
      <c r="J13726" s="195"/>
      <c r="K13726" s="195"/>
      <c r="L13726" s="196"/>
    </row>
    <row r="13727">
      <c r="A13727" s="198"/>
      <c r="B13727" s="219"/>
      <c r="C13727" s="103"/>
      <c r="D13727" s="103"/>
      <c r="E13727" s="5" t="str">
        <f t="array" ref="E13727">IF(D13727="","",XLOOKUP(D13727,DATOS!$D$6:D14000,DATOS!$C$6:C14000,0,0,1))</f>
        <v/>
      </c>
      <c r="F13727" s="220"/>
      <c r="G13727" s="221"/>
      <c r="H13727" s="194"/>
      <c r="I13727" s="106"/>
      <c r="J13727" s="195"/>
      <c r="K13727" s="195"/>
      <c r="L13727" s="196"/>
    </row>
    <row r="13728">
      <c r="A13728" s="198"/>
      <c r="B13728" s="219"/>
      <c r="C13728" s="103"/>
      <c r="D13728" s="103"/>
      <c r="E13728" s="5" t="str">
        <f t="array" ref="E13728">IF(D13728="","",XLOOKUP(D13728,DATOS!$D$6:D14000,DATOS!$C$6:C14000,0,0,1))</f>
        <v/>
      </c>
      <c r="F13728" s="220"/>
      <c r="G13728" s="221"/>
      <c r="H13728" s="194"/>
      <c r="I13728" s="106"/>
      <c r="J13728" s="195"/>
      <c r="K13728" s="195"/>
      <c r="L13728" s="196"/>
    </row>
    <row r="13729">
      <c r="A13729" s="198"/>
      <c r="B13729" s="219"/>
      <c r="C13729" s="103"/>
      <c r="D13729" s="103"/>
      <c r="E13729" s="5" t="str">
        <f t="array" ref="E13729">IF(D13729="","",XLOOKUP(D13729,DATOS!$D$6:D14000,DATOS!$C$6:C14000,0,0,1))</f>
        <v/>
      </c>
      <c r="F13729" s="220"/>
      <c r="G13729" s="221"/>
      <c r="H13729" s="194"/>
      <c r="I13729" s="106"/>
      <c r="J13729" s="195"/>
      <c r="K13729" s="195"/>
      <c r="L13729" s="196"/>
    </row>
    <row r="13730">
      <c r="A13730" s="198"/>
      <c r="B13730" s="219"/>
      <c r="C13730" s="103"/>
      <c r="D13730" s="103"/>
      <c r="E13730" s="5" t="str">
        <f t="array" ref="E13730">IF(D13730="","",XLOOKUP(D13730,DATOS!$D$6:D14000,DATOS!$C$6:C14000,0,0,1))</f>
        <v/>
      </c>
      <c r="F13730" s="220"/>
      <c r="G13730" s="221"/>
      <c r="H13730" s="194"/>
      <c r="I13730" s="106"/>
      <c r="J13730" s="195"/>
      <c r="K13730" s="195"/>
      <c r="L13730" s="196"/>
    </row>
    <row r="13731">
      <c r="A13731" s="198"/>
      <c r="B13731" s="219"/>
      <c r="C13731" s="103"/>
      <c r="D13731" s="103"/>
      <c r="E13731" s="5" t="str">
        <f t="array" ref="E13731">IF(D13731="","",XLOOKUP(D13731,DATOS!$D$6:D14000,DATOS!$C$6:C14000,0,0,1))</f>
        <v/>
      </c>
      <c r="F13731" s="220"/>
      <c r="G13731" s="221"/>
      <c r="H13731" s="194"/>
      <c r="I13731" s="106"/>
      <c r="J13731" s="195"/>
      <c r="K13731" s="195"/>
      <c r="L13731" s="196"/>
    </row>
    <row r="13732">
      <c r="A13732" s="198"/>
      <c r="B13732" s="219"/>
      <c r="C13732" s="103"/>
      <c r="D13732" s="103"/>
      <c r="E13732" s="5" t="str">
        <f t="array" ref="E13732">IF(D13732="","",XLOOKUP(D13732,DATOS!$D$6:D14000,DATOS!$C$6:C14000,0,0,1))</f>
        <v/>
      </c>
      <c r="F13732" s="220"/>
      <c r="G13732" s="221"/>
      <c r="H13732" s="194"/>
      <c r="I13732" s="106"/>
      <c r="J13732" s="195"/>
      <c r="K13732" s="195"/>
      <c r="L13732" s="196"/>
    </row>
    <row r="13733">
      <c r="A13733" s="198"/>
      <c r="B13733" s="219"/>
      <c r="C13733" s="103"/>
      <c r="D13733" s="103"/>
      <c r="E13733" s="5" t="str">
        <f t="array" ref="E13733">IF(D13733="","",XLOOKUP(D13733,DATOS!$D$6:D14000,DATOS!$C$6:C14000,0,0,1))</f>
        <v/>
      </c>
      <c r="F13733" s="220"/>
      <c r="G13733" s="221"/>
      <c r="H13733" s="194"/>
      <c r="I13733" s="106"/>
      <c r="J13733" s="195"/>
      <c r="K13733" s="195"/>
      <c r="L13733" s="196"/>
    </row>
    <row r="13734">
      <c r="A13734" s="198"/>
      <c r="B13734" s="219"/>
      <c r="C13734" s="103"/>
      <c r="D13734" s="103"/>
      <c r="E13734" s="5" t="str">
        <f t="array" ref="E13734">IF(D13734="","",XLOOKUP(D13734,DATOS!$D$6:D14000,DATOS!$C$6:C14000,0,0,1))</f>
        <v/>
      </c>
      <c r="F13734" s="220"/>
      <c r="G13734" s="221"/>
      <c r="H13734" s="194"/>
      <c r="I13734" s="106"/>
      <c r="J13734" s="195"/>
      <c r="K13734" s="195"/>
      <c r="L13734" s="196"/>
    </row>
    <row r="13735">
      <c r="A13735" s="198"/>
      <c r="B13735" s="219"/>
      <c r="C13735" s="103"/>
      <c r="D13735" s="103"/>
      <c r="E13735" s="5" t="str">
        <f t="array" ref="E13735">IF(D13735="","",XLOOKUP(D13735,DATOS!$D$6:D14000,DATOS!$C$6:C14000,0,0,1))</f>
        <v/>
      </c>
      <c r="F13735" s="220"/>
      <c r="G13735" s="221"/>
      <c r="H13735" s="194"/>
      <c r="I13735" s="106"/>
      <c r="J13735" s="195"/>
      <c r="K13735" s="195"/>
      <c r="L13735" s="196"/>
    </row>
    <row r="13736">
      <c r="A13736" s="198"/>
      <c r="B13736" s="219"/>
      <c r="C13736" s="103"/>
      <c r="D13736" s="103"/>
      <c r="E13736" s="5" t="str">
        <f t="array" ref="E13736">IF(D13736="","",XLOOKUP(D13736,DATOS!$D$6:D14000,DATOS!$C$6:C14000,0,0,1))</f>
        <v/>
      </c>
      <c r="F13736" s="220"/>
      <c r="G13736" s="221"/>
      <c r="H13736" s="194"/>
      <c r="I13736" s="106"/>
      <c r="J13736" s="195"/>
      <c r="K13736" s="195"/>
      <c r="L13736" s="196"/>
    </row>
    <row r="13737">
      <c r="A13737" s="198"/>
      <c r="B13737" s="219"/>
      <c r="C13737" s="103"/>
      <c r="D13737" s="103"/>
      <c r="E13737" s="5" t="str">
        <f t="array" ref="E13737">IF(D13737="","",XLOOKUP(D13737,DATOS!$D$6:D14000,DATOS!$C$6:C14000,0,0,1))</f>
        <v/>
      </c>
      <c r="F13737" s="220"/>
      <c r="G13737" s="221"/>
      <c r="H13737" s="194"/>
      <c r="I13737" s="106"/>
      <c r="J13737" s="195"/>
      <c r="K13737" s="195"/>
      <c r="L13737" s="196"/>
    </row>
    <row r="13738">
      <c r="A13738" s="198"/>
      <c r="B13738" s="219"/>
      <c r="C13738" s="103"/>
      <c r="D13738" s="103"/>
      <c r="E13738" s="5" t="str">
        <f t="array" ref="E13738">IF(D13738="","",XLOOKUP(D13738,DATOS!$D$6:D14000,DATOS!$C$6:C14000,0,0,1))</f>
        <v/>
      </c>
      <c r="F13738" s="220"/>
      <c r="G13738" s="221"/>
      <c r="H13738" s="194"/>
      <c r="I13738" s="106"/>
      <c r="J13738" s="195"/>
      <c r="K13738" s="195"/>
      <c r="L13738" s="196"/>
    </row>
    <row r="13739">
      <c r="A13739" s="198"/>
      <c r="B13739" s="219"/>
      <c r="C13739" s="103"/>
      <c r="D13739" s="103"/>
      <c r="E13739" s="5" t="str">
        <f t="array" ref="E13739">IF(D13739="","",XLOOKUP(D13739,DATOS!$D$6:D14000,DATOS!$C$6:C14000,0,0,1))</f>
        <v/>
      </c>
      <c r="F13739" s="220"/>
      <c r="G13739" s="221"/>
      <c r="H13739" s="194"/>
      <c r="I13739" s="106"/>
      <c r="J13739" s="195"/>
      <c r="K13739" s="195"/>
      <c r="L13739" s="196"/>
    </row>
    <row r="13740">
      <c r="A13740" s="198"/>
      <c r="B13740" s="219"/>
      <c r="C13740" s="103"/>
      <c r="D13740" s="103"/>
      <c r="E13740" s="5" t="str">
        <f t="array" ref="E13740">IF(D13740="","",XLOOKUP(D13740,DATOS!$D$6:D14000,DATOS!$C$6:C14000,0,0,1))</f>
        <v/>
      </c>
      <c r="F13740" s="220"/>
      <c r="G13740" s="221"/>
      <c r="H13740" s="194"/>
      <c r="I13740" s="106"/>
      <c r="J13740" s="195"/>
      <c r="K13740" s="195"/>
      <c r="L13740" s="196"/>
    </row>
    <row r="13741">
      <c r="A13741" s="198"/>
      <c r="B13741" s="219"/>
      <c r="C13741" s="103"/>
      <c r="D13741" s="103"/>
      <c r="E13741" s="5" t="str">
        <f t="array" ref="E13741">IF(D13741="","",XLOOKUP(D13741,DATOS!$D$6:D14000,DATOS!$C$6:C14000,0,0,1))</f>
        <v/>
      </c>
      <c r="F13741" s="220"/>
      <c r="G13741" s="221"/>
      <c r="H13741" s="194"/>
      <c r="I13741" s="106"/>
      <c r="J13741" s="195"/>
      <c r="K13741" s="195"/>
      <c r="L13741" s="196"/>
    </row>
    <row r="13742">
      <c r="A13742" s="198"/>
      <c r="B13742" s="219"/>
      <c r="C13742" s="103"/>
      <c r="D13742" s="103"/>
      <c r="E13742" s="5" t="str">
        <f t="array" ref="E13742">IF(D13742="","",XLOOKUP(D13742,DATOS!$D$6:D14000,DATOS!$C$6:C14000,0,0,1))</f>
        <v/>
      </c>
      <c r="F13742" s="220"/>
      <c r="G13742" s="221"/>
      <c r="H13742" s="194"/>
      <c r="I13742" s="106"/>
      <c r="J13742" s="195"/>
      <c r="K13742" s="195"/>
      <c r="L13742" s="196"/>
    </row>
    <row r="13743">
      <c r="A13743" s="198"/>
      <c r="B13743" s="219"/>
      <c r="C13743" s="103"/>
      <c r="D13743" s="103"/>
      <c r="E13743" s="5" t="str">
        <f t="array" ref="E13743">IF(D13743="","",XLOOKUP(D13743,DATOS!$D$6:D14000,DATOS!$C$6:C14000,0,0,1))</f>
        <v/>
      </c>
      <c r="F13743" s="220"/>
      <c r="G13743" s="221"/>
      <c r="H13743" s="194"/>
      <c r="I13743" s="106"/>
      <c r="J13743" s="195"/>
      <c r="K13743" s="195"/>
      <c r="L13743" s="196"/>
    </row>
    <row r="13744">
      <c r="A13744" s="198"/>
      <c r="B13744" s="219"/>
      <c r="C13744" s="103"/>
      <c r="D13744" s="103"/>
      <c r="E13744" s="5" t="str">
        <f t="array" ref="E13744">IF(D13744="","",XLOOKUP(D13744,DATOS!$D$6:D14000,DATOS!$C$6:C14000,0,0,1))</f>
        <v/>
      </c>
      <c r="F13744" s="220"/>
      <c r="G13744" s="221"/>
      <c r="H13744" s="194"/>
      <c r="I13744" s="106"/>
      <c r="J13744" s="195"/>
      <c r="K13744" s="195"/>
      <c r="L13744" s="196"/>
    </row>
    <row r="13745">
      <c r="A13745" s="198"/>
      <c r="B13745" s="219"/>
      <c r="C13745" s="103"/>
      <c r="D13745" s="103"/>
      <c r="E13745" s="5" t="str">
        <f t="array" ref="E13745">IF(D13745="","",XLOOKUP(D13745,DATOS!$D$6:D14000,DATOS!$C$6:C14000,0,0,1))</f>
        <v/>
      </c>
      <c r="F13745" s="220"/>
      <c r="G13745" s="221"/>
      <c r="H13745" s="194"/>
      <c r="I13745" s="106"/>
      <c r="J13745" s="195"/>
      <c r="K13745" s="195"/>
      <c r="L13745" s="196"/>
    </row>
    <row r="13746">
      <c r="A13746" s="198"/>
      <c r="B13746" s="219"/>
      <c r="C13746" s="103"/>
      <c r="D13746" s="103"/>
      <c r="E13746" s="5" t="str">
        <f t="array" ref="E13746">IF(D13746="","",XLOOKUP(D13746,DATOS!$D$6:D14000,DATOS!$C$6:C14000,0,0,1))</f>
        <v/>
      </c>
      <c r="F13746" s="220"/>
      <c r="G13746" s="221"/>
      <c r="H13746" s="194"/>
      <c r="I13746" s="106"/>
      <c r="J13746" s="195"/>
      <c r="K13746" s="195"/>
      <c r="L13746" s="196"/>
    </row>
    <row r="13747">
      <c r="A13747" s="198"/>
      <c r="B13747" s="219"/>
      <c r="C13747" s="103"/>
      <c r="D13747" s="103"/>
      <c r="E13747" s="5" t="str">
        <f t="array" ref="E13747">IF(D13747="","",XLOOKUP(D13747,DATOS!$D$6:D14000,DATOS!$C$6:C14000,0,0,1))</f>
        <v/>
      </c>
      <c r="F13747" s="220"/>
      <c r="G13747" s="221"/>
      <c r="H13747" s="194"/>
      <c r="I13747" s="106"/>
      <c r="J13747" s="195"/>
      <c r="K13747" s="195"/>
      <c r="L13747" s="196"/>
    </row>
    <row r="13748">
      <c r="A13748" s="198"/>
      <c r="B13748" s="219"/>
      <c r="C13748" s="103"/>
      <c r="D13748" s="103"/>
      <c r="E13748" s="5" t="str">
        <f t="array" ref="E13748">IF(D13748="","",XLOOKUP(D13748,DATOS!$D$6:D14000,DATOS!$C$6:C14000,0,0,1))</f>
        <v/>
      </c>
      <c r="F13748" s="220"/>
      <c r="G13748" s="221"/>
      <c r="H13748" s="194"/>
      <c r="I13748" s="106"/>
      <c r="J13748" s="195"/>
      <c r="K13748" s="195"/>
      <c r="L13748" s="196"/>
    </row>
    <row r="13749">
      <c r="A13749" s="198"/>
      <c r="B13749" s="219"/>
      <c r="C13749" s="103"/>
      <c r="D13749" s="103"/>
      <c r="E13749" s="5" t="str">
        <f t="array" ref="E13749">IF(D13749="","",XLOOKUP(D13749,DATOS!$D$6:D14000,DATOS!$C$6:C14000,0,0,1))</f>
        <v/>
      </c>
      <c r="F13749" s="220"/>
      <c r="G13749" s="221"/>
      <c r="H13749" s="194"/>
      <c r="I13749" s="106"/>
      <c r="J13749" s="195"/>
      <c r="K13749" s="195"/>
      <c r="L13749" s="196"/>
    </row>
    <row r="13750">
      <c r="A13750" s="198"/>
      <c r="B13750" s="219"/>
      <c r="C13750" s="103"/>
      <c r="D13750" s="103"/>
      <c r="E13750" s="5" t="str">
        <f t="array" ref="E13750">IF(D13750="","",XLOOKUP(D13750,DATOS!$D$6:D14000,DATOS!$C$6:C14000,0,0,1))</f>
        <v/>
      </c>
      <c r="F13750" s="220"/>
      <c r="G13750" s="221"/>
      <c r="H13750" s="194"/>
      <c r="I13750" s="106"/>
      <c r="J13750" s="195"/>
      <c r="K13750" s="195"/>
      <c r="L13750" s="196"/>
    </row>
    <row r="13751">
      <c r="A13751" s="198"/>
      <c r="B13751" s="219"/>
      <c r="C13751" s="103"/>
      <c r="D13751" s="103"/>
      <c r="E13751" s="5" t="str">
        <f t="array" ref="E13751">IF(D13751="","",XLOOKUP(D13751,DATOS!$D$6:D14000,DATOS!$C$6:C14000,0,0,1))</f>
        <v/>
      </c>
      <c r="F13751" s="220"/>
      <c r="G13751" s="221"/>
      <c r="H13751" s="194"/>
      <c r="I13751" s="106"/>
      <c r="J13751" s="195"/>
      <c r="K13751" s="195"/>
      <c r="L13751" s="196"/>
    </row>
    <row r="13752">
      <c r="A13752" s="198"/>
      <c r="B13752" s="219"/>
      <c r="C13752" s="103"/>
      <c r="D13752" s="103"/>
      <c r="E13752" s="5" t="str">
        <f t="array" ref="E13752">IF(D13752="","",XLOOKUP(D13752,DATOS!$D$6:D14000,DATOS!$C$6:C14000,0,0,1))</f>
        <v/>
      </c>
      <c r="F13752" s="220"/>
      <c r="G13752" s="221"/>
      <c r="H13752" s="194"/>
      <c r="I13752" s="106"/>
      <c r="J13752" s="195"/>
      <c r="K13752" s="195"/>
      <c r="L13752" s="196"/>
    </row>
    <row r="13753">
      <c r="A13753" s="198"/>
      <c r="B13753" s="219"/>
      <c r="C13753" s="103"/>
      <c r="D13753" s="103"/>
      <c r="E13753" s="5" t="str">
        <f t="array" ref="E13753">IF(D13753="","",XLOOKUP(D13753,DATOS!$D$6:D14000,DATOS!$C$6:C14000,0,0,1))</f>
        <v/>
      </c>
      <c r="F13753" s="220"/>
      <c r="G13753" s="221"/>
      <c r="H13753" s="194"/>
      <c r="I13753" s="106"/>
      <c r="J13753" s="195"/>
      <c r="K13753" s="195"/>
      <c r="L13753" s="196"/>
    </row>
    <row r="13754">
      <c r="A13754" s="198"/>
      <c r="B13754" s="219"/>
      <c r="C13754" s="103"/>
      <c r="D13754" s="103"/>
      <c r="E13754" s="5" t="str">
        <f t="array" ref="E13754">IF(D13754="","",XLOOKUP(D13754,DATOS!$D$6:D14000,DATOS!$C$6:C14000,0,0,1))</f>
        <v/>
      </c>
      <c r="F13754" s="220"/>
      <c r="G13754" s="221"/>
      <c r="H13754" s="194"/>
      <c r="I13754" s="106"/>
      <c r="J13754" s="195"/>
      <c r="K13754" s="195"/>
      <c r="L13754" s="196"/>
    </row>
    <row r="13755">
      <c r="A13755" s="198"/>
      <c r="B13755" s="219"/>
      <c r="C13755" s="103"/>
      <c r="D13755" s="103"/>
      <c r="E13755" s="5" t="str">
        <f t="array" ref="E13755">IF(D13755="","",XLOOKUP(D13755,DATOS!$D$6:D14000,DATOS!$C$6:C14000,0,0,1))</f>
        <v/>
      </c>
      <c r="F13755" s="220"/>
      <c r="G13755" s="221"/>
      <c r="H13755" s="194"/>
      <c r="I13755" s="106"/>
      <c r="J13755" s="195"/>
      <c r="K13755" s="195"/>
      <c r="L13755" s="196"/>
    </row>
    <row r="13756">
      <c r="A13756" s="198"/>
      <c r="B13756" s="219"/>
      <c r="C13756" s="103"/>
      <c r="D13756" s="103"/>
      <c r="E13756" s="5" t="str">
        <f t="array" ref="E13756">IF(D13756="","",XLOOKUP(D13756,DATOS!$D$6:D14000,DATOS!$C$6:C14000,0,0,1))</f>
        <v/>
      </c>
      <c r="F13756" s="220"/>
      <c r="G13756" s="221"/>
      <c r="H13756" s="194"/>
      <c r="I13756" s="106"/>
      <c r="J13756" s="195"/>
      <c r="K13756" s="195"/>
      <c r="L13756" s="196"/>
    </row>
    <row r="13757">
      <c r="A13757" s="198"/>
      <c r="B13757" s="219"/>
      <c r="C13757" s="103"/>
      <c r="D13757" s="103"/>
      <c r="E13757" s="5" t="str">
        <f t="array" ref="E13757">IF(D13757="","",XLOOKUP(D13757,DATOS!$D$6:D14000,DATOS!$C$6:C14000,0,0,1))</f>
        <v/>
      </c>
      <c r="F13757" s="220"/>
      <c r="G13757" s="221"/>
      <c r="H13757" s="194"/>
      <c r="I13757" s="106"/>
      <c r="J13757" s="195"/>
      <c r="K13757" s="195"/>
      <c r="L13757" s="196"/>
    </row>
    <row r="13758">
      <c r="A13758" s="198"/>
      <c r="B13758" s="219"/>
      <c r="C13758" s="103"/>
      <c r="D13758" s="103"/>
      <c r="E13758" s="5" t="str">
        <f t="array" ref="E13758">IF(D13758="","",XLOOKUP(D13758,DATOS!$D$6:D14000,DATOS!$C$6:C14000,0,0,1))</f>
        <v/>
      </c>
      <c r="F13758" s="220"/>
      <c r="G13758" s="221"/>
      <c r="H13758" s="194"/>
      <c r="I13758" s="106"/>
      <c r="J13758" s="195"/>
      <c r="K13758" s="195"/>
      <c r="L13758" s="196"/>
    </row>
    <row r="13759">
      <c r="A13759" s="198"/>
      <c r="B13759" s="219"/>
      <c r="C13759" s="103"/>
      <c r="D13759" s="103"/>
      <c r="E13759" s="5" t="str">
        <f t="array" ref="E13759">IF(D13759="","",XLOOKUP(D13759,DATOS!$D$6:D14000,DATOS!$C$6:C14000,0,0,1))</f>
        <v/>
      </c>
      <c r="F13759" s="220"/>
      <c r="G13759" s="221"/>
      <c r="H13759" s="194"/>
      <c r="I13759" s="106"/>
      <c r="J13759" s="195"/>
      <c r="K13759" s="195"/>
      <c r="L13759" s="196"/>
    </row>
    <row r="13760">
      <c r="A13760" s="198"/>
      <c r="B13760" s="219"/>
      <c r="C13760" s="103"/>
      <c r="D13760" s="103"/>
      <c r="E13760" s="5" t="str">
        <f t="array" ref="E13760">IF(D13760="","",XLOOKUP(D13760,DATOS!$D$6:D14000,DATOS!$C$6:C14000,0,0,1))</f>
        <v/>
      </c>
      <c r="F13760" s="220"/>
      <c r="G13760" s="221"/>
      <c r="H13760" s="194"/>
      <c r="I13760" s="106"/>
      <c r="J13760" s="195"/>
      <c r="K13760" s="195"/>
      <c r="L13760" s="196"/>
    </row>
    <row r="13761">
      <c r="A13761" s="198"/>
      <c r="B13761" s="219"/>
      <c r="C13761" s="103"/>
      <c r="D13761" s="103"/>
      <c r="E13761" s="5" t="str">
        <f t="array" ref="E13761">IF(D13761="","",XLOOKUP(D13761,DATOS!$D$6:D14000,DATOS!$C$6:C14000,0,0,1))</f>
        <v/>
      </c>
      <c r="F13761" s="220"/>
      <c r="G13761" s="221"/>
      <c r="H13761" s="194"/>
      <c r="I13761" s="106"/>
      <c r="J13761" s="195"/>
      <c r="K13761" s="195"/>
      <c r="L13761" s="196"/>
    </row>
    <row r="13762">
      <c r="A13762" s="198"/>
      <c r="B13762" s="219"/>
      <c r="C13762" s="103"/>
      <c r="D13762" s="103"/>
      <c r="E13762" s="5" t="str">
        <f t="array" ref="E13762">IF(D13762="","",XLOOKUP(D13762,DATOS!$D$6:D14000,DATOS!$C$6:C14000,0,0,1))</f>
        <v/>
      </c>
      <c r="F13762" s="220"/>
      <c r="G13762" s="221"/>
      <c r="H13762" s="194"/>
      <c r="I13762" s="106"/>
      <c r="J13762" s="195"/>
      <c r="K13762" s="195"/>
      <c r="L13762" s="196"/>
    </row>
    <row r="13763">
      <c r="A13763" s="198"/>
      <c r="B13763" s="219"/>
      <c r="C13763" s="103"/>
      <c r="D13763" s="103"/>
      <c r="E13763" s="5" t="str">
        <f t="array" ref="E13763">IF(D13763="","",XLOOKUP(D13763,DATOS!$D$6:D14000,DATOS!$C$6:C14000,0,0,1))</f>
        <v/>
      </c>
      <c r="F13763" s="220"/>
      <c r="G13763" s="221"/>
      <c r="H13763" s="194"/>
      <c r="I13763" s="106"/>
      <c r="J13763" s="195"/>
      <c r="K13763" s="195"/>
      <c r="L13763" s="196"/>
    </row>
    <row r="13764">
      <c r="A13764" s="198"/>
      <c r="B13764" s="219"/>
      <c r="C13764" s="103"/>
      <c r="D13764" s="103"/>
      <c r="E13764" s="5" t="str">
        <f t="array" ref="E13764">IF(D13764="","",XLOOKUP(D13764,DATOS!$D$6:D14000,DATOS!$C$6:C14000,0,0,1))</f>
        <v/>
      </c>
      <c r="F13764" s="220"/>
      <c r="G13764" s="221"/>
      <c r="H13764" s="194"/>
      <c r="I13764" s="106"/>
      <c r="J13764" s="195"/>
      <c r="K13764" s="195"/>
      <c r="L13764" s="196"/>
    </row>
    <row r="13765">
      <c r="A13765" s="198"/>
      <c r="B13765" s="219"/>
      <c r="C13765" s="103"/>
      <c r="D13765" s="103"/>
      <c r="E13765" s="5" t="str">
        <f t="array" ref="E13765">IF(D13765="","",XLOOKUP(D13765,DATOS!$D$6:D14000,DATOS!$C$6:C14000,0,0,1))</f>
        <v/>
      </c>
      <c r="F13765" s="220"/>
      <c r="G13765" s="221"/>
      <c r="H13765" s="194"/>
      <c r="I13765" s="106"/>
      <c r="J13765" s="195"/>
      <c r="K13765" s="195"/>
      <c r="L13765" s="196"/>
    </row>
    <row r="13766">
      <c r="A13766" s="198"/>
      <c r="B13766" s="219"/>
      <c r="C13766" s="103"/>
      <c r="D13766" s="103"/>
      <c r="E13766" s="5" t="str">
        <f t="array" ref="E13766">IF(D13766="","",XLOOKUP(D13766,DATOS!$D$6:D14000,DATOS!$C$6:C14000,0,0,1))</f>
        <v/>
      </c>
      <c r="F13766" s="220"/>
      <c r="G13766" s="221"/>
      <c r="H13766" s="194"/>
      <c r="I13766" s="106"/>
      <c r="J13766" s="195"/>
      <c r="K13766" s="195"/>
      <c r="L13766" s="196"/>
    </row>
    <row r="13767">
      <c r="A13767" s="198"/>
      <c r="B13767" s="219"/>
      <c r="C13767" s="103"/>
      <c r="D13767" s="103"/>
      <c r="E13767" s="5" t="str">
        <f t="array" ref="E13767">IF(D13767="","",XLOOKUP(D13767,DATOS!$D$6:D14000,DATOS!$C$6:C14000,0,0,1))</f>
        <v/>
      </c>
      <c r="F13767" s="220"/>
      <c r="G13767" s="221"/>
      <c r="H13767" s="194"/>
      <c r="I13767" s="106"/>
      <c r="J13767" s="195"/>
      <c r="K13767" s="195"/>
      <c r="L13767" s="196"/>
    </row>
    <row r="13768">
      <c r="A13768" s="198"/>
      <c r="B13768" s="219"/>
      <c r="C13768" s="103"/>
      <c r="D13768" s="103"/>
      <c r="E13768" s="5" t="str">
        <f t="array" ref="E13768">IF(D13768="","",XLOOKUP(D13768,DATOS!$D$6:D14000,DATOS!$C$6:C14000,0,0,1))</f>
        <v/>
      </c>
      <c r="F13768" s="220"/>
      <c r="G13768" s="221"/>
      <c r="H13768" s="194"/>
      <c r="I13768" s="106"/>
      <c r="J13768" s="195"/>
      <c r="K13768" s="195"/>
      <c r="L13768" s="196"/>
    </row>
    <row r="13769">
      <c r="A13769" s="198"/>
      <c r="B13769" s="219"/>
      <c r="C13769" s="103"/>
      <c r="D13769" s="103"/>
      <c r="E13769" s="5" t="str">
        <f t="array" ref="E13769">IF(D13769="","",XLOOKUP(D13769,DATOS!$D$6:D14000,DATOS!$C$6:C14000,0,0,1))</f>
        <v/>
      </c>
      <c r="F13769" s="220"/>
      <c r="G13769" s="221"/>
      <c r="H13769" s="194"/>
      <c r="I13769" s="106"/>
      <c r="J13769" s="195"/>
      <c r="K13769" s="195"/>
      <c r="L13769" s="196"/>
    </row>
    <row r="13770">
      <c r="A13770" s="198"/>
      <c r="B13770" s="219"/>
      <c r="C13770" s="103"/>
      <c r="D13770" s="103"/>
      <c r="E13770" s="5" t="str">
        <f t="array" ref="E13770">IF(D13770="","",XLOOKUP(D13770,DATOS!$D$6:D14000,DATOS!$C$6:C14000,0,0,1))</f>
        <v/>
      </c>
      <c r="F13770" s="220"/>
      <c r="G13770" s="221"/>
      <c r="H13770" s="194"/>
      <c r="I13770" s="106"/>
      <c r="J13770" s="195"/>
      <c r="K13770" s="195"/>
      <c r="L13770" s="196"/>
    </row>
    <row r="13771">
      <c r="A13771" s="198"/>
      <c r="B13771" s="219"/>
      <c r="C13771" s="103"/>
      <c r="D13771" s="103"/>
      <c r="E13771" s="5" t="str">
        <f t="array" ref="E13771">IF(D13771="","",XLOOKUP(D13771,DATOS!$D$6:D14000,DATOS!$C$6:C14000,0,0,1))</f>
        <v/>
      </c>
      <c r="F13771" s="220"/>
      <c r="G13771" s="221"/>
      <c r="H13771" s="194"/>
      <c r="I13771" s="106"/>
      <c r="J13771" s="195"/>
      <c r="K13771" s="195"/>
      <c r="L13771" s="196"/>
    </row>
    <row r="13772">
      <c r="A13772" s="198"/>
      <c r="B13772" s="219"/>
      <c r="C13772" s="103"/>
      <c r="D13772" s="103"/>
      <c r="E13772" s="5" t="str">
        <f t="array" ref="E13772">IF(D13772="","",XLOOKUP(D13772,DATOS!$D$6:D14000,DATOS!$C$6:C14000,0,0,1))</f>
        <v/>
      </c>
      <c r="F13772" s="220"/>
      <c r="G13772" s="221"/>
      <c r="H13772" s="194"/>
      <c r="I13772" s="106"/>
      <c r="J13772" s="195"/>
      <c r="K13772" s="195"/>
      <c r="L13772" s="196"/>
    </row>
    <row r="13773">
      <c r="A13773" s="198"/>
      <c r="B13773" s="219"/>
      <c r="C13773" s="103"/>
      <c r="D13773" s="103"/>
      <c r="E13773" s="5" t="str">
        <f t="array" ref="E13773">IF(D13773="","",XLOOKUP(D13773,DATOS!$D$6:D14000,DATOS!$C$6:C14000,0,0,1))</f>
        <v/>
      </c>
      <c r="F13773" s="220"/>
      <c r="G13773" s="221"/>
      <c r="H13773" s="194"/>
      <c r="I13773" s="106"/>
      <c r="J13773" s="195"/>
      <c r="K13773" s="195"/>
      <c r="L13773" s="196"/>
    </row>
    <row r="13774">
      <c r="A13774" s="198"/>
      <c r="B13774" s="219"/>
      <c r="C13774" s="103"/>
      <c r="D13774" s="103"/>
      <c r="E13774" s="5" t="str">
        <f t="array" ref="E13774">IF(D13774="","",XLOOKUP(D13774,DATOS!$D$6:D14000,DATOS!$C$6:C14000,0,0,1))</f>
        <v/>
      </c>
      <c r="F13774" s="220"/>
      <c r="G13774" s="221"/>
      <c r="H13774" s="194"/>
      <c r="I13774" s="106"/>
      <c r="J13774" s="195"/>
      <c r="K13774" s="195"/>
      <c r="L13774" s="196"/>
    </row>
    <row r="13775">
      <c r="A13775" s="198"/>
      <c r="B13775" s="219"/>
      <c r="C13775" s="103"/>
      <c r="D13775" s="103"/>
      <c r="E13775" s="5" t="str">
        <f t="array" ref="E13775">IF(D13775="","",XLOOKUP(D13775,DATOS!$D$6:D14000,DATOS!$C$6:C14000,0,0,1))</f>
        <v/>
      </c>
      <c r="F13775" s="220"/>
      <c r="G13775" s="221"/>
      <c r="H13775" s="194"/>
      <c r="I13775" s="106"/>
      <c r="J13775" s="195"/>
      <c r="K13775" s="195"/>
      <c r="L13775" s="196"/>
    </row>
    <row r="13776">
      <c r="A13776" s="198"/>
      <c r="B13776" s="219"/>
      <c r="C13776" s="103"/>
      <c r="D13776" s="103"/>
      <c r="E13776" s="5" t="str">
        <f t="array" ref="E13776">IF(D13776="","",XLOOKUP(D13776,DATOS!$D$6:D14000,DATOS!$C$6:C14000,0,0,1))</f>
        <v/>
      </c>
      <c r="F13776" s="220"/>
      <c r="G13776" s="221"/>
      <c r="H13776" s="194"/>
      <c r="I13776" s="106"/>
      <c r="J13776" s="195"/>
      <c r="K13776" s="195"/>
      <c r="L13776" s="196"/>
    </row>
    <row r="13777">
      <c r="A13777" s="198"/>
      <c r="B13777" s="219"/>
      <c r="C13777" s="103"/>
      <c r="D13777" s="103"/>
      <c r="E13777" s="5" t="str">
        <f t="array" ref="E13777">IF(D13777="","",XLOOKUP(D13777,DATOS!$D$6:D14000,DATOS!$C$6:C14000,0,0,1))</f>
        <v/>
      </c>
      <c r="F13777" s="220"/>
      <c r="G13777" s="221"/>
      <c r="H13777" s="194"/>
      <c r="I13777" s="106"/>
      <c r="J13777" s="195"/>
      <c r="K13777" s="195"/>
      <c r="L13777" s="196"/>
    </row>
    <row r="13778">
      <c r="A13778" s="198"/>
      <c r="B13778" s="219"/>
      <c r="C13778" s="103"/>
      <c r="D13778" s="103"/>
      <c r="E13778" s="5" t="str">
        <f t="array" ref="E13778">IF(D13778="","",XLOOKUP(D13778,DATOS!$D$6:D14000,DATOS!$C$6:C14000,0,0,1))</f>
        <v/>
      </c>
      <c r="F13778" s="220"/>
      <c r="G13778" s="221"/>
      <c r="H13778" s="194"/>
      <c r="I13778" s="106"/>
      <c r="J13778" s="195"/>
      <c r="K13778" s="195"/>
      <c r="L13778" s="196"/>
    </row>
    <row r="13779">
      <c r="A13779" s="198"/>
      <c r="B13779" s="219"/>
      <c r="C13779" s="103"/>
      <c r="D13779" s="103"/>
      <c r="E13779" s="5" t="str">
        <f t="array" ref="E13779">IF(D13779="","",XLOOKUP(D13779,DATOS!$D$6:D14000,DATOS!$C$6:C14000,0,0,1))</f>
        <v/>
      </c>
      <c r="F13779" s="220"/>
      <c r="G13779" s="221"/>
      <c r="H13779" s="194"/>
      <c r="I13779" s="106"/>
      <c r="J13779" s="195"/>
      <c r="K13779" s="195"/>
      <c r="L13779" s="196"/>
    </row>
    <row r="13780">
      <c r="A13780" s="198"/>
      <c r="B13780" s="219"/>
      <c r="C13780" s="103"/>
      <c r="D13780" s="103"/>
      <c r="E13780" s="5" t="str">
        <f t="array" ref="E13780">IF(D13780="","",XLOOKUP(D13780,DATOS!$D$6:D14000,DATOS!$C$6:C14000,0,0,1))</f>
        <v/>
      </c>
      <c r="F13780" s="220"/>
      <c r="G13780" s="221"/>
      <c r="H13780" s="194"/>
      <c r="I13780" s="106"/>
      <c r="J13780" s="195"/>
      <c r="K13780" s="195"/>
      <c r="L13780" s="196"/>
    </row>
    <row r="13781">
      <c r="A13781" s="198"/>
      <c r="B13781" s="219"/>
      <c r="C13781" s="103"/>
      <c r="D13781" s="103"/>
      <c r="E13781" s="5" t="str">
        <f t="array" ref="E13781">IF(D13781="","",XLOOKUP(D13781,DATOS!$D$6:D14000,DATOS!$C$6:C14000,0,0,1))</f>
        <v/>
      </c>
      <c r="F13781" s="220"/>
      <c r="G13781" s="221"/>
      <c r="H13781" s="194"/>
      <c r="I13781" s="106"/>
      <c r="J13781" s="195"/>
      <c r="K13781" s="195"/>
      <c r="L13781" s="196"/>
    </row>
    <row r="13782">
      <c r="A13782" s="198"/>
      <c r="B13782" s="219"/>
      <c r="C13782" s="103"/>
      <c r="D13782" s="103"/>
      <c r="E13782" s="5" t="str">
        <f t="array" ref="E13782">IF(D13782="","",XLOOKUP(D13782,DATOS!$D$6:D14000,DATOS!$C$6:C14000,0,0,1))</f>
        <v/>
      </c>
      <c r="F13782" s="220"/>
      <c r="G13782" s="221"/>
      <c r="H13782" s="194"/>
      <c r="I13782" s="106"/>
      <c r="J13782" s="195"/>
      <c r="K13782" s="195"/>
      <c r="L13782" s="196"/>
    </row>
    <row r="13783">
      <c r="A13783" s="198"/>
      <c r="B13783" s="219"/>
      <c r="C13783" s="103"/>
      <c r="D13783" s="103"/>
      <c r="E13783" s="5" t="str">
        <f t="array" ref="E13783">IF(D13783="","",XLOOKUP(D13783,DATOS!$D$6:D14000,DATOS!$C$6:C14000,0,0,1))</f>
        <v/>
      </c>
      <c r="F13783" s="220"/>
      <c r="G13783" s="221"/>
      <c r="H13783" s="194"/>
      <c r="I13783" s="106"/>
      <c r="J13783" s="195"/>
      <c r="K13783" s="195"/>
      <c r="L13783" s="196"/>
    </row>
    <row r="13784">
      <c r="A13784" s="198"/>
      <c r="B13784" s="219"/>
      <c r="C13784" s="103"/>
      <c r="D13784" s="103"/>
      <c r="E13784" s="5" t="str">
        <f t="array" ref="E13784">IF(D13784="","",XLOOKUP(D13784,DATOS!$D$6:D14000,DATOS!$C$6:C14000,0,0,1))</f>
        <v/>
      </c>
      <c r="F13784" s="220"/>
      <c r="G13784" s="221"/>
      <c r="H13784" s="194"/>
      <c r="I13784" s="106"/>
      <c r="J13784" s="195"/>
      <c r="K13784" s="195"/>
      <c r="L13784" s="196"/>
    </row>
    <row r="13785">
      <c r="A13785" s="198"/>
      <c r="B13785" s="219"/>
      <c r="C13785" s="103"/>
      <c r="D13785" s="103"/>
      <c r="E13785" s="5" t="str">
        <f t="array" ref="E13785">IF(D13785="","",XLOOKUP(D13785,DATOS!$D$6:D14000,DATOS!$C$6:C14000,0,0,1))</f>
        <v/>
      </c>
      <c r="F13785" s="220"/>
      <c r="G13785" s="221"/>
      <c r="H13785" s="194"/>
      <c r="I13785" s="106"/>
      <c r="J13785" s="195"/>
      <c r="K13785" s="195"/>
      <c r="L13785" s="196"/>
    </row>
    <row r="13786">
      <c r="A13786" s="198"/>
      <c r="B13786" s="219"/>
      <c r="C13786" s="103"/>
      <c r="D13786" s="103"/>
      <c r="E13786" s="5" t="str">
        <f t="array" ref="E13786">IF(D13786="","",XLOOKUP(D13786,DATOS!$D$6:D14000,DATOS!$C$6:C14000,0,0,1))</f>
        <v/>
      </c>
      <c r="F13786" s="220"/>
      <c r="G13786" s="221"/>
      <c r="H13786" s="194"/>
      <c r="I13786" s="106"/>
      <c r="J13786" s="195"/>
      <c r="K13786" s="195"/>
      <c r="L13786" s="196"/>
    </row>
    <row r="13787">
      <c r="A13787" s="198"/>
      <c r="B13787" s="219"/>
      <c r="C13787" s="103"/>
      <c r="D13787" s="103"/>
      <c r="E13787" s="5" t="str">
        <f t="array" ref="E13787">IF(D13787="","",XLOOKUP(D13787,DATOS!$D$6:D14000,DATOS!$C$6:C14000,0,0,1))</f>
        <v/>
      </c>
      <c r="F13787" s="220"/>
      <c r="G13787" s="221"/>
      <c r="H13787" s="194"/>
      <c r="I13787" s="106"/>
      <c r="J13787" s="195"/>
      <c r="K13787" s="195"/>
      <c r="L13787" s="196"/>
    </row>
    <row r="13788">
      <c r="A13788" s="198"/>
      <c r="B13788" s="219"/>
      <c r="C13788" s="103"/>
      <c r="D13788" s="103"/>
      <c r="E13788" s="5" t="str">
        <f t="array" ref="E13788">IF(D13788="","",XLOOKUP(D13788,DATOS!$D$6:D14000,DATOS!$C$6:C14000,0,0,1))</f>
        <v/>
      </c>
      <c r="F13788" s="220"/>
      <c r="G13788" s="221"/>
      <c r="H13788" s="194"/>
      <c r="I13788" s="106"/>
      <c r="J13788" s="195"/>
      <c r="K13788" s="195"/>
      <c r="L13788" s="196"/>
    </row>
    <row r="13789">
      <c r="A13789" s="198"/>
      <c r="B13789" s="219"/>
      <c r="C13789" s="103"/>
      <c r="D13789" s="103"/>
      <c r="E13789" s="5" t="str">
        <f t="array" ref="E13789">IF(D13789="","",XLOOKUP(D13789,DATOS!$D$6:D14000,DATOS!$C$6:C14000,0,0,1))</f>
        <v/>
      </c>
      <c r="F13789" s="220"/>
      <c r="G13789" s="221"/>
      <c r="H13789" s="194"/>
      <c r="I13789" s="106"/>
      <c r="J13789" s="195"/>
      <c r="K13789" s="195"/>
      <c r="L13789" s="196"/>
    </row>
    <row r="13790">
      <c r="A13790" s="198"/>
      <c r="B13790" s="219"/>
      <c r="C13790" s="103"/>
      <c r="D13790" s="103"/>
      <c r="E13790" s="5" t="str">
        <f t="array" ref="E13790">IF(D13790="","",XLOOKUP(D13790,DATOS!$D$6:D14000,DATOS!$C$6:C14000,0,0,1))</f>
        <v/>
      </c>
      <c r="F13790" s="220"/>
      <c r="G13790" s="221"/>
      <c r="H13790" s="194"/>
      <c r="I13790" s="106"/>
      <c r="J13790" s="195"/>
      <c r="K13790" s="195"/>
      <c r="L13790" s="196"/>
    </row>
    <row r="13791">
      <c r="A13791" s="198"/>
      <c r="B13791" s="219"/>
      <c r="C13791" s="103"/>
      <c r="D13791" s="103"/>
      <c r="E13791" s="5" t="str">
        <f t="array" ref="E13791">IF(D13791="","",XLOOKUP(D13791,DATOS!$D$6:D14000,DATOS!$C$6:C14000,0,0,1))</f>
        <v/>
      </c>
      <c r="F13791" s="220"/>
      <c r="G13791" s="221"/>
      <c r="H13791" s="194"/>
      <c r="I13791" s="106"/>
      <c r="J13791" s="195"/>
      <c r="K13791" s="195"/>
      <c r="L13791" s="196"/>
    </row>
    <row r="13792">
      <c r="A13792" s="198"/>
      <c r="B13792" s="219"/>
      <c r="C13792" s="103"/>
      <c r="D13792" s="103"/>
      <c r="E13792" s="5" t="str">
        <f t="array" ref="E13792">IF(D13792="","",XLOOKUP(D13792,DATOS!$D$6:D14000,DATOS!$C$6:C14000,0,0,1))</f>
        <v/>
      </c>
      <c r="F13792" s="220"/>
      <c r="G13792" s="221"/>
      <c r="H13792" s="194"/>
      <c r="I13792" s="106"/>
      <c r="J13792" s="195"/>
      <c r="K13792" s="195"/>
      <c r="L13792" s="196"/>
    </row>
    <row r="13793">
      <c r="A13793" s="198"/>
      <c r="B13793" s="219"/>
      <c r="C13793" s="103"/>
      <c r="D13793" s="103"/>
      <c r="E13793" s="5" t="str">
        <f t="array" ref="E13793">IF(D13793="","",XLOOKUP(D13793,DATOS!$D$6:D14000,DATOS!$C$6:C14000,0,0,1))</f>
        <v/>
      </c>
      <c r="F13793" s="220"/>
      <c r="G13793" s="221"/>
      <c r="H13793" s="194"/>
      <c r="I13793" s="106"/>
      <c r="J13793" s="195"/>
      <c r="K13793" s="195"/>
      <c r="L13793" s="196"/>
    </row>
    <row r="13794">
      <c r="A13794" s="198"/>
      <c r="B13794" s="219"/>
      <c r="C13794" s="103"/>
      <c r="D13794" s="103"/>
      <c r="E13794" s="5" t="str">
        <f t="array" ref="E13794">IF(D13794="","",XLOOKUP(D13794,DATOS!$D$6:D14000,DATOS!$C$6:C14000,0,0,1))</f>
        <v/>
      </c>
      <c r="F13794" s="220"/>
      <c r="G13794" s="221"/>
      <c r="H13794" s="194"/>
      <c r="I13794" s="106"/>
      <c r="J13794" s="195"/>
      <c r="K13794" s="195"/>
      <c r="L13794" s="196"/>
    </row>
    <row r="13795">
      <c r="A13795" s="198"/>
      <c r="B13795" s="219"/>
      <c r="C13795" s="103"/>
      <c r="D13795" s="103"/>
      <c r="E13795" s="5" t="str">
        <f t="array" ref="E13795">IF(D13795="","",XLOOKUP(D13795,DATOS!$D$6:D14000,DATOS!$C$6:C14000,0,0,1))</f>
        <v/>
      </c>
      <c r="F13795" s="220"/>
      <c r="G13795" s="221"/>
      <c r="H13795" s="194"/>
      <c r="I13795" s="106"/>
      <c r="J13795" s="195"/>
      <c r="K13795" s="195"/>
      <c r="L13795" s="196"/>
    </row>
    <row r="13796">
      <c r="A13796" s="198"/>
      <c r="B13796" s="219"/>
      <c r="C13796" s="103"/>
      <c r="D13796" s="103"/>
      <c r="E13796" s="5" t="str">
        <f t="array" ref="E13796">IF(D13796="","",XLOOKUP(D13796,DATOS!$D$6:D14000,DATOS!$C$6:C14000,0,0,1))</f>
        <v/>
      </c>
      <c r="F13796" s="220"/>
      <c r="G13796" s="221"/>
      <c r="H13796" s="194"/>
      <c r="I13796" s="106"/>
      <c r="J13796" s="195"/>
      <c r="K13796" s="195"/>
      <c r="L13796" s="196"/>
    </row>
    <row r="13797">
      <c r="A13797" s="198"/>
      <c r="B13797" s="219"/>
      <c r="C13797" s="103"/>
      <c r="D13797" s="103"/>
      <c r="E13797" s="5" t="str">
        <f t="array" ref="E13797">IF(D13797="","",XLOOKUP(D13797,DATOS!$D$6:D14000,DATOS!$C$6:C14000,0,0,1))</f>
        <v/>
      </c>
      <c r="F13797" s="220"/>
      <c r="G13797" s="221"/>
      <c r="H13797" s="194"/>
      <c r="I13797" s="106"/>
      <c r="J13797" s="195"/>
      <c r="K13797" s="195"/>
      <c r="L13797" s="196"/>
    </row>
    <row r="13798">
      <c r="A13798" s="198"/>
      <c r="B13798" s="219"/>
      <c r="C13798" s="103"/>
      <c r="D13798" s="103"/>
      <c r="E13798" s="5" t="str">
        <f t="array" ref="E13798">IF(D13798="","",XLOOKUP(D13798,DATOS!$D$6:D14000,DATOS!$C$6:C14000,0,0,1))</f>
        <v/>
      </c>
      <c r="F13798" s="220"/>
      <c r="G13798" s="221"/>
      <c r="H13798" s="194"/>
      <c r="I13798" s="106"/>
      <c r="J13798" s="195"/>
      <c r="K13798" s="195"/>
      <c r="L13798" s="196"/>
    </row>
    <row r="13799">
      <c r="A13799" s="198"/>
      <c r="B13799" s="219"/>
      <c r="C13799" s="103"/>
      <c r="D13799" s="103"/>
      <c r="E13799" s="5" t="str">
        <f t="array" ref="E13799">IF(D13799="","",XLOOKUP(D13799,DATOS!$D$6:D14000,DATOS!$C$6:C14000,0,0,1))</f>
        <v/>
      </c>
      <c r="F13799" s="220"/>
      <c r="G13799" s="221"/>
      <c r="H13799" s="194"/>
      <c r="I13799" s="106"/>
      <c r="J13799" s="195"/>
      <c r="K13799" s="195"/>
      <c r="L13799" s="196"/>
    </row>
    <row r="13800">
      <c r="A13800" s="198"/>
      <c r="B13800" s="219"/>
      <c r="C13800" s="103"/>
      <c r="D13800" s="103"/>
      <c r="E13800" s="5" t="str">
        <f t="array" ref="E13800">IF(D13800="","",XLOOKUP(D13800,DATOS!$D$6:D14000,DATOS!$C$6:C14000,0,0,1))</f>
        <v/>
      </c>
      <c r="F13800" s="220"/>
      <c r="G13800" s="221"/>
      <c r="H13800" s="194"/>
      <c r="I13800" s="106"/>
      <c r="J13800" s="195"/>
      <c r="K13800" s="195"/>
      <c r="L13800" s="196"/>
    </row>
    <row r="13801">
      <c r="A13801" s="198"/>
      <c r="B13801" s="219"/>
      <c r="C13801" s="103"/>
      <c r="D13801" s="103"/>
      <c r="E13801" s="5" t="str">
        <f t="array" ref="E13801">IF(D13801="","",XLOOKUP(D13801,DATOS!$D$6:D14000,DATOS!$C$6:C14000,0,0,1))</f>
        <v/>
      </c>
      <c r="F13801" s="220"/>
      <c r="G13801" s="221"/>
      <c r="H13801" s="194"/>
      <c r="I13801" s="106"/>
      <c r="J13801" s="195"/>
      <c r="K13801" s="195"/>
      <c r="L13801" s="196"/>
    </row>
    <row r="13802">
      <c r="A13802" s="198"/>
      <c r="B13802" s="219"/>
      <c r="C13802" s="103"/>
      <c r="D13802" s="103"/>
      <c r="E13802" s="5" t="str">
        <f t="array" ref="E13802">IF(D13802="","",XLOOKUP(D13802,DATOS!$D$6:D14000,DATOS!$C$6:C14000,0,0,1))</f>
        <v/>
      </c>
      <c r="F13802" s="220"/>
      <c r="G13802" s="221"/>
      <c r="H13802" s="194"/>
      <c r="I13802" s="106"/>
      <c r="J13802" s="195"/>
      <c r="K13802" s="195"/>
      <c r="L13802" s="196"/>
    </row>
    <row r="13803">
      <c r="A13803" s="198"/>
      <c r="B13803" s="219"/>
      <c r="C13803" s="103"/>
      <c r="D13803" s="103"/>
      <c r="E13803" s="5" t="str">
        <f t="array" ref="E13803">IF(D13803="","",XLOOKUP(D13803,DATOS!$D$6:D14000,DATOS!$C$6:C14000,0,0,1))</f>
        <v/>
      </c>
      <c r="F13803" s="220"/>
      <c r="G13803" s="221"/>
      <c r="H13803" s="194"/>
      <c r="I13803" s="106"/>
      <c r="J13803" s="195"/>
      <c r="K13803" s="195"/>
      <c r="L13803" s="196"/>
    </row>
    <row r="13804">
      <c r="A13804" s="198"/>
      <c r="B13804" s="219"/>
      <c r="C13804" s="103"/>
      <c r="D13804" s="103"/>
      <c r="E13804" s="5" t="str">
        <f t="array" ref="E13804">IF(D13804="","",XLOOKUP(D13804,DATOS!$D$6:D14000,DATOS!$C$6:C14000,0,0,1))</f>
        <v/>
      </c>
      <c r="F13804" s="220"/>
      <c r="G13804" s="221"/>
      <c r="H13804" s="194"/>
      <c r="I13804" s="106"/>
      <c r="J13804" s="195"/>
      <c r="K13804" s="195"/>
      <c r="L13804" s="196"/>
    </row>
    <row r="13805">
      <c r="A13805" s="198"/>
      <c r="B13805" s="219"/>
      <c r="C13805" s="103"/>
      <c r="D13805" s="103"/>
      <c r="E13805" s="5" t="str">
        <f t="array" ref="E13805">IF(D13805="","",XLOOKUP(D13805,DATOS!$D$6:D14000,DATOS!$C$6:C14000,0,0,1))</f>
        <v/>
      </c>
      <c r="F13805" s="220"/>
      <c r="G13805" s="221"/>
      <c r="H13805" s="194"/>
      <c r="I13805" s="106"/>
      <c r="J13805" s="195"/>
      <c r="K13805" s="195"/>
      <c r="L13805" s="196"/>
    </row>
    <row r="13806">
      <c r="A13806" s="198"/>
      <c r="B13806" s="219"/>
      <c r="C13806" s="103"/>
      <c r="D13806" s="103"/>
      <c r="E13806" s="5" t="str">
        <f t="array" ref="E13806">IF(D13806="","",XLOOKUP(D13806,DATOS!$D$6:D14000,DATOS!$C$6:C14000,0,0,1))</f>
        <v/>
      </c>
      <c r="F13806" s="220"/>
      <c r="G13806" s="221"/>
      <c r="H13806" s="194"/>
      <c r="I13806" s="106"/>
      <c r="J13806" s="195"/>
      <c r="K13806" s="195"/>
      <c r="L13806" s="196"/>
    </row>
    <row r="13807">
      <c r="A13807" s="198"/>
      <c r="B13807" s="219"/>
      <c r="C13807" s="103"/>
      <c r="D13807" s="103"/>
      <c r="E13807" s="5" t="str">
        <f t="array" ref="E13807">IF(D13807="","",XLOOKUP(D13807,DATOS!$D$6:D14000,DATOS!$C$6:C14000,0,0,1))</f>
        <v/>
      </c>
      <c r="F13807" s="220"/>
      <c r="G13807" s="221"/>
      <c r="H13807" s="194"/>
      <c r="I13807" s="106"/>
      <c r="J13807" s="195"/>
      <c r="K13807" s="195"/>
      <c r="L13807" s="196"/>
    </row>
    <row r="13808">
      <c r="A13808" s="198"/>
      <c r="B13808" s="219"/>
      <c r="C13808" s="103"/>
      <c r="D13808" s="103"/>
      <c r="E13808" s="5" t="str">
        <f t="array" ref="E13808">IF(D13808="","",XLOOKUP(D13808,DATOS!$D$6:D14000,DATOS!$C$6:C14000,0,0,1))</f>
        <v/>
      </c>
      <c r="F13808" s="220"/>
      <c r="G13808" s="221"/>
      <c r="H13808" s="194"/>
      <c r="I13808" s="106"/>
      <c r="J13808" s="195"/>
      <c r="K13808" s="195"/>
      <c r="L13808" s="196"/>
    </row>
    <row r="13809">
      <c r="A13809" s="198"/>
      <c r="B13809" s="219"/>
      <c r="C13809" s="103"/>
      <c r="D13809" s="103"/>
      <c r="E13809" s="5" t="str">
        <f t="array" ref="E13809">IF(D13809="","",XLOOKUP(D13809,DATOS!$D$6:D14000,DATOS!$C$6:C14000,0,0,1))</f>
        <v/>
      </c>
      <c r="F13809" s="220"/>
      <c r="G13809" s="221"/>
      <c r="H13809" s="194"/>
      <c r="I13809" s="106"/>
      <c r="J13809" s="195"/>
      <c r="K13809" s="195"/>
      <c r="L13809" s="196"/>
    </row>
    <row r="13810">
      <c r="A13810" s="198"/>
      <c r="B13810" s="219"/>
      <c r="C13810" s="103"/>
      <c r="D13810" s="103"/>
      <c r="E13810" s="5" t="str">
        <f t="array" ref="E13810">IF(D13810="","",XLOOKUP(D13810,DATOS!$D$6:D14000,DATOS!$C$6:C14000,0,0,1))</f>
        <v/>
      </c>
      <c r="F13810" s="220"/>
      <c r="G13810" s="221"/>
      <c r="H13810" s="194"/>
      <c r="I13810" s="106"/>
      <c r="J13810" s="195"/>
      <c r="K13810" s="195"/>
      <c r="L13810" s="196"/>
    </row>
    <row r="13811">
      <c r="A13811" s="198"/>
      <c r="B13811" s="219"/>
      <c r="C13811" s="103"/>
      <c r="D13811" s="103"/>
      <c r="E13811" s="5" t="str">
        <f t="array" ref="E13811">IF(D13811="","",XLOOKUP(D13811,DATOS!$D$6:D14000,DATOS!$C$6:C14000,0,0,1))</f>
        <v/>
      </c>
      <c r="F13811" s="220"/>
      <c r="G13811" s="221"/>
      <c r="H13811" s="194"/>
      <c r="I13811" s="106"/>
      <c r="J13811" s="195"/>
      <c r="K13811" s="195"/>
      <c r="L13811" s="196"/>
    </row>
    <row r="13812">
      <c r="A13812" s="198"/>
      <c r="B13812" s="219"/>
      <c r="C13812" s="103"/>
      <c r="D13812" s="103"/>
      <c r="E13812" s="5" t="str">
        <f t="array" ref="E13812">IF(D13812="","",XLOOKUP(D13812,DATOS!$D$6:D14000,DATOS!$C$6:C14000,0,0,1))</f>
        <v/>
      </c>
      <c r="F13812" s="220"/>
      <c r="G13812" s="221"/>
      <c r="H13812" s="194"/>
      <c r="I13812" s="106"/>
      <c r="J13812" s="195"/>
      <c r="K13812" s="195"/>
      <c r="L13812" s="196"/>
    </row>
    <row r="13813">
      <c r="A13813" s="198"/>
      <c r="B13813" s="219"/>
      <c r="C13813" s="103"/>
      <c r="D13813" s="103"/>
      <c r="E13813" s="5" t="str">
        <f t="array" ref="E13813">IF(D13813="","",XLOOKUP(D13813,DATOS!$D$6:D14000,DATOS!$C$6:C14000,0,0,1))</f>
        <v/>
      </c>
      <c r="F13813" s="220"/>
      <c r="G13813" s="221"/>
      <c r="H13813" s="194"/>
      <c r="I13813" s="106"/>
      <c r="J13813" s="195"/>
      <c r="K13813" s="195"/>
      <c r="L13813" s="196"/>
    </row>
    <row r="13814">
      <c r="A13814" s="198"/>
      <c r="B13814" s="219"/>
      <c r="C13814" s="103"/>
      <c r="D13814" s="103"/>
      <c r="E13814" s="5" t="str">
        <f t="array" ref="E13814">IF(D13814="","",XLOOKUP(D13814,DATOS!$D$6:D14000,DATOS!$C$6:C14000,0,0,1))</f>
        <v/>
      </c>
      <c r="F13814" s="220"/>
      <c r="G13814" s="221"/>
      <c r="H13814" s="194"/>
      <c r="I13814" s="106"/>
      <c r="J13814" s="195"/>
      <c r="K13814" s="195"/>
      <c r="L13814" s="196"/>
    </row>
    <row r="13815">
      <c r="A13815" s="198"/>
      <c r="B13815" s="219"/>
      <c r="C13815" s="103"/>
      <c r="D13815" s="103"/>
      <c r="E13815" s="5" t="str">
        <f t="array" ref="E13815">IF(D13815="","",XLOOKUP(D13815,DATOS!$D$6:D14000,DATOS!$C$6:C14000,0,0,1))</f>
        <v/>
      </c>
      <c r="F13815" s="220"/>
      <c r="G13815" s="221"/>
      <c r="H13815" s="194"/>
      <c r="I13815" s="106"/>
      <c r="J13815" s="195"/>
      <c r="K13815" s="195"/>
      <c r="L13815" s="196"/>
    </row>
    <row r="13816">
      <c r="A13816" s="198"/>
      <c r="B13816" s="219"/>
      <c r="C13816" s="103"/>
      <c r="D13816" s="103"/>
      <c r="E13816" s="5" t="str">
        <f t="array" ref="E13816">IF(D13816="","",XLOOKUP(D13816,DATOS!$D$6:D14000,DATOS!$C$6:C14000,0,0,1))</f>
        <v/>
      </c>
      <c r="F13816" s="220"/>
      <c r="G13816" s="221"/>
      <c r="H13816" s="194"/>
      <c r="I13816" s="106"/>
      <c r="J13816" s="195"/>
      <c r="K13816" s="195"/>
      <c r="L13816" s="196"/>
    </row>
    <row r="13817">
      <c r="A13817" s="198"/>
      <c r="B13817" s="219"/>
      <c r="C13817" s="103"/>
      <c r="D13817" s="103"/>
      <c r="E13817" s="5" t="str">
        <f t="array" ref="E13817">IF(D13817="","",XLOOKUP(D13817,DATOS!$D$6:D14000,DATOS!$C$6:C14000,0,0,1))</f>
        <v/>
      </c>
      <c r="F13817" s="220"/>
      <c r="G13817" s="221"/>
      <c r="H13817" s="194"/>
      <c r="I13817" s="106"/>
      <c r="J13817" s="195"/>
      <c r="K13817" s="195"/>
      <c r="L13817" s="196"/>
    </row>
    <row r="13818">
      <c r="A13818" s="198"/>
      <c r="B13818" s="219"/>
      <c r="C13818" s="103"/>
      <c r="D13818" s="103"/>
      <c r="E13818" s="5" t="str">
        <f t="array" ref="E13818">IF(D13818="","",XLOOKUP(D13818,DATOS!$D$6:D14000,DATOS!$C$6:C14000,0,0,1))</f>
        <v/>
      </c>
      <c r="F13818" s="220"/>
      <c r="G13818" s="221"/>
      <c r="H13818" s="194"/>
      <c r="I13818" s="106"/>
      <c r="J13818" s="195"/>
      <c r="K13818" s="195"/>
      <c r="L13818" s="196"/>
    </row>
    <row r="13819">
      <c r="A13819" s="198"/>
      <c r="B13819" s="219"/>
      <c r="C13819" s="103"/>
      <c r="D13819" s="103"/>
      <c r="E13819" s="5" t="str">
        <f t="array" ref="E13819">IF(D13819="","",XLOOKUP(D13819,DATOS!$D$6:D14000,DATOS!$C$6:C14000,0,0,1))</f>
        <v/>
      </c>
      <c r="F13819" s="220"/>
      <c r="G13819" s="221"/>
      <c r="H13819" s="194"/>
      <c r="I13819" s="106"/>
      <c r="J13819" s="195"/>
      <c r="K13819" s="195"/>
      <c r="L13819" s="196"/>
    </row>
    <row r="13820">
      <c r="A13820" s="198"/>
      <c r="B13820" s="219"/>
      <c r="C13820" s="103"/>
      <c r="D13820" s="103"/>
      <c r="E13820" s="5" t="str">
        <f t="array" ref="E13820">IF(D13820="","",XLOOKUP(D13820,DATOS!$D$6:D14000,DATOS!$C$6:C14000,0,0,1))</f>
        <v/>
      </c>
      <c r="F13820" s="220"/>
      <c r="G13820" s="221"/>
      <c r="H13820" s="194"/>
      <c r="I13820" s="106"/>
      <c r="J13820" s="195"/>
      <c r="K13820" s="195"/>
      <c r="L13820" s="196"/>
    </row>
    <row r="13821">
      <c r="A13821" s="198"/>
      <c r="B13821" s="219"/>
      <c r="C13821" s="103"/>
      <c r="D13821" s="103"/>
      <c r="E13821" s="5" t="str">
        <f t="array" ref="E13821">IF(D13821="","",XLOOKUP(D13821,DATOS!$D$6:D14000,DATOS!$C$6:C14000,0,0,1))</f>
        <v/>
      </c>
      <c r="F13821" s="220"/>
      <c r="G13821" s="221"/>
      <c r="H13821" s="194"/>
      <c r="I13821" s="106"/>
      <c r="J13821" s="195"/>
      <c r="K13821" s="195"/>
      <c r="L13821" s="196"/>
    </row>
    <row r="13822">
      <c r="A13822" s="198"/>
      <c r="B13822" s="219"/>
      <c r="C13822" s="103"/>
      <c r="D13822" s="103"/>
      <c r="E13822" s="5" t="str">
        <f t="array" ref="E13822">IF(D13822="","",XLOOKUP(D13822,DATOS!$D$6:D14000,DATOS!$C$6:C14000,0,0,1))</f>
        <v/>
      </c>
      <c r="F13822" s="220"/>
      <c r="G13822" s="221"/>
      <c r="H13822" s="194"/>
      <c r="I13822" s="106"/>
      <c r="J13822" s="195"/>
      <c r="K13822" s="195"/>
      <c r="L13822" s="196"/>
    </row>
    <row r="13823">
      <c r="A13823" s="198"/>
      <c r="B13823" s="219"/>
      <c r="C13823" s="103"/>
      <c r="D13823" s="103"/>
      <c r="E13823" s="5" t="str">
        <f t="array" ref="E13823">IF(D13823="","",XLOOKUP(D13823,DATOS!$D$6:D14000,DATOS!$C$6:C14000,0,0,1))</f>
        <v/>
      </c>
      <c r="F13823" s="220"/>
      <c r="G13823" s="221"/>
      <c r="H13823" s="194"/>
      <c r="I13823" s="106"/>
      <c r="J13823" s="195"/>
      <c r="K13823" s="195"/>
      <c r="L13823" s="196"/>
    </row>
    <row r="13824">
      <c r="A13824" s="198"/>
      <c r="B13824" s="219"/>
      <c r="C13824" s="103"/>
      <c r="D13824" s="103"/>
      <c r="E13824" s="5" t="str">
        <f t="array" ref="E13824">IF(D13824="","",XLOOKUP(D13824,DATOS!$D$6:D14000,DATOS!$C$6:C14000,0,0,1))</f>
        <v/>
      </c>
      <c r="F13824" s="220"/>
      <c r="G13824" s="221"/>
      <c r="H13824" s="194"/>
      <c r="I13824" s="106"/>
      <c r="J13824" s="195"/>
      <c r="K13824" s="195"/>
      <c r="L13824" s="196"/>
    </row>
    <row r="13825">
      <c r="A13825" s="198"/>
      <c r="B13825" s="219"/>
      <c r="C13825" s="103"/>
      <c r="D13825" s="103"/>
      <c r="E13825" s="5" t="str">
        <f t="array" ref="E13825">IF(D13825="","",XLOOKUP(D13825,DATOS!$D$6:D14000,DATOS!$C$6:C14000,0,0,1))</f>
        <v/>
      </c>
      <c r="F13825" s="220"/>
      <c r="G13825" s="221"/>
      <c r="H13825" s="194"/>
      <c r="I13825" s="106"/>
      <c r="J13825" s="195"/>
      <c r="K13825" s="195"/>
      <c r="L13825" s="196"/>
    </row>
    <row r="13826">
      <c r="A13826" s="198"/>
      <c r="B13826" s="219"/>
      <c r="C13826" s="103"/>
      <c r="D13826" s="103"/>
      <c r="E13826" s="5" t="str">
        <f t="array" ref="E13826">IF(D13826="","",XLOOKUP(D13826,DATOS!$D$6:D14000,DATOS!$C$6:C14000,0,0,1))</f>
        <v/>
      </c>
      <c r="F13826" s="220"/>
      <c r="G13826" s="221"/>
      <c r="H13826" s="194"/>
      <c r="I13826" s="106"/>
      <c r="J13826" s="195"/>
      <c r="K13826" s="195"/>
      <c r="L13826" s="196"/>
    </row>
    <row r="13827">
      <c r="A13827" s="198"/>
      <c r="B13827" s="219"/>
      <c r="C13827" s="103"/>
      <c r="D13827" s="103"/>
      <c r="E13827" s="5" t="str">
        <f t="array" ref="E13827">IF(D13827="","",XLOOKUP(D13827,DATOS!$D$6:D14000,DATOS!$C$6:C14000,0,0,1))</f>
        <v/>
      </c>
      <c r="F13827" s="220"/>
      <c r="G13827" s="221"/>
      <c r="H13827" s="194"/>
      <c r="I13827" s="106"/>
      <c r="J13827" s="195"/>
      <c r="K13827" s="195"/>
      <c r="L13827" s="196"/>
    </row>
    <row r="13828">
      <c r="A13828" s="198"/>
      <c r="B13828" s="219"/>
      <c r="C13828" s="103"/>
      <c r="D13828" s="103"/>
      <c r="E13828" s="5" t="str">
        <f t="array" ref="E13828">IF(D13828="","",XLOOKUP(D13828,DATOS!$D$6:D14000,DATOS!$C$6:C14000,0,0,1))</f>
        <v/>
      </c>
      <c r="F13828" s="220"/>
      <c r="G13828" s="221"/>
      <c r="H13828" s="194"/>
      <c r="I13828" s="106"/>
      <c r="J13828" s="195"/>
      <c r="K13828" s="195"/>
      <c r="L13828" s="196"/>
    </row>
    <row r="13829">
      <c r="A13829" s="198"/>
      <c r="B13829" s="219"/>
      <c r="C13829" s="103"/>
      <c r="D13829" s="103"/>
      <c r="E13829" s="5" t="str">
        <f t="array" ref="E13829">IF(D13829="","",XLOOKUP(D13829,DATOS!$D$6:D14000,DATOS!$C$6:C14000,0,0,1))</f>
        <v/>
      </c>
      <c r="F13829" s="220"/>
      <c r="G13829" s="221"/>
      <c r="H13829" s="194"/>
      <c r="I13829" s="106"/>
      <c r="J13829" s="195"/>
      <c r="K13829" s="195"/>
      <c r="L13829" s="196"/>
    </row>
    <row r="13830">
      <c r="A13830" s="198"/>
      <c r="B13830" s="219"/>
      <c r="C13830" s="103"/>
      <c r="D13830" s="103"/>
      <c r="E13830" s="5" t="str">
        <f t="array" ref="E13830">IF(D13830="","",XLOOKUP(D13830,DATOS!$D$6:D14000,DATOS!$C$6:C14000,0,0,1))</f>
        <v/>
      </c>
      <c r="F13830" s="220"/>
      <c r="G13830" s="221"/>
      <c r="H13830" s="194"/>
      <c r="I13830" s="106"/>
      <c r="J13830" s="195"/>
      <c r="K13830" s="195"/>
      <c r="L13830" s="196"/>
    </row>
    <row r="13831">
      <c r="A13831" s="198"/>
      <c r="B13831" s="219"/>
      <c r="C13831" s="103"/>
      <c r="D13831" s="103"/>
      <c r="E13831" s="5" t="str">
        <f t="array" ref="E13831">IF(D13831="","",XLOOKUP(D13831,DATOS!$D$6:D14000,DATOS!$C$6:C14000,0,0,1))</f>
        <v/>
      </c>
      <c r="F13831" s="220"/>
      <c r="G13831" s="221"/>
      <c r="H13831" s="194"/>
      <c r="I13831" s="106"/>
      <c r="J13831" s="195"/>
      <c r="K13831" s="195"/>
      <c r="L13831" s="196"/>
    </row>
    <row r="13832">
      <c r="A13832" s="198"/>
      <c r="B13832" s="219"/>
      <c r="C13832" s="103"/>
      <c r="D13832" s="103"/>
      <c r="E13832" s="5" t="str">
        <f t="array" ref="E13832">IF(D13832="","",XLOOKUP(D13832,DATOS!$D$6:D14000,DATOS!$C$6:C14000,0,0,1))</f>
        <v/>
      </c>
      <c r="F13832" s="220"/>
      <c r="G13832" s="221"/>
      <c r="H13832" s="194"/>
      <c r="I13832" s="106"/>
      <c r="J13832" s="195"/>
      <c r="K13832" s="195"/>
      <c r="L13832" s="196"/>
    </row>
    <row r="13833">
      <c r="A13833" s="198"/>
      <c r="B13833" s="219"/>
      <c r="C13833" s="103"/>
      <c r="D13833" s="103"/>
      <c r="E13833" s="5" t="str">
        <f t="array" ref="E13833">IF(D13833="","",XLOOKUP(D13833,DATOS!$D$6:D14000,DATOS!$C$6:C14000,0,0,1))</f>
        <v/>
      </c>
      <c r="F13833" s="220"/>
      <c r="G13833" s="221"/>
      <c r="H13833" s="194"/>
      <c r="I13833" s="106"/>
      <c r="J13833" s="195"/>
      <c r="K13833" s="195"/>
      <c r="L13833" s="196"/>
    </row>
    <row r="13834">
      <c r="A13834" s="198"/>
      <c r="B13834" s="219"/>
      <c r="C13834" s="103"/>
      <c r="D13834" s="103"/>
      <c r="E13834" s="5" t="str">
        <f t="array" ref="E13834">IF(D13834="","",XLOOKUP(D13834,DATOS!$D$6:D14000,DATOS!$C$6:C14000,0,0,1))</f>
        <v/>
      </c>
      <c r="F13834" s="220"/>
      <c r="G13834" s="221"/>
      <c r="H13834" s="194"/>
      <c r="I13834" s="106"/>
      <c r="J13834" s="195"/>
      <c r="K13834" s="195"/>
      <c r="L13834" s="196"/>
    </row>
    <row r="13835">
      <c r="A13835" s="198"/>
      <c r="B13835" s="219"/>
      <c r="C13835" s="103"/>
      <c r="D13835" s="103"/>
      <c r="E13835" s="5" t="str">
        <f t="array" ref="E13835">IF(D13835="","",XLOOKUP(D13835,DATOS!$D$6:D14000,DATOS!$C$6:C14000,0,0,1))</f>
        <v/>
      </c>
      <c r="F13835" s="220"/>
      <c r="G13835" s="221"/>
      <c r="H13835" s="194"/>
      <c r="I13835" s="106"/>
      <c r="J13835" s="195"/>
      <c r="K13835" s="195"/>
      <c r="L13835" s="196"/>
    </row>
    <row r="13836">
      <c r="A13836" s="198"/>
      <c r="B13836" s="219"/>
      <c r="C13836" s="103"/>
      <c r="D13836" s="103"/>
      <c r="E13836" s="5" t="str">
        <f t="array" ref="E13836">IF(D13836="","",XLOOKUP(D13836,DATOS!$D$6:D14000,DATOS!$C$6:C14000,0,0,1))</f>
        <v/>
      </c>
      <c r="F13836" s="220"/>
      <c r="G13836" s="221"/>
      <c r="H13836" s="194"/>
      <c r="I13836" s="106"/>
      <c r="J13836" s="195"/>
      <c r="K13836" s="195"/>
      <c r="L13836" s="196"/>
    </row>
    <row r="13837">
      <c r="A13837" s="198"/>
      <c r="B13837" s="219"/>
      <c r="C13837" s="103"/>
      <c r="D13837" s="103"/>
      <c r="E13837" s="5" t="str">
        <f t="array" ref="E13837">IF(D13837="","",XLOOKUP(D13837,DATOS!$D$6:D14000,DATOS!$C$6:C14000,0,0,1))</f>
        <v/>
      </c>
      <c r="F13837" s="220"/>
      <c r="G13837" s="221"/>
      <c r="H13837" s="194"/>
      <c r="I13837" s="106"/>
      <c r="J13837" s="195"/>
      <c r="K13837" s="195"/>
      <c r="L13837" s="196"/>
    </row>
    <row r="13838">
      <c r="A13838" s="198"/>
      <c r="B13838" s="219"/>
      <c r="C13838" s="103"/>
      <c r="D13838" s="103"/>
      <c r="E13838" s="5" t="str">
        <f t="array" ref="E13838">IF(D13838="","",XLOOKUP(D13838,DATOS!$D$6:D14000,DATOS!$C$6:C14000,0,0,1))</f>
        <v/>
      </c>
      <c r="F13838" s="220"/>
      <c r="G13838" s="221"/>
      <c r="H13838" s="194"/>
      <c r="I13838" s="106"/>
      <c r="J13838" s="195"/>
      <c r="K13838" s="195"/>
      <c r="L13838" s="196"/>
    </row>
    <row r="13839">
      <c r="A13839" s="198"/>
      <c r="B13839" s="219"/>
      <c r="C13839" s="103"/>
      <c r="D13839" s="103"/>
      <c r="E13839" s="5" t="str">
        <f t="array" ref="E13839">IF(D13839="","",XLOOKUP(D13839,DATOS!$D$6:D14000,DATOS!$C$6:C14000,0,0,1))</f>
        <v/>
      </c>
      <c r="F13839" s="220"/>
      <c r="G13839" s="221"/>
      <c r="H13839" s="194"/>
      <c r="I13839" s="106"/>
      <c r="J13839" s="195"/>
      <c r="K13839" s="195"/>
      <c r="L13839" s="196"/>
    </row>
    <row r="13840">
      <c r="A13840" s="198"/>
      <c r="B13840" s="219"/>
      <c r="C13840" s="103"/>
      <c r="D13840" s="103"/>
      <c r="E13840" s="5" t="str">
        <f t="array" ref="E13840">IF(D13840="","",XLOOKUP(D13840,DATOS!$D$6:D14000,DATOS!$C$6:C14000,0,0,1))</f>
        <v/>
      </c>
      <c r="F13840" s="220"/>
      <c r="G13840" s="221"/>
      <c r="H13840" s="194"/>
      <c r="I13840" s="106"/>
      <c r="J13840" s="195"/>
      <c r="K13840" s="195"/>
      <c r="L13840" s="196"/>
    </row>
    <row r="13841">
      <c r="A13841" s="198"/>
      <c r="B13841" s="219"/>
      <c r="C13841" s="103"/>
      <c r="D13841" s="103"/>
      <c r="E13841" s="5" t="str">
        <f t="array" ref="E13841">IF(D13841="","",XLOOKUP(D13841,DATOS!$D$6:D14000,DATOS!$C$6:C14000,0,0,1))</f>
        <v/>
      </c>
      <c r="F13841" s="220"/>
      <c r="G13841" s="221"/>
      <c r="H13841" s="194"/>
      <c r="I13841" s="106"/>
      <c r="J13841" s="195"/>
      <c r="K13841" s="195"/>
      <c r="L13841" s="196"/>
    </row>
    <row r="13842">
      <c r="A13842" s="198"/>
      <c r="B13842" s="219"/>
      <c r="C13842" s="103"/>
      <c r="D13842" s="103"/>
      <c r="E13842" s="5" t="str">
        <f t="array" ref="E13842">IF(D13842="","",XLOOKUP(D13842,DATOS!$D$6:D14000,DATOS!$C$6:C14000,0,0,1))</f>
        <v/>
      </c>
      <c r="F13842" s="220"/>
      <c r="G13842" s="221"/>
      <c r="H13842" s="194"/>
      <c r="I13842" s="106"/>
      <c r="J13842" s="195"/>
      <c r="K13842" s="195"/>
      <c r="L13842" s="196"/>
    </row>
    <row r="13843">
      <c r="A13843" s="198"/>
      <c r="B13843" s="219"/>
      <c r="C13843" s="103"/>
      <c r="D13843" s="103"/>
      <c r="E13843" s="5" t="str">
        <f t="array" ref="E13843">IF(D13843="","",XLOOKUP(D13843,DATOS!$D$6:D14000,DATOS!$C$6:C14000,0,0,1))</f>
        <v/>
      </c>
      <c r="F13843" s="220"/>
      <c r="G13843" s="221"/>
      <c r="H13843" s="194"/>
      <c r="I13843" s="106"/>
      <c r="J13843" s="195"/>
      <c r="K13843" s="195"/>
      <c r="L13843" s="196"/>
    </row>
    <row r="13844">
      <c r="A13844" s="198"/>
      <c r="B13844" s="219"/>
      <c r="C13844" s="103"/>
      <c r="D13844" s="103"/>
      <c r="E13844" s="5" t="str">
        <f t="array" ref="E13844">IF(D13844="","",XLOOKUP(D13844,DATOS!$D$6:D14000,DATOS!$C$6:C14000,0,0,1))</f>
        <v/>
      </c>
      <c r="F13844" s="220"/>
      <c r="G13844" s="221"/>
      <c r="H13844" s="194"/>
      <c r="I13844" s="106"/>
      <c r="J13844" s="195"/>
      <c r="K13844" s="195"/>
      <c r="L13844" s="196"/>
    </row>
    <row r="13845">
      <c r="A13845" s="198"/>
      <c r="B13845" s="219"/>
      <c r="C13845" s="103"/>
      <c r="D13845" s="103"/>
      <c r="E13845" s="5" t="str">
        <f t="array" ref="E13845">IF(D13845="","",XLOOKUP(D13845,DATOS!$D$6:D14000,DATOS!$C$6:C14000,0,0,1))</f>
        <v/>
      </c>
      <c r="F13845" s="220"/>
      <c r="G13845" s="221"/>
      <c r="H13845" s="194"/>
      <c r="I13845" s="106"/>
      <c r="J13845" s="195"/>
      <c r="K13845" s="195"/>
      <c r="L13845" s="196"/>
    </row>
    <row r="13846">
      <c r="A13846" s="198"/>
      <c r="B13846" s="219"/>
      <c r="C13846" s="103"/>
      <c r="D13846" s="103"/>
      <c r="E13846" s="5" t="str">
        <f t="array" ref="E13846">IF(D13846="","",XLOOKUP(D13846,DATOS!$D$6:D14000,DATOS!$C$6:C14000,0,0,1))</f>
        <v/>
      </c>
      <c r="F13846" s="220"/>
      <c r="G13846" s="221"/>
      <c r="H13846" s="194"/>
      <c r="I13846" s="106"/>
      <c r="J13846" s="195"/>
      <c r="K13846" s="195"/>
      <c r="L13846" s="196"/>
    </row>
    <row r="13847">
      <c r="A13847" s="198"/>
      <c r="B13847" s="219"/>
      <c r="C13847" s="103"/>
      <c r="D13847" s="103"/>
      <c r="E13847" s="5" t="str">
        <f t="array" ref="E13847">IF(D13847="","",XLOOKUP(D13847,DATOS!$D$6:D14000,DATOS!$C$6:C14000,0,0,1))</f>
        <v/>
      </c>
      <c r="F13847" s="220"/>
      <c r="G13847" s="221"/>
      <c r="H13847" s="194"/>
      <c r="I13847" s="106"/>
      <c r="J13847" s="195"/>
      <c r="K13847" s="195"/>
      <c r="L13847" s="196"/>
    </row>
    <row r="13848">
      <c r="A13848" s="198"/>
      <c r="B13848" s="219"/>
      <c r="C13848" s="103"/>
      <c r="D13848" s="103"/>
      <c r="E13848" s="5" t="str">
        <f t="array" ref="E13848">IF(D13848="","",XLOOKUP(D13848,DATOS!$D$6:D14000,DATOS!$C$6:C14000,0,0,1))</f>
        <v/>
      </c>
      <c r="F13848" s="220"/>
      <c r="G13848" s="221"/>
      <c r="H13848" s="194"/>
      <c r="I13848" s="106"/>
      <c r="J13848" s="195"/>
      <c r="K13848" s="195"/>
      <c r="L13848" s="196"/>
    </row>
    <row r="13849">
      <c r="A13849" s="198"/>
      <c r="B13849" s="219"/>
      <c r="C13849" s="103"/>
      <c r="D13849" s="103"/>
      <c r="E13849" s="5" t="str">
        <f t="array" ref="E13849">IF(D13849="","",XLOOKUP(D13849,DATOS!$D$6:D14000,DATOS!$C$6:C14000,0,0,1))</f>
        <v/>
      </c>
      <c r="F13849" s="220"/>
      <c r="G13849" s="221"/>
      <c r="H13849" s="194"/>
      <c r="I13849" s="106"/>
      <c r="J13849" s="195"/>
      <c r="K13849" s="195"/>
      <c r="L13849" s="196"/>
    </row>
    <row r="13850">
      <c r="A13850" s="198"/>
      <c r="B13850" s="219"/>
      <c r="C13850" s="103"/>
      <c r="D13850" s="103"/>
      <c r="E13850" s="5" t="str">
        <f t="array" ref="E13850">IF(D13850="","",XLOOKUP(D13850,DATOS!$D$6:D14000,DATOS!$C$6:C14000,0,0,1))</f>
        <v/>
      </c>
      <c r="F13850" s="220"/>
      <c r="G13850" s="221"/>
      <c r="H13850" s="194"/>
      <c r="I13850" s="106"/>
      <c r="J13850" s="195"/>
      <c r="K13850" s="195"/>
      <c r="L13850" s="196"/>
    </row>
    <row r="13851">
      <c r="A13851" s="198"/>
      <c r="B13851" s="219"/>
      <c r="C13851" s="103"/>
      <c r="D13851" s="103"/>
      <c r="E13851" s="5" t="str">
        <f t="array" ref="E13851">IF(D13851="","",XLOOKUP(D13851,DATOS!$D$6:D14000,DATOS!$C$6:C14000,0,0,1))</f>
        <v/>
      </c>
      <c r="F13851" s="220"/>
      <c r="G13851" s="221"/>
      <c r="H13851" s="194"/>
      <c r="I13851" s="106"/>
      <c r="J13851" s="195"/>
      <c r="K13851" s="195"/>
      <c r="L13851" s="196"/>
    </row>
    <row r="13852">
      <c r="A13852" s="198"/>
      <c r="B13852" s="219"/>
      <c r="C13852" s="103"/>
      <c r="D13852" s="103"/>
      <c r="E13852" s="5" t="str">
        <f t="array" ref="E13852">IF(D13852="","",XLOOKUP(D13852,DATOS!$D$6:D14000,DATOS!$C$6:C14000,0,0,1))</f>
        <v/>
      </c>
      <c r="F13852" s="220"/>
      <c r="G13852" s="221"/>
      <c r="H13852" s="194"/>
      <c r="I13852" s="106"/>
      <c r="J13852" s="195"/>
      <c r="K13852" s="195"/>
      <c r="L13852" s="196"/>
    </row>
    <row r="13853">
      <c r="A13853" s="198"/>
      <c r="B13853" s="219"/>
      <c r="C13853" s="103"/>
      <c r="D13853" s="103"/>
      <c r="E13853" s="5" t="str">
        <f t="array" ref="E13853">IF(D13853="","",XLOOKUP(D13853,DATOS!$D$6:D14000,DATOS!$C$6:C14000,0,0,1))</f>
        <v/>
      </c>
      <c r="F13853" s="220"/>
      <c r="G13853" s="221"/>
      <c r="H13853" s="194"/>
      <c r="I13853" s="106"/>
      <c r="J13853" s="195"/>
      <c r="K13853" s="195"/>
      <c r="L13853" s="196"/>
    </row>
    <row r="13854">
      <c r="A13854" s="198"/>
      <c r="B13854" s="219"/>
      <c r="C13854" s="103"/>
      <c r="D13854" s="103"/>
      <c r="E13854" s="5" t="str">
        <f t="array" ref="E13854">IF(D13854="","",XLOOKUP(D13854,DATOS!$D$6:D14000,DATOS!$C$6:C14000,0,0,1))</f>
        <v/>
      </c>
      <c r="F13854" s="220"/>
      <c r="G13854" s="221"/>
      <c r="H13854" s="194"/>
      <c r="I13854" s="106"/>
      <c r="J13854" s="195"/>
      <c r="K13854" s="195"/>
      <c r="L13854" s="196"/>
    </row>
    <row r="13855">
      <c r="A13855" s="198"/>
      <c r="B13855" s="219"/>
      <c r="C13855" s="103"/>
      <c r="D13855" s="103"/>
      <c r="E13855" s="5" t="str">
        <f t="array" ref="E13855">IF(D13855="","",XLOOKUP(D13855,DATOS!$D$6:D14000,DATOS!$C$6:C14000,0,0,1))</f>
        <v/>
      </c>
      <c r="F13855" s="220"/>
      <c r="G13855" s="221"/>
      <c r="H13855" s="194"/>
      <c r="I13855" s="106"/>
      <c r="J13855" s="195"/>
      <c r="K13855" s="195"/>
      <c r="L13855" s="196"/>
    </row>
    <row r="13856">
      <c r="A13856" s="198"/>
      <c r="B13856" s="219"/>
      <c r="C13856" s="103"/>
      <c r="D13856" s="103"/>
      <c r="E13856" s="5" t="str">
        <f t="array" ref="E13856">IF(D13856="","",XLOOKUP(D13856,DATOS!$D$6:D14000,DATOS!$C$6:C14000,0,0,1))</f>
        <v/>
      </c>
      <c r="F13856" s="220"/>
      <c r="G13856" s="221"/>
      <c r="H13856" s="194"/>
      <c r="I13856" s="106"/>
      <c r="J13856" s="195"/>
      <c r="K13856" s="195"/>
      <c r="L13856" s="196"/>
    </row>
    <row r="13857">
      <c r="A13857" s="198"/>
      <c r="B13857" s="219"/>
      <c r="C13857" s="103"/>
      <c r="D13857" s="103"/>
      <c r="E13857" s="5" t="str">
        <f t="array" ref="E13857">IF(D13857="","",XLOOKUP(D13857,DATOS!$D$6:D14000,DATOS!$C$6:C14000,0,0,1))</f>
        <v/>
      </c>
      <c r="F13857" s="220"/>
      <c r="G13857" s="221"/>
      <c r="H13857" s="194"/>
      <c r="I13857" s="106"/>
      <c r="J13857" s="195"/>
      <c r="K13857" s="195"/>
      <c r="L13857" s="196"/>
    </row>
    <row r="13858">
      <c r="A13858" s="198"/>
      <c r="B13858" s="219"/>
      <c r="C13858" s="103"/>
      <c r="D13858" s="103"/>
      <c r="E13858" s="5" t="str">
        <f t="array" ref="E13858">IF(D13858="","",XLOOKUP(D13858,DATOS!$D$6:D14000,DATOS!$C$6:C14000,0,0,1))</f>
        <v/>
      </c>
      <c r="F13858" s="220"/>
      <c r="G13858" s="221"/>
      <c r="H13858" s="194"/>
      <c r="I13858" s="106"/>
      <c r="J13858" s="195"/>
      <c r="K13858" s="195"/>
      <c r="L13858" s="196"/>
    </row>
    <row r="13859">
      <c r="A13859" s="198"/>
      <c r="B13859" s="219"/>
      <c r="C13859" s="103"/>
      <c r="D13859" s="103"/>
      <c r="E13859" s="5" t="str">
        <f t="array" ref="E13859">IF(D13859="","",XLOOKUP(D13859,DATOS!$D$6:D14000,DATOS!$C$6:C14000,0,0,1))</f>
        <v/>
      </c>
      <c r="F13859" s="220"/>
      <c r="G13859" s="221"/>
      <c r="H13859" s="194"/>
      <c r="I13859" s="106"/>
      <c r="J13859" s="195"/>
      <c r="K13859" s="195"/>
      <c r="L13859" s="196"/>
    </row>
    <row r="13860">
      <c r="A13860" s="198"/>
      <c r="B13860" s="219"/>
      <c r="C13860" s="103"/>
      <c r="D13860" s="103"/>
      <c r="E13860" s="5" t="str">
        <f t="array" ref="E13860">IF(D13860="","",XLOOKUP(D13860,DATOS!$D$6:D14000,DATOS!$C$6:C14000,0,0,1))</f>
        <v/>
      </c>
      <c r="F13860" s="220"/>
      <c r="G13860" s="221"/>
      <c r="H13860" s="194"/>
      <c r="I13860" s="106"/>
      <c r="J13860" s="195"/>
      <c r="K13860" s="195"/>
      <c r="L13860" s="196"/>
    </row>
    <row r="13861">
      <c r="A13861" s="198"/>
      <c r="B13861" s="219"/>
      <c r="C13861" s="103"/>
      <c r="D13861" s="103"/>
      <c r="E13861" s="5" t="str">
        <f t="array" ref="E13861">IF(D13861="","",XLOOKUP(D13861,DATOS!$D$6:D14000,DATOS!$C$6:C14000,0,0,1))</f>
        <v/>
      </c>
      <c r="F13861" s="220"/>
      <c r="G13861" s="221"/>
      <c r="H13861" s="194"/>
      <c r="I13861" s="106"/>
      <c r="J13861" s="195"/>
      <c r="K13861" s="195"/>
      <c r="L13861" s="196"/>
    </row>
    <row r="13862">
      <c r="A13862" s="198"/>
      <c r="B13862" s="219"/>
      <c r="C13862" s="103"/>
      <c r="D13862" s="103"/>
      <c r="E13862" s="5" t="str">
        <f t="array" ref="E13862">IF(D13862="","",XLOOKUP(D13862,DATOS!$D$6:D14000,DATOS!$C$6:C14000,0,0,1))</f>
        <v/>
      </c>
      <c r="F13862" s="220"/>
      <c r="G13862" s="221"/>
      <c r="H13862" s="194"/>
      <c r="I13862" s="106"/>
      <c r="J13862" s="195"/>
      <c r="K13862" s="195"/>
      <c r="L13862" s="196"/>
    </row>
    <row r="13863">
      <c r="A13863" s="198"/>
      <c r="B13863" s="219"/>
      <c r="C13863" s="103"/>
      <c r="D13863" s="103"/>
      <c r="E13863" s="5" t="str">
        <f t="array" ref="E13863">IF(D13863="","",XLOOKUP(D13863,DATOS!$D$6:D14000,DATOS!$C$6:C14000,0,0,1))</f>
        <v/>
      </c>
      <c r="F13863" s="220"/>
      <c r="G13863" s="221"/>
      <c r="H13863" s="194"/>
      <c r="I13863" s="106"/>
      <c r="J13863" s="195"/>
      <c r="K13863" s="195"/>
      <c r="L13863" s="196"/>
    </row>
    <row r="13864">
      <c r="A13864" s="198"/>
      <c r="B13864" s="219"/>
      <c r="C13864" s="103"/>
      <c r="D13864" s="103"/>
      <c r="E13864" s="5" t="str">
        <f t="array" ref="E13864">IF(D13864="","",XLOOKUP(D13864,DATOS!$D$6:D14000,DATOS!$C$6:C14000,0,0,1))</f>
        <v/>
      </c>
      <c r="F13864" s="220"/>
      <c r="G13864" s="221"/>
      <c r="H13864" s="194"/>
      <c r="I13864" s="106"/>
      <c r="J13864" s="195"/>
      <c r="K13864" s="195"/>
      <c r="L13864" s="196"/>
    </row>
    <row r="13865">
      <c r="A13865" s="198"/>
      <c r="B13865" s="219"/>
      <c r="C13865" s="103"/>
      <c r="D13865" s="103"/>
      <c r="E13865" s="5" t="str">
        <f t="array" ref="E13865">IF(D13865="","",XLOOKUP(D13865,DATOS!$D$6:D14000,DATOS!$C$6:C14000,0,0,1))</f>
        <v/>
      </c>
      <c r="F13865" s="220"/>
      <c r="G13865" s="221"/>
      <c r="H13865" s="194"/>
      <c r="I13865" s="106"/>
      <c r="J13865" s="195"/>
      <c r="K13865" s="195"/>
      <c r="L13865" s="196"/>
    </row>
    <row r="13866">
      <c r="A13866" s="198"/>
      <c r="B13866" s="219"/>
      <c r="C13866" s="103"/>
      <c r="D13866" s="103"/>
      <c r="E13866" s="5" t="str">
        <f t="array" ref="E13866">IF(D13866="","",XLOOKUP(D13866,DATOS!$D$6:D14000,DATOS!$C$6:C14000,0,0,1))</f>
        <v/>
      </c>
      <c r="F13866" s="220"/>
      <c r="G13866" s="221"/>
      <c r="H13866" s="194"/>
      <c r="I13866" s="106"/>
      <c r="J13866" s="195"/>
      <c r="K13866" s="195"/>
      <c r="L13866" s="196"/>
    </row>
    <row r="13867">
      <c r="A13867" s="198"/>
      <c r="B13867" s="219"/>
      <c r="C13867" s="103"/>
      <c r="D13867" s="103"/>
      <c r="E13867" s="5" t="str">
        <f t="array" ref="E13867">IF(D13867="","",XLOOKUP(D13867,DATOS!$D$6:D14000,DATOS!$C$6:C14000,0,0,1))</f>
        <v/>
      </c>
      <c r="F13867" s="220"/>
      <c r="G13867" s="221"/>
      <c r="H13867" s="194"/>
      <c r="I13867" s="106"/>
      <c r="J13867" s="195"/>
      <c r="K13867" s="195"/>
      <c r="L13867" s="196"/>
    </row>
    <row r="13868">
      <c r="A13868" s="198"/>
      <c r="B13868" s="219"/>
      <c r="C13868" s="103"/>
      <c r="D13868" s="103"/>
      <c r="E13868" s="5" t="str">
        <f t="array" ref="E13868">IF(D13868="","",XLOOKUP(D13868,DATOS!$D$6:D14000,DATOS!$C$6:C14000,0,0,1))</f>
        <v/>
      </c>
      <c r="F13868" s="220"/>
      <c r="G13868" s="221"/>
      <c r="H13868" s="194"/>
      <c r="I13868" s="106"/>
      <c r="J13868" s="195"/>
      <c r="K13868" s="195"/>
      <c r="L13868" s="196"/>
    </row>
    <row r="13869">
      <c r="A13869" s="198"/>
      <c r="B13869" s="219"/>
      <c r="C13869" s="103"/>
      <c r="D13869" s="103"/>
      <c r="E13869" s="5" t="str">
        <f t="array" ref="E13869">IF(D13869="","",XLOOKUP(D13869,DATOS!$D$6:D14000,DATOS!$C$6:C14000,0,0,1))</f>
        <v/>
      </c>
      <c r="F13869" s="220"/>
      <c r="G13869" s="221"/>
      <c r="H13869" s="194"/>
      <c r="I13869" s="106"/>
      <c r="J13869" s="195"/>
      <c r="K13869" s="195"/>
      <c r="L13869" s="196"/>
    </row>
    <row r="13870">
      <c r="A13870" s="198"/>
      <c r="B13870" s="219"/>
      <c r="C13870" s="103"/>
      <c r="D13870" s="103"/>
      <c r="E13870" s="5" t="str">
        <f t="array" ref="E13870">IF(D13870="","",XLOOKUP(D13870,DATOS!$D$6:D14000,DATOS!$C$6:C14000,0,0,1))</f>
        <v/>
      </c>
      <c r="F13870" s="220"/>
      <c r="G13870" s="221"/>
      <c r="H13870" s="194"/>
      <c r="I13870" s="106"/>
      <c r="J13870" s="195"/>
      <c r="K13870" s="195"/>
      <c r="L13870" s="196"/>
    </row>
    <row r="13871">
      <c r="A13871" s="198"/>
      <c r="B13871" s="219"/>
      <c r="C13871" s="103"/>
      <c r="D13871" s="103"/>
      <c r="E13871" s="5" t="str">
        <f t="array" ref="E13871">IF(D13871="","",XLOOKUP(D13871,DATOS!$D$6:D14000,DATOS!$C$6:C14000,0,0,1))</f>
        <v/>
      </c>
      <c r="F13871" s="220"/>
      <c r="G13871" s="221"/>
      <c r="H13871" s="194"/>
      <c r="I13871" s="106"/>
      <c r="J13871" s="195"/>
      <c r="K13871" s="195"/>
      <c r="L13871" s="196"/>
    </row>
    <row r="13872">
      <c r="A13872" s="198"/>
      <c r="B13872" s="219"/>
      <c r="C13872" s="103"/>
      <c r="D13872" s="103"/>
      <c r="E13872" s="5" t="str">
        <f t="array" ref="E13872">IF(D13872="","",XLOOKUP(D13872,DATOS!$D$6:D14000,DATOS!$C$6:C14000,0,0,1))</f>
        <v/>
      </c>
      <c r="F13872" s="220"/>
      <c r="G13872" s="221"/>
      <c r="H13872" s="194"/>
      <c r="I13872" s="106"/>
      <c r="J13872" s="195"/>
      <c r="K13872" s="195"/>
      <c r="L13872" s="196"/>
    </row>
    <row r="13873">
      <c r="A13873" s="198"/>
      <c r="B13873" s="219"/>
      <c r="C13873" s="103"/>
      <c r="D13873" s="103"/>
      <c r="E13873" s="5" t="str">
        <f t="array" ref="E13873">IF(D13873="","",XLOOKUP(D13873,DATOS!$D$6:D14000,DATOS!$C$6:C14000,0,0,1))</f>
        <v/>
      </c>
      <c r="F13873" s="220"/>
      <c r="G13873" s="221"/>
      <c r="H13873" s="194"/>
      <c r="I13873" s="106"/>
      <c r="J13873" s="195"/>
      <c r="K13873" s="195"/>
      <c r="L13873" s="196"/>
    </row>
    <row r="13874">
      <c r="A13874" s="198"/>
      <c r="B13874" s="219"/>
      <c r="C13874" s="103"/>
      <c r="D13874" s="103"/>
      <c r="E13874" s="5" t="str">
        <f t="array" ref="E13874">IF(D13874="","",XLOOKUP(D13874,DATOS!$D$6:D14000,DATOS!$C$6:C14000,0,0,1))</f>
        <v/>
      </c>
      <c r="F13874" s="220"/>
      <c r="G13874" s="221"/>
      <c r="H13874" s="194"/>
      <c r="I13874" s="106"/>
      <c r="J13874" s="195"/>
      <c r="K13874" s="195"/>
      <c r="L13874" s="196"/>
    </row>
    <row r="13875">
      <c r="A13875" s="198"/>
      <c r="B13875" s="219"/>
      <c r="C13875" s="103"/>
      <c r="D13875" s="103"/>
      <c r="E13875" s="5" t="str">
        <f t="array" ref="E13875">IF(D13875="","",XLOOKUP(D13875,DATOS!$D$6:D14000,DATOS!$C$6:C14000,0,0,1))</f>
        <v/>
      </c>
      <c r="F13875" s="220"/>
      <c r="G13875" s="221"/>
      <c r="H13875" s="194"/>
      <c r="I13875" s="106"/>
      <c r="J13875" s="195"/>
      <c r="K13875" s="195"/>
      <c r="L13875" s="196"/>
    </row>
    <row r="13876">
      <c r="A13876" s="198"/>
      <c r="B13876" s="219"/>
      <c r="C13876" s="103"/>
      <c r="D13876" s="103"/>
      <c r="E13876" s="5" t="str">
        <f t="array" ref="E13876">IF(D13876="","",XLOOKUP(D13876,DATOS!$D$6:D14000,DATOS!$C$6:C14000,0,0,1))</f>
        <v/>
      </c>
      <c r="F13876" s="220"/>
      <c r="G13876" s="221"/>
      <c r="H13876" s="194"/>
      <c r="I13876" s="106"/>
      <c r="J13876" s="195"/>
      <c r="K13876" s="195"/>
      <c r="L13876" s="196"/>
    </row>
    <row r="13877">
      <c r="A13877" s="198"/>
      <c r="B13877" s="219"/>
      <c r="C13877" s="103"/>
      <c r="D13877" s="103"/>
      <c r="E13877" s="5" t="str">
        <f t="array" ref="E13877">IF(D13877="","",XLOOKUP(D13877,DATOS!$D$6:D14000,DATOS!$C$6:C14000,0,0,1))</f>
        <v/>
      </c>
      <c r="F13877" s="220"/>
      <c r="G13877" s="221"/>
      <c r="H13877" s="194"/>
      <c r="I13877" s="106"/>
      <c r="J13877" s="195"/>
      <c r="K13877" s="195"/>
      <c r="L13877" s="196"/>
    </row>
    <row r="13878">
      <c r="A13878" s="198"/>
      <c r="B13878" s="219"/>
      <c r="C13878" s="103"/>
      <c r="D13878" s="103"/>
      <c r="E13878" s="5" t="str">
        <f t="array" ref="E13878">IF(D13878="","",XLOOKUP(D13878,DATOS!$D$6:D14000,DATOS!$C$6:C14000,0,0,1))</f>
        <v/>
      </c>
      <c r="F13878" s="220"/>
      <c r="G13878" s="221"/>
      <c r="H13878" s="194"/>
      <c r="I13878" s="106"/>
      <c r="J13878" s="195"/>
      <c r="K13878" s="195"/>
      <c r="L13878" s="196"/>
    </row>
    <row r="13879">
      <c r="A13879" s="198"/>
      <c r="B13879" s="219"/>
      <c r="C13879" s="103"/>
      <c r="D13879" s="103"/>
      <c r="E13879" s="5" t="str">
        <f t="array" ref="E13879">IF(D13879="","",XLOOKUP(D13879,DATOS!$D$6:D14000,DATOS!$C$6:C14000,0,0,1))</f>
        <v/>
      </c>
      <c r="F13879" s="220"/>
      <c r="G13879" s="221"/>
      <c r="H13879" s="194"/>
      <c r="I13879" s="106"/>
      <c r="J13879" s="195"/>
      <c r="K13879" s="195"/>
      <c r="L13879" s="196"/>
    </row>
    <row r="13880">
      <c r="A13880" s="198"/>
      <c r="B13880" s="219"/>
      <c r="C13880" s="103"/>
      <c r="D13880" s="103"/>
      <c r="E13880" s="5" t="str">
        <f t="array" ref="E13880">IF(D13880="","",XLOOKUP(D13880,DATOS!$D$6:D14000,DATOS!$C$6:C14000,0,0,1))</f>
        <v/>
      </c>
      <c r="F13880" s="220"/>
      <c r="G13880" s="221"/>
      <c r="H13880" s="194"/>
      <c r="I13880" s="106"/>
      <c r="J13880" s="195"/>
      <c r="K13880" s="195"/>
      <c r="L13880" s="196"/>
    </row>
    <row r="13881">
      <c r="A13881" s="198"/>
      <c r="B13881" s="219"/>
      <c r="C13881" s="103"/>
      <c r="D13881" s="103"/>
      <c r="E13881" s="5" t="str">
        <f t="array" ref="E13881">IF(D13881="","",XLOOKUP(D13881,DATOS!$D$6:D14000,DATOS!$C$6:C14000,0,0,1))</f>
        <v/>
      </c>
      <c r="F13881" s="220"/>
      <c r="G13881" s="221"/>
      <c r="H13881" s="194"/>
      <c r="I13881" s="106"/>
      <c r="J13881" s="195"/>
      <c r="K13881" s="195"/>
      <c r="L13881" s="196"/>
    </row>
    <row r="13882">
      <c r="A13882" s="198"/>
      <c r="B13882" s="219"/>
      <c r="C13882" s="103"/>
      <c r="D13882" s="103"/>
      <c r="E13882" s="5" t="str">
        <f t="array" ref="E13882">IF(D13882="","",XLOOKUP(D13882,DATOS!$D$6:D14000,DATOS!$C$6:C14000,0,0,1))</f>
        <v/>
      </c>
      <c r="F13882" s="220"/>
      <c r="G13882" s="221"/>
      <c r="H13882" s="194"/>
      <c r="I13882" s="106"/>
      <c r="J13882" s="195"/>
      <c r="K13882" s="195"/>
      <c r="L13882" s="196"/>
    </row>
    <row r="13883">
      <c r="A13883" s="198"/>
      <c r="B13883" s="219"/>
      <c r="C13883" s="103"/>
      <c r="D13883" s="103"/>
      <c r="E13883" s="5" t="str">
        <f t="array" ref="E13883">IF(D13883="","",XLOOKUP(D13883,DATOS!$D$6:D14000,DATOS!$C$6:C14000,0,0,1))</f>
        <v/>
      </c>
      <c r="F13883" s="220"/>
      <c r="G13883" s="221"/>
      <c r="H13883" s="194"/>
      <c r="I13883" s="106"/>
      <c r="J13883" s="195"/>
      <c r="K13883" s="195"/>
      <c r="L13883" s="196"/>
    </row>
    <row r="13884">
      <c r="A13884" s="198"/>
      <c r="B13884" s="219"/>
      <c r="C13884" s="103"/>
      <c r="D13884" s="103"/>
      <c r="E13884" s="5" t="str">
        <f t="array" ref="E13884">IF(D13884="","",XLOOKUP(D13884,DATOS!$D$6:D14000,DATOS!$C$6:C14000,0,0,1))</f>
        <v/>
      </c>
      <c r="F13884" s="220"/>
      <c r="G13884" s="221"/>
      <c r="H13884" s="194"/>
      <c r="I13884" s="106"/>
      <c r="J13884" s="195"/>
      <c r="K13884" s="195"/>
      <c r="L13884" s="196"/>
    </row>
    <row r="13885">
      <c r="A13885" s="198"/>
      <c r="B13885" s="219"/>
      <c r="C13885" s="103"/>
      <c r="D13885" s="103"/>
      <c r="E13885" s="5" t="str">
        <f t="array" ref="E13885">IF(D13885="","",XLOOKUP(D13885,DATOS!$D$6:D14000,DATOS!$C$6:C14000,0,0,1))</f>
        <v/>
      </c>
      <c r="F13885" s="220"/>
      <c r="G13885" s="221"/>
      <c r="H13885" s="194"/>
      <c r="I13885" s="106"/>
      <c r="J13885" s="195"/>
      <c r="K13885" s="195"/>
      <c r="L13885" s="196"/>
    </row>
    <row r="13886">
      <c r="A13886" s="198"/>
      <c r="B13886" s="219"/>
      <c r="C13886" s="103"/>
      <c r="D13886" s="103"/>
      <c r="E13886" s="5" t="str">
        <f t="array" ref="E13886">IF(D13886="","",XLOOKUP(D13886,DATOS!$D$6:D14000,DATOS!$C$6:C14000,0,0,1))</f>
        <v/>
      </c>
      <c r="F13886" s="220"/>
      <c r="G13886" s="221"/>
      <c r="H13886" s="194"/>
      <c r="I13886" s="106"/>
      <c r="J13886" s="195"/>
      <c r="K13886" s="195"/>
      <c r="L13886" s="196"/>
    </row>
    <row r="13887">
      <c r="A13887" s="198"/>
      <c r="B13887" s="219"/>
      <c r="C13887" s="103"/>
      <c r="D13887" s="103"/>
      <c r="E13887" s="5" t="str">
        <f t="array" ref="E13887">IF(D13887="","",XLOOKUP(D13887,DATOS!$D$6:D14000,DATOS!$C$6:C14000,0,0,1))</f>
        <v/>
      </c>
      <c r="F13887" s="220"/>
      <c r="G13887" s="221"/>
      <c r="H13887" s="194"/>
      <c r="I13887" s="106"/>
      <c r="J13887" s="195"/>
      <c r="K13887" s="195"/>
      <c r="L13887" s="196"/>
    </row>
    <row r="13888">
      <c r="A13888" s="198"/>
      <c r="B13888" s="219"/>
      <c r="C13888" s="103"/>
      <c r="D13888" s="103"/>
      <c r="E13888" s="5" t="str">
        <f t="array" ref="E13888">IF(D13888="","",XLOOKUP(D13888,DATOS!$D$6:D14000,DATOS!$C$6:C14000,0,0,1))</f>
        <v/>
      </c>
      <c r="F13888" s="220"/>
      <c r="G13888" s="221"/>
      <c r="H13888" s="194"/>
      <c r="I13888" s="106"/>
      <c r="J13888" s="195"/>
      <c r="K13888" s="195"/>
      <c r="L13888" s="196"/>
    </row>
    <row r="13889">
      <c r="A13889" s="198"/>
      <c r="B13889" s="219"/>
      <c r="C13889" s="103"/>
      <c r="D13889" s="103"/>
      <c r="E13889" s="5" t="str">
        <f t="array" ref="E13889">IF(D13889="","",XLOOKUP(D13889,DATOS!$D$6:D14000,DATOS!$C$6:C14000,0,0,1))</f>
        <v/>
      </c>
      <c r="F13889" s="220"/>
      <c r="G13889" s="221"/>
      <c r="H13889" s="194"/>
      <c r="I13889" s="106"/>
      <c r="J13889" s="195"/>
      <c r="K13889" s="195"/>
      <c r="L13889" s="196"/>
    </row>
    <row r="13890">
      <c r="A13890" s="198"/>
      <c r="B13890" s="219"/>
      <c r="C13890" s="103"/>
      <c r="D13890" s="103"/>
      <c r="E13890" s="5" t="str">
        <f t="array" ref="E13890">IF(D13890="","",XLOOKUP(D13890,DATOS!$D$6:D14000,DATOS!$C$6:C14000,0,0,1))</f>
        <v/>
      </c>
      <c r="F13890" s="220"/>
      <c r="G13890" s="221"/>
      <c r="H13890" s="194"/>
      <c r="I13890" s="106"/>
      <c r="J13890" s="195"/>
      <c r="K13890" s="195"/>
      <c r="L13890" s="196"/>
    </row>
    <row r="13891">
      <c r="A13891" s="198"/>
      <c r="B13891" s="219"/>
      <c r="C13891" s="103"/>
      <c r="D13891" s="103"/>
      <c r="E13891" s="5" t="str">
        <f t="array" ref="E13891">IF(D13891="","",XLOOKUP(D13891,DATOS!$D$6:D14000,DATOS!$C$6:C14000,0,0,1))</f>
        <v/>
      </c>
      <c r="F13891" s="220"/>
      <c r="G13891" s="221"/>
      <c r="H13891" s="194"/>
      <c r="I13891" s="106"/>
      <c r="J13891" s="195"/>
      <c r="K13891" s="195"/>
      <c r="L13891" s="196"/>
    </row>
    <row r="13892">
      <c r="A13892" s="198"/>
      <c r="B13892" s="219"/>
      <c r="C13892" s="103"/>
      <c r="D13892" s="103"/>
      <c r="E13892" s="5" t="str">
        <f t="array" ref="E13892">IF(D13892="","",XLOOKUP(D13892,DATOS!$D$6:D14000,DATOS!$C$6:C14000,0,0,1))</f>
        <v/>
      </c>
      <c r="F13892" s="220"/>
      <c r="G13892" s="221"/>
      <c r="H13892" s="194"/>
      <c r="I13892" s="106"/>
      <c r="J13892" s="195"/>
      <c r="K13892" s="195"/>
      <c r="L13892" s="196"/>
    </row>
    <row r="13893">
      <c r="A13893" s="198"/>
      <c r="B13893" s="219"/>
      <c r="C13893" s="103"/>
      <c r="D13893" s="103"/>
      <c r="E13893" s="5" t="str">
        <f t="array" ref="E13893">IF(D13893="","",XLOOKUP(D13893,DATOS!$D$6:D14000,DATOS!$C$6:C14000,0,0,1))</f>
        <v/>
      </c>
      <c r="F13893" s="220"/>
      <c r="G13893" s="221"/>
      <c r="H13893" s="194"/>
      <c r="I13893" s="106"/>
      <c r="J13893" s="195"/>
      <c r="K13893" s="195"/>
      <c r="L13893" s="196"/>
    </row>
    <row r="13894">
      <c r="A13894" s="198"/>
      <c r="B13894" s="219"/>
      <c r="C13894" s="103"/>
      <c r="D13894" s="103"/>
      <c r="E13894" s="5" t="str">
        <f t="array" ref="E13894">IF(D13894="","",XLOOKUP(D13894,DATOS!$D$6:D14000,DATOS!$C$6:C14000,0,0,1))</f>
        <v/>
      </c>
      <c r="F13894" s="220"/>
      <c r="G13894" s="221"/>
      <c r="H13894" s="194"/>
      <c r="I13894" s="106"/>
      <c r="J13894" s="195"/>
      <c r="K13894" s="195"/>
      <c r="L13894" s="196"/>
    </row>
    <row r="13895">
      <c r="A13895" s="198"/>
      <c r="B13895" s="219"/>
      <c r="C13895" s="103"/>
      <c r="D13895" s="103"/>
      <c r="E13895" s="5" t="str">
        <f t="array" ref="E13895">IF(D13895="","",XLOOKUP(D13895,DATOS!$D$6:D14000,DATOS!$C$6:C14000,0,0,1))</f>
        <v/>
      </c>
      <c r="F13895" s="220"/>
      <c r="G13895" s="221"/>
      <c r="H13895" s="194"/>
      <c r="I13895" s="106"/>
      <c r="J13895" s="195"/>
      <c r="K13895" s="195"/>
      <c r="L13895" s="196"/>
    </row>
    <row r="13896">
      <c r="A13896" s="198"/>
      <c r="B13896" s="219"/>
      <c r="C13896" s="103"/>
      <c r="D13896" s="103"/>
      <c r="E13896" s="5" t="str">
        <f t="array" ref="E13896">IF(D13896="","",XLOOKUP(D13896,DATOS!$D$6:D14000,DATOS!$C$6:C14000,0,0,1))</f>
        <v/>
      </c>
      <c r="F13896" s="220"/>
      <c r="G13896" s="221"/>
      <c r="H13896" s="194"/>
      <c r="I13896" s="106"/>
      <c r="J13896" s="195"/>
      <c r="K13896" s="195"/>
      <c r="L13896" s="196"/>
    </row>
    <row r="13897">
      <c r="A13897" s="198"/>
      <c r="B13897" s="219"/>
      <c r="C13897" s="103"/>
      <c r="D13897" s="103"/>
      <c r="E13897" s="5" t="str">
        <f t="array" ref="E13897">IF(D13897="","",XLOOKUP(D13897,DATOS!$D$6:D14000,DATOS!$C$6:C14000,0,0,1))</f>
        <v/>
      </c>
      <c r="F13897" s="220"/>
      <c r="G13897" s="221"/>
      <c r="H13897" s="194"/>
      <c r="I13897" s="106"/>
      <c r="J13897" s="195"/>
      <c r="K13897" s="195"/>
      <c r="L13897" s="196"/>
    </row>
    <row r="13898">
      <c r="A13898" s="198"/>
      <c r="B13898" s="219"/>
      <c r="C13898" s="103"/>
      <c r="D13898" s="103"/>
      <c r="E13898" s="5" t="str">
        <f t="array" ref="E13898">IF(D13898="","",XLOOKUP(D13898,DATOS!$D$6:D14000,DATOS!$C$6:C14000,0,0,1))</f>
        <v/>
      </c>
      <c r="F13898" s="220"/>
      <c r="G13898" s="221"/>
      <c r="H13898" s="194"/>
      <c r="I13898" s="106"/>
      <c r="J13898" s="195"/>
      <c r="K13898" s="195"/>
      <c r="L13898" s="196"/>
    </row>
    <row r="13899">
      <c r="A13899" s="198"/>
      <c r="B13899" s="219"/>
      <c r="C13899" s="103"/>
      <c r="D13899" s="103"/>
      <c r="E13899" s="5" t="str">
        <f t="array" ref="E13899">IF(D13899="","",XLOOKUP(D13899,DATOS!$D$6:D14000,DATOS!$C$6:C14000,0,0,1))</f>
        <v/>
      </c>
      <c r="F13899" s="220"/>
      <c r="G13899" s="221"/>
      <c r="H13899" s="194"/>
      <c r="I13899" s="106"/>
      <c r="J13899" s="195"/>
      <c r="K13899" s="195"/>
      <c r="L13899" s="196"/>
    </row>
    <row r="13900">
      <c r="A13900" s="198"/>
      <c r="B13900" s="219"/>
      <c r="C13900" s="103"/>
      <c r="D13900" s="103"/>
      <c r="E13900" s="5" t="str">
        <f t="array" ref="E13900">IF(D13900="","",XLOOKUP(D13900,DATOS!$D$6:D14000,DATOS!$C$6:C14000,0,0,1))</f>
        <v/>
      </c>
      <c r="F13900" s="220"/>
      <c r="G13900" s="221"/>
      <c r="H13900" s="194"/>
      <c r="I13900" s="106"/>
      <c r="J13900" s="195"/>
      <c r="K13900" s="195"/>
      <c r="L13900" s="196"/>
    </row>
    <row r="13901">
      <c r="A13901" s="198"/>
      <c r="B13901" s="219"/>
      <c r="C13901" s="103"/>
      <c r="D13901" s="103"/>
      <c r="E13901" s="5" t="str">
        <f t="array" ref="E13901">IF(D13901="","",XLOOKUP(D13901,DATOS!$D$6:D14000,DATOS!$C$6:C14000,0,0,1))</f>
        <v/>
      </c>
      <c r="F13901" s="220"/>
      <c r="G13901" s="221"/>
      <c r="H13901" s="194"/>
      <c r="I13901" s="106"/>
      <c r="J13901" s="195"/>
      <c r="K13901" s="195"/>
      <c r="L13901" s="196"/>
    </row>
    <row r="13902">
      <c r="A13902" s="198"/>
      <c r="B13902" s="219"/>
      <c r="C13902" s="103"/>
      <c r="D13902" s="103"/>
      <c r="E13902" s="5" t="str">
        <f t="array" ref="E13902">IF(D13902="","",XLOOKUP(D13902,DATOS!$D$6:D14000,DATOS!$C$6:C14000,0,0,1))</f>
        <v/>
      </c>
      <c r="F13902" s="220"/>
      <c r="G13902" s="221"/>
      <c r="H13902" s="194"/>
      <c r="I13902" s="106"/>
      <c r="J13902" s="195"/>
      <c r="K13902" s="195"/>
      <c r="L13902" s="196"/>
    </row>
    <row r="13903">
      <c r="A13903" s="198"/>
      <c r="B13903" s="219"/>
      <c r="C13903" s="103"/>
      <c r="D13903" s="103"/>
      <c r="E13903" s="5" t="str">
        <f t="array" ref="E13903">IF(D13903="","",XLOOKUP(D13903,DATOS!$D$6:D14000,DATOS!$C$6:C14000,0,0,1))</f>
        <v/>
      </c>
      <c r="F13903" s="220"/>
      <c r="G13903" s="221"/>
      <c r="H13903" s="194"/>
      <c r="I13903" s="106"/>
      <c r="J13903" s="195"/>
      <c r="K13903" s="195"/>
      <c r="L13903" s="196"/>
    </row>
    <row r="13904">
      <c r="A13904" s="198"/>
      <c r="B13904" s="219"/>
      <c r="C13904" s="103"/>
      <c r="D13904" s="103"/>
      <c r="E13904" s="5" t="str">
        <f t="array" ref="E13904">IF(D13904="","",XLOOKUP(D13904,DATOS!$D$6:D14000,DATOS!$C$6:C14000,0,0,1))</f>
        <v/>
      </c>
      <c r="F13904" s="220"/>
      <c r="G13904" s="221"/>
      <c r="H13904" s="194"/>
      <c r="I13904" s="106"/>
      <c r="J13904" s="195"/>
      <c r="K13904" s="195"/>
      <c r="L13904" s="196"/>
    </row>
    <row r="13905">
      <c r="A13905" s="198"/>
      <c r="B13905" s="219"/>
      <c r="C13905" s="103"/>
      <c r="D13905" s="103"/>
      <c r="E13905" s="5" t="str">
        <f t="array" ref="E13905">IF(D13905="","",XLOOKUP(D13905,DATOS!$D$6:D14000,DATOS!$C$6:C14000,0,0,1))</f>
        <v/>
      </c>
      <c r="F13905" s="220"/>
      <c r="G13905" s="221"/>
      <c r="H13905" s="194"/>
      <c r="I13905" s="106"/>
      <c r="J13905" s="195"/>
      <c r="K13905" s="195"/>
      <c r="L13905" s="196"/>
    </row>
    <row r="13906">
      <c r="A13906" s="198"/>
      <c r="B13906" s="219"/>
      <c r="C13906" s="103"/>
      <c r="D13906" s="103"/>
      <c r="E13906" s="5" t="str">
        <f t="array" ref="E13906">IF(D13906="","",XLOOKUP(D13906,DATOS!$D$6:D14000,DATOS!$C$6:C14000,0,0,1))</f>
        <v/>
      </c>
      <c r="F13906" s="220"/>
      <c r="G13906" s="221"/>
      <c r="H13906" s="194"/>
      <c r="I13906" s="106"/>
      <c r="J13906" s="195"/>
      <c r="K13906" s="195"/>
      <c r="L13906" s="196"/>
    </row>
    <row r="13907">
      <c r="A13907" s="198"/>
      <c r="B13907" s="219"/>
      <c r="C13907" s="103"/>
      <c r="D13907" s="103"/>
      <c r="E13907" s="5" t="str">
        <f t="array" ref="E13907">IF(D13907="","",XLOOKUP(D13907,DATOS!$D$6:D14000,DATOS!$C$6:C14000,0,0,1))</f>
        <v/>
      </c>
      <c r="F13907" s="220"/>
      <c r="G13907" s="221"/>
      <c r="H13907" s="194"/>
      <c r="I13907" s="106"/>
      <c r="J13907" s="195"/>
      <c r="K13907" s="195"/>
      <c r="L13907" s="196"/>
    </row>
    <row r="13908">
      <c r="A13908" s="198"/>
      <c r="B13908" s="219"/>
      <c r="C13908" s="103"/>
      <c r="D13908" s="103"/>
      <c r="E13908" s="5" t="str">
        <f t="array" ref="E13908">IF(D13908="","",XLOOKUP(D13908,DATOS!$D$6:D14000,DATOS!$C$6:C14000,0,0,1))</f>
        <v/>
      </c>
      <c r="F13908" s="220"/>
      <c r="G13908" s="221"/>
      <c r="H13908" s="194"/>
      <c r="I13908" s="106"/>
      <c r="J13908" s="195"/>
      <c r="K13908" s="195"/>
      <c r="L13908" s="196"/>
    </row>
    <row r="13909">
      <c r="A13909" s="198"/>
      <c r="B13909" s="219"/>
      <c r="C13909" s="103"/>
      <c r="D13909" s="103"/>
      <c r="E13909" s="5" t="str">
        <f t="array" ref="E13909">IF(D13909="","",XLOOKUP(D13909,DATOS!$D$6:D14000,DATOS!$C$6:C14000,0,0,1))</f>
        <v/>
      </c>
      <c r="F13909" s="220"/>
      <c r="G13909" s="221"/>
      <c r="H13909" s="194"/>
      <c r="I13909" s="106"/>
      <c r="J13909" s="195"/>
      <c r="K13909" s="195"/>
      <c r="L13909" s="196"/>
    </row>
    <row r="13910">
      <c r="A13910" s="198"/>
      <c r="B13910" s="219"/>
      <c r="C13910" s="103"/>
      <c r="D13910" s="103"/>
      <c r="E13910" s="5" t="str">
        <f t="array" ref="E13910">IF(D13910="","",XLOOKUP(D13910,DATOS!$D$6:D14000,DATOS!$C$6:C14000,0,0,1))</f>
        <v/>
      </c>
      <c r="F13910" s="220"/>
      <c r="G13910" s="221"/>
      <c r="H13910" s="194"/>
      <c r="I13910" s="106"/>
      <c r="J13910" s="195"/>
      <c r="K13910" s="195"/>
      <c r="L13910" s="196"/>
    </row>
    <row r="13911">
      <c r="A13911" s="198"/>
      <c r="B13911" s="219"/>
      <c r="C13911" s="103"/>
      <c r="D13911" s="103"/>
      <c r="E13911" s="5" t="str">
        <f t="array" ref="E13911">IF(D13911="","",XLOOKUP(D13911,DATOS!$D$6:D14000,DATOS!$C$6:C14000,0,0,1))</f>
        <v/>
      </c>
      <c r="F13911" s="220"/>
      <c r="G13911" s="221"/>
      <c r="H13911" s="194"/>
      <c r="I13911" s="106"/>
      <c r="J13911" s="195"/>
      <c r="K13911" s="195"/>
      <c r="L13911" s="196"/>
    </row>
    <row r="13912">
      <c r="A13912" s="198"/>
      <c r="B13912" s="219"/>
      <c r="C13912" s="103"/>
      <c r="D13912" s="103"/>
      <c r="E13912" s="5" t="str">
        <f t="array" ref="E13912">IF(D13912="","",XLOOKUP(D13912,DATOS!$D$6:D14000,DATOS!$C$6:C14000,0,0,1))</f>
        <v/>
      </c>
      <c r="F13912" s="220"/>
      <c r="G13912" s="221"/>
      <c r="H13912" s="194"/>
      <c r="I13912" s="106"/>
      <c r="J13912" s="195"/>
      <c r="K13912" s="195"/>
      <c r="L13912" s="196"/>
    </row>
    <row r="13913">
      <c r="A13913" s="198"/>
      <c r="B13913" s="219"/>
      <c r="C13913" s="103"/>
      <c r="D13913" s="103"/>
      <c r="E13913" s="5" t="str">
        <f t="array" ref="E13913">IF(D13913="","",XLOOKUP(D13913,DATOS!$D$6:D14000,DATOS!$C$6:C14000,0,0,1))</f>
        <v/>
      </c>
      <c r="F13913" s="220"/>
      <c r="G13913" s="221"/>
      <c r="H13913" s="194"/>
      <c r="I13913" s="106"/>
      <c r="J13913" s="195"/>
      <c r="K13913" s="195"/>
      <c r="L13913" s="196"/>
    </row>
    <row r="13914">
      <c r="A13914" s="198"/>
      <c r="B13914" s="219"/>
      <c r="C13914" s="103"/>
      <c r="D13914" s="103"/>
      <c r="E13914" s="5" t="str">
        <f t="array" ref="E13914">IF(D13914="","",XLOOKUP(D13914,DATOS!$D$6:D14000,DATOS!$C$6:C14000,0,0,1))</f>
        <v/>
      </c>
      <c r="F13914" s="220"/>
      <c r="G13914" s="221"/>
      <c r="H13914" s="194"/>
      <c r="I13914" s="106"/>
      <c r="J13914" s="195"/>
      <c r="K13914" s="195"/>
      <c r="L13914" s="196"/>
    </row>
    <row r="13915">
      <c r="A13915" s="198"/>
      <c r="B13915" s="219"/>
      <c r="C13915" s="103"/>
      <c r="D13915" s="103"/>
      <c r="E13915" s="5" t="str">
        <f t="array" ref="E13915">IF(D13915="","",XLOOKUP(D13915,DATOS!$D$6:D14000,DATOS!$C$6:C14000,0,0,1))</f>
        <v/>
      </c>
      <c r="F13915" s="220"/>
      <c r="G13915" s="221"/>
      <c r="H13915" s="194"/>
      <c r="I13915" s="106"/>
      <c r="J13915" s="195"/>
      <c r="K13915" s="195"/>
      <c r="L13915" s="196"/>
    </row>
    <row r="13916">
      <c r="A13916" s="198"/>
      <c r="B13916" s="219"/>
      <c r="C13916" s="103"/>
      <c r="D13916" s="103"/>
      <c r="E13916" s="5" t="str">
        <f t="array" ref="E13916">IF(D13916="","",XLOOKUP(D13916,DATOS!$D$6:D14000,DATOS!$C$6:C14000,0,0,1))</f>
        <v/>
      </c>
      <c r="F13916" s="220"/>
      <c r="G13916" s="221"/>
      <c r="H13916" s="194"/>
      <c r="I13916" s="106"/>
      <c r="J13916" s="195"/>
      <c r="K13916" s="195"/>
      <c r="L13916" s="196"/>
    </row>
    <row r="13917">
      <c r="A13917" s="198"/>
      <c r="B13917" s="219"/>
      <c r="C13917" s="103"/>
      <c r="D13917" s="103"/>
      <c r="E13917" s="5" t="str">
        <f t="array" ref="E13917">IF(D13917="","",XLOOKUP(D13917,DATOS!$D$6:D14000,DATOS!$C$6:C14000,0,0,1))</f>
        <v/>
      </c>
      <c r="F13917" s="220"/>
      <c r="G13917" s="221"/>
      <c r="H13917" s="194"/>
      <c r="I13917" s="106"/>
      <c r="J13917" s="195"/>
      <c r="K13917" s="195"/>
      <c r="L13917" s="196"/>
    </row>
    <row r="13918">
      <c r="A13918" s="198"/>
      <c r="B13918" s="219"/>
      <c r="C13918" s="103"/>
      <c r="D13918" s="103"/>
      <c r="E13918" s="5" t="str">
        <f t="array" ref="E13918">IF(D13918="","",XLOOKUP(D13918,DATOS!$D$6:D14000,DATOS!$C$6:C14000,0,0,1))</f>
        <v/>
      </c>
      <c r="F13918" s="220"/>
      <c r="G13918" s="221"/>
      <c r="H13918" s="194"/>
      <c r="I13918" s="106"/>
      <c r="J13918" s="195"/>
      <c r="K13918" s="195"/>
      <c r="L13918" s="196"/>
    </row>
    <row r="13919">
      <c r="A13919" s="198"/>
      <c r="B13919" s="219"/>
      <c r="C13919" s="103"/>
      <c r="D13919" s="103"/>
      <c r="E13919" s="5" t="str">
        <f t="array" ref="E13919">IF(D13919="","",XLOOKUP(D13919,DATOS!$D$6:D14000,DATOS!$C$6:C14000,0,0,1))</f>
        <v/>
      </c>
      <c r="F13919" s="220"/>
      <c r="G13919" s="221"/>
      <c r="H13919" s="194"/>
      <c r="I13919" s="106"/>
      <c r="J13919" s="195"/>
      <c r="K13919" s="195"/>
      <c r="L13919" s="196"/>
    </row>
    <row r="13920">
      <c r="A13920" s="198"/>
      <c r="B13920" s="219"/>
      <c r="C13920" s="103"/>
      <c r="D13920" s="103"/>
      <c r="E13920" s="5" t="str">
        <f t="array" ref="E13920">IF(D13920="","",XLOOKUP(D13920,DATOS!$D$6:D14000,DATOS!$C$6:C14000,0,0,1))</f>
        <v/>
      </c>
      <c r="F13920" s="220"/>
      <c r="G13920" s="221"/>
      <c r="H13920" s="194"/>
      <c r="I13920" s="106"/>
      <c r="J13920" s="195"/>
      <c r="K13920" s="195"/>
      <c r="L13920" s="196"/>
    </row>
    <row r="13921">
      <c r="A13921" s="198"/>
      <c r="B13921" s="219"/>
      <c r="C13921" s="103"/>
      <c r="D13921" s="103"/>
      <c r="E13921" s="5" t="str">
        <f t="array" ref="E13921">IF(D13921="","",XLOOKUP(D13921,DATOS!$D$6:D14000,DATOS!$C$6:C14000,0,0,1))</f>
        <v/>
      </c>
      <c r="F13921" s="220"/>
      <c r="G13921" s="221"/>
      <c r="H13921" s="194"/>
      <c r="I13921" s="106"/>
      <c r="J13921" s="195"/>
      <c r="K13921" s="195"/>
      <c r="L13921" s="196"/>
    </row>
    <row r="13922">
      <c r="A13922" s="198"/>
      <c r="B13922" s="219"/>
      <c r="C13922" s="103"/>
      <c r="D13922" s="103"/>
      <c r="E13922" s="5" t="str">
        <f t="array" ref="E13922">IF(D13922="","",XLOOKUP(D13922,DATOS!$D$6:D14000,DATOS!$C$6:C14000,0,0,1))</f>
        <v/>
      </c>
      <c r="F13922" s="220"/>
      <c r="G13922" s="221"/>
      <c r="H13922" s="194"/>
      <c r="I13922" s="106"/>
      <c r="J13922" s="195"/>
      <c r="K13922" s="195"/>
      <c r="L13922" s="196"/>
    </row>
    <row r="13923">
      <c r="A13923" s="198"/>
      <c r="B13923" s="219"/>
      <c r="C13923" s="103"/>
      <c r="D13923" s="103"/>
      <c r="E13923" s="5" t="str">
        <f t="array" ref="E13923">IF(D13923="","",XLOOKUP(D13923,DATOS!$D$6:D14000,DATOS!$C$6:C14000,0,0,1))</f>
        <v/>
      </c>
      <c r="F13923" s="220"/>
      <c r="G13923" s="221"/>
      <c r="H13923" s="194"/>
      <c r="I13923" s="106"/>
      <c r="J13923" s="195"/>
      <c r="K13923" s="195"/>
      <c r="L13923" s="196"/>
    </row>
    <row r="13924">
      <c r="A13924" s="198"/>
      <c r="B13924" s="219"/>
      <c r="C13924" s="103"/>
      <c r="D13924" s="103"/>
      <c r="E13924" s="5" t="str">
        <f t="array" ref="E13924">IF(D13924="","",XLOOKUP(D13924,DATOS!$D$6:D14000,DATOS!$C$6:C14000,0,0,1))</f>
        <v/>
      </c>
      <c r="F13924" s="220"/>
      <c r="G13924" s="221"/>
      <c r="H13924" s="194"/>
      <c r="I13924" s="106"/>
      <c r="J13924" s="195"/>
      <c r="K13924" s="195"/>
      <c r="L13924" s="196"/>
    </row>
    <row r="13925">
      <c r="A13925" s="198"/>
      <c r="B13925" s="219"/>
      <c r="C13925" s="103"/>
      <c r="D13925" s="103"/>
      <c r="E13925" s="5" t="str">
        <f t="array" ref="E13925">IF(D13925="","",XLOOKUP(D13925,DATOS!$D$6:D14000,DATOS!$C$6:C14000,0,0,1))</f>
        <v/>
      </c>
      <c r="F13925" s="220"/>
      <c r="G13925" s="221"/>
      <c r="H13925" s="194"/>
      <c r="I13925" s="106"/>
      <c r="J13925" s="195"/>
      <c r="K13925" s="195"/>
      <c r="L13925" s="196"/>
    </row>
    <row r="13926">
      <c r="A13926" s="198"/>
      <c r="B13926" s="219"/>
      <c r="C13926" s="103"/>
      <c r="D13926" s="103"/>
      <c r="E13926" s="5" t="str">
        <f t="array" ref="E13926">IF(D13926="","",XLOOKUP(D13926,DATOS!$D$6:D14000,DATOS!$C$6:C14000,0,0,1))</f>
        <v/>
      </c>
      <c r="F13926" s="220"/>
      <c r="G13926" s="221"/>
      <c r="H13926" s="194"/>
      <c r="I13926" s="106"/>
      <c r="J13926" s="195"/>
      <c r="K13926" s="195"/>
      <c r="L13926" s="196"/>
    </row>
    <row r="13927">
      <c r="A13927" s="198"/>
      <c r="B13927" s="219"/>
      <c r="C13927" s="103"/>
      <c r="D13927" s="103"/>
      <c r="E13927" s="5" t="str">
        <f t="array" ref="E13927">IF(D13927="","",XLOOKUP(D13927,DATOS!$D$6:D14000,DATOS!$C$6:C14000,0,0,1))</f>
        <v/>
      </c>
      <c r="F13927" s="220"/>
      <c r="G13927" s="221"/>
      <c r="H13927" s="194"/>
      <c r="I13927" s="106"/>
      <c r="J13927" s="195"/>
      <c r="K13927" s="195"/>
      <c r="L13927" s="196"/>
    </row>
    <row r="13928">
      <c r="A13928" s="198"/>
      <c r="B13928" s="219"/>
      <c r="C13928" s="103"/>
      <c r="D13928" s="103"/>
      <c r="E13928" s="5" t="str">
        <f t="array" ref="E13928">IF(D13928="","",XLOOKUP(D13928,DATOS!$D$6:D14000,DATOS!$C$6:C14000,0,0,1))</f>
        <v/>
      </c>
      <c r="F13928" s="220"/>
      <c r="G13928" s="221"/>
      <c r="H13928" s="194"/>
      <c r="I13928" s="106"/>
      <c r="J13928" s="195"/>
      <c r="K13928" s="195"/>
      <c r="L13928" s="196"/>
    </row>
    <row r="13929">
      <c r="A13929" s="198"/>
      <c r="B13929" s="219"/>
      <c r="C13929" s="103"/>
      <c r="D13929" s="103"/>
      <c r="E13929" s="5" t="str">
        <f t="array" ref="E13929">IF(D13929="","",XLOOKUP(D13929,DATOS!$D$6:D14000,DATOS!$C$6:C14000,0,0,1))</f>
        <v/>
      </c>
      <c r="F13929" s="220"/>
      <c r="G13929" s="221"/>
      <c r="H13929" s="194"/>
      <c r="I13929" s="106"/>
      <c r="J13929" s="195"/>
      <c r="K13929" s="195"/>
      <c r="L13929" s="196"/>
    </row>
    <row r="13930">
      <c r="A13930" s="198"/>
      <c r="B13930" s="219"/>
      <c r="C13930" s="103"/>
      <c r="D13930" s="103"/>
      <c r="E13930" s="5" t="str">
        <f t="array" ref="E13930">IF(D13930="","",XLOOKUP(D13930,DATOS!$D$6:D14000,DATOS!$C$6:C14000,0,0,1))</f>
        <v/>
      </c>
      <c r="F13930" s="220"/>
      <c r="G13930" s="221"/>
      <c r="H13930" s="194"/>
      <c r="I13930" s="106"/>
      <c r="J13930" s="195"/>
      <c r="K13930" s="195"/>
      <c r="L13930" s="196"/>
    </row>
    <row r="13931">
      <c r="A13931" s="198"/>
      <c r="B13931" s="219"/>
      <c r="C13931" s="103"/>
      <c r="D13931" s="103"/>
      <c r="E13931" s="5" t="str">
        <f t="array" ref="E13931">IF(D13931="","",XLOOKUP(D13931,DATOS!$D$6:D14000,DATOS!$C$6:C14000,0,0,1))</f>
        <v/>
      </c>
      <c r="F13931" s="220"/>
      <c r="G13931" s="221"/>
      <c r="H13931" s="194"/>
      <c r="I13931" s="106"/>
      <c r="J13931" s="195"/>
      <c r="K13931" s="195"/>
      <c r="L13931" s="196"/>
    </row>
    <row r="13932">
      <c r="A13932" s="198"/>
      <c r="B13932" s="219"/>
      <c r="C13932" s="103"/>
      <c r="D13932" s="103"/>
      <c r="E13932" s="5" t="str">
        <f t="array" ref="E13932">IF(D13932="","",XLOOKUP(D13932,DATOS!$D$6:D14000,DATOS!$C$6:C14000,0,0,1))</f>
        <v/>
      </c>
      <c r="F13932" s="220"/>
      <c r="G13932" s="221"/>
      <c r="H13932" s="194"/>
      <c r="I13932" s="106"/>
      <c r="J13932" s="195"/>
      <c r="K13932" s="195"/>
      <c r="L13932" s="196"/>
    </row>
    <row r="13933">
      <c r="A13933" s="198"/>
      <c r="B13933" s="219"/>
      <c r="C13933" s="103"/>
      <c r="D13933" s="103"/>
      <c r="E13933" s="5" t="str">
        <f t="array" ref="E13933">IF(D13933="","",XLOOKUP(D13933,DATOS!$D$6:D14000,DATOS!$C$6:C14000,0,0,1))</f>
        <v/>
      </c>
      <c r="F13933" s="220"/>
      <c r="G13933" s="221"/>
      <c r="H13933" s="194"/>
      <c r="I13933" s="106"/>
      <c r="J13933" s="195"/>
      <c r="K13933" s="195"/>
      <c r="L13933" s="196"/>
    </row>
    <row r="13934">
      <c r="A13934" s="198"/>
      <c r="B13934" s="219"/>
      <c r="C13934" s="103"/>
      <c r="D13934" s="103"/>
      <c r="E13934" s="5" t="str">
        <f t="array" ref="E13934">IF(D13934="","",XLOOKUP(D13934,DATOS!$D$6:D14000,DATOS!$C$6:C14000,0,0,1))</f>
        <v/>
      </c>
      <c r="F13934" s="220"/>
      <c r="G13934" s="221"/>
      <c r="H13934" s="194"/>
      <c r="I13934" s="106"/>
      <c r="J13934" s="195"/>
      <c r="K13934" s="195"/>
      <c r="L13934" s="196"/>
    </row>
    <row r="13935">
      <c r="A13935" s="198"/>
      <c r="B13935" s="219"/>
      <c r="C13935" s="103"/>
      <c r="D13935" s="103"/>
      <c r="E13935" s="5" t="str">
        <f t="array" ref="E13935">IF(D13935="","",XLOOKUP(D13935,DATOS!$D$6:D14000,DATOS!$C$6:C14000,0,0,1))</f>
        <v/>
      </c>
      <c r="F13935" s="220"/>
      <c r="G13935" s="221"/>
      <c r="H13935" s="194"/>
      <c r="I13935" s="106"/>
      <c r="J13935" s="195"/>
      <c r="K13935" s="195"/>
      <c r="L13935" s="196"/>
    </row>
    <row r="13936">
      <c r="A13936" s="198"/>
      <c r="B13936" s="219"/>
      <c r="C13936" s="103"/>
      <c r="D13936" s="103"/>
      <c r="E13936" s="5" t="str">
        <f t="array" ref="E13936">IF(D13936="","",XLOOKUP(D13936,DATOS!$D$6:D14000,DATOS!$C$6:C14000,0,0,1))</f>
        <v/>
      </c>
      <c r="F13936" s="220"/>
      <c r="G13936" s="221"/>
      <c r="H13936" s="194"/>
      <c r="I13936" s="106"/>
      <c r="J13936" s="195"/>
      <c r="K13936" s="195"/>
      <c r="L13936" s="196"/>
    </row>
    <row r="13937">
      <c r="A13937" s="198"/>
      <c r="B13937" s="219"/>
      <c r="C13937" s="103"/>
      <c r="D13937" s="103"/>
      <c r="E13937" s="5" t="str">
        <f t="array" ref="E13937">IF(D13937="","",XLOOKUP(D13937,DATOS!$D$6:D14000,DATOS!$C$6:C14000,0,0,1))</f>
        <v/>
      </c>
      <c r="F13937" s="220"/>
      <c r="G13937" s="221"/>
      <c r="H13937" s="194"/>
      <c r="I13937" s="106"/>
      <c r="J13937" s="195"/>
      <c r="K13937" s="195"/>
      <c r="L13937" s="196"/>
    </row>
    <row r="13938">
      <c r="A13938" s="198"/>
      <c r="B13938" s="219"/>
      <c r="C13938" s="103"/>
      <c r="D13938" s="103"/>
      <c r="E13938" s="5" t="str">
        <f t="array" ref="E13938">IF(D13938="","",XLOOKUP(D13938,DATOS!$D$6:D14000,DATOS!$C$6:C14000,0,0,1))</f>
        <v/>
      </c>
      <c r="F13938" s="220"/>
      <c r="G13938" s="221"/>
      <c r="H13938" s="194"/>
      <c r="I13938" s="106"/>
      <c r="J13938" s="195"/>
      <c r="K13938" s="195"/>
      <c r="L13938" s="196"/>
    </row>
    <row r="13939">
      <c r="A13939" s="198"/>
      <c r="B13939" s="219"/>
      <c r="C13939" s="103"/>
      <c r="D13939" s="103"/>
      <c r="E13939" s="5" t="str">
        <f t="array" ref="E13939">IF(D13939="","",XLOOKUP(D13939,DATOS!$D$6:D14000,DATOS!$C$6:C14000,0,0,1))</f>
        <v/>
      </c>
      <c r="F13939" s="220"/>
      <c r="G13939" s="221"/>
      <c r="H13939" s="194"/>
      <c r="I13939" s="106"/>
      <c r="J13939" s="195"/>
      <c r="K13939" s="195"/>
      <c r="L13939" s="196"/>
    </row>
    <row r="13940">
      <c r="A13940" s="198"/>
      <c r="B13940" s="219"/>
      <c r="C13940" s="103"/>
      <c r="D13940" s="103"/>
      <c r="E13940" s="5" t="str">
        <f t="array" ref="E13940">IF(D13940="","",XLOOKUP(D13940,DATOS!$D$6:D14000,DATOS!$C$6:C14000,0,0,1))</f>
        <v/>
      </c>
      <c r="F13940" s="220"/>
      <c r="G13940" s="221"/>
      <c r="H13940" s="194"/>
      <c r="I13940" s="106"/>
      <c r="J13940" s="195"/>
      <c r="K13940" s="195"/>
      <c r="L13940" s="196"/>
    </row>
    <row r="13941">
      <c r="A13941" s="198"/>
      <c r="B13941" s="219"/>
      <c r="C13941" s="103"/>
      <c r="D13941" s="103"/>
      <c r="E13941" s="5" t="str">
        <f t="array" ref="E13941">IF(D13941="","",XLOOKUP(D13941,DATOS!$D$6:D14000,DATOS!$C$6:C14000,0,0,1))</f>
        <v/>
      </c>
      <c r="F13941" s="220"/>
      <c r="G13941" s="221"/>
      <c r="H13941" s="194"/>
      <c r="I13941" s="106"/>
      <c r="J13941" s="195"/>
      <c r="K13941" s="195"/>
      <c r="L13941" s="196"/>
    </row>
    <row r="13942">
      <c r="A13942" s="198"/>
      <c r="B13942" s="219"/>
      <c r="C13942" s="103"/>
      <c r="D13942" s="103"/>
      <c r="E13942" s="5" t="str">
        <f t="array" ref="E13942">IF(D13942="","",XLOOKUP(D13942,DATOS!$D$6:D14000,DATOS!$C$6:C14000,0,0,1))</f>
        <v/>
      </c>
      <c r="F13942" s="220"/>
      <c r="G13942" s="221"/>
      <c r="H13942" s="194"/>
      <c r="I13942" s="106"/>
      <c r="J13942" s="195"/>
      <c r="K13942" s="195"/>
      <c r="L13942" s="196"/>
    </row>
    <row r="13943">
      <c r="A13943" s="198"/>
      <c r="B13943" s="219"/>
      <c r="C13943" s="103"/>
      <c r="D13943" s="103"/>
      <c r="E13943" s="5" t="str">
        <f t="array" ref="E13943">IF(D13943="","",XLOOKUP(D13943,DATOS!$D$6:D14000,DATOS!$C$6:C14000,0,0,1))</f>
        <v/>
      </c>
      <c r="F13943" s="220"/>
      <c r="G13943" s="221"/>
      <c r="H13943" s="194"/>
      <c r="I13943" s="106"/>
      <c r="J13943" s="195"/>
      <c r="K13943" s="195"/>
      <c r="L13943" s="196"/>
    </row>
    <row r="13944">
      <c r="A13944" s="198"/>
      <c r="B13944" s="219"/>
      <c r="C13944" s="103"/>
      <c r="D13944" s="103"/>
      <c r="E13944" s="5" t="str">
        <f t="array" ref="E13944">IF(D13944="","",XLOOKUP(D13944,DATOS!$D$6:D14000,DATOS!$C$6:C14000,0,0,1))</f>
        <v/>
      </c>
      <c r="F13944" s="220"/>
      <c r="G13944" s="221"/>
      <c r="H13944" s="194"/>
      <c r="I13944" s="106"/>
      <c r="J13944" s="195"/>
      <c r="K13944" s="195"/>
      <c r="L13944" s="196"/>
    </row>
    <row r="13945">
      <c r="A13945" s="198"/>
      <c r="B13945" s="219"/>
      <c r="C13945" s="103"/>
      <c r="D13945" s="103"/>
      <c r="E13945" s="5" t="str">
        <f t="array" ref="E13945">IF(D13945="","",XLOOKUP(D13945,DATOS!$D$6:D14000,DATOS!$C$6:C14000,0,0,1))</f>
        <v/>
      </c>
      <c r="F13945" s="220"/>
      <c r="G13945" s="221"/>
      <c r="H13945" s="194"/>
      <c r="I13945" s="106"/>
      <c r="J13945" s="195"/>
      <c r="K13945" s="195"/>
      <c r="L13945" s="196"/>
    </row>
    <row r="13946">
      <c r="A13946" s="198"/>
      <c r="B13946" s="219"/>
      <c r="C13946" s="103"/>
      <c r="D13946" s="103"/>
      <c r="E13946" s="5" t="str">
        <f t="array" ref="E13946">IF(D13946="","",XLOOKUP(D13946,DATOS!$D$6:D14000,DATOS!$C$6:C14000,0,0,1))</f>
        <v/>
      </c>
      <c r="F13946" s="220"/>
      <c r="G13946" s="221"/>
      <c r="H13946" s="194"/>
      <c r="I13946" s="106"/>
      <c r="J13946" s="195"/>
      <c r="K13946" s="195"/>
      <c r="L13946" s="196"/>
    </row>
    <row r="13947">
      <c r="A13947" s="198"/>
      <c r="B13947" s="219"/>
      <c r="C13947" s="103"/>
      <c r="D13947" s="103"/>
      <c r="E13947" s="5" t="str">
        <f t="array" ref="E13947">IF(D13947="","",XLOOKUP(D13947,DATOS!$D$6:D14000,DATOS!$C$6:C14000,0,0,1))</f>
        <v/>
      </c>
      <c r="F13947" s="220"/>
      <c r="G13947" s="221"/>
      <c r="H13947" s="194"/>
      <c r="I13947" s="106"/>
      <c r="J13947" s="195"/>
      <c r="K13947" s="195"/>
      <c r="L13947" s="196"/>
    </row>
    <row r="13948">
      <c r="A13948" s="198"/>
      <c r="B13948" s="219"/>
      <c r="C13948" s="103"/>
      <c r="D13948" s="103"/>
      <c r="E13948" s="5" t="str">
        <f t="array" ref="E13948">IF(D13948="","",XLOOKUP(D13948,DATOS!$D$6:D14000,DATOS!$C$6:C14000,0,0,1))</f>
        <v/>
      </c>
      <c r="F13948" s="220"/>
      <c r="G13948" s="221"/>
      <c r="H13948" s="194"/>
      <c r="I13948" s="106"/>
      <c r="J13948" s="195"/>
      <c r="K13948" s="195"/>
      <c r="L13948" s="196"/>
    </row>
    <row r="13949">
      <c r="A13949" s="198"/>
      <c r="B13949" s="219"/>
      <c r="C13949" s="103"/>
      <c r="D13949" s="103"/>
      <c r="E13949" s="5" t="str">
        <f t="array" ref="E13949">IF(D13949="","",XLOOKUP(D13949,DATOS!$D$6:D14000,DATOS!$C$6:C14000,0,0,1))</f>
        <v/>
      </c>
      <c r="F13949" s="220"/>
      <c r="G13949" s="221"/>
      <c r="H13949" s="194"/>
      <c r="I13949" s="106"/>
      <c r="J13949" s="195"/>
      <c r="K13949" s="195"/>
      <c r="L13949" s="196"/>
    </row>
    <row r="13950">
      <c r="A13950" s="198"/>
      <c r="B13950" s="219"/>
      <c r="C13950" s="103"/>
      <c r="D13950" s="103"/>
      <c r="E13950" s="5" t="str">
        <f t="array" ref="E13950">IF(D13950="","",XLOOKUP(D13950,DATOS!$D$6:D14000,DATOS!$C$6:C14000,0,0,1))</f>
        <v/>
      </c>
      <c r="F13950" s="220"/>
      <c r="G13950" s="221"/>
      <c r="H13950" s="194"/>
      <c r="I13950" s="106"/>
      <c r="J13950" s="195"/>
      <c r="K13950" s="195"/>
      <c r="L13950" s="196"/>
    </row>
    <row r="13951">
      <c r="A13951" s="198"/>
      <c r="B13951" s="219"/>
      <c r="C13951" s="103"/>
      <c r="D13951" s="103"/>
      <c r="E13951" s="5" t="str">
        <f t="array" ref="E13951">IF(D13951="","",XLOOKUP(D13951,DATOS!$D$6:D14000,DATOS!$C$6:C14000,0,0,1))</f>
        <v/>
      </c>
      <c r="F13951" s="220"/>
      <c r="G13951" s="221"/>
      <c r="H13951" s="194"/>
      <c r="I13951" s="106"/>
      <c r="J13951" s="195"/>
      <c r="K13951" s="195"/>
      <c r="L13951" s="196"/>
    </row>
    <row r="13952">
      <c r="A13952" s="198"/>
      <c r="B13952" s="219"/>
      <c r="C13952" s="103"/>
      <c r="D13952" s="103"/>
      <c r="E13952" s="5" t="str">
        <f t="array" ref="E13952">IF(D13952="","",XLOOKUP(D13952,DATOS!$D$6:D14000,DATOS!$C$6:C14000,0,0,1))</f>
        <v/>
      </c>
      <c r="F13952" s="220"/>
      <c r="G13952" s="221"/>
      <c r="H13952" s="194"/>
      <c r="I13952" s="106"/>
      <c r="J13952" s="195"/>
      <c r="K13952" s="195"/>
      <c r="L13952" s="196"/>
    </row>
    <row r="13953">
      <c r="A13953" s="198"/>
      <c r="B13953" s="219"/>
      <c r="C13953" s="103"/>
      <c r="D13953" s="103"/>
      <c r="E13953" s="5" t="str">
        <f t="array" ref="E13953">IF(D13953="","",XLOOKUP(D13953,DATOS!$D$6:D14000,DATOS!$C$6:C14000,0,0,1))</f>
        <v/>
      </c>
      <c r="F13953" s="220"/>
      <c r="G13953" s="221"/>
      <c r="H13953" s="194"/>
      <c r="I13953" s="106"/>
      <c r="J13953" s="195"/>
      <c r="K13953" s="195"/>
      <c r="L13953" s="196"/>
    </row>
    <row r="13954">
      <c r="A13954" s="198"/>
      <c r="B13954" s="219"/>
      <c r="C13954" s="103"/>
      <c r="D13954" s="103"/>
      <c r="E13954" s="5" t="str">
        <f t="array" ref="E13954">IF(D13954="","",XLOOKUP(D13954,DATOS!$D$6:D14000,DATOS!$C$6:C14000,0,0,1))</f>
        <v/>
      </c>
      <c r="F13954" s="220"/>
      <c r="G13954" s="221"/>
      <c r="H13954" s="194"/>
      <c r="I13954" s="106"/>
      <c r="J13954" s="195"/>
      <c r="K13954" s="195"/>
      <c r="L13954" s="196"/>
    </row>
    <row r="13955">
      <c r="A13955" s="198"/>
      <c r="B13955" s="219"/>
      <c r="C13955" s="103"/>
      <c r="D13955" s="103"/>
      <c r="E13955" s="5" t="str">
        <f t="array" ref="E13955">IF(D13955="","",XLOOKUP(D13955,DATOS!$D$6:D14000,DATOS!$C$6:C14000,0,0,1))</f>
        <v/>
      </c>
      <c r="F13955" s="220"/>
      <c r="G13955" s="221"/>
      <c r="H13955" s="194"/>
      <c r="I13955" s="106"/>
      <c r="J13955" s="195"/>
      <c r="K13955" s="195"/>
      <c r="L13955" s="196"/>
    </row>
    <row r="13956">
      <c r="A13956" s="198"/>
      <c r="B13956" s="219"/>
      <c r="C13956" s="103"/>
      <c r="D13956" s="103"/>
      <c r="E13956" s="5" t="str">
        <f t="array" ref="E13956">IF(D13956="","",XLOOKUP(D13956,DATOS!$D$6:D14000,DATOS!$C$6:C14000,0,0,1))</f>
        <v/>
      </c>
      <c r="F13956" s="220"/>
      <c r="G13956" s="221"/>
      <c r="H13956" s="194"/>
      <c r="I13956" s="106"/>
      <c r="J13956" s="195"/>
      <c r="K13956" s="195"/>
      <c r="L13956" s="196"/>
    </row>
    <row r="13957">
      <c r="A13957" s="198"/>
      <c r="B13957" s="219"/>
      <c r="C13957" s="103"/>
      <c r="D13957" s="103"/>
      <c r="E13957" s="5" t="str">
        <f t="array" ref="E13957">IF(D13957="","",XLOOKUP(D13957,DATOS!$D$6:D14000,DATOS!$C$6:C14000,0,0,1))</f>
        <v/>
      </c>
      <c r="F13957" s="220"/>
      <c r="G13957" s="221"/>
      <c r="H13957" s="194"/>
      <c r="I13957" s="106"/>
      <c r="J13957" s="195"/>
      <c r="K13957" s="195"/>
      <c r="L13957" s="196"/>
    </row>
    <row r="13958">
      <c r="A13958" s="198"/>
      <c r="B13958" s="219"/>
      <c r="C13958" s="103"/>
      <c r="D13958" s="103"/>
      <c r="E13958" s="5" t="str">
        <f t="array" ref="E13958">IF(D13958="","",XLOOKUP(D13958,DATOS!$D$6:D14000,DATOS!$C$6:C14000,0,0,1))</f>
        <v/>
      </c>
      <c r="F13958" s="220"/>
      <c r="G13958" s="221"/>
      <c r="H13958" s="194"/>
      <c r="I13958" s="106"/>
      <c r="J13958" s="195"/>
      <c r="K13958" s="195"/>
      <c r="L13958" s="196"/>
    </row>
    <row r="13959">
      <c r="A13959" s="198"/>
      <c r="B13959" s="219"/>
      <c r="C13959" s="103"/>
      <c r="D13959" s="103"/>
      <c r="E13959" s="5" t="str">
        <f t="array" ref="E13959">IF(D13959="","",XLOOKUP(D13959,DATOS!$D$6:D14000,DATOS!$C$6:C14000,0,0,1))</f>
        <v/>
      </c>
      <c r="F13959" s="220"/>
      <c r="G13959" s="221"/>
      <c r="H13959" s="194"/>
      <c r="I13959" s="106"/>
      <c r="J13959" s="195"/>
      <c r="K13959" s="195"/>
      <c r="L13959" s="196"/>
    </row>
    <row r="13960">
      <c r="A13960" s="198"/>
      <c r="B13960" s="219"/>
      <c r="C13960" s="103"/>
      <c r="D13960" s="103"/>
      <c r="E13960" s="5" t="str">
        <f t="array" ref="E13960">IF(D13960="","",XLOOKUP(D13960,DATOS!$D$6:D14000,DATOS!$C$6:C14000,0,0,1))</f>
        <v/>
      </c>
      <c r="F13960" s="220"/>
      <c r="G13960" s="221"/>
      <c r="H13960" s="194"/>
      <c r="I13960" s="106"/>
      <c r="J13960" s="195"/>
      <c r="K13960" s="195"/>
      <c r="L13960" s="196"/>
    </row>
    <row r="13961">
      <c r="A13961" s="198"/>
      <c r="B13961" s="219"/>
      <c r="C13961" s="103"/>
      <c r="D13961" s="103"/>
      <c r="E13961" s="5" t="str">
        <f t="array" ref="E13961">IF(D13961="","",XLOOKUP(D13961,DATOS!$D$6:D14000,DATOS!$C$6:C14000,0,0,1))</f>
        <v/>
      </c>
      <c r="F13961" s="220"/>
      <c r="G13961" s="221"/>
      <c r="H13961" s="194"/>
      <c r="I13961" s="106"/>
      <c r="J13961" s="195"/>
      <c r="K13961" s="195"/>
      <c r="L13961" s="196"/>
    </row>
    <row r="13962">
      <c r="A13962" s="198"/>
      <c r="B13962" s="219"/>
      <c r="C13962" s="103"/>
      <c r="D13962" s="103"/>
      <c r="E13962" s="5" t="str">
        <f t="array" ref="E13962">IF(D13962="","",XLOOKUP(D13962,DATOS!$D$6:D14000,DATOS!$C$6:C14000,0,0,1))</f>
        <v/>
      </c>
      <c r="F13962" s="220"/>
      <c r="G13962" s="221"/>
      <c r="H13962" s="194"/>
      <c r="I13962" s="106"/>
      <c r="J13962" s="195"/>
      <c r="K13962" s="195"/>
      <c r="L13962" s="196"/>
    </row>
    <row r="13963">
      <c r="A13963" s="198"/>
      <c r="B13963" s="219"/>
      <c r="C13963" s="103"/>
      <c r="D13963" s="103"/>
      <c r="E13963" s="5" t="str">
        <f t="array" ref="E13963">IF(D13963="","",XLOOKUP(D13963,DATOS!$D$6:D14000,DATOS!$C$6:C14000,0,0,1))</f>
        <v/>
      </c>
      <c r="F13963" s="220"/>
      <c r="G13963" s="221"/>
      <c r="H13963" s="194"/>
      <c r="I13963" s="106"/>
      <c r="J13963" s="195"/>
      <c r="K13963" s="195"/>
      <c r="L13963" s="196"/>
    </row>
    <row r="13964">
      <c r="A13964" s="198"/>
      <c r="B13964" s="219"/>
      <c r="C13964" s="103"/>
      <c r="D13964" s="103"/>
      <c r="E13964" s="5" t="str">
        <f t="array" ref="E13964">IF(D13964="","",XLOOKUP(D13964,DATOS!$D$6:D14000,DATOS!$C$6:C14000,0,0,1))</f>
        <v/>
      </c>
      <c r="F13964" s="220"/>
      <c r="G13964" s="221"/>
      <c r="H13964" s="194"/>
      <c r="I13964" s="106"/>
      <c r="J13964" s="195"/>
      <c r="K13964" s="195"/>
      <c r="L13964" s="196"/>
    </row>
    <row r="13965">
      <c r="A13965" s="198"/>
      <c r="B13965" s="219"/>
      <c r="C13965" s="103"/>
      <c r="D13965" s="103"/>
      <c r="E13965" s="5" t="str">
        <f t="array" ref="E13965">IF(D13965="","",XLOOKUP(D13965,DATOS!$D$6:D14000,DATOS!$C$6:C14000,0,0,1))</f>
        <v/>
      </c>
      <c r="F13965" s="220"/>
      <c r="G13965" s="221"/>
      <c r="H13965" s="194"/>
      <c r="I13965" s="106"/>
      <c r="J13965" s="195"/>
      <c r="K13965" s="195"/>
      <c r="L13965" s="196"/>
    </row>
    <row r="13966">
      <c r="A13966" s="198"/>
      <c r="B13966" s="219"/>
      <c r="C13966" s="103"/>
      <c r="D13966" s="103"/>
      <c r="E13966" s="5" t="str">
        <f t="array" ref="E13966">IF(D13966="","",XLOOKUP(D13966,DATOS!$D$6:D14000,DATOS!$C$6:C14000,0,0,1))</f>
        <v/>
      </c>
      <c r="F13966" s="220"/>
      <c r="G13966" s="221"/>
      <c r="H13966" s="194"/>
      <c r="I13966" s="106"/>
      <c r="J13966" s="195"/>
      <c r="K13966" s="195"/>
      <c r="L13966" s="196"/>
    </row>
    <row r="13967">
      <c r="A13967" s="198"/>
      <c r="B13967" s="219"/>
      <c r="C13967" s="103"/>
      <c r="D13967" s="103"/>
      <c r="E13967" s="5" t="str">
        <f t="array" ref="E13967">IF(D13967="","",XLOOKUP(D13967,DATOS!$D$6:D14000,DATOS!$C$6:C14000,0,0,1))</f>
        <v/>
      </c>
      <c r="F13967" s="220"/>
      <c r="G13967" s="221"/>
      <c r="H13967" s="194"/>
      <c r="I13967" s="106"/>
      <c r="J13967" s="195"/>
      <c r="K13967" s="195"/>
      <c r="L13967" s="196"/>
    </row>
    <row r="13968">
      <c r="A13968" s="198"/>
      <c r="B13968" s="219"/>
      <c r="C13968" s="103"/>
      <c r="D13968" s="103"/>
      <c r="E13968" s="5" t="str">
        <f t="array" ref="E13968">IF(D13968="","",XLOOKUP(D13968,DATOS!$D$6:D14000,DATOS!$C$6:C14000,0,0,1))</f>
        <v/>
      </c>
      <c r="F13968" s="220"/>
      <c r="G13968" s="221"/>
      <c r="H13968" s="194"/>
      <c r="I13968" s="106"/>
      <c r="J13968" s="195"/>
      <c r="K13968" s="195"/>
      <c r="L13968" s="196"/>
    </row>
    <row r="13969">
      <c r="A13969" s="198"/>
      <c r="B13969" s="219"/>
      <c r="C13969" s="103"/>
      <c r="D13969" s="103"/>
      <c r="E13969" s="5" t="str">
        <f t="array" ref="E13969">IF(D13969="","",XLOOKUP(D13969,DATOS!$D$6:D14000,DATOS!$C$6:C14000,0,0,1))</f>
        <v/>
      </c>
      <c r="F13969" s="220"/>
      <c r="G13969" s="221"/>
      <c r="H13969" s="194"/>
      <c r="I13969" s="106"/>
      <c r="J13969" s="195"/>
      <c r="K13969" s="195"/>
      <c r="L13969" s="196"/>
    </row>
    <row r="13970">
      <c r="A13970" s="198"/>
      <c r="B13970" s="219"/>
      <c r="C13970" s="103"/>
      <c r="D13970" s="103"/>
      <c r="E13970" s="5" t="str">
        <f t="array" ref="E13970">IF(D13970="","",XLOOKUP(D13970,DATOS!$D$6:D14000,DATOS!$C$6:C14000,0,0,1))</f>
        <v/>
      </c>
      <c r="F13970" s="220"/>
      <c r="G13970" s="221"/>
      <c r="H13970" s="194"/>
      <c r="I13970" s="106"/>
      <c r="J13970" s="195"/>
      <c r="K13970" s="195"/>
      <c r="L13970" s="196"/>
    </row>
    <row r="13971">
      <c r="A13971" s="198"/>
      <c r="B13971" s="219"/>
      <c r="C13971" s="103"/>
      <c r="D13971" s="103"/>
      <c r="E13971" s="5" t="str">
        <f t="array" ref="E13971">IF(D13971="","",XLOOKUP(D13971,DATOS!$D$6:D14000,DATOS!$C$6:C14000,0,0,1))</f>
        <v/>
      </c>
      <c r="F13971" s="220"/>
      <c r="G13971" s="221"/>
      <c r="H13971" s="194"/>
      <c r="I13971" s="106"/>
      <c r="J13971" s="195"/>
      <c r="K13971" s="195"/>
      <c r="L13971" s="196"/>
    </row>
    <row r="13972">
      <c r="A13972" s="198"/>
      <c r="B13972" s="219"/>
      <c r="C13972" s="103"/>
      <c r="D13972" s="103"/>
      <c r="E13972" s="5" t="str">
        <f t="array" ref="E13972">IF(D13972="","",XLOOKUP(D13972,DATOS!$D$6:D14000,DATOS!$C$6:C14000,0,0,1))</f>
        <v/>
      </c>
      <c r="F13972" s="220"/>
      <c r="G13972" s="221"/>
      <c r="H13972" s="194"/>
      <c r="I13972" s="106"/>
      <c r="J13972" s="195"/>
      <c r="K13972" s="195"/>
      <c r="L13972" s="196"/>
    </row>
    <row r="13973">
      <c r="A13973" s="198"/>
      <c r="B13973" s="219"/>
      <c r="C13973" s="103"/>
      <c r="D13973" s="103"/>
      <c r="E13973" s="5" t="str">
        <f t="array" ref="E13973">IF(D13973="","",XLOOKUP(D13973,DATOS!$D$6:D14000,DATOS!$C$6:C14000,0,0,1))</f>
        <v/>
      </c>
      <c r="F13973" s="220"/>
      <c r="G13973" s="221"/>
      <c r="H13973" s="194"/>
      <c r="I13973" s="106"/>
      <c r="J13973" s="195"/>
      <c r="K13973" s="195"/>
      <c r="L13973" s="196"/>
    </row>
    <row r="13974">
      <c r="A13974" s="198"/>
      <c r="B13974" s="219"/>
      <c r="C13974" s="103"/>
      <c r="D13974" s="103"/>
      <c r="E13974" s="5" t="str">
        <f t="array" ref="E13974">IF(D13974="","",XLOOKUP(D13974,DATOS!$D$6:D14000,DATOS!$C$6:C14000,0,0,1))</f>
        <v/>
      </c>
      <c r="F13974" s="220"/>
      <c r="G13974" s="221"/>
      <c r="H13974" s="194"/>
      <c r="I13974" s="106"/>
      <c r="J13974" s="195"/>
      <c r="K13974" s="195"/>
      <c r="L13974" s="196"/>
    </row>
    <row r="13975">
      <c r="A13975" s="198"/>
      <c r="B13975" s="219"/>
      <c r="C13975" s="103"/>
      <c r="D13975" s="103"/>
      <c r="E13975" s="5" t="str">
        <f t="array" ref="E13975">IF(D13975="","",XLOOKUP(D13975,DATOS!$D$6:D14000,DATOS!$C$6:C14000,0,0,1))</f>
        <v/>
      </c>
      <c r="F13975" s="220"/>
      <c r="G13975" s="221"/>
      <c r="H13975" s="194"/>
      <c r="I13975" s="106"/>
      <c r="J13975" s="195"/>
      <c r="K13975" s="195"/>
      <c r="L13975" s="196"/>
    </row>
    <row r="13976">
      <c r="A13976" s="198"/>
      <c r="B13976" s="219"/>
      <c r="C13976" s="103"/>
      <c r="D13976" s="103"/>
      <c r="E13976" s="5" t="str">
        <f t="array" ref="E13976">IF(D13976="","",XLOOKUP(D13976,DATOS!$D$6:D14000,DATOS!$C$6:C14000,0,0,1))</f>
        <v/>
      </c>
      <c r="F13976" s="220"/>
      <c r="G13976" s="221"/>
      <c r="H13976" s="194"/>
      <c r="I13976" s="106"/>
      <c r="J13976" s="195"/>
      <c r="K13976" s="195"/>
      <c r="L13976" s="196"/>
    </row>
    <row r="13977">
      <c r="A13977" s="198"/>
      <c r="B13977" s="219"/>
      <c r="C13977" s="103"/>
      <c r="D13977" s="103"/>
      <c r="E13977" s="5" t="str">
        <f t="array" ref="E13977">IF(D13977="","",XLOOKUP(D13977,DATOS!$D$6:D14000,DATOS!$C$6:C14000,0,0,1))</f>
        <v/>
      </c>
      <c r="F13977" s="220"/>
      <c r="G13977" s="221"/>
      <c r="H13977" s="194"/>
      <c r="I13977" s="106"/>
      <c r="J13977" s="195"/>
      <c r="K13977" s="195"/>
      <c r="L13977" s="196"/>
    </row>
    <row r="13978">
      <c r="A13978" s="198"/>
      <c r="B13978" s="219"/>
      <c r="C13978" s="103"/>
      <c r="D13978" s="103"/>
      <c r="E13978" s="5" t="str">
        <f t="array" ref="E13978">IF(D13978="","",XLOOKUP(D13978,DATOS!$D$6:D14000,DATOS!$C$6:C14000,0,0,1))</f>
        <v/>
      </c>
      <c r="F13978" s="220"/>
      <c r="G13978" s="221"/>
      <c r="H13978" s="194"/>
      <c r="I13978" s="106"/>
      <c r="J13978" s="195"/>
      <c r="K13978" s="195"/>
      <c r="L13978" s="196"/>
    </row>
    <row r="13979">
      <c r="A13979" s="198"/>
      <c r="B13979" s="219"/>
      <c r="C13979" s="103"/>
      <c r="D13979" s="103"/>
      <c r="E13979" s="5" t="str">
        <f t="array" ref="E13979">IF(D13979="","",XLOOKUP(D13979,DATOS!$D$6:D14000,DATOS!$C$6:C14000,0,0,1))</f>
        <v/>
      </c>
      <c r="F13979" s="220"/>
      <c r="G13979" s="221"/>
      <c r="H13979" s="194"/>
      <c r="I13979" s="106"/>
      <c r="J13979" s="195"/>
      <c r="K13979" s="195"/>
      <c r="L13979" s="196"/>
    </row>
    <row r="13980">
      <c r="A13980" s="198"/>
      <c r="B13980" s="219"/>
      <c r="C13980" s="103"/>
      <c r="D13980" s="103"/>
      <c r="E13980" s="5" t="str">
        <f t="array" ref="E13980">IF(D13980="","",XLOOKUP(D13980,DATOS!$D$6:D14000,DATOS!$C$6:C14000,0,0,1))</f>
        <v/>
      </c>
      <c r="F13980" s="220"/>
      <c r="G13980" s="221"/>
      <c r="H13980" s="194"/>
      <c r="I13980" s="106"/>
      <c r="J13980" s="195"/>
      <c r="K13980" s="195"/>
      <c r="L13980" s="196"/>
    </row>
    <row r="13981">
      <c r="A13981" s="198"/>
      <c r="B13981" s="219"/>
      <c r="C13981" s="103"/>
      <c r="D13981" s="103"/>
      <c r="E13981" s="5" t="str">
        <f t="array" ref="E13981">IF(D13981="","",XLOOKUP(D13981,DATOS!$D$6:D14000,DATOS!$C$6:C14000,0,0,1))</f>
        <v/>
      </c>
      <c r="F13981" s="220"/>
      <c r="G13981" s="221"/>
      <c r="H13981" s="194"/>
      <c r="I13981" s="106"/>
      <c r="J13981" s="195"/>
      <c r="K13981" s="195"/>
      <c r="L13981" s="196"/>
    </row>
    <row r="13982">
      <c r="A13982" s="198"/>
      <c r="B13982" s="219"/>
      <c r="C13982" s="103"/>
      <c r="D13982" s="103"/>
      <c r="E13982" s="5" t="str">
        <f t="array" ref="E13982">IF(D13982="","",XLOOKUP(D13982,DATOS!$D$6:D14000,DATOS!$C$6:C14000,0,0,1))</f>
        <v/>
      </c>
      <c r="F13982" s="220"/>
      <c r="G13982" s="221"/>
      <c r="H13982" s="194"/>
      <c r="I13982" s="106"/>
      <c r="J13982" s="195"/>
      <c r="K13982" s="195"/>
      <c r="L13982" s="196"/>
    </row>
    <row r="13983">
      <c r="A13983" s="198"/>
      <c r="B13983" s="219"/>
      <c r="C13983" s="103"/>
      <c r="D13983" s="103"/>
      <c r="E13983" s="5" t="str">
        <f t="array" ref="E13983">IF(D13983="","",XLOOKUP(D13983,DATOS!$D$6:D14000,DATOS!$C$6:C14000,0,0,1))</f>
        <v/>
      </c>
      <c r="F13983" s="220"/>
      <c r="G13983" s="221"/>
      <c r="H13983" s="194"/>
      <c r="I13983" s="106"/>
      <c r="J13983" s="195"/>
      <c r="K13983" s="195"/>
      <c r="L13983" s="196"/>
    </row>
    <row r="13984">
      <c r="A13984" s="198"/>
      <c r="B13984" s="219"/>
      <c r="C13984" s="103"/>
      <c r="D13984" s="103"/>
      <c r="E13984" s="5" t="str">
        <f t="array" ref="E13984">IF(D13984="","",XLOOKUP(D13984,DATOS!$D$6:D14000,DATOS!$C$6:C14000,0,0,1))</f>
        <v/>
      </c>
      <c r="F13984" s="220"/>
      <c r="G13984" s="221"/>
      <c r="H13984" s="194"/>
      <c r="I13984" s="106"/>
      <c r="J13984" s="195"/>
      <c r="K13984" s="195"/>
      <c r="L13984" s="196"/>
    </row>
    <row r="13985">
      <c r="A13985" s="198"/>
      <c r="B13985" s="219"/>
      <c r="C13985" s="103"/>
      <c r="D13985" s="103"/>
      <c r="E13985" s="5" t="str">
        <f t="array" ref="E13985">IF(D13985="","",XLOOKUP(D13985,DATOS!$D$6:D14000,DATOS!$C$6:C14000,0,0,1))</f>
        <v/>
      </c>
      <c r="F13985" s="220"/>
      <c r="G13985" s="221"/>
      <c r="H13985" s="194"/>
      <c r="I13985" s="106"/>
      <c r="J13985" s="195"/>
      <c r="K13985" s="195"/>
      <c r="L13985" s="196"/>
    </row>
    <row r="13986">
      <c r="A13986" s="198"/>
      <c r="B13986" s="219"/>
      <c r="C13986" s="103"/>
      <c r="D13986" s="103"/>
      <c r="E13986" s="5" t="str">
        <f t="array" ref="E13986">IF(D13986="","",XLOOKUP(D13986,DATOS!$D$6:D14000,DATOS!$C$6:C14000,0,0,1))</f>
        <v/>
      </c>
      <c r="F13986" s="220"/>
      <c r="G13986" s="221"/>
      <c r="H13986" s="194"/>
      <c r="I13986" s="106"/>
      <c r="J13986" s="195"/>
      <c r="K13986" s="195"/>
      <c r="L13986" s="196"/>
    </row>
    <row r="13987">
      <c r="A13987" s="198"/>
      <c r="B13987" s="219"/>
      <c r="C13987" s="103"/>
      <c r="D13987" s="103"/>
      <c r="E13987" s="5" t="str">
        <f t="array" ref="E13987">IF(D13987="","",XLOOKUP(D13987,DATOS!$D$6:D14000,DATOS!$C$6:C14000,0,0,1))</f>
        <v/>
      </c>
      <c r="F13987" s="220"/>
      <c r="G13987" s="221"/>
      <c r="H13987" s="194"/>
      <c r="I13987" s="106"/>
      <c r="J13987" s="195"/>
      <c r="K13987" s="195"/>
      <c r="L13987" s="196"/>
    </row>
    <row r="13988">
      <c r="A13988" s="198"/>
      <c r="B13988" s="219"/>
      <c r="C13988" s="103"/>
      <c r="D13988" s="103"/>
      <c r="E13988" s="5" t="str">
        <f t="array" ref="E13988">IF(D13988="","",XLOOKUP(D13988,DATOS!$D$6:D14000,DATOS!$C$6:C14000,0,0,1))</f>
        <v/>
      </c>
      <c r="F13988" s="220"/>
      <c r="G13988" s="221"/>
      <c r="H13988" s="194"/>
      <c r="I13988" s="106"/>
      <c r="J13988" s="195"/>
      <c r="K13988" s="195"/>
      <c r="L13988" s="196"/>
    </row>
    <row r="13989">
      <c r="A13989" s="198"/>
      <c r="B13989" s="219"/>
      <c r="C13989" s="103"/>
      <c r="D13989" s="103"/>
      <c r="E13989" s="5" t="str">
        <f t="array" ref="E13989">IF(D13989="","",XLOOKUP(D13989,DATOS!$D$6:D14000,DATOS!$C$6:C14000,0,0,1))</f>
        <v/>
      </c>
      <c r="F13989" s="220"/>
      <c r="G13989" s="221"/>
      <c r="H13989" s="194"/>
      <c r="I13989" s="106"/>
      <c r="J13989" s="195"/>
      <c r="K13989" s="195"/>
      <c r="L13989" s="196"/>
    </row>
    <row r="13990">
      <c r="A13990" s="198"/>
      <c r="B13990" s="219"/>
      <c r="C13990" s="103"/>
      <c r="D13990" s="103"/>
      <c r="E13990" s="5" t="str">
        <f t="array" ref="E13990">IF(D13990="","",XLOOKUP(D13990,DATOS!$D$6:D14000,DATOS!$C$6:C14000,0,0,1))</f>
        <v/>
      </c>
      <c r="F13990" s="220"/>
      <c r="G13990" s="221"/>
      <c r="H13990" s="194"/>
      <c r="I13990" s="106"/>
      <c r="J13990" s="195"/>
      <c r="K13990" s="195"/>
      <c r="L13990" s="196"/>
    </row>
    <row r="13991">
      <c r="A13991" s="198"/>
      <c r="B13991" s="219"/>
      <c r="C13991" s="103"/>
      <c r="D13991" s="103"/>
      <c r="E13991" s="5" t="str">
        <f t="array" ref="E13991">IF(D13991="","",XLOOKUP(D13991,DATOS!$D$6:D14000,DATOS!$C$6:C14000,0,0,1))</f>
        <v/>
      </c>
      <c r="F13991" s="220"/>
      <c r="G13991" s="221"/>
      <c r="H13991" s="194"/>
      <c r="I13991" s="106"/>
      <c r="J13991" s="195"/>
      <c r="K13991" s="195"/>
      <c r="L13991" s="196"/>
    </row>
    <row r="13992">
      <c r="A13992" s="198"/>
      <c r="B13992" s="219"/>
      <c r="C13992" s="103"/>
      <c r="D13992" s="103"/>
      <c r="E13992" s="5" t="str">
        <f t="array" ref="E13992">IF(D13992="","",XLOOKUP(D13992,DATOS!$D$6:D14000,DATOS!$C$6:C14000,0,0,1))</f>
        <v/>
      </c>
      <c r="F13992" s="220"/>
      <c r="G13992" s="221"/>
      <c r="H13992" s="194"/>
      <c r="I13992" s="106"/>
      <c r="J13992" s="195"/>
      <c r="K13992" s="195"/>
      <c r="L13992" s="196"/>
    </row>
    <row r="13993">
      <c r="A13993" s="198"/>
      <c r="B13993" s="219"/>
      <c r="C13993" s="103"/>
      <c r="D13993" s="103"/>
      <c r="E13993" s="5" t="str">
        <f t="array" ref="E13993">IF(D13993="","",XLOOKUP(D13993,DATOS!$D$6:D14000,DATOS!$C$6:C14000,0,0,1))</f>
        <v/>
      </c>
      <c r="F13993" s="220"/>
      <c r="G13993" s="221"/>
      <c r="H13993" s="194"/>
      <c r="I13993" s="106"/>
      <c r="J13993" s="195"/>
      <c r="K13993" s="195"/>
      <c r="L13993" s="196"/>
    </row>
    <row r="13994">
      <c r="A13994" s="198"/>
      <c r="B13994" s="219"/>
      <c r="C13994" s="103"/>
      <c r="D13994" s="103"/>
      <c r="E13994" s="5" t="str">
        <f t="array" ref="E13994">IF(D13994="","",XLOOKUP(D13994,DATOS!$D$6:D14000,DATOS!$C$6:C14000,0,0,1))</f>
        <v/>
      </c>
      <c r="F13994" s="220"/>
      <c r="G13994" s="221"/>
      <c r="H13994" s="194"/>
      <c r="I13994" s="106"/>
      <c r="J13994" s="195"/>
      <c r="K13994" s="195"/>
      <c r="L13994" s="196"/>
    </row>
    <row r="13995">
      <c r="A13995" s="198"/>
      <c r="B13995" s="219"/>
      <c r="C13995" s="103"/>
      <c r="D13995" s="103"/>
      <c r="E13995" s="5" t="str">
        <f t="array" ref="E13995">IF(D13995="","",XLOOKUP(D13995,DATOS!$D$6:D14000,DATOS!$C$6:C14000,0,0,1))</f>
        <v/>
      </c>
      <c r="F13995" s="220"/>
      <c r="G13995" s="221"/>
      <c r="H13995" s="194"/>
      <c r="I13995" s="106"/>
      <c r="J13995" s="195"/>
      <c r="K13995" s="195"/>
      <c r="L13995" s="196"/>
    </row>
    <row r="13996">
      <c r="A13996" s="198"/>
      <c r="B13996" s="219"/>
      <c r="C13996" s="103"/>
      <c r="D13996" s="103"/>
      <c r="E13996" s="5" t="str">
        <f t="array" ref="E13996">IF(D13996="","",XLOOKUP(D13996,DATOS!$D$6:D14000,DATOS!$C$6:C14000,0,0,1))</f>
        <v/>
      </c>
      <c r="F13996" s="220"/>
      <c r="G13996" s="221"/>
      <c r="H13996" s="194"/>
      <c r="I13996" s="106"/>
      <c r="J13996" s="195"/>
      <c r="K13996" s="195"/>
      <c r="L13996" s="196"/>
    </row>
    <row r="13997">
      <c r="A13997" s="198"/>
      <c r="B13997" s="219"/>
      <c r="C13997" s="103"/>
      <c r="D13997" s="103"/>
      <c r="E13997" s="5" t="str">
        <f t="array" ref="E13997">IF(D13997="","",XLOOKUP(D13997,DATOS!$D$6:D14000,DATOS!$C$6:C14000,0,0,1))</f>
        <v/>
      </c>
      <c r="F13997" s="220"/>
      <c r="G13997" s="221"/>
      <c r="H13997" s="194"/>
      <c r="I13997" s="106"/>
      <c r="J13997" s="195"/>
      <c r="K13997" s="195"/>
      <c r="L13997" s="196"/>
    </row>
    <row r="13998">
      <c r="A13998" s="198"/>
      <c r="B13998" s="219"/>
      <c r="C13998" s="103"/>
      <c r="D13998" s="103"/>
      <c r="E13998" s="5" t="str">
        <f t="array" ref="E13998">IF(D13998="","",XLOOKUP(D13998,DATOS!$D$6:D14000,DATOS!$C$6:C14000,0,0,1))</f>
        <v/>
      </c>
      <c r="F13998" s="220"/>
      <c r="G13998" s="221"/>
      <c r="H13998" s="194"/>
      <c r="I13998" s="106"/>
      <c r="J13998" s="195"/>
      <c r="K13998" s="195"/>
      <c r="L13998" s="196"/>
    </row>
    <row r="13999">
      <c r="A13999" s="198"/>
      <c r="B13999" s="219"/>
      <c r="C13999" s="103"/>
      <c r="D13999" s="103"/>
      <c r="E13999" s="5" t="str">
        <f t="array" ref="E13999">IF(D13999="","",XLOOKUP(D13999,DATOS!$D$6:D14000,DATOS!$C$6:C14000,0,0,1))</f>
        <v/>
      </c>
      <c r="F13999" s="220"/>
      <c r="G13999" s="221"/>
      <c r="H13999" s="194"/>
      <c r="I13999" s="106"/>
      <c r="J13999" s="195"/>
      <c r="K13999" s="195"/>
      <c r="L13999" s="196"/>
    </row>
    <row r="14000">
      <c r="A14000" s="198"/>
      <c r="B14000" s="219"/>
      <c r="C14000" s="103"/>
      <c r="D14000" s="103"/>
      <c r="E14000" s="5" t="str">
        <f t="array" ref="E14000">IF(D14000="","",XLOOKUP(D14000,DATOS!$D$6:D14000,DATOS!$C$6:C14000,0,0,1))</f>
        <v/>
      </c>
      <c r="F14000" s="220"/>
      <c r="G14000" s="221"/>
      <c r="H14000" s="194"/>
      <c r="I14000" s="106"/>
      <c r="J14000" s="195"/>
      <c r="K14000" s="195"/>
      <c r="L14000" s="196"/>
    </row>
  </sheetData>
  <mergeCells count="3">
    <mergeCell ref="F2:H2"/>
    <mergeCell ref="I2:K2"/>
    <mergeCell ref="S2:U2"/>
  </mergeCells>
  <conditionalFormatting sqref="B5:B14000">
    <cfRule type="expression" dxfId="5" priority="1">
      <formula>B5&lt;45437.0</formula>
    </cfRule>
  </conditionalFormatting>
  <dataValidations>
    <dataValidation type="list" allowBlank="1" showErrorMessage="1" sqref="C5:C14000">
      <formula1>DATOS!$J$6:$J14000</formula1>
    </dataValidation>
    <dataValidation type="list" allowBlank="1" showErrorMessage="1" sqref="D5:D14000">
      <formula1>COMPRAS!$E$5:$E14000</formula1>
    </dataValidation>
    <dataValidation type="list" allowBlank="1" showErrorMessage="1" sqref="O3">
      <formula1>VENTAS!$B$5:$B14000</formula1>
    </dataValidation>
    <dataValidation type="custom" allowBlank="1" showDropDown="1" sqref="B5:B14000">
      <formula1>OR(NOT(ISERROR(DATEVALUE(B5))), AND(ISNUMBER(B5), LEFT(CELL("format", B5))="D"))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.75"/>
    <col customWidth="1" min="2" max="2" width="11.38"/>
    <col customWidth="1" min="3" max="3" width="34.88"/>
    <col customWidth="1" min="4" max="4" width="11.75"/>
    <col customWidth="1" min="5" max="5" width="42.0"/>
    <col customWidth="1" min="6" max="6" width="6.13"/>
    <col customWidth="1" min="7" max="7" width="5.5"/>
    <col customWidth="1" min="8" max="8" width="6.13"/>
    <col customWidth="1" min="9" max="9" width="7.38"/>
    <col customWidth="1" min="10" max="10" width="3.88"/>
    <col customWidth="1" min="11" max="11" width="7.0"/>
    <col customWidth="1" min="12" max="12" width="7.38"/>
    <col customWidth="1" min="13" max="13" width="7.13"/>
    <col customWidth="1" min="14" max="14" width="7.38"/>
    <col customWidth="1" min="15" max="15" width="6.88"/>
    <col customWidth="1" min="16" max="16" width="3.75"/>
    <col customWidth="1" min="17" max="17" width="6.75"/>
    <col customWidth="1" min="18" max="18" width="10.25"/>
    <col customWidth="1" min="19" max="19" width="6.13"/>
    <col customWidth="1" min="20" max="20" width="9.0"/>
    <col customWidth="1" min="21" max="21" width="3.38"/>
    <col customWidth="1" min="22" max="22" width="6.88"/>
    <col customWidth="1" min="23" max="23" width="4.5"/>
    <col customWidth="1" min="25" max="25" width="27.0"/>
    <col customWidth="1" min="26" max="26" width="10.38"/>
    <col customWidth="1" min="27" max="27" width="34.5"/>
    <col customWidth="1" min="29" max="29" width="6.5"/>
    <col customWidth="1" min="30" max="30" width="7.13"/>
    <col customWidth="1" min="31" max="31" width="8.13"/>
    <col customWidth="1" min="32" max="32" width="5.13"/>
    <col customWidth="1" min="33" max="33" width="6.75"/>
    <col customWidth="1" min="34" max="34" width="10.5"/>
    <col customWidth="1" min="35" max="35" width="6.5"/>
    <col customWidth="1" min="36" max="36" width="8.25"/>
    <col customWidth="1" min="37" max="37" width="9.38"/>
    <col customWidth="1" min="38" max="38" width="4.25"/>
    <col customWidth="1" min="39" max="39" width="7.75"/>
  </cols>
  <sheetData>
    <row r="1">
      <c r="B1" s="199"/>
      <c r="C1" s="197" t="s">
        <v>74</v>
      </c>
      <c r="E1" s="230"/>
      <c r="F1" s="231"/>
      <c r="G1" s="189"/>
      <c r="H1" s="189"/>
      <c r="I1" s="195"/>
      <c r="J1" s="195"/>
      <c r="K1" s="195"/>
      <c r="L1" s="195"/>
      <c r="N1" s="194"/>
      <c r="S1" s="232"/>
      <c r="W1" s="233"/>
      <c r="Y1" s="197" t="s">
        <v>74</v>
      </c>
      <c r="AB1" s="189"/>
      <c r="AC1" s="189"/>
      <c r="AD1" s="195"/>
      <c r="AE1" s="195"/>
      <c r="AF1" s="195"/>
      <c r="AG1" s="195"/>
      <c r="AI1" s="194"/>
      <c r="AN1" s="194"/>
    </row>
    <row r="2">
      <c r="B2" s="199"/>
      <c r="D2" s="234"/>
      <c r="G2" s="235" t="s">
        <v>78</v>
      </c>
      <c r="H2" s="236"/>
      <c r="I2" s="237"/>
      <c r="J2" s="237"/>
      <c r="K2" s="237"/>
      <c r="L2" s="237"/>
      <c r="M2" s="238"/>
      <c r="N2" s="239"/>
      <c r="O2" s="239"/>
      <c r="P2" s="239"/>
      <c r="Q2" s="239"/>
      <c r="R2" s="240">
        <f t="shared" ref="R2:S2" si="1">SUM(R5:R2624)</f>
        <v>833.1182788</v>
      </c>
      <c r="S2" s="241">
        <f t="shared" si="1"/>
        <v>21.9</v>
      </c>
      <c r="W2" s="233"/>
      <c r="X2" s="242" t="s">
        <v>7</v>
      </c>
      <c r="Y2" s="243" t="s">
        <v>41</v>
      </c>
      <c r="Z2" s="244" t="s">
        <v>180</v>
      </c>
      <c r="AC2" s="235" t="s">
        <v>78</v>
      </c>
      <c r="AD2" s="237"/>
      <c r="AE2" s="237"/>
      <c r="AF2" s="237"/>
      <c r="AG2" s="237"/>
      <c r="AH2" s="245">
        <f>SUM(AH5:AH2624)</f>
        <v>229321.6176</v>
      </c>
      <c r="AI2" s="239"/>
      <c r="AJ2" s="239"/>
      <c r="AK2" s="239"/>
      <c r="AL2" s="239"/>
      <c r="AM2" s="246">
        <f t="shared" ref="AM2:AN2" si="2">SUM(AM5:AM2624)</f>
        <v>0</v>
      </c>
      <c r="AN2" s="207">
        <f t="shared" si="2"/>
        <v>744.1882771</v>
      </c>
    </row>
    <row r="3">
      <c r="B3" s="199"/>
      <c r="G3" s="247">
        <f>SUM($G$5:$G2624)</f>
        <v>2486</v>
      </c>
      <c r="I3" s="248" t="s">
        <v>181</v>
      </c>
      <c r="J3" s="18"/>
      <c r="K3" s="18"/>
      <c r="L3" s="18"/>
      <c r="M3" s="18"/>
      <c r="N3" s="19"/>
      <c r="O3" s="249" t="s">
        <v>182</v>
      </c>
      <c r="P3" s="18"/>
      <c r="Q3" s="18"/>
      <c r="R3" s="19"/>
      <c r="S3" s="5"/>
      <c r="W3" s="233"/>
      <c r="X3" s="250">
        <v>46028.0</v>
      </c>
      <c r="Y3" s="251" t="s">
        <v>183</v>
      </c>
      <c r="Z3" s="252">
        <v>237136.0</v>
      </c>
      <c r="AC3" s="247">
        <f>SUM($AC$5:$AC2624)</f>
        <v>1746</v>
      </c>
      <c r="AD3" s="248" t="s">
        <v>181</v>
      </c>
      <c r="AE3" s="18"/>
      <c r="AF3" s="18"/>
      <c r="AG3" s="18"/>
      <c r="AH3" s="18"/>
      <c r="AI3" s="19"/>
      <c r="AJ3" s="249" t="s">
        <v>182</v>
      </c>
      <c r="AK3" s="18"/>
      <c r="AL3" s="18"/>
      <c r="AM3" s="19"/>
    </row>
    <row r="4">
      <c r="A4" s="253"/>
      <c r="B4" s="254" t="s">
        <v>7</v>
      </c>
      <c r="C4" s="255" t="s">
        <v>41</v>
      </c>
      <c r="D4" s="255" t="s">
        <v>180</v>
      </c>
      <c r="E4" s="255" t="s">
        <v>80</v>
      </c>
      <c r="F4" s="255" t="s">
        <v>81</v>
      </c>
      <c r="G4" s="255" t="s">
        <v>82</v>
      </c>
      <c r="H4" s="256" t="s">
        <v>184</v>
      </c>
      <c r="I4" s="257" t="s">
        <v>88</v>
      </c>
      <c r="J4" s="258" t="s">
        <v>185</v>
      </c>
      <c r="K4" s="258" t="s">
        <v>186</v>
      </c>
      <c r="L4" s="258" t="s">
        <v>187</v>
      </c>
      <c r="M4" s="259" t="s">
        <v>45</v>
      </c>
      <c r="N4" s="260" t="s">
        <v>188</v>
      </c>
      <c r="O4" s="261" t="s">
        <v>188</v>
      </c>
      <c r="P4" s="262" t="s">
        <v>185</v>
      </c>
      <c r="Q4" s="262" t="s">
        <v>186</v>
      </c>
      <c r="R4" s="263" t="s">
        <v>189</v>
      </c>
      <c r="S4" s="264" t="s">
        <v>190</v>
      </c>
      <c r="T4" s="255" t="s">
        <v>191</v>
      </c>
      <c r="U4" s="253"/>
      <c r="V4" s="265" t="s">
        <v>192</v>
      </c>
      <c r="W4" s="266"/>
      <c r="X4" s="255" t="s">
        <v>7</v>
      </c>
      <c r="Y4" s="255" t="s">
        <v>41</v>
      </c>
      <c r="Z4" s="255" t="s">
        <v>180</v>
      </c>
      <c r="AA4" s="255" t="s">
        <v>80</v>
      </c>
      <c r="AB4" s="255" t="s">
        <v>81</v>
      </c>
      <c r="AC4" s="255" t="s">
        <v>82</v>
      </c>
      <c r="AD4" s="256" t="s">
        <v>184</v>
      </c>
      <c r="AE4" s="257" t="s">
        <v>88</v>
      </c>
      <c r="AF4" s="258" t="s">
        <v>185</v>
      </c>
      <c r="AG4" s="258" t="s">
        <v>186</v>
      </c>
      <c r="AH4" s="258" t="s">
        <v>187</v>
      </c>
      <c r="AI4" s="259" t="s">
        <v>45</v>
      </c>
      <c r="AJ4" s="260" t="s">
        <v>188</v>
      </c>
      <c r="AK4" s="261" t="s">
        <v>188</v>
      </c>
      <c r="AL4" s="262" t="s">
        <v>185</v>
      </c>
      <c r="AM4" s="262" t="s">
        <v>186</v>
      </c>
      <c r="AN4" s="263" t="s">
        <v>189</v>
      </c>
      <c r="AO4" s="267" t="s">
        <v>190</v>
      </c>
      <c r="AP4" s="255" t="s">
        <v>191</v>
      </c>
      <c r="AQ4" s="268"/>
      <c r="AR4" s="268"/>
      <c r="AS4" s="268"/>
      <c r="AT4" s="268"/>
      <c r="AU4" s="268"/>
      <c r="AV4" s="268"/>
      <c r="AW4" s="268"/>
      <c r="AX4" s="268"/>
      <c r="AY4" s="268"/>
      <c r="AZ4" s="268"/>
    </row>
    <row r="5">
      <c r="B5" s="269">
        <v>46028.0</v>
      </c>
      <c r="C5" s="103" t="s">
        <v>183</v>
      </c>
      <c r="D5" s="103">
        <v>237136.0</v>
      </c>
      <c r="E5" s="103" t="s">
        <v>99</v>
      </c>
      <c r="F5" s="223" t="str">
        <f t="array" ref="F5">IF(E5="","",XLOOKUP(E5,DATOS!$D$6:$D2624,DATOS!$C$6:$C2624,0,0,1))</f>
        <v>00116</v>
      </c>
      <c r="G5" s="220">
        <v>12.0</v>
      </c>
      <c r="H5" s="220">
        <v>12.0</v>
      </c>
      <c r="I5" s="270">
        <f>8505.08/G5</f>
        <v>708.7566667</v>
      </c>
      <c r="J5" s="271" t="s">
        <v>193</v>
      </c>
      <c r="K5" s="270">
        <f t="shared" ref="K5:K1915" si="3">IF(I5="","", IF(J5="E",I5,I5*1.16))</f>
        <v>708.7566667</v>
      </c>
      <c r="L5" s="271">
        <f t="shared" ref="L5:L1915" si="4">IF(I5="","",G5*K5)</f>
        <v>8505.08</v>
      </c>
      <c r="M5" s="272">
        <v>308.15</v>
      </c>
      <c r="N5" s="273">
        <f t="shared" ref="N5:N994" si="5">IF(M5="","",K5/M5)</f>
        <v>2.30003786</v>
      </c>
      <c r="O5" s="274"/>
      <c r="P5" s="275"/>
      <c r="Q5" s="275" t="str">
        <f t="shared" ref="Q5:Q1915" si="6">IF(O5="","", IF(P5="E",O5,O5*1.16))</f>
        <v/>
      </c>
      <c r="R5" s="276">
        <f t="shared" ref="R5:R1915" si="7">IF(G5="","",(G5*Q5))+IF(G5="","",(G5*N5))</f>
        <v>27.60045432</v>
      </c>
      <c r="S5" s="232" t="str">
        <f t="array" ref="S5">XLOOKUP(E5,PESOS!$B$2:$B2624,PESOS!$F$2:$F2624,"")</f>
        <v/>
      </c>
      <c r="T5" s="194">
        <f t="shared" ref="T5:T1915" si="8">IF(B5="","",N5+Q5+S5)</f>
        <v>2.30003786</v>
      </c>
      <c r="V5" s="277">
        <f t="shared" ref="V5:V1915" si="9">IF(M5="","",(L5/M5))</f>
        <v>27.60045432</v>
      </c>
      <c r="W5" s="233"/>
      <c r="X5" s="199">
        <f>IFERROR(__xludf.DUMMYFUNCTION("FILTER(B5:T2624,B5:B2624=X3,C5:C2624=Y3,D5:D2624=Z3)"),46028.0)</f>
        <v>46028</v>
      </c>
      <c r="Y5" s="223" t="str">
        <f>IFERROR(__xludf.DUMMYFUNCTION("""COMPUTED_VALUE"""),"INVERSIONES DOBLE PICA, C.A.")</f>
        <v>INVERSIONES DOBLE PICA, C.A.</v>
      </c>
      <c r="Z5" s="223">
        <f>IFERROR(__xludf.DUMMYFUNCTION("""COMPUTED_VALUE"""),237136.0)</f>
        <v>237136</v>
      </c>
      <c r="AA5" s="223" t="str">
        <f>IFERROR(__xludf.DUMMYFUNCTION("""COMPUTED_VALUE"""),"ATUN PEÑERO OLIVA VERDE")</f>
        <v>ATUN PEÑERO OLIVA VERDE</v>
      </c>
      <c r="AB5" s="223" t="str">
        <f>IFERROR(__xludf.DUMMYFUNCTION("""COMPUTED_VALUE"""),"00116")</f>
        <v>00116</v>
      </c>
      <c r="AC5" s="223">
        <f>IFERROR(__xludf.DUMMYFUNCTION("""COMPUTED_VALUE"""),12.0)</f>
        <v>12</v>
      </c>
      <c r="AD5" s="223">
        <f>IFERROR(__xludf.DUMMYFUNCTION("""COMPUTED_VALUE"""),12.0)</f>
        <v>12</v>
      </c>
      <c r="AE5" s="195">
        <f>IFERROR(__xludf.DUMMYFUNCTION("""COMPUTED_VALUE"""),708.7566666666667)</f>
        <v>708.7566667</v>
      </c>
      <c r="AF5" s="195" t="str">
        <f>IFERROR(__xludf.DUMMYFUNCTION("""COMPUTED_VALUE"""),"E")</f>
        <v>E</v>
      </c>
      <c r="AG5" s="195">
        <f>IFERROR(__xludf.DUMMYFUNCTION("""COMPUTED_VALUE"""),708.7566666666667)</f>
        <v>708.7566667</v>
      </c>
      <c r="AH5" s="195">
        <f>IFERROR(__xludf.DUMMYFUNCTION("""COMPUTED_VALUE"""),8505.08)</f>
        <v>8505.08</v>
      </c>
      <c r="AI5" s="223">
        <f>IFERROR(__xludf.DUMMYFUNCTION("""COMPUTED_VALUE"""),308.15)</f>
        <v>308.15</v>
      </c>
      <c r="AJ5" s="194">
        <f>IFERROR(__xludf.DUMMYFUNCTION("""COMPUTED_VALUE"""),2.300037860349397)</f>
        <v>2.30003786</v>
      </c>
      <c r="AK5" s="194"/>
      <c r="AL5" s="223"/>
      <c r="AM5" s="223" t="str">
        <f>IFERROR(__xludf.DUMMYFUNCTION("""COMPUTED_VALUE"""),"")</f>
        <v/>
      </c>
      <c r="AN5" s="194">
        <f>IFERROR(__xludf.DUMMYFUNCTION("""COMPUTED_VALUE"""),27.600454324192768)</f>
        <v>27.60045432</v>
      </c>
      <c r="AO5" s="194" t="str">
        <f>IFERROR(__xludf.DUMMYFUNCTION("""COMPUTED_VALUE"""),"")</f>
        <v/>
      </c>
      <c r="AP5" s="194">
        <f>IFERROR(__xludf.DUMMYFUNCTION("""COMPUTED_VALUE"""),2.300037860349397)</f>
        <v>2.30003786</v>
      </c>
    </row>
    <row r="6">
      <c r="B6" s="269">
        <v>46028.0</v>
      </c>
      <c r="C6" s="103" t="s">
        <v>183</v>
      </c>
      <c r="D6" s="103">
        <v>237136.0</v>
      </c>
      <c r="E6" s="103" t="s">
        <v>118</v>
      </c>
      <c r="F6" s="223" t="str">
        <f t="array" ref="F6">IF(E6="","",XLOOKUP(E6,DATOS!$D$6:$D2624,DATOS!$C$6:$C2624,0,0,1))</f>
        <v>PAÑL1</v>
      </c>
      <c r="G6" s="220">
        <v>192.0</v>
      </c>
      <c r="H6" s="220">
        <v>192.0</v>
      </c>
      <c r="I6" s="270">
        <f>17745.48/G6</f>
        <v>92.424375</v>
      </c>
      <c r="J6" s="271" t="s">
        <v>193</v>
      </c>
      <c r="K6" s="270">
        <f t="shared" si="3"/>
        <v>92.424375</v>
      </c>
      <c r="L6" s="271">
        <f t="shared" si="4"/>
        <v>17745.48</v>
      </c>
      <c r="M6" s="272">
        <v>308.15</v>
      </c>
      <c r="N6" s="273">
        <f t="shared" si="5"/>
        <v>0.2999330683</v>
      </c>
      <c r="O6" s="274"/>
      <c r="P6" s="275"/>
      <c r="Q6" s="275" t="str">
        <f t="shared" si="6"/>
        <v/>
      </c>
      <c r="R6" s="276">
        <f t="shared" si="7"/>
        <v>57.58714912</v>
      </c>
      <c r="S6" s="278" t="str">
        <f t="array" ref="S6">XLOOKUP(E6,PESOS!$B$2:$B2624,PESOS!$F$2:$F2624,"")</f>
        <v/>
      </c>
      <c r="T6" s="194">
        <f t="shared" si="8"/>
        <v>0.2999330683</v>
      </c>
      <c r="V6" s="277">
        <f t="shared" si="9"/>
        <v>57.58714912</v>
      </c>
      <c r="W6" s="233"/>
      <c r="X6" s="199">
        <f>IFERROR(__xludf.DUMMYFUNCTION("""COMPUTED_VALUE"""),46028.0)</f>
        <v>46028</v>
      </c>
      <c r="Y6" s="223" t="str">
        <f>IFERROR(__xludf.DUMMYFUNCTION("""COMPUTED_VALUE"""),"INVERSIONES DOBLE PICA, C.A.")</f>
        <v>INVERSIONES DOBLE PICA, C.A.</v>
      </c>
      <c r="Z6" s="223">
        <f>IFERROR(__xludf.DUMMYFUNCTION("""COMPUTED_VALUE"""),237136.0)</f>
        <v>237136</v>
      </c>
      <c r="AA6" s="223" t="str">
        <f>IFERROR(__xludf.DUMMYFUNCTION("""COMPUTED_VALUE"""),"Pañal Baby finger XG")</f>
        <v>Pañal Baby finger XG</v>
      </c>
      <c r="AB6" s="223" t="str">
        <f>IFERROR(__xludf.DUMMYFUNCTION("""COMPUTED_VALUE"""),"PAÑL1")</f>
        <v>PAÑL1</v>
      </c>
      <c r="AC6" s="223">
        <f>IFERROR(__xludf.DUMMYFUNCTION("""COMPUTED_VALUE"""),192.0)</f>
        <v>192</v>
      </c>
      <c r="AD6" s="223">
        <f>IFERROR(__xludf.DUMMYFUNCTION("""COMPUTED_VALUE"""),192.0)</f>
        <v>192</v>
      </c>
      <c r="AE6" s="195">
        <f>IFERROR(__xludf.DUMMYFUNCTION("""COMPUTED_VALUE"""),92.424375)</f>
        <v>92.424375</v>
      </c>
      <c r="AF6" s="195" t="str">
        <f>IFERROR(__xludf.DUMMYFUNCTION("""COMPUTED_VALUE"""),"E")</f>
        <v>E</v>
      </c>
      <c r="AG6" s="195">
        <f>IFERROR(__xludf.DUMMYFUNCTION("""COMPUTED_VALUE"""),92.424375)</f>
        <v>92.424375</v>
      </c>
      <c r="AH6" s="195">
        <f>IFERROR(__xludf.DUMMYFUNCTION("""COMPUTED_VALUE"""),17745.48)</f>
        <v>17745.48</v>
      </c>
      <c r="AI6" s="223">
        <f>IFERROR(__xludf.DUMMYFUNCTION("""COMPUTED_VALUE"""),308.15)</f>
        <v>308.15</v>
      </c>
      <c r="AJ6" s="194">
        <f>IFERROR(__xludf.DUMMYFUNCTION("""COMPUTED_VALUE"""),0.29993306831088756)</f>
        <v>0.2999330683</v>
      </c>
      <c r="AK6" s="194"/>
      <c r="AL6" s="223"/>
      <c r="AM6" s="223" t="str">
        <f>IFERROR(__xludf.DUMMYFUNCTION("""COMPUTED_VALUE"""),"")</f>
        <v/>
      </c>
      <c r="AN6" s="194">
        <f>IFERROR(__xludf.DUMMYFUNCTION("""COMPUTED_VALUE"""),57.58714911569041)</f>
        <v>57.58714912</v>
      </c>
      <c r="AO6" s="194" t="str">
        <f>IFERROR(__xludf.DUMMYFUNCTION("""COMPUTED_VALUE"""),"")</f>
        <v/>
      </c>
      <c r="AP6" s="194">
        <f>IFERROR(__xludf.DUMMYFUNCTION("""COMPUTED_VALUE"""),0.29993306831088756)</f>
        <v>0.2999330683</v>
      </c>
    </row>
    <row r="7">
      <c r="B7" s="269">
        <v>46028.0</v>
      </c>
      <c r="C7" s="103" t="s">
        <v>183</v>
      </c>
      <c r="D7" s="103">
        <v>237136.0</v>
      </c>
      <c r="E7" s="103" t="s">
        <v>146</v>
      </c>
      <c r="F7" s="223" t="str">
        <f t="array" ref="F7">IF(E7="","",XLOOKUP(E7,DATOS!$D$6:$D2624,DATOS!$C$6:$C2624,0,0,1))</f>
        <v>00120</v>
      </c>
      <c r="G7" s="220">
        <v>10.0</v>
      </c>
      <c r="H7" s="220">
        <v>10.0</v>
      </c>
      <c r="I7" s="270">
        <f>19382.95/G7</f>
        <v>1938.295</v>
      </c>
      <c r="J7" s="271" t="s">
        <v>193</v>
      </c>
      <c r="K7" s="270">
        <f t="shared" si="3"/>
        <v>1938.295</v>
      </c>
      <c r="L7" s="271">
        <f t="shared" si="4"/>
        <v>19382.95</v>
      </c>
      <c r="M7" s="272">
        <v>308.15</v>
      </c>
      <c r="N7" s="273">
        <f t="shared" si="5"/>
        <v>6.290102223</v>
      </c>
      <c r="O7" s="274"/>
      <c r="P7" s="275"/>
      <c r="Q7" s="275" t="str">
        <f t="shared" si="6"/>
        <v/>
      </c>
      <c r="R7" s="276">
        <f t="shared" si="7"/>
        <v>62.90102223</v>
      </c>
      <c r="S7" s="278" t="str">
        <f t="array" ref="S7">XLOOKUP(E7,PESOS!$B$2:$B2624,PESOS!$F$2:$F2624,"")</f>
        <v/>
      </c>
      <c r="T7" s="194">
        <f t="shared" si="8"/>
        <v>6.290102223</v>
      </c>
      <c r="V7" s="277">
        <f t="shared" si="9"/>
        <v>62.90102223</v>
      </c>
      <c r="W7" s="233"/>
      <c r="X7" s="199">
        <f>IFERROR(__xludf.DUMMYFUNCTION("""COMPUTED_VALUE"""),46028.0)</f>
        <v>46028</v>
      </c>
      <c r="Y7" s="223" t="str">
        <f>IFERROR(__xludf.DUMMYFUNCTION("""COMPUTED_VALUE"""),"INVERSIONES DOBLE PICA, C.A.")</f>
        <v>INVERSIONES DOBLE PICA, C.A.</v>
      </c>
      <c r="Z7" s="223">
        <f>IFERROR(__xludf.DUMMYFUNCTION("""COMPUTED_VALUE"""),237136.0)</f>
        <v>237136</v>
      </c>
      <c r="AA7" s="223" t="str">
        <f>IFERROR(__xludf.DUMMYFUNCTION("""COMPUTED_VALUE"""),"CAFE AMANECER 500GR")</f>
        <v>CAFE AMANECER 500GR</v>
      </c>
      <c r="AB7" s="223" t="str">
        <f>IFERROR(__xludf.DUMMYFUNCTION("""COMPUTED_VALUE"""),"00120")</f>
        <v>00120</v>
      </c>
      <c r="AC7" s="223">
        <f>IFERROR(__xludf.DUMMYFUNCTION("""COMPUTED_VALUE"""),10.0)</f>
        <v>10</v>
      </c>
      <c r="AD7" s="223">
        <f>IFERROR(__xludf.DUMMYFUNCTION("""COMPUTED_VALUE"""),10.0)</f>
        <v>10</v>
      </c>
      <c r="AE7" s="195">
        <f>IFERROR(__xludf.DUMMYFUNCTION("""COMPUTED_VALUE"""),1938.295)</f>
        <v>1938.295</v>
      </c>
      <c r="AF7" s="195" t="str">
        <f>IFERROR(__xludf.DUMMYFUNCTION("""COMPUTED_VALUE"""),"E")</f>
        <v>E</v>
      </c>
      <c r="AG7" s="195">
        <f>IFERROR(__xludf.DUMMYFUNCTION("""COMPUTED_VALUE"""),1938.295)</f>
        <v>1938.295</v>
      </c>
      <c r="AH7" s="195">
        <f>IFERROR(__xludf.DUMMYFUNCTION("""COMPUTED_VALUE"""),19382.95)</f>
        <v>19382.95</v>
      </c>
      <c r="AI7" s="223">
        <f>IFERROR(__xludf.DUMMYFUNCTION("""COMPUTED_VALUE"""),308.15)</f>
        <v>308.15</v>
      </c>
      <c r="AJ7" s="194">
        <f>IFERROR(__xludf.DUMMYFUNCTION("""COMPUTED_VALUE"""),6.290102222943372)</f>
        <v>6.290102223</v>
      </c>
      <c r="AK7" s="194"/>
      <c r="AL7" s="223"/>
      <c r="AM7" s="223" t="str">
        <f>IFERROR(__xludf.DUMMYFUNCTION("""COMPUTED_VALUE"""),"")</f>
        <v/>
      </c>
      <c r="AN7" s="194">
        <f>IFERROR(__xludf.DUMMYFUNCTION("""COMPUTED_VALUE"""),62.90102222943372)</f>
        <v>62.90102223</v>
      </c>
      <c r="AO7" s="194" t="str">
        <f>IFERROR(__xludf.DUMMYFUNCTION("""COMPUTED_VALUE"""),"")</f>
        <v/>
      </c>
      <c r="AP7" s="194">
        <f>IFERROR(__xludf.DUMMYFUNCTION("""COMPUTED_VALUE"""),6.290102222943372)</f>
        <v>6.290102223</v>
      </c>
    </row>
    <row r="8">
      <c r="B8" s="269">
        <v>46028.0</v>
      </c>
      <c r="C8" s="103" t="s">
        <v>183</v>
      </c>
      <c r="D8" s="103">
        <v>237136.0</v>
      </c>
      <c r="E8" s="103" t="s">
        <v>145</v>
      </c>
      <c r="F8" s="223" t="str">
        <f t="array" ref="F8">IF(E8="","",XLOOKUP(E8,DATOS!$D$6:$D2624,DATOS!$C$6:$C2624,0,0,1))</f>
        <v>CA1</v>
      </c>
      <c r="G8" s="220">
        <v>24.0</v>
      </c>
      <c r="H8" s="220">
        <v>24.0</v>
      </c>
      <c r="I8" s="270">
        <f>18366.04/G8</f>
        <v>765.2516667</v>
      </c>
      <c r="J8" s="271" t="s">
        <v>193</v>
      </c>
      <c r="K8" s="270">
        <f t="shared" si="3"/>
        <v>765.2516667</v>
      </c>
      <c r="L8" s="271">
        <f t="shared" si="4"/>
        <v>18366.04</v>
      </c>
      <c r="M8" s="272">
        <v>308.15</v>
      </c>
      <c r="N8" s="273">
        <f t="shared" si="5"/>
        <v>2.483373898</v>
      </c>
      <c r="O8" s="274"/>
      <c r="P8" s="275"/>
      <c r="Q8" s="275" t="str">
        <f t="shared" si="6"/>
        <v/>
      </c>
      <c r="R8" s="276">
        <f t="shared" si="7"/>
        <v>59.60097355</v>
      </c>
      <c r="S8" s="232" t="str">
        <f t="array" ref="S8">XLOOKUP(E8,PESOS!$B$2:$B2624,PESOS!$F$2:$F2624,"")</f>
        <v/>
      </c>
      <c r="T8" s="194">
        <f t="shared" si="8"/>
        <v>2.483373898</v>
      </c>
      <c r="V8" s="277">
        <f t="shared" si="9"/>
        <v>59.60097355</v>
      </c>
      <c r="W8" s="233"/>
      <c r="X8" s="199">
        <f>IFERROR(__xludf.DUMMYFUNCTION("""COMPUTED_VALUE"""),46028.0)</f>
        <v>46028</v>
      </c>
      <c r="Y8" s="223" t="str">
        <f>IFERROR(__xludf.DUMMYFUNCTION("""COMPUTED_VALUE"""),"INVERSIONES DOBLE PICA, C.A.")</f>
        <v>INVERSIONES DOBLE PICA, C.A.</v>
      </c>
      <c r="Z8" s="223">
        <f>IFERROR(__xludf.DUMMYFUNCTION("""COMPUTED_VALUE"""),237136.0)</f>
        <v>237136</v>
      </c>
      <c r="AA8" s="223" t="str">
        <f>IFERROR(__xludf.DUMMYFUNCTION("""COMPUTED_VALUE"""),"Café Amanecer 200g")</f>
        <v>Café Amanecer 200g</v>
      </c>
      <c r="AB8" s="223" t="str">
        <f>IFERROR(__xludf.DUMMYFUNCTION("""COMPUTED_VALUE"""),"CA1")</f>
        <v>CA1</v>
      </c>
      <c r="AC8" s="223">
        <f>IFERROR(__xludf.DUMMYFUNCTION("""COMPUTED_VALUE"""),24.0)</f>
        <v>24</v>
      </c>
      <c r="AD8" s="223">
        <f>IFERROR(__xludf.DUMMYFUNCTION("""COMPUTED_VALUE"""),24.0)</f>
        <v>24</v>
      </c>
      <c r="AE8" s="195">
        <f>IFERROR(__xludf.DUMMYFUNCTION("""COMPUTED_VALUE"""),765.2516666666667)</f>
        <v>765.2516667</v>
      </c>
      <c r="AF8" s="195" t="str">
        <f>IFERROR(__xludf.DUMMYFUNCTION("""COMPUTED_VALUE"""),"E")</f>
        <v>E</v>
      </c>
      <c r="AG8" s="195">
        <f>IFERROR(__xludf.DUMMYFUNCTION("""COMPUTED_VALUE"""),765.2516666666667)</f>
        <v>765.2516667</v>
      </c>
      <c r="AH8" s="195">
        <f>IFERROR(__xludf.DUMMYFUNCTION("""COMPUTED_VALUE"""),18366.04)</f>
        <v>18366.04</v>
      </c>
      <c r="AI8" s="223">
        <f>IFERROR(__xludf.DUMMYFUNCTION("""COMPUTED_VALUE"""),308.15)</f>
        <v>308.15</v>
      </c>
      <c r="AJ8" s="194">
        <f>IFERROR(__xludf.DUMMYFUNCTION("""COMPUTED_VALUE"""),2.4833738979934017)</f>
        <v>2.483373898</v>
      </c>
      <c r="AK8" s="194"/>
      <c r="AL8" s="223"/>
      <c r="AM8" s="223" t="str">
        <f>IFERROR(__xludf.DUMMYFUNCTION("""COMPUTED_VALUE"""),"")</f>
        <v/>
      </c>
      <c r="AN8" s="194">
        <f>IFERROR(__xludf.DUMMYFUNCTION("""COMPUTED_VALUE"""),59.60097355184164)</f>
        <v>59.60097355</v>
      </c>
      <c r="AO8" s="194" t="str">
        <f>IFERROR(__xludf.DUMMYFUNCTION("""COMPUTED_VALUE"""),"")</f>
        <v/>
      </c>
      <c r="AP8" s="194">
        <f>IFERROR(__xludf.DUMMYFUNCTION("""COMPUTED_VALUE"""),2.4833738979934017)</f>
        <v>2.483373898</v>
      </c>
    </row>
    <row r="9">
      <c r="B9" s="269">
        <v>46028.0</v>
      </c>
      <c r="C9" s="103" t="s">
        <v>183</v>
      </c>
      <c r="D9" s="103">
        <v>237136.0</v>
      </c>
      <c r="E9" s="103" t="s">
        <v>90</v>
      </c>
      <c r="F9" s="223" t="str">
        <f t="array" ref="F9">IF(E9="","",XLOOKUP(E9,DATOS!$D$6:$D2624,DATOS!$C$6:$C2624,0,0,1))</f>
        <v>BELM</v>
      </c>
      <c r="G9" s="220">
        <v>1000.0</v>
      </c>
      <c r="H9" s="220">
        <v>200.0</v>
      </c>
      <c r="I9" s="270">
        <f>39906.07/G9</f>
        <v>39.90607</v>
      </c>
      <c r="J9" s="271" t="s">
        <v>193</v>
      </c>
      <c r="K9" s="270">
        <f t="shared" si="3"/>
        <v>39.90607</v>
      </c>
      <c r="L9" s="271">
        <f t="shared" si="4"/>
        <v>39906.07</v>
      </c>
      <c r="M9" s="272">
        <v>308.15</v>
      </c>
      <c r="N9" s="273">
        <f t="shared" si="5"/>
        <v>0.1295020931</v>
      </c>
      <c r="O9" s="274"/>
      <c r="P9" s="275"/>
      <c r="Q9" s="275" t="str">
        <f t="shared" si="6"/>
        <v/>
      </c>
      <c r="R9" s="276">
        <f t="shared" si="7"/>
        <v>129.5020931</v>
      </c>
      <c r="S9" s="232" t="str">
        <f t="array" ref="S9">XLOOKUP(E9,PESOS!$B$2:$B2624,PESOS!$F$2:$F2624,"")</f>
        <v/>
      </c>
      <c r="T9" s="194">
        <f t="shared" si="8"/>
        <v>0.1295020931</v>
      </c>
      <c r="V9" s="277">
        <f t="shared" si="9"/>
        <v>129.5020931</v>
      </c>
      <c r="W9" s="233"/>
      <c r="X9" s="199">
        <f>IFERROR(__xludf.DUMMYFUNCTION("""COMPUTED_VALUE"""),46028.0)</f>
        <v>46028</v>
      </c>
      <c r="Y9" s="223" t="str">
        <f>IFERROR(__xludf.DUMMYFUNCTION("""COMPUTED_VALUE"""),"INVERSIONES DOBLE PICA, C.A.")</f>
        <v>INVERSIONES DOBLE PICA, C.A.</v>
      </c>
      <c r="Z9" s="223">
        <f>IFERROR(__xludf.DUMMYFUNCTION("""COMPUTED_VALUE"""),237136.0)</f>
        <v>237136</v>
      </c>
      <c r="AA9" s="223" t="str">
        <f>IFERROR(__xludf.DUMMYFUNCTION("""COMPUTED_VALUE"""),"Belmont")</f>
        <v>Belmont</v>
      </c>
      <c r="AB9" s="223" t="str">
        <f>IFERROR(__xludf.DUMMYFUNCTION("""COMPUTED_VALUE"""),"BELM")</f>
        <v>BELM</v>
      </c>
      <c r="AC9" s="223">
        <f>IFERROR(__xludf.DUMMYFUNCTION("""COMPUTED_VALUE"""),1000.0)</f>
        <v>1000</v>
      </c>
      <c r="AD9" s="223">
        <f>IFERROR(__xludf.DUMMYFUNCTION("""COMPUTED_VALUE"""),200.0)</f>
        <v>200</v>
      </c>
      <c r="AE9" s="195">
        <f>IFERROR(__xludf.DUMMYFUNCTION("""COMPUTED_VALUE"""),39.90607)</f>
        <v>39.90607</v>
      </c>
      <c r="AF9" s="195" t="str">
        <f>IFERROR(__xludf.DUMMYFUNCTION("""COMPUTED_VALUE"""),"E")</f>
        <v>E</v>
      </c>
      <c r="AG9" s="195">
        <f>IFERROR(__xludf.DUMMYFUNCTION("""COMPUTED_VALUE"""),39.90607)</f>
        <v>39.90607</v>
      </c>
      <c r="AH9" s="195">
        <f>IFERROR(__xludf.DUMMYFUNCTION("""COMPUTED_VALUE"""),39906.07)</f>
        <v>39906.07</v>
      </c>
      <c r="AI9" s="223">
        <f>IFERROR(__xludf.DUMMYFUNCTION("""COMPUTED_VALUE"""),308.15)</f>
        <v>308.15</v>
      </c>
      <c r="AJ9" s="194">
        <f>IFERROR(__xludf.DUMMYFUNCTION("""COMPUTED_VALUE"""),0.12950209313645952)</f>
        <v>0.1295020931</v>
      </c>
      <c r="AK9" s="194"/>
      <c r="AL9" s="223"/>
      <c r="AM9" s="223" t="str">
        <f>IFERROR(__xludf.DUMMYFUNCTION("""COMPUTED_VALUE"""),"")</f>
        <v/>
      </c>
      <c r="AN9" s="194">
        <f>IFERROR(__xludf.DUMMYFUNCTION("""COMPUTED_VALUE"""),129.50209313645954)</f>
        <v>129.5020931</v>
      </c>
      <c r="AO9" s="194" t="str">
        <f>IFERROR(__xludf.DUMMYFUNCTION("""COMPUTED_VALUE"""),"")</f>
        <v/>
      </c>
      <c r="AP9" s="194">
        <f>IFERROR(__xludf.DUMMYFUNCTION("""COMPUTED_VALUE"""),0.12950209313645952)</f>
        <v>0.1295020931</v>
      </c>
    </row>
    <row r="10">
      <c r="B10" s="269">
        <v>46028.0</v>
      </c>
      <c r="C10" s="103" t="s">
        <v>183</v>
      </c>
      <c r="D10" s="103">
        <v>237136.0</v>
      </c>
      <c r="E10" s="103" t="s">
        <v>113</v>
      </c>
      <c r="F10" s="223" t="str">
        <f t="array" ref="F10">IF(E10="","",XLOOKUP(E10,DATOS!$D$6:$D2624,DATOS!$C$6:$C2624,0,0,1))</f>
        <v>CUBITO1</v>
      </c>
      <c r="G10" s="220">
        <v>250.0</v>
      </c>
      <c r="H10" s="220">
        <v>250.0</v>
      </c>
      <c r="I10" s="270">
        <f>12087.11/G10</f>
        <v>48.34844</v>
      </c>
      <c r="J10" s="271" t="s">
        <v>194</v>
      </c>
      <c r="K10" s="270">
        <f t="shared" si="3"/>
        <v>56.0841904</v>
      </c>
      <c r="L10" s="271">
        <f t="shared" si="4"/>
        <v>14021.0476</v>
      </c>
      <c r="M10" s="272">
        <v>308.15</v>
      </c>
      <c r="N10" s="273">
        <f t="shared" si="5"/>
        <v>0.1820028895</v>
      </c>
      <c r="O10" s="274"/>
      <c r="P10" s="275"/>
      <c r="Q10" s="275" t="str">
        <f t="shared" si="6"/>
        <v/>
      </c>
      <c r="R10" s="276">
        <f t="shared" si="7"/>
        <v>45.50072238</v>
      </c>
      <c r="S10" s="232" t="str">
        <f t="array" ref="S10">XLOOKUP(E10,PESOS!$B$2:$B2624,PESOS!$F$2:$F2624,"")</f>
        <v/>
      </c>
      <c r="T10" s="194">
        <f t="shared" si="8"/>
        <v>0.1820028895</v>
      </c>
      <c r="V10" s="277">
        <f t="shared" si="9"/>
        <v>45.50072238</v>
      </c>
      <c r="W10" s="233"/>
      <c r="X10" s="199">
        <f>IFERROR(__xludf.DUMMYFUNCTION("""COMPUTED_VALUE"""),46028.0)</f>
        <v>46028</v>
      </c>
      <c r="Y10" s="223" t="str">
        <f>IFERROR(__xludf.DUMMYFUNCTION("""COMPUTED_VALUE"""),"INVERSIONES DOBLE PICA, C.A.")</f>
        <v>INVERSIONES DOBLE PICA, C.A.</v>
      </c>
      <c r="Z10" s="223">
        <f>IFERROR(__xludf.DUMMYFUNCTION("""COMPUTED_VALUE"""),237136.0)</f>
        <v>237136</v>
      </c>
      <c r="AA10" s="223" t="str">
        <f>IFERROR(__xludf.DUMMYFUNCTION("""COMPUTED_VALUE"""),"Cubitos")</f>
        <v>Cubitos</v>
      </c>
      <c r="AB10" s="223" t="str">
        <f>IFERROR(__xludf.DUMMYFUNCTION("""COMPUTED_VALUE"""),"CUBITO1")</f>
        <v>CUBITO1</v>
      </c>
      <c r="AC10" s="223">
        <f>IFERROR(__xludf.DUMMYFUNCTION("""COMPUTED_VALUE"""),250.0)</f>
        <v>250</v>
      </c>
      <c r="AD10" s="223">
        <f>IFERROR(__xludf.DUMMYFUNCTION("""COMPUTED_VALUE"""),250.0)</f>
        <v>250</v>
      </c>
      <c r="AE10" s="195">
        <f>IFERROR(__xludf.DUMMYFUNCTION("""COMPUTED_VALUE"""),48.348440000000004)</f>
        <v>48.34844</v>
      </c>
      <c r="AF10" s="195" t="str">
        <f>IFERROR(__xludf.DUMMYFUNCTION("""COMPUTED_VALUE"""),"G")</f>
        <v>G</v>
      </c>
      <c r="AG10" s="195">
        <f>IFERROR(__xludf.DUMMYFUNCTION("""COMPUTED_VALUE"""),56.0841904)</f>
        <v>56.0841904</v>
      </c>
      <c r="AH10" s="195">
        <f>IFERROR(__xludf.DUMMYFUNCTION("""COMPUTED_VALUE"""),14021.0476)</f>
        <v>14021.0476</v>
      </c>
      <c r="AI10" s="223">
        <f>IFERROR(__xludf.DUMMYFUNCTION("""COMPUTED_VALUE"""),308.15)</f>
        <v>308.15</v>
      </c>
      <c r="AJ10" s="194">
        <f>IFERROR(__xludf.DUMMYFUNCTION("""COMPUTED_VALUE"""),0.18200288950186597)</f>
        <v>0.1820028895</v>
      </c>
      <c r="AK10" s="194"/>
      <c r="AL10" s="223"/>
      <c r="AM10" s="223" t="str">
        <f>IFERROR(__xludf.DUMMYFUNCTION("""COMPUTED_VALUE"""),"")</f>
        <v/>
      </c>
      <c r="AN10" s="194">
        <f>IFERROR(__xludf.DUMMYFUNCTION("""COMPUTED_VALUE"""),45.500722375466495)</f>
        <v>45.50072238</v>
      </c>
      <c r="AO10" s="194" t="str">
        <f>IFERROR(__xludf.DUMMYFUNCTION("""COMPUTED_VALUE"""),"")</f>
        <v/>
      </c>
      <c r="AP10" s="194">
        <f>IFERROR(__xludf.DUMMYFUNCTION("""COMPUTED_VALUE"""),0.18200288950186597)</f>
        <v>0.1820028895</v>
      </c>
    </row>
    <row r="11">
      <c r="B11" s="269">
        <v>46028.0</v>
      </c>
      <c r="C11" s="103" t="s">
        <v>183</v>
      </c>
      <c r="D11" s="103">
        <v>237136.0</v>
      </c>
      <c r="E11" s="103" t="s">
        <v>172</v>
      </c>
      <c r="F11" s="225" t="str">
        <f t="array" ref="F11">IF(E11="","",XLOOKUP(E11,DATOS!$D$6:$D2624,DATOS!$C$6:$C2624,0,0,1))</f>
        <v>00002 </v>
      </c>
      <c r="G11" s="220">
        <v>24.0</v>
      </c>
      <c r="H11" s="220">
        <v>12.0</v>
      </c>
      <c r="I11" s="270">
        <f t="shared" ref="I11:I12" si="10">17958/G11</f>
        <v>748.25</v>
      </c>
      <c r="J11" s="271" t="s">
        <v>194</v>
      </c>
      <c r="K11" s="270">
        <f t="shared" si="3"/>
        <v>867.97</v>
      </c>
      <c r="L11" s="271">
        <f t="shared" si="4"/>
        <v>20831.28</v>
      </c>
      <c r="M11" s="272">
        <v>308.15</v>
      </c>
      <c r="N11" s="273">
        <f t="shared" si="5"/>
        <v>2.81671264</v>
      </c>
      <c r="O11" s="274"/>
      <c r="P11" s="275"/>
      <c r="Q11" s="275" t="str">
        <f t="shared" si="6"/>
        <v/>
      </c>
      <c r="R11" s="276">
        <f t="shared" si="7"/>
        <v>67.60110336</v>
      </c>
      <c r="S11" s="232" t="str">
        <f t="array" ref="S11">XLOOKUP(E11,PESOS!$B$2:$B2624,PESOS!$F$2:$F2624,"")</f>
        <v/>
      </c>
      <c r="T11" s="194">
        <f t="shared" si="8"/>
        <v>2.81671264</v>
      </c>
      <c r="V11" s="277">
        <f t="shared" si="9"/>
        <v>67.60110336</v>
      </c>
      <c r="W11" s="233"/>
      <c r="X11" s="199">
        <f>IFERROR(__xludf.DUMMYFUNCTION("""COMPUTED_VALUE"""),46028.0)</f>
        <v>46028</v>
      </c>
      <c r="Y11" s="223" t="str">
        <f>IFERROR(__xludf.DUMMYFUNCTION("""COMPUTED_VALUE"""),"INVERSIONES DOBLE PICA, C.A.")</f>
        <v>INVERSIONES DOBLE PICA, C.A.</v>
      </c>
      <c r="Z11" s="223">
        <f>IFERROR(__xludf.DUMMYFUNCTION("""COMPUTED_VALUE"""),237136.0)</f>
        <v>237136</v>
      </c>
      <c r="AA11" s="223" t="str">
        <f>IFERROR(__xludf.DUMMYFUNCTION("""COMPUTED_VALUE"""),"alive/detergente  c/suavisante 1kg")</f>
        <v>alive/detergente  c/suavisante 1kg</v>
      </c>
      <c r="AB11" s="225" t="str">
        <f>IFERROR(__xludf.DUMMYFUNCTION("""COMPUTED_VALUE"""),"00002 ")</f>
        <v>00002 </v>
      </c>
      <c r="AC11" s="223">
        <f>IFERROR(__xludf.DUMMYFUNCTION("""COMPUTED_VALUE"""),24.0)</f>
        <v>24</v>
      </c>
      <c r="AD11" s="223">
        <f>IFERROR(__xludf.DUMMYFUNCTION("""COMPUTED_VALUE"""),12.0)</f>
        <v>12</v>
      </c>
      <c r="AE11" s="195">
        <f>IFERROR(__xludf.DUMMYFUNCTION("""COMPUTED_VALUE"""),748.25)</f>
        <v>748.25</v>
      </c>
      <c r="AF11" s="195" t="str">
        <f>IFERROR(__xludf.DUMMYFUNCTION("""COMPUTED_VALUE"""),"G")</f>
        <v>G</v>
      </c>
      <c r="AG11" s="195">
        <f>IFERROR(__xludf.DUMMYFUNCTION("""COMPUTED_VALUE"""),867.9699999999999)</f>
        <v>867.97</v>
      </c>
      <c r="AH11" s="195">
        <f>IFERROR(__xludf.DUMMYFUNCTION("""COMPUTED_VALUE"""),20831.28)</f>
        <v>20831.28</v>
      </c>
      <c r="AI11" s="223">
        <f>IFERROR(__xludf.DUMMYFUNCTION("""COMPUTED_VALUE"""),308.15)</f>
        <v>308.15</v>
      </c>
      <c r="AJ11" s="194">
        <f>IFERROR(__xludf.DUMMYFUNCTION("""COMPUTED_VALUE"""),2.816712639948077)</f>
        <v>2.81671264</v>
      </c>
      <c r="AK11" s="194"/>
      <c r="AL11" s="223"/>
      <c r="AM11" s="223" t="str">
        <f>IFERROR(__xludf.DUMMYFUNCTION("""COMPUTED_VALUE"""),"")</f>
        <v/>
      </c>
      <c r="AN11" s="194">
        <f>IFERROR(__xludf.DUMMYFUNCTION("""COMPUTED_VALUE"""),67.60110335875385)</f>
        <v>67.60110336</v>
      </c>
      <c r="AO11" s="194" t="str">
        <f>IFERROR(__xludf.DUMMYFUNCTION("""COMPUTED_VALUE"""),"")</f>
        <v/>
      </c>
      <c r="AP11" s="194">
        <f>IFERROR(__xludf.DUMMYFUNCTION("""COMPUTED_VALUE"""),2.816712639948077)</f>
        <v>2.81671264</v>
      </c>
    </row>
    <row r="12">
      <c r="B12" s="269">
        <v>46028.0</v>
      </c>
      <c r="C12" s="103" t="s">
        <v>183</v>
      </c>
      <c r="D12" s="103">
        <v>237136.0</v>
      </c>
      <c r="E12" s="103" t="s">
        <v>179</v>
      </c>
      <c r="F12" s="223" t="str">
        <f t="array" ref="F12">IF(E12="","",XLOOKUP(E12,DATOS!$D$6:$D2624,DATOS!$C$6:$C2624,0,0,1))</f>
        <v>00098</v>
      </c>
      <c r="G12" s="220">
        <v>48.0</v>
      </c>
      <c r="H12" s="220">
        <v>24.0</v>
      </c>
      <c r="I12" s="270">
        <f t="shared" si="10"/>
        <v>374.125</v>
      </c>
      <c r="J12" s="271" t="s">
        <v>194</v>
      </c>
      <c r="K12" s="270">
        <f t="shared" si="3"/>
        <v>433.985</v>
      </c>
      <c r="L12" s="271">
        <f t="shared" si="4"/>
        <v>20831.28</v>
      </c>
      <c r="M12" s="272">
        <v>308.15</v>
      </c>
      <c r="N12" s="273">
        <f t="shared" si="5"/>
        <v>1.40835632</v>
      </c>
      <c r="O12" s="274"/>
      <c r="P12" s="275"/>
      <c r="Q12" s="275" t="str">
        <f t="shared" si="6"/>
        <v/>
      </c>
      <c r="R12" s="276">
        <f t="shared" si="7"/>
        <v>67.60110336</v>
      </c>
      <c r="S12" s="232" t="str">
        <f t="array" ref="S12">XLOOKUP(E12,PESOS!$B$2:$B2624,PESOS!$F$2:$F2624,"")</f>
        <v/>
      </c>
      <c r="T12" s="194">
        <f t="shared" si="8"/>
        <v>1.40835632</v>
      </c>
      <c r="V12" s="277">
        <f t="shared" si="9"/>
        <v>67.60110336</v>
      </c>
      <c r="W12" s="233"/>
      <c r="X12" s="199">
        <f>IFERROR(__xludf.DUMMYFUNCTION("""COMPUTED_VALUE"""),46028.0)</f>
        <v>46028</v>
      </c>
      <c r="Y12" s="223" t="str">
        <f>IFERROR(__xludf.DUMMYFUNCTION("""COMPUTED_VALUE"""),"INVERSIONES DOBLE PICA, C.A.")</f>
        <v>INVERSIONES DOBLE PICA, C.A.</v>
      </c>
      <c r="Z12" s="223">
        <f>IFERROR(__xludf.DUMMYFUNCTION("""COMPUTED_VALUE"""),237136.0)</f>
        <v>237136</v>
      </c>
      <c r="AA12" s="223" t="str">
        <f>IFERROR(__xludf.DUMMYFUNCTION("""COMPUTED_VALUE"""),"DETERGENTE ALIVE 500GR")</f>
        <v>DETERGENTE ALIVE 500GR</v>
      </c>
      <c r="AB12" s="223" t="str">
        <f>IFERROR(__xludf.DUMMYFUNCTION("""COMPUTED_VALUE"""),"00098")</f>
        <v>00098</v>
      </c>
      <c r="AC12" s="223">
        <f>IFERROR(__xludf.DUMMYFUNCTION("""COMPUTED_VALUE"""),48.0)</f>
        <v>48</v>
      </c>
      <c r="AD12" s="223">
        <f>IFERROR(__xludf.DUMMYFUNCTION("""COMPUTED_VALUE"""),24.0)</f>
        <v>24</v>
      </c>
      <c r="AE12" s="195">
        <f>IFERROR(__xludf.DUMMYFUNCTION("""COMPUTED_VALUE"""),374.125)</f>
        <v>374.125</v>
      </c>
      <c r="AF12" s="195" t="str">
        <f>IFERROR(__xludf.DUMMYFUNCTION("""COMPUTED_VALUE"""),"G")</f>
        <v>G</v>
      </c>
      <c r="AG12" s="195">
        <f>IFERROR(__xludf.DUMMYFUNCTION("""COMPUTED_VALUE"""),433.98499999999996)</f>
        <v>433.985</v>
      </c>
      <c r="AH12" s="195">
        <f>IFERROR(__xludf.DUMMYFUNCTION("""COMPUTED_VALUE"""),20831.28)</f>
        <v>20831.28</v>
      </c>
      <c r="AI12" s="223">
        <f>IFERROR(__xludf.DUMMYFUNCTION("""COMPUTED_VALUE"""),308.15)</f>
        <v>308.15</v>
      </c>
      <c r="AJ12" s="194">
        <f>IFERROR(__xludf.DUMMYFUNCTION("""COMPUTED_VALUE"""),1.4083563199740385)</f>
        <v>1.40835632</v>
      </c>
      <c r="AK12" s="194"/>
      <c r="AL12" s="223"/>
      <c r="AM12" s="223" t="str">
        <f>IFERROR(__xludf.DUMMYFUNCTION("""COMPUTED_VALUE"""),"")</f>
        <v/>
      </c>
      <c r="AN12" s="194">
        <f>IFERROR(__xludf.DUMMYFUNCTION("""COMPUTED_VALUE"""),67.60110335875385)</f>
        <v>67.60110336</v>
      </c>
      <c r="AO12" s="194" t="str">
        <f>IFERROR(__xludf.DUMMYFUNCTION("""COMPUTED_VALUE"""),"")</f>
        <v/>
      </c>
      <c r="AP12" s="194">
        <f>IFERROR(__xludf.DUMMYFUNCTION("""COMPUTED_VALUE"""),1.4083563199740385)</f>
        <v>1.40835632</v>
      </c>
    </row>
    <row r="13">
      <c r="B13" s="269">
        <v>46028.0</v>
      </c>
      <c r="C13" s="103" t="s">
        <v>183</v>
      </c>
      <c r="D13" s="103">
        <v>237136.0</v>
      </c>
      <c r="E13" s="103" t="s">
        <v>116</v>
      </c>
      <c r="F13" s="223" t="str">
        <f t="array" ref="F13">IF(E13="","",XLOOKUP(E13,DATOS!$D$6:$D2624,DATOS!$C$6:$C2624,0,0,1))</f>
        <v>00084</v>
      </c>
      <c r="G13" s="220">
        <v>40.0</v>
      </c>
      <c r="H13" s="220">
        <v>10.0</v>
      </c>
      <c r="I13" s="270">
        <f>13152.06/G13</f>
        <v>328.8015</v>
      </c>
      <c r="J13" s="271" t="s">
        <v>193</v>
      </c>
      <c r="K13" s="270">
        <f t="shared" si="3"/>
        <v>328.8015</v>
      </c>
      <c r="L13" s="271">
        <f t="shared" si="4"/>
        <v>13152.06</v>
      </c>
      <c r="M13" s="272">
        <v>308.15</v>
      </c>
      <c r="N13" s="273">
        <f t="shared" si="5"/>
        <v>1.067017686</v>
      </c>
      <c r="O13" s="274"/>
      <c r="P13" s="275"/>
      <c r="Q13" s="275" t="str">
        <f t="shared" si="6"/>
        <v/>
      </c>
      <c r="R13" s="276">
        <f t="shared" si="7"/>
        <v>42.68070745</v>
      </c>
      <c r="S13" s="232" t="str">
        <f t="array" ref="S13">XLOOKUP(E13,PESOS!$B$2:$B2624,PESOS!$F$2:$F2624,"")</f>
        <v/>
      </c>
      <c r="T13" s="194">
        <f t="shared" si="8"/>
        <v>1.067017686</v>
      </c>
      <c r="V13" s="277">
        <f t="shared" si="9"/>
        <v>42.68070745</v>
      </c>
      <c r="W13" s="233"/>
      <c r="X13" s="199">
        <f>IFERROR(__xludf.DUMMYFUNCTION("""COMPUTED_VALUE"""),46028.0)</f>
        <v>46028</v>
      </c>
      <c r="Y13" s="223" t="str">
        <f>IFERROR(__xludf.DUMMYFUNCTION("""COMPUTED_VALUE"""),"INVERSIONES DOBLE PICA, C.A.")</f>
        <v>INVERSIONES DOBLE PICA, C.A.</v>
      </c>
      <c r="Z13" s="223">
        <f>IFERROR(__xludf.DUMMYFUNCTION("""COMPUTED_VALUE"""),237136.0)</f>
        <v>237136</v>
      </c>
      <c r="AA13" s="223" t="str">
        <f>IFERROR(__xludf.DUMMYFUNCTION("""COMPUTED_VALUE"""),"ACEITE LA PAMPA 700ML ")</f>
        <v>ACEITE LA PAMPA 700ML </v>
      </c>
      <c r="AB13" s="223" t="str">
        <f>IFERROR(__xludf.DUMMYFUNCTION("""COMPUTED_VALUE"""),"00084")</f>
        <v>00084</v>
      </c>
      <c r="AC13" s="223">
        <f>IFERROR(__xludf.DUMMYFUNCTION("""COMPUTED_VALUE"""),40.0)</f>
        <v>40</v>
      </c>
      <c r="AD13" s="223">
        <f>IFERROR(__xludf.DUMMYFUNCTION("""COMPUTED_VALUE"""),10.0)</f>
        <v>10</v>
      </c>
      <c r="AE13" s="195">
        <f>IFERROR(__xludf.DUMMYFUNCTION("""COMPUTED_VALUE"""),328.8015)</f>
        <v>328.8015</v>
      </c>
      <c r="AF13" s="195" t="str">
        <f>IFERROR(__xludf.DUMMYFUNCTION("""COMPUTED_VALUE"""),"E")</f>
        <v>E</v>
      </c>
      <c r="AG13" s="195">
        <f>IFERROR(__xludf.DUMMYFUNCTION("""COMPUTED_VALUE"""),328.8015)</f>
        <v>328.8015</v>
      </c>
      <c r="AH13" s="195">
        <f>IFERROR(__xludf.DUMMYFUNCTION("""COMPUTED_VALUE"""),13152.06)</f>
        <v>13152.06</v>
      </c>
      <c r="AI13" s="223">
        <f>IFERROR(__xludf.DUMMYFUNCTION("""COMPUTED_VALUE"""),308.15)</f>
        <v>308.15</v>
      </c>
      <c r="AJ13" s="194">
        <f>IFERROR(__xludf.DUMMYFUNCTION("""COMPUTED_VALUE"""),1.0670176861917897)</f>
        <v>1.067017686</v>
      </c>
      <c r="AK13" s="194"/>
      <c r="AL13" s="223"/>
      <c r="AM13" s="223" t="str">
        <f>IFERROR(__xludf.DUMMYFUNCTION("""COMPUTED_VALUE"""),"")</f>
        <v/>
      </c>
      <c r="AN13" s="194">
        <f>IFERROR(__xludf.DUMMYFUNCTION("""COMPUTED_VALUE"""),42.68070744767159)</f>
        <v>42.68070745</v>
      </c>
      <c r="AO13" s="194" t="str">
        <f>IFERROR(__xludf.DUMMYFUNCTION("""COMPUTED_VALUE"""),"")</f>
        <v/>
      </c>
      <c r="AP13" s="194">
        <f>IFERROR(__xludf.DUMMYFUNCTION("""COMPUTED_VALUE"""),1.0670176861917897)</f>
        <v>1.067017686</v>
      </c>
    </row>
    <row r="14">
      <c r="B14" s="269">
        <v>46028.0</v>
      </c>
      <c r="C14" s="103" t="s">
        <v>183</v>
      </c>
      <c r="D14" s="103">
        <v>237136.0</v>
      </c>
      <c r="E14" s="103" t="s">
        <v>133</v>
      </c>
      <c r="F14" s="223" t="str">
        <f t="array" ref="F14">IF(E14="","",XLOOKUP(E14,DATOS!$D$6:$D2624,DATOS!$C$6:$C2624,0,0,1))</f>
        <v>MARG1</v>
      </c>
      <c r="G14" s="220">
        <v>24.0</v>
      </c>
      <c r="H14" s="220">
        <v>24.0</v>
      </c>
      <c r="I14" s="270">
        <f>10779.26/G14</f>
        <v>449.1358333</v>
      </c>
      <c r="J14" s="271" t="s">
        <v>193</v>
      </c>
      <c r="K14" s="270">
        <f t="shared" si="3"/>
        <v>449.1358333</v>
      </c>
      <c r="L14" s="271">
        <f t="shared" si="4"/>
        <v>10779.26</v>
      </c>
      <c r="M14" s="272">
        <v>308.15</v>
      </c>
      <c r="N14" s="273">
        <f t="shared" si="5"/>
        <v>1.457523392</v>
      </c>
      <c r="O14" s="274"/>
      <c r="P14" s="275"/>
      <c r="Q14" s="275" t="str">
        <f t="shared" si="6"/>
        <v/>
      </c>
      <c r="R14" s="276">
        <f t="shared" si="7"/>
        <v>34.98056141</v>
      </c>
      <c r="S14" s="232">
        <f t="array" ref="S14">XLOOKUP(E14,PESOS!$B$2:$B2624,PESOS!$F$2:$F2624,"")</f>
        <v>6.9</v>
      </c>
      <c r="T14" s="194">
        <f t="shared" si="8"/>
        <v>8.357523392</v>
      </c>
      <c r="V14" s="277">
        <f t="shared" si="9"/>
        <v>34.98056141</v>
      </c>
      <c r="W14" s="233"/>
      <c r="X14" s="199">
        <f>IFERROR(__xludf.DUMMYFUNCTION("""COMPUTED_VALUE"""),46028.0)</f>
        <v>46028</v>
      </c>
      <c r="Y14" s="223" t="str">
        <f>IFERROR(__xludf.DUMMYFUNCTION("""COMPUTED_VALUE"""),"INVERSIONES DOBLE PICA, C.A.")</f>
        <v>INVERSIONES DOBLE PICA, C.A.</v>
      </c>
      <c r="Z14" s="223">
        <f>IFERROR(__xludf.DUMMYFUNCTION("""COMPUTED_VALUE"""),237136.0)</f>
        <v>237136</v>
      </c>
      <c r="AA14" s="223" t="str">
        <f>IFERROR(__xludf.DUMMYFUNCTION("""COMPUTED_VALUE"""),"MARGARINA MAVESA 250GR")</f>
        <v>MARGARINA MAVESA 250GR</v>
      </c>
      <c r="AB14" s="223" t="str">
        <f>IFERROR(__xludf.DUMMYFUNCTION("""COMPUTED_VALUE"""),"MARG1")</f>
        <v>MARG1</v>
      </c>
      <c r="AC14" s="223">
        <f>IFERROR(__xludf.DUMMYFUNCTION("""COMPUTED_VALUE"""),24.0)</f>
        <v>24</v>
      </c>
      <c r="AD14" s="223">
        <f>IFERROR(__xludf.DUMMYFUNCTION("""COMPUTED_VALUE"""),24.0)</f>
        <v>24</v>
      </c>
      <c r="AE14" s="195">
        <f>IFERROR(__xludf.DUMMYFUNCTION("""COMPUTED_VALUE"""),449.1358333333333)</f>
        <v>449.1358333</v>
      </c>
      <c r="AF14" s="195" t="str">
        <f>IFERROR(__xludf.DUMMYFUNCTION("""COMPUTED_VALUE"""),"E")</f>
        <v>E</v>
      </c>
      <c r="AG14" s="195">
        <f>IFERROR(__xludf.DUMMYFUNCTION("""COMPUTED_VALUE"""),449.1358333333333)</f>
        <v>449.1358333</v>
      </c>
      <c r="AH14" s="195">
        <f>IFERROR(__xludf.DUMMYFUNCTION("""COMPUTED_VALUE"""),10779.26)</f>
        <v>10779.26</v>
      </c>
      <c r="AI14" s="223">
        <f>IFERROR(__xludf.DUMMYFUNCTION("""COMPUTED_VALUE"""),308.15)</f>
        <v>308.15</v>
      </c>
      <c r="AJ14" s="194">
        <f>IFERROR(__xludf.DUMMYFUNCTION("""COMPUTED_VALUE"""),1.457523392287306)</f>
        <v>1.457523392</v>
      </c>
      <c r="AK14" s="194"/>
      <c r="AL14" s="223"/>
      <c r="AM14" s="223" t="str">
        <f>IFERROR(__xludf.DUMMYFUNCTION("""COMPUTED_VALUE"""),"")</f>
        <v/>
      </c>
      <c r="AN14" s="194">
        <f>IFERROR(__xludf.DUMMYFUNCTION("""COMPUTED_VALUE"""),34.98056141489535)</f>
        <v>34.98056141</v>
      </c>
      <c r="AO14" s="194">
        <f>IFERROR(__xludf.DUMMYFUNCTION("""COMPUTED_VALUE"""),6.9)</f>
        <v>6.9</v>
      </c>
      <c r="AP14" s="194">
        <f>IFERROR(__xludf.DUMMYFUNCTION("""COMPUTED_VALUE"""),8.357523392287307)</f>
        <v>8.357523392</v>
      </c>
    </row>
    <row r="15">
      <c r="B15" s="269">
        <v>46028.0</v>
      </c>
      <c r="C15" s="103" t="s">
        <v>183</v>
      </c>
      <c r="D15" s="103">
        <v>237136.0</v>
      </c>
      <c r="E15" s="103" t="s">
        <v>134</v>
      </c>
      <c r="F15" s="223" t="str">
        <f t="array" ref="F15">IF(E15="","",XLOOKUP(E15,DATOS!$D$6:$D2624,DATOS!$C$6:$C2624,0,0,1))</f>
        <v>MARG2</v>
      </c>
      <c r="G15" s="220">
        <v>12.0</v>
      </c>
      <c r="H15" s="220">
        <v>12.0</v>
      </c>
      <c r="I15" s="270">
        <f>9827.06/G15</f>
        <v>818.9216667</v>
      </c>
      <c r="J15" s="271" t="s">
        <v>193</v>
      </c>
      <c r="K15" s="270">
        <f t="shared" si="3"/>
        <v>818.9216667</v>
      </c>
      <c r="L15" s="271">
        <f t="shared" si="4"/>
        <v>9827.06</v>
      </c>
      <c r="M15" s="272">
        <v>308.15</v>
      </c>
      <c r="N15" s="273">
        <f t="shared" si="5"/>
        <v>2.657542322</v>
      </c>
      <c r="O15" s="274"/>
      <c r="P15" s="275"/>
      <c r="Q15" s="275" t="str">
        <f t="shared" si="6"/>
        <v/>
      </c>
      <c r="R15" s="276">
        <f t="shared" si="7"/>
        <v>31.89050787</v>
      </c>
      <c r="S15" s="232">
        <f t="array" ref="S15">XLOOKUP(E15,PESOS!$B$2:$B2624,PESOS!$F$2:$F2624,"")</f>
        <v>6.6</v>
      </c>
      <c r="T15" s="194">
        <f t="shared" si="8"/>
        <v>9.257542322</v>
      </c>
      <c r="V15" s="277">
        <f t="shared" si="9"/>
        <v>31.89050787</v>
      </c>
      <c r="W15" s="233"/>
      <c r="X15" s="199">
        <f>IFERROR(__xludf.DUMMYFUNCTION("""COMPUTED_VALUE"""),46028.0)</f>
        <v>46028</v>
      </c>
      <c r="Y15" s="223" t="str">
        <f>IFERROR(__xludf.DUMMYFUNCTION("""COMPUTED_VALUE"""),"INVERSIONES DOBLE PICA, C.A.")</f>
        <v>INVERSIONES DOBLE PICA, C.A.</v>
      </c>
      <c r="Z15" s="223">
        <f>IFERROR(__xludf.DUMMYFUNCTION("""COMPUTED_VALUE"""),237136.0)</f>
        <v>237136</v>
      </c>
      <c r="AA15" s="223" t="str">
        <f>IFERROR(__xludf.DUMMYFUNCTION("""COMPUTED_VALUE"""),"MARGARINA MAVESA 500GR")</f>
        <v>MARGARINA MAVESA 500GR</v>
      </c>
      <c r="AB15" s="223" t="str">
        <f>IFERROR(__xludf.DUMMYFUNCTION("""COMPUTED_VALUE"""),"MARG2")</f>
        <v>MARG2</v>
      </c>
      <c r="AC15" s="223">
        <f>IFERROR(__xludf.DUMMYFUNCTION("""COMPUTED_VALUE"""),12.0)</f>
        <v>12</v>
      </c>
      <c r="AD15" s="223">
        <f>IFERROR(__xludf.DUMMYFUNCTION("""COMPUTED_VALUE"""),12.0)</f>
        <v>12</v>
      </c>
      <c r="AE15" s="195">
        <f>IFERROR(__xludf.DUMMYFUNCTION("""COMPUTED_VALUE"""),818.9216666666666)</f>
        <v>818.9216667</v>
      </c>
      <c r="AF15" s="195" t="str">
        <f>IFERROR(__xludf.DUMMYFUNCTION("""COMPUTED_VALUE"""),"E")</f>
        <v>E</v>
      </c>
      <c r="AG15" s="195">
        <f>IFERROR(__xludf.DUMMYFUNCTION("""COMPUTED_VALUE"""),818.9216666666666)</f>
        <v>818.9216667</v>
      </c>
      <c r="AH15" s="195">
        <f>IFERROR(__xludf.DUMMYFUNCTION("""COMPUTED_VALUE"""),9827.06)</f>
        <v>9827.06</v>
      </c>
      <c r="AI15" s="223">
        <f>IFERROR(__xludf.DUMMYFUNCTION("""COMPUTED_VALUE"""),308.15)</f>
        <v>308.15</v>
      </c>
      <c r="AJ15" s="194">
        <f>IFERROR(__xludf.DUMMYFUNCTION("""COMPUTED_VALUE"""),2.6575423224620045)</f>
        <v>2.657542322</v>
      </c>
      <c r="AK15" s="194"/>
      <c r="AL15" s="223"/>
      <c r="AM15" s="223" t="str">
        <f>IFERROR(__xludf.DUMMYFUNCTION("""COMPUTED_VALUE"""),"")</f>
        <v/>
      </c>
      <c r="AN15" s="194">
        <f>IFERROR(__xludf.DUMMYFUNCTION("""COMPUTED_VALUE"""),31.890507869544052)</f>
        <v>31.89050787</v>
      </c>
      <c r="AO15" s="194">
        <f>IFERROR(__xludf.DUMMYFUNCTION("""COMPUTED_VALUE"""),6.6)</f>
        <v>6.6</v>
      </c>
      <c r="AP15" s="194">
        <f>IFERROR(__xludf.DUMMYFUNCTION("""COMPUTED_VALUE"""),9.257542322462005)</f>
        <v>9.257542322</v>
      </c>
    </row>
    <row r="16">
      <c r="B16" s="269">
        <v>46028.0</v>
      </c>
      <c r="C16" s="103" t="s">
        <v>183</v>
      </c>
      <c r="D16" s="103">
        <v>237136.0</v>
      </c>
      <c r="E16" s="103" t="s">
        <v>147</v>
      </c>
      <c r="F16" s="225" t="str">
        <f t="array" ref="F16">IF(E16="","",XLOOKUP(E16,DATOS!$D$6:$D2624,DATOS!$C$6:$C2624,0,0,1))</f>
        <v>MAYO2</v>
      </c>
      <c r="G16" s="220">
        <v>12.0</v>
      </c>
      <c r="H16" s="220">
        <v>12.0</v>
      </c>
      <c r="I16" s="270">
        <f>12011.88/G16</f>
        <v>1000.99</v>
      </c>
      <c r="J16" s="271" t="s">
        <v>193</v>
      </c>
      <c r="K16" s="270">
        <f t="shared" si="3"/>
        <v>1000.99</v>
      </c>
      <c r="L16" s="271">
        <f t="shared" si="4"/>
        <v>12011.88</v>
      </c>
      <c r="M16" s="272">
        <v>308.15</v>
      </c>
      <c r="N16" s="273">
        <f t="shared" si="5"/>
        <v>3.248385527</v>
      </c>
      <c r="O16" s="274"/>
      <c r="P16" s="275"/>
      <c r="Q16" s="275" t="str">
        <f t="shared" si="6"/>
        <v/>
      </c>
      <c r="R16" s="276">
        <f t="shared" si="7"/>
        <v>38.98062632</v>
      </c>
      <c r="S16" s="232">
        <f t="array" ref="S16">XLOOKUP(E16,PESOS!$B$2:$B2624,PESOS!$F$2:$F2624,"")</f>
        <v>8.4</v>
      </c>
      <c r="T16" s="194">
        <f t="shared" si="8"/>
        <v>11.64838553</v>
      </c>
      <c r="V16" s="277">
        <f t="shared" si="9"/>
        <v>38.98062632</v>
      </c>
      <c r="W16" s="233"/>
      <c r="X16" s="199">
        <f>IFERROR(__xludf.DUMMYFUNCTION("""COMPUTED_VALUE"""),46028.0)</f>
        <v>46028</v>
      </c>
      <c r="Y16" s="223" t="str">
        <f>IFERROR(__xludf.DUMMYFUNCTION("""COMPUTED_VALUE"""),"INVERSIONES DOBLE PICA, C.A.")</f>
        <v>INVERSIONES DOBLE PICA, C.A.</v>
      </c>
      <c r="Z16" s="223">
        <f>IFERROR(__xludf.DUMMYFUNCTION("""COMPUTED_VALUE"""),237136.0)</f>
        <v>237136</v>
      </c>
      <c r="AA16" s="223" t="str">
        <f>IFERROR(__xludf.DUMMYFUNCTION("""COMPUTED_VALUE"""),"Mayonesa Mavesa 445gr")</f>
        <v>Mayonesa Mavesa 445gr</v>
      </c>
      <c r="AB16" s="225" t="str">
        <f>IFERROR(__xludf.DUMMYFUNCTION("""COMPUTED_VALUE"""),"MAYO2")</f>
        <v>MAYO2</v>
      </c>
      <c r="AC16" s="223">
        <f>IFERROR(__xludf.DUMMYFUNCTION("""COMPUTED_VALUE"""),12.0)</f>
        <v>12</v>
      </c>
      <c r="AD16" s="223">
        <f>IFERROR(__xludf.DUMMYFUNCTION("""COMPUTED_VALUE"""),12.0)</f>
        <v>12</v>
      </c>
      <c r="AE16" s="195">
        <f>IFERROR(__xludf.DUMMYFUNCTION("""COMPUTED_VALUE"""),1000.9899999999999)</f>
        <v>1000.99</v>
      </c>
      <c r="AF16" s="195" t="str">
        <f>IFERROR(__xludf.DUMMYFUNCTION("""COMPUTED_VALUE"""),"E")</f>
        <v>E</v>
      </c>
      <c r="AG16" s="195">
        <f>IFERROR(__xludf.DUMMYFUNCTION("""COMPUTED_VALUE"""),1000.9899999999999)</f>
        <v>1000.99</v>
      </c>
      <c r="AH16" s="195">
        <f>IFERROR(__xludf.DUMMYFUNCTION("""COMPUTED_VALUE"""),12011.88)</f>
        <v>12011.88</v>
      </c>
      <c r="AI16" s="223">
        <f>IFERROR(__xludf.DUMMYFUNCTION("""COMPUTED_VALUE"""),308.15)</f>
        <v>308.15</v>
      </c>
      <c r="AJ16" s="194">
        <f>IFERROR(__xludf.DUMMYFUNCTION("""COMPUTED_VALUE"""),3.2483855265292876)</f>
        <v>3.248385527</v>
      </c>
      <c r="AK16" s="194"/>
      <c r="AL16" s="223"/>
      <c r="AM16" s="223" t="str">
        <f>IFERROR(__xludf.DUMMYFUNCTION("""COMPUTED_VALUE"""),"")</f>
        <v/>
      </c>
      <c r="AN16" s="194">
        <f>IFERROR(__xludf.DUMMYFUNCTION("""COMPUTED_VALUE"""),38.980626318351455)</f>
        <v>38.98062632</v>
      </c>
      <c r="AO16" s="194">
        <f>IFERROR(__xludf.DUMMYFUNCTION("""COMPUTED_VALUE"""),8.4)</f>
        <v>8.4</v>
      </c>
      <c r="AP16" s="194">
        <f>IFERROR(__xludf.DUMMYFUNCTION("""COMPUTED_VALUE"""),11.648385526529289)</f>
        <v>11.64838553</v>
      </c>
    </row>
    <row r="17">
      <c r="B17" s="269">
        <v>46028.0</v>
      </c>
      <c r="C17" s="103" t="s">
        <v>183</v>
      </c>
      <c r="D17" s="103">
        <v>237136.0</v>
      </c>
      <c r="E17" s="103" t="s">
        <v>148</v>
      </c>
      <c r="F17" s="223" t="str">
        <f t="array" ref="F17">IF(E17="","",XLOOKUP(E17,DATOS!$D$6:$D2624,DATOS!$C$6:$C2624,0,0,1))</f>
        <v>00118</v>
      </c>
      <c r="G17" s="220">
        <v>2.0</v>
      </c>
      <c r="H17" s="220">
        <v>2.0</v>
      </c>
      <c r="I17" s="271">
        <v>2126.27</v>
      </c>
      <c r="J17" s="271" t="s">
        <v>193</v>
      </c>
      <c r="K17" s="270">
        <f t="shared" si="3"/>
        <v>2126.27</v>
      </c>
      <c r="L17" s="271">
        <f t="shared" si="4"/>
        <v>4252.54</v>
      </c>
      <c r="M17" s="272">
        <v>308.15</v>
      </c>
      <c r="N17" s="273">
        <f t="shared" si="5"/>
        <v>6.900113581</v>
      </c>
      <c r="O17" s="274"/>
      <c r="P17" s="275"/>
      <c r="Q17" s="275" t="str">
        <f t="shared" si="6"/>
        <v/>
      </c>
      <c r="R17" s="276">
        <f t="shared" si="7"/>
        <v>13.80022716</v>
      </c>
      <c r="S17" s="232" t="str">
        <f t="array" ref="S17">XLOOKUP(E17,PESOS!$B$2:$B2624,PESOS!$F$2:$F2624,"")</f>
        <v/>
      </c>
      <c r="T17" s="194">
        <f t="shared" si="8"/>
        <v>6.900113581</v>
      </c>
      <c r="V17" s="277">
        <f t="shared" si="9"/>
        <v>13.80022716</v>
      </c>
      <c r="W17" s="233"/>
      <c r="X17" s="199">
        <f>IFERROR(__xludf.DUMMYFUNCTION("""COMPUTED_VALUE"""),46028.0)</f>
        <v>46028</v>
      </c>
      <c r="Y17" s="223" t="str">
        <f>IFERROR(__xludf.DUMMYFUNCTION("""COMPUTED_VALUE"""),"INVERSIONES DOBLE PICA, C.A.")</f>
        <v>INVERSIONES DOBLE PICA, C.A.</v>
      </c>
      <c r="Z17" s="223">
        <f>IFERROR(__xludf.DUMMYFUNCTION("""COMPUTED_VALUE"""),237136.0)</f>
        <v>237136</v>
      </c>
      <c r="AA17" s="223" t="str">
        <f>IFERROR(__xludf.DUMMYFUNCTION("""COMPUTED_VALUE"""),"MAYONESA MAVESA 900GR")</f>
        <v>MAYONESA MAVESA 900GR</v>
      </c>
      <c r="AB17" s="223" t="str">
        <f>IFERROR(__xludf.DUMMYFUNCTION("""COMPUTED_VALUE"""),"00118")</f>
        <v>00118</v>
      </c>
      <c r="AC17" s="223">
        <f>IFERROR(__xludf.DUMMYFUNCTION("""COMPUTED_VALUE"""),2.0)</f>
        <v>2</v>
      </c>
      <c r="AD17" s="223">
        <f>IFERROR(__xludf.DUMMYFUNCTION("""COMPUTED_VALUE"""),2.0)</f>
        <v>2</v>
      </c>
      <c r="AE17" s="195">
        <f>IFERROR(__xludf.DUMMYFUNCTION("""COMPUTED_VALUE"""),2126.27)</f>
        <v>2126.27</v>
      </c>
      <c r="AF17" s="195" t="str">
        <f>IFERROR(__xludf.DUMMYFUNCTION("""COMPUTED_VALUE"""),"E")</f>
        <v>E</v>
      </c>
      <c r="AG17" s="195">
        <f>IFERROR(__xludf.DUMMYFUNCTION("""COMPUTED_VALUE"""),2126.27)</f>
        <v>2126.27</v>
      </c>
      <c r="AH17" s="195">
        <f>IFERROR(__xludf.DUMMYFUNCTION("""COMPUTED_VALUE"""),4252.54)</f>
        <v>4252.54</v>
      </c>
      <c r="AI17" s="223">
        <f>IFERROR(__xludf.DUMMYFUNCTION("""COMPUTED_VALUE"""),308.15)</f>
        <v>308.15</v>
      </c>
      <c r="AJ17" s="194">
        <f>IFERROR(__xludf.DUMMYFUNCTION("""COMPUTED_VALUE"""),6.900113581048191)</f>
        <v>6.900113581</v>
      </c>
      <c r="AK17" s="194"/>
      <c r="AL17" s="223"/>
      <c r="AM17" s="223" t="str">
        <f>IFERROR(__xludf.DUMMYFUNCTION("""COMPUTED_VALUE"""),"")</f>
        <v/>
      </c>
      <c r="AN17" s="194">
        <f>IFERROR(__xludf.DUMMYFUNCTION("""COMPUTED_VALUE"""),13.800227162096382)</f>
        <v>13.80022716</v>
      </c>
      <c r="AO17" s="194" t="str">
        <f>IFERROR(__xludf.DUMMYFUNCTION("""COMPUTED_VALUE"""),"")</f>
        <v/>
      </c>
      <c r="AP17" s="194">
        <f>IFERROR(__xludf.DUMMYFUNCTION("""COMPUTED_VALUE"""),6.900113581048191)</f>
        <v>6.900113581</v>
      </c>
    </row>
    <row r="18">
      <c r="B18" s="269">
        <v>46028.0</v>
      </c>
      <c r="C18" s="103" t="s">
        <v>183</v>
      </c>
      <c r="D18" s="103">
        <v>237136.0</v>
      </c>
      <c r="E18" s="103" t="s">
        <v>112</v>
      </c>
      <c r="F18" s="223" t="str">
        <f t="array" ref="F18">IF(E18="","",XLOOKUP(E18,DATOS!$D$6:$D2624,DATOS!$C$6:$C2624,0,0,1))</f>
        <v>SAR3</v>
      </c>
      <c r="G18" s="220">
        <v>96.0</v>
      </c>
      <c r="H18" s="220">
        <v>24.0</v>
      </c>
      <c r="I18" s="270">
        <f>19709.59/G18</f>
        <v>205.3082292</v>
      </c>
      <c r="J18" s="271" t="s">
        <v>193</v>
      </c>
      <c r="K18" s="270">
        <f t="shared" si="3"/>
        <v>205.3082292</v>
      </c>
      <c r="L18" s="271">
        <f t="shared" si="4"/>
        <v>19709.59</v>
      </c>
      <c r="M18" s="272">
        <v>308.15</v>
      </c>
      <c r="N18" s="273">
        <f t="shared" si="5"/>
        <v>0.666260682</v>
      </c>
      <c r="O18" s="274"/>
      <c r="P18" s="275"/>
      <c r="Q18" s="275" t="str">
        <f t="shared" si="6"/>
        <v/>
      </c>
      <c r="R18" s="276">
        <f t="shared" si="7"/>
        <v>63.96102547</v>
      </c>
      <c r="S18" s="232" t="str">
        <f t="array" ref="S18">XLOOKUP(E18,PESOS!$B$2:$B2624,PESOS!$F$2:$F2624,"")</f>
        <v/>
      </c>
      <c r="T18" s="194">
        <f t="shared" si="8"/>
        <v>0.666260682</v>
      </c>
      <c r="V18" s="277">
        <f t="shared" si="9"/>
        <v>63.96102547</v>
      </c>
      <c r="W18" s="233"/>
      <c r="X18" s="199">
        <f>IFERROR(__xludf.DUMMYFUNCTION("""COMPUTED_VALUE"""),46028.0)</f>
        <v>46028</v>
      </c>
      <c r="Y18" s="223" t="str">
        <f>IFERROR(__xludf.DUMMYFUNCTION("""COMPUTED_VALUE"""),"INVERSIONES DOBLE PICA, C.A.")</f>
        <v>INVERSIONES DOBLE PICA, C.A.</v>
      </c>
      <c r="Z18" s="223">
        <f>IFERROR(__xludf.DUMMYFUNCTION("""COMPUTED_VALUE"""),237136.0)</f>
        <v>237136</v>
      </c>
      <c r="AA18" s="223" t="str">
        <f>IFERROR(__xludf.DUMMYFUNCTION("""COMPUTED_VALUE"""),"Sardina Omega")</f>
        <v>Sardina Omega</v>
      </c>
      <c r="AB18" s="223" t="str">
        <f>IFERROR(__xludf.DUMMYFUNCTION("""COMPUTED_VALUE"""),"SAR3")</f>
        <v>SAR3</v>
      </c>
      <c r="AC18" s="223">
        <f>IFERROR(__xludf.DUMMYFUNCTION("""COMPUTED_VALUE"""),96.0)</f>
        <v>96</v>
      </c>
      <c r="AD18" s="223">
        <f>IFERROR(__xludf.DUMMYFUNCTION("""COMPUTED_VALUE"""),24.0)</f>
        <v>24</v>
      </c>
      <c r="AE18" s="195">
        <f>IFERROR(__xludf.DUMMYFUNCTION("""COMPUTED_VALUE"""),205.30822916666668)</f>
        <v>205.3082292</v>
      </c>
      <c r="AF18" s="195" t="str">
        <f>IFERROR(__xludf.DUMMYFUNCTION("""COMPUTED_VALUE"""),"E")</f>
        <v>E</v>
      </c>
      <c r="AG18" s="195">
        <f>IFERROR(__xludf.DUMMYFUNCTION("""COMPUTED_VALUE"""),205.30822916666668)</f>
        <v>205.3082292</v>
      </c>
      <c r="AH18" s="195">
        <f>IFERROR(__xludf.DUMMYFUNCTION("""COMPUTED_VALUE"""),19709.59)</f>
        <v>19709.59</v>
      </c>
      <c r="AI18" s="223">
        <f>IFERROR(__xludf.DUMMYFUNCTION("""COMPUTED_VALUE"""),308.15)</f>
        <v>308.15</v>
      </c>
      <c r="AJ18" s="194">
        <f>IFERROR(__xludf.DUMMYFUNCTION("""COMPUTED_VALUE"""),0.6662606820271514)</f>
        <v>0.666260682</v>
      </c>
      <c r="AK18" s="194"/>
      <c r="AL18" s="223"/>
      <c r="AM18" s="223" t="str">
        <f>IFERROR(__xludf.DUMMYFUNCTION("""COMPUTED_VALUE"""),"")</f>
        <v/>
      </c>
      <c r="AN18" s="194">
        <f>IFERROR(__xludf.DUMMYFUNCTION("""COMPUTED_VALUE"""),63.96102547460653)</f>
        <v>63.96102547</v>
      </c>
      <c r="AO18" s="194" t="str">
        <f>IFERROR(__xludf.DUMMYFUNCTION("""COMPUTED_VALUE"""),"")</f>
        <v/>
      </c>
      <c r="AP18" s="194">
        <f>IFERROR(__xludf.DUMMYFUNCTION("""COMPUTED_VALUE"""),0.6662606820271514)</f>
        <v>0.666260682</v>
      </c>
    </row>
    <row r="19">
      <c r="B19" s="269">
        <v>46028.0</v>
      </c>
      <c r="C19" s="103" t="s">
        <v>195</v>
      </c>
      <c r="D19" s="103">
        <v>382654.0</v>
      </c>
      <c r="E19" s="103" t="s">
        <v>114</v>
      </c>
      <c r="F19" s="223" t="str">
        <f t="array" ref="F19">IF(E19="","",XLOOKUP(E19,DATOS!$D$6:$D2624,DATOS!$C$6:$C2624,0,0,1))</f>
        <v>MOR04</v>
      </c>
      <c r="G19" s="220">
        <v>20.0</v>
      </c>
      <c r="H19" s="220">
        <v>20.0</v>
      </c>
      <c r="I19" s="270">
        <f>13537.03/G19</f>
        <v>676.8515</v>
      </c>
      <c r="J19" s="271" t="s">
        <v>193</v>
      </c>
      <c r="K19" s="270">
        <f t="shared" si="3"/>
        <v>676.8515</v>
      </c>
      <c r="L19" s="271">
        <f t="shared" si="4"/>
        <v>13537.03</v>
      </c>
      <c r="M19" s="272">
        <v>308.15</v>
      </c>
      <c r="N19" s="273">
        <f t="shared" si="5"/>
        <v>2.196500081</v>
      </c>
      <c r="O19" s="274"/>
      <c r="P19" s="275"/>
      <c r="Q19" s="275" t="str">
        <f t="shared" si="6"/>
        <v/>
      </c>
      <c r="R19" s="276">
        <f t="shared" si="7"/>
        <v>43.93000162</v>
      </c>
      <c r="S19" s="232">
        <f t="array" ref="S19">XLOOKUP(E19,PESOS!$B$2:$B2624,PESOS!$F$2:$F2624,"")</f>
        <v>0</v>
      </c>
      <c r="T19" s="194">
        <f t="shared" si="8"/>
        <v>2.196500081</v>
      </c>
      <c r="V19" s="277">
        <f t="shared" si="9"/>
        <v>43.93000162</v>
      </c>
      <c r="W19" s="233"/>
    </row>
    <row r="20">
      <c r="B20" s="269">
        <v>46028.0</v>
      </c>
      <c r="C20" s="103" t="s">
        <v>196</v>
      </c>
      <c r="E20" s="103" t="s">
        <v>100</v>
      </c>
      <c r="F20" s="223" t="str">
        <f t="array" ref="F20">IF(E20="","",XLOOKUP(E20,DATOS!$D$6:$D2624,DATOS!$C$6:$C2624,0,0,1))</f>
        <v>HUEVO</v>
      </c>
      <c r="G20" s="220">
        <v>720.0</v>
      </c>
      <c r="H20" s="220">
        <v>360.0</v>
      </c>
      <c r="I20" s="270"/>
      <c r="J20" s="270"/>
      <c r="K20" s="270" t="str">
        <f t="shared" si="3"/>
        <v/>
      </c>
      <c r="L20" s="271" t="str">
        <f t="shared" si="4"/>
        <v/>
      </c>
      <c r="M20" s="279"/>
      <c r="N20" s="273" t="str">
        <f t="shared" si="5"/>
        <v/>
      </c>
      <c r="O20" s="274">
        <f>45/G20</f>
        <v>0.0625</v>
      </c>
      <c r="P20" s="280" t="s">
        <v>193</v>
      </c>
      <c r="Q20" s="274">
        <f t="shared" si="6"/>
        <v>0.0625</v>
      </c>
      <c r="R20" s="276">
        <f t="shared" si="7"/>
        <v>45</v>
      </c>
      <c r="S20" s="278" t="str">
        <f t="array" ref="S20">XLOOKUP(E20,PESOS!$B$2:$B2624,PESOS!$F$2:$F2624,"")</f>
        <v/>
      </c>
      <c r="T20" s="194">
        <f t="shared" si="8"/>
        <v>0.0625</v>
      </c>
      <c r="V20" s="277" t="str">
        <f t="shared" si="9"/>
        <v/>
      </c>
      <c r="W20" s="233"/>
    </row>
    <row r="21">
      <c r="B21" s="199"/>
      <c r="C21" s="223"/>
      <c r="E21" s="223"/>
      <c r="F21" s="223" t="str">
        <f t="array" ref="F21">IF(E21="","",XLOOKUP(E21,DATOS!$D$6:$D2624,DATOS!$C$6:$C2624,0,0,1))</f>
        <v/>
      </c>
      <c r="G21" s="189"/>
      <c r="H21" s="189"/>
      <c r="I21" s="270"/>
      <c r="J21" s="270"/>
      <c r="K21" s="270" t="str">
        <f t="shared" si="3"/>
        <v/>
      </c>
      <c r="L21" s="271" t="str">
        <f t="shared" si="4"/>
        <v/>
      </c>
      <c r="M21" s="279"/>
      <c r="N21" s="273" t="str">
        <f t="shared" si="5"/>
        <v/>
      </c>
      <c r="O21" s="274"/>
      <c r="P21" s="275"/>
      <c r="Q21" s="275" t="str">
        <f t="shared" si="6"/>
        <v/>
      </c>
      <c r="R21" s="281">
        <f t="shared" si="7"/>
        <v>0</v>
      </c>
      <c r="S21" s="278" t="str">
        <f t="array" ref="S21">XLOOKUP(E21,PESOS!$B$2:$B2624,PESOS!$F$2:$F2624,"")</f>
        <v/>
      </c>
      <c r="T21" s="223" t="str">
        <f t="shared" si="8"/>
        <v/>
      </c>
      <c r="V21" s="277" t="str">
        <f t="shared" si="9"/>
        <v/>
      </c>
      <c r="W21" s="233"/>
    </row>
    <row r="22">
      <c r="B22" s="199"/>
      <c r="C22" s="223"/>
      <c r="E22" s="223"/>
      <c r="F22" s="223" t="str">
        <f t="array" ref="F22">IF(E22="","",XLOOKUP(E22,DATOS!$D$6:$D2624,DATOS!$C$6:$C2624,0,0,1))</f>
        <v/>
      </c>
      <c r="G22" s="189"/>
      <c r="H22" s="189"/>
      <c r="I22" s="270"/>
      <c r="J22" s="270"/>
      <c r="K22" s="270" t="str">
        <f t="shared" si="3"/>
        <v/>
      </c>
      <c r="L22" s="271" t="str">
        <f t="shared" si="4"/>
        <v/>
      </c>
      <c r="M22" s="279"/>
      <c r="N22" s="273" t="str">
        <f t="shared" si="5"/>
        <v/>
      </c>
      <c r="O22" s="274"/>
      <c r="P22" s="275"/>
      <c r="Q22" s="275" t="str">
        <f t="shared" si="6"/>
        <v/>
      </c>
      <c r="R22" s="281">
        <f t="shared" si="7"/>
        <v>0</v>
      </c>
      <c r="S22" s="278" t="str">
        <f t="array" ref="S22">XLOOKUP(E22,PESOS!$B$2:$B2624,PESOS!$F$2:$F2624,"")</f>
        <v/>
      </c>
      <c r="T22" s="223" t="str">
        <f t="shared" si="8"/>
        <v/>
      </c>
      <c r="V22" s="277" t="str">
        <f t="shared" si="9"/>
        <v/>
      </c>
      <c r="W22" s="233"/>
    </row>
    <row r="23">
      <c r="B23" s="199"/>
      <c r="C23" s="223"/>
      <c r="E23" s="223"/>
      <c r="F23" s="223" t="str">
        <f t="array" ref="F23">IF(E23="","",XLOOKUP(E23,DATOS!$D$6:$D2624,DATOS!$C$6:$C2624,0,0,1))</f>
        <v/>
      </c>
      <c r="G23" s="189"/>
      <c r="H23" s="189"/>
      <c r="I23" s="270"/>
      <c r="J23" s="270"/>
      <c r="K23" s="270" t="str">
        <f t="shared" si="3"/>
        <v/>
      </c>
      <c r="L23" s="271" t="str">
        <f t="shared" si="4"/>
        <v/>
      </c>
      <c r="M23" s="279"/>
      <c r="N23" s="273" t="str">
        <f t="shared" si="5"/>
        <v/>
      </c>
      <c r="O23" s="274"/>
      <c r="P23" s="275"/>
      <c r="Q23" s="275" t="str">
        <f t="shared" si="6"/>
        <v/>
      </c>
      <c r="R23" s="281">
        <f t="shared" si="7"/>
        <v>0</v>
      </c>
      <c r="S23" s="278" t="str">
        <f t="array" ref="S23">XLOOKUP(E23,PESOS!$B$2:$B2624,PESOS!$F$2:$F2624,"")</f>
        <v/>
      </c>
      <c r="T23" s="223" t="str">
        <f t="shared" si="8"/>
        <v/>
      </c>
      <c r="V23" s="277" t="str">
        <f t="shared" si="9"/>
        <v/>
      </c>
      <c r="W23" s="233"/>
    </row>
    <row r="24">
      <c r="B24" s="199"/>
      <c r="C24" s="223"/>
      <c r="E24" s="223"/>
      <c r="F24" s="223" t="str">
        <f t="array" ref="F24">IF(E24="","",XLOOKUP(E24,DATOS!$D$6:$D2624,DATOS!$C$6:$C2624,0,0,1))</f>
        <v/>
      </c>
      <c r="G24" s="189"/>
      <c r="H24" s="189"/>
      <c r="I24" s="270"/>
      <c r="J24" s="270"/>
      <c r="K24" s="270" t="str">
        <f t="shared" si="3"/>
        <v/>
      </c>
      <c r="L24" s="271" t="str">
        <f t="shared" si="4"/>
        <v/>
      </c>
      <c r="M24" s="279"/>
      <c r="N24" s="273" t="str">
        <f t="shared" si="5"/>
        <v/>
      </c>
      <c r="O24" s="274"/>
      <c r="P24" s="275"/>
      <c r="Q24" s="275" t="str">
        <f t="shared" si="6"/>
        <v/>
      </c>
      <c r="R24" s="281">
        <f t="shared" si="7"/>
        <v>0</v>
      </c>
      <c r="S24" s="232" t="str">
        <f t="array" ref="S24">XLOOKUP(E24,PESOS!$B$2:$B2624,PESOS!$F$2:$F2624,"")</f>
        <v/>
      </c>
      <c r="T24" s="223" t="str">
        <f t="shared" si="8"/>
        <v/>
      </c>
      <c r="V24" s="277" t="str">
        <f t="shared" si="9"/>
        <v/>
      </c>
      <c r="W24" s="233"/>
    </row>
    <row r="25">
      <c r="B25" s="199"/>
      <c r="C25" s="223"/>
      <c r="E25" s="223"/>
      <c r="F25" s="223" t="str">
        <f t="array" ref="F25">IF(E25="","",XLOOKUP(E25,DATOS!$D$6:$D2624,DATOS!$C$6:$C2624,0,0,1))</f>
        <v/>
      </c>
      <c r="G25" s="189"/>
      <c r="H25" s="189"/>
      <c r="I25" s="270"/>
      <c r="J25" s="270"/>
      <c r="K25" s="270" t="str">
        <f t="shared" si="3"/>
        <v/>
      </c>
      <c r="L25" s="271" t="str">
        <f t="shared" si="4"/>
        <v/>
      </c>
      <c r="M25" s="279"/>
      <c r="N25" s="273" t="str">
        <f t="shared" si="5"/>
        <v/>
      </c>
      <c r="O25" s="274"/>
      <c r="P25" s="275"/>
      <c r="Q25" s="275" t="str">
        <f t="shared" si="6"/>
        <v/>
      </c>
      <c r="R25" s="281">
        <f t="shared" si="7"/>
        <v>0</v>
      </c>
      <c r="S25" s="232" t="str">
        <f t="array" ref="S25">XLOOKUP(E25,PESOS!$B$2:$B2624,PESOS!$F$2:$F2624,"")</f>
        <v/>
      </c>
      <c r="T25" s="223" t="str">
        <f t="shared" si="8"/>
        <v/>
      </c>
      <c r="V25" s="277" t="str">
        <f t="shared" si="9"/>
        <v/>
      </c>
      <c r="W25" s="233"/>
    </row>
    <row r="26">
      <c r="B26" s="199"/>
      <c r="C26" s="223"/>
      <c r="E26" s="223"/>
      <c r="F26" s="223" t="str">
        <f t="array" ref="F26">IF(E26="","",XLOOKUP(E26,DATOS!$D$6:$D2624,DATOS!$C$6:$C2624,0,0,1))</f>
        <v/>
      </c>
      <c r="G26" s="189"/>
      <c r="H26" s="189"/>
      <c r="I26" s="270"/>
      <c r="J26" s="270"/>
      <c r="K26" s="270" t="str">
        <f t="shared" si="3"/>
        <v/>
      </c>
      <c r="L26" s="271" t="str">
        <f t="shared" si="4"/>
        <v/>
      </c>
      <c r="M26" s="279"/>
      <c r="N26" s="273" t="str">
        <f t="shared" si="5"/>
        <v/>
      </c>
      <c r="O26" s="274"/>
      <c r="P26" s="275"/>
      <c r="Q26" s="275" t="str">
        <f t="shared" si="6"/>
        <v/>
      </c>
      <c r="R26" s="281">
        <f t="shared" si="7"/>
        <v>0</v>
      </c>
      <c r="S26" s="232" t="str">
        <f t="array" ref="S26">XLOOKUP(E26,PESOS!$B$2:$B2624,PESOS!$F$2:$F2624,"")</f>
        <v/>
      </c>
      <c r="T26" s="223" t="str">
        <f t="shared" si="8"/>
        <v/>
      </c>
      <c r="V26" s="277" t="str">
        <f t="shared" si="9"/>
        <v/>
      </c>
      <c r="W26" s="233"/>
    </row>
    <row r="27">
      <c r="B27" s="199"/>
      <c r="C27" s="223"/>
      <c r="E27" s="223"/>
      <c r="F27" s="223" t="str">
        <f t="array" ref="F27">IF(E27="","",XLOOKUP(E27,DATOS!$D$6:$D2624,DATOS!$C$6:$C2624,0,0,1))</f>
        <v/>
      </c>
      <c r="G27" s="189"/>
      <c r="H27" s="189"/>
      <c r="I27" s="270"/>
      <c r="J27" s="270"/>
      <c r="K27" s="270" t="str">
        <f t="shared" si="3"/>
        <v/>
      </c>
      <c r="L27" s="271" t="str">
        <f t="shared" si="4"/>
        <v/>
      </c>
      <c r="M27" s="279"/>
      <c r="N27" s="273" t="str">
        <f t="shared" si="5"/>
        <v/>
      </c>
      <c r="O27" s="274"/>
      <c r="P27" s="275"/>
      <c r="Q27" s="275" t="str">
        <f t="shared" si="6"/>
        <v/>
      </c>
      <c r="R27" s="281">
        <f t="shared" si="7"/>
        <v>0</v>
      </c>
      <c r="S27" s="232" t="str">
        <f t="array" ref="S27">XLOOKUP(E27,PESOS!$B$2:$B2624,PESOS!$F$2:$F2624,"")</f>
        <v/>
      </c>
      <c r="T27" s="223" t="str">
        <f t="shared" si="8"/>
        <v/>
      </c>
      <c r="V27" s="277" t="str">
        <f t="shared" si="9"/>
        <v/>
      </c>
      <c r="W27" s="233"/>
    </row>
    <row r="28">
      <c r="B28" s="199"/>
      <c r="C28" s="223"/>
      <c r="E28" s="223"/>
      <c r="F28" s="223" t="str">
        <f t="array" ref="F28">IF(E28="","",XLOOKUP(E28,DATOS!$D$6:$D2624,DATOS!$C$6:$C2624,0,0,1))</f>
        <v/>
      </c>
      <c r="G28" s="189"/>
      <c r="H28" s="189"/>
      <c r="I28" s="270"/>
      <c r="J28" s="270"/>
      <c r="K28" s="270" t="str">
        <f t="shared" si="3"/>
        <v/>
      </c>
      <c r="L28" s="271" t="str">
        <f t="shared" si="4"/>
        <v/>
      </c>
      <c r="M28" s="279"/>
      <c r="N28" s="273" t="str">
        <f t="shared" si="5"/>
        <v/>
      </c>
      <c r="O28" s="274"/>
      <c r="P28" s="275"/>
      <c r="Q28" s="275" t="str">
        <f t="shared" si="6"/>
        <v/>
      </c>
      <c r="R28" s="281">
        <f t="shared" si="7"/>
        <v>0</v>
      </c>
      <c r="S28" s="232" t="str">
        <f t="array" ref="S28">XLOOKUP(E28,PESOS!$B$2:$B2624,PESOS!$F$2:$F2624,"")</f>
        <v/>
      </c>
      <c r="T28" s="223" t="str">
        <f t="shared" si="8"/>
        <v/>
      </c>
      <c r="V28" s="277" t="str">
        <f t="shared" si="9"/>
        <v/>
      </c>
      <c r="W28" s="233"/>
    </row>
    <row r="29">
      <c r="B29" s="199"/>
      <c r="C29" s="223"/>
      <c r="E29" s="223"/>
      <c r="F29" s="223" t="str">
        <f t="array" ref="F29">IF(E29="","",XLOOKUP(E29,DATOS!$D$6:$D2624,DATOS!$C$6:$C2624,0,0,1))</f>
        <v/>
      </c>
      <c r="G29" s="189"/>
      <c r="H29" s="189"/>
      <c r="I29" s="270"/>
      <c r="J29" s="270"/>
      <c r="K29" s="270" t="str">
        <f t="shared" si="3"/>
        <v/>
      </c>
      <c r="L29" s="271" t="str">
        <f t="shared" si="4"/>
        <v/>
      </c>
      <c r="M29" s="279"/>
      <c r="N29" s="273" t="str">
        <f t="shared" si="5"/>
        <v/>
      </c>
      <c r="O29" s="274"/>
      <c r="P29" s="275"/>
      <c r="Q29" s="275" t="str">
        <f t="shared" si="6"/>
        <v/>
      </c>
      <c r="R29" s="281">
        <f t="shared" si="7"/>
        <v>0</v>
      </c>
      <c r="S29" s="232" t="str">
        <f t="array" ref="S29">XLOOKUP(E29,PESOS!$B$2:$B2624,PESOS!$F$2:$F2624,"")</f>
        <v/>
      </c>
      <c r="T29" s="223" t="str">
        <f t="shared" si="8"/>
        <v/>
      </c>
      <c r="V29" s="277" t="str">
        <f t="shared" si="9"/>
        <v/>
      </c>
      <c r="W29" s="233"/>
    </row>
    <row r="30">
      <c r="B30" s="199"/>
      <c r="C30" s="223"/>
      <c r="E30" s="223"/>
      <c r="F30" s="223" t="str">
        <f t="array" ref="F30">IF(E30="","",XLOOKUP(E30,DATOS!$D$6:$D2624,DATOS!$C$6:$C2624,0,0,1))</f>
        <v/>
      </c>
      <c r="G30" s="189"/>
      <c r="H30" s="189"/>
      <c r="I30" s="270"/>
      <c r="J30" s="270"/>
      <c r="K30" s="270" t="str">
        <f t="shared" si="3"/>
        <v/>
      </c>
      <c r="L30" s="271" t="str">
        <f t="shared" si="4"/>
        <v/>
      </c>
      <c r="M30" s="279"/>
      <c r="N30" s="273" t="str">
        <f t="shared" si="5"/>
        <v/>
      </c>
      <c r="O30" s="274"/>
      <c r="P30" s="275"/>
      <c r="Q30" s="275" t="str">
        <f t="shared" si="6"/>
        <v/>
      </c>
      <c r="R30" s="281">
        <f t="shared" si="7"/>
        <v>0</v>
      </c>
      <c r="S30" s="232" t="str">
        <f t="array" ref="S30">XLOOKUP(E30,PESOS!$B$2:$B2624,PESOS!$F$2:$F2624,"")</f>
        <v/>
      </c>
      <c r="T30" s="223" t="str">
        <f t="shared" si="8"/>
        <v/>
      </c>
      <c r="V30" s="277" t="str">
        <f t="shared" si="9"/>
        <v/>
      </c>
      <c r="W30" s="233"/>
    </row>
    <row r="31">
      <c r="B31" s="199"/>
      <c r="C31" s="223"/>
      <c r="E31" s="223"/>
      <c r="F31" s="223" t="str">
        <f t="array" ref="F31">IF(E31="","",XLOOKUP(E31,DATOS!$D$6:$D2624,DATOS!$C$6:$C2624,0,0,1))</f>
        <v/>
      </c>
      <c r="G31" s="189"/>
      <c r="H31" s="189"/>
      <c r="I31" s="270"/>
      <c r="J31" s="270"/>
      <c r="K31" s="270" t="str">
        <f t="shared" si="3"/>
        <v/>
      </c>
      <c r="L31" s="271" t="str">
        <f t="shared" si="4"/>
        <v/>
      </c>
      <c r="M31" s="279"/>
      <c r="N31" s="273" t="str">
        <f t="shared" si="5"/>
        <v/>
      </c>
      <c r="O31" s="274"/>
      <c r="P31" s="275"/>
      <c r="Q31" s="275" t="str">
        <f t="shared" si="6"/>
        <v/>
      </c>
      <c r="R31" s="281">
        <f t="shared" si="7"/>
        <v>0</v>
      </c>
      <c r="S31" s="232" t="str">
        <f t="array" ref="S31">XLOOKUP(E31,PESOS!$B$2:$B2624,PESOS!$F$2:$F2624,"")</f>
        <v/>
      </c>
      <c r="T31" s="223" t="str">
        <f t="shared" si="8"/>
        <v/>
      </c>
      <c r="V31" s="277" t="str">
        <f t="shared" si="9"/>
        <v/>
      </c>
      <c r="W31" s="233"/>
    </row>
    <row r="32">
      <c r="B32" s="199"/>
      <c r="C32" s="223"/>
      <c r="E32" s="223"/>
      <c r="F32" s="223" t="str">
        <f t="array" ref="F32">IF(E32="","",XLOOKUP(E32,DATOS!$D$6:$D2624,DATOS!$C$6:$C2624,0,0,1))</f>
        <v/>
      </c>
      <c r="G32" s="189"/>
      <c r="H32" s="189"/>
      <c r="I32" s="270"/>
      <c r="J32" s="270"/>
      <c r="K32" s="270" t="str">
        <f t="shared" si="3"/>
        <v/>
      </c>
      <c r="L32" s="271" t="str">
        <f t="shared" si="4"/>
        <v/>
      </c>
      <c r="M32" s="279"/>
      <c r="N32" s="273" t="str">
        <f t="shared" si="5"/>
        <v/>
      </c>
      <c r="O32" s="274"/>
      <c r="P32" s="275"/>
      <c r="Q32" s="275" t="str">
        <f t="shared" si="6"/>
        <v/>
      </c>
      <c r="R32" s="281">
        <f t="shared" si="7"/>
        <v>0</v>
      </c>
      <c r="S32" s="232" t="str">
        <f t="array" ref="S32">XLOOKUP(E32,PESOS!$B$2:$B2624,PESOS!$F$2:$F2624,"")</f>
        <v/>
      </c>
      <c r="T32" s="223" t="str">
        <f t="shared" si="8"/>
        <v/>
      </c>
      <c r="V32" s="277" t="str">
        <f t="shared" si="9"/>
        <v/>
      </c>
      <c r="W32" s="233"/>
    </row>
    <row r="33">
      <c r="B33" s="199"/>
      <c r="C33" s="223"/>
      <c r="E33" s="223"/>
      <c r="F33" s="223" t="str">
        <f t="array" ref="F33">IF(E33="","",XLOOKUP(E33,DATOS!$D$6:$D2624,DATOS!$C$6:$C2624,0,0,1))</f>
        <v/>
      </c>
      <c r="G33" s="189"/>
      <c r="H33" s="189"/>
      <c r="I33" s="270"/>
      <c r="J33" s="270"/>
      <c r="K33" s="270" t="str">
        <f t="shared" si="3"/>
        <v/>
      </c>
      <c r="L33" s="271" t="str">
        <f t="shared" si="4"/>
        <v/>
      </c>
      <c r="M33" s="279"/>
      <c r="N33" s="273" t="str">
        <f t="shared" si="5"/>
        <v/>
      </c>
      <c r="O33" s="274"/>
      <c r="P33" s="275"/>
      <c r="Q33" s="275" t="str">
        <f t="shared" si="6"/>
        <v/>
      </c>
      <c r="R33" s="281">
        <f t="shared" si="7"/>
        <v>0</v>
      </c>
      <c r="S33" s="232" t="str">
        <f t="array" ref="S33">XLOOKUP(E33,PESOS!$B$2:$B2624,PESOS!$F$2:$F2624,"")</f>
        <v/>
      </c>
      <c r="T33" s="223" t="str">
        <f t="shared" si="8"/>
        <v/>
      </c>
      <c r="V33" s="277" t="str">
        <f t="shared" si="9"/>
        <v/>
      </c>
      <c r="W33" s="233"/>
    </row>
    <row r="34">
      <c r="B34" s="199"/>
      <c r="C34" s="223"/>
      <c r="E34" s="223"/>
      <c r="F34" s="223" t="str">
        <f t="array" ref="F34">IF(E34="","",XLOOKUP(E34,DATOS!$D$6:$D2624,DATOS!$C$6:$C2624,0,0,1))</f>
        <v/>
      </c>
      <c r="G34" s="189"/>
      <c r="H34" s="189"/>
      <c r="I34" s="270"/>
      <c r="J34" s="270"/>
      <c r="K34" s="270" t="str">
        <f t="shared" si="3"/>
        <v/>
      </c>
      <c r="L34" s="271" t="str">
        <f t="shared" si="4"/>
        <v/>
      </c>
      <c r="M34" s="279"/>
      <c r="N34" s="273" t="str">
        <f t="shared" si="5"/>
        <v/>
      </c>
      <c r="O34" s="274"/>
      <c r="P34" s="275"/>
      <c r="Q34" s="275" t="str">
        <f t="shared" si="6"/>
        <v/>
      </c>
      <c r="R34" s="281">
        <f t="shared" si="7"/>
        <v>0</v>
      </c>
      <c r="S34" s="232" t="str">
        <f t="array" ref="S34">XLOOKUP(E34,PESOS!$B$2:$B2624,PESOS!$F$2:$F2624,"")</f>
        <v/>
      </c>
      <c r="T34" s="223" t="str">
        <f t="shared" si="8"/>
        <v/>
      </c>
      <c r="V34" s="277" t="str">
        <f t="shared" si="9"/>
        <v/>
      </c>
      <c r="W34" s="233"/>
    </row>
    <row r="35">
      <c r="B35" s="199"/>
      <c r="C35" s="223"/>
      <c r="E35" s="223"/>
      <c r="F35" s="223" t="str">
        <f t="array" ref="F35">IF(E35="","",XLOOKUP(E35,DATOS!$D$6:$D2624,DATOS!$C$6:$C2624,0,0,1))</f>
        <v/>
      </c>
      <c r="G35" s="189"/>
      <c r="H35" s="189"/>
      <c r="I35" s="270"/>
      <c r="J35" s="270"/>
      <c r="K35" s="270" t="str">
        <f t="shared" si="3"/>
        <v/>
      </c>
      <c r="L35" s="271" t="str">
        <f t="shared" si="4"/>
        <v/>
      </c>
      <c r="M35" s="279"/>
      <c r="N35" s="273" t="str">
        <f t="shared" si="5"/>
        <v/>
      </c>
      <c r="O35" s="274"/>
      <c r="P35" s="275"/>
      <c r="Q35" s="275" t="str">
        <f t="shared" si="6"/>
        <v/>
      </c>
      <c r="R35" s="281">
        <f t="shared" si="7"/>
        <v>0</v>
      </c>
      <c r="S35" s="232" t="str">
        <f t="array" ref="S35">XLOOKUP(E35,PESOS!$B$2:$B2624,PESOS!$F$2:$F2624,"")</f>
        <v/>
      </c>
      <c r="T35" s="223" t="str">
        <f t="shared" si="8"/>
        <v/>
      </c>
      <c r="V35" s="277" t="str">
        <f t="shared" si="9"/>
        <v/>
      </c>
      <c r="W35" s="233"/>
    </row>
    <row r="36">
      <c r="B36" s="199"/>
      <c r="C36" s="223"/>
      <c r="E36" s="223"/>
      <c r="F36" s="223" t="str">
        <f t="array" ref="F36">IF(E36="","",XLOOKUP(E36,DATOS!$D$6:$D2624,DATOS!$C$6:$C2624,0,0,1))</f>
        <v/>
      </c>
      <c r="G36" s="189"/>
      <c r="H36" s="189"/>
      <c r="I36" s="270"/>
      <c r="J36" s="270"/>
      <c r="K36" s="270" t="str">
        <f t="shared" si="3"/>
        <v/>
      </c>
      <c r="L36" s="271" t="str">
        <f t="shared" si="4"/>
        <v/>
      </c>
      <c r="M36" s="279"/>
      <c r="N36" s="273" t="str">
        <f t="shared" si="5"/>
        <v/>
      </c>
      <c r="O36" s="274"/>
      <c r="P36" s="275"/>
      <c r="Q36" s="275" t="str">
        <f t="shared" si="6"/>
        <v/>
      </c>
      <c r="R36" s="281">
        <f t="shared" si="7"/>
        <v>0</v>
      </c>
      <c r="S36" s="232" t="str">
        <f t="array" ref="S36">XLOOKUP(E36,PESOS!$B$2:$B2624,PESOS!$F$2:$F2624,"")</f>
        <v/>
      </c>
      <c r="T36" s="223" t="str">
        <f t="shared" si="8"/>
        <v/>
      </c>
      <c r="V36" s="277" t="str">
        <f t="shared" si="9"/>
        <v/>
      </c>
      <c r="W36" s="233"/>
    </row>
    <row r="37">
      <c r="B37" s="199"/>
      <c r="C37" s="223"/>
      <c r="E37" s="223"/>
      <c r="F37" s="223" t="str">
        <f t="array" ref="F37">IF(E37="","",XLOOKUP(E37,DATOS!$D$6:$D2624,DATOS!$C$6:$C2624,0,0,1))</f>
        <v/>
      </c>
      <c r="G37" s="189"/>
      <c r="H37" s="189"/>
      <c r="I37" s="270"/>
      <c r="J37" s="270"/>
      <c r="K37" s="270" t="str">
        <f t="shared" si="3"/>
        <v/>
      </c>
      <c r="L37" s="271" t="str">
        <f t="shared" si="4"/>
        <v/>
      </c>
      <c r="M37" s="279"/>
      <c r="N37" s="273" t="str">
        <f t="shared" si="5"/>
        <v/>
      </c>
      <c r="O37" s="274"/>
      <c r="P37" s="275"/>
      <c r="Q37" s="275" t="str">
        <f t="shared" si="6"/>
        <v/>
      </c>
      <c r="R37" s="281">
        <f t="shared" si="7"/>
        <v>0</v>
      </c>
      <c r="S37" s="232" t="str">
        <f t="array" ref="S37">XLOOKUP(E37,PESOS!$B$2:$B2624,PESOS!$F$2:$F2624,"")</f>
        <v/>
      </c>
      <c r="T37" s="223" t="str">
        <f t="shared" si="8"/>
        <v/>
      </c>
      <c r="V37" s="277" t="str">
        <f t="shared" si="9"/>
        <v/>
      </c>
      <c r="W37" s="233"/>
    </row>
    <row r="38">
      <c r="B38" s="199"/>
      <c r="C38" s="223"/>
      <c r="E38" s="223"/>
      <c r="F38" s="223" t="str">
        <f t="array" ref="F38">IF(E38="","",XLOOKUP(E38,DATOS!$D$6:$D2624,DATOS!$C$6:$C2624,0,0,1))</f>
        <v/>
      </c>
      <c r="G38" s="189"/>
      <c r="H38" s="189"/>
      <c r="I38" s="270"/>
      <c r="J38" s="270"/>
      <c r="K38" s="270" t="str">
        <f t="shared" si="3"/>
        <v/>
      </c>
      <c r="L38" s="271" t="str">
        <f t="shared" si="4"/>
        <v/>
      </c>
      <c r="M38" s="279"/>
      <c r="N38" s="273" t="str">
        <f t="shared" si="5"/>
        <v/>
      </c>
      <c r="O38" s="274"/>
      <c r="P38" s="275"/>
      <c r="Q38" s="275" t="str">
        <f t="shared" si="6"/>
        <v/>
      </c>
      <c r="R38" s="281">
        <f t="shared" si="7"/>
        <v>0</v>
      </c>
      <c r="S38" s="232" t="str">
        <f t="array" ref="S38">XLOOKUP(E38,PESOS!$B$2:$B2624,PESOS!$F$2:$F2624,"")</f>
        <v/>
      </c>
      <c r="T38" s="223" t="str">
        <f t="shared" si="8"/>
        <v/>
      </c>
      <c r="V38" s="277" t="str">
        <f t="shared" si="9"/>
        <v/>
      </c>
      <c r="W38" s="233"/>
    </row>
    <row r="39">
      <c r="B39" s="199"/>
      <c r="C39" s="223"/>
      <c r="E39" s="223"/>
      <c r="F39" s="223" t="str">
        <f t="array" ref="F39">IF(E39="","",XLOOKUP(E39,DATOS!$D$6:$D2624,DATOS!$C$6:$C2624,0,0,1))</f>
        <v/>
      </c>
      <c r="G39" s="189"/>
      <c r="H39" s="189"/>
      <c r="I39" s="270"/>
      <c r="J39" s="270"/>
      <c r="K39" s="270" t="str">
        <f t="shared" si="3"/>
        <v/>
      </c>
      <c r="L39" s="271" t="str">
        <f t="shared" si="4"/>
        <v/>
      </c>
      <c r="M39" s="279"/>
      <c r="N39" s="273" t="str">
        <f t="shared" si="5"/>
        <v/>
      </c>
      <c r="O39" s="274"/>
      <c r="P39" s="275"/>
      <c r="Q39" s="275" t="str">
        <f t="shared" si="6"/>
        <v/>
      </c>
      <c r="R39" s="281">
        <f t="shared" si="7"/>
        <v>0</v>
      </c>
      <c r="S39" s="232" t="str">
        <f t="array" ref="S39">XLOOKUP(E39,PESOS!$B$2:$B2624,PESOS!$F$2:$F2624,"")</f>
        <v/>
      </c>
      <c r="T39" s="223" t="str">
        <f t="shared" si="8"/>
        <v/>
      </c>
      <c r="V39" s="277" t="str">
        <f t="shared" si="9"/>
        <v/>
      </c>
      <c r="W39" s="233"/>
    </row>
    <row r="40">
      <c r="B40" s="199"/>
      <c r="C40" s="223"/>
      <c r="E40" s="223"/>
      <c r="F40" s="223" t="str">
        <f t="array" ref="F40">IF(E40="","",XLOOKUP(E40,DATOS!$D$6:$D2624,DATOS!$C$6:$C2624,0,0,1))</f>
        <v/>
      </c>
      <c r="G40" s="189"/>
      <c r="H40" s="189"/>
      <c r="I40" s="270"/>
      <c r="J40" s="270"/>
      <c r="K40" s="270" t="str">
        <f t="shared" si="3"/>
        <v/>
      </c>
      <c r="L40" s="271" t="str">
        <f t="shared" si="4"/>
        <v/>
      </c>
      <c r="M40" s="279"/>
      <c r="N40" s="273" t="str">
        <f t="shared" si="5"/>
        <v/>
      </c>
      <c r="O40" s="274"/>
      <c r="P40" s="275"/>
      <c r="Q40" s="275" t="str">
        <f t="shared" si="6"/>
        <v/>
      </c>
      <c r="R40" s="281">
        <f t="shared" si="7"/>
        <v>0</v>
      </c>
      <c r="S40" s="232" t="str">
        <f t="array" ref="S40">XLOOKUP(E40,PESOS!$B$2:$B2624,PESOS!$F$2:$F2624,"")</f>
        <v/>
      </c>
      <c r="T40" s="223" t="str">
        <f t="shared" si="8"/>
        <v/>
      </c>
      <c r="V40" s="277" t="str">
        <f t="shared" si="9"/>
        <v/>
      </c>
      <c r="W40" s="233"/>
    </row>
    <row r="41">
      <c r="B41" s="199"/>
      <c r="C41" s="223"/>
      <c r="E41" s="223"/>
      <c r="F41" s="223" t="str">
        <f t="array" ref="F41">IF(E41="","",XLOOKUP(E41,DATOS!$D$6:$D2624,DATOS!$C$6:$C2624,0,0,1))</f>
        <v/>
      </c>
      <c r="G41" s="189"/>
      <c r="H41" s="189"/>
      <c r="I41" s="270"/>
      <c r="J41" s="270"/>
      <c r="K41" s="270" t="str">
        <f t="shared" si="3"/>
        <v/>
      </c>
      <c r="L41" s="271" t="str">
        <f t="shared" si="4"/>
        <v/>
      </c>
      <c r="M41" s="279"/>
      <c r="N41" s="273" t="str">
        <f t="shared" si="5"/>
        <v/>
      </c>
      <c r="O41" s="274"/>
      <c r="P41" s="275"/>
      <c r="Q41" s="275" t="str">
        <f t="shared" si="6"/>
        <v/>
      </c>
      <c r="R41" s="281">
        <f t="shared" si="7"/>
        <v>0</v>
      </c>
      <c r="S41" s="232" t="str">
        <f t="array" ref="S41">XLOOKUP(E41,PESOS!$B$2:$B2624,PESOS!$F$2:$F2624,"")</f>
        <v/>
      </c>
      <c r="T41" s="223" t="str">
        <f t="shared" si="8"/>
        <v/>
      </c>
      <c r="V41" s="277" t="str">
        <f t="shared" si="9"/>
        <v/>
      </c>
      <c r="W41" s="233"/>
    </row>
    <row r="42">
      <c r="B42" s="199"/>
      <c r="C42" s="223"/>
      <c r="E42" s="223"/>
      <c r="F42" s="223" t="str">
        <f t="array" ref="F42">IF(E42="","",XLOOKUP(E42,DATOS!$D$6:$D2624,DATOS!$C$6:$C2624,0,0,1))</f>
        <v/>
      </c>
      <c r="G42" s="189"/>
      <c r="H42" s="189"/>
      <c r="I42" s="270"/>
      <c r="J42" s="270"/>
      <c r="K42" s="270" t="str">
        <f t="shared" si="3"/>
        <v/>
      </c>
      <c r="L42" s="271" t="str">
        <f t="shared" si="4"/>
        <v/>
      </c>
      <c r="M42" s="279"/>
      <c r="N42" s="273" t="str">
        <f t="shared" si="5"/>
        <v/>
      </c>
      <c r="O42" s="274"/>
      <c r="P42" s="275"/>
      <c r="Q42" s="275" t="str">
        <f t="shared" si="6"/>
        <v/>
      </c>
      <c r="R42" s="281">
        <f t="shared" si="7"/>
        <v>0</v>
      </c>
      <c r="S42" s="232" t="str">
        <f t="array" ref="S42">XLOOKUP(E42,PESOS!$B$2:$B2624,PESOS!$F$2:$F2624,"")</f>
        <v/>
      </c>
      <c r="T42" s="223" t="str">
        <f t="shared" si="8"/>
        <v/>
      </c>
      <c r="V42" s="277" t="str">
        <f t="shared" si="9"/>
        <v/>
      </c>
      <c r="W42" s="233"/>
    </row>
    <row r="43">
      <c r="B43" s="199"/>
      <c r="C43" s="223"/>
      <c r="E43" s="223"/>
      <c r="F43" s="223" t="str">
        <f t="array" ref="F43">IF(E43="","",XLOOKUP(E43,DATOS!$D$6:$D2624,DATOS!$C$6:$C2624,0,0,1))</f>
        <v/>
      </c>
      <c r="G43" s="189"/>
      <c r="H43" s="189"/>
      <c r="I43" s="270"/>
      <c r="J43" s="270"/>
      <c r="K43" s="270" t="str">
        <f t="shared" si="3"/>
        <v/>
      </c>
      <c r="L43" s="271" t="str">
        <f t="shared" si="4"/>
        <v/>
      </c>
      <c r="M43" s="279"/>
      <c r="N43" s="273" t="str">
        <f t="shared" si="5"/>
        <v/>
      </c>
      <c r="O43" s="274"/>
      <c r="P43" s="275"/>
      <c r="Q43" s="275" t="str">
        <f t="shared" si="6"/>
        <v/>
      </c>
      <c r="R43" s="281">
        <f t="shared" si="7"/>
        <v>0</v>
      </c>
      <c r="S43" s="232" t="str">
        <f t="array" ref="S43">XLOOKUP(E43,PESOS!$B$2:$B2624,PESOS!$F$2:$F2624,"")</f>
        <v/>
      </c>
      <c r="T43" s="223" t="str">
        <f t="shared" si="8"/>
        <v/>
      </c>
      <c r="V43" s="277" t="str">
        <f t="shared" si="9"/>
        <v/>
      </c>
      <c r="W43" s="233"/>
    </row>
    <row r="44">
      <c r="B44" s="199"/>
      <c r="C44" s="223"/>
      <c r="E44" s="223"/>
      <c r="F44" s="223" t="str">
        <f t="array" ref="F44">IF(E44="","",XLOOKUP(E44,DATOS!$D$6:$D2624,DATOS!$C$6:$C2624,0,0,1))</f>
        <v/>
      </c>
      <c r="G44" s="189"/>
      <c r="H44" s="189"/>
      <c r="I44" s="270"/>
      <c r="J44" s="270"/>
      <c r="K44" s="270" t="str">
        <f t="shared" si="3"/>
        <v/>
      </c>
      <c r="L44" s="271" t="str">
        <f t="shared" si="4"/>
        <v/>
      </c>
      <c r="M44" s="279"/>
      <c r="N44" s="273" t="str">
        <f t="shared" si="5"/>
        <v/>
      </c>
      <c r="O44" s="274"/>
      <c r="P44" s="275"/>
      <c r="Q44" s="275" t="str">
        <f t="shared" si="6"/>
        <v/>
      </c>
      <c r="R44" s="281">
        <f t="shared" si="7"/>
        <v>0</v>
      </c>
      <c r="S44" s="232" t="str">
        <f t="array" ref="S44">XLOOKUP(E44,PESOS!$B$2:$B2624,PESOS!$F$2:$F2624,"")</f>
        <v/>
      </c>
      <c r="T44" s="223" t="str">
        <f t="shared" si="8"/>
        <v/>
      </c>
      <c r="V44" s="277" t="str">
        <f t="shared" si="9"/>
        <v/>
      </c>
      <c r="W44" s="233"/>
    </row>
    <row r="45">
      <c r="B45" s="199"/>
      <c r="C45" s="223"/>
      <c r="E45" s="223"/>
      <c r="F45" s="223" t="str">
        <f t="array" ref="F45">IF(E45="","",XLOOKUP(E45,DATOS!$D$6:$D2624,DATOS!$C$6:$C2624,0,0,1))</f>
        <v/>
      </c>
      <c r="G45" s="189"/>
      <c r="H45" s="189"/>
      <c r="I45" s="270"/>
      <c r="J45" s="270"/>
      <c r="K45" s="270" t="str">
        <f t="shared" si="3"/>
        <v/>
      </c>
      <c r="L45" s="271" t="str">
        <f t="shared" si="4"/>
        <v/>
      </c>
      <c r="M45" s="279"/>
      <c r="N45" s="273" t="str">
        <f t="shared" si="5"/>
        <v/>
      </c>
      <c r="O45" s="274"/>
      <c r="P45" s="275"/>
      <c r="Q45" s="275" t="str">
        <f t="shared" si="6"/>
        <v/>
      </c>
      <c r="R45" s="281">
        <f t="shared" si="7"/>
        <v>0</v>
      </c>
      <c r="S45" s="232" t="str">
        <f t="array" ref="S45">XLOOKUP(E45,PESOS!$B$2:$B2624,PESOS!$F$2:$F2624,"")</f>
        <v/>
      </c>
      <c r="T45" s="223" t="str">
        <f t="shared" si="8"/>
        <v/>
      </c>
      <c r="V45" s="277" t="str">
        <f t="shared" si="9"/>
        <v/>
      </c>
      <c r="W45" s="233"/>
    </row>
    <row r="46">
      <c r="B46" s="199"/>
      <c r="C46" s="223"/>
      <c r="E46" s="223"/>
      <c r="F46" s="223" t="str">
        <f t="array" ref="F46">IF(E46="","",XLOOKUP(E46,DATOS!$D$6:$D2624,DATOS!$C$6:$C2624,0,0,1))</f>
        <v/>
      </c>
      <c r="G46" s="189"/>
      <c r="H46" s="189"/>
      <c r="I46" s="270"/>
      <c r="J46" s="270"/>
      <c r="K46" s="270" t="str">
        <f t="shared" si="3"/>
        <v/>
      </c>
      <c r="L46" s="271" t="str">
        <f t="shared" si="4"/>
        <v/>
      </c>
      <c r="M46" s="279"/>
      <c r="N46" s="273" t="str">
        <f t="shared" si="5"/>
        <v/>
      </c>
      <c r="O46" s="274"/>
      <c r="P46" s="275"/>
      <c r="Q46" s="275" t="str">
        <f t="shared" si="6"/>
        <v/>
      </c>
      <c r="R46" s="281">
        <f t="shared" si="7"/>
        <v>0</v>
      </c>
      <c r="S46" s="232" t="str">
        <f t="array" ref="S46">XLOOKUP(E46,PESOS!$B$2:$B2624,PESOS!$F$2:$F2624,"")</f>
        <v/>
      </c>
      <c r="T46" s="223" t="str">
        <f t="shared" si="8"/>
        <v/>
      </c>
      <c r="V46" s="277" t="str">
        <f t="shared" si="9"/>
        <v/>
      </c>
      <c r="W46" s="233"/>
    </row>
    <row r="47">
      <c r="B47" s="199"/>
      <c r="C47" s="223"/>
      <c r="E47" s="223"/>
      <c r="F47" s="223" t="str">
        <f t="array" ref="F47">IF(E47="","",XLOOKUP(E47,DATOS!$D$6:$D2624,DATOS!$C$6:$C2624,0,0,1))</f>
        <v/>
      </c>
      <c r="G47" s="189"/>
      <c r="H47" s="189"/>
      <c r="I47" s="270"/>
      <c r="J47" s="270"/>
      <c r="K47" s="270" t="str">
        <f t="shared" si="3"/>
        <v/>
      </c>
      <c r="L47" s="271" t="str">
        <f t="shared" si="4"/>
        <v/>
      </c>
      <c r="M47" s="279"/>
      <c r="N47" s="273" t="str">
        <f t="shared" si="5"/>
        <v/>
      </c>
      <c r="O47" s="274"/>
      <c r="P47" s="275"/>
      <c r="Q47" s="275" t="str">
        <f t="shared" si="6"/>
        <v/>
      </c>
      <c r="R47" s="281">
        <f t="shared" si="7"/>
        <v>0</v>
      </c>
      <c r="S47" s="232" t="str">
        <f t="array" ref="S47">XLOOKUP(E47,PESOS!$B$2:$B2624,PESOS!$F$2:$F2624,"")</f>
        <v/>
      </c>
      <c r="T47" s="223" t="str">
        <f t="shared" si="8"/>
        <v/>
      </c>
      <c r="V47" s="277" t="str">
        <f t="shared" si="9"/>
        <v/>
      </c>
      <c r="W47" s="233"/>
    </row>
    <row r="48">
      <c r="B48" s="199"/>
      <c r="C48" s="223"/>
      <c r="E48" s="223"/>
      <c r="F48" s="223" t="str">
        <f t="array" ref="F48">IF(E48="","",XLOOKUP(E48,DATOS!$D$6:$D2624,DATOS!$C$6:$C2624,0,0,1))</f>
        <v/>
      </c>
      <c r="G48" s="189"/>
      <c r="H48" s="189"/>
      <c r="I48" s="270"/>
      <c r="J48" s="270"/>
      <c r="K48" s="270" t="str">
        <f t="shared" si="3"/>
        <v/>
      </c>
      <c r="L48" s="271" t="str">
        <f t="shared" si="4"/>
        <v/>
      </c>
      <c r="M48" s="279"/>
      <c r="N48" s="273" t="str">
        <f t="shared" si="5"/>
        <v/>
      </c>
      <c r="O48" s="274"/>
      <c r="P48" s="275"/>
      <c r="Q48" s="275" t="str">
        <f t="shared" si="6"/>
        <v/>
      </c>
      <c r="R48" s="281">
        <f t="shared" si="7"/>
        <v>0</v>
      </c>
      <c r="S48" s="232" t="str">
        <f t="array" ref="S48">XLOOKUP(E48,PESOS!$B$2:$B2624,PESOS!$F$2:$F2624,"")</f>
        <v/>
      </c>
      <c r="T48" s="223" t="str">
        <f t="shared" si="8"/>
        <v/>
      </c>
      <c r="V48" s="277" t="str">
        <f t="shared" si="9"/>
        <v/>
      </c>
      <c r="W48" s="233"/>
    </row>
    <row r="49">
      <c r="B49" s="199"/>
      <c r="C49" s="223"/>
      <c r="E49" s="223"/>
      <c r="F49" s="223" t="str">
        <f t="array" ref="F49">IF(E49="","",XLOOKUP(E49,DATOS!$D$6:$D2624,DATOS!$C$6:$C2624,0,0,1))</f>
        <v/>
      </c>
      <c r="G49" s="189"/>
      <c r="H49" s="189"/>
      <c r="I49" s="270"/>
      <c r="J49" s="270"/>
      <c r="K49" s="270" t="str">
        <f t="shared" si="3"/>
        <v/>
      </c>
      <c r="L49" s="271" t="str">
        <f t="shared" si="4"/>
        <v/>
      </c>
      <c r="M49" s="279"/>
      <c r="N49" s="273" t="str">
        <f t="shared" si="5"/>
        <v/>
      </c>
      <c r="O49" s="274"/>
      <c r="P49" s="275"/>
      <c r="Q49" s="275" t="str">
        <f t="shared" si="6"/>
        <v/>
      </c>
      <c r="R49" s="281">
        <f t="shared" si="7"/>
        <v>0</v>
      </c>
      <c r="S49" s="232" t="str">
        <f t="array" ref="S49">XLOOKUP(E49,PESOS!$B$2:$B2624,PESOS!$F$2:$F2624,"")</f>
        <v/>
      </c>
      <c r="T49" s="223" t="str">
        <f t="shared" si="8"/>
        <v/>
      </c>
      <c r="V49" s="277" t="str">
        <f t="shared" si="9"/>
        <v/>
      </c>
      <c r="W49" s="233"/>
    </row>
    <row r="50">
      <c r="B50" s="199"/>
      <c r="C50" s="223"/>
      <c r="E50" s="223"/>
      <c r="F50" s="223" t="str">
        <f t="array" ref="F50">IF(E50="","",XLOOKUP(E50,DATOS!$D$6:$D2624,DATOS!$C$6:$C2624,0,0,1))</f>
        <v/>
      </c>
      <c r="G50" s="189"/>
      <c r="H50" s="189"/>
      <c r="I50" s="270"/>
      <c r="J50" s="270"/>
      <c r="K50" s="270" t="str">
        <f t="shared" si="3"/>
        <v/>
      </c>
      <c r="L50" s="271" t="str">
        <f t="shared" si="4"/>
        <v/>
      </c>
      <c r="M50" s="279"/>
      <c r="N50" s="273" t="str">
        <f t="shared" si="5"/>
        <v/>
      </c>
      <c r="O50" s="274"/>
      <c r="P50" s="275"/>
      <c r="Q50" s="275" t="str">
        <f t="shared" si="6"/>
        <v/>
      </c>
      <c r="R50" s="281">
        <f t="shared" si="7"/>
        <v>0</v>
      </c>
      <c r="S50" s="232" t="str">
        <f t="array" ref="S50">XLOOKUP(E50,PESOS!$B$2:$B2624,PESOS!$F$2:$F2624,"")</f>
        <v/>
      </c>
      <c r="T50" s="223" t="str">
        <f t="shared" si="8"/>
        <v/>
      </c>
      <c r="V50" s="277" t="str">
        <f t="shared" si="9"/>
        <v/>
      </c>
      <c r="W50" s="233"/>
    </row>
    <row r="51">
      <c r="B51" s="199"/>
      <c r="C51" s="223"/>
      <c r="E51" s="223"/>
      <c r="F51" s="223" t="str">
        <f t="array" ref="F51">IF(E51="","",XLOOKUP(E51,DATOS!$D$6:$D2624,DATOS!$C$6:$C2624,0,0,1))</f>
        <v/>
      </c>
      <c r="G51" s="189"/>
      <c r="H51" s="189"/>
      <c r="I51" s="270"/>
      <c r="J51" s="270"/>
      <c r="K51" s="270" t="str">
        <f t="shared" si="3"/>
        <v/>
      </c>
      <c r="L51" s="271" t="str">
        <f t="shared" si="4"/>
        <v/>
      </c>
      <c r="M51" s="279"/>
      <c r="N51" s="273" t="str">
        <f t="shared" si="5"/>
        <v/>
      </c>
      <c r="O51" s="274"/>
      <c r="P51" s="275"/>
      <c r="Q51" s="275" t="str">
        <f t="shared" si="6"/>
        <v/>
      </c>
      <c r="R51" s="281">
        <f t="shared" si="7"/>
        <v>0</v>
      </c>
      <c r="S51" s="232" t="str">
        <f t="array" ref="S51">XLOOKUP(E51,PESOS!$B$2:$B2624,PESOS!$F$2:$F2624,"")</f>
        <v/>
      </c>
      <c r="T51" s="223" t="str">
        <f t="shared" si="8"/>
        <v/>
      </c>
      <c r="V51" s="277" t="str">
        <f t="shared" si="9"/>
        <v/>
      </c>
      <c r="W51" s="233"/>
    </row>
    <row r="52">
      <c r="B52" s="199"/>
      <c r="C52" s="223"/>
      <c r="E52" s="223"/>
      <c r="F52" s="223" t="str">
        <f t="array" ref="F52">IF(E52="","",XLOOKUP(E52,DATOS!$D$6:$D2624,DATOS!$C$6:$C2624,0,0,1))</f>
        <v/>
      </c>
      <c r="G52" s="189"/>
      <c r="H52" s="189"/>
      <c r="I52" s="270"/>
      <c r="J52" s="270"/>
      <c r="K52" s="270" t="str">
        <f t="shared" si="3"/>
        <v/>
      </c>
      <c r="L52" s="271" t="str">
        <f t="shared" si="4"/>
        <v/>
      </c>
      <c r="M52" s="279"/>
      <c r="N52" s="273" t="str">
        <f t="shared" si="5"/>
        <v/>
      </c>
      <c r="O52" s="274"/>
      <c r="P52" s="275"/>
      <c r="Q52" s="275" t="str">
        <f t="shared" si="6"/>
        <v/>
      </c>
      <c r="R52" s="281">
        <f t="shared" si="7"/>
        <v>0</v>
      </c>
      <c r="S52" s="232" t="str">
        <f t="array" ref="S52">XLOOKUP(E52,PESOS!$B$2:$B2624,PESOS!$F$2:$F2624,"")</f>
        <v/>
      </c>
      <c r="T52" s="223" t="str">
        <f t="shared" si="8"/>
        <v/>
      </c>
      <c r="V52" s="277" t="str">
        <f t="shared" si="9"/>
        <v/>
      </c>
      <c r="W52" s="233"/>
    </row>
    <row r="53">
      <c r="B53" s="199"/>
      <c r="C53" s="223"/>
      <c r="E53" s="223"/>
      <c r="F53" s="223" t="str">
        <f t="array" ref="F53">IF(E53="","",XLOOKUP(E53,DATOS!$D$6:$D2624,DATOS!$C$6:$C2624,0,0,1))</f>
        <v/>
      </c>
      <c r="G53" s="189"/>
      <c r="H53" s="189"/>
      <c r="I53" s="270"/>
      <c r="J53" s="270"/>
      <c r="K53" s="270" t="str">
        <f t="shared" si="3"/>
        <v/>
      </c>
      <c r="L53" s="271" t="str">
        <f t="shared" si="4"/>
        <v/>
      </c>
      <c r="M53" s="279"/>
      <c r="N53" s="273" t="str">
        <f t="shared" si="5"/>
        <v/>
      </c>
      <c r="O53" s="274"/>
      <c r="P53" s="275"/>
      <c r="Q53" s="275" t="str">
        <f t="shared" si="6"/>
        <v/>
      </c>
      <c r="R53" s="281">
        <f t="shared" si="7"/>
        <v>0</v>
      </c>
      <c r="S53" s="232" t="str">
        <f t="array" ref="S53">XLOOKUP(E53,PESOS!$B$2:$B2624,PESOS!$F$2:$F2624,"")</f>
        <v/>
      </c>
      <c r="T53" s="223" t="str">
        <f t="shared" si="8"/>
        <v/>
      </c>
      <c r="V53" s="277" t="str">
        <f t="shared" si="9"/>
        <v/>
      </c>
      <c r="W53" s="233"/>
    </row>
    <row r="54">
      <c r="B54" s="199"/>
      <c r="C54" s="223"/>
      <c r="E54" s="223"/>
      <c r="F54" s="223" t="str">
        <f t="array" ref="F54">IF(E54="","",XLOOKUP(E54,DATOS!$D$6:$D2624,DATOS!$C$6:$C2624,0,0,1))</f>
        <v/>
      </c>
      <c r="G54" s="189"/>
      <c r="H54" s="189"/>
      <c r="I54" s="270"/>
      <c r="J54" s="270"/>
      <c r="K54" s="270" t="str">
        <f t="shared" si="3"/>
        <v/>
      </c>
      <c r="L54" s="271" t="str">
        <f t="shared" si="4"/>
        <v/>
      </c>
      <c r="M54" s="279"/>
      <c r="N54" s="273" t="str">
        <f t="shared" si="5"/>
        <v/>
      </c>
      <c r="O54" s="274"/>
      <c r="P54" s="275"/>
      <c r="Q54" s="275" t="str">
        <f t="shared" si="6"/>
        <v/>
      </c>
      <c r="R54" s="281">
        <f t="shared" si="7"/>
        <v>0</v>
      </c>
      <c r="S54" s="232" t="str">
        <f t="array" ref="S54">XLOOKUP(E54,PESOS!$B$2:$B2624,PESOS!$F$2:$F2624,"")</f>
        <v/>
      </c>
      <c r="T54" s="223" t="str">
        <f t="shared" si="8"/>
        <v/>
      </c>
      <c r="V54" s="277" t="str">
        <f t="shared" si="9"/>
        <v/>
      </c>
      <c r="W54" s="233"/>
    </row>
    <row r="55">
      <c r="B55" s="199"/>
      <c r="C55" s="223"/>
      <c r="E55" s="223"/>
      <c r="F55" s="223" t="str">
        <f t="array" ref="F55">IF(E55="","",XLOOKUP(E55,DATOS!$D$6:$D2624,DATOS!$C$6:$C2624,0,0,1))</f>
        <v/>
      </c>
      <c r="G55" s="189"/>
      <c r="H55" s="189"/>
      <c r="I55" s="270"/>
      <c r="J55" s="270"/>
      <c r="K55" s="270" t="str">
        <f t="shared" si="3"/>
        <v/>
      </c>
      <c r="L55" s="271" t="str">
        <f t="shared" si="4"/>
        <v/>
      </c>
      <c r="M55" s="279"/>
      <c r="N55" s="273" t="str">
        <f t="shared" si="5"/>
        <v/>
      </c>
      <c r="O55" s="274"/>
      <c r="P55" s="275"/>
      <c r="Q55" s="275" t="str">
        <f t="shared" si="6"/>
        <v/>
      </c>
      <c r="R55" s="281">
        <f t="shared" si="7"/>
        <v>0</v>
      </c>
      <c r="S55" s="232" t="str">
        <f t="array" ref="S55">XLOOKUP(E55,PESOS!$B$2:$B2624,PESOS!$F$2:$F2624,"")</f>
        <v/>
      </c>
      <c r="T55" s="223" t="str">
        <f t="shared" si="8"/>
        <v/>
      </c>
      <c r="V55" s="277" t="str">
        <f t="shared" si="9"/>
        <v/>
      </c>
      <c r="W55" s="233"/>
    </row>
    <row r="56">
      <c r="B56" s="199"/>
      <c r="C56" s="223"/>
      <c r="E56" s="223"/>
      <c r="F56" s="223" t="str">
        <f t="array" ref="F56">IF(E56="","",XLOOKUP(E56,DATOS!$D$6:$D2624,DATOS!$C$6:$C2624,0,0,1))</f>
        <v/>
      </c>
      <c r="G56" s="189"/>
      <c r="H56" s="189"/>
      <c r="I56" s="270"/>
      <c r="J56" s="270"/>
      <c r="K56" s="270" t="str">
        <f t="shared" si="3"/>
        <v/>
      </c>
      <c r="L56" s="271" t="str">
        <f t="shared" si="4"/>
        <v/>
      </c>
      <c r="M56" s="279"/>
      <c r="N56" s="273" t="str">
        <f t="shared" si="5"/>
        <v/>
      </c>
      <c r="O56" s="274"/>
      <c r="P56" s="275"/>
      <c r="Q56" s="275" t="str">
        <f t="shared" si="6"/>
        <v/>
      </c>
      <c r="R56" s="281">
        <f t="shared" si="7"/>
        <v>0</v>
      </c>
      <c r="S56" s="232" t="str">
        <f t="array" ref="S56">XLOOKUP(E56,PESOS!$B$2:$B2624,PESOS!$F$2:$F2624,"")</f>
        <v/>
      </c>
      <c r="T56" s="223" t="str">
        <f t="shared" si="8"/>
        <v/>
      </c>
      <c r="V56" s="277" t="str">
        <f t="shared" si="9"/>
        <v/>
      </c>
      <c r="W56" s="233"/>
    </row>
    <row r="57">
      <c r="B57" s="199"/>
      <c r="C57" s="223"/>
      <c r="E57" s="223"/>
      <c r="F57" s="223" t="str">
        <f t="array" ref="F57">IF(E57="","",XLOOKUP(E57,DATOS!$D$6:$D2624,DATOS!$C$6:$C2624,0,0,1))</f>
        <v/>
      </c>
      <c r="G57" s="189"/>
      <c r="H57" s="189"/>
      <c r="I57" s="270"/>
      <c r="J57" s="270"/>
      <c r="K57" s="270" t="str">
        <f t="shared" si="3"/>
        <v/>
      </c>
      <c r="L57" s="271" t="str">
        <f t="shared" si="4"/>
        <v/>
      </c>
      <c r="M57" s="279"/>
      <c r="N57" s="273" t="str">
        <f t="shared" si="5"/>
        <v/>
      </c>
      <c r="O57" s="274"/>
      <c r="P57" s="275"/>
      <c r="Q57" s="275" t="str">
        <f t="shared" si="6"/>
        <v/>
      </c>
      <c r="R57" s="281">
        <f t="shared" si="7"/>
        <v>0</v>
      </c>
      <c r="S57" s="232" t="str">
        <f t="array" ref="S57">XLOOKUP(E57,PESOS!$B$2:$B2624,PESOS!$F$2:$F2624,"")</f>
        <v/>
      </c>
      <c r="T57" s="223" t="str">
        <f t="shared" si="8"/>
        <v/>
      </c>
      <c r="V57" s="277" t="str">
        <f t="shared" si="9"/>
        <v/>
      </c>
      <c r="W57" s="233"/>
    </row>
    <row r="58">
      <c r="B58" s="199"/>
      <c r="C58" s="223"/>
      <c r="E58" s="223"/>
      <c r="F58" s="223" t="str">
        <f t="array" ref="F58">IF(E58="","",XLOOKUP(E58,DATOS!$D$6:$D2624,DATOS!$C$6:$C2624,0,0,1))</f>
        <v/>
      </c>
      <c r="G58" s="189"/>
      <c r="H58" s="189"/>
      <c r="I58" s="270"/>
      <c r="J58" s="270"/>
      <c r="K58" s="270" t="str">
        <f t="shared" si="3"/>
        <v/>
      </c>
      <c r="L58" s="271" t="str">
        <f t="shared" si="4"/>
        <v/>
      </c>
      <c r="M58" s="279"/>
      <c r="N58" s="273" t="str">
        <f t="shared" si="5"/>
        <v/>
      </c>
      <c r="O58" s="274"/>
      <c r="P58" s="275"/>
      <c r="Q58" s="275" t="str">
        <f t="shared" si="6"/>
        <v/>
      </c>
      <c r="R58" s="281">
        <f t="shared" si="7"/>
        <v>0</v>
      </c>
      <c r="S58" s="232" t="str">
        <f t="array" ref="S58">XLOOKUP(E58,PESOS!$B$2:$B2624,PESOS!$F$2:$F2624,"")</f>
        <v/>
      </c>
      <c r="T58" s="223" t="str">
        <f t="shared" si="8"/>
        <v/>
      </c>
      <c r="V58" s="277" t="str">
        <f t="shared" si="9"/>
        <v/>
      </c>
      <c r="W58" s="233"/>
    </row>
    <row r="59">
      <c r="B59" s="199"/>
      <c r="C59" s="223"/>
      <c r="E59" s="223"/>
      <c r="F59" s="223" t="str">
        <f t="array" ref="F59">IF(E59="","",XLOOKUP(E59,DATOS!$D$6:$D2624,DATOS!$C$6:$C2624,0,0,1))</f>
        <v/>
      </c>
      <c r="G59" s="189"/>
      <c r="H59" s="189"/>
      <c r="I59" s="270"/>
      <c r="J59" s="270"/>
      <c r="K59" s="270" t="str">
        <f t="shared" si="3"/>
        <v/>
      </c>
      <c r="L59" s="271" t="str">
        <f t="shared" si="4"/>
        <v/>
      </c>
      <c r="M59" s="279"/>
      <c r="N59" s="273" t="str">
        <f t="shared" si="5"/>
        <v/>
      </c>
      <c r="O59" s="274"/>
      <c r="P59" s="275"/>
      <c r="Q59" s="275" t="str">
        <f t="shared" si="6"/>
        <v/>
      </c>
      <c r="R59" s="281">
        <f t="shared" si="7"/>
        <v>0</v>
      </c>
      <c r="S59" s="232" t="str">
        <f t="array" ref="S59">XLOOKUP(E59,PESOS!$B$2:$B2624,PESOS!$F$2:$F2624,"")</f>
        <v/>
      </c>
      <c r="T59" s="223" t="str">
        <f t="shared" si="8"/>
        <v/>
      </c>
      <c r="V59" s="277" t="str">
        <f t="shared" si="9"/>
        <v/>
      </c>
      <c r="W59" s="233"/>
    </row>
    <row r="60">
      <c r="B60" s="199"/>
      <c r="C60" s="223"/>
      <c r="E60" s="223"/>
      <c r="F60" s="223" t="str">
        <f t="array" ref="F60">IF(E60="","",XLOOKUP(E60,DATOS!$D$6:$D2624,DATOS!$C$6:$C2624,0,0,1))</f>
        <v/>
      </c>
      <c r="G60" s="189"/>
      <c r="H60" s="189"/>
      <c r="I60" s="270"/>
      <c r="J60" s="270"/>
      <c r="K60" s="270" t="str">
        <f t="shared" si="3"/>
        <v/>
      </c>
      <c r="L60" s="271" t="str">
        <f t="shared" si="4"/>
        <v/>
      </c>
      <c r="M60" s="279"/>
      <c r="N60" s="273" t="str">
        <f t="shared" si="5"/>
        <v/>
      </c>
      <c r="O60" s="274"/>
      <c r="P60" s="275"/>
      <c r="Q60" s="275" t="str">
        <f t="shared" si="6"/>
        <v/>
      </c>
      <c r="R60" s="281">
        <f t="shared" si="7"/>
        <v>0</v>
      </c>
      <c r="S60" s="232" t="str">
        <f t="array" ref="S60">XLOOKUP(E60,PESOS!$B$2:$B2624,PESOS!$F$2:$F2624,"")</f>
        <v/>
      </c>
      <c r="T60" s="223" t="str">
        <f t="shared" si="8"/>
        <v/>
      </c>
      <c r="V60" s="277" t="str">
        <f t="shared" si="9"/>
        <v/>
      </c>
      <c r="W60" s="233"/>
    </row>
    <row r="61">
      <c r="B61" s="199"/>
      <c r="C61" s="223"/>
      <c r="E61" s="223"/>
      <c r="F61" s="223" t="str">
        <f t="array" ref="F61">IF(E61="","",XLOOKUP(E61,DATOS!$D$6:$D2624,DATOS!$C$6:$C2624,0,0,1))</f>
        <v/>
      </c>
      <c r="G61" s="189"/>
      <c r="H61" s="189"/>
      <c r="I61" s="270"/>
      <c r="J61" s="270"/>
      <c r="K61" s="270" t="str">
        <f t="shared" si="3"/>
        <v/>
      </c>
      <c r="L61" s="271" t="str">
        <f t="shared" si="4"/>
        <v/>
      </c>
      <c r="M61" s="279"/>
      <c r="N61" s="273" t="str">
        <f t="shared" si="5"/>
        <v/>
      </c>
      <c r="O61" s="274"/>
      <c r="P61" s="275"/>
      <c r="Q61" s="275" t="str">
        <f t="shared" si="6"/>
        <v/>
      </c>
      <c r="R61" s="281">
        <f t="shared" si="7"/>
        <v>0</v>
      </c>
      <c r="S61" s="232" t="str">
        <f t="array" ref="S61">XLOOKUP(E61,PESOS!$B$2:$B2624,PESOS!$F$2:$F2624,"")</f>
        <v/>
      </c>
      <c r="T61" s="223" t="str">
        <f t="shared" si="8"/>
        <v/>
      </c>
      <c r="V61" s="277" t="str">
        <f t="shared" si="9"/>
        <v/>
      </c>
      <c r="W61" s="233"/>
    </row>
    <row r="62">
      <c r="B62" s="199"/>
      <c r="C62" s="223"/>
      <c r="E62" s="223"/>
      <c r="F62" s="223" t="str">
        <f t="array" ref="F62">IF(E62="","",XLOOKUP(E62,DATOS!$D$6:$D2624,DATOS!$C$6:$C2624,0,0,1))</f>
        <v/>
      </c>
      <c r="G62" s="189"/>
      <c r="H62" s="189"/>
      <c r="I62" s="270"/>
      <c r="J62" s="270"/>
      <c r="K62" s="270" t="str">
        <f t="shared" si="3"/>
        <v/>
      </c>
      <c r="L62" s="271" t="str">
        <f t="shared" si="4"/>
        <v/>
      </c>
      <c r="M62" s="279"/>
      <c r="N62" s="273" t="str">
        <f t="shared" si="5"/>
        <v/>
      </c>
      <c r="O62" s="274"/>
      <c r="P62" s="275"/>
      <c r="Q62" s="275" t="str">
        <f t="shared" si="6"/>
        <v/>
      </c>
      <c r="R62" s="281">
        <f t="shared" si="7"/>
        <v>0</v>
      </c>
      <c r="S62" s="232" t="str">
        <f t="array" ref="S62">XLOOKUP(E62,PESOS!$B$2:$B2624,PESOS!$F$2:$F2624,"")</f>
        <v/>
      </c>
      <c r="T62" s="223" t="str">
        <f t="shared" si="8"/>
        <v/>
      </c>
      <c r="V62" s="277" t="str">
        <f t="shared" si="9"/>
        <v/>
      </c>
      <c r="W62" s="233"/>
    </row>
    <row r="63">
      <c r="B63" s="199"/>
      <c r="C63" s="223"/>
      <c r="E63" s="223"/>
      <c r="F63" s="223" t="str">
        <f t="array" ref="F63">IF(E63="","",XLOOKUP(E63,DATOS!$D$6:$D2624,DATOS!$C$6:$C2624,0,0,1))</f>
        <v/>
      </c>
      <c r="G63" s="189"/>
      <c r="H63" s="189"/>
      <c r="I63" s="270"/>
      <c r="J63" s="270"/>
      <c r="K63" s="270" t="str">
        <f t="shared" si="3"/>
        <v/>
      </c>
      <c r="L63" s="271" t="str">
        <f t="shared" si="4"/>
        <v/>
      </c>
      <c r="M63" s="279"/>
      <c r="N63" s="273" t="str">
        <f t="shared" si="5"/>
        <v/>
      </c>
      <c r="O63" s="274"/>
      <c r="P63" s="275"/>
      <c r="Q63" s="275" t="str">
        <f t="shared" si="6"/>
        <v/>
      </c>
      <c r="R63" s="281">
        <f t="shared" si="7"/>
        <v>0</v>
      </c>
      <c r="S63" s="232" t="str">
        <f t="array" ref="S63">XLOOKUP(E63,PESOS!$B$2:$B2624,PESOS!$F$2:$F2624,"")</f>
        <v/>
      </c>
      <c r="T63" s="223" t="str">
        <f t="shared" si="8"/>
        <v/>
      </c>
      <c r="V63" s="277" t="str">
        <f t="shared" si="9"/>
        <v/>
      </c>
      <c r="W63" s="233"/>
    </row>
    <row r="64">
      <c r="B64" s="199"/>
      <c r="C64" s="223"/>
      <c r="E64" s="223"/>
      <c r="F64" s="223" t="str">
        <f t="array" ref="F64">IF(E64="","",XLOOKUP(E64,DATOS!$D$6:$D2624,DATOS!$C$6:$C2624,0,0,1))</f>
        <v/>
      </c>
      <c r="G64" s="189"/>
      <c r="H64" s="189"/>
      <c r="I64" s="270"/>
      <c r="J64" s="270"/>
      <c r="K64" s="270" t="str">
        <f t="shared" si="3"/>
        <v/>
      </c>
      <c r="L64" s="271" t="str">
        <f t="shared" si="4"/>
        <v/>
      </c>
      <c r="M64" s="279"/>
      <c r="N64" s="273" t="str">
        <f t="shared" si="5"/>
        <v/>
      </c>
      <c r="O64" s="274"/>
      <c r="P64" s="275"/>
      <c r="Q64" s="275" t="str">
        <f t="shared" si="6"/>
        <v/>
      </c>
      <c r="R64" s="281">
        <f t="shared" si="7"/>
        <v>0</v>
      </c>
      <c r="S64" s="232" t="str">
        <f t="array" ref="S64">XLOOKUP(E64,PESOS!$B$2:$B2624,PESOS!$F$2:$F2624,"")</f>
        <v/>
      </c>
      <c r="T64" s="223" t="str">
        <f t="shared" si="8"/>
        <v/>
      </c>
      <c r="V64" s="277" t="str">
        <f t="shared" si="9"/>
        <v/>
      </c>
      <c r="W64" s="233"/>
    </row>
    <row r="65">
      <c r="B65" s="199"/>
      <c r="C65" s="223"/>
      <c r="E65" s="223"/>
      <c r="F65" s="223" t="str">
        <f t="array" ref="F65">IF(E65="","",XLOOKUP(E65,DATOS!$D$6:$D2624,DATOS!$C$6:$C2624,0,0,1))</f>
        <v/>
      </c>
      <c r="G65" s="189"/>
      <c r="H65" s="189"/>
      <c r="I65" s="270"/>
      <c r="J65" s="270"/>
      <c r="K65" s="270" t="str">
        <f t="shared" si="3"/>
        <v/>
      </c>
      <c r="L65" s="271" t="str">
        <f t="shared" si="4"/>
        <v/>
      </c>
      <c r="M65" s="279"/>
      <c r="N65" s="273" t="str">
        <f t="shared" si="5"/>
        <v/>
      </c>
      <c r="O65" s="274"/>
      <c r="P65" s="275"/>
      <c r="Q65" s="275" t="str">
        <f t="shared" si="6"/>
        <v/>
      </c>
      <c r="R65" s="281">
        <f t="shared" si="7"/>
        <v>0</v>
      </c>
      <c r="S65" s="232" t="str">
        <f t="array" ref="S65">XLOOKUP(E65,PESOS!$B$2:$B2624,PESOS!$F$2:$F2624,"")</f>
        <v/>
      </c>
      <c r="T65" s="223" t="str">
        <f t="shared" si="8"/>
        <v/>
      </c>
      <c r="V65" s="277" t="str">
        <f t="shared" si="9"/>
        <v/>
      </c>
      <c r="W65" s="233"/>
    </row>
    <row r="66">
      <c r="B66" s="199"/>
      <c r="C66" s="223"/>
      <c r="E66" s="223"/>
      <c r="F66" s="223" t="str">
        <f t="array" ref="F66">IF(E66="","",XLOOKUP(E66,DATOS!$D$6:$D2624,DATOS!$C$6:$C2624,0,0,1))</f>
        <v/>
      </c>
      <c r="G66" s="189"/>
      <c r="H66" s="189"/>
      <c r="I66" s="270"/>
      <c r="J66" s="270"/>
      <c r="K66" s="270" t="str">
        <f t="shared" si="3"/>
        <v/>
      </c>
      <c r="L66" s="271" t="str">
        <f t="shared" si="4"/>
        <v/>
      </c>
      <c r="M66" s="279"/>
      <c r="N66" s="273" t="str">
        <f t="shared" si="5"/>
        <v/>
      </c>
      <c r="O66" s="274"/>
      <c r="P66" s="275"/>
      <c r="Q66" s="275" t="str">
        <f t="shared" si="6"/>
        <v/>
      </c>
      <c r="R66" s="281">
        <f t="shared" si="7"/>
        <v>0</v>
      </c>
      <c r="S66" s="232" t="str">
        <f t="array" ref="S66">XLOOKUP(E66,PESOS!$B$2:$B2624,PESOS!$F$2:$F2624,"")</f>
        <v/>
      </c>
      <c r="T66" s="223" t="str">
        <f t="shared" si="8"/>
        <v/>
      </c>
      <c r="V66" s="277" t="str">
        <f t="shared" si="9"/>
        <v/>
      </c>
      <c r="W66" s="233"/>
    </row>
    <row r="67">
      <c r="B67" s="199"/>
      <c r="C67" s="223"/>
      <c r="E67" s="223"/>
      <c r="F67" s="223" t="str">
        <f t="array" ref="F67">IF(E67="","",XLOOKUP(E67,DATOS!$D$6:$D2624,DATOS!$C$6:$C2624,0,0,1))</f>
        <v/>
      </c>
      <c r="G67" s="189"/>
      <c r="H67" s="189"/>
      <c r="I67" s="270"/>
      <c r="J67" s="270"/>
      <c r="K67" s="270" t="str">
        <f t="shared" si="3"/>
        <v/>
      </c>
      <c r="L67" s="271" t="str">
        <f t="shared" si="4"/>
        <v/>
      </c>
      <c r="M67" s="279"/>
      <c r="N67" s="273" t="str">
        <f t="shared" si="5"/>
        <v/>
      </c>
      <c r="O67" s="274"/>
      <c r="P67" s="275"/>
      <c r="Q67" s="275" t="str">
        <f t="shared" si="6"/>
        <v/>
      </c>
      <c r="R67" s="281">
        <f t="shared" si="7"/>
        <v>0</v>
      </c>
      <c r="S67" s="232" t="str">
        <f t="array" ref="S67">XLOOKUP(E67,PESOS!$B$2:$B2624,PESOS!$F$2:$F2624,"")</f>
        <v/>
      </c>
      <c r="T67" s="223" t="str">
        <f t="shared" si="8"/>
        <v/>
      </c>
      <c r="V67" s="277" t="str">
        <f t="shared" si="9"/>
        <v/>
      </c>
      <c r="W67" s="233"/>
    </row>
    <row r="68">
      <c r="B68" s="199"/>
      <c r="C68" s="223"/>
      <c r="E68" s="223"/>
      <c r="F68" s="223" t="str">
        <f t="array" ref="F68">IF(E68="","",XLOOKUP(E68,DATOS!$D$6:$D2624,DATOS!$C$6:$C2624,0,0,1))</f>
        <v/>
      </c>
      <c r="G68" s="189"/>
      <c r="H68" s="189"/>
      <c r="I68" s="270"/>
      <c r="J68" s="270"/>
      <c r="K68" s="270" t="str">
        <f t="shared" si="3"/>
        <v/>
      </c>
      <c r="L68" s="271" t="str">
        <f t="shared" si="4"/>
        <v/>
      </c>
      <c r="M68" s="279"/>
      <c r="N68" s="273" t="str">
        <f t="shared" si="5"/>
        <v/>
      </c>
      <c r="O68" s="274"/>
      <c r="P68" s="275"/>
      <c r="Q68" s="275" t="str">
        <f t="shared" si="6"/>
        <v/>
      </c>
      <c r="R68" s="281">
        <f t="shared" si="7"/>
        <v>0</v>
      </c>
      <c r="S68" s="232" t="str">
        <f t="array" ref="S68">XLOOKUP(E68,PESOS!$B$2:$B2624,PESOS!$F$2:$F2624,"")</f>
        <v/>
      </c>
      <c r="T68" s="223" t="str">
        <f t="shared" si="8"/>
        <v/>
      </c>
      <c r="V68" s="277" t="str">
        <f t="shared" si="9"/>
        <v/>
      </c>
      <c r="W68" s="233"/>
    </row>
    <row r="69">
      <c r="B69" s="199"/>
      <c r="C69" s="223"/>
      <c r="E69" s="223"/>
      <c r="F69" s="223" t="str">
        <f t="array" ref="F69">IF(E69="","",XLOOKUP(E69,DATOS!$D$6:$D2624,DATOS!$C$6:$C2624,0,0,1))</f>
        <v/>
      </c>
      <c r="G69" s="189"/>
      <c r="H69" s="189"/>
      <c r="I69" s="270"/>
      <c r="J69" s="270"/>
      <c r="K69" s="270" t="str">
        <f t="shared" si="3"/>
        <v/>
      </c>
      <c r="L69" s="271" t="str">
        <f t="shared" si="4"/>
        <v/>
      </c>
      <c r="M69" s="279"/>
      <c r="N69" s="273" t="str">
        <f t="shared" si="5"/>
        <v/>
      </c>
      <c r="O69" s="274"/>
      <c r="P69" s="275"/>
      <c r="Q69" s="275" t="str">
        <f t="shared" si="6"/>
        <v/>
      </c>
      <c r="R69" s="281">
        <f t="shared" si="7"/>
        <v>0</v>
      </c>
      <c r="S69" s="232" t="str">
        <f t="array" ref="S69">XLOOKUP(E69,PESOS!$B$2:$B2624,PESOS!$F$2:$F2624,"")</f>
        <v/>
      </c>
      <c r="T69" s="223" t="str">
        <f t="shared" si="8"/>
        <v/>
      </c>
      <c r="V69" s="277" t="str">
        <f t="shared" si="9"/>
        <v/>
      </c>
      <c r="W69" s="233"/>
    </row>
    <row r="70">
      <c r="B70" s="199"/>
      <c r="C70" s="223"/>
      <c r="E70" s="223"/>
      <c r="F70" s="223" t="str">
        <f t="array" ref="F70">IF(E70="","",XLOOKUP(E70,DATOS!$D$6:$D2624,DATOS!$C$6:$C2624,0,0,1))</f>
        <v/>
      </c>
      <c r="G70" s="189"/>
      <c r="H70" s="189"/>
      <c r="I70" s="270"/>
      <c r="J70" s="270"/>
      <c r="K70" s="270" t="str">
        <f t="shared" si="3"/>
        <v/>
      </c>
      <c r="L70" s="271" t="str">
        <f t="shared" si="4"/>
        <v/>
      </c>
      <c r="M70" s="279"/>
      <c r="N70" s="273" t="str">
        <f t="shared" si="5"/>
        <v/>
      </c>
      <c r="O70" s="274"/>
      <c r="P70" s="275"/>
      <c r="Q70" s="275" t="str">
        <f t="shared" si="6"/>
        <v/>
      </c>
      <c r="R70" s="281">
        <f t="shared" si="7"/>
        <v>0</v>
      </c>
      <c r="S70" s="232" t="str">
        <f t="array" ref="S70">XLOOKUP(E70,PESOS!$B$2:$B2624,PESOS!$F$2:$F2624,"")</f>
        <v/>
      </c>
      <c r="T70" s="223" t="str">
        <f t="shared" si="8"/>
        <v/>
      </c>
      <c r="V70" s="277" t="str">
        <f t="shared" si="9"/>
        <v/>
      </c>
      <c r="W70" s="233"/>
    </row>
    <row r="71">
      <c r="B71" s="199"/>
      <c r="C71" s="223"/>
      <c r="E71" s="223"/>
      <c r="F71" s="223" t="str">
        <f t="array" ref="F71">IF(E71="","",XLOOKUP(E71,DATOS!$D$6:$D2624,DATOS!$C$6:$C2624,0,0,1))</f>
        <v/>
      </c>
      <c r="G71" s="189"/>
      <c r="H71" s="189"/>
      <c r="I71" s="270"/>
      <c r="J71" s="270"/>
      <c r="K71" s="270" t="str">
        <f t="shared" si="3"/>
        <v/>
      </c>
      <c r="L71" s="271" t="str">
        <f t="shared" si="4"/>
        <v/>
      </c>
      <c r="M71" s="279"/>
      <c r="N71" s="273" t="str">
        <f t="shared" si="5"/>
        <v/>
      </c>
      <c r="O71" s="274"/>
      <c r="P71" s="275"/>
      <c r="Q71" s="275" t="str">
        <f t="shared" si="6"/>
        <v/>
      </c>
      <c r="R71" s="281">
        <f t="shared" si="7"/>
        <v>0</v>
      </c>
      <c r="S71" s="232" t="str">
        <f t="array" ref="S71">XLOOKUP(E71,PESOS!$B$2:$B2624,PESOS!$F$2:$F2624,"")</f>
        <v/>
      </c>
      <c r="T71" s="223" t="str">
        <f t="shared" si="8"/>
        <v/>
      </c>
      <c r="V71" s="277" t="str">
        <f t="shared" si="9"/>
        <v/>
      </c>
      <c r="W71" s="233"/>
    </row>
    <row r="72">
      <c r="B72" s="199"/>
      <c r="C72" s="223"/>
      <c r="E72" s="223"/>
      <c r="F72" s="223" t="str">
        <f t="array" ref="F72">IF(E72="","",XLOOKUP(E72,DATOS!$D$6:$D2624,DATOS!$C$6:$C2624,0,0,1))</f>
        <v/>
      </c>
      <c r="G72" s="189"/>
      <c r="H72" s="189"/>
      <c r="I72" s="270"/>
      <c r="J72" s="270"/>
      <c r="K72" s="270" t="str">
        <f t="shared" si="3"/>
        <v/>
      </c>
      <c r="L72" s="271" t="str">
        <f t="shared" si="4"/>
        <v/>
      </c>
      <c r="M72" s="279"/>
      <c r="N72" s="273" t="str">
        <f t="shared" si="5"/>
        <v/>
      </c>
      <c r="O72" s="274"/>
      <c r="P72" s="275"/>
      <c r="Q72" s="275" t="str">
        <f t="shared" si="6"/>
        <v/>
      </c>
      <c r="R72" s="281">
        <f t="shared" si="7"/>
        <v>0</v>
      </c>
      <c r="S72" s="232" t="str">
        <f t="array" ref="S72">XLOOKUP(E72,PESOS!$B$2:$B2624,PESOS!$F$2:$F2624,"")</f>
        <v/>
      </c>
      <c r="T72" s="223" t="str">
        <f t="shared" si="8"/>
        <v/>
      </c>
      <c r="V72" s="277" t="str">
        <f t="shared" si="9"/>
        <v/>
      </c>
      <c r="W72" s="233"/>
    </row>
    <row r="73">
      <c r="B73" s="199"/>
      <c r="C73" s="223"/>
      <c r="E73" s="223"/>
      <c r="F73" s="223" t="str">
        <f t="array" ref="F73">IF(E73="","",XLOOKUP(E73,DATOS!$D$6:$D2624,DATOS!$C$6:$C2624,0,0,1))</f>
        <v/>
      </c>
      <c r="G73" s="189"/>
      <c r="H73" s="189"/>
      <c r="I73" s="270"/>
      <c r="J73" s="270"/>
      <c r="K73" s="270" t="str">
        <f t="shared" si="3"/>
        <v/>
      </c>
      <c r="L73" s="271" t="str">
        <f t="shared" si="4"/>
        <v/>
      </c>
      <c r="M73" s="279"/>
      <c r="N73" s="273" t="str">
        <f t="shared" si="5"/>
        <v/>
      </c>
      <c r="O73" s="274"/>
      <c r="P73" s="275"/>
      <c r="Q73" s="275" t="str">
        <f t="shared" si="6"/>
        <v/>
      </c>
      <c r="R73" s="281">
        <f t="shared" si="7"/>
        <v>0</v>
      </c>
      <c r="S73" s="232" t="str">
        <f t="array" ref="S73">XLOOKUP(E73,PESOS!$B$2:$B2624,PESOS!$F$2:$F2624,"")</f>
        <v/>
      </c>
      <c r="T73" s="223" t="str">
        <f t="shared" si="8"/>
        <v/>
      </c>
      <c r="V73" s="277" t="str">
        <f t="shared" si="9"/>
        <v/>
      </c>
      <c r="W73" s="233"/>
    </row>
    <row r="74">
      <c r="B74" s="199"/>
      <c r="C74" s="223"/>
      <c r="E74" s="223"/>
      <c r="F74" s="223" t="str">
        <f t="array" ref="F74">IF(E74="","",XLOOKUP(E74,DATOS!$D$6:$D2624,DATOS!$C$6:$C2624,0,0,1))</f>
        <v/>
      </c>
      <c r="G74" s="189"/>
      <c r="H74" s="189"/>
      <c r="I74" s="270"/>
      <c r="J74" s="270"/>
      <c r="K74" s="270" t="str">
        <f t="shared" si="3"/>
        <v/>
      </c>
      <c r="L74" s="271" t="str">
        <f t="shared" si="4"/>
        <v/>
      </c>
      <c r="M74" s="279"/>
      <c r="N74" s="273" t="str">
        <f t="shared" si="5"/>
        <v/>
      </c>
      <c r="O74" s="274"/>
      <c r="P74" s="275"/>
      <c r="Q74" s="275" t="str">
        <f t="shared" si="6"/>
        <v/>
      </c>
      <c r="R74" s="281">
        <f t="shared" si="7"/>
        <v>0</v>
      </c>
      <c r="S74" s="232" t="str">
        <f t="array" ref="S74">XLOOKUP(E74,PESOS!$B$2:$B2624,PESOS!$F$2:$F2624,"")</f>
        <v/>
      </c>
      <c r="T74" s="223" t="str">
        <f t="shared" si="8"/>
        <v/>
      </c>
      <c r="V74" s="277" t="str">
        <f t="shared" si="9"/>
        <v/>
      </c>
      <c r="W74" s="233"/>
    </row>
    <row r="75">
      <c r="B75" s="199"/>
      <c r="C75" s="223"/>
      <c r="E75" s="223"/>
      <c r="F75" s="223" t="str">
        <f t="array" ref="F75">IF(E75="","",XLOOKUP(E75,DATOS!$D$6:$D2624,DATOS!$C$6:$C2624,0,0,1))</f>
        <v/>
      </c>
      <c r="G75" s="189"/>
      <c r="H75" s="189"/>
      <c r="I75" s="270"/>
      <c r="J75" s="270"/>
      <c r="K75" s="270" t="str">
        <f t="shared" si="3"/>
        <v/>
      </c>
      <c r="L75" s="271" t="str">
        <f t="shared" si="4"/>
        <v/>
      </c>
      <c r="M75" s="279"/>
      <c r="N75" s="273" t="str">
        <f t="shared" si="5"/>
        <v/>
      </c>
      <c r="O75" s="274"/>
      <c r="P75" s="275"/>
      <c r="Q75" s="275" t="str">
        <f t="shared" si="6"/>
        <v/>
      </c>
      <c r="R75" s="281">
        <f t="shared" si="7"/>
        <v>0</v>
      </c>
      <c r="S75" s="232" t="str">
        <f t="array" ref="S75">XLOOKUP(E75,PESOS!$B$2:$B2624,PESOS!$F$2:$F2624,"")</f>
        <v/>
      </c>
      <c r="T75" s="223" t="str">
        <f t="shared" si="8"/>
        <v/>
      </c>
      <c r="V75" s="277" t="str">
        <f t="shared" si="9"/>
        <v/>
      </c>
      <c r="W75" s="233"/>
    </row>
    <row r="76">
      <c r="B76" s="199"/>
      <c r="C76" s="223"/>
      <c r="E76" s="223"/>
      <c r="F76" s="223" t="str">
        <f t="array" ref="F76">IF(E76="","",XLOOKUP(E76,DATOS!$D$6:$D2624,DATOS!$C$6:$C2624,0,0,1))</f>
        <v/>
      </c>
      <c r="G76" s="189"/>
      <c r="H76" s="189"/>
      <c r="I76" s="270"/>
      <c r="J76" s="270"/>
      <c r="K76" s="270" t="str">
        <f t="shared" si="3"/>
        <v/>
      </c>
      <c r="L76" s="271" t="str">
        <f t="shared" si="4"/>
        <v/>
      </c>
      <c r="M76" s="279"/>
      <c r="N76" s="273" t="str">
        <f t="shared" si="5"/>
        <v/>
      </c>
      <c r="O76" s="274"/>
      <c r="P76" s="275"/>
      <c r="Q76" s="275" t="str">
        <f t="shared" si="6"/>
        <v/>
      </c>
      <c r="R76" s="281">
        <f t="shared" si="7"/>
        <v>0</v>
      </c>
      <c r="S76" s="232" t="str">
        <f t="array" ref="S76">XLOOKUP(E76,PESOS!$B$2:$B2624,PESOS!$F$2:$F2624,"")</f>
        <v/>
      </c>
      <c r="T76" s="223" t="str">
        <f t="shared" si="8"/>
        <v/>
      </c>
      <c r="V76" s="277" t="str">
        <f t="shared" si="9"/>
        <v/>
      </c>
      <c r="W76" s="233"/>
    </row>
    <row r="77">
      <c r="B77" s="199"/>
      <c r="C77" s="223"/>
      <c r="E77" s="223"/>
      <c r="F77" s="223" t="str">
        <f t="array" ref="F77">IF(E77="","",XLOOKUP(E77,DATOS!$D$6:$D2624,DATOS!$C$6:$C2624,0,0,1))</f>
        <v/>
      </c>
      <c r="G77" s="189"/>
      <c r="H77" s="189"/>
      <c r="I77" s="270"/>
      <c r="J77" s="270"/>
      <c r="K77" s="270" t="str">
        <f t="shared" si="3"/>
        <v/>
      </c>
      <c r="L77" s="271" t="str">
        <f t="shared" si="4"/>
        <v/>
      </c>
      <c r="M77" s="279"/>
      <c r="N77" s="273" t="str">
        <f t="shared" si="5"/>
        <v/>
      </c>
      <c r="O77" s="274"/>
      <c r="P77" s="275"/>
      <c r="Q77" s="275" t="str">
        <f t="shared" si="6"/>
        <v/>
      </c>
      <c r="R77" s="281">
        <f t="shared" si="7"/>
        <v>0</v>
      </c>
      <c r="S77" s="232" t="str">
        <f t="array" ref="S77">XLOOKUP(E77,PESOS!$B$2:$B2624,PESOS!$F$2:$F2624,"")</f>
        <v/>
      </c>
      <c r="T77" s="223" t="str">
        <f t="shared" si="8"/>
        <v/>
      </c>
      <c r="V77" s="277" t="str">
        <f t="shared" si="9"/>
        <v/>
      </c>
      <c r="W77" s="233"/>
    </row>
    <row r="78">
      <c r="B78" s="199"/>
      <c r="C78" s="223"/>
      <c r="E78" s="223"/>
      <c r="F78" s="223" t="str">
        <f t="array" ref="F78">IF(E78="","",XLOOKUP(E78,DATOS!$D$6:$D2624,DATOS!$C$6:$C2624,0,0,1))</f>
        <v/>
      </c>
      <c r="G78" s="189"/>
      <c r="H78" s="189"/>
      <c r="I78" s="270"/>
      <c r="J78" s="270"/>
      <c r="K78" s="270" t="str">
        <f t="shared" si="3"/>
        <v/>
      </c>
      <c r="L78" s="271" t="str">
        <f t="shared" si="4"/>
        <v/>
      </c>
      <c r="M78" s="279"/>
      <c r="N78" s="273" t="str">
        <f t="shared" si="5"/>
        <v/>
      </c>
      <c r="O78" s="274"/>
      <c r="P78" s="275"/>
      <c r="Q78" s="275" t="str">
        <f t="shared" si="6"/>
        <v/>
      </c>
      <c r="R78" s="281">
        <f t="shared" si="7"/>
        <v>0</v>
      </c>
      <c r="S78" s="232" t="str">
        <f t="array" ref="S78">XLOOKUP(E78,PESOS!$B$2:$B2624,PESOS!$F$2:$F2624,"")</f>
        <v/>
      </c>
      <c r="T78" s="223" t="str">
        <f t="shared" si="8"/>
        <v/>
      </c>
      <c r="V78" s="277" t="str">
        <f t="shared" si="9"/>
        <v/>
      </c>
      <c r="W78" s="233"/>
    </row>
    <row r="79">
      <c r="B79" s="199"/>
      <c r="C79" s="223"/>
      <c r="E79" s="223"/>
      <c r="F79" s="223" t="str">
        <f t="array" ref="F79">IF(E79="","",XLOOKUP(E79,DATOS!$D$6:$D2624,DATOS!$C$6:$C2624,0,0,1))</f>
        <v/>
      </c>
      <c r="G79" s="189"/>
      <c r="H79" s="189"/>
      <c r="I79" s="270"/>
      <c r="J79" s="270"/>
      <c r="K79" s="270" t="str">
        <f t="shared" si="3"/>
        <v/>
      </c>
      <c r="L79" s="271" t="str">
        <f t="shared" si="4"/>
        <v/>
      </c>
      <c r="M79" s="279"/>
      <c r="N79" s="273" t="str">
        <f t="shared" si="5"/>
        <v/>
      </c>
      <c r="O79" s="274"/>
      <c r="P79" s="275"/>
      <c r="Q79" s="275" t="str">
        <f t="shared" si="6"/>
        <v/>
      </c>
      <c r="R79" s="281">
        <f t="shared" si="7"/>
        <v>0</v>
      </c>
      <c r="S79" s="232" t="str">
        <f t="array" ref="S79">XLOOKUP(E79,PESOS!$B$2:$B2624,PESOS!$F$2:$F2624,"")</f>
        <v/>
      </c>
      <c r="T79" s="223" t="str">
        <f t="shared" si="8"/>
        <v/>
      </c>
      <c r="V79" s="277" t="str">
        <f t="shared" si="9"/>
        <v/>
      </c>
      <c r="W79" s="233"/>
    </row>
    <row r="80">
      <c r="B80" s="199"/>
      <c r="C80" s="223"/>
      <c r="E80" s="223"/>
      <c r="F80" s="223" t="str">
        <f t="array" ref="F80">IF(E80="","",XLOOKUP(E80,DATOS!$D$6:$D2624,DATOS!$C$6:$C2624,0,0,1))</f>
        <v/>
      </c>
      <c r="G80" s="189"/>
      <c r="H80" s="189"/>
      <c r="I80" s="270"/>
      <c r="J80" s="270"/>
      <c r="K80" s="270" t="str">
        <f t="shared" si="3"/>
        <v/>
      </c>
      <c r="L80" s="271" t="str">
        <f t="shared" si="4"/>
        <v/>
      </c>
      <c r="M80" s="279"/>
      <c r="N80" s="273" t="str">
        <f t="shared" si="5"/>
        <v/>
      </c>
      <c r="O80" s="274"/>
      <c r="P80" s="275"/>
      <c r="Q80" s="275" t="str">
        <f t="shared" si="6"/>
        <v/>
      </c>
      <c r="R80" s="281">
        <f t="shared" si="7"/>
        <v>0</v>
      </c>
      <c r="S80" s="232" t="str">
        <f t="array" ref="S80">XLOOKUP(E80,PESOS!$B$2:$B2624,PESOS!$F$2:$F2624,"")</f>
        <v/>
      </c>
      <c r="T80" s="223" t="str">
        <f t="shared" si="8"/>
        <v/>
      </c>
      <c r="V80" s="277" t="str">
        <f t="shared" si="9"/>
        <v/>
      </c>
      <c r="W80" s="233"/>
    </row>
    <row r="81">
      <c r="B81" s="199"/>
      <c r="C81" s="223"/>
      <c r="E81" s="223"/>
      <c r="F81" s="223" t="str">
        <f t="array" ref="F81">IF(E81="","",XLOOKUP(E81,DATOS!$D$6:$D2624,DATOS!$C$6:$C2624,0,0,1))</f>
        <v/>
      </c>
      <c r="G81" s="189"/>
      <c r="H81" s="189"/>
      <c r="I81" s="270"/>
      <c r="J81" s="270"/>
      <c r="K81" s="270" t="str">
        <f t="shared" si="3"/>
        <v/>
      </c>
      <c r="L81" s="271" t="str">
        <f t="shared" si="4"/>
        <v/>
      </c>
      <c r="M81" s="279"/>
      <c r="N81" s="273" t="str">
        <f t="shared" si="5"/>
        <v/>
      </c>
      <c r="O81" s="274"/>
      <c r="P81" s="275"/>
      <c r="Q81" s="275" t="str">
        <f t="shared" si="6"/>
        <v/>
      </c>
      <c r="R81" s="281">
        <f t="shared" si="7"/>
        <v>0</v>
      </c>
      <c r="S81" s="232" t="str">
        <f t="array" ref="S81">XLOOKUP(E81,PESOS!$B$2:$B2624,PESOS!$F$2:$F2624,"")</f>
        <v/>
      </c>
      <c r="T81" s="223" t="str">
        <f t="shared" si="8"/>
        <v/>
      </c>
      <c r="V81" s="277" t="str">
        <f t="shared" si="9"/>
        <v/>
      </c>
      <c r="W81" s="233"/>
    </row>
    <row r="82">
      <c r="B82" s="199"/>
      <c r="C82" s="223"/>
      <c r="E82" s="223"/>
      <c r="F82" s="223" t="str">
        <f t="array" ref="F82">IF(E82="","",XLOOKUP(E82,DATOS!$D$6:$D2624,DATOS!$C$6:$C2624,0,0,1))</f>
        <v/>
      </c>
      <c r="G82" s="189"/>
      <c r="H82" s="189"/>
      <c r="I82" s="270"/>
      <c r="J82" s="270"/>
      <c r="K82" s="270" t="str">
        <f t="shared" si="3"/>
        <v/>
      </c>
      <c r="L82" s="271" t="str">
        <f t="shared" si="4"/>
        <v/>
      </c>
      <c r="M82" s="279"/>
      <c r="N82" s="273" t="str">
        <f t="shared" si="5"/>
        <v/>
      </c>
      <c r="O82" s="274"/>
      <c r="P82" s="275"/>
      <c r="Q82" s="275" t="str">
        <f t="shared" si="6"/>
        <v/>
      </c>
      <c r="R82" s="281">
        <f t="shared" si="7"/>
        <v>0</v>
      </c>
      <c r="S82" s="232" t="str">
        <f t="array" ref="S82">XLOOKUP(E82,PESOS!$B$2:$B2624,PESOS!$F$2:$F2624,"")</f>
        <v/>
      </c>
      <c r="T82" s="223" t="str">
        <f t="shared" si="8"/>
        <v/>
      </c>
      <c r="V82" s="277" t="str">
        <f t="shared" si="9"/>
        <v/>
      </c>
      <c r="W82" s="233"/>
    </row>
    <row r="83">
      <c r="B83" s="199"/>
      <c r="C83" s="223"/>
      <c r="E83" s="223"/>
      <c r="F83" s="223" t="str">
        <f t="array" ref="F83">IF(E83="","",XLOOKUP(E83,DATOS!$D$6:$D2624,DATOS!$C$6:$C2624,0,0,1))</f>
        <v/>
      </c>
      <c r="G83" s="189"/>
      <c r="H83" s="189"/>
      <c r="I83" s="270"/>
      <c r="J83" s="270"/>
      <c r="K83" s="270" t="str">
        <f t="shared" si="3"/>
        <v/>
      </c>
      <c r="L83" s="271" t="str">
        <f t="shared" si="4"/>
        <v/>
      </c>
      <c r="M83" s="279"/>
      <c r="N83" s="273" t="str">
        <f t="shared" si="5"/>
        <v/>
      </c>
      <c r="O83" s="274"/>
      <c r="P83" s="275"/>
      <c r="Q83" s="275" t="str">
        <f t="shared" si="6"/>
        <v/>
      </c>
      <c r="R83" s="281">
        <f t="shared" si="7"/>
        <v>0</v>
      </c>
      <c r="S83" s="232" t="str">
        <f t="array" ref="S83">XLOOKUP(E83,PESOS!$B$2:$B2624,PESOS!$F$2:$F2624,"")</f>
        <v/>
      </c>
      <c r="T83" s="223" t="str">
        <f t="shared" si="8"/>
        <v/>
      </c>
      <c r="V83" s="277" t="str">
        <f t="shared" si="9"/>
        <v/>
      </c>
      <c r="W83" s="233"/>
    </row>
    <row r="84">
      <c r="B84" s="199"/>
      <c r="C84" s="223"/>
      <c r="E84" s="223"/>
      <c r="F84" s="223" t="str">
        <f t="array" ref="F84">IF(E84="","",XLOOKUP(E84,DATOS!$D$6:$D2624,DATOS!$C$6:$C2624,0,0,1))</f>
        <v/>
      </c>
      <c r="G84" s="189"/>
      <c r="H84" s="189"/>
      <c r="I84" s="270"/>
      <c r="J84" s="270"/>
      <c r="K84" s="270" t="str">
        <f t="shared" si="3"/>
        <v/>
      </c>
      <c r="L84" s="271" t="str">
        <f t="shared" si="4"/>
        <v/>
      </c>
      <c r="M84" s="279"/>
      <c r="N84" s="273" t="str">
        <f t="shared" si="5"/>
        <v/>
      </c>
      <c r="O84" s="274"/>
      <c r="P84" s="275"/>
      <c r="Q84" s="275" t="str">
        <f t="shared" si="6"/>
        <v/>
      </c>
      <c r="R84" s="281">
        <f t="shared" si="7"/>
        <v>0</v>
      </c>
      <c r="S84" s="232" t="str">
        <f t="array" ref="S84">XLOOKUP(E84,PESOS!$B$2:$B2624,PESOS!$F$2:$F2624,"")</f>
        <v/>
      </c>
      <c r="T84" s="223" t="str">
        <f t="shared" si="8"/>
        <v/>
      </c>
      <c r="V84" s="277" t="str">
        <f t="shared" si="9"/>
        <v/>
      </c>
      <c r="W84" s="233"/>
    </row>
    <row r="85">
      <c r="B85" s="199"/>
      <c r="C85" s="223"/>
      <c r="E85" s="223"/>
      <c r="F85" s="223" t="str">
        <f t="array" ref="F85">IF(E85="","",XLOOKUP(E85,DATOS!$D$6:$D2624,DATOS!$C$6:$C2624,0,0,1))</f>
        <v/>
      </c>
      <c r="G85" s="189"/>
      <c r="H85" s="189"/>
      <c r="I85" s="270"/>
      <c r="J85" s="270"/>
      <c r="K85" s="270" t="str">
        <f t="shared" si="3"/>
        <v/>
      </c>
      <c r="L85" s="271" t="str">
        <f t="shared" si="4"/>
        <v/>
      </c>
      <c r="M85" s="279"/>
      <c r="N85" s="273" t="str">
        <f t="shared" si="5"/>
        <v/>
      </c>
      <c r="O85" s="274"/>
      <c r="P85" s="275"/>
      <c r="Q85" s="275" t="str">
        <f t="shared" si="6"/>
        <v/>
      </c>
      <c r="R85" s="281">
        <f t="shared" si="7"/>
        <v>0</v>
      </c>
      <c r="S85" s="232" t="str">
        <f t="array" ref="S85">XLOOKUP(E85,PESOS!$B$2:$B2624,PESOS!$F$2:$F2624,"")</f>
        <v/>
      </c>
      <c r="T85" s="223" t="str">
        <f t="shared" si="8"/>
        <v/>
      </c>
      <c r="V85" s="277" t="str">
        <f t="shared" si="9"/>
        <v/>
      </c>
      <c r="W85" s="233"/>
    </row>
    <row r="86">
      <c r="B86" s="199"/>
      <c r="C86" s="223"/>
      <c r="E86" s="223"/>
      <c r="F86" s="223" t="str">
        <f t="array" ref="F86">IF(E86="","",XLOOKUP(E86,DATOS!$D$6:$D2624,DATOS!$C$6:$C2624,0,0,1))</f>
        <v/>
      </c>
      <c r="G86" s="189"/>
      <c r="H86" s="189"/>
      <c r="I86" s="270"/>
      <c r="J86" s="270"/>
      <c r="K86" s="270" t="str">
        <f t="shared" si="3"/>
        <v/>
      </c>
      <c r="L86" s="271" t="str">
        <f t="shared" si="4"/>
        <v/>
      </c>
      <c r="M86" s="279"/>
      <c r="N86" s="273" t="str">
        <f t="shared" si="5"/>
        <v/>
      </c>
      <c r="O86" s="274"/>
      <c r="P86" s="275"/>
      <c r="Q86" s="275" t="str">
        <f t="shared" si="6"/>
        <v/>
      </c>
      <c r="R86" s="281">
        <f t="shared" si="7"/>
        <v>0</v>
      </c>
      <c r="S86" s="232" t="str">
        <f t="array" ref="S86">XLOOKUP(E86,PESOS!$B$2:$B2624,PESOS!$F$2:$F2624,"")</f>
        <v/>
      </c>
      <c r="T86" s="223" t="str">
        <f t="shared" si="8"/>
        <v/>
      </c>
      <c r="V86" s="277" t="str">
        <f t="shared" si="9"/>
        <v/>
      </c>
      <c r="W86" s="233"/>
    </row>
    <row r="87">
      <c r="B87" s="199"/>
      <c r="C87" s="223"/>
      <c r="E87" s="223"/>
      <c r="F87" s="223" t="str">
        <f t="array" ref="F87">IF(E87="","",XLOOKUP(E87,DATOS!$D$6:$D2624,DATOS!$C$6:$C2624,0,0,1))</f>
        <v/>
      </c>
      <c r="G87" s="189"/>
      <c r="H87" s="189"/>
      <c r="I87" s="270"/>
      <c r="J87" s="270"/>
      <c r="K87" s="270" t="str">
        <f t="shared" si="3"/>
        <v/>
      </c>
      <c r="L87" s="271" t="str">
        <f t="shared" si="4"/>
        <v/>
      </c>
      <c r="M87" s="279"/>
      <c r="N87" s="273" t="str">
        <f t="shared" si="5"/>
        <v/>
      </c>
      <c r="O87" s="274"/>
      <c r="P87" s="275"/>
      <c r="Q87" s="275" t="str">
        <f t="shared" si="6"/>
        <v/>
      </c>
      <c r="R87" s="281">
        <f t="shared" si="7"/>
        <v>0</v>
      </c>
      <c r="S87" s="232" t="str">
        <f t="array" ref="S87">XLOOKUP(E87,PESOS!$B$2:$B2624,PESOS!$F$2:$F2624,"")</f>
        <v/>
      </c>
      <c r="T87" s="223" t="str">
        <f t="shared" si="8"/>
        <v/>
      </c>
      <c r="V87" s="277" t="str">
        <f t="shared" si="9"/>
        <v/>
      </c>
      <c r="W87" s="233"/>
    </row>
    <row r="88">
      <c r="B88" s="199"/>
      <c r="C88" s="223"/>
      <c r="E88" s="223"/>
      <c r="F88" s="223" t="str">
        <f t="array" ref="F88">IF(E88="","",XLOOKUP(E88,DATOS!$D$6:$D2624,DATOS!$C$6:$C2624,0,0,1))</f>
        <v/>
      </c>
      <c r="G88" s="189"/>
      <c r="H88" s="189"/>
      <c r="I88" s="270"/>
      <c r="J88" s="270"/>
      <c r="K88" s="270" t="str">
        <f t="shared" si="3"/>
        <v/>
      </c>
      <c r="L88" s="271" t="str">
        <f t="shared" si="4"/>
        <v/>
      </c>
      <c r="M88" s="279"/>
      <c r="N88" s="273" t="str">
        <f t="shared" si="5"/>
        <v/>
      </c>
      <c r="O88" s="274"/>
      <c r="P88" s="275"/>
      <c r="Q88" s="275" t="str">
        <f t="shared" si="6"/>
        <v/>
      </c>
      <c r="R88" s="281">
        <f t="shared" si="7"/>
        <v>0</v>
      </c>
      <c r="S88" s="232" t="str">
        <f t="array" ref="S88">XLOOKUP(E88,PESOS!$B$2:$B2624,PESOS!$F$2:$F2624,"")</f>
        <v/>
      </c>
      <c r="T88" s="223" t="str">
        <f t="shared" si="8"/>
        <v/>
      </c>
      <c r="V88" s="277" t="str">
        <f t="shared" si="9"/>
        <v/>
      </c>
      <c r="W88" s="233"/>
    </row>
    <row r="89">
      <c r="B89" s="199"/>
      <c r="C89" s="223"/>
      <c r="E89" s="223"/>
      <c r="F89" s="223" t="str">
        <f t="array" ref="F89">IF(E89="","",XLOOKUP(E89,DATOS!$D$6:$D2624,DATOS!$C$6:$C2624,0,0,1))</f>
        <v/>
      </c>
      <c r="G89" s="189"/>
      <c r="H89" s="189"/>
      <c r="I89" s="270"/>
      <c r="J89" s="270"/>
      <c r="K89" s="270" t="str">
        <f t="shared" si="3"/>
        <v/>
      </c>
      <c r="L89" s="271" t="str">
        <f t="shared" si="4"/>
        <v/>
      </c>
      <c r="M89" s="279"/>
      <c r="N89" s="273" t="str">
        <f t="shared" si="5"/>
        <v/>
      </c>
      <c r="O89" s="274"/>
      <c r="P89" s="275"/>
      <c r="Q89" s="275" t="str">
        <f t="shared" si="6"/>
        <v/>
      </c>
      <c r="R89" s="281">
        <f t="shared" si="7"/>
        <v>0</v>
      </c>
      <c r="S89" s="232" t="str">
        <f t="array" ref="S89">XLOOKUP(E89,PESOS!$B$2:$B2624,PESOS!$F$2:$F2624,"")</f>
        <v/>
      </c>
      <c r="T89" s="223" t="str">
        <f t="shared" si="8"/>
        <v/>
      </c>
      <c r="V89" s="277" t="str">
        <f t="shared" si="9"/>
        <v/>
      </c>
      <c r="W89" s="233"/>
    </row>
    <row r="90">
      <c r="B90" s="199"/>
      <c r="C90" s="223"/>
      <c r="E90" s="223"/>
      <c r="F90" s="223" t="str">
        <f t="array" ref="F90">IF(E90="","",XLOOKUP(E90,DATOS!$D$6:$D2624,DATOS!$C$6:$C2624,0,0,1))</f>
        <v/>
      </c>
      <c r="G90" s="189"/>
      <c r="H90" s="189"/>
      <c r="I90" s="270"/>
      <c r="J90" s="270"/>
      <c r="K90" s="270" t="str">
        <f t="shared" si="3"/>
        <v/>
      </c>
      <c r="L90" s="271" t="str">
        <f t="shared" si="4"/>
        <v/>
      </c>
      <c r="M90" s="279"/>
      <c r="N90" s="273" t="str">
        <f t="shared" si="5"/>
        <v/>
      </c>
      <c r="O90" s="274"/>
      <c r="P90" s="275"/>
      <c r="Q90" s="275" t="str">
        <f t="shared" si="6"/>
        <v/>
      </c>
      <c r="R90" s="281">
        <f t="shared" si="7"/>
        <v>0</v>
      </c>
      <c r="S90" s="232" t="str">
        <f t="array" ref="S90">XLOOKUP(E90,PESOS!$B$2:$B2624,PESOS!$F$2:$F2624,"")</f>
        <v/>
      </c>
      <c r="T90" s="223" t="str">
        <f t="shared" si="8"/>
        <v/>
      </c>
      <c r="V90" s="277" t="str">
        <f t="shared" si="9"/>
        <v/>
      </c>
      <c r="W90" s="233"/>
    </row>
    <row r="91">
      <c r="B91" s="199"/>
      <c r="C91" s="223"/>
      <c r="E91" s="223"/>
      <c r="F91" s="223" t="str">
        <f t="array" ref="F91">IF(E91="","",XLOOKUP(E91,DATOS!$D$6:$D2624,DATOS!$C$6:$C2624,0,0,1))</f>
        <v/>
      </c>
      <c r="G91" s="189"/>
      <c r="H91" s="189"/>
      <c r="I91" s="270"/>
      <c r="J91" s="270"/>
      <c r="K91" s="270" t="str">
        <f t="shared" si="3"/>
        <v/>
      </c>
      <c r="L91" s="271" t="str">
        <f t="shared" si="4"/>
        <v/>
      </c>
      <c r="M91" s="279"/>
      <c r="N91" s="273" t="str">
        <f t="shared" si="5"/>
        <v/>
      </c>
      <c r="O91" s="274"/>
      <c r="P91" s="275"/>
      <c r="Q91" s="275" t="str">
        <f t="shared" si="6"/>
        <v/>
      </c>
      <c r="R91" s="281">
        <f t="shared" si="7"/>
        <v>0</v>
      </c>
      <c r="S91" s="232" t="str">
        <f t="array" ref="S91">XLOOKUP(E91,PESOS!$B$2:$B2624,PESOS!$F$2:$F2624,"")</f>
        <v/>
      </c>
      <c r="T91" s="223" t="str">
        <f t="shared" si="8"/>
        <v/>
      </c>
      <c r="V91" s="277" t="str">
        <f t="shared" si="9"/>
        <v/>
      </c>
      <c r="W91" s="233"/>
    </row>
    <row r="92">
      <c r="B92" s="199"/>
      <c r="C92" s="223"/>
      <c r="E92" s="223"/>
      <c r="F92" s="223" t="str">
        <f t="array" ref="F92">IF(E92="","",XLOOKUP(E92,DATOS!$D$6:$D2624,DATOS!$C$6:$C2624,0,0,1))</f>
        <v/>
      </c>
      <c r="G92" s="189"/>
      <c r="H92" s="189"/>
      <c r="I92" s="270"/>
      <c r="J92" s="270"/>
      <c r="K92" s="270" t="str">
        <f t="shared" si="3"/>
        <v/>
      </c>
      <c r="L92" s="271" t="str">
        <f t="shared" si="4"/>
        <v/>
      </c>
      <c r="M92" s="279"/>
      <c r="N92" s="273" t="str">
        <f t="shared" si="5"/>
        <v/>
      </c>
      <c r="O92" s="274"/>
      <c r="P92" s="275"/>
      <c r="Q92" s="275" t="str">
        <f t="shared" si="6"/>
        <v/>
      </c>
      <c r="R92" s="281">
        <f t="shared" si="7"/>
        <v>0</v>
      </c>
      <c r="S92" s="232" t="str">
        <f t="array" ref="S92">XLOOKUP(E92,PESOS!$B$2:$B2624,PESOS!$F$2:$F2624,"")</f>
        <v/>
      </c>
      <c r="T92" s="223" t="str">
        <f t="shared" si="8"/>
        <v/>
      </c>
      <c r="V92" s="277" t="str">
        <f t="shared" si="9"/>
        <v/>
      </c>
      <c r="W92" s="233"/>
    </row>
    <row r="93">
      <c r="B93" s="199"/>
      <c r="C93" s="223"/>
      <c r="E93" s="223"/>
      <c r="F93" s="223" t="str">
        <f t="array" ref="F93">IF(E93="","",XLOOKUP(E93,DATOS!$D$6:$D2624,DATOS!$C$6:$C2624,0,0,1))</f>
        <v/>
      </c>
      <c r="G93" s="189"/>
      <c r="H93" s="189"/>
      <c r="I93" s="270"/>
      <c r="J93" s="270"/>
      <c r="K93" s="270" t="str">
        <f t="shared" si="3"/>
        <v/>
      </c>
      <c r="L93" s="271" t="str">
        <f t="shared" si="4"/>
        <v/>
      </c>
      <c r="M93" s="279"/>
      <c r="N93" s="273" t="str">
        <f t="shared" si="5"/>
        <v/>
      </c>
      <c r="O93" s="274"/>
      <c r="P93" s="275"/>
      <c r="Q93" s="275" t="str">
        <f t="shared" si="6"/>
        <v/>
      </c>
      <c r="R93" s="281">
        <f t="shared" si="7"/>
        <v>0</v>
      </c>
      <c r="S93" s="232" t="str">
        <f t="array" ref="S93">XLOOKUP(E93,PESOS!$B$2:$B2624,PESOS!$F$2:$F2624,"")</f>
        <v/>
      </c>
      <c r="T93" s="223" t="str">
        <f t="shared" si="8"/>
        <v/>
      </c>
      <c r="V93" s="277" t="str">
        <f t="shared" si="9"/>
        <v/>
      </c>
      <c r="W93" s="233"/>
    </row>
    <row r="94">
      <c r="B94" s="199"/>
      <c r="C94" s="223"/>
      <c r="E94" s="223"/>
      <c r="F94" s="223" t="str">
        <f t="array" ref="F94">IF(E94="","",XLOOKUP(E94,DATOS!$D$6:$D2624,DATOS!$C$6:$C2624,0,0,1))</f>
        <v/>
      </c>
      <c r="G94" s="189"/>
      <c r="H94" s="189"/>
      <c r="I94" s="270"/>
      <c r="J94" s="270"/>
      <c r="K94" s="270" t="str">
        <f t="shared" si="3"/>
        <v/>
      </c>
      <c r="L94" s="271" t="str">
        <f t="shared" si="4"/>
        <v/>
      </c>
      <c r="M94" s="279"/>
      <c r="N94" s="273" t="str">
        <f t="shared" si="5"/>
        <v/>
      </c>
      <c r="O94" s="274"/>
      <c r="P94" s="275"/>
      <c r="Q94" s="275" t="str">
        <f t="shared" si="6"/>
        <v/>
      </c>
      <c r="R94" s="281">
        <f t="shared" si="7"/>
        <v>0</v>
      </c>
      <c r="S94" s="232" t="str">
        <f t="array" ref="S94">XLOOKUP(E94,PESOS!$B$2:$B2624,PESOS!$F$2:$F2624,"")</f>
        <v/>
      </c>
      <c r="T94" s="223" t="str">
        <f t="shared" si="8"/>
        <v/>
      </c>
      <c r="V94" s="277" t="str">
        <f t="shared" si="9"/>
        <v/>
      </c>
      <c r="W94" s="233"/>
    </row>
    <row r="95">
      <c r="B95" s="199"/>
      <c r="C95" s="223"/>
      <c r="E95" s="223"/>
      <c r="F95" s="223" t="str">
        <f t="array" ref="F95">IF(E95="","",XLOOKUP(E95,DATOS!$D$6:$D2624,DATOS!$C$6:$C2624,0,0,1))</f>
        <v/>
      </c>
      <c r="G95" s="189"/>
      <c r="H95" s="189"/>
      <c r="I95" s="270"/>
      <c r="J95" s="270"/>
      <c r="K95" s="270" t="str">
        <f t="shared" si="3"/>
        <v/>
      </c>
      <c r="L95" s="271" t="str">
        <f t="shared" si="4"/>
        <v/>
      </c>
      <c r="M95" s="279"/>
      <c r="N95" s="273" t="str">
        <f t="shared" si="5"/>
        <v/>
      </c>
      <c r="O95" s="274"/>
      <c r="P95" s="275"/>
      <c r="Q95" s="275" t="str">
        <f t="shared" si="6"/>
        <v/>
      </c>
      <c r="R95" s="281">
        <f t="shared" si="7"/>
        <v>0</v>
      </c>
      <c r="S95" s="232" t="str">
        <f t="array" ref="S95">XLOOKUP(E95,PESOS!$B$2:$B2624,PESOS!$F$2:$F2624,"")</f>
        <v/>
      </c>
      <c r="T95" s="223" t="str">
        <f t="shared" si="8"/>
        <v/>
      </c>
      <c r="V95" s="277" t="str">
        <f t="shared" si="9"/>
        <v/>
      </c>
      <c r="W95" s="233"/>
    </row>
    <row r="96">
      <c r="B96" s="199"/>
      <c r="C96" s="223"/>
      <c r="E96" s="223"/>
      <c r="F96" s="223" t="str">
        <f t="array" ref="F96">IF(E96="","",XLOOKUP(E96,DATOS!$D$6:$D2624,DATOS!$C$6:$C2624,0,0,1))</f>
        <v/>
      </c>
      <c r="G96" s="189"/>
      <c r="H96" s="189"/>
      <c r="I96" s="270"/>
      <c r="J96" s="270"/>
      <c r="K96" s="270" t="str">
        <f t="shared" si="3"/>
        <v/>
      </c>
      <c r="L96" s="271" t="str">
        <f t="shared" si="4"/>
        <v/>
      </c>
      <c r="M96" s="279"/>
      <c r="N96" s="273" t="str">
        <f t="shared" si="5"/>
        <v/>
      </c>
      <c r="O96" s="274"/>
      <c r="P96" s="275"/>
      <c r="Q96" s="275" t="str">
        <f t="shared" si="6"/>
        <v/>
      </c>
      <c r="R96" s="281">
        <f t="shared" si="7"/>
        <v>0</v>
      </c>
      <c r="S96" s="232" t="str">
        <f t="array" ref="S96">XLOOKUP(E96,PESOS!$B$2:$B2624,PESOS!$F$2:$F2624,"")</f>
        <v/>
      </c>
      <c r="T96" s="223" t="str">
        <f t="shared" si="8"/>
        <v/>
      </c>
      <c r="V96" s="277" t="str">
        <f t="shared" si="9"/>
        <v/>
      </c>
      <c r="W96" s="233"/>
    </row>
    <row r="97">
      <c r="B97" s="199"/>
      <c r="C97" s="223"/>
      <c r="E97" s="223"/>
      <c r="F97" s="223" t="str">
        <f t="array" ref="F97">IF(E97="","",XLOOKUP(E97,DATOS!$D$6:$D2624,DATOS!$C$6:$C2624,0,0,1))</f>
        <v/>
      </c>
      <c r="G97" s="189"/>
      <c r="H97" s="189"/>
      <c r="I97" s="270"/>
      <c r="J97" s="270"/>
      <c r="K97" s="270" t="str">
        <f t="shared" si="3"/>
        <v/>
      </c>
      <c r="L97" s="271" t="str">
        <f t="shared" si="4"/>
        <v/>
      </c>
      <c r="M97" s="279"/>
      <c r="N97" s="273" t="str">
        <f t="shared" si="5"/>
        <v/>
      </c>
      <c r="O97" s="274"/>
      <c r="P97" s="275"/>
      <c r="Q97" s="275" t="str">
        <f t="shared" si="6"/>
        <v/>
      </c>
      <c r="R97" s="281">
        <f t="shared" si="7"/>
        <v>0</v>
      </c>
      <c r="S97" s="232" t="str">
        <f t="array" ref="S97">XLOOKUP(E97,PESOS!$B$2:$B2624,PESOS!$F$2:$F2624,"")</f>
        <v/>
      </c>
      <c r="T97" s="223" t="str">
        <f t="shared" si="8"/>
        <v/>
      </c>
      <c r="V97" s="277" t="str">
        <f t="shared" si="9"/>
        <v/>
      </c>
      <c r="W97" s="233"/>
    </row>
    <row r="98">
      <c r="B98" s="199"/>
      <c r="C98" s="223"/>
      <c r="E98" s="223"/>
      <c r="F98" s="223" t="str">
        <f t="array" ref="F98">IF(E98="","",XLOOKUP(E98,DATOS!$D$6:$D2624,DATOS!$C$6:$C2624,0,0,1))</f>
        <v/>
      </c>
      <c r="G98" s="189"/>
      <c r="H98" s="189"/>
      <c r="I98" s="270"/>
      <c r="J98" s="270"/>
      <c r="K98" s="270" t="str">
        <f t="shared" si="3"/>
        <v/>
      </c>
      <c r="L98" s="271" t="str">
        <f t="shared" si="4"/>
        <v/>
      </c>
      <c r="M98" s="279"/>
      <c r="N98" s="273" t="str">
        <f t="shared" si="5"/>
        <v/>
      </c>
      <c r="O98" s="274"/>
      <c r="P98" s="275"/>
      <c r="Q98" s="275" t="str">
        <f t="shared" si="6"/>
        <v/>
      </c>
      <c r="R98" s="281">
        <f t="shared" si="7"/>
        <v>0</v>
      </c>
      <c r="S98" s="232" t="str">
        <f t="array" ref="S98">XLOOKUP(E98,PESOS!$B$2:$B2624,PESOS!$F$2:$F2624,"")</f>
        <v/>
      </c>
      <c r="T98" s="223" t="str">
        <f t="shared" si="8"/>
        <v/>
      </c>
      <c r="V98" s="277" t="str">
        <f t="shared" si="9"/>
        <v/>
      </c>
      <c r="W98" s="233"/>
    </row>
    <row r="99">
      <c r="B99" s="199"/>
      <c r="C99" s="223"/>
      <c r="E99" s="223"/>
      <c r="F99" s="223" t="str">
        <f t="array" ref="F99">IF(E99="","",XLOOKUP(E99,DATOS!$D$6:$D2624,DATOS!$C$6:$C2624,0,0,1))</f>
        <v/>
      </c>
      <c r="G99" s="189"/>
      <c r="H99" s="189"/>
      <c r="I99" s="270"/>
      <c r="J99" s="270"/>
      <c r="K99" s="270" t="str">
        <f t="shared" si="3"/>
        <v/>
      </c>
      <c r="L99" s="271" t="str">
        <f t="shared" si="4"/>
        <v/>
      </c>
      <c r="M99" s="279"/>
      <c r="N99" s="273" t="str">
        <f t="shared" si="5"/>
        <v/>
      </c>
      <c r="O99" s="274"/>
      <c r="P99" s="275"/>
      <c r="Q99" s="275" t="str">
        <f t="shared" si="6"/>
        <v/>
      </c>
      <c r="R99" s="281">
        <f t="shared" si="7"/>
        <v>0</v>
      </c>
      <c r="S99" s="232" t="str">
        <f t="array" ref="S99">XLOOKUP(E99,PESOS!$B$2:$B2624,PESOS!$F$2:$F2624,"")</f>
        <v/>
      </c>
      <c r="T99" s="223" t="str">
        <f t="shared" si="8"/>
        <v/>
      </c>
      <c r="V99" s="277" t="str">
        <f t="shared" si="9"/>
        <v/>
      </c>
      <c r="W99" s="233"/>
    </row>
    <row r="100">
      <c r="B100" s="199"/>
      <c r="C100" s="223"/>
      <c r="E100" s="223"/>
      <c r="F100" s="223" t="str">
        <f t="array" ref="F100">IF(E100="","",XLOOKUP(E100,DATOS!$D$6:$D2624,DATOS!$C$6:$C2624,0,0,1))</f>
        <v/>
      </c>
      <c r="G100" s="189"/>
      <c r="H100" s="189"/>
      <c r="I100" s="270"/>
      <c r="J100" s="270"/>
      <c r="K100" s="270" t="str">
        <f t="shared" si="3"/>
        <v/>
      </c>
      <c r="L100" s="271" t="str">
        <f t="shared" si="4"/>
        <v/>
      </c>
      <c r="M100" s="279"/>
      <c r="N100" s="273" t="str">
        <f t="shared" si="5"/>
        <v/>
      </c>
      <c r="O100" s="274"/>
      <c r="P100" s="275"/>
      <c r="Q100" s="275" t="str">
        <f t="shared" si="6"/>
        <v/>
      </c>
      <c r="R100" s="281">
        <f t="shared" si="7"/>
        <v>0</v>
      </c>
      <c r="S100" s="232" t="str">
        <f t="array" ref="S100">XLOOKUP(E100,PESOS!$B$2:$B2624,PESOS!$F$2:$F2624,"")</f>
        <v/>
      </c>
      <c r="T100" s="223" t="str">
        <f t="shared" si="8"/>
        <v/>
      </c>
      <c r="V100" s="277" t="str">
        <f t="shared" si="9"/>
        <v/>
      </c>
      <c r="W100" s="233"/>
    </row>
    <row r="101">
      <c r="B101" s="199"/>
      <c r="C101" s="223"/>
      <c r="E101" s="223"/>
      <c r="F101" s="223" t="str">
        <f t="array" ref="F101">IF(E101="","",XLOOKUP(E101,DATOS!$D$6:$D2624,DATOS!$C$6:$C2624,0,0,1))</f>
        <v/>
      </c>
      <c r="G101" s="189"/>
      <c r="H101" s="189"/>
      <c r="I101" s="270"/>
      <c r="J101" s="270"/>
      <c r="K101" s="270" t="str">
        <f t="shared" si="3"/>
        <v/>
      </c>
      <c r="L101" s="271" t="str">
        <f t="shared" si="4"/>
        <v/>
      </c>
      <c r="M101" s="279"/>
      <c r="N101" s="273" t="str">
        <f t="shared" si="5"/>
        <v/>
      </c>
      <c r="O101" s="274"/>
      <c r="P101" s="275"/>
      <c r="Q101" s="275" t="str">
        <f t="shared" si="6"/>
        <v/>
      </c>
      <c r="R101" s="281">
        <f t="shared" si="7"/>
        <v>0</v>
      </c>
      <c r="S101" s="232" t="str">
        <f t="array" ref="S101">XLOOKUP(E101,PESOS!$B$2:$B2624,PESOS!$F$2:$F2624,"")</f>
        <v/>
      </c>
      <c r="T101" s="223" t="str">
        <f t="shared" si="8"/>
        <v/>
      </c>
      <c r="V101" s="277" t="str">
        <f t="shared" si="9"/>
        <v/>
      </c>
      <c r="W101" s="233"/>
    </row>
    <row r="102">
      <c r="B102" s="199"/>
      <c r="C102" s="223"/>
      <c r="E102" s="223"/>
      <c r="F102" s="223" t="str">
        <f t="array" ref="F102">IF(E102="","",XLOOKUP(E102,DATOS!$D$6:$D2624,DATOS!$C$6:$C2624,0,0,1))</f>
        <v/>
      </c>
      <c r="G102" s="189"/>
      <c r="H102" s="189"/>
      <c r="I102" s="270"/>
      <c r="J102" s="270"/>
      <c r="K102" s="270" t="str">
        <f t="shared" si="3"/>
        <v/>
      </c>
      <c r="L102" s="271" t="str">
        <f t="shared" si="4"/>
        <v/>
      </c>
      <c r="M102" s="279"/>
      <c r="N102" s="273" t="str">
        <f t="shared" si="5"/>
        <v/>
      </c>
      <c r="O102" s="274"/>
      <c r="P102" s="275"/>
      <c r="Q102" s="275" t="str">
        <f t="shared" si="6"/>
        <v/>
      </c>
      <c r="R102" s="281">
        <f t="shared" si="7"/>
        <v>0</v>
      </c>
      <c r="S102" s="232" t="str">
        <f t="array" ref="S102">XLOOKUP(E102,PESOS!$B$2:$B2624,PESOS!$F$2:$F2624,"")</f>
        <v/>
      </c>
      <c r="T102" s="223" t="str">
        <f t="shared" si="8"/>
        <v/>
      </c>
      <c r="V102" s="277" t="str">
        <f t="shared" si="9"/>
        <v/>
      </c>
      <c r="W102" s="233"/>
    </row>
    <row r="103">
      <c r="B103" s="199"/>
      <c r="C103" s="223"/>
      <c r="E103" s="223"/>
      <c r="F103" s="223" t="str">
        <f t="array" ref="F103">IF(E103="","",XLOOKUP(E103,DATOS!$D$6:$D2624,DATOS!$C$6:$C2624,0,0,1))</f>
        <v/>
      </c>
      <c r="G103" s="189"/>
      <c r="H103" s="189"/>
      <c r="I103" s="270"/>
      <c r="J103" s="270"/>
      <c r="K103" s="270" t="str">
        <f t="shared" si="3"/>
        <v/>
      </c>
      <c r="L103" s="271" t="str">
        <f t="shared" si="4"/>
        <v/>
      </c>
      <c r="M103" s="279"/>
      <c r="N103" s="273" t="str">
        <f t="shared" si="5"/>
        <v/>
      </c>
      <c r="O103" s="274"/>
      <c r="P103" s="275"/>
      <c r="Q103" s="275" t="str">
        <f t="shared" si="6"/>
        <v/>
      </c>
      <c r="R103" s="281">
        <f t="shared" si="7"/>
        <v>0</v>
      </c>
      <c r="S103" s="232" t="str">
        <f t="array" ref="S103">XLOOKUP(E103,PESOS!$B$2:$B2624,PESOS!$F$2:$F2624,"")</f>
        <v/>
      </c>
      <c r="T103" s="223" t="str">
        <f t="shared" si="8"/>
        <v/>
      </c>
      <c r="V103" s="277" t="str">
        <f t="shared" si="9"/>
        <v/>
      </c>
      <c r="W103" s="233"/>
    </row>
    <row r="104">
      <c r="B104" s="199"/>
      <c r="C104" s="223"/>
      <c r="E104" s="223"/>
      <c r="F104" s="223" t="str">
        <f t="array" ref="F104">IF(E104="","",XLOOKUP(E104,DATOS!$D$6:$D2624,DATOS!$C$6:$C2624,0,0,1))</f>
        <v/>
      </c>
      <c r="G104" s="189"/>
      <c r="H104" s="189"/>
      <c r="I104" s="270"/>
      <c r="J104" s="270"/>
      <c r="K104" s="270" t="str">
        <f t="shared" si="3"/>
        <v/>
      </c>
      <c r="L104" s="271" t="str">
        <f t="shared" si="4"/>
        <v/>
      </c>
      <c r="M104" s="279"/>
      <c r="N104" s="273" t="str">
        <f t="shared" si="5"/>
        <v/>
      </c>
      <c r="O104" s="274"/>
      <c r="P104" s="275"/>
      <c r="Q104" s="275" t="str">
        <f t="shared" si="6"/>
        <v/>
      </c>
      <c r="R104" s="281">
        <f t="shared" si="7"/>
        <v>0</v>
      </c>
      <c r="S104" s="232" t="str">
        <f t="array" ref="S104">XLOOKUP(E104,PESOS!$B$2:$B2624,PESOS!$F$2:$F2624,"")</f>
        <v/>
      </c>
      <c r="T104" s="223" t="str">
        <f t="shared" si="8"/>
        <v/>
      </c>
      <c r="V104" s="277" t="str">
        <f t="shared" si="9"/>
        <v/>
      </c>
      <c r="W104" s="233"/>
    </row>
    <row r="105">
      <c r="B105" s="199"/>
      <c r="C105" s="223"/>
      <c r="E105" s="223"/>
      <c r="F105" s="223" t="str">
        <f t="array" ref="F105">IF(E105="","",XLOOKUP(E105,DATOS!$D$6:$D2624,DATOS!$C$6:$C2624,0,0,1))</f>
        <v/>
      </c>
      <c r="G105" s="189"/>
      <c r="H105" s="189"/>
      <c r="I105" s="270"/>
      <c r="J105" s="270"/>
      <c r="K105" s="270" t="str">
        <f t="shared" si="3"/>
        <v/>
      </c>
      <c r="L105" s="271" t="str">
        <f t="shared" si="4"/>
        <v/>
      </c>
      <c r="M105" s="279"/>
      <c r="N105" s="273" t="str">
        <f t="shared" si="5"/>
        <v/>
      </c>
      <c r="O105" s="274"/>
      <c r="P105" s="275"/>
      <c r="Q105" s="275" t="str">
        <f t="shared" si="6"/>
        <v/>
      </c>
      <c r="R105" s="281">
        <f t="shared" si="7"/>
        <v>0</v>
      </c>
      <c r="S105" s="232" t="str">
        <f t="array" ref="S105">XLOOKUP(E105,PESOS!$B$2:$B2624,PESOS!$F$2:$F2624,"")</f>
        <v/>
      </c>
      <c r="T105" s="223" t="str">
        <f t="shared" si="8"/>
        <v/>
      </c>
      <c r="V105" s="277" t="str">
        <f t="shared" si="9"/>
        <v/>
      </c>
      <c r="W105" s="233"/>
    </row>
    <row r="106">
      <c r="B106" s="199"/>
      <c r="C106" s="223"/>
      <c r="E106" s="223"/>
      <c r="F106" s="223" t="str">
        <f t="array" ref="F106">IF(E106="","",XLOOKUP(E106,DATOS!$D$6:$D2624,DATOS!$C$6:$C2624,0,0,1))</f>
        <v/>
      </c>
      <c r="G106" s="189"/>
      <c r="H106" s="189"/>
      <c r="I106" s="270"/>
      <c r="J106" s="270"/>
      <c r="K106" s="270" t="str">
        <f t="shared" si="3"/>
        <v/>
      </c>
      <c r="L106" s="271" t="str">
        <f t="shared" si="4"/>
        <v/>
      </c>
      <c r="M106" s="279"/>
      <c r="N106" s="273" t="str">
        <f t="shared" si="5"/>
        <v/>
      </c>
      <c r="O106" s="274"/>
      <c r="P106" s="275"/>
      <c r="Q106" s="275" t="str">
        <f t="shared" si="6"/>
        <v/>
      </c>
      <c r="R106" s="281">
        <f t="shared" si="7"/>
        <v>0</v>
      </c>
      <c r="S106" s="232" t="str">
        <f t="array" ref="S106">XLOOKUP(E106,PESOS!$B$2:$B2624,PESOS!$F$2:$F2624,"")</f>
        <v/>
      </c>
      <c r="T106" s="223" t="str">
        <f t="shared" si="8"/>
        <v/>
      </c>
      <c r="V106" s="277" t="str">
        <f t="shared" si="9"/>
        <v/>
      </c>
      <c r="W106" s="233"/>
    </row>
    <row r="107">
      <c r="B107" s="199"/>
      <c r="C107" s="223"/>
      <c r="E107" s="223"/>
      <c r="F107" s="223" t="str">
        <f t="array" ref="F107">IF(E107="","",XLOOKUP(E107,DATOS!$D$6:$D2624,DATOS!$C$6:$C2624,0,0,1))</f>
        <v/>
      </c>
      <c r="G107" s="189"/>
      <c r="H107" s="189"/>
      <c r="I107" s="270"/>
      <c r="J107" s="270"/>
      <c r="K107" s="270" t="str">
        <f t="shared" si="3"/>
        <v/>
      </c>
      <c r="L107" s="271" t="str">
        <f t="shared" si="4"/>
        <v/>
      </c>
      <c r="M107" s="279"/>
      <c r="N107" s="273" t="str">
        <f t="shared" si="5"/>
        <v/>
      </c>
      <c r="O107" s="274"/>
      <c r="P107" s="275"/>
      <c r="Q107" s="275" t="str">
        <f t="shared" si="6"/>
        <v/>
      </c>
      <c r="R107" s="281">
        <f t="shared" si="7"/>
        <v>0</v>
      </c>
      <c r="S107" s="232" t="str">
        <f t="array" ref="S107">XLOOKUP(E107,PESOS!$B$2:$B2624,PESOS!$F$2:$F2624,"")</f>
        <v/>
      </c>
      <c r="T107" s="223" t="str">
        <f t="shared" si="8"/>
        <v/>
      </c>
      <c r="V107" s="277" t="str">
        <f t="shared" si="9"/>
        <v/>
      </c>
      <c r="W107" s="233"/>
    </row>
    <row r="108">
      <c r="B108" s="199"/>
      <c r="C108" s="223"/>
      <c r="E108" s="223"/>
      <c r="F108" s="223" t="str">
        <f t="array" ref="F108">IF(E108="","",XLOOKUP(E108,DATOS!$D$6:$D2624,DATOS!$C$6:$C2624,0,0,1))</f>
        <v/>
      </c>
      <c r="G108" s="189"/>
      <c r="H108" s="189"/>
      <c r="I108" s="270"/>
      <c r="J108" s="270"/>
      <c r="K108" s="270" t="str">
        <f t="shared" si="3"/>
        <v/>
      </c>
      <c r="L108" s="271" t="str">
        <f t="shared" si="4"/>
        <v/>
      </c>
      <c r="M108" s="279"/>
      <c r="N108" s="273" t="str">
        <f t="shared" si="5"/>
        <v/>
      </c>
      <c r="O108" s="274"/>
      <c r="P108" s="275"/>
      <c r="Q108" s="275" t="str">
        <f t="shared" si="6"/>
        <v/>
      </c>
      <c r="R108" s="281">
        <f t="shared" si="7"/>
        <v>0</v>
      </c>
      <c r="S108" s="232" t="str">
        <f t="array" ref="S108">XLOOKUP(E108,PESOS!$B$2:$B2624,PESOS!$F$2:$F2624,"")</f>
        <v/>
      </c>
      <c r="T108" s="223" t="str">
        <f t="shared" si="8"/>
        <v/>
      </c>
      <c r="V108" s="277" t="str">
        <f t="shared" si="9"/>
        <v/>
      </c>
      <c r="W108" s="233"/>
    </row>
    <row r="109">
      <c r="B109" s="199"/>
      <c r="C109" s="223"/>
      <c r="E109" s="223"/>
      <c r="F109" s="223" t="str">
        <f t="array" ref="F109">IF(E109="","",XLOOKUP(E109,DATOS!$D$6:$D2624,DATOS!$C$6:$C2624,0,0,1))</f>
        <v/>
      </c>
      <c r="G109" s="189"/>
      <c r="H109" s="189"/>
      <c r="I109" s="270"/>
      <c r="J109" s="270"/>
      <c r="K109" s="270" t="str">
        <f t="shared" si="3"/>
        <v/>
      </c>
      <c r="L109" s="271" t="str">
        <f t="shared" si="4"/>
        <v/>
      </c>
      <c r="M109" s="279"/>
      <c r="N109" s="273" t="str">
        <f t="shared" si="5"/>
        <v/>
      </c>
      <c r="O109" s="274"/>
      <c r="P109" s="275"/>
      <c r="Q109" s="275" t="str">
        <f t="shared" si="6"/>
        <v/>
      </c>
      <c r="R109" s="281">
        <f t="shared" si="7"/>
        <v>0</v>
      </c>
      <c r="S109" s="232" t="str">
        <f t="array" ref="S109">XLOOKUP(E109,PESOS!$B$2:$B2624,PESOS!$F$2:$F2624,"")</f>
        <v/>
      </c>
      <c r="T109" s="223" t="str">
        <f t="shared" si="8"/>
        <v/>
      </c>
      <c r="V109" s="277" t="str">
        <f t="shared" si="9"/>
        <v/>
      </c>
      <c r="W109" s="233"/>
    </row>
    <row r="110">
      <c r="B110" s="199"/>
      <c r="C110" s="223"/>
      <c r="E110" s="223"/>
      <c r="F110" s="223" t="str">
        <f t="array" ref="F110">IF(E110="","",XLOOKUP(E110,DATOS!$D$6:$D2624,DATOS!$C$6:$C2624,0,0,1))</f>
        <v/>
      </c>
      <c r="G110" s="189"/>
      <c r="H110" s="189"/>
      <c r="I110" s="270"/>
      <c r="J110" s="270"/>
      <c r="K110" s="270" t="str">
        <f t="shared" si="3"/>
        <v/>
      </c>
      <c r="L110" s="271" t="str">
        <f t="shared" si="4"/>
        <v/>
      </c>
      <c r="M110" s="279"/>
      <c r="N110" s="273" t="str">
        <f t="shared" si="5"/>
        <v/>
      </c>
      <c r="O110" s="274"/>
      <c r="P110" s="275"/>
      <c r="Q110" s="275" t="str">
        <f t="shared" si="6"/>
        <v/>
      </c>
      <c r="R110" s="281">
        <f t="shared" si="7"/>
        <v>0</v>
      </c>
      <c r="S110" s="232" t="str">
        <f t="array" ref="S110">XLOOKUP(E110,PESOS!$B$2:$B2624,PESOS!$F$2:$F2624,"")</f>
        <v/>
      </c>
      <c r="T110" s="223" t="str">
        <f t="shared" si="8"/>
        <v/>
      </c>
      <c r="V110" s="277" t="str">
        <f t="shared" si="9"/>
        <v/>
      </c>
      <c r="W110" s="233"/>
    </row>
    <row r="111">
      <c r="B111" s="199"/>
      <c r="C111" s="223"/>
      <c r="E111" s="223"/>
      <c r="F111" s="223" t="str">
        <f t="array" ref="F111">IF(E111="","",XLOOKUP(E111,DATOS!$D$6:$D2624,DATOS!$C$6:$C2624,0,0,1))</f>
        <v/>
      </c>
      <c r="G111" s="189"/>
      <c r="H111" s="189"/>
      <c r="I111" s="270"/>
      <c r="J111" s="270"/>
      <c r="K111" s="270" t="str">
        <f t="shared" si="3"/>
        <v/>
      </c>
      <c r="L111" s="271" t="str">
        <f t="shared" si="4"/>
        <v/>
      </c>
      <c r="M111" s="279"/>
      <c r="N111" s="273" t="str">
        <f t="shared" si="5"/>
        <v/>
      </c>
      <c r="O111" s="274"/>
      <c r="P111" s="275"/>
      <c r="Q111" s="275" t="str">
        <f t="shared" si="6"/>
        <v/>
      </c>
      <c r="R111" s="281">
        <f t="shared" si="7"/>
        <v>0</v>
      </c>
      <c r="S111" s="232" t="str">
        <f t="array" ref="S111">XLOOKUP(E111,PESOS!$B$2:$B2624,PESOS!$F$2:$F2624,"")</f>
        <v/>
      </c>
      <c r="T111" s="223" t="str">
        <f t="shared" si="8"/>
        <v/>
      </c>
      <c r="V111" s="277" t="str">
        <f t="shared" si="9"/>
        <v/>
      </c>
      <c r="W111" s="233"/>
    </row>
    <row r="112">
      <c r="B112" s="199"/>
      <c r="C112" s="223"/>
      <c r="E112" s="223"/>
      <c r="F112" s="223" t="str">
        <f t="array" ref="F112">IF(E112="","",XLOOKUP(E112,DATOS!$D$6:$D2624,DATOS!$C$6:$C2624,0,0,1))</f>
        <v/>
      </c>
      <c r="G112" s="189"/>
      <c r="H112" s="189"/>
      <c r="I112" s="270"/>
      <c r="J112" s="270"/>
      <c r="K112" s="270" t="str">
        <f t="shared" si="3"/>
        <v/>
      </c>
      <c r="L112" s="271" t="str">
        <f t="shared" si="4"/>
        <v/>
      </c>
      <c r="M112" s="279"/>
      <c r="N112" s="273" t="str">
        <f t="shared" si="5"/>
        <v/>
      </c>
      <c r="O112" s="274"/>
      <c r="P112" s="275"/>
      <c r="Q112" s="275" t="str">
        <f t="shared" si="6"/>
        <v/>
      </c>
      <c r="R112" s="281">
        <f t="shared" si="7"/>
        <v>0</v>
      </c>
      <c r="S112" s="232" t="str">
        <f t="array" ref="S112">XLOOKUP(E112,PESOS!$B$2:$B2624,PESOS!$F$2:$F2624,"")</f>
        <v/>
      </c>
      <c r="T112" s="223" t="str">
        <f t="shared" si="8"/>
        <v/>
      </c>
      <c r="V112" s="277" t="str">
        <f t="shared" si="9"/>
        <v/>
      </c>
      <c r="W112" s="233"/>
    </row>
    <row r="113">
      <c r="B113" s="199"/>
      <c r="C113" s="223"/>
      <c r="E113" s="223"/>
      <c r="F113" s="223" t="str">
        <f t="array" ref="F113">IF(E113="","",XLOOKUP(E113,DATOS!$D$6:$D2624,DATOS!$C$6:$C2624,0,0,1))</f>
        <v/>
      </c>
      <c r="G113" s="189"/>
      <c r="H113" s="189"/>
      <c r="I113" s="270"/>
      <c r="J113" s="270"/>
      <c r="K113" s="270" t="str">
        <f t="shared" si="3"/>
        <v/>
      </c>
      <c r="L113" s="271" t="str">
        <f t="shared" si="4"/>
        <v/>
      </c>
      <c r="M113" s="279"/>
      <c r="N113" s="273" t="str">
        <f t="shared" si="5"/>
        <v/>
      </c>
      <c r="O113" s="274"/>
      <c r="P113" s="275"/>
      <c r="Q113" s="275" t="str">
        <f t="shared" si="6"/>
        <v/>
      </c>
      <c r="R113" s="281">
        <f t="shared" si="7"/>
        <v>0</v>
      </c>
      <c r="S113" s="232" t="str">
        <f t="array" ref="S113">XLOOKUP(E113,PESOS!$B$2:$B2624,PESOS!$F$2:$F2624,"")</f>
        <v/>
      </c>
      <c r="T113" s="223" t="str">
        <f t="shared" si="8"/>
        <v/>
      </c>
      <c r="V113" s="277" t="str">
        <f t="shared" si="9"/>
        <v/>
      </c>
      <c r="W113" s="233"/>
    </row>
    <row r="114">
      <c r="B114" s="199"/>
      <c r="C114" s="223"/>
      <c r="E114" s="223"/>
      <c r="F114" s="223" t="str">
        <f t="array" ref="F114">IF(E114="","",XLOOKUP(E114,DATOS!$D$6:$D2624,DATOS!$C$6:$C2624,0,0,1))</f>
        <v/>
      </c>
      <c r="G114" s="189"/>
      <c r="H114" s="189"/>
      <c r="I114" s="270"/>
      <c r="J114" s="270"/>
      <c r="K114" s="270" t="str">
        <f t="shared" si="3"/>
        <v/>
      </c>
      <c r="L114" s="271" t="str">
        <f t="shared" si="4"/>
        <v/>
      </c>
      <c r="M114" s="279"/>
      <c r="N114" s="273" t="str">
        <f t="shared" si="5"/>
        <v/>
      </c>
      <c r="O114" s="274"/>
      <c r="P114" s="275"/>
      <c r="Q114" s="275" t="str">
        <f t="shared" si="6"/>
        <v/>
      </c>
      <c r="R114" s="281">
        <f t="shared" si="7"/>
        <v>0</v>
      </c>
      <c r="S114" s="232" t="str">
        <f t="array" ref="S114">XLOOKUP(E114,PESOS!$B$2:$B2624,PESOS!$F$2:$F2624,"")</f>
        <v/>
      </c>
      <c r="T114" s="223" t="str">
        <f t="shared" si="8"/>
        <v/>
      </c>
      <c r="V114" s="277" t="str">
        <f t="shared" si="9"/>
        <v/>
      </c>
      <c r="W114" s="233"/>
    </row>
    <row r="115">
      <c r="B115" s="199"/>
      <c r="C115" s="223"/>
      <c r="E115" s="223"/>
      <c r="F115" s="223" t="str">
        <f t="array" ref="F115">IF(E115="","",XLOOKUP(E115,DATOS!$D$6:$D2624,DATOS!$C$6:$C2624,0,0,1))</f>
        <v/>
      </c>
      <c r="G115" s="189"/>
      <c r="H115" s="189"/>
      <c r="I115" s="270"/>
      <c r="J115" s="270"/>
      <c r="K115" s="270" t="str">
        <f t="shared" si="3"/>
        <v/>
      </c>
      <c r="L115" s="271" t="str">
        <f t="shared" si="4"/>
        <v/>
      </c>
      <c r="M115" s="279"/>
      <c r="N115" s="273" t="str">
        <f t="shared" si="5"/>
        <v/>
      </c>
      <c r="O115" s="274"/>
      <c r="P115" s="275"/>
      <c r="Q115" s="275" t="str">
        <f t="shared" si="6"/>
        <v/>
      </c>
      <c r="R115" s="281">
        <f t="shared" si="7"/>
        <v>0</v>
      </c>
      <c r="S115" s="232" t="str">
        <f t="array" ref="S115">XLOOKUP(E115,PESOS!$B$2:$B2624,PESOS!$F$2:$F2624,"")</f>
        <v/>
      </c>
      <c r="T115" s="223" t="str">
        <f t="shared" si="8"/>
        <v/>
      </c>
      <c r="V115" s="277" t="str">
        <f t="shared" si="9"/>
        <v/>
      </c>
      <c r="W115" s="233"/>
    </row>
    <row r="116">
      <c r="B116" s="199"/>
      <c r="C116" s="223"/>
      <c r="E116" s="223"/>
      <c r="F116" s="223" t="str">
        <f t="array" ref="F116">IF(E116="","",XLOOKUP(E116,DATOS!$D$6:$D2624,DATOS!$C$6:$C2624,0,0,1))</f>
        <v/>
      </c>
      <c r="G116" s="189"/>
      <c r="H116" s="189"/>
      <c r="I116" s="270"/>
      <c r="J116" s="270"/>
      <c r="K116" s="270" t="str">
        <f t="shared" si="3"/>
        <v/>
      </c>
      <c r="L116" s="271" t="str">
        <f t="shared" si="4"/>
        <v/>
      </c>
      <c r="M116" s="279"/>
      <c r="N116" s="273" t="str">
        <f t="shared" si="5"/>
        <v/>
      </c>
      <c r="O116" s="274"/>
      <c r="P116" s="275"/>
      <c r="Q116" s="275" t="str">
        <f t="shared" si="6"/>
        <v/>
      </c>
      <c r="R116" s="281">
        <f t="shared" si="7"/>
        <v>0</v>
      </c>
      <c r="S116" s="232" t="str">
        <f t="array" ref="S116">XLOOKUP(E116,PESOS!$B$2:$B2624,PESOS!$F$2:$F2624,"")</f>
        <v/>
      </c>
      <c r="T116" s="223" t="str">
        <f t="shared" si="8"/>
        <v/>
      </c>
      <c r="V116" s="277" t="str">
        <f t="shared" si="9"/>
        <v/>
      </c>
      <c r="W116" s="233"/>
    </row>
    <row r="117">
      <c r="B117" s="199"/>
      <c r="C117" s="223"/>
      <c r="E117" s="223"/>
      <c r="F117" s="223" t="str">
        <f t="array" ref="F117">IF(E117="","",XLOOKUP(E117,DATOS!$D$6:$D2624,DATOS!$C$6:$C2624,0,0,1))</f>
        <v/>
      </c>
      <c r="G117" s="189"/>
      <c r="H117" s="189"/>
      <c r="I117" s="270"/>
      <c r="J117" s="270"/>
      <c r="K117" s="270" t="str">
        <f t="shared" si="3"/>
        <v/>
      </c>
      <c r="L117" s="271" t="str">
        <f t="shared" si="4"/>
        <v/>
      </c>
      <c r="M117" s="279"/>
      <c r="N117" s="273" t="str">
        <f t="shared" si="5"/>
        <v/>
      </c>
      <c r="O117" s="274"/>
      <c r="P117" s="275"/>
      <c r="Q117" s="275" t="str">
        <f t="shared" si="6"/>
        <v/>
      </c>
      <c r="R117" s="281">
        <f t="shared" si="7"/>
        <v>0</v>
      </c>
      <c r="S117" s="232" t="str">
        <f t="array" ref="S117">XLOOKUP(E117,PESOS!$B$2:$B2624,PESOS!$F$2:$F2624,"")</f>
        <v/>
      </c>
      <c r="T117" s="223" t="str">
        <f t="shared" si="8"/>
        <v/>
      </c>
      <c r="V117" s="277" t="str">
        <f t="shared" si="9"/>
        <v/>
      </c>
      <c r="W117" s="233"/>
    </row>
    <row r="118">
      <c r="B118" s="199"/>
      <c r="C118" s="223"/>
      <c r="E118" s="223"/>
      <c r="F118" s="223" t="str">
        <f t="array" ref="F118">IF(E118="","",XLOOKUP(E118,DATOS!$D$6:$D2624,DATOS!$C$6:$C2624,0,0,1))</f>
        <v/>
      </c>
      <c r="G118" s="189"/>
      <c r="H118" s="189"/>
      <c r="I118" s="270"/>
      <c r="J118" s="270"/>
      <c r="K118" s="270" t="str">
        <f t="shared" si="3"/>
        <v/>
      </c>
      <c r="L118" s="271" t="str">
        <f t="shared" si="4"/>
        <v/>
      </c>
      <c r="M118" s="279"/>
      <c r="N118" s="273" t="str">
        <f t="shared" si="5"/>
        <v/>
      </c>
      <c r="O118" s="274"/>
      <c r="P118" s="275"/>
      <c r="Q118" s="275" t="str">
        <f t="shared" si="6"/>
        <v/>
      </c>
      <c r="R118" s="281">
        <f t="shared" si="7"/>
        <v>0</v>
      </c>
      <c r="S118" s="232" t="str">
        <f t="array" ref="S118">XLOOKUP(E118,PESOS!$B$2:$B2624,PESOS!$F$2:$F2624,"")</f>
        <v/>
      </c>
      <c r="T118" s="223" t="str">
        <f t="shared" si="8"/>
        <v/>
      </c>
      <c r="V118" s="277" t="str">
        <f t="shared" si="9"/>
        <v/>
      </c>
      <c r="W118" s="233"/>
    </row>
    <row r="119">
      <c r="B119" s="199"/>
      <c r="C119" s="223"/>
      <c r="E119" s="223"/>
      <c r="F119" s="223" t="str">
        <f t="array" ref="F119">IF(E119="","",XLOOKUP(E119,DATOS!$D$6:$D2624,DATOS!$C$6:$C2624,0,0,1))</f>
        <v/>
      </c>
      <c r="G119" s="189"/>
      <c r="H119" s="189"/>
      <c r="I119" s="270"/>
      <c r="J119" s="270"/>
      <c r="K119" s="270" t="str">
        <f t="shared" si="3"/>
        <v/>
      </c>
      <c r="L119" s="271" t="str">
        <f t="shared" si="4"/>
        <v/>
      </c>
      <c r="M119" s="279"/>
      <c r="N119" s="273" t="str">
        <f t="shared" si="5"/>
        <v/>
      </c>
      <c r="O119" s="274"/>
      <c r="P119" s="275"/>
      <c r="Q119" s="275" t="str">
        <f t="shared" si="6"/>
        <v/>
      </c>
      <c r="R119" s="281">
        <f t="shared" si="7"/>
        <v>0</v>
      </c>
      <c r="S119" s="232" t="str">
        <f t="array" ref="S119">XLOOKUP(E119,PESOS!$B$2:$B2624,PESOS!$F$2:$F2624,"")</f>
        <v/>
      </c>
      <c r="T119" s="223" t="str">
        <f t="shared" si="8"/>
        <v/>
      </c>
      <c r="V119" s="277" t="str">
        <f t="shared" si="9"/>
        <v/>
      </c>
      <c r="W119" s="233"/>
    </row>
    <row r="120">
      <c r="B120" s="199"/>
      <c r="C120" s="223"/>
      <c r="E120" s="223"/>
      <c r="F120" s="223" t="str">
        <f t="array" ref="F120">IF(E120="","",XLOOKUP(E120,DATOS!$D$6:$D2624,DATOS!$C$6:$C2624,0,0,1))</f>
        <v/>
      </c>
      <c r="G120" s="189"/>
      <c r="H120" s="189"/>
      <c r="I120" s="270"/>
      <c r="J120" s="270"/>
      <c r="K120" s="270" t="str">
        <f t="shared" si="3"/>
        <v/>
      </c>
      <c r="L120" s="271" t="str">
        <f t="shared" si="4"/>
        <v/>
      </c>
      <c r="M120" s="279"/>
      <c r="N120" s="273" t="str">
        <f t="shared" si="5"/>
        <v/>
      </c>
      <c r="O120" s="274"/>
      <c r="P120" s="275"/>
      <c r="Q120" s="275" t="str">
        <f t="shared" si="6"/>
        <v/>
      </c>
      <c r="R120" s="281">
        <f t="shared" si="7"/>
        <v>0</v>
      </c>
      <c r="S120" s="232" t="str">
        <f t="array" ref="S120">XLOOKUP(E120,PESOS!$B$2:$B2624,PESOS!$F$2:$F2624,"")</f>
        <v/>
      </c>
      <c r="T120" s="223" t="str">
        <f t="shared" si="8"/>
        <v/>
      </c>
      <c r="V120" s="277" t="str">
        <f t="shared" si="9"/>
        <v/>
      </c>
      <c r="W120" s="233"/>
    </row>
    <row r="121">
      <c r="B121" s="199"/>
      <c r="C121" s="223"/>
      <c r="E121" s="223"/>
      <c r="F121" s="223" t="str">
        <f t="array" ref="F121">IF(E121="","",XLOOKUP(E121,DATOS!$D$6:$D2624,DATOS!$C$6:$C2624,0,0,1))</f>
        <v/>
      </c>
      <c r="G121" s="189"/>
      <c r="H121" s="189"/>
      <c r="I121" s="270"/>
      <c r="J121" s="270"/>
      <c r="K121" s="270" t="str">
        <f t="shared" si="3"/>
        <v/>
      </c>
      <c r="L121" s="271" t="str">
        <f t="shared" si="4"/>
        <v/>
      </c>
      <c r="M121" s="279"/>
      <c r="N121" s="273" t="str">
        <f t="shared" si="5"/>
        <v/>
      </c>
      <c r="O121" s="274"/>
      <c r="P121" s="275"/>
      <c r="Q121" s="275" t="str">
        <f t="shared" si="6"/>
        <v/>
      </c>
      <c r="R121" s="281">
        <f t="shared" si="7"/>
        <v>0</v>
      </c>
      <c r="S121" s="232" t="str">
        <f t="array" ref="S121">XLOOKUP(E121,PESOS!$B$2:$B2624,PESOS!$F$2:$F2624,"")</f>
        <v/>
      </c>
      <c r="T121" s="223" t="str">
        <f t="shared" si="8"/>
        <v/>
      </c>
      <c r="V121" s="277" t="str">
        <f t="shared" si="9"/>
        <v/>
      </c>
      <c r="W121" s="233"/>
    </row>
    <row r="122">
      <c r="B122" s="199"/>
      <c r="C122" s="223"/>
      <c r="E122" s="223"/>
      <c r="F122" s="223" t="str">
        <f t="array" ref="F122">IF(E122="","",XLOOKUP(E122,DATOS!$D$6:$D2624,DATOS!$C$6:$C2624,0,0,1))</f>
        <v/>
      </c>
      <c r="G122" s="189"/>
      <c r="H122" s="189"/>
      <c r="I122" s="270"/>
      <c r="J122" s="270"/>
      <c r="K122" s="270" t="str">
        <f t="shared" si="3"/>
        <v/>
      </c>
      <c r="L122" s="271" t="str">
        <f t="shared" si="4"/>
        <v/>
      </c>
      <c r="M122" s="279"/>
      <c r="N122" s="273" t="str">
        <f t="shared" si="5"/>
        <v/>
      </c>
      <c r="O122" s="274"/>
      <c r="P122" s="275"/>
      <c r="Q122" s="275" t="str">
        <f t="shared" si="6"/>
        <v/>
      </c>
      <c r="R122" s="281">
        <f t="shared" si="7"/>
        <v>0</v>
      </c>
      <c r="S122" s="232" t="str">
        <f t="array" ref="S122">XLOOKUP(E122,PESOS!$B$2:$B2624,PESOS!$F$2:$F2624,"")</f>
        <v/>
      </c>
      <c r="T122" s="223" t="str">
        <f t="shared" si="8"/>
        <v/>
      </c>
      <c r="V122" s="277" t="str">
        <f t="shared" si="9"/>
        <v/>
      </c>
      <c r="W122" s="233"/>
    </row>
    <row r="123">
      <c r="B123" s="199"/>
      <c r="C123" s="223"/>
      <c r="E123" s="223"/>
      <c r="F123" s="223" t="str">
        <f t="array" ref="F123">IF(E123="","",XLOOKUP(E123,DATOS!$D$6:$D2624,DATOS!$C$6:$C2624,0,0,1))</f>
        <v/>
      </c>
      <c r="G123" s="189"/>
      <c r="H123" s="189"/>
      <c r="I123" s="270"/>
      <c r="J123" s="270"/>
      <c r="K123" s="270" t="str">
        <f t="shared" si="3"/>
        <v/>
      </c>
      <c r="L123" s="271" t="str">
        <f t="shared" si="4"/>
        <v/>
      </c>
      <c r="M123" s="279"/>
      <c r="N123" s="273" t="str">
        <f t="shared" si="5"/>
        <v/>
      </c>
      <c r="O123" s="274"/>
      <c r="P123" s="275"/>
      <c r="Q123" s="275" t="str">
        <f t="shared" si="6"/>
        <v/>
      </c>
      <c r="R123" s="281">
        <f t="shared" si="7"/>
        <v>0</v>
      </c>
      <c r="S123" s="232" t="str">
        <f t="array" ref="S123">XLOOKUP(E123,PESOS!$B$2:$B2624,PESOS!$F$2:$F2624,"")</f>
        <v/>
      </c>
      <c r="T123" s="223" t="str">
        <f t="shared" si="8"/>
        <v/>
      </c>
      <c r="V123" s="277" t="str">
        <f t="shared" si="9"/>
        <v/>
      </c>
      <c r="W123" s="233"/>
    </row>
    <row r="124">
      <c r="B124" s="199"/>
      <c r="C124" s="223"/>
      <c r="E124" s="223"/>
      <c r="F124" s="223" t="str">
        <f t="array" ref="F124">IF(E124="","",XLOOKUP(E124,DATOS!$D$6:$D2624,DATOS!$C$6:$C2624,0,0,1))</f>
        <v/>
      </c>
      <c r="G124" s="189"/>
      <c r="H124" s="189"/>
      <c r="I124" s="270"/>
      <c r="J124" s="270"/>
      <c r="K124" s="270" t="str">
        <f t="shared" si="3"/>
        <v/>
      </c>
      <c r="L124" s="271" t="str">
        <f t="shared" si="4"/>
        <v/>
      </c>
      <c r="M124" s="279"/>
      <c r="N124" s="273" t="str">
        <f t="shared" si="5"/>
        <v/>
      </c>
      <c r="O124" s="274"/>
      <c r="P124" s="275"/>
      <c r="Q124" s="275" t="str">
        <f t="shared" si="6"/>
        <v/>
      </c>
      <c r="R124" s="281">
        <f t="shared" si="7"/>
        <v>0</v>
      </c>
      <c r="S124" s="232" t="str">
        <f t="array" ref="S124">XLOOKUP(E124,PESOS!$B$2:$B2624,PESOS!$F$2:$F2624,"")</f>
        <v/>
      </c>
      <c r="T124" s="223" t="str">
        <f t="shared" si="8"/>
        <v/>
      </c>
      <c r="V124" s="277" t="str">
        <f t="shared" si="9"/>
        <v/>
      </c>
      <c r="W124" s="233"/>
    </row>
    <row r="125">
      <c r="B125" s="199"/>
      <c r="C125" s="223"/>
      <c r="E125" s="223"/>
      <c r="F125" s="223" t="str">
        <f t="array" ref="F125">IF(E125="","",XLOOKUP(E125,DATOS!$D$6:$D2624,DATOS!$C$6:$C2624,0,0,1))</f>
        <v/>
      </c>
      <c r="G125" s="189"/>
      <c r="H125" s="189"/>
      <c r="I125" s="270"/>
      <c r="J125" s="270"/>
      <c r="K125" s="270" t="str">
        <f t="shared" si="3"/>
        <v/>
      </c>
      <c r="L125" s="271" t="str">
        <f t="shared" si="4"/>
        <v/>
      </c>
      <c r="M125" s="279"/>
      <c r="N125" s="273" t="str">
        <f t="shared" si="5"/>
        <v/>
      </c>
      <c r="O125" s="274"/>
      <c r="P125" s="275"/>
      <c r="Q125" s="275" t="str">
        <f t="shared" si="6"/>
        <v/>
      </c>
      <c r="R125" s="281">
        <f t="shared" si="7"/>
        <v>0</v>
      </c>
      <c r="S125" s="232" t="str">
        <f t="array" ref="S125">XLOOKUP(E125,PESOS!$B$2:$B2624,PESOS!$F$2:$F2624,"")</f>
        <v/>
      </c>
      <c r="T125" s="223" t="str">
        <f t="shared" si="8"/>
        <v/>
      </c>
      <c r="V125" s="277" t="str">
        <f t="shared" si="9"/>
        <v/>
      </c>
      <c r="W125" s="233"/>
    </row>
    <row r="126">
      <c r="B126" s="199"/>
      <c r="C126" s="223"/>
      <c r="E126" s="223"/>
      <c r="F126" s="223" t="str">
        <f t="array" ref="F126">IF(E126="","",XLOOKUP(E126,DATOS!$D$6:$D2624,DATOS!$C$6:$C2624,0,0,1))</f>
        <v/>
      </c>
      <c r="G126" s="189"/>
      <c r="H126" s="189"/>
      <c r="I126" s="270"/>
      <c r="J126" s="270"/>
      <c r="K126" s="270" t="str">
        <f t="shared" si="3"/>
        <v/>
      </c>
      <c r="L126" s="271" t="str">
        <f t="shared" si="4"/>
        <v/>
      </c>
      <c r="M126" s="279"/>
      <c r="N126" s="273" t="str">
        <f t="shared" si="5"/>
        <v/>
      </c>
      <c r="O126" s="274"/>
      <c r="P126" s="275"/>
      <c r="Q126" s="275" t="str">
        <f t="shared" si="6"/>
        <v/>
      </c>
      <c r="R126" s="281">
        <f t="shared" si="7"/>
        <v>0</v>
      </c>
      <c r="S126" s="232" t="str">
        <f t="array" ref="S126">XLOOKUP(E126,PESOS!$B$2:$B2624,PESOS!$F$2:$F2624,"")</f>
        <v/>
      </c>
      <c r="T126" s="223" t="str">
        <f t="shared" si="8"/>
        <v/>
      </c>
      <c r="V126" s="277" t="str">
        <f t="shared" si="9"/>
        <v/>
      </c>
      <c r="W126" s="233"/>
    </row>
    <row r="127">
      <c r="B127" s="199"/>
      <c r="C127" s="223"/>
      <c r="E127" s="223"/>
      <c r="F127" s="223" t="str">
        <f t="array" ref="F127">IF(E127="","",XLOOKUP(E127,DATOS!$D$6:$D2624,DATOS!$C$6:$C2624,0,0,1))</f>
        <v/>
      </c>
      <c r="G127" s="189"/>
      <c r="H127" s="189"/>
      <c r="I127" s="270"/>
      <c r="J127" s="270"/>
      <c r="K127" s="270" t="str">
        <f t="shared" si="3"/>
        <v/>
      </c>
      <c r="L127" s="271" t="str">
        <f t="shared" si="4"/>
        <v/>
      </c>
      <c r="M127" s="279"/>
      <c r="N127" s="273" t="str">
        <f t="shared" si="5"/>
        <v/>
      </c>
      <c r="O127" s="274"/>
      <c r="P127" s="275"/>
      <c r="Q127" s="275" t="str">
        <f t="shared" si="6"/>
        <v/>
      </c>
      <c r="R127" s="281">
        <f t="shared" si="7"/>
        <v>0</v>
      </c>
      <c r="S127" s="232" t="str">
        <f t="array" ref="S127">XLOOKUP(E127,PESOS!$B$2:$B2624,PESOS!$F$2:$F2624,"")</f>
        <v/>
      </c>
      <c r="T127" s="223" t="str">
        <f t="shared" si="8"/>
        <v/>
      </c>
      <c r="V127" s="277" t="str">
        <f t="shared" si="9"/>
        <v/>
      </c>
      <c r="W127" s="233"/>
    </row>
    <row r="128">
      <c r="B128" s="199"/>
      <c r="C128" s="223"/>
      <c r="E128" s="223"/>
      <c r="F128" s="223" t="str">
        <f t="array" ref="F128">IF(E128="","",XLOOKUP(E128,DATOS!$D$6:$D2624,DATOS!$C$6:$C2624,0,0,1))</f>
        <v/>
      </c>
      <c r="G128" s="189"/>
      <c r="H128" s="189"/>
      <c r="I128" s="270"/>
      <c r="J128" s="270"/>
      <c r="K128" s="270" t="str">
        <f t="shared" si="3"/>
        <v/>
      </c>
      <c r="L128" s="271" t="str">
        <f t="shared" si="4"/>
        <v/>
      </c>
      <c r="M128" s="279"/>
      <c r="N128" s="273" t="str">
        <f t="shared" si="5"/>
        <v/>
      </c>
      <c r="O128" s="274"/>
      <c r="P128" s="275"/>
      <c r="Q128" s="275" t="str">
        <f t="shared" si="6"/>
        <v/>
      </c>
      <c r="R128" s="281">
        <f t="shared" si="7"/>
        <v>0</v>
      </c>
      <c r="S128" s="232" t="str">
        <f t="array" ref="S128">XLOOKUP(E128,PESOS!$B$2:$B2624,PESOS!$F$2:$F2624,"")</f>
        <v/>
      </c>
      <c r="T128" s="223" t="str">
        <f t="shared" si="8"/>
        <v/>
      </c>
      <c r="V128" s="277" t="str">
        <f t="shared" si="9"/>
        <v/>
      </c>
      <c r="W128" s="233"/>
    </row>
    <row r="129">
      <c r="B129" s="199"/>
      <c r="C129" s="223"/>
      <c r="E129" s="223"/>
      <c r="F129" s="223" t="str">
        <f t="array" ref="F129">IF(E129="","",XLOOKUP(E129,DATOS!$D$6:$D2624,DATOS!$C$6:$C2624,0,0,1))</f>
        <v/>
      </c>
      <c r="G129" s="189"/>
      <c r="H129" s="189"/>
      <c r="I129" s="270"/>
      <c r="J129" s="270"/>
      <c r="K129" s="270" t="str">
        <f t="shared" si="3"/>
        <v/>
      </c>
      <c r="L129" s="271" t="str">
        <f t="shared" si="4"/>
        <v/>
      </c>
      <c r="M129" s="279"/>
      <c r="N129" s="273" t="str">
        <f t="shared" si="5"/>
        <v/>
      </c>
      <c r="O129" s="274"/>
      <c r="P129" s="275"/>
      <c r="Q129" s="275" t="str">
        <f t="shared" si="6"/>
        <v/>
      </c>
      <c r="R129" s="281">
        <f t="shared" si="7"/>
        <v>0</v>
      </c>
      <c r="S129" s="232" t="str">
        <f t="array" ref="S129">XLOOKUP(E129,PESOS!$B$2:$B2624,PESOS!$F$2:$F2624,"")</f>
        <v/>
      </c>
      <c r="T129" s="223" t="str">
        <f t="shared" si="8"/>
        <v/>
      </c>
      <c r="V129" s="277" t="str">
        <f t="shared" si="9"/>
        <v/>
      </c>
      <c r="W129" s="233"/>
    </row>
    <row r="130">
      <c r="B130" s="199"/>
      <c r="C130" s="223"/>
      <c r="E130" s="223"/>
      <c r="F130" s="223" t="str">
        <f t="array" ref="F130">IF(E130="","",XLOOKUP(E130,DATOS!$D$6:$D2624,DATOS!$C$6:$C2624,0,0,1))</f>
        <v/>
      </c>
      <c r="G130" s="189"/>
      <c r="H130" s="189"/>
      <c r="I130" s="270"/>
      <c r="J130" s="270"/>
      <c r="K130" s="270" t="str">
        <f t="shared" si="3"/>
        <v/>
      </c>
      <c r="L130" s="271" t="str">
        <f t="shared" si="4"/>
        <v/>
      </c>
      <c r="M130" s="279"/>
      <c r="N130" s="273" t="str">
        <f t="shared" si="5"/>
        <v/>
      </c>
      <c r="O130" s="274"/>
      <c r="P130" s="275"/>
      <c r="Q130" s="275" t="str">
        <f t="shared" si="6"/>
        <v/>
      </c>
      <c r="R130" s="281">
        <f t="shared" si="7"/>
        <v>0</v>
      </c>
      <c r="S130" s="232" t="str">
        <f t="array" ref="S130">XLOOKUP(E130,PESOS!$B$2:$B2624,PESOS!$F$2:$F2624,"")</f>
        <v/>
      </c>
      <c r="T130" s="223" t="str">
        <f t="shared" si="8"/>
        <v/>
      </c>
      <c r="V130" s="277" t="str">
        <f t="shared" si="9"/>
        <v/>
      </c>
      <c r="W130" s="233"/>
    </row>
    <row r="131">
      <c r="B131" s="199"/>
      <c r="C131" s="223"/>
      <c r="E131" s="223"/>
      <c r="F131" s="223" t="str">
        <f t="array" ref="F131">IF(E131="","",XLOOKUP(E131,DATOS!$D$6:$D2624,DATOS!$C$6:$C2624,0,0,1))</f>
        <v/>
      </c>
      <c r="G131" s="189"/>
      <c r="H131" s="189"/>
      <c r="I131" s="270"/>
      <c r="J131" s="270"/>
      <c r="K131" s="270" t="str">
        <f t="shared" si="3"/>
        <v/>
      </c>
      <c r="L131" s="271" t="str">
        <f t="shared" si="4"/>
        <v/>
      </c>
      <c r="M131" s="279"/>
      <c r="N131" s="273" t="str">
        <f t="shared" si="5"/>
        <v/>
      </c>
      <c r="O131" s="274"/>
      <c r="P131" s="275"/>
      <c r="Q131" s="275" t="str">
        <f t="shared" si="6"/>
        <v/>
      </c>
      <c r="R131" s="281">
        <f t="shared" si="7"/>
        <v>0</v>
      </c>
      <c r="S131" s="232" t="str">
        <f t="array" ref="S131">XLOOKUP(E131,PESOS!$B$2:$B2624,PESOS!$F$2:$F2624,"")</f>
        <v/>
      </c>
      <c r="T131" s="223" t="str">
        <f t="shared" si="8"/>
        <v/>
      </c>
      <c r="V131" s="277" t="str">
        <f t="shared" si="9"/>
        <v/>
      </c>
      <c r="W131" s="233"/>
    </row>
    <row r="132">
      <c r="B132" s="199"/>
      <c r="C132" s="223"/>
      <c r="E132" s="223"/>
      <c r="F132" s="223" t="str">
        <f t="array" ref="F132">IF(E132="","",XLOOKUP(E132,DATOS!$D$6:$D2624,DATOS!$C$6:$C2624,0,0,1))</f>
        <v/>
      </c>
      <c r="G132" s="189"/>
      <c r="H132" s="189"/>
      <c r="I132" s="270"/>
      <c r="J132" s="270"/>
      <c r="K132" s="270" t="str">
        <f t="shared" si="3"/>
        <v/>
      </c>
      <c r="L132" s="271" t="str">
        <f t="shared" si="4"/>
        <v/>
      </c>
      <c r="M132" s="279"/>
      <c r="N132" s="273" t="str">
        <f t="shared" si="5"/>
        <v/>
      </c>
      <c r="O132" s="274"/>
      <c r="P132" s="275"/>
      <c r="Q132" s="275" t="str">
        <f t="shared" si="6"/>
        <v/>
      </c>
      <c r="R132" s="281">
        <f t="shared" si="7"/>
        <v>0</v>
      </c>
      <c r="S132" s="232" t="str">
        <f t="array" ref="S132">XLOOKUP(E132,PESOS!$B$2:$B2624,PESOS!$F$2:$F2624,"")</f>
        <v/>
      </c>
      <c r="T132" s="223" t="str">
        <f t="shared" si="8"/>
        <v/>
      </c>
      <c r="V132" s="277" t="str">
        <f t="shared" si="9"/>
        <v/>
      </c>
      <c r="W132" s="233"/>
    </row>
    <row r="133">
      <c r="B133" s="199"/>
      <c r="C133" s="223"/>
      <c r="E133" s="223"/>
      <c r="F133" s="223" t="str">
        <f t="array" ref="F133">IF(E133="","",XLOOKUP(E133,DATOS!$D$6:$D2624,DATOS!$C$6:$C2624,0,0,1))</f>
        <v/>
      </c>
      <c r="G133" s="189"/>
      <c r="H133" s="189"/>
      <c r="I133" s="270"/>
      <c r="J133" s="270"/>
      <c r="K133" s="270" t="str">
        <f t="shared" si="3"/>
        <v/>
      </c>
      <c r="L133" s="271" t="str">
        <f t="shared" si="4"/>
        <v/>
      </c>
      <c r="M133" s="279"/>
      <c r="N133" s="273" t="str">
        <f t="shared" si="5"/>
        <v/>
      </c>
      <c r="O133" s="274"/>
      <c r="P133" s="275"/>
      <c r="Q133" s="275" t="str">
        <f t="shared" si="6"/>
        <v/>
      </c>
      <c r="R133" s="281">
        <f t="shared" si="7"/>
        <v>0</v>
      </c>
      <c r="S133" s="232" t="str">
        <f t="array" ref="S133">XLOOKUP(E133,PESOS!$B$2:$B2624,PESOS!$F$2:$F2624,"")</f>
        <v/>
      </c>
      <c r="T133" s="223" t="str">
        <f t="shared" si="8"/>
        <v/>
      </c>
      <c r="V133" s="277" t="str">
        <f t="shared" si="9"/>
        <v/>
      </c>
      <c r="W133" s="233"/>
    </row>
    <row r="134">
      <c r="B134" s="199"/>
      <c r="C134" s="223"/>
      <c r="E134" s="223"/>
      <c r="F134" s="223" t="str">
        <f t="array" ref="F134">IF(E134="","",XLOOKUP(E134,DATOS!$D$6:$D2624,DATOS!$C$6:$C2624,0,0,1))</f>
        <v/>
      </c>
      <c r="G134" s="189"/>
      <c r="H134" s="189"/>
      <c r="I134" s="270"/>
      <c r="J134" s="270"/>
      <c r="K134" s="270" t="str">
        <f t="shared" si="3"/>
        <v/>
      </c>
      <c r="L134" s="271" t="str">
        <f t="shared" si="4"/>
        <v/>
      </c>
      <c r="M134" s="279"/>
      <c r="N134" s="273" t="str">
        <f t="shared" si="5"/>
        <v/>
      </c>
      <c r="O134" s="274"/>
      <c r="P134" s="275"/>
      <c r="Q134" s="275" t="str">
        <f t="shared" si="6"/>
        <v/>
      </c>
      <c r="R134" s="281">
        <f t="shared" si="7"/>
        <v>0</v>
      </c>
      <c r="S134" s="232" t="str">
        <f t="array" ref="S134">XLOOKUP(E134,PESOS!$B$2:$B2624,PESOS!$F$2:$F2624,"")</f>
        <v/>
      </c>
      <c r="T134" s="223" t="str">
        <f t="shared" si="8"/>
        <v/>
      </c>
      <c r="V134" s="277" t="str">
        <f t="shared" si="9"/>
        <v/>
      </c>
      <c r="W134" s="233"/>
    </row>
    <row r="135">
      <c r="B135" s="199"/>
      <c r="C135" s="223"/>
      <c r="E135" s="223"/>
      <c r="F135" s="223" t="str">
        <f t="array" ref="F135">IF(E135="","",XLOOKUP(E135,DATOS!$D$6:$D2624,DATOS!$C$6:$C2624,0,0,1))</f>
        <v/>
      </c>
      <c r="G135" s="189"/>
      <c r="H135" s="189"/>
      <c r="I135" s="270"/>
      <c r="J135" s="270"/>
      <c r="K135" s="270" t="str">
        <f t="shared" si="3"/>
        <v/>
      </c>
      <c r="L135" s="271" t="str">
        <f t="shared" si="4"/>
        <v/>
      </c>
      <c r="M135" s="279"/>
      <c r="N135" s="273" t="str">
        <f t="shared" si="5"/>
        <v/>
      </c>
      <c r="O135" s="274"/>
      <c r="P135" s="275"/>
      <c r="Q135" s="275" t="str">
        <f t="shared" si="6"/>
        <v/>
      </c>
      <c r="R135" s="281">
        <f t="shared" si="7"/>
        <v>0</v>
      </c>
      <c r="S135" s="232" t="str">
        <f t="array" ref="S135">XLOOKUP(E135,PESOS!$B$2:$B2624,PESOS!$F$2:$F2624,"")</f>
        <v/>
      </c>
      <c r="T135" s="223" t="str">
        <f t="shared" si="8"/>
        <v/>
      </c>
      <c r="V135" s="277" t="str">
        <f t="shared" si="9"/>
        <v/>
      </c>
      <c r="W135" s="233"/>
    </row>
    <row r="136">
      <c r="B136" s="199"/>
      <c r="C136" s="223"/>
      <c r="E136" s="223"/>
      <c r="F136" s="223" t="str">
        <f t="array" ref="F136">IF(E136="","",XLOOKUP(E136,DATOS!$D$6:$D2624,DATOS!$C$6:$C2624,0,0,1))</f>
        <v/>
      </c>
      <c r="G136" s="189"/>
      <c r="H136" s="189"/>
      <c r="I136" s="270"/>
      <c r="J136" s="270"/>
      <c r="K136" s="270" t="str">
        <f t="shared" si="3"/>
        <v/>
      </c>
      <c r="L136" s="271" t="str">
        <f t="shared" si="4"/>
        <v/>
      </c>
      <c r="M136" s="279"/>
      <c r="N136" s="273" t="str">
        <f t="shared" si="5"/>
        <v/>
      </c>
      <c r="O136" s="274"/>
      <c r="P136" s="275"/>
      <c r="Q136" s="275" t="str">
        <f t="shared" si="6"/>
        <v/>
      </c>
      <c r="R136" s="281">
        <f t="shared" si="7"/>
        <v>0</v>
      </c>
      <c r="S136" s="232" t="str">
        <f t="array" ref="S136">XLOOKUP(E136,PESOS!$B$2:$B2624,PESOS!$F$2:$F2624,"")</f>
        <v/>
      </c>
      <c r="T136" s="223" t="str">
        <f t="shared" si="8"/>
        <v/>
      </c>
      <c r="V136" s="277" t="str">
        <f t="shared" si="9"/>
        <v/>
      </c>
      <c r="W136" s="233"/>
    </row>
    <row r="137">
      <c r="B137" s="199"/>
      <c r="C137" s="223"/>
      <c r="E137" s="223"/>
      <c r="F137" s="223" t="str">
        <f t="array" ref="F137">IF(E137="","",XLOOKUP(E137,DATOS!$D$6:$D2624,DATOS!$C$6:$C2624,0,0,1))</f>
        <v/>
      </c>
      <c r="G137" s="189"/>
      <c r="H137" s="189"/>
      <c r="I137" s="270"/>
      <c r="J137" s="270"/>
      <c r="K137" s="270" t="str">
        <f t="shared" si="3"/>
        <v/>
      </c>
      <c r="L137" s="271" t="str">
        <f t="shared" si="4"/>
        <v/>
      </c>
      <c r="M137" s="279"/>
      <c r="N137" s="273" t="str">
        <f t="shared" si="5"/>
        <v/>
      </c>
      <c r="O137" s="274"/>
      <c r="P137" s="275"/>
      <c r="Q137" s="275" t="str">
        <f t="shared" si="6"/>
        <v/>
      </c>
      <c r="R137" s="281">
        <f t="shared" si="7"/>
        <v>0</v>
      </c>
      <c r="S137" s="232" t="str">
        <f t="array" ref="S137">XLOOKUP(E137,PESOS!$B$2:$B2624,PESOS!$F$2:$F2624,"")</f>
        <v/>
      </c>
      <c r="T137" s="223" t="str">
        <f t="shared" si="8"/>
        <v/>
      </c>
      <c r="V137" s="277" t="str">
        <f t="shared" si="9"/>
        <v/>
      </c>
      <c r="W137" s="233"/>
    </row>
    <row r="138">
      <c r="B138" s="199"/>
      <c r="C138" s="223"/>
      <c r="E138" s="223"/>
      <c r="F138" s="223" t="str">
        <f t="array" ref="F138">IF(E138="","",XLOOKUP(E138,DATOS!$D$6:$D2624,DATOS!$C$6:$C2624,0,0,1))</f>
        <v/>
      </c>
      <c r="G138" s="189"/>
      <c r="H138" s="189"/>
      <c r="I138" s="270"/>
      <c r="J138" s="270"/>
      <c r="K138" s="270" t="str">
        <f t="shared" si="3"/>
        <v/>
      </c>
      <c r="L138" s="271" t="str">
        <f t="shared" si="4"/>
        <v/>
      </c>
      <c r="M138" s="279"/>
      <c r="N138" s="273" t="str">
        <f t="shared" si="5"/>
        <v/>
      </c>
      <c r="O138" s="274"/>
      <c r="P138" s="275"/>
      <c r="Q138" s="275" t="str">
        <f t="shared" si="6"/>
        <v/>
      </c>
      <c r="R138" s="281">
        <f t="shared" si="7"/>
        <v>0</v>
      </c>
      <c r="S138" s="232" t="str">
        <f t="array" ref="S138">XLOOKUP(E138,PESOS!$B$2:$B2624,PESOS!$F$2:$F2624,"")</f>
        <v/>
      </c>
      <c r="T138" s="223" t="str">
        <f t="shared" si="8"/>
        <v/>
      </c>
      <c r="V138" s="277" t="str">
        <f t="shared" si="9"/>
        <v/>
      </c>
      <c r="W138" s="233"/>
    </row>
    <row r="139">
      <c r="B139" s="199"/>
      <c r="C139" s="223"/>
      <c r="E139" s="223"/>
      <c r="F139" s="223" t="str">
        <f t="array" ref="F139">IF(E139="","",XLOOKUP(E139,DATOS!$D$6:$D2624,DATOS!$C$6:$C2624,0,0,1))</f>
        <v/>
      </c>
      <c r="G139" s="189"/>
      <c r="H139" s="189"/>
      <c r="I139" s="270"/>
      <c r="J139" s="270"/>
      <c r="K139" s="270" t="str">
        <f t="shared" si="3"/>
        <v/>
      </c>
      <c r="L139" s="271" t="str">
        <f t="shared" si="4"/>
        <v/>
      </c>
      <c r="M139" s="279"/>
      <c r="N139" s="273" t="str">
        <f t="shared" si="5"/>
        <v/>
      </c>
      <c r="O139" s="274"/>
      <c r="P139" s="275"/>
      <c r="Q139" s="275" t="str">
        <f t="shared" si="6"/>
        <v/>
      </c>
      <c r="R139" s="281">
        <f t="shared" si="7"/>
        <v>0</v>
      </c>
      <c r="S139" s="232" t="str">
        <f t="array" ref="S139">XLOOKUP(E139,PESOS!$B$2:$B2624,PESOS!$F$2:$F2624,"")</f>
        <v/>
      </c>
      <c r="T139" s="223" t="str">
        <f t="shared" si="8"/>
        <v/>
      </c>
      <c r="V139" s="277" t="str">
        <f t="shared" si="9"/>
        <v/>
      </c>
      <c r="W139" s="233"/>
    </row>
    <row r="140">
      <c r="B140" s="199"/>
      <c r="C140" s="223"/>
      <c r="E140" s="223"/>
      <c r="F140" s="223" t="str">
        <f t="array" ref="F140">IF(E140="","",XLOOKUP(E140,DATOS!$D$6:$D2624,DATOS!$C$6:$C2624,0,0,1))</f>
        <v/>
      </c>
      <c r="G140" s="189"/>
      <c r="H140" s="189"/>
      <c r="I140" s="270"/>
      <c r="J140" s="270"/>
      <c r="K140" s="270" t="str">
        <f t="shared" si="3"/>
        <v/>
      </c>
      <c r="L140" s="271" t="str">
        <f t="shared" si="4"/>
        <v/>
      </c>
      <c r="M140" s="279"/>
      <c r="N140" s="273" t="str">
        <f t="shared" si="5"/>
        <v/>
      </c>
      <c r="O140" s="274"/>
      <c r="P140" s="275"/>
      <c r="Q140" s="275" t="str">
        <f t="shared" si="6"/>
        <v/>
      </c>
      <c r="R140" s="281">
        <f t="shared" si="7"/>
        <v>0</v>
      </c>
      <c r="S140" s="232" t="str">
        <f t="array" ref="S140">XLOOKUP(E140,PESOS!$B$2:$B2624,PESOS!$F$2:$F2624,"")</f>
        <v/>
      </c>
      <c r="T140" s="223" t="str">
        <f t="shared" si="8"/>
        <v/>
      </c>
      <c r="V140" s="277" t="str">
        <f t="shared" si="9"/>
        <v/>
      </c>
      <c r="W140" s="233"/>
    </row>
    <row r="141">
      <c r="B141" s="199"/>
      <c r="C141" s="223"/>
      <c r="E141" s="223"/>
      <c r="F141" s="223" t="str">
        <f t="array" ref="F141">IF(E141="","",XLOOKUP(E141,DATOS!$D$6:$D2624,DATOS!$C$6:$C2624,0,0,1))</f>
        <v/>
      </c>
      <c r="G141" s="189"/>
      <c r="H141" s="189"/>
      <c r="I141" s="270"/>
      <c r="J141" s="270"/>
      <c r="K141" s="270" t="str">
        <f t="shared" si="3"/>
        <v/>
      </c>
      <c r="L141" s="271" t="str">
        <f t="shared" si="4"/>
        <v/>
      </c>
      <c r="M141" s="279"/>
      <c r="N141" s="273" t="str">
        <f t="shared" si="5"/>
        <v/>
      </c>
      <c r="O141" s="274"/>
      <c r="P141" s="275"/>
      <c r="Q141" s="275" t="str">
        <f t="shared" si="6"/>
        <v/>
      </c>
      <c r="R141" s="281">
        <f t="shared" si="7"/>
        <v>0</v>
      </c>
      <c r="S141" s="232" t="str">
        <f t="array" ref="S141">XLOOKUP(E141,PESOS!$B$2:$B2624,PESOS!$F$2:$F2624,"")</f>
        <v/>
      </c>
      <c r="T141" s="223" t="str">
        <f t="shared" si="8"/>
        <v/>
      </c>
      <c r="V141" s="277" t="str">
        <f t="shared" si="9"/>
        <v/>
      </c>
      <c r="W141" s="233"/>
    </row>
    <row r="142">
      <c r="B142" s="199"/>
      <c r="C142" s="223"/>
      <c r="E142" s="223"/>
      <c r="F142" s="223" t="str">
        <f t="array" ref="F142">IF(E142="","",XLOOKUP(E142,DATOS!$D$6:$D2624,DATOS!$C$6:$C2624,0,0,1))</f>
        <v/>
      </c>
      <c r="G142" s="189"/>
      <c r="H142" s="189"/>
      <c r="I142" s="270"/>
      <c r="J142" s="270"/>
      <c r="K142" s="270" t="str">
        <f t="shared" si="3"/>
        <v/>
      </c>
      <c r="L142" s="271" t="str">
        <f t="shared" si="4"/>
        <v/>
      </c>
      <c r="M142" s="279"/>
      <c r="N142" s="273" t="str">
        <f t="shared" si="5"/>
        <v/>
      </c>
      <c r="O142" s="274"/>
      <c r="P142" s="275"/>
      <c r="Q142" s="275" t="str">
        <f t="shared" si="6"/>
        <v/>
      </c>
      <c r="R142" s="281">
        <f t="shared" si="7"/>
        <v>0</v>
      </c>
      <c r="S142" s="232" t="str">
        <f t="array" ref="S142">XLOOKUP(E142,PESOS!$B$2:$B2624,PESOS!$F$2:$F2624,"")</f>
        <v/>
      </c>
      <c r="T142" s="223" t="str">
        <f t="shared" si="8"/>
        <v/>
      </c>
      <c r="V142" s="277" t="str">
        <f t="shared" si="9"/>
        <v/>
      </c>
      <c r="W142" s="233"/>
    </row>
    <row r="143">
      <c r="B143" s="199"/>
      <c r="C143" s="223"/>
      <c r="E143" s="223"/>
      <c r="F143" s="223" t="str">
        <f t="array" ref="F143">IF(E143="","",XLOOKUP(E143,DATOS!$D$6:$D2624,DATOS!$C$6:$C2624,0,0,1))</f>
        <v/>
      </c>
      <c r="G143" s="189"/>
      <c r="H143" s="189"/>
      <c r="I143" s="270"/>
      <c r="J143" s="270"/>
      <c r="K143" s="270" t="str">
        <f t="shared" si="3"/>
        <v/>
      </c>
      <c r="L143" s="271" t="str">
        <f t="shared" si="4"/>
        <v/>
      </c>
      <c r="M143" s="279"/>
      <c r="N143" s="273" t="str">
        <f t="shared" si="5"/>
        <v/>
      </c>
      <c r="O143" s="274"/>
      <c r="P143" s="275"/>
      <c r="Q143" s="275" t="str">
        <f t="shared" si="6"/>
        <v/>
      </c>
      <c r="R143" s="281">
        <f t="shared" si="7"/>
        <v>0</v>
      </c>
      <c r="S143" s="232" t="str">
        <f t="array" ref="S143">XLOOKUP(E143,PESOS!$B$2:$B2624,PESOS!$F$2:$F2624,"")</f>
        <v/>
      </c>
      <c r="T143" s="223" t="str">
        <f t="shared" si="8"/>
        <v/>
      </c>
      <c r="V143" s="277" t="str">
        <f t="shared" si="9"/>
        <v/>
      </c>
      <c r="W143" s="233"/>
    </row>
    <row r="144">
      <c r="B144" s="199"/>
      <c r="C144" s="223"/>
      <c r="E144" s="223"/>
      <c r="F144" s="223" t="str">
        <f t="array" ref="F144">IF(E144="","",XLOOKUP(E144,DATOS!$D$6:$D2624,DATOS!$C$6:$C2624,0,0,1))</f>
        <v/>
      </c>
      <c r="G144" s="189"/>
      <c r="H144" s="189"/>
      <c r="I144" s="270"/>
      <c r="J144" s="270"/>
      <c r="K144" s="270" t="str">
        <f t="shared" si="3"/>
        <v/>
      </c>
      <c r="L144" s="271" t="str">
        <f t="shared" si="4"/>
        <v/>
      </c>
      <c r="M144" s="279"/>
      <c r="N144" s="273" t="str">
        <f t="shared" si="5"/>
        <v/>
      </c>
      <c r="O144" s="274"/>
      <c r="P144" s="275"/>
      <c r="Q144" s="275" t="str">
        <f t="shared" si="6"/>
        <v/>
      </c>
      <c r="R144" s="281">
        <f t="shared" si="7"/>
        <v>0</v>
      </c>
      <c r="S144" s="232" t="str">
        <f t="array" ref="S144">XLOOKUP(E144,PESOS!$B$2:$B2624,PESOS!$F$2:$F2624,"")</f>
        <v/>
      </c>
      <c r="T144" s="223" t="str">
        <f t="shared" si="8"/>
        <v/>
      </c>
      <c r="V144" s="277" t="str">
        <f t="shared" si="9"/>
        <v/>
      </c>
      <c r="W144" s="233"/>
    </row>
    <row r="145">
      <c r="B145" s="199"/>
      <c r="C145" s="223"/>
      <c r="E145" s="223"/>
      <c r="F145" s="223" t="str">
        <f t="array" ref="F145">IF(E145="","",XLOOKUP(E145,DATOS!$D$6:$D2624,DATOS!$C$6:$C2624,0,0,1))</f>
        <v/>
      </c>
      <c r="G145" s="189"/>
      <c r="H145" s="189"/>
      <c r="I145" s="270"/>
      <c r="J145" s="270"/>
      <c r="K145" s="270" t="str">
        <f t="shared" si="3"/>
        <v/>
      </c>
      <c r="L145" s="271" t="str">
        <f t="shared" si="4"/>
        <v/>
      </c>
      <c r="M145" s="279"/>
      <c r="N145" s="273" t="str">
        <f t="shared" si="5"/>
        <v/>
      </c>
      <c r="O145" s="274"/>
      <c r="P145" s="275"/>
      <c r="Q145" s="275" t="str">
        <f t="shared" si="6"/>
        <v/>
      </c>
      <c r="R145" s="281">
        <f t="shared" si="7"/>
        <v>0</v>
      </c>
      <c r="S145" s="232" t="str">
        <f t="array" ref="S145">XLOOKUP(E145,PESOS!$B$2:$B2624,PESOS!$F$2:$F2624,"")</f>
        <v/>
      </c>
      <c r="T145" s="223" t="str">
        <f t="shared" si="8"/>
        <v/>
      </c>
      <c r="V145" s="277" t="str">
        <f t="shared" si="9"/>
        <v/>
      </c>
      <c r="W145" s="233"/>
    </row>
    <row r="146">
      <c r="B146" s="199"/>
      <c r="C146" s="223"/>
      <c r="E146" s="223"/>
      <c r="F146" s="223" t="str">
        <f t="array" ref="F146">IF(E146="","",XLOOKUP(E146,DATOS!$D$6:$D2624,DATOS!$C$6:$C2624,0,0,1))</f>
        <v/>
      </c>
      <c r="G146" s="189"/>
      <c r="H146" s="189"/>
      <c r="I146" s="270"/>
      <c r="J146" s="270"/>
      <c r="K146" s="270" t="str">
        <f t="shared" si="3"/>
        <v/>
      </c>
      <c r="L146" s="271" t="str">
        <f t="shared" si="4"/>
        <v/>
      </c>
      <c r="M146" s="279"/>
      <c r="N146" s="273" t="str">
        <f t="shared" si="5"/>
        <v/>
      </c>
      <c r="O146" s="274"/>
      <c r="P146" s="275"/>
      <c r="Q146" s="275" t="str">
        <f t="shared" si="6"/>
        <v/>
      </c>
      <c r="R146" s="281">
        <f t="shared" si="7"/>
        <v>0</v>
      </c>
      <c r="S146" s="232" t="str">
        <f t="array" ref="S146">XLOOKUP(E146,PESOS!$B$2:$B2624,PESOS!$F$2:$F2624,"")</f>
        <v/>
      </c>
      <c r="T146" s="223" t="str">
        <f t="shared" si="8"/>
        <v/>
      </c>
      <c r="V146" s="277" t="str">
        <f t="shared" si="9"/>
        <v/>
      </c>
      <c r="W146" s="233"/>
    </row>
    <row r="147">
      <c r="B147" s="199"/>
      <c r="C147" s="223"/>
      <c r="E147" s="223"/>
      <c r="F147" s="223" t="str">
        <f t="array" ref="F147">IF(E147="","",XLOOKUP(E147,DATOS!$D$6:$D2624,DATOS!$C$6:$C2624,0,0,1))</f>
        <v/>
      </c>
      <c r="G147" s="189"/>
      <c r="H147" s="189"/>
      <c r="I147" s="270"/>
      <c r="J147" s="270"/>
      <c r="K147" s="270" t="str">
        <f t="shared" si="3"/>
        <v/>
      </c>
      <c r="L147" s="271" t="str">
        <f t="shared" si="4"/>
        <v/>
      </c>
      <c r="M147" s="279"/>
      <c r="N147" s="273" t="str">
        <f t="shared" si="5"/>
        <v/>
      </c>
      <c r="O147" s="274"/>
      <c r="P147" s="275"/>
      <c r="Q147" s="275" t="str">
        <f t="shared" si="6"/>
        <v/>
      </c>
      <c r="R147" s="281">
        <f t="shared" si="7"/>
        <v>0</v>
      </c>
      <c r="S147" s="232" t="str">
        <f t="array" ref="S147">XLOOKUP(E147,PESOS!$B$2:$B2624,PESOS!$F$2:$F2624,"")</f>
        <v/>
      </c>
      <c r="T147" s="223" t="str">
        <f t="shared" si="8"/>
        <v/>
      </c>
      <c r="V147" s="277" t="str">
        <f t="shared" si="9"/>
        <v/>
      </c>
      <c r="W147" s="233"/>
    </row>
    <row r="148">
      <c r="B148" s="199"/>
      <c r="C148" s="223"/>
      <c r="E148" s="223"/>
      <c r="F148" s="223" t="str">
        <f t="array" ref="F148">IF(E148="","",XLOOKUP(E148,DATOS!$D$6:$D2624,DATOS!$C$6:$C2624,0,0,1))</f>
        <v/>
      </c>
      <c r="G148" s="189"/>
      <c r="H148" s="189"/>
      <c r="I148" s="270"/>
      <c r="J148" s="270"/>
      <c r="K148" s="270" t="str">
        <f t="shared" si="3"/>
        <v/>
      </c>
      <c r="L148" s="271" t="str">
        <f t="shared" si="4"/>
        <v/>
      </c>
      <c r="M148" s="279"/>
      <c r="N148" s="273" t="str">
        <f t="shared" si="5"/>
        <v/>
      </c>
      <c r="O148" s="274"/>
      <c r="P148" s="275"/>
      <c r="Q148" s="275" t="str">
        <f t="shared" si="6"/>
        <v/>
      </c>
      <c r="R148" s="281">
        <f t="shared" si="7"/>
        <v>0</v>
      </c>
      <c r="S148" s="232" t="str">
        <f t="array" ref="S148">XLOOKUP(E148,PESOS!$B$2:$B2624,PESOS!$F$2:$F2624,"")</f>
        <v/>
      </c>
      <c r="T148" s="223" t="str">
        <f t="shared" si="8"/>
        <v/>
      </c>
      <c r="V148" s="277" t="str">
        <f t="shared" si="9"/>
        <v/>
      </c>
      <c r="W148" s="233"/>
    </row>
    <row r="149">
      <c r="B149" s="199"/>
      <c r="C149" s="223"/>
      <c r="E149" s="223"/>
      <c r="F149" s="223" t="str">
        <f t="array" ref="F149">IF(E149="","",XLOOKUP(E149,DATOS!$D$6:$D2624,DATOS!$C$6:$C2624,0,0,1))</f>
        <v/>
      </c>
      <c r="G149" s="189"/>
      <c r="H149" s="189"/>
      <c r="I149" s="270"/>
      <c r="J149" s="270"/>
      <c r="K149" s="270" t="str">
        <f t="shared" si="3"/>
        <v/>
      </c>
      <c r="L149" s="271" t="str">
        <f t="shared" si="4"/>
        <v/>
      </c>
      <c r="M149" s="279"/>
      <c r="N149" s="273" t="str">
        <f t="shared" si="5"/>
        <v/>
      </c>
      <c r="O149" s="274"/>
      <c r="P149" s="275"/>
      <c r="Q149" s="275" t="str">
        <f t="shared" si="6"/>
        <v/>
      </c>
      <c r="R149" s="281">
        <f t="shared" si="7"/>
        <v>0</v>
      </c>
      <c r="S149" s="232" t="str">
        <f t="array" ref="S149">XLOOKUP(E149,PESOS!$B$2:$B2624,PESOS!$F$2:$F2624,"")</f>
        <v/>
      </c>
      <c r="T149" s="223" t="str">
        <f t="shared" si="8"/>
        <v/>
      </c>
      <c r="V149" s="277" t="str">
        <f t="shared" si="9"/>
        <v/>
      </c>
      <c r="W149" s="233"/>
    </row>
    <row r="150">
      <c r="B150" s="199"/>
      <c r="C150" s="223"/>
      <c r="E150" s="223"/>
      <c r="F150" s="223" t="str">
        <f t="array" ref="F150">IF(E150="","",XLOOKUP(E150,DATOS!$D$6:$D2624,DATOS!$C$6:$C2624,0,0,1))</f>
        <v/>
      </c>
      <c r="G150" s="189"/>
      <c r="H150" s="189"/>
      <c r="I150" s="270"/>
      <c r="J150" s="270"/>
      <c r="K150" s="270" t="str">
        <f t="shared" si="3"/>
        <v/>
      </c>
      <c r="L150" s="271" t="str">
        <f t="shared" si="4"/>
        <v/>
      </c>
      <c r="M150" s="279"/>
      <c r="N150" s="273" t="str">
        <f t="shared" si="5"/>
        <v/>
      </c>
      <c r="O150" s="274"/>
      <c r="P150" s="275"/>
      <c r="Q150" s="275" t="str">
        <f t="shared" si="6"/>
        <v/>
      </c>
      <c r="R150" s="281">
        <f t="shared" si="7"/>
        <v>0</v>
      </c>
      <c r="S150" s="232" t="str">
        <f t="array" ref="S150">XLOOKUP(E150,PESOS!$B$2:$B2624,PESOS!$F$2:$F2624,"")</f>
        <v/>
      </c>
      <c r="T150" s="223" t="str">
        <f t="shared" si="8"/>
        <v/>
      </c>
      <c r="V150" s="277" t="str">
        <f t="shared" si="9"/>
        <v/>
      </c>
      <c r="W150" s="233"/>
    </row>
    <row r="151">
      <c r="B151" s="199"/>
      <c r="C151" s="223"/>
      <c r="E151" s="223"/>
      <c r="F151" s="223" t="str">
        <f t="array" ref="F151">IF(E151="","",XLOOKUP(E151,DATOS!$D$6:$D2624,DATOS!$C$6:$C2624,0,0,1))</f>
        <v/>
      </c>
      <c r="G151" s="189"/>
      <c r="H151" s="189"/>
      <c r="I151" s="270"/>
      <c r="J151" s="270"/>
      <c r="K151" s="270" t="str">
        <f t="shared" si="3"/>
        <v/>
      </c>
      <c r="L151" s="271" t="str">
        <f t="shared" si="4"/>
        <v/>
      </c>
      <c r="M151" s="279"/>
      <c r="N151" s="273" t="str">
        <f t="shared" si="5"/>
        <v/>
      </c>
      <c r="O151" s="274"/>
      <c r="P151" s="275"/>
      <c r="Q151" s="275" t="str">
        <f t="shared" si="6"/>
        <v/>
      </c>
      <c r="R151" s="281">
        <f t="shared" si="7"/>
        <v>0</v>
      </c>
      <c r="S151" s="232" t="str">
        <f t="array" ref="S151">XLOOKUP(E151,PESOS!$B$2:$B2624,PESOS!$F$2:$F2624,"")</f>
        <v/>
      </c>
      <c r="T151" s="223" t="str">
        <f t="shared" si="8"/>
        <v/>
      </c>
      <c r="V151" s="277" t="str">
        <f t="shared" si="9"/>
        <v/>
      </c>
      <c r="W151" s="233"/>
    </row>
    <row r="152">
      <c r="B152" s="199"/>
      <c r="C152" s="223"/>
      <c r="E152" s="223"/>
      <c r="F152" s="223" t="str">
        <f t="array" ref="F152">IF(E152="","",XLOOKUP(E152,DATOS!$D$6:$D2624,DATOS!$C$6:$C2624,0,0,1))</f>
        <v/>
      </c>
      <c r="G152" s="189"/>
      <c r="H152" s="189"/>
      <c r="I152" s="270"/>
      <c r="J152" s="270"/>
      <c r="K152" s="270" t="str">
        <f t="shared" si="3"/>
        <v/>
      </c>
      <c r="L152" s="271" t="str">
        <f t="shared" si="4"/>
        <v/>
      </c>
      <c r="M152" s="279"/>
      <c r="N152" s="273" t="str">
        <f t="shared" si="5"/>
        <v/>
      </c>
      <c r="O152" s="274"/>
      <c r="P152" s="275"/>
      <c r="Q152" s="275" t="str">
        <f t="shared" si="6"/>
        <v/>
      </c>
      <c r="R152" s="281">
        <f t="shared" si="7"/>
        <v>0</v>
      </c>
      <c r="S152" s="232" t="str">
        <f t="array" ref="S152">XLOOKUP(E152,PESOS!$B$2:$B2624,PESOS!$F$2:$F2624,"")</f>
        <v/>
      </c>
      <c r="T152" s="223" t="str">
        <f t="shared" si="8"/>
        <v/>
      </c>
      <c r="V152" s="277" t="str">
        <f t="shared" si="9"/>
        <v/>
      </c>
      <c r="W152" s="233"/>
    </row>
    <row r="153">
      <c r="B153" s="199"/>
      <c r="C153" s="223"/>
      <c r="E153" s="223"/>
      <c r="F153" s="223" t="str">
        <f t="array" ref="F153">IF(E153="","",XLOOKUP(E153,DATOS!$D$6:$D2624,DATOS!$C$6:$C2624,0,0,1))</f>
        <v/>
      </c>
      <c r="G153" s="189"/>
      <c r="H153" s="189"/>
      <c r="I153" s="270"/>
      <c r="J153" s="270"/>
      <c r="K153" s="270" t="str">
        <f t="shared" si="3"/>
        <v/>
      </c>
      <c r="L153" s="271" t="str">
        <f t="shared" si="4"/>
        <v/>
      </c>
      <c r="M153" s="279"/>
      <c r="N153" s="273" t="str">
        <f t="shared" si="5"/>
        <v/>
      </c>
      <c r="O153" s="274"/>
      <c r="P153" s="275"/>
      <c r="Q153" s="275" t="str">
        <f t="shared" si="6"/>
        <v/>
      </c>
      <c r="R153" s="281">
        <f t="shared" si="7"/>
        <v>0</v>
      </c>
      <c r="S153" s="232" t="str">
        <f t="array" ref="S153">XLOOKUP(E153,PESOS!$B$2:$B2624,PESOS!$F$2:$F2624,"")</f>
        <v/>
      </c>
      <c r="T153" s="223" t="str">
        <f t="shared" si="8"/>
        <v/>
      </c>
      <c r="V153" s="277" t="str">
        <f t="shared" si="9"/>
        <v/>
      </c>
      <c r="W153" s="233"/>
    </row>
    <row r="154">
      <c r="B154" s="199"/>
      <c r="C154" s="223"/>
      <c r="E154" s="223"/>
      <c r="F154" s="223" t="str">
        <f t="array" ref="F154">IF(E154="","",XLOOKUP(E154,DATOS!$D$6:$D2624,DATOS!$C$6:$C2624,0,0,1))</f>
        <v/>
      </c>
      <c r="G154" s="189"/>
      <c r="H154" s="189"/>
      <c r="I154" s="270"/>
      <c r="J154" s="270"/>
      <c r="K154" s="270" t="str">
        <f t="shared" si="3"/>
        <v/>
      </c>
      <c r="L154" s="271" t="str">
        <f t="shared" si="4"/>
        <v/>
      </c>
      <c r="M154" s="279"/>
      <c r="N154" s="273" t="str">
        <f t="shared" si="5"/>
        <v/>
      </c>
      <c r="O154" s="274"/>
      <c r="P154" s="275"/>
      <c r="Q154" s="275" t="str">
        <f t="shared" si="6"/>
        <v/>
      </c>
      <c r="R154" s="281">
        <f t="shared" si="7"/>
        <v>0</v>
      </c>
      <c r="S154" s="232" t="str">
        <f t="array" ref="S154">XLOOKUP(E154,PESOS!$B$2:$B2624,PESOS!$F$2:$F2624,"")</f>
        <v/>
      </c>
      <c r="T154" s="223" t="str">
        <f t="shared" si="8"/>
        <v/>
      </c>
      <c r="V154" s="277" t="str">
        <f t="shared" si="9"/>
        <v/>
      </c>
      <c r="W154" s="233"/>
    </row>
    <row r="155">
      <c r="B155" s="199"/>
      <c r="C155" s="223"/>
      <c r="E155" s="223"/>
      <c r="F155" s="223" t="str">
        <f t="array" ref="F155">IF(E155="","",XLOOKUP(E155,DATOS!$D$6:$D2624,DATOS!$C$6:$C2624,0,0,1))</f>
        <v/>
      </c>
      <c r="G155" s="189"/>
      <c r="H155" s="189"/>
      <c r="I155" s="270"/>
      <c r="J155" s="270"/>
      <c r="K155" s="270" t="str">
        <f t="shared" si="3"/>
        <v/>
      </c>
      <c r="L155" s="271" t="str">
        <f t="shared" si="4"/>
        <v/>
      </c>
      <c r="M155" s="279"/>
      <c r="N155" s="273" t="str">
        <f t="shared" si="5"/>
        <v/>
      </c>
      <c r="O155" s="274"/>
      <c r="P155" s="275"/>
      <c r="Q155" s="275" t="str">
        <f t="shared" si="6"/>
        <v/>
      </c>
      <c r="R155" s="281">
        <f t="shared" si="7"/>
        <v>0</v>
      </c>
      <c r="S155" s="232" t="str">
        <f t="array" ref="S155">XLOOKUP(E155,PESOS!$B$2:$B2624,PESOS!$F$2:$F2624,"")</f>
        <v/>
      </c>
      <c r="T155" s="223" t="str">
        <f t="shared" si="8"/>
        <v/>
      </c>
      <c r="V155" s="277" t="str">
        <f t="shared" si="9"/>
        <v/>
      </c>
      <c r="W155" s="233"/>
    </row>
    <row r="156">
      <c r="B156" s="199"/>
      <c r="C156" s="223"/>
      <c r="E156" s="223"/>
      <c r="F156" s="223" t="str">
        <f t="array" ref="F156">IF(E156="","",XLOOKUP(E156,DATOS!$D$6:$D2624,DATOS!$C$6:$C2624,0,0,1))</f>
        <v/>
      </c>
      <c r="G156" s="189"/>
      <c r="H156" s="189"/>
      <c r="I156" s="270"/>
      <c r="J156" s="270"/>
      <c r="K156" s="270" t="str">
        <f t="shared" si="3"/>
        <v/>
      </c>
      <c r="L156" s="271" t="str">
        <f t="shared" si="4"/>
        <v/>
      </c>
      <c r="M156" s="279"/>
      <c r="N156" s="273" t="str">
        <f t="shared" si="5"/>
        <v/>
      </c>
      <c r="O156" s="274"/>
      <c r="P156" s="275"/>
      <c r="Q156" s="275" t="str">
        <f t="shared" si="6"/>
        <v/>
      </c>
      <c r="R156" s="281">
        <f t="shared" si="7"/>
        <v>0</v>
      </c>
      <c r="S156" s="232" t="str">
        <f t="array" ref="S156">XLOOKUP(E156,PESOS!$B$2:$B2624,PESOS!$F$2:$F2624,"")</f>
        <v/>
      </c>
      <c r="T156" s="223" t="str">
        <f t="shared" si="8"/>
        <v/>
      </c>
      <c r="V156" s="277" t="str">
        <f t="shared" si="9"/>
        <v/>
      </c>
      <c r="W156" s="233"/>
    </row>
    <row r="157">
      <c r="B157" s="199"/>
      <c r="C157" s="223"/>
      <c r="E157" s="223"/>
      <c r="F157" s="223" t="str">
        <f t="array" ref="F157">IF(E157="","",XLOOKUP(E157,DATOS!$D$6:$D2624,DATOS!$C$6:$C2624,0,0,1))</f>
        <v/>
      </c>
      <c r="G157" s="189"/>
      <c r="H157" s="189"/>
      <c r="I157" s="270"/>
      <c r="J157" s="270"/>
      <c r="K157" s="270" t="str">
        <f t="shared" si="3"/>
        <v/>
      </c>
      <c r="L157" s="271" t="str">
        <f t="shared" si="4"/>
        <v/>
      </c>
      <c r="M157" s="279"/>
      <c r="N157" s="273" t="str">
        <f t="shared" si="5"/>
        <v/>
      </c>
      <c r="O157" s="274"/>
      <c r="P157" s="275"/>
      <c r="Q157" s="275" t="str">
        <f t="shared" si="6"/>
        <v/>
      </c>
      <c r="R157" s="281">
        <f t="shared" si="7"/>
        <v>0</v>
      </c>
      <c r="S157" s="232" t="str">
        <f t="array" ref="S157">XLOOKUP(E157,PESOS!$B$2:$B2624,PESOS!$F$2:$F2624,"")</f>
        <v/>
      </c>
      <c r="T157" s="223" t="str">
        <f t="shared" si="8"/>
        <v/>
      </c>
      <c r="V157" s="277" t="str">
        <f t="shared" si="9"/>
        <v/>
      </c>
      <c r="W157" s="233"/>
    </row>
    <row r="158">
      <c r="B158" s="199"/>
      <c r="C158" s="223"/>
      <c r="E158" s="223"/>
      <c r="F158" s="223" t="str">
        <f t="array" ref="F158">IF(E158="","",XLOOKUP(E158,DATOS!$D$6:$D2624,DATOS!$C$6:$C2624,0,0,1))</f>
        <v/>
      </c>
      <c r="G158" s="189"/>
      <c r="H158" s="189"/>
      <c r="I158" s="270"/>
      <c r="J158" s="270"/>
      <c r="K158" s="270" t="str">
        <f t="shared" si="3"/>
        <v/>
      </c>
      <c r="L158" s="271" t="str">
        <f t="shared" si="4"/>
        <v/>
      </c>
      <c r="M158" s="279"/>
      <c r="N158" s="273" t="str">
        <f t="shared" si="5"/>
        <v/>
      </c>
      <c r="O158" s="274"/>
      <c r="P158" s="275"/>
      <c r="Q158" s="275" t="str">
        <f t="shared" si="6"/>
        <v/>
      </c>
      <c r="R158" s="281">
        <f t="shared" si="7"/>
        <v>0</v>
      </c>
      <c r="S158" s="232" t="str">
        <f t="array" ref="S158">XLOOKUP(E158,PESOS!$B$2:$B2624,PESOS!$F$2:$F2624,"")</f>
        <v/>
      </c>
      <c r="T158" s="223" t="str">
        <f t="shared" si="8"/>
        <v/>
      </c>
      <c r="V158" s="277" t="str">
        <f t="shared" si="9"/>
        <v/>
      </c>
      <c r="W158" s="233"/>
    </row>
    <row r="159">
      <c r="B159" s="199"/>
      <c r="C159" s="223"/>
      <c r="E159" s="223"/>
      <c r="F159" s="223" t="str">
        <f t="array" ref="F159">IF(E159="","",XLOOKUP(E159,DATOS!$D$6:$D2624,DATOS!$C$6:$C2624,0,0,1))</f>
        <v/>
      </c>
      <c r="G159" s="189"/>
      <c r="H159" s="189"/>
      <c r="I159" s="270"/>
      <c r="J159" s="270"/>
      <c r="K159" s="270" t="str">
        <f t="shared" si="3"/>
        <v/>
      </c>
      <c r="L159" s="271" t="str">
        <f t="shared" si="4"/>
        <v/>
      </c>
      <c r="M159" s="279"/>
      <c r="N159" s="273" t="str">
        <f t="shared" si="5"/>
        <v/>
      </c>
      <c r="O159" s="274"/>
      <c r="P159" s="275"/>
      <c r="Q159" s="275" t="str">
        <f t="shared" si="6"/>
        <v/>
      </c>
      <c r="R159" s="281">
        <f t="shared" si="7"/>
        <v>0</v>
      </c>
      <c r="S159" s="232" t="str">
        <f t="array" ref="S159">XLOOKUP(E159,PESOS!$B$2:$B2624,PESOS!$F$2:$F2624,"")</f>
        <v/>
      </c>
      <c r="T159" s="223" t="str">
        <f t="shared" si="8"/>
        <v/>
      </c>
      <c r="V159" s="277" t="str">
        <f t="shared" si="9"/>
        <v/>
      </c>
      <c r="W159" s="233"/>
    </row>
    <row r="160">
      <c r="B160" s="199"/>
      <c r="C160" s="223"/>
      <c r="E160" s="223"/>
      <c r="F160" s="223" t="str">
        <f t="array" ref="F160">IF(E160="","",XLOOKUP(E160,DATOS!$D$6:$D2624,DATOS!$C$6:$C2624,0,0,1))</f>
        <v/>
      </c>
      <c r="G160" s="189"/>
      <c r="H160" s="189"/>
      <c r="I160" s="270"/>
      <c r="J160" s="270"/>
      <c r="K160" s="270" t="str">
        <f t="shared" si="3"/>
        <v/>
      </c>
      <c r="L160" s="271" t="str">
        <f t="shared" si="4"/>
        <v/>
      </c>
      <c r="M160" s="279"/>
      <c r="N160" s="273" t="str">
        <f t="shared" si="5"/>
        <v/>
      </c>
      <c r="O160" s="274"/>
      <c r="P160" s="275"/>
      <c r="Q160" s="275" t="str">
        <f t="shared" si="6"/>
        <v/>
      </c>
      <c r="R160" s="281">
        <f t="shared" si="7"/>
        <v>0</v>
      </c>
      <c r="S160" s="232" t="str">
        <f t="array" ref="S160">XLOOKUP(E160,PESOS!$B$2:$B2624,PESOS!$F$2:$F2624,"")</f>
        <v/>
      </c>
      <c r="T160" s="223" t="str">
        <f t="shared" si="8"/>
        <v/>
      </c>
      <c r="V160" s="277" t="str">
        <f t="shared" si="9"/>
        <v/>
      </c>
      <c r="W160" s="233"/>
    </row>
    <row r="161">
      <c r="B161" s="199"/>
      <c r="C161" s="223"/>
      <c r="E161" s="223"/>
      <c r="F161" s="223" t="str">
        <f t="array" ref="F161">IF(E161="","",XLOOKUP(E161,DATOS!$D$6:$D2624,DATOS!$C$6:$C2624,0,0,1))</f>
        <v/>
      </c>
      <c r="G161" s="189"/>
      <c r="H161" s="189"/>
      <c r="I161" s="270"/>
      <c r="J161" s="270"/>
      <c r="K161" s="270" t="str">
        <f t="shared" si="3"/>
        <v/>
      </c>
      <c r="L161" s="271" t="str">
        <f t="shared" si="4"/>
        <v/>
      </c>
      <c r="M161" s="279"/>
      <c r="N161" s="273" t="str">
        <f t="shared" si="5"/>
        <v/>
      </c>
      <c r="O161" s="274"/>
      <c r="P161" s="275"/>
      <c r="Q161" s="275" t="str">
        <f t="shared" si="6"/>
        <v/>
      </c>
      <c r="R161" s="281">
        <f t="shared" si="7"/>
        <v>0</v>
      </c>
      <c r="S161" s="232" t="str">
        <f t="array" ref="S161">XLOOKUP(E161,PESOS!$B$2:$B2624,PESOS!$F$2:$F2624,"")</f>
        <v/>
      </c>
      <c r="T161" s="223" t="str">
        <f t="shared" si="8"/>
        <v/>
      </c>
      <c r="V161" s="277" t="str">
        <f t="shared" si="9"/>
        <v/>
      </c>
      <c r="W161" s="233"/>
    </row>
    <row r="162">
      <c r="B162" s="199"/>
      <c r="C162" s="223"/>
      <c r="E162" s="223"/>
      <c r="F162" s="223" t="str">
        <f t="array" ref="F162">IF(E162="","",XLOOKUP(E162,DATOS!$D$6:$D2624,DATOS!$C$6:$C2624,0,0,1))</f>
        <v/>
      </c>
      <c r="G162" s="189"/>
      <c r="H162" s="189"/>
      <c r="I162" s="270"/>
      <c r="J162" s="270"/>
      <c r="K162" s="270" t="str">
        <f t="shared" si="3"/>
        <v/>
      </c>
      <c r="L162" s="271" t="str">
        <f t="shared" si="4"/>
        <v/>
      </c>
      <c r="M162" s="279"/>
      <c r="N162" s="273" t="str">
        <f t="shared" si="5"/>
        <v/>
      </c>
      <c r="O162" s="274"/>
      <c r="P162" s="275"/>
      <c r="Q162" s="275" t="str">
        <f t="shared" si="6"/>
        <v/>
      </c>
      <c r="R162" s="281">
        <f t="shared" si="7"/>
        <v>0</v>
      </c>
      <c r="S162" s="232" t="str">
        <f t="array" ref="S162">XLOOKUP(E162,PESOS!$B$2:$B2624,PESOS!$F$2:$F2624,"")</f>
        <v/>
      </c>
      <c r="T162" s="223" t="str">
        <f t="shared" si="8"/>
        <v/>
      </c>
      <c r="V162" s="277" t="str">
        <f t="shared" si="9"/>
        <v/>
      </c>
      <c r="W162" s="233"/>
    </row>
    <row r="163">
      <c r="B163" s="199"/>
      <c r="C163" s="223"/>
      <c r="E163" s="223"/>
      <c r="F163" s="223" t="str">
        <f t="array" ref="F163">IF(E163="","",XLOOKUP(E163,DATOS!$D$6:$D2624,DATOS!$C$6:$C2624,0,0,1))</f>
        <v/>
      </c>
      <c r="G163" s="189"/>
      <c r="H163" s="189"/>
      <c r="I163" s="270"/>
      <c r="J163" s="270"/>
      <c r="K163" s="270" t="str">
        <f t="shared" si="3"/>
        <v/>
      </c>
      <c r="L163" s="271" t="str">
        <f t="shared" si="4"/>
        <v/>
      </c>
      <c r="M163" s="279"/>
      <c r="N163" s="273" t="str">
        <f t="shared" si="5"/>
        <v/>
      </c>
      <c r="O163" s="274"/>
      <c r="P163" s="275"/>
      <c r="Q163" s="275" t="str">
        <f t="shared" si="6"/>
        <v/>
      </c>
      <c r="R163" s="281">
        <f t="shared" si="7"/>
        <v>0</v>
      </c>
      <c r="S163" s="232" t="str">
        <f t="array" ref="S163">XLOOKUP(E163,PESOS!$B$2:$B2624,PESOS!$F$2:$F2624,"")</f>
        <v/>
      </c>
      <c r="T163" s="223" t="str">
        <f t="shared" si="8"/>
        <v/>
      </c>
      <c r="V163" s="277" t="str">
        <f t="shared" si="9"/>
        <v/>
      </c>
      <c r="W163" s="233"/>
    </row>
    <row r="164">
      <c r="B164" s="199"/>
      <c r="C164" s="223"/>
      <c r="E164" s="223"/>
      <c r="F164" s="223" t="str">
        <f t="array" ref="F164">IF(E164="","",XLOOKUP(E164,DATOS!$D$6:$D2624,DATOS!$C$6:$C2624,0,0,1))</f>
        <v/>
      </c>
      <c r="G164" s="189"/>
      <c r="H164" s="189"/>
      <c r="I164" s="270"/>
      <c r="J164" s="270"/>
      <c r="K164" s="270" t="str">
        <f t="shared" si="3"/>
        <v/>
      </c>
      <c r="L164" s="271" t="str">
        <f t="shared" si="4"/>
        <v/>
      </c>
      <c r="M164" s="279"/>
      <c r="N164" s="273" t="str">
        <f t="shared" si="5"/>
        <v/>
      </c>
      <c r="O164" s="274"/>
      <c r="P164" s="275"/>
      <c r="Q164" s="275" t="str">
        <f t="shared" si="6"/>
        <v/>
      </c>
      <c r="R164" s="281">
        <f t="shared" si="7"/>
        <v>0</v>
      </c>
      <c r="S164" s="232" t="str">
        <f t="array" ref="S164">XLOOKUP(E164,PESOS!$B$2:$B2624,PESOS!$F$2:$F2624,"")</f>
        <v/>
      </c>
      <c r="T164" s="223" t="str">
        <f t="shared" si="8"/>
        <v/>
      </c>
      <c r="V164" s="277" t="str">
        <f t="shared" si="9"/>
        <v/>
      </c>
      <c r="W164" s="233"/>
    </row>
    <row r="165">
      <c r="B165" s="199"/>
      <c r="C165" s="223"/>
      <c r="E165" s="223"/>
      <c r="F165" s="223" t="str">
        <f t="array" ref="F165">IF(E165="","",XLOOKUP(E165,DATOS!$D$6:$D2624,DATOS!$C$6:$C2624,0,0,1))</f>
        <v/>
      </c>
      <c r="G165" s="189"/>
      <c r="H165" s="189"/>
      <c r="I165" s="270"/>
      <c r="J165" s="270"/>
      <c r="K165" s="270" t="str">
        <f t="shared" si="3"/>
        <v/>
      </c>
      <c r="L165" s="271" t="str">
        <f t="shared" si="4"/>
        <v/>
      </c>
      <c r="M165" s="279"/>
      <c r="N165" s="273" t="str">
        <f t="shared" si="5"/>
        <v/>
      </c>
      <c r="O165" s="274"/>
      <c r="P165" s="275"/>
      <c r="Q165" s="275" t="str">
        <f t="shared" si="6"/>
        <v/>
      </c>
      <c r="R165" s="281">
        <f t="shared" si="7"/>
        <v>0</v>
      </c>
      <c r="S165" s="232" t="str">
        <f t="array" ref="S165">XLOOKUP(E165,PESOS!$B$2:$B2624,PESOS!$F$2:$F2624,"")</f>
        <v/>
      </c>
      <c r="T165" s="223" t="str">
        <f t="shared" si="8"/>
        <v/>
      </c>
      <c r="V165" s="277" t="str">
        <f t="shared" si="9"/>
        <v/>
      </c>
      <c r="W165" s="233"/>
    </row>
    <row r="166">
      <c r="B166" s="199"/>
      <c r="C166" s="223"/>
      <c r="E166" s="223"/>
      <c r="F166" s="223" t="str">
        <f t="array" ref="F166">IF(E166="","",XLOOKUP(E166,DATOS!$D$6:$D2624,DATOS!$C$6:$C2624,0,0,1))</f>
        <v/>
      </c>
      <c r="G166" s="189"/>
      <c r="H166" s="189"/>
      <c r="I166" s="270"/>
      <c r="J166" s="270"/>
      <c r="K166" s="270" t="str">
        <f t="shared" si="3"/>
        <v/>
      </c>
      <c r="L166" s="271" t="str">
        <f t="shared" si="4"/>
        <v/>
      </c>
      <c r="M166" s="279"/>
      <c r="N166" s="273" t="str">
        <f t="shared" si="5"/>
        <v/>
      </c>
      <c r="O166" s="274"/>
      <c r="P166" s="275"/>
      <c r="Q166" s="275" t="str">
        <f t="shared" si="6"/>
        <v/>
      </c>
      <c r="R166" s="281">
        <f t="shared" si="7"/>
        <v>0</v>
      </c>
      <c r="S166" s="232" t="str">
        <f t="array" ref="S166">XLOOKUP(E166,PESOS!$B$2:$B2624,PESOS!$F$2:$F2624,"")</f>
        <v/>
      </c>
      <c r="T166" s="223" t="str">
        <f t="shared" si="8"/>
        <v/>
      </c>
      <c r="V166" s="277" t="str">
        <f t="shared" si="9"/>
        <v/>
      </c>
      <c r="W166" s="233"/>
    </row>
    <row r="167">
      <c r="B167" s="199"/>
      <c r="C167" s="223"/>
      <c r="E167" s="223"/>
      <c r="F167" s="223" t="str">
        <f t="array" ref="F167">IF(E167="","",XLOOKUP(E167,DATOS!$D$6:$D2624,DATOS!$C$6:$C2624,0,0,1))</f>
        <v/>
      </c>
      <c r="G167" s="189"/>
      <c r="H167" s="189"/>
      <c r="I167" s="270"/>
      <c r="J167" s="270"/>
      <c r="K167" s="270" t="str">
        <f t="shared" si="3"/>
        <v/>
      </c>
      <c r="L167" s="271" t="str">
        <f t="shared" si="4"/>
        <v/>
      </c>
      <c r="M167" s="279"/>
      <c r="N167" s="273" t="str">
        <f t="shared" si="5"/>
        <v/>
      </c>
      <c r="O167" s="274"/>
      <c r="P167" s="275"/>
      <c r="Q167" s="275" t="str">
        <f t="shared" si="6"/>
        <v/>
      </c>
      <c r="R167" s="281">
        <f t="shared" si="7"/>
        <v>0</v>
      </c>
      <c r="S167" s="232" t="str">
        <f t="array" ref="S167">XLOOKUP(E167,PESOS!$B$2:$B2624,PESOS!$F$2:$F2624,"")</f>
        <v/>
      </c>
      <c r="T167" s="223" t="str">
        <f t="shared" si="8"/>
        <v/>
      </c>
      <c r="V167" s="277" t="str">
        <f t="shared" si="9"/>
        <v/>
      </c>
      <c r="W167" s="233"/>
    </row>
    <row r="168">
      <c r="B168" s="199"/>
      <c r="C168" s="223"/>
      <c r="E168" s="223"/>
      <c r="F168" s="223" t="str">
        <f t="array" ref="F168">IF(E168="","",XLOOKUP(E168,DATOS!$D$6:$D2624,DATOS!$C$6:$C2624,0,0,1))</f>
        <v/>
      </c>
      <c r="G168" s="189"/>
      <c r="H168" s="189"/>
      <c r="I168" s="270"/>
      <c r="J168" s="270"/>
      <c r="K168" s="270" t="str">
        <f t="shared" si="3"/>
        <v/>
      </c>
      <c r="L168" s="271" t="str">
        <f t="shared" si="4"/>
        <v/>
      </c>
      <c r="M168" s="279"/>
      <c r="N168" s="273" t="str">
        <f t="shared" si="5"/>
        <v/>
      </c>
      <c r="O168" s="274"/>
      <c r="P168" s="275"/>
      <c r="Q168" s="275" t="str">
        <f t="shared" si="6"/>
        <v/>
      </c>
      <c r="R168" s="281">
        <f t="shared" si="7"/>
        <v>0</v>
      </c>
      <c r="S168" s="232" t="str">
        <f t="array" ref="S168">XLOOKUP(E168,PESOS!$B$2:$B2624,PESOS!$F$2:$F2624,"")</f>
        <v/>
      </c>
      <c r="T168" s="223" t="str">
        <f t="shared" si="8"/>
        <v/>
      </c>
      <c r="V168" s="277" t="str">
        <f t="shared" si="9"/>
        <v/>
      </c>
      <c r="W168" s="233"/>
    </row>
    <row r="169">
      <c r="B169" s="199"/>
      <c r="C169" s="223"/>
      <c r="E169" s="223"/>
      <c r="F169" s="223" t="str">
        <f t="array" ref="F169">IF(E169="","",XLOOKUP(E169,DATOS!$D$6:$D2624,DATOS!$C$6:$C2624,0,0,1))</f>
        <v/>
      </c>
      <c r="G169" s="189"/>
      <c r="H169" s="189"/>
      <c r="I169" s="270"/>
      <c r="J169" s="270"/>
      <c r="K169" s="270" t="str">
        <f t="shared" si="3"/>
        <v/>
      </c>
      <c r="L169" s="271" t="str">
        <f t="shared" si="4"/>
        <v/>
      </c>
      <c r="M169" s="279"/>
      <c r="N169" s="273" t="str">
        <f t="shared" si="5"/>
        <v/>
      </c>
      <c r="O169" s="274"/>
      <c r="P169" s="275"/>
      <c r="Q169" s="275" t="str">
        <f t="shared" si="6"/>
        <v/>
      </c>
      <c r="R169" s="281">
        <f t="shared" si="7"/>
        <v>0</v>
      </c>
      <c r="S169" s="232" t="str">
        <f t="array" ref="S169">XLOOKUP(E169,PESOS!$B$2:$B2624,PESOS!$F$2:$F2624,"")</f>
        <v/>
      </c>
      <c r="T169" s="223" t="str">
        <f t="shared" si="8"/>
        <v/>
      </c>
      <c r="V169" s="277" t="str">
        <f t="shared" si="9"/>
        <v/>
      </c>
      <c r="W169" s="233"/>
    </row>
    <row r="170">
      <c r="B170" s="199"/>
      <c r="C170" s="223"/>
      <c r="E170" s="223"/>
      <c r="F170" s="223" t="str">
        <f t="array" ref="F170">IF(E170="","",XLOOKUP(E170,DATOS!$D$6:$D2624,DATOS!$C$6:$C2624,0,0,1))</f>
        <v/>
      </c>
      <c r="G170" s="189"/>
      <c r="H170" s="189"/>
      <c r="I170" s="270"/>
      <c r="J170" s="270"/>
      <c r="K170" s="270" t="str">
        <f t="shared" si="3"/>
        <v/>
      </c>
      <c r="L170" s="271" t="str">
        <f t="shared" si="4"/>
        <v/>
      </c>
      <c r="M170" s="279"/>
      <c r="N170" s="273" t="str">
        <f t="shared" si="5"/>
        <v/>
      </c>
      <c r="O170" s="274"/>
      <c r="P170" s="275"/>
      <c r="Q170" s="275" t="str">
        <f t="shared" si="6"/>
        <v/>
      </c>
      <c r="R170" s="281">
        <f t="shared" si="7"/>
        <v>0</v>
      </c>
      <c r="S170" s="232" t="str">
        <f t="array" ref="S170">XLOOKUP(E170,PESOS!$B$2:$B2624,PESOS!$F$2:$F2624,"")</f>
        <v/>
      </c>
      <c r="T170" s="223" t="str">
        <f t="shared" si="8"/>
        <v/>
      </c>
      <c r="V170" s="277" t="str">
        <f t="shared" si="9"/>
        <v/>
      </c>
      <c r="W170" s="233"/>
    </row>
    <row r="171">
      <c r="B171" s="199"/>
      <c r="C171" s="223"/>
      <c r="E171" s="223"/>
      <c r="F171" s="223" t="str">
        <f t="array" ref="F171">IF(E171="","",XLOOKUP(E171,DATOS!$D$6:$D2624,DATOS!$C$6:$C2624,0,0,1))</f>
        <v/>
      </c>
      <c r="G171" s="189"/>
      <c r="H171" s="189"/>
      <c r="I171" s="270"/>
      <c r="J171" s="270"/>
      <c r="K171" s="270" t="str">
        <f t="shared" si="3"/>
        <v/>
      </c>
      <c r="L171" s="271" t="str">
        <f t="shared" si="4"/>
        <v/>
      </c>
      <c r="M171" s="279"/>
      <c r="N171" s="273" t="str">
        <f t="shared" si="5"/>
        <v/>
      </c>
      <c r="O171" s="274"/>
      <c r="P171" s="275"/>
      <c r="Q171" s="275" t="str">
        <f t="shared" si="6"/>
        <v/>
      </c>
      <c r="R171" s="281">
        <f t="shared" si="7"/>
        <v>0</v>
      </c>
      <c r="S171" s="232" t="str">
        <f t="array" ref="S171">XLOOKUP(E171,PESOS!$B$2:$B2624,PESOS!$F$2:$F2624,"")</f>
        <v/>
      </c>
      <c r="T171" s="223" t="str">
        <f t="shared" si="8"/>
        <v/>
      </c>
      <c r="V171" s="277" t="str">
        <f t="shared" si="9"/>
        <v/>
      </c>
      <c r="W171" s="233"/>
    </row>
    <row r="172">
      <c r="B172" s="199"/>
      <c r="C172" s="223"/>
      <c r="E172" s="223"/>
      <c r="F172" s="223" t="str">
        <f t="array" ref="F172">IF(E172="","",XLOOKUP(E172,DATOS!$D$6:$D2624,DATOS!$C$6:$C2624,0,0,1))</f>
        <v/>
      </c>
      <c r="G172" s="189"/>
      <c r="H172" s="189"/>
      <c r="I172" s="270"/>
      <c r="J172" s="270"/>
      <c r="K172" s="270" t="str">
        <f t="shared" si="3"/>
        <v/>
      </c>
      <c r="L172" s="271" t="str">
        <f t="shared" si="4"/>
        <v/>
      </c>
      <c r="M172" s="279"/>
      <c r="N172" s="273" t="str">
        <f t="shared" si="5"/>
        <v/>
      </c>
      <c r="O172" s="274"/>
      <c r="P172" s="275"/>
      <c r="Q172" s="275" t="str">
        <f t="shared" si="6"/>
        <v/>
      </c>
      <c r="R172" s="281">
        <f t="shared" si="7"/>
        <v>0</v>
      </c>
      <c r="S172" s="232" t="str">
        <f t="array" ref="S172">XLOOKUP(E172,PESOS!$B$2:$B2624,PESOS!$F$2:$F2624,"")</f>
        <v/>
      </c>
      <c r="T172" s="223" t="str">
        <f t="shared" si="8"/>
        <v/>
      </c>
      <c r="V172" s="277" t="str">
        <f t="shared" si="9"/>
        <v/>
      </c>
      <c r="W172" s="233"/>
    </row>
    <row r="173">
      <c r="B173" s="199"/>
      <c r="C173" s="223"/>
      <c r="E173" s="223"/>
      <c r="F173" s="223" t="str">
        <f t="array" ref="F173">IF(E173="","",XLOOKUP(E173,DATOS!$D$6:$D2624,DATOS!$C$6:$C2624,0,0,1))</f>
        <v/>
      </c>
      <c r="G173" s="189"/>
      <c r="H173" s="189"/>
      <c r="I173" s="270"/>
      <c r="J173" s="270"/>
      <c r="K173" s="270" t="str">
        <f t="shared" si="3"/>
        <v/>
      </c>
      <c r="L173" s="271" t="str">
        <f t="shared" si="4"/>
        <v/>
      </c>
      <c r="M173" s="279"/>
      <c r="N173" s="273" t="str">
        <f t="shared" si="5"/>
        <v/>
      </c>
      <c r="O173" s="274"/>
      <c r="P173" s="275"/>
      <c r="Q173" s="275" t="str">
        <f t="shared" si="6"/>
        <v/>
      </c>
      <c r="R173" s="281">
        <f t="shared" si="7"/>
        <v>0</v>
      </c>
      <c r="S173" s="232" t="str">
        <f t="array" ref="S173">XLOOKUP(E173,PESOS!$B$2:$B2624,PESOS!$F$2:$F2624,"")</f>
        <v/>
      </c>
      <c r="T173" s="223" t="str">
        <f t="shared" si="8"/>
        <v/>
      </c>
      <c r="V173" s="277" t="str">
        <f t="shared" si="9"/>
        <v/>
      </c>
      <c r="W173" s="233"/>
    </row>
    <row r="174">
      <c r="B174" s="199"/>
      <c r="C174" s="223"/>
      <c r="E174" s="223"/>
      <c r="F174" s="223" t="str">
        <f t="array" ref="F174">IF(E174="","",XLOOKUP(E174,DATOS!$D$6:$D2624,DATOS!$C$6:$C2624,0,0,1))</f>
        <v/>
      </c>
      <c r="G174" s="189"/>
      <c r="H174" s="189"/>
      <c r="I174" s="270"/>
      <c r="J174" s="270"/>
      <c r="K174" s="270" t="str">
        <f t="shared" si="3"/>
        <v/>
      </c>
      <c r="L174" s="271" t="str">
        <f t="shared" si="4"/>
        <v/>
      </c>
      <c r="M174" s="279"/>
      <c r="N174" s="273" t="str">
        <f t="shared" si="5"/>
        <v/>
      </c>
      <c r="O174" s="274"/>
      <c r="P174" s="275"/>
      <c r="Q174" s="275" t="str">
        <f t="shared" si="6"/>
        <v/>
      </c>
      <c r="R174" s="281">
        <f t="shared" si="7"/>
        <v>0</v>
      </c>
      <c r="S174" s="232" t="str">
        <f t="array" ref="S174">XLOOKUP(E174,PESOS!$B$2:$B2624,PESOS!$F$2:$F2624,"")</f>
        <v/>
      </c>
      <c r="T174" s="223" t="str">
        <f t="shared" si="8"/>
        <v/>
      </c>
      <c r="V174" s="277" t="str">
        <f t="shared" si="9"/>
        <v/>
      </c>
      <c r="W174" s="233"/>
    </row>
    <row r="175">
      <c r="B175" s="199"/>
      <c r="C175" s="223"/>
      <c r="E175" s="223"/>
      <c r="F175" s="223" t="str">
        <f t="array" ref="F175">IF(E175="","",XLOOKUP(E175,DATOS!$D$6:$D2624,DATOS!$C$6:$C2624,0,0,1))</f>
        <v/>
      </c>
      <c r="G175" s="189"/>
      <c r="H175" s="189"/>
      <c r="I175" s="270"/>
      <c r="J175" s="270"/>
      <c r="K175" s="270" t="str">
        <f t="shared" si="3"/>
        <v/>
      </c>
      <c r="L175" s="271" t="str">
        <f t="shared" si="4"/>
        <v/>
      </c>
      <c r="M175" s="279"/>
      <c r="N175" s="273" t="str">
        <f t="shared" si="5"/>
        <v/>
      </c>
      <c r="O175" s="274"/>
      <c r="P175" s="275"/>
      <c r="Q175" s="275" t="str">
        <f t="shared" si="6"/>
        <v/>
      </c>
      <c r="R175" s="281">
        <f t="shared" si="7"/>
        <v>0</v>
      </c>
      <c r="S175" s="232" t="str">
        <f t="array" ref="S175">XLOOKUP(E175,PESOS!$B$2:$B2624,PESOS!$F$2:$F2624,"")</f>
        <v/>
      </c>
      <c r="T175" s="223" t="str">
        <f t="shared" si="8"/>
        <v/>
      </c>
      <c r="V175" s="277" t="str">
        <f t="shared" si="9"/>
        <v/>
      </c>
      <c r="W175" s="233"/>
    </row>
    <row r="176">
      <c r="B176" s="199"/>
      <c r="C176" s="223"/>
      <c r="E176" s="223"/>
      <c r="F176" s="223" t="str">
        <f t="array" ref="F176">IF(E176="","",XLOOKUP(E176,DATOS!$D$6:$D2624,DATOS!$C$6:$C2624,0,0,1))</f>
        <v/>
      </c>
      <c r="G176" s="189"/>
      <c r="H176" s="189"/>
      <c r="I176" s="270"/>
      <c r="J176" s="270"/>
      <c r="K176" s="270" t="str">
        <f t="shared" si="3"/>
        <v/>
      </c>
      <c r="L176" s="271" t="str">
        <f t="shared" si="4"/>
        <v/>
      </c>
      <c r="M176" s="279"/>
      <c r="N176" s="273" t="str">
        <f t="shared" si="5"/>
        <v/>
      </c>
      <c r="O176" s="274"/>
      <c r="P176" s="275"/>
      <c r="Q176" s="275" t="str">
        <f t="shared" si="6"/>
        <v/>
      </c>
      <c r="R176" s="281">
        <f t="shared" si="7"/>
        <v>0</v>
      </c>
      <c r="S176" s="232" t="str">
        <f t="array" ref="S176">XLOOKUP(E176,PESOS!$B$2:$B2624,PESOS!$F$2:$F2624,"")</f>
        <v/>
      </c>
      <c r="T176" s="223" t="str">
        <f t="shared" si="8"/>
        <v/>
      </c>
      <c r="V176" s="277" t="str">
        <f t="shared" si="9"/>
        <v/>
      </c>
      <c r="W176" s="233"/>
    </row>
    <row r="177">
      <c r="B177" s="199"/>
      <c r="C177" s="223"/>
      <c r="E177" s="223"/>
      <c r="F177" s="223" t="str">
        <f t="array" ref="F177">IF(E177="","",XLOOKUP(E177,DATOS!$D$6:$D2624,DATOS!$C$6:$C2624,0,0,1))</f>
        <v/>
      </c>
      <c r="G177" s="189"/>
      <c r="H177" s="189"/>
      <c r="I177" s="270"/>
      <c r="J177" s="270"/>
      <c r="K177" s="270" t="str">
        <f t="shared" si="3"/>
        <v/>
      </c>
      <c r="L177" s="271" t="str">
        <f t="shared" si="4"/>
        <v/>
      </c>
      <c r="M177" s="279"/>
      <c r="N177" s="273" t="str">
        <f t="shared" si="5"/>
        <v/>
      </c>
      <c r="O177" s="274"/>
      <c r="P177" s="275"/>
      <c r="Q177" s="275" t="str">
        <f t="shared" si="6"/>
        <v/>
      </c>
      <c r="R177" s="281">
        <f t="shared" si="7"/>
        <v>0</v>
      </c>
      <c r="S177" s="232" t="str">
        <f t="array" ref="S177">XLOOKUP(E177,PESOS!$B$2:$B2624,PESOS!$F$2:$F2624,"")</f>
        <v/>
      </c>
      <c r="T177" s="223" t="str">
        <f t="shared" si="8"/>
        <v/>
      </c>
      <c r="V177" s="277" t="str">
        <f t="shared" si="9"/>
        <v/>
      </c>
      <c r="W177" s="233"/>
    </row>
    <row r="178">
      <c r="B178" s="199"/>
      <c r="C178" s="223"/>
      <c r="E178" s="223"/>
      <c r="F178" s="223" t="str">
        <f t="array" ref="F178">IF(E178="","",XLOOKUP(E178,DATOS!$D$6:$D2624,DATOS!$C$6:$C2624,0,0,1))</f>
        <v/>
      </c>
      <c r="G178" s="189"/>
      <c r="H178" s="189"/>
      <c r="I178" s="270"/>
      <c r="J178" s="270"/>
      <c r="K178" s="270" t="str">
        <f t="shared" si="3"/>
        <v/>
      </c>
      <c r="L178" s="271" t="str">
        <f t="shared" si="4"/>
        <v/>
      </c>
      <c r="M178" s="279"/>
      <c r="N178" s="273" t="str">
        <f t="shared" si="5"/>
        <v/>
      </c>
      <c r="O178" s="274"/>
      <c r="P178" s="275"/>
      <c r="Q178" s="275" t="str">
        <f t="shared" si="6"/>
        <v/>
      </c>
      <c r="R178" s="281">
        <f t="shared" si="7"/>
        <v>0</v>
      </c>
      <c r="S178" s="232" t="str">
        <f t="array" ref="S178">XLOOKUP(E178,PESOS!$B$2:$B2624,PESOS!$F$2:$F2624,"")</f>
        <v/>
      </c>
      <c r="T178" s="223" t="str">
        <f t="shared" si="8"/>
        <v/>
      </c>
      <c r="V178" s="277" t="str">
        <f t="shared" si="9"/>
        <v/>
      </c>
      <c r="W178" s="233"/>
    </row>
    <row r="179">
      <c r="B179" s="199"/>
      <c r="C179" s="223"/>
      <c r="E179" s="223"/>
      <c r="F179" s="223" t="str">
        <f t="array" ref="F179">IF(E179="","",XLOOKUP(E179,DATOS!$D$6:$D2624,DATOS!$C$6:$C2624,0,0,1))</f>
        <v/>
      </c>
      <c r="G179" s="189"/>
      <c r="H179" s="189"/>
      <c r="I179" s="270"/>
      <c r="J179" s="270"/>
      <c r="K179" s="270" t="str">
        <f t="shared" si="3"/>
        <v/>
      </c>
      <c r="L179" s="271" t="str">
        <f t="shared" si="4"/>
        <v/>
      </c>
      <c r="M179" s="279"/>
      <c r="N179" s="273" t="str">
        <f t="shared" si="5"/>
        <v/>
      </c>
      <c r="O179" s="274"/>
      <c r="P179" s="275"/>
      <c r="Q179" s="275" t="str">
        <f t="shared" si="6"/>
        <v/>
      </c>
      <c r="R179" s="281">
        <f t="shared" si="7"/>
        <v>0</v>
      </c>
      <c r="S179" s="232" t="str">
        <f t="array" ref="S179">XLOOKUP(E179,PESOS!$B$2:$B2624,PESOS!$F$2:$F2624,"")</f>
        <v/>
      </c>
      <c r="T179" s="223" t="str">
        <f t="shared" si="8"/>
        <v/>
      </c>
      <c r="V179" s="277" t="str">
        <f t="shared" si="9"/>
        <v/>
      </c>
      <c r="W179" s="233"/>
    </row>
    <row r="180">
      <c r="B180" s="199"/>
      <c r="C180" s="223"/>
      <c r="E180" s="223"/>
      <c r="F180" s="223" t="str">
        <f t="array" ref="F180">IF(E180="","",XLOOKUP(E180,DATOS!$D$6:$D2624,DATOS!$C$6:$C2624,0,0,1))</f>
        <v/>
      </c>
      <c r="G180" s="189"/>
      <c r="H180" s="189"/>
      <c r="I180" s="270"/>
      <c r="J180" s="270"/>
      <c r="K180" s="270" t="str">
        <f t="shared" si="3"/>
        <v/>
      </c>
      <c r="L180" s="271" t="str">
        <f t="shared" si="4"/>
        <v/>
      </c>
      <c r="M180" s="279"/>
      <c r="N180" s="273" t="str">
        <f t="shared" si="5"/>
        <v/>
      </c>
      <c r="O180" s="274"/>
      <c r="P180" s="275"/>
      <c r="Q180" s="275" t="str">
        <f t="shared" si="6"/>
        <v/>
      </c>
      <c r="R180" s="281">
        <f t="shared" si="7"/>
        <v>0</v>
      </c>
      <c r="S180" s="232" t="str">
        <f t="array" ref="S180">XLOOKUP(E180,PESOS!$B$2:$B2624,PESOS!$F$2:$F2624,"")</f>
        <v/>
      </c>
      <c r="T180" s="223" t="str">
        <f t="shared" si="8"/>
        <v/>
      </c>
      <c r="V180" s="277" t="str">
        <f t="shared" si="9"/>
        <v/>
      </c>
      <c r="W180" s="233"/>
    </row>
    <row r="181">
      <c r="B181" s="199"/>
      <c r="C181" s="223"/>
      <c r="E181" s="223"/>
      <c r="F181" s="223" t="str">
        <f t="array" ref="F181">IF(E181="","",XLOOKUP(E181,DATOS!$D$6:$D2624,DATOS!$C$6:$C2624,0,0,1))</f>
        <v/>
      </c>
      <c r="G181" s="189"/>
      <c r="H181" s="189"/>
      <c r="I181" s="270"/>
      <c r="J181" s="270"/>
      <c r="K181" s="270" t="str">
        <f t="shared" si="3"/>
        <v/>
      </c>
      <c r="L181" s="271" t="str">
        <f t="shared" si="4"/>
        <v/>
      </c>
      <c r="M181" s="279"/>
      <c r="N181" s="273" t="str">
        <f t="shared" si="5"/>
        <v/>
      </c>
      <c r="O181" s="274"/>
      <c r="P181" s="275"/>
      <c r="Q181" s="275" t="str">
        <f t="shared" si="6"/>
        <v/>
      </c>
      <c r="R181" s="281">
        <f t="shared" si="7"/>
        <v>0</v>
      </c>
      <c r="S181" s="232" t="str">
        <f t="array" ref="S181">XLOOKUP(E181,PESOS!$B$2:$B2624,PESOS!$F$2:$F2624,"")</f>
        <v/>
      </c>
      <c r="T181" s="223" t="str">
        <f t="shared" si="8"/>
        <v/>
      </c>
      <c r="V181" s="277" t="str">
        <f t="shared" si="9"/>
        <v/>
      </c>
      <c r="W181" s="233"/>
    </row>
    <row r="182">
      <c r="B182" s="199"/>
      <c r="C182" s="223"/>
      <c r="E182" s="223"/>
      <c r="F182" s="223" t="str">
        <f t="array" ref="F182">IF(E182="","",XLOOKUP(E182,DATOS!$D$6:$D2624,DATOS!$C$6:$C2624,0,0,1))</f>
        <v/>
      </c>
      <c r="G182" s="189"/>
      <c r="H182" s="189"/>
      <c r="I182" s="270"/>
      <c r="J182" s="270"/>
      <c r="K182" s="270" t="str">
        <f t="shared" si="3"/>
        <v/>
      </c>
      <c r="L182" s="271" t="str">
        <f t="shared" si="4"/>
        <v/>
      </c>
      <c r="M182" s="279"/>
      <c r="N182" s="273" t="str">
        <f t="shared" si="5"/>
        <v/>
      </c>
      <c r="O182" s="274"/>
      <c r="P182" s="275"/>
      <c r="Q182" s="275" t="str">
        <f t="shared" si="6"/>
        <v/>
      </c>
      <c r="R182" s="281">
        <f t="shared" si="7"/>
        <v>0</v>
      </c>
      <c r="S182" s="232" t="str">
        <f t="array" ref="S182">XLOOKUP(E182,PESOS!$B$2:$B2624,PESOS!$F$2:$F2624,"")</f>
        <v/>
      </c>
      <c r="T182" s="223" t="str">
        <f t="shared" si="8"/>
        <v/>
      </c>
      <c r="V182" s="277" t="str">
        <f t="shared" si="9"/>
        <v/>
      </c>
      <c r="W182" s="233"/>
    </row>
    <row r="183">
      <c r="B183" s="199"/>
      <c r="C183" s="223"/>
      <c r="E183" s="223"/>
      <c r="F183" s="223" t="str">
        <f t="array" ref="F183">IF(E183="","",XLOOKUP(E183,DATOS!$D$6:$D2624,DATOS!$C$6:$C2624,0,0,1))</f>
        <v/>
      </c>
      <c r="G183" s="189"/>
      <c r="H183" s="189"/>
      <c r="I183" s="270"/>
      <c r="J183" s="270"/>
      <c r="K183" s="270" t="str">
        <f t="shared" si="3"/>
        <v/>
      </c>
      <c r="L183" s="271" t="str">
        <f t="shared" si="4"/>
        <v/>
      </c>
      <c r="M183" s="279"/>
      <c r="N183" s="273" t="str">
        <f t="shared" si="5"/>
        <v/>
      </c>
      <c r="O183" s="274"/>
      <c r="P183" s="275"/>
      <c r="Q183" s="275" t="str">
        <f t="shared" si="6"/>
        <v/>
      </c>
      <c r="R183" s="281">
        <f t="shared" si="7"/>
        <v>0</v>
      </c>
      <c r="S183" s="232" t="str">
        <f t="array" ref="S183">XLOOKUP(E183,PESOS!$B$2:$B2624,PESOS!$F$2:$F2624,"")</f>
        <v/>
      </c>
      <c r="T183" s="223" t="str">
        <f t="shared" si="8"/>
        <v/>
      </c>
      <c r="V183" s="277" t="str">
        <f t="shared" si="9"/>
        <v/>
      </c>
      <c r="W183" s="233"/>
    </row>
    <row r="184">
      <c r="B184" s="199"/>
      <c r="C184" s="223"/>
      <c r="E184" s="223"/>
      <c r="F184" s="223" t="str">
        <f t="array" ref="F184">IF(E184="","",XLOOKUP(E184,DATOS!$D$6:$D2624,DATOS!$C$6:$C2624,0,0,1))</f>
        <v/>
      </c>
      <c r="G184" s="189"/>
      <c r="H184" s="189"/>
      <c r="I184" s="270"/>
      <c r="J184" s="270"/>
      <c r="K184" s="270" t="str">
        <f t="shared" si="3"/>
        <v/>
      </c>
      <c r="L184" s="271" t="str">
        <f t="shared" si="4"/>
        <v/>
      </c>
      <c r="M184" s="279"/>
      <c r="N184" s="273" t="str">
        <f t="shared" si="5"/>
        <v/>
      </c>
      <c r="O184" s="274"/>
      <c r="P184" s="275"/>
      <c r="Q184" s="275" t="str">
        <f t="shared" si="6"/>
        <v/>
      </c>
      <c r="R184" s="281">
        <f t="shared" si="7"/>
        <v>0</v>
      </c>
      <c r="S184" s="232" t="str">
        <f t="array" ref="S184">XLOOKUP(E184,PESOS!$B$2:$B2624,PESOS!$F$2:$F2624,"")</f>
        <v/>
      </c>
      <c r="T184" s="223" t="str">
        <f t="shared" si="8"/>
        <v/>
      </c>
      <c r="V184" s="277" t="str">
        <f t="shared" si="9"/>
        <v/>
      </c>
      <c r="W184" s="233"/>
    </row>
    <row r="185">
      <c r="B185" s="199"/>
      <c r="C185" s="223"/>
      <c r="E185" s="223"/>
      <c r="F185" s="223" t="str">
        <f t="array" ref="F185">IF(E185="","",XLOOKUP(E185,DATOS!$D$6:$D2624,DATOS!$C$6:$C2624,0,0,1))</f>
        <v/>
      </c>
      <c r="G185" s="189"/>
      <c r="H185" s="189"/>
      <c r="I185" s="270"/>
      <c r="J185" s="270"/>
      <c r="K185" s="270" t="str">
        <f t="shared" si="3"/>
        <v/>
      </c>
      <c r="L185" s="271" t="str">
        <f t="shared" si="4"/>
        <v/>
      </c>
      <c r="M185" s="279"/>
      <c r="N185" s="273" t="str">
        <f t="shared" si="5"/>
        <v/>
      </c>
      <c r="O185" s="274"/>
      <c r="P185" s="275"/>
      <c r="Q185" s="275" t="str">
        <f t="shared" si="6"/>
        <v/>
      </c>
      <c r="R185" s="281">
        <f t="shared" si="7"/>
        <v>0</v>
      </c>
      <c r="S185" s="232" t="str">
        <f t="array" ref="S185">XLOOKUP(E185,PESOS!$B$2:$B2624,PESOS!$F$2:$F2624,"")</f>
        <v/>
      </c>
      <c r="T185" s="223" t="str">
        <f t="shared" si="8"/>
        <v/>
      </c>
      <c r="V185" s="277" t="str">
        <f t="shared" si="9"/>
        <v/>
      </c>
      <c r="W185" s="233"/>
    </row>
    <row r="186">
      <c r="B186" s="199"/>
      <c r="C186" s="223"/>
      <c r="E186" s="223"/>
      <c r="F186" s="223" t="str">
        <f t="array" ref="F186">IF(E186="","",XLOOKUP(E186,DATOS!$D$6:$D2624,DATOS!$C$6:$C2624,0,0,1))</f>
        <v/>
      </c>
      <c r="G186" s="189"/>
      <c r="H186" s="189"/>
      <c r="I186" s="270"/>
      <c r="J186" s="270"/>
      <c r="K186" s="270" t="str">
        <f t="shared" si="3"/>
        <v/>
      </c>
      <c r="L186" s="271" t="str">
        <f t="shared" si="4"/>
        <v/>
      </c>
      <c r="M186" s="279"/>
      <c r="N186" s="273" t="str">
        <f t="shared" si="5"/>
        <v/>
      </c>
      <c r="O186" s="274"/>
      <c r="P186" s="275"/>
      <c r="Q186" s="275" t="str">
        <f t="shared" si="6"/>
        <v/>
      </c>
      <c r="R186" s="281">
        <f t="shared" si="7"/>
        <v>0</v>
      </c>
      <c r="S186" s="232" t="str">
        <f t="array" ref="S186">XLOOKUP(E186,PESOS!$B$2:$B2624,PESOS!$F$2:$F2624,"")</f>
        <v/>
      </c>
      <c r="T186" s="223" t="str">
        <f t="shared" si="8"/>
        <v/>
      </c>
      <c r="V186" s="277" t="str">
        <f t="shared" si="9"/>
        <v/>
      </c>
      <c r="W186" s="233"/>
    </row>
    <row r="187">
      <c r="B187" s="199"/>
      <c r="C187" s="223"/>
      <c r="E187" s="223"/>
      <c r="F187" s="223" t="str">
        <f t="array" ref="F187">IF(E187="","",XLOOKUP(E187,DATOS!$D$6:$D2624,DATOS!$C$6:$C2624,0,0,1))</f>
        <v/>
      </c>
      <c r="G187" s="189"/>
      <c r="H187" s="189"/>
      <c r="I187" s="270"/>
      <c r="J187" s="270"/>
      <c r="K187" s="270" t="str">
        <f t="shared" si="3"/>
        <v/>
      </c>
      <c r="L187" s="271" t="str">
        <f t="shared" si="4"/>
        <v/>
      </c>
      <c r="M187" s="279"/>
      <c r="N187" s="273" t="str">
        <f t="shared" si="5"/>
        <v/>
      </c>
      <c r="O187" s="274"/>
      <c r="P187" s="275"/>
      <c r="Q187" s="275" t="str">
        <f t="shared" si="6"/>
        <v/>
      </c>
      <c r="R187" s="281">
        <f t="shared" si="7"/>
        <v>0</v>
      </c>
      <c r="S187" s="232" t="str">
        <f t="array" ref="S187">XLOOKUP(E187,PESOS!$B$2:$B2624,PESOS!$F$2:$F2624,"")</f>
        <v/>
      </c>
      <c r="T187" s="223" t="str">
        <f t="shared" si="8"/>
        <v/>
      </c>
      <c r="V187" s="277" t="str">
        <f t="shared" si="9"/>
        <v/>
      </c>
      <c r="W187" s="233"/>
    </row>
    <row r="188">
      <c r="B188" s="199"/>
      <c r="C188" s="223"/>
      <c r="E188" s="223"/>
      <c r="F188" s="223" t="str">
        <f t="array" ref="F188">IF(E188="","",XLOOKUP(E188,DATOS!$D$6:$D2624,DATOS!$C$6:$C2624,0,0,1))</f>
        <v/>
      </c>
      <c r="G188" s="189"/>
      <c r="H188" s="189"/>
      <c r="I188" s="270"/>
      <c r="J188" s="270"/>
      <c r="K188" s="270" t="str">
        <f t="shared" si="3"/>
        <v/>
      </c>
      <c r="L188" s="271" t="str">
        <f t="shared" si="4"/>
        <v/>
      </c>
      <c r="M188" s="279"/>
      <c r="N188" s="273" t="str">
        <f t="shared" si="5"/>
        <v/>
      </c>
      <c r="O188" s="274"/>
      <c r="P188" s="275"/>
      <c r="Q188" s="275" t="str">
        <f t="shared" si="6"/>
        <v/>
      </c>
      <c r="R188" s="281">
        <f t="shared" si="7"/>
        <v>0</v>
      </c>
      <c r="S188" s="232" t="str">
        <f t="array" ref="S188">XLOOKUP(E188,PESOS!$B$2:$B2624,PESOS!$F$2:$F2624,"")</f>
        <v/>
      </c>
      <c r="T188" s="223" t="str">
        <f t="shared" si="8"/>
        <v/>
      </c>
      <c r="V188" s="277" t="str">
        <f t="shared" si="9"/>
        <v/>
      </c>
      <c r="W188" s="233"/>
    </row>
    <row r="189">
      <c r="B189" s="199"/>
      <c r="C189" s="223"/>
      <c r="E189" s="223"/>
      <c r="F189" s="223" t="str">
        <f t="array" ref="F189">IF(E189="","",XLOOKUP(E189,DATOS!$D$6:$D2624,DATOS!$C$6:$C2624,0,0,1))</f>
        <v/>
      </c>
      <c r="G189" s="189"/>
      <c r="H189" s="189"/>
      <c r="I189" s="270"/>
      <c r="J189" s="270"/>
      <c r="K189" s="270" t="str">
        <f t="shared" si="3"/>
        <v/>
      </c>
      <c r="L189" s="271" t="str">
        <f t="shared" si="4"/>
        <v/>
      </c>
      <c r="M189" s="279"/>
      <c r="N189" s="273" t="str">
        <f t="shared" si="5"/>
        <v/>
      </c>
      <c r="O189" s="274"/>
      <c r="P189" s="275"/>
      <c r="Q189" s="275" t="str">
        <f t="shared" si="6"/>
        <v/>
      </c>
      <c r="R189" s="281">
        <f t="shared" si="7"/>
        <v>0</v>
      </c>
      <c r="S189" s="232" t="str">
        <f t="array" ref="S189">XLOOKUP(E189,PESOS!$B$2:$B2624,PESOS!$F$2:$F2624,"")</f>
        <v/>
      </c>
      <c r="T189" s="223" t="str">
        <f t="shared" si="8"/>
        <v/>
      </c>
      <c r="V189" s="277" t="str">
        <f t="shared" si="9"/>
        <v/>
      </c>
      <c r="W189" s="233"/>
    </row>
    <row r="190">
      <c r="B190" s="199"/>
      <c r="C190" s="223"/>
      <c r="E190" s="223"/>
      <c r="F190" s="223" t="str">
        <f t="array" ref="F190">IF(E190="","",XLOOKUP(E190,DATOS!$D$6:$D2624,DATOS!$C$6:$C2624,0,0,1))</f>
        <v/>
      </c>
      <c r="G190" s="189"/>
      <c r="H190" s="189"/>
      <c r="I190" s="270"/>
      <c r="J190" s="270"/>
      <c r="K190" s="270" t="str">
        <f t="shared" si="3"/>
        <v/>
      </c>
      <c r="L190" s="271" t="str">
        <f t="shared" si="4"/>
        <v/>
      </c>
      <c r="M190" s="279"/>
      <c r="N190" s="273" t="str">
        <f t="shared" si="5"/>
        <v/>
      </c>
      <c r="O190" s="274"/>
      <c r="P190" s="275"/>
      <c r="Q190" s="275" t="str">
        <f t="shared" si="6"/>
        <v/>
      </c>
      <c r="R190" s="281">
        <f t="shared" si="7"/>
        <v>0</v>
      </c>
      <c r="S190" s="232" t="str">
        <f t="array" ref="S190">XLOOKUP(E190,PESOS!$B$2:$B2624,PESOS!$F$2:$F2624,"")</f>
        <v/>
      </c>
      <c r="T190" s="223" t="str">
        <f t="shared" si="8"/>
        <v/>
      </c>
      <c r="V190" s="277" t="str">
        <f t="shared" si="9"/>
        <v/>
      </c>
      <c r="W190" s="233"/>
    </row>
    <row r="191">
      <c r="B191" s="199"/>
      <c r="C191" s="223"/>
      <c r="E191" s="223"/>
      <c r="F191" s="223" t="str">
        <f t="array" ref="F191">IF(E191="","",XLOOKUP(E191,DATOS!$D$6:$D2624,DATOS!$C$6:$C2624,0,0,1))</f>
        <v/>
      </c>
      <c r="G191" s="189"/>
      <c r="H191" s="189"/>
      <c r="I191" s="270"/>
      <c r="J191" s="270"/>
      <c r="K191" s="270" t="str">
        <f t="shared" si="3"/>
        <v/>
      </c>
      <c r="L191" s="271" t="str">
        <f t="shared" si="4"/>
        <v/>
      </c>
      <c r="M191" s="279"/>
      <c r="N191" s="273" t="str">
        <f t="shared" si="5"/>
        <v/>
      </c>
      <c r="O191" s="274"/>
      <c r="P191" s="275"/>
      <c r="Q191" s="275" t="str">
        <f t="shared" si="6"/>
        <v/>
      </c>
      <c r="R191" s="281">
        <f t="shared" si="7"/>
        <v>0</v>
      </c>
      <c r="S191" s="232" t="str">
        <f t="array" ref="S191">XLOOKUP(E191,PESOS!$B$2:$B2624,PESOS!$F$2:$F2624,"")</f>
        <v/>
      </c>
      <c r="T191" s="223" t="str">
        <f t="shared" si="8"/>
        <v/>
      </c>
      <c r="V191" s="277" t="str">
        <f t="shared" si="9"/>
        <v/>
      </c>
      <c r="W191" s="233"/>
    </row>
    <row r="192">
      <c r="B192" s="199"/>
      <c r="C192" s="223"/>
      <c r="E192" s="223"/>
      <c r="F192" s="223" t="str">
        <f t="array" ref="F192">IF(E192="","",XLOOKUP(E192,DATOS!$D$6:$D2624,DATOS!$C$6:$C2624,0,0,1))</f>
        <v/>
      </c>
      <c r="G192" s="189"/>
      <c r="H192" s="189"/>
      <c r="I192" s="270"/>
      <c r="J192" s="270"/>
      <c r="K192" s="270" t="str">
        <f t="shared" si="3"/>
        <v/>
      </c>
      <c r="L192" s="271" t="str">
        <f t="shared" si="4"/>
        <v/>
      </c>
      <c r="M192" s="279"/>
      <c r="N192" s="273" t="str">
        <f t="shared" si="5"/>
        <v/>
      </c>
      <c r="O192" s="274"/>
      <c r="P192" s="275"/>
      <c r="Q192" s="275" t="str">
        <f t="shared" si="6"/>
        <v/>
      </c>
      <c r="R192" s="281">
        <f t="shared" si="7"/>
        <v>0</v>
      </c>
      <c r="S192" s="232" t="str">
        <f t="array" ref="S192">XLOOKUP(E192,PESOS!$B$2:$B2624,PESOS!$F$2:$F2624,"")</f>
        <v/>
      </c>
      <c r="T192" s="223" t="str">
        <f t="shared" si="8"/>
        <v/>
      </c>
      <c r="V192" s="277" t="str">
        <f t="shared" si="9"/>
        <v/>
      </c>
      <c r="W192" s="233"/>
    </row>
    <row r="193">
      <c r="B193" s="199"/>
      <c r="C193" s="223"/>
      <c r="E193" s="223"/>
      <c r="F193" s="223" t="str">
        <f t="array" ref="F193">IF(E193="","",XLOOKUP(E193,DATOS!$D$6:$D2624,DATOS!$C$6:$C2624,0,0,1))</f>
        <v/>
      </c>
      <c r="G193" s="189"/>
      <c r="H193" s="189"/>
      <c r="I193" s="270"/>
      <c r="J193" s="270"/>
      <c r="K193" s="270" t="str">
        <f t="shared" si="3"/>
        <v/>
      </c>
      <c r="L193" s="271" t="str">
        <f t="shared" si="4"/>
        <v/>
      </c>
      <c r="M193" s="279"/>
      <c r="N193" s="273" t="str">
        <f t="shared" si="5"/>
        <v/>
      </c>
      <c r="O193" s="274"/>
      <c r="P193" s="275"/>
      <c r="Q193" s="275" t="str">
        <f t="shared" si="6"/>
        <v/>
      </c>
      <c r="R193" s="281">
        <f t="shared" si="7"/>
        <v>0</v>
      </c>
      <c r="S193" s="232" t="str">
        <f t="array" ref="S193">XLOOKUP(E193,PESOS!$B$2:$B2624,PESOS!$F$2:$F2624,"")</f>
        <v/>
      </c>
      <c r="T193" s="223" t="str">
        <f t="shared" si="8"/>
        <v/>
      </c>
      <c r="V193" s="277" t="str">
        <f t="shared" si="9"/>
        <v/>
      </c>
      <c r="W193" s="233"/>
    </row>
    <row r="194">
      <c r="B194" s="199"/>
      <c r="C194" s="223"/>
      <c r="E194" s="223"/>
      <c r="F194" s="223" t="str">
        <f t="array" ref="F194">IF(E194="","",XLOOKUP(E194,DATOS!$D$6:$D2624,DATOS!$C$6:$C2624,0,0,1))</f>
        <v/>
      </c>
      <c r="G194" s="189"/>
      <c r="H194" s="189"/>
      <c r="I194" s="270"/>
      <c r="J194" s="270"/>
      <c r="K194" s="270" t="str">
        <f t="shared" si="3"/>
        <v/>
      </c>
      <c r="L194" s="271" t="str">
        <f t="shared" si="4"/>
        <v/>
      </c>
      <c r="M194" s="279"/>
      <c r="N194" s="273" t="str">
        <f t="shared" si="5"/>
        <v/>
      </c>
      <c r="O194" s="274"/>
      <c r="P194" s="275"/>
      <c r="Q194" s="275" t="str">
        <f t="shared" si="6"/>
        <v/>
      </c>
      <c r="R194" s="281">
        <f t="shared" si="7"/>
        <v>0</v>
      </c>
      <c r="S194" s="232" t="str">
        <f t="array" ref="S194">XLOOKUP(E194,PESOS!$B$2:$B2624,PESOS!$F$2:$F2624,"")</f>
        <v/>
      </c>
      <c r="T194" s="223" t="str">
        <f t="shared" si="8"/>
        <v/>
      </c>
      <c r="V194" s="277" t="str">
        <f t="shared" si="9"/>
        <v/>
      </c>
      <c r="W194" s="233"/>
    </row>
    <row r="195">
      <c r="B195" s="199"/>
      <c r="C195" s="223"/>
      <c r="E195" s="223"/>
      <c r="F195" s="223" t="str">
        <f t="array" ref="F195">IF(E195="","",XLOOKUP(E195,DATOS!$D$6:$D2624,DATOS!$C$6:$C2624,0,0,1))</f>
        <v/>
      </c>
      <c r="G195" s="189"/>
      <c r="H195" s="189"/>
      <c r="I195" s="270"/>
      <c r="J195" s="270"/>
      <c r="K195" s="270" t="str">
        <f t="shared" si="3"/>
        <v/>
      </c>
      <c r="L195" s="271" t="str">
        <f t="shared" si="4"/>
        <v/>
      </c>
      <c r="M195" s="279"/>
      <c r="N195" s="273" t="str">
        <f t="shared" si="5"/>
        <v/>
      </c>
      <c r="O195" s="274"/>
      <c r="P195" s="275"/>
      <c r="Q195" s="275" t="str">
        <f t="shared" si="6"/>
        <v/>
      </c>
      <c r="R195" s="281">
        <f t="shared" si="7"/>
        <v>0</v>
      </c>
      <c r="S195" s="232" t="str">
        <f t="array" ref="S195">XLOOKUP(E195,PESOS!$B$2:$B2624,PESOS!$F$2:$F2624,"")</f>
        <v/>
      </c>
      <c r="T195" s="223" t="str">
        <f t="shared" si="8"/>
        <v/>
      </c>
      <c r="V195" s="277" t="str">
        <f t="shared" si="9"/>
        <v/>
      </c>
      <c r="W195" s="233"/>
    </row>
    <row r="196">
      <c r="B196" s="199"/>
      <c r="C196" s="223"/>
      <c r="E196" s="223"/>
      <c r="F196" s="223" t="str">
        <f t="array" ref="F196">IF(E196="","",XLOOKUP(E196,DATOS!$D$6:$D2624,DATOS!$C$6:$C2624,0,0,1))</f>
        <v/>
      </c>
      <c r="G196" s="189"/>
      <c r="H196" s="189"/>
      <c r="I196" s="270"/>
      <c r="J196" s="270"/>
      <c r="K196" s="270" t="str">
        <f t="shared" si="3"/>
        <v/>
      </c>
      <c r="L196" s="271" t="str">
        <f t="shared" si="4"/>
        <v/>
      </c>
      <c r="M196" s="279"/>
      <c r="N196" s="273" t="str">
        <f t="shared" si="5"/>
        <v/>
      </c>
      <c r="O196" s="274"/>
      <c r="P196" s="275"/>
      <c r="Q196" s="275" t="str">
        <f t="shared" si="6"/>
        <v/>
      </c>
      <c r="R196" s="281">
        <f t="shared" si="7"/>
        <v>0</v>
      </c>
      <c r="S196" s="232" t="str">
        <f t="array" ref="S196">XLOOKUP(E196,PESOS!$B$2:$B2624,PESOS!$F$2:$F2624,"")</f>
        <v/>
      </c>
      <c r="T196" s="223" t="str">
        <f t="shared" si="8"/>
        <v/>
      </c>
      <c r="V196" s="277" t="str">
        <f t="shared" si="9"/>
        <v/>
      </c>
      <c r="W196" s="233"/>
    </row>
    <row r="197">
      <c r="B197" s="199"/>
      <c r="C197" s="223"/>
      <c r="E197" s="223"/>
      <c r="F197" s="223" t="str">
        <f t="array" ref="F197">IF(E197="","",XLOOKUP(E197,DATOS!$D$6:$D2624,DATOS!$C$6:$C2624,0,0,1))</f>
        <v/>
      </c>
      <c r="G197" s="189"/>
      <c r="H197" s="189"/>
      <c r="I197" s="270"/>
      <c r="J197" s="270"/>
      <c r="K197" s="270" t="str">
        <f t="shared" si="3"/>
        <v/>
      </c>
      <c r="L197" s="271" t="str">
        <f t="shared" si="4"/>
        <v/>
      </c>
      <c r="M197" s="279"/>
      <c r="N197" s="273" t="str">
        <f t="shared" si="5"/>
        <v/>
      </c>
      <c r="O197" s="274"/>
      <c r="P197" s="275"/>
      <c r="Q197" s="275" t="str">
        <f t="shared" si="6"/>
        <v/>
      </c>
      <c r="R197" s="281">
        <f t="shared" si="7"/>
        <v>0</v>
      </c>
      <c r="S197" s="232" t="str">
        <f t="array" ref="S197">XLOOKUP(E197,PESOS!$B$2:$B2624,PESOS!$F$2:$F2624,"")</f>
        <v/>
      </c>
      <c r="T197" s="223" t="str">
        <f t="shared" si="8"/>
        <v/>
      </c>
      <c r="V197" s="277" t="str">
        <f t="shared" si="9"/>
        <v/>
      </c>
      <c r="W197" s="233"/>
    </row>
    <row r="198">
      <c r="B198" s="199"/>
      <c r="C198" s="223"/>
      <c r="E198" s="223"/>
      <c r="F198" s="223" t="str">
        <f t="array" ref="F198">IF(E198="","",XLOOKUP(E198,DATOS!$D$6:$D2624,DATOS!$C$6:$C2624,0,0,1))</f>
        <v/>
      </c>
      <c r="G198" s="189"/>
      <c r="H198" s="189"/>
      <c r="I198" s="270"/>
      <c r="J198" s="270"/>
      <c r="K198" s="270" t="str">
        <f t="shared" si="3"/>
        <v/>
      </c>
      <c r="L198" s="271" t="str">
        <f t="shared" si="4"/>
        <v/>
      </c>
      <c r="M198" s="279"/>
      <c r="N198" s="273" t="str">
        <f t="shared" si="5"/>
        <v/>
      </c>
      <c r="O198" s="274"/>
      <c r="P198" s="275"/>
      <c r="Q198" s="275" t="str">
        <f t="shared" si="6"/>
        <v/>
      </c>
      <c r="R198" s="281">
        <f t="shared" si="7"/>
        <v>0</v>
      </c>
      <c r="S198" s="232" t="str">
        <f t="array" ref="S198">XLOOKUP(E198,PESOS!$B$2:$B2624,PESOS!$F$2:$F2624,"")</f>
        <v/>
      </c>
      <c r="T198" s="223" t="str">
        <f t="shared" si="8"/>
        <v/>
      </c>
      <c r="V198" s="277" t="str">
        <f t="shared" si="9"/>
        <v/>
      </c>
      <c r="W198" s="233"/>
    </row>
    <row r="199">
      <c r="B199" s="199"/>
      <c r="C199" s="223"/>
      <c r="E199" s="223"/>
      <c r="F199" s="223" t="str">
        <f t="array" ref="F199">IF(E199="","",XLOOKUP(E199,DATOS!$D$6:$D2624,DATOS!$C$6:$C2624,0,0,1))</f>
        <v/>
      </c>
      <c r="G199" s="189"/>
      <c r="H199" s="189"/>
      <c r="I199" s="270"/>
      <c r="J199" s="270"/>
      <c r="K199" s="270" t="str">
        <f t="shared" si="3"/>
        <v/>
      </c>
      <c r="L199" s="271" t="str">
        <f t="shared" si="4"/>
        <v/>
      </c>
      <c r="M199" s="279"/>
      <c r="N199" s="273" t="str">
        <f t="shared" si="5"/>
        <v/>
      </c>
      <c r="O199" s="274"/>
      <c r="P199" s="275"/>
      <c r="Q199" s="275" t="str">
        <f t="shared" si="6"/>
        <v/>
      </c>
      <c r="R199" s="281">
        <f t="shared" si="7"/>
        <v>0</v>
      </c>
      <c r="S199" s="232" t="str">
        <f t="array" ref="S199">XLOOKUP(E199,PESOS!$B$2:$B2624,PESOS!$F$2:$F2624,"")</f>
        <v/>
      </c>
      <c r="T199" s="223" t="str">
        <f t="shared" si="8"/>
        <v/>
      </c>
      <c r="V199" s="277" t="str">
        <f t="shared" si="9"/>
        <v/>
      </c>
      <c r="W199" s="233"/>
    </row>
    <row r="200">
      <c r="B200" s="199"/>
      <c r="C200" s="223"/>
      <c r="E200" s="223"/>
      <c r="F200" s="223" t="str">
        <f t="array" ref="F200">IF(E200="","",XLOOKUP(E200,DATOS!$D$6:$D2624,DATOS!$C$6:$C2624,0,0,1))</f>
        <v/>
      </c>
      <c r="G200" s="189"/>
      <c r="H200" s="189"/>
      <c r="I200" s="270"/>
      <c r="J200" s="270"/>
      <c r="K200" s="270" t="str">
        <f t="shared" si="3"/>
        <v/>
      </c>
      <c r="L200" s="271" t="str">
        <f t="shared" si="4"/>
        <v/>
      </c>
      <c r="M200" s="279"/>
      <c r="N200" s="273" t="str">
        <f t="shared" si="5"/>
        <v/>
      </c>
      <c r="O200" s="274"/>
      <c r="P200" s="275"/>
      <c r="Q200" s="275" t="str">
        <f t="shared" si="6"/>
        <v/>
      </c>
      <c r="R200" s="281">
        <f t="shared" si="7"/>
        <v>0</v>
      </c>
      <c r="S200" s="232" t="str">
        <f t="array" ref="S200">XLOOKUP(E200,PESOS!$B$2:$B2624,PESOS!$F$2:$F2624,"")</f>
        <v/>
      </c>
      <c r="T200" s="223" t="str">
        <f t="shared" si="8"/>
        <v/>
      </c>
      <c r="V200" s="277" t="str">
        <f t="shared" si="9"/>
        <v/>
      </c>
      <c r="W200" s="233"/>
    </row>
    <row r="201">
      <c r="B201" s="199"/>
      <c r="C201" s="223"/>
      <c r="E201" s="223"/>
      <c r="F201" s="223" t="str">
        <f t="array" ref="F201">IF(E201="","",XLOOKUP(E201,DATOS!$D$6:$D2624,DATOS!$C$6:$C2624,0,0,1))</f>
        <v/>
      </c>
      <c r="G201" s="189"/>
      <c r="H201" s="189"/>
      <c r="I201" s="270"/>
      <c r="J201" s="270"/>
      <c r="K201" s="270" t="str">
        <f t="shared" si="3"/>
        <v/>
      </c>
      <c r="L201" s="271" t="str">
        <f t="shared" si="4"/>
        <v/>
      </c>
      <c r="M201" s="279"/>
      <c r="N201" s="273" t="str">
        <f t="shared" si="5"/>
        <v/>
      </c>
      <c r="O201" s="274"/>
      <c r="P201" s="275"/>
      <c r="Q201" s="275" t="str">
        <f t="shared" si="6"/>
        <v/>
      </c>
      <c r="R201" s="281">
        <f t="shared" si="7"/>
        <v>0</v>
      </c>
      <c r="S201" s="232" t="str">
        <f t="array" ref="S201">XLOOKUP(E201,PESOS!$B$2:$B2624,PESOS!$F$2:$F2624,"")</f>
        <v/>
      </c>
      <c r="T201" s="223" t="str">
        <f t="shared" si="8"/>
        <v/>
      </c>
      <c r="V201" s="277" t="str">
        <f t="shared" si="9"/>
        <v/>
      </c>
      <c r="W201" s="233"/>
    </row>
    <row r="202">
      <c r="B202" s="199"/>
      <c r="C202" s="223"/>
      <c r="E202" s="223"/>
      <c r="F202" s="223" t="str">
        <f t="array" ref="F202">IF(E202="","",XLOOKUP(E202,DATOS!$D$6:$D2624,DATOS!$C$6:$C2624,0,0,1))</f>
        <v/>
      </c>
      <c r="G202" s="189"/>
      <c r="H202" s="189"/>
      <c r="I202" s="270"/>
      <c r="J202" s="270"/>
      <c r="K202" s="270" t="str">
        <f t="shared" si="3"/>
        <v/>
      </c>
      <c r="L202" s="271" t="str">
        <f t="shared" si="4"/>
        <v/>
      </c>
      <c r="M202" s="279"/>
      <c r="N202" s="273" t="str">
        <f t="shared" si="5"/>
        <v/>
      </c>
      <c r="O202" s="274"/>
      <c r="P202" s="275"/>
      <c r="Q202" s="275" t="str">
        <f t="shared" si="6"/>
        <v/>
      </c>
      <c r="R202" s="281">
        <f t="shared" si="7"/>
        <v>0</v>
      </c>
      <c r="S202" s="232" t="str">
        <f t="array" ref="S202">XLOOKUP(E202,PESOS!$B$2:$B2624,PESOS!$F$2:$F2624,"")</f>
        <v/>
      </c>
      <c r="T202" s="223" t="str">
        <f t="shared" si="8"/>
        <v/>
      </c>
      <c r="V202" s="277" t="str">
        <f t="shared" si="9"/>
        <v/>
      </c>
      <c r="W202" s="233"/>
    </row>
    <row r="203">
      <c r="B203" s="199"/>
      <c r="C203" s="223"/>
      <c r="E203" s="223"/>
      <c r="F203" s="223" t="str">
        <f t="array" ref="F203">IF(E203="","",XLOOKUP(E203,DATOS!$D$6:$D2624,DATOS!$C$6:$C2624,0,0,1))</f>
        <v/>
      </c>
      <c r="G203" s="189"/>
      <c r="H203" s="189"/>
      <c r="I203" s="270"/>
      <c r="J203" s="270"/>
      <c r="K203" s="270" t="str">
        <f t="shared" si="3"/>
        <v/>
      </c>
      <c r="L203" s="271" t="str">
        <f t="shared" si="4"/>
        <v/>
      </c>
      <c r="M203" s="279"/>
      <c r="N203" s="273" t="str">
        <f t="shared" si="5"/>
        <v/>
      </c>
      <c r="O203" s="274"/>
      <c r="P203" s="275"/>
      <c r="Q203" s="275" t="str">
        <f t="shared" si="6"/>
        <v/>
      </c>
      <c r="R203" s="281">
        <f t="shared" si="7"/>
        <v>0</v>
      </c>
      <c r="S203" s="232" t="str">
        <f t="array" ref="S203">XLOOKUP(E203,PESOS!$B$2:$B2624,PESOS!$F$2:$F2624,"")</f>
        <v/>
      </c>
      <c r="T203" s="223" t="str">
        <f t="shared" si="8"/>
        <v/>
      </c>
      <c r="V203" s="277" t="str">
        <f t="shared" si="9"/>
        <v/>
      </c>
      <c r="W203" s="233"/>
    </row>
    <row r="204">
      <c r="B204" s="199"/>
      <c r="C204" s="223"/>
      <c r="E204" s="223"/>
      <c r="F204" s="223" t="str">
        <f t="array" ref="F204">IF(E204="","",XLOOKUP(E204,DATOS!$D$6:$D2624,DATOS!$C$6:$C2624,0,0,1))</f>
        <v/>
      </c>
      <c r="G204" s="189"/>
      <c r="H204" s="189"/>
      <c r="I204" s="270"/>
      <c r="J204" s="270"/>
      <c r="K204" s="270" t="str">
        <f t="shared" si="3"/>
        <v/>
      </c>
      <c r="L204" s="271" t="str">
        <f t="shared" si="4"/>
        <v/>
      </c>
      <c r="M204" s="279"/>
      <c r="N204" s="273" t="str">
        <f t="shared" si="5"/>
        <v/>
      </c>
      <c r="O204" s="274"/>
      <c r="P204" s="275"/>
      <c r="Q204" s="275" t="str">
        <f t="shared" si="6"/>
        <v/>
      </c>
      <c r="R204" s="281">
        <f t="shared" si="7"/>
        <v>0</v>
      </c>
      <c r="S204" s="232" t="str">
        <f t="array" ref="S204">XLOOKUP(E204,PESOS!$B$2:$B2624,PESOS!$F$2:$F2624,"")</f>
        <v/>
      </c>
      <c r="T204" s="223" t="str">
        <f t="shared" si="8"/>
        <v/>
      </c>
      <c r="V204" s="277" t="str">
        <f t="shared" si="9"/>
        <v/>
      </c>
      <c r="W204" s="233"/>
    </row>
    <row r="205">
      <c r="B205" s="199"/>
      <c r="C205" s="223"/>
      <c r="E205" s="223"/>
      <c r="F205" s="223" t="str">
        <f t="array" ref="F205">IF(E205="","",XLOOKUP(E205,DATOS!$D$6:$D2624,DATOS!$C$6:$C2624,0,0,1))</f>
        <v/>
      </c>
      <c r="G205" s="189"/>
      <c r="H205" s="189"/>
      <c r="I205" s="270"/>
      <c r="J205" s="270"/>
      <c r="K205" s="270" t="str">
        <f t="shared" si="3"/>
        <v/>
      </c>
      <c r="L205" s="271" t="str">
        <f t="shared" si="4"/>
        <v/>
      </c>
      <c r="M205" s="279"/>
      <c r="N205" s="273" t="str">
        <f t="shared" si="5"/>
        <v/>
      </c>
      <c r="O205" s="274"/>
      <c r="P205" s="275"/>
      <c r="Q205" s="275" t="str">
        <f t="shared" si="6"/>
        <v/>
      </c>
      <c r="R205" s="281">
        <f t="shared" si="7"/>
        <v>0</v>
      </c>
      <c r="S205" s="232" t="str">
        <f t="array" ref="S205">XLOOKUP(E205,PESOS!$B$2:$B2624,PESOS!$F$2:$F2624,"")</f>
        <v/>
      </c>
      <c r="T205" s="223" t="str">
        <f t="shared" si="8"/>
        <v/>
      </c>
      <c r="V205" s="277" t="str">
        <f t="shared" si="9"/>
        <v/>
      </c>
      <c r="W205" s="233"/>
    </row>
    <row r="206">
      <c r="B206" s="199"/>
      <c r="C206" s="223"/>
      <c r="E206" s="223"/>
      <c r="F206" s="223" t="str">
        <f t="array" ref="F206">IF(E206="","",XLOOKUP(E206,DATOS!$D$6:$D2624,DATOS!$C$6:$C2624,0,0,1))</f>
        <v/>
      </c>
      <c r="G206" s="189"/>
      <c r="H206" s="189"/>
      <c r="I206" s="270"/>
      <c r="J206" s="270"/>
      <c r="K206" s="270" t="str">
        <f t="shared" si="3"/>
        <v/>
      </c>
      <c r="L206" s="271" t="str">
        <f t="shared" si="4"/>
        <v/>
      </c>
      <c r="M206" s="279"/>
      <c r="N206" s="273" t="str">
        <f t="shared" si="5"/>
        <v/>
      </c>
      <c r="O206" s="274"/>
      <c r="P206" s="275"/>
      <c r="Q206" s="275" t="str">
        <f t="shared" si="6"/>
        <v/>
      </c>
      <c r="R206" s="281">
        <f t="shared" si="7"/>
        <v>0</v>
      </c>
      <c r="S206" s="232" t="str">
        <f t="array" ref="S206">XLOOKUP(E206,PESOS!$B$2:$B2624,PESOS!$F$2:$F2624,"")</f>
        <v/>
      </c>
      <c r="T206" s="223" t="str">
        <f t="shared" si="8"/>
        <v/>
      </c>
      <c r="V206" s="277" t="str">
        <f t="shared" si="9"/>
        <v/>
      </c>
      <c r="W206" s="233"/>
    </row>
    <row r="207">
      <c r="B207" s="199"/>
      <c r="C207" s="223"/>
      <c r="E207" s="223"/>
      <c r="F207" s="223" t="str">
        <f t="array" ref="F207">IF(E207="","",XLOOKUP(E207,DATOS!$D$6:$D2624,DATOS!$C$6:$C2624,0,0,1))</f>
        <v/>
      </c>
      <c r="G207" s="189"/>
      <c r="H207" s="189"/>
      <c r="I207" s="270"/>
      <c r="J207" s="270"/>
      <c r="K207" s="270" t="str">
        <f t="shared" si="3"/>
        <v/>
      </c>
      <c r="L207" s="271" t="str">
        <f t="shared" si="4"/>
        <v/>
      </c>
      <c r="M207" s="279"/>
      <c r="N207" s="273" t="str">
        <f t="shared" si="5"/>
        <v/>
      </c>
      <c r="O207" s="274"/>
      <c r="P207" s="275"/>
      <c r="Q207" s="275" t="str">
        <f t="shared" si="6"/>
        <v/>
      </c>
      <c r="R207" s="281">
        <f t="shared" si="7"/>
        <v>0</v>
      </c>
      <c r="S207" s="232" t="str">
        <f t="array" ref="S207">XLOOKUP(E207,PESOS!$B$2:$B2624,PESOS!$F$2:$F2624,"")</f>
        <v/>
      </c>
      <c r="T207" s="223" t="str">
        <f t="shared" si="8"/>
        <v/>
      </c>
      <c r="V207" s="277" t="str">
        <f t="shared" si="9"/>
        <v/>
      </c>
      <c r="W207" s="233"/>
    </row>
    <row r="208">
      <c r="B208" s="199"/>
      <c r="C208" s="223"/>
      <c r="E208" s="223"/>
      <c r="F208" s="223" t="str">
        <f t="array" ref="F208">IF(E208="","",XLOOKUP(E208,DATOS!$D$6:$D2624,DATOS!$C$6:$C2624,0,0,1))</f>
        <v/>
      </c>
      <c r="G208" s="189"/>
      <c r="H208" s="189"/>
      <c r="I208" s="270"/>
      <c r="J208" s="270"/>
      <c r="K208" s="270" t="str">
        <f t="shared" si="3"/>
        <v/>
      </c>
      <c r="L208" s="271" t="str">
        <f t="shared" si="4"/>
        <v/>
      </c>
      <c r="M208" s="279"/>
      <c r="N208" s="273" t="str">
        <f t="shared" si="5"/>
        <v/>
      </c>
      <c r="O208" s="274"/>
      <c r="P208" s="275"/>
      <c r="Q208" s="275" t="str">
        <f t="shared" si="6"/>
        <v/>
      </c>
      <c r="R208" s="281">
        <f t="shared" si="7"/>
        <v>0</v>
      </c>
      <c r="S208" s="232" t="str">
        <f t="array" ref="S208">XLOOKUP(E208,PESOS!$B$2:$B2624,PESOS!$F$2:$F2624,"")</f>
        <v/>
      </c>
      <c r="T208" s="223" t="str">
        <f t="shared" si="8"/>
        <v/>
      </c>
      <c r="V208" s="277" t="str">
        <f t="shared" si="9"/>
        <v/>
      </c>
      <c r="W208" s="233"/>
    </row>
    <row r="209">
      <c r="B209" s="199"/>
      <c r="C209" s="223"/>
      <c r="E209" s="223"/>
      <c r="F209" s="223" t="str">
        <f t="array" ref="F209">IF(E209="","",XLOOKUP(E209,DATOS!$D$6:$D2624,DATOS!$C$6:$C2624,0,0,1))</f>
        <v/>
      </c>
      <c r="G209" s="189"/>
      <c r="H209" s="189"/>
      <c r="I209" s="270"/>
      <c r="J209" s="270"/>
      <c r="K209" s="270" t="str">
        <f t="shared" si="3"/>
        <v/>
      </c>
      <c r="L209" s="271" t="str">
        <f t="shared" si="4"/>
        <v/>
      </c>
      <c r="M209" s="279"/>
      <c r="N209" s="273" t="str">
        <f t="shared" si="5"/>
        <v/>
      </c>
      <c r="O209" s="274"/>
      <c r="P209" s="275"/>
      <c r="Q209" s="275" t="str">
        <f t="shared" si="6"/>
        <v/>
      </c>
      <c r="R209" s="281">
        <f t="shared" si="7"/>
        <v>0</v>
      </c>
      <c r="S209" s="232" t="str">
        <f t="array" ref="S209">XLOOKUP(E209,PESOS!$B$2:$B2624,PESOS!$F$2:$F2624,"")</f>
        <v/>
      </c>
      <c r="T209" s="223" t="str">
        <f t="shared" si="8"/>
        <v/>
      </c>
      <c r="V209" s="277" t="str">
        <f t="shared" si="9"/>
        <v/>
      </c>
      <c r="W209" s="233"/>
    </row>
    <row r="210">
      <c r="B210" s="199"/>
      <c r="C210" s="223"/>
      <c r="E210" s="223"/>
      <c r="F210" s="223" t="str">
        <f t="array" ref="F210">IF(E210="","",XLOOKUP(E210,DATOS!$D$6:$D2624,DATOS!$C$6:$C2624,0,0,1))</f>
        <v/>
      </c>
      <c r="G210" s="189"/>
      <c r="H210" s="189"/>
      <c r="I210" s="270"/>
      <c r="J210" s="270"/>
      <c r="K210" s="270" t="str">
        <f t="shared" si="3"/>
        <v/>
      </c>
      <c r="L210" s="271" t="str">
        <f t="shared" si="4"/>
        <v/>
      </c>
      <c r="M210" s="279"/>
      <c r="N210" s="273" t="str">
        <f t="shared" si="5"/>
        <v/>
      </c>
      <c r="O210" s="274"/>
      <c r="P210" s="275"/>
      <c r="Q210" s="275" t="str">
        <f t="shared" si="6"/>
        <v/>
      </c>
      <c r="R210" s="281">
        <f t="shared" si="7"/>
        <v>0</v>
      </c>
      <c r="S210" s="232" t="str">
        <f t="array" ref="S210">XLOOKUP(E210,PESOS!$B$2:$B2624,PESOS!$F$2:$F2624,"")</f>
        <v/>
      </c>
      <c r="T210" s="223" t="str">
        <f t="shared" si="8"/>
        <v/>
      </c>
      <c r="V210" s="277" t="str">
        <f t="shared" si="9"/>
        <v/>
      </c>
      <c r="W210" s="233"/>
    </row>
    <row r="211">
      <c r="B211" s="199"/>
      <c r="C211" s="223"/>
      <c r="E211" s="223"/>
      <c r="F211" s="223" t="str">
        <f t="array" ref="F211">IF(E211="","",XLOOKUP(E211,DATOS!$D$6:$D2624,DATOS!$C$6:$C2624,0,0,1))</f>
        <v/>
      </c>
      <c r="G211" s="189"/>
      <c r="H211" s="189"/>
      <c r="I211" s="270"/>
      <c r="J211" s="270"/>
      <c r="K211" s="270" t="str">
        <f t="shared" si="3"/>
        <v/>
      </c>
      <c r="L211" s="271" t="str">
        <f t="shared" si="4"/>
        <v/>
      </c>
      <c r="M211" s="279"/>
      <c r="N211" s="273" t="str">
        <f t="shared" si="5"/>
        <v/>
      </c>
      <c r="O211" s="274"/>
      <c r="P211" s="275"/>
      <c r="Q211" s="275" t="str">
        <f t="shared" si="6"/>
        <v/>
      </c>
      <c r="R211" s="281">
        <f t="shared" si="7"/>
        <v>0</v>
      </c>
      <c r="S211" s="232" t="str">
        <f t="array" ref="S211">XLOOKUP(E211,PESOS!$B$2:$B2624,PESOS!$F$2:$F2624,"")</f>
        <v/>
      </c>
      <c r="T211" s="223" t="str">
        <f t="shared" si="8"/>
        <v/>
      </c>
      <c r="V211" s="277" t="str">
        <f t="shared" si="9"/>
        <v/>
      </c>
      <c r="W211" s="233"/>
    </row>
    <row r="212">
      <c r="B212" s="199"/>
      <c r="C212" s="223"/>
      <c r="E212" s="223"/>
      <c r="F212" s="223" t="str">
        <f t="array" ref="F212">IF(E212="","",XLOOKUP(E212,DATOS!$D$6:$D2624,DATOS!$C$6:$C2624,0,0,1))</f>
        <v/>
      </c>
      <c r="G212" s="189"/>
      <c r="H212" s="189"/>
      <c r="I212" s="270"/>
      <c r="J212" s="270"/>
      <c r="K212" s="270" t="str">
        <f t="shared" si="3"/>
        <v/>
      </c>
      <c r="L212" s="271" t="str">
        <f t="shared" si="4"/>
        <v/>
      </c>
      <c r="M212" s="279"/>
      <c r="N212" s="273" t="str">
        <f t="shared" si="5"/>
        <v/>
      </c>
      <c r="O212" s="274"/>
      <c r="P212" s="275"/>
      <c r="Q212" s="275" t="str">
        <f t="shared" si="6"/>
        <v/>
      </c>
      <c r="R212" s="281">
        <f t="shared" si="7"/>
        <v>0</v>
      </c>
      <c r="S212" s="232" t="str">
        <f t="array" ref="S212">XLOOKUP(E212,PESOS!$B$2:$B2624,PESOS!$F$2:$F2624,"")</f>
        <v/>
      </c>
      <c r="T212" s="223" t="str">
        <f t="shared" si="8"/>
        <v/>
      </c>
      <c r="V212" s="277" t="str">
        <f t="shared" si="9"/>
        <v/>
      </c>
      <c r="W212" s="233"/>
    </row>
    <row r="213">
      <c r="B213" s="199"/>
      <c r="C213" s="223"/>
      <c r="E213" s="223"/>
      <c r="F213" s="223" t="str">
        <f t="array" ref="F213">IF(E213="","",XLOOKUP(E213,DATOS!$D$6:$D2624,DATOS!$C$6:$C2624,0,0,1))</f>
        <v/>
      </c>
      <c r="G213" s="189"/>
      <c r="H213" s="189"/>
      <c r="I213" s="270"/>
      <c r="J213" s="270"/>
      <c r="K213" s="270" t="str">
        <f t="shared" si="3"/>
        <v/>
      </c>
      <c r="L213" s="271" t="str">
        <f t="shared" si="4"/>
        <v/>
      </c>
      <c r="M213" s="279"/>
      <c r="N213" s="273" t="str">
        <f t="shared" si="5"/>
        <v/>
      </c>
      <c r="O213" s="274"/>
      <c r="P213" s="275"/>
      <c r="Q213" s="275" t="str">
        <f t="shared" si="6"/>
        <v/>
      </c>
      <c r="R213" s="281">
        <f t="shared" si="7"/>
        <v>0</v>
      </c>
      <c r="S213" s="232" t="str">
        <f t="array" ref="S213">XLOOKUP(E213,PESOS!$B$2:$B2624,PESOS!$F$2:$F2624,"")</f>
        <v/>
      </c>
      <c r="T213" s="223" t="str">
        <f t="shared" si="8"/>
        <v/>
      </c>
      <c r="V213" s="277" t="str">
        <f t="shared" si="9"/>
        <v/>
      </c>
      <c r="W213" s="233"/>
    </row>
    <row r="214">
      <c r="B214" s="199"/>
      <c r="C214" s="223"/>
      <c r="E214" s="223"/>
      <c r="F214" s="223" t="str">
        <f t="array" ref="F214">IF(E214="","",XLOOKUP(E214,DATOS!$D$6:$D2624,DATOS!$C$6:$C2624,0,0,1))</f>
        <v/>
      </c>
      <c r="G214" s="189"/>
      <c r="H214" s="189"/>
      <c r="I214" s="270"/>
      <c r="J214" s="270"/>
      <c r="K214" s="270" t="str">
        <f t="shared" si="3"/>
        <v/>
      </c>
      <c r="L214" s="271" t="str">
        <f t="shared" si="4"/>
        <v/>
      </c>
      <c r="M214" s="279"/>
      <c r="N214" s="273" t="str">
        <f t="shared" si="5"/>
        <v/>
      </c>
      <c r="O214" s="274"/>
      <c r="P214" s="275"/>
      <c r="Q214" s="275" t="str">
        <f t="shared" si="6"/>
        <v/>
      </c>
      <c r="R214" s="281">
        <f t="shared" si="7"/>
        <v>0</v>
      </c>
      <c r="S214" s="232" t="str">
        <f t="array" ref="S214">XLOOKUP(E214,PESOS!$B$2:$B2624,PESOS!$F$2:$F2624,"")</f>
        <v/>
      </c>
      <c r="T214" s="223" t="str">
        <f t="shared" si="8"/>
        <v/>
      </c>
      <c r="V214" s="277" t="str">
        <f t="shared" si="9"/>
        <v/>
      </c>
      <c r="W214" s="233"/>
    </row>
    <row r="215">
      <c r="B215" s="199"/>
      <c r="C215" s="223"/>
      <c r="E215" s="223"/>
      <c r="F215" s="223" t="str">
        <f t="array" ref="F215">IF(E215="","",XLOOKUP(E215,DATOS!$D$6:$D2624,DATOS!$C$6:$C2624,0,0,1))</f>
        <v/>
      </c>
      <c r="G215" s="189"/>
      <c r="H215" s="189"/>
      <c r="I215" s="270"/>
      <c r="J215" s="270"/>
      <c r="K215" s="270" t="str">
        <f t="shared" si="3"/>
        <v/>
      </c>
      <c r="L215" s="271" t="str">
        <f t="shared" si="4"/>
        <v/>
      </c>
      <c r="M215" s="279"/>
      <c r="N215" s="273" t="str">
        <f t="shared" si="5"/>
        <v/>
      </c>
      <c r="O215" s="274"/>
      <c r="P215" s="275"/>
      <c r="Q215" s="275" t="str">
        <f t="shared" si="6"/>
        <v/>
      </c>
      <c r="R215" s="281">
        <f t="shared" si="7"/>
        <v>0</v>
      </c>
      <c r="S215" s="232" t="str">
        <f t="array" ref="S215">XLOOKUP(E215,PESOS!$B$2:$B2624,PESOS!$F$2:$F2624,"")</f>
        <v/>
      </c>
      <c r="T215" s="223" t="str">
        <f t="shared" si="8"/>
        <v/>
      </c>
      <c r="V215" s="277" t="str">
        <f t="shared" si="9"/>
        <v/>
      </c>
      <c r="W215" s="233"/>
    </row>
    <row r="216">
      <c r="B216" s="199"/>
      <c r="C216" s="223"/>
      <c r="E216" s="223"/>
      <c r="F216" s="223" t="str">
        <f t="array" ref="F216">IF(E216="","",XLOOKUP(E216,DATOS!$D$6:$D2624,DATOS!$C$6:$C2624,0,0,1))</f>
        <v/>
      </c>
      <c r="G216" s="189"/>
      <c r="H216" s="189"/>
      <c r="I216" s="270"/>
      <c r="J216" s="270"/>
      <c r="K216" s="270" t="str">
        <f t="shared" si="3"/>
        <v/>
      </c>
      <c r="L216" s="271" t="str">
        <f t="shared" si="4"/>
        <v/>
      </c>
      <c r="M216" s="279"/>
      <c r="N216" s="273" t="str">
        <f t="shared" si="5"/>
        <v/>
      </c>
      <c r="O216" s="274"/>
      <c r="P216" s="275"/>
      <c r="Q216" s="275" t="str">
        <f t="shared" si="6"/>
        <v/>
      </c>
      <c r="R216" s="281">
        <f t="shared" si="7"/>
        <v>0</v>
      </c>
      <c r="S216" s="232" t="str">
        <f t="array" ref="S216">XLOOKUP(E216,PESOS!$B$2:$B2624,PESOS!$F$2:$F2624,"")</f>
        <v/>
      </c>
      <c r="T216" s="223" t="str">
        <f t="shared" si="8"/>
        <v/>
      </c>
      <c r="V216" s="277" t="str">
        <f t="shared" si="9"/>
        <v/>
      </c>
      <c r="W216" s="233"/>
    </row>
    <row r="217">
      <c r="B217" s="199"/>
      <c r="C217" s="223"/>
      <c r="E217" s="223"/>
      <c r="F217" s="223" t="str">
        <f t="array" ref="F217">IF(E217="","",XLOOKUP(E217,DATOS!$D$6:$D2624,DATOS!$C$6:$C2624,0,0,1))</f>
        <v/>
      </c>
      <c r="G217" s="189"/>
      <c r="H217" s="189"/>
      <c r="I217" s="270"/>
      <c r="J217" s="270"/>
      <c r="K217" s="270" t="str">
        <f t="shared" si="3"/>
        <v/>
      </c>
      <c r="L217" s="271" t="str">
        <f t="shared" si="4"/>
        <v/>
      </c>
      <c r="M217" s="279"/>
      <c r="N217" s="273" t="str">
        <f t="shared" si="5"/>
        <v/>
      </c>
      <c r="O217" s="274"/>
      <c r="P217" s="275"/>
      <c r="Q217" s="275" t="str">
        <f t="shared" si="6"/>
        <v/>
      </c>
      <c r="R217" s="281">
        <f t="shared" si="7"/>
        <v>0</v>
      </c>
      <c r="S217" s="232" t="str">
        <f t="array" ref="S217">XLOOKUP(E217,PESOS!$B$2:$B2624,PESOS!$F$2:$F2624,"")</f>
        <v/>
      </c>
      <c r="T217" s="223" t="str">
        <f t="shared" si="8"/>
        <v/>
      </c>
      <c r="V217" s="277" t="str">
        <f t="shared" si="9"/>
        <v/>
      </c>
      <c r="W217" s="233"/>
    </row>
    <row r="218">
      <c r="B218" s="199"/>
      <c r="C218" s="223"/>
      <c r="E218" s="223"/>
      <c r="F218" s="223" t="str">
        <f t="array" ref="F218">IF(E218="","",XLOOKUP(E218,DATOS!$D$6:$D2624,DATOS!$C$6:$C2624,0,0,1))</f>
        <v/>
      </c>
      <c r="G218" s="189"/>
      <c r="H218" s="189"/>
      <c r="I218" s="270"/>
      <c r="J218" s="270"/>
      <c r="K218" s="270" t="str">
        <f t="shared" si="3"/>
        <v/>
      </c>
      <c r="L218" s="271" t="str">
        <f t="shared" si="4"/>
        <v/>
      </c>
      <c r="M218" s="279"/>
      <c r="N218" s="273" t="str">
        <f t="shared" si="5"/>
        <v/>
      </c>
      <c r="O218" s="274"/>
      <c r="P218" s="275"/>
      <c r="Q218" s="275" t="str">
        <f t="shared" si="6"/>
        <v/>
      </c>
      <c r="R218" s="281">
        <f t="shared" si="7"/>
        <v>0</v>
      </c>
      <c r="S218" s="232" t="str">
        <f t="array" ref="S218">XLOOKUP(E218,PESOS!$B$2:$B2624,PESOS!$F$2:$F2624,"")</f>
        <v/>
      </c>
      <c r="T218" s="223" t="str">
        <f t="shared" si="8"/>
        <v/>
      </c>
      <c r="V218" s="277" t="str">
        <f t="shared" si="9"/>
        <v/>
      </c>
      <c r="W218" s="233"/>
    </row>
    <row r="219">
      <c r="B219" s="199"/>
      <c r="C219" s="223"/>
      <c r="E219" s="223"/>
      <c r="F219" s="223" t="str">
        <f t="array" ref="F219">IF(E219="","",XLOOKUP(E219,DATOS!$D$6:$D2624,DATOS!$C$6:$C2624,0,0,1))</f>
        <v/>
      </c>
      <c r="G219" s="189"/>
      <c r="H219" s="189"/>
      <c r="I219" s="270"/>
      <c r="J219" s="270"/>
      <c r="K219" s="270" t="str">
        <f t="shared" si="3"/>
        <v/>
      </c>
      <c r="L219" s="271" t="str">
        <f t="shared" si="4"/>
        <v/>
      </c>
      <c r="M219" s="279"/>
      <c r="N219" s="273" t="str">
        <f t="shared" si="5"/>
        <v/>
      </c>
      <c r="O219" s="274"/>
      <c r="P219" s="275"/>
      <c r="Q219" s="275" t="str">
        <f t="shared" si="6"/>
        <v/>
      </c>
      <c r="R219" s="281">
        <f t="shared" si="7"/>
        <v>0</v>
      </c>
      <c r="S219" s="232" t="str">
        <f t="array" ref="S219">XLOOKUP(E219,PESOS!$B$2:$B2624,PESOS!$F$2:$F2624,"")</f>
        <v/>
      </c>
      <c r="T219" s="223" t="str">
        <f t="shared" si="8"/>
        <v/>
      </c>
      <c r="V219" s="277" t="str">
        <f t="shared" si="9"/>
        <v/>
      </c>
      <c r="W219" s="233"/>
    </row>
    <row r="220">
      <c r="B220" s="199"/>
      <c r="C220" s="223"/>
      <c r="E220" s="223"/>
      <c r="F220" s="223" t="str">
        <f t="array" ref="F220">IF(E220="","",XLOOKUP(E220,DATOS!$D$6:$D2624,DATOS!$C$6:$C2624,0,0,1))</f>
        <v/>
      </c>
      <c r="G220" s="189"/>
      <c r="H220" s="189"/>
      <c r="I220" s="270"/>
      <c r="J220" s="270"/>
      <c r="K220" s="270" t="str">
        <f t="shared" si="3"/>
        <v/>
      </c>
      <c r="L220" s="271" t="str">
        <f t="shared" si="4"/>
        <v/>
      </c>
      <c r="M220" s="279"/>
      <c r="N220" s="273" t="str">
        <f t="shared" si="5"/>
        <v/>
      </c>
      <c r="O220" s="274"/>
      <c r="P220" s="275"/>
      <c r="Q220" s="275" t="str">
        <f t="shared" si="6"/>
        <v/>
      </c>
      <c r="R220" s="281">
        <f t="shared" si="7"/>
        <v>0</v>
      </c>
      <c r="S220" s="232" t="str">
        <f t="array" ref="S220">XLOOKUP(E220,PESOS!$B$2:$B2624,PESOS!$F$2:$F2624,"")</f>
        <v/>
      </c>
      <c r="T220" s="223" t="str">
        <f t="shared" si="8"/>
        <v/>
      </c>
      <c r="V220" s="277" t="str">
        <f t="shared" si="9"/>
        <v/>
      </c>
      <c r="W220" s="233"/>
    </row>
    <row r="221">
      <c r="B221" s="199"/>
      <c r="C221" s="223"/>
      <c r="E221" s="223"/>
      <c r="F221" s="223" t="str">
        <f t="array" ref="F221">IF(E221="","",XLOOKUP(E221,DATOS!$D$6:$D2624,DATOS!$C$6:$C2624,0,0,1))</f>
        <v/>
      </c>
      <c r="G221" s="189"/>
      <c r="H221" s="189"/>
      <c r="I221" s="270"/>
      <c r="J221" s="270"/>
      <c r="K221" s="270" t="str">
        <f t="shared" si="3"/>
        <v/>
      </c>
      <c r="L221" s="271" t="str">
        <f t="shared" si="4"/>
        <v/>
      </c>
      <c r="M221" s="279"/>
      <c r="N221" s="273" t="str">
        <f t="shared" si="5"/>
        <v/>
      </c>
      <c r="O221" s="274"/>
      <c r="P221" s="275"/>
      <c r="Q221" s="275" t="str">
        <f t="shared" si="6"/>
        <v/>
      </c>
      <c r="R221" s="281">
        <f t="shared" si="7"/>
        <v>0</v>
      </c>
      <c r="S221" s="232" t="str">
        <f t="array" ref="S221">XLOOKUP(E221,PESOS!$B$2:$B2624,PESOS!$F$2:$F2624,"")</f>
        <v/>
      </c>
      <c r="T221" s="223" t="str">
        <f t="shared" si="8"/>
        <v/>
      </c>
      <c r="V221" s="277" t="str">
        <f t="shared" si="9"/>
        <v/>
      </c>
      <c r="W221" s="233"/>
    </row>
    <row r="222">
      <c r="B222" s="199"/>
      <c r="C222" s="223"/>
      <c r="E222" s="223"/>
      <c r="F222" s="223" t="str">
        <f t="array" ref="F222">IF(E222="","",XLOOKUP(E222,DATOS!$D$6:$D2624,DATOS!$C$6:$C2624,0,0,1))</f>
        <v/>
      </c>
      <c r="G222" s="189"/>
      <c r="H222" s="189"/>
      <c r="I222" s="270"/>
      <c r="J222" s="270"/>
      <c r="K222" s="270" t="str">
        <f t="shared" si="3"/>
        <v/>
      </c>
      <c r="L222" s="271" t="str">
        <f t="shared" si="4"/>
        <v/>
      </c>
      <c r="M222" s="279"/>
      <c r="N222" s="273" t="str">
        <f t="shared" si="5"/>
        <v/>
      </c>
      <c r="O222" s="274"/>
      <c r="P222" s="275"/>
      <c r="Q222" s="275" t="str">
        <f t="shared" si="6"/>
        <v/>
      </c>
      <c r="R222" s="281">
        <f t="shared" si="7"/>
        <v>0</v>
      </c>
      <c r="S222" s="232" t="str">
        <f t="array" ref="S222">XLOOKUP(E222,PESOS!$B$2:$B2624,PESOS!$F$2:$F2624,"")</f>
        <v/>
      </c>
      <c r="T222" s="223" t="str">
        <f t="shared" si="8"/>
        <v/>
      </c>
      <c r="V222" s="277" t="str">
        <f t="shared" si="9"/>
        <v/>
      </c>
      <c r="W222" s="233"/>
    </row>
    <row r="223">
      <c r="B223" s="199"/>
      <c r="C223" s="223"/>
      <c r="E223" s="223"/>
      <c r="F223" s="223" t="str">
        <f t="array" ref="F223">IF(E223="","",XLOOKUP(E223,DATOS!$D$6:$D2624,DATOS!$C$6:$C2624,0,0,1))</f>
        <v/>
      </c>
      <c r="G223" s="189"/>
      <c r="H223" s="189"/>
      <c r="I223" s="270"/>
      <c r="J223" s="270"/>
      <c r="K223" s="270" t="str">
        <f t="shared" si="3"/>
        <v/>
      </c>
      <c r="L223" s="271" t="str">
        <f t="shared" si="4"/>
        <v/>
      </c>
      <c r="M223" s="279"/>
      <c r="N223" s="273" t="str">
        <f t="shared" si="5"/>
        <v/>
      </c>
      <c r="O223" s="274"/>
      <c r="P223" s="275"/>
      <c r="Q223" s="275" t="str">
        <f t="shared" si="6"/>
        <v/>
      </c>
      <c r="R223" s="281">
        <f t="shared" si="7"/>
        <v>0</v>
      </c>
      <c r="S223" s="232" t="str">
        <f t="array" ref="S223">XLOOKUP(E223,PESOS!$B$2:$B2624,PESOS!$F$2:$F2624,"")</f>
        <v/>
      </c>
      <c r="T223" s="223" t="str">
        <f t="shared" si="8"/>
        <v/>
      </c>
      <c r="V223" s="277" t="str">
        <f t="shared" si="9"/>
        <v/>
      </c>
      <c r="W223" s="233"/>
    </row>
    <row r="224">
      <c r="B224" s="199"/>
      <c r="C224" s="223"/>
      <c r="E224" s="223"/>
      <c r="F224" s="223" t="str">
        <f t="array" ref="F224">IF(E224="","",XLOOKUP(E224,DATOS!$D$6:$D2624,DATOS!$C$6:$C2624,0,0,1))</f>
        <v/>
      </c>
      <c r="G224" s="189"/>
      <c r="H224" s="189"/>
      <c r="I224" s="270"/>
      <c r="J224" s="270"/>
      <c r="K224" s="270" t="str">
        <f t="shared" si="3"/>
        <v/>
      </c>
      <c r="L224" s="271" t="str">
        <f t="shared" si="4"/>
        <v/>
      </c>
      <c r="M224" s="279"/>
      <c r="N224" s="273" t="str">
        <f t="shared" si="5"/>
        <v/>
      </c>
      <c r="O224" s="274"/>
      <c r="P224" s="275"/>
      <c r="Q224" s="275" t="str">
        <f t="shared" si="6"/>
        <v/>
      </c>
      <c r="R224" s="281">
        <f t="shared" si="7"/>
        <v>0</v>
      </c>
      <c r="S224" s="232" t="str">
        <f t="array" ref="S224">XLOOKUP(E224,PESOS!$B$2:$B2624,PESOS!$F$2:$F2624,"")</f>
        <v/>
      </c>
      <c r="T224" s="223" t="str">
        <f t="shared" si="8"/>
        <v/>
      </c>
      <c r="V224" s="277" t="str">
        <f t="shared" si="9"/>
        <v/>
      </c>
      <c r="W224" s="233"/>
    </row>
    <row r="225">
      <c r="B225" s="199"/>
      <c r="C225" s="223"/>
      <c r="E225" s="223"/>
      <c r="F225" s="223" t="str">
        <f t="array" ref="F225">IF(E225="","",XLOOKUP(E225,DATOS!$D$6:$D2624,DATOS!$C$6:$C2624,0,0,1))</f>
        <v/>
      </c>
      <c r="G225" s="189"/>
      <c r="H225" s="189"/>
      <c r="I225" s="270"/>
      <c r="J225" s="270"/>
      <c r="K225" s="270" t="str">
        <f t="shared" si="3"/>
        <v/>
      </c>
      <c r="L225" s="271" t="str">
        <f t="shared" si="4"/>
        <v/>
      </c>
      <c r="M225" s="279"/>
      <c r="N225" s="273" t="str">
        <f t="shared" si="5"/>
        <v/>
      </c>
      <c r="O225" s="274"/>
      <c r="P225" s="275"/>
      <c r="Q225" s="275" t="str">
        <f t="shared" si="6"/>
        <v/>
      </c>
      <c r="R225" s="281">
        <f t="shared" si="7"/>
        <v>0</v>
      </c>
      <c r="S225" s="232" t="str">
        <f t="array" ref="S225">XLOOKUP(E225,PESOS!$B$2:$B2624,PESOS!$F$2:$F2624,"")</f>
        <v/>
      </c>
      <c r="T225" s="223" t="str">
        <f t="shared" si="8"/>
        <v/>
      </c>
      <c r="V225" s="277" t="str">
        <f t="shared" si="9"/>
        <v/>
      </c>
      <c r="W225" s="233"/>
    </row>
    <row r="226">
      <c r="B226" s="199"/>
      <c r="C226" s="223"/>
      <c r="E226" s="223"/>
      <c r="F226" s="223" t="str">
        <f t="array" ref="F226">IF(E226="","",XLOOKUP(E226,DATOS!$D$6:$D2624,DATOS!$C$6:$C2624,0,0,1))</f>
        <v/>
      </c>
      <c r="G226" s="189"/>
      <c r="H226" s="189"/>
      <c r="I226" s="270"/>
      <c r="J226" s="270"/>
      <c r="K226" s="270" t="str">
        <f t="shared" si="3"/>
        <v/>
      </c>
      <c r="L226" s="271" t="str">
        <f t="shared" si="4"/>
        <v/>
      </c>
      <c r="M226" s="279"/>
      <c r="N226" s="273" t="str">
        <f t="shared" si="5"/>
        <v/>
      </c>
      <c r="O226" s="274"/>
      <c r="P226" s="275"/>
      <c r="Q226" s="275" t="str">
        <f t="shared" si="6"/>
        <v/>
      </c>
      <c r="R226" s="281">
        <f t="shared" si="7"/>
        <v>0</v>
      </c>
      <c r="S226" s="232" t="str">
        <f t="array" ref="S226">XLOOKUP(E226,PESOS!$B$2:$B2624,PESOS!$F$2:$F2624,"")</f>
        <v/>
      </c>
      <c r="T226" s="223" t="str">
        <f t="shared" si="8"/>
        <v/>
      </c>
      <c r="V226" s="277" t="str">
        <f t="shared" si="9"/>
        <v/>
      </c>
      <c r="W226" s="233"/>
    </row>
    <row r="227">
      <c r="B227" s="199"/>
      <c r="C227" s="223"/>
      <c r="E227" s="223"/>
      <c r="F227" s="223" t="str">
        <f t="array" ref="F227">IF(E227="","",XLOOKUP(E227,DATOS!$D$6:$D2624,DATOS!$C$6:$C2624,0,0,1))</f>
        <v/>
      </c>
      <c r="G227" s="189"/>
      <c r="H227" s="189"/>
      <c r="I227" s="270"/>
      <c r="J227" s="270"/>
      <c r="K227" s="270" t="str">
        <f t="shared" si="3"/>
        <v/>
      </c>
      <c r="L227" s="271" t="str">
        <f t="shared" si="4"/>
        <v/>
      </c>
      <c r="M227" s="279"/>
      <c r="N227" s="273" t="str">
        <f t="shared" si="5"/>
        <v/>
      </c>
      <c r="O227" s="274"/>
      <c r="P227" s="275"/>
      <c r="Q227" s="275" t="str">
        <f t="shared" si="6"/>
        <v/>
      </c>
      <c r="R227" s="281">
        <f t="shared" si="7"/>
        <v>0</v>
      </c>
      <c r="S227" s="232" t="str">
        <f t="array" ref="S227">XLOOKUP(E227,PESOS!$B$2:$B2624,PESOS!$F$2:$F2624,"")</f>
        <v/>
      </c>
      <c r="T227" s="223" t="str">
        <f t="shared" si="8"/>
        <v/>
      </c>
      <c r="V227" s="277" t="str">
        <f t="shared" si="9"/>
        <v/>
      </c>
      <c r="W227" s="233"/>
    </row>
    <row r="228">
      <c r="B228" s="199"/>
      <c r="C228" s="223"/>
      <c r="E228" s="223"/>
      <c r="F228" s="223" t="str">
        <f t="array" ref="F228">IF(E228="","",XLOOKUP(E228,DATOS!$D$6:$D2624,DATOS!$C$6:$C2624,0,0,1))</f>
        <v/>
      </c>
      <c r="G228" s="189"/>
      <c r="H228" s="189"/>
      <c r="I228" s="270"/>
      <c r="J228" s="270"/>
      <c r="K228" s="270" t="str">
        <f t="shared" si="3"/>
        <v/>
      </c>
      <c r="L228" s="271" t="str">
        <f t="shared" si="4"/>
        <v/>
      </c>
      <c r="M228" s="279"/>
      <c r="N228" s="273" t="str">
        <f t="shared" si="5"/>
        <v/>
      </c>
      <c r="O228" s="274"/>
      <c r="P228" s="275"/>
      <c r="Q228" s="275" t="str">
        <f t="shared" si="6"/>
        <v/>
      </c>
      <c r="R228" s="281">
        <f t="shared" si="7"/>
        <v>0</v>
      </c>
      <c r="S228" s="232" t="str">
        <f t="array" ref="S228">XLOOKUP(E228,PESOS!$B$2:$B2624,PESOS!$F$2:$F2624,"")</f>
        <v/>
      </c>
      <c r="T228" s="223" t="str">
        <f t="shared" si="8"/>
        <v/>
      </c>
      <c r="V228" s="277" t="str">
        <f t="shared" si="9"/>
        <v/>
      </c>
      <c r="W228" s="233"/>
    </row>
    <row r="229">
      <c r="B229" s="199"/>
      <c r="C229" s="223"/>
      <c r="E229" s="223"/>
      <c r="F229" s="223" t="str">
        <f t="array" ref="F229">IF(E229="","",XLOOKUP(E229,DATOS!$D$6:$D2624,DATOS!$C$6:$C2624,0,0,1))</f>
        <v/>
      </c>
      <c r="G229" s="189"/>
      <c r="H229" s="189"/>
      <c r="I229" s="270"/>
      <c r="J229" s="270"/>
      <c r="K229" s="270" t="str">
        <f t="shared" si="3"/>
        <v/>
      </c>
      <c r="L229" s="271" t="str">
        <f t="shared" si="4"/>
        <v/>
      </c>
      <c r="M229" s="279"/>
      <c r="N229" s="273" t="str">
        <f t="shared" si="5"/>
        <v/>
      </c>
      <c r="O229" s="274"/>
      <c r="P229" s="275"/>
      <c r="Q229" s="275" t="str">
        <f t="shared" si="6"/>
        <v/>
      </c>
      <c r="R229" s="281">
        <f t="shared" si="7"/>
        <v>0</v>
      </c>
      <c r="S229" s="232" t="str">
        <f t="array" ref="S229">XLOOKUP(E229,PESOS!$B$2:$B2624,PESOS!$F$2:$F2624,"")</f>
        <v/>
      </c>
      <c r="T229" s="223" t="str">
        <f t="shared" si="8"/>
        <v/>
      </c>
      <c r="V229" s="277" t="str">
        <f t="shared" si="9"/>
        <v/>
      </c>
      <c r="W229" s="233"/>
    </row>
    <row r="230">
      <c r="B230" s="199"/>
      <c r="C230" s="223"/>
      <c r="E230" s="223"/>
      <c r="F230" s="223" t="str">
        <f t="array" ref="F230">IF(E230="","",XLOOKUP(E230,DATOS!$D$6:$D2624,DATOS!$C$6:$C2624,0,0,1))</f>
        <v/>
      </c>
      <c r="G230" s="189"/>
      <c r="H230" s="189"/>
      <c r="I230" s="270"/>
      <c r="J230" s="270"/>
      <c r="K230" s="270" t="str">
        <f t="shared" si="3"/>
        <v/>
      </c>
      <c r="L230" s="271" t="str">
        <f t="shared" si="4"/>
        <v/>
      </c>
      <c r="M230" s="279"/>
      <c r="N230" s="273" t="str">
        <f t="shared" si="5"/>
        <v/>
      </c>
      <c r="O230" s="274"/>
      <c r="P230" s="275"/>
      <c r="Q230" s="275" t="str">
        <f t="shared" si="6"/>
        <v/>
      </c>
      <c r="R230" s="281">
        <f t="shared" si="7"/>
        <v>0</v>
      </c>
      <c r="S230" s="232" t="str">
        <f t="array" ref="S230">XLOOKUP(E230,PESOS!$B$2:$B2624,PESOS!$F$2:$F2624,"")</f>
        <v/>
      </c>
      <c r="T230" s="223" t="str">
        <f t="shared" si="8"/>
        <v/>
      </c>
      <c r="V230" s="277" t="str">
        <f t="shared" si="9"/>
        <v/>
      </c>
      <c r="W230" s="233"/>
    </row>
    <row r="231">
      <c r="B231" s="199"/>
      <c r="C231" s="223"/>
      <c r="E231" s="223"/>
      <c r="F231" s="223" t="str">
        <f t="array" ref="F231">IF(E231="","",XLOOKUP(E231,DATOS!$D$6:$D2624,DATOS!$C$6:$C2624,0,0,1))</f>
        <v/>
      </c>
      <c r="G231" s="189"/>
      <c r="H231" s="189"/>
      <c r="I231" s="270"/>
      <c r="J231" s="270"/>
      <c r="K231" s="270" t="str">
        <f t="shared" si="3"/>
        <v/>
      </c>
      <c r="L231" s="271" t="str">
        <f t="shared" si="4"/>
        <v/>
      </c>
      <c r="M231" s="279"/>
      <c r="N231" s="273" t="str">
        <f t="shared" si="5"/>
        <v/>
      </c>
      <c r="O231" s="274"/>
      <c r="P231" s="275"/>
      <c r="Q231" s="275" t="str">
        <f t="shared" si="6"/>
        <v/>
      </c>
      <c r="R231" s="281">
        <f t="shared" si="7"/>
        <v>0</v>
      </c>
      <c r="S231" s="232" t="str">
        <f t="array" ref="S231">XLOOKUP(E231,PESOS!$B$2:$B2624,PESOS!$F$2:$F2624,"")</f>
        <v/>
      </c>
      <c r="T231" s="223" t="str">
        <f t="shared" si="8"/>
        <v/>
      </c>
      <c r="V231" s="277" t="str">
        <f t="shared" si="9"/>
        <v/>
      </c>
      <c r="W231" s="233"/>
    </row>
    <row r="232">
      <c r="B232" s="199"/>
      <c r="C232" s="223"/>
      <c r="E232" s="223"/>
      <c r="F232" s="223" t="str">
        <f t="array" ref="F232">IF(E232="","",XLOOKUP(E232,DATOS!$D$6:$D2624,DATOS!$C$6:$C2624,0,0,1))</f>
        <v/>
      </c>
      <c r="G232" s="189"/>
      <c r="H232" s="189"/>
      <c r="I232" s="270"/>
      <c r="J232" s="270"/>
      <c r="K232" s="270" t="str">
        <f t="shared" si="3"/>
        <v/>
      </c>
      <c r="L232" s="271" t="str">
        <f t="shared" si="4"/>
        <v/>
      </c>
      <c r="M232" s="279"/>
      <c r="N232" s="273" t="str">
        <f t="shared" si="5"/>
        <v/>
      </c>
      <c r="O232" s="274"/>
      <c r="P232" s="275"/>
      <c r="Q232" s="275" t="str">
        <f t="shared" si="6"/>
        <v/>
      </c>
      <c r="R232" s="281">
        <f t="shared" si="7"/>
        <v>0</v>
      </c>
      <c r="S232" s="232" t="str">
        <f t="array" ref="S232">XLOOKUP(E232,PESOS!$B$2:$B2624,PESOS!$F$2:$F2624,"")</f>
        <v/>
      </c>
      <c r="T232" s="223" t="str">
        <f t="shared" si="8"/>
        <v/>
      </c>
      <c r="V232" s="277" t="str">
        <f t="shared" si="9"/>
        <v/>
      </c>
      <c r="W232" s="233"/>
    </row>
    <row r="233">
      <c r="B233" s="199"/>
      <c r="C233" s="223"/>
      <c r="E233" s="223"/>
      <c r="F233" s="223" t="str">
        <f t="array" ref="F233">IF(E233="","",XLOOKUP(E233,DATOS!$D$6:$D2624,DATOS!$C$6:$C2624,0,0,1))</f>
        <v/>
      </c>
      <c r="G233" s="189"/>
      <c r="H233" s="189"/>
      <c r="I233" s="270"/>
      <c r="J233" s="270"/>
      <c r="K233" s="270" t="str">
        <f t="shared" si="3"/>
        <v/>
      </c>
      <c r="L233" s="271" t="str">
        <f t="shared" si="4"/>
        <v/>
      </c>
      <c r="M233" s="279"/>
      <c r="N233" s="273" t="str">
        <f t="shared" si="5"/>
        <v/>
      </c>
      <c r="O233" s="274"/>
      <c r="P233" s="275"/>
      <c r="Q233" s="275" t="str">
        <f t="shared" si="6"/>
        <v/>
      </c>
      <c r="R233" s="281">
        <f t="shared" si="7"/>
        <v>0</v>
      </c>
      <c r="S233" s="232" t="str">
        <f t="array" ref="S233">XLOOKUP(E233,PESOS!$B$2:$B2624,PESOS!$F$2:$F2624,"")</f>
        <v/>
      </c>
      <c r="T233" s="223" t="str">
        <f t="shared" si="8"/>
        <v/>
      </c>
      <c r="V233" s="277" t="str">
        <f t="shared" si="9"/>
        <v/>
      </c>
      <c r="W233" s="233"/>
    </row>
    <row r="234">
      <c r="B234" s="199"/>
      <c r="C234" s="223"/>
      <c r="E234" s="223"/>
      <c r="F234" s="223" t="str">
        <f t="array" ref="F234">IF(E234="","",XLOOKUP(E234,DATOS!$D$6:$D2624,DATOS!$C$6:$C2624,0,0,1))</f>
        <v/>
      </c>
      <c r="G234" s="189"/>
      <c r="H234" s="189"/>
      <c r="I234" s="270"/>
      <c r="J234" s="270"/>
      <c r="K234" s="270" t="str">
        <f t="shared" si="3"/>
        <v/>
      </c>
      <c r="L234" s="271" t="str">
        <f t="shared" si="4"/>
        <v/>
      </c>
      <c r="M234" s="279"/>
      <c r="N234" s="273" t="str">
        <f t="shared" si="5"/>
        <v/>
      </c>
      <c r="O234" s="274"/>
      <c r="P234" s="275"/>
      <c r="Q234" s="275" t="str">
        <f t="shared" si="6"/>
        <v/>
      </c>
      <c r="R234" s="281">
        <f t="shared" si="7"/>
        <v>0</v>
      </c>
      <c r="S234" s="232" t="str">
        <f t="array" ref="S234">XLOOKUP(E234,PESOS!$B$2:$B2624,PESOS!$F$2:$F2624,"")</f>
        <v/>
      </c>
      <c r="T234" s="223" t="str">
        <f t="shared" si="8"/>
        <v/>
      </c>
      <c r="V234" s="277" t="str">
        <f t="shared" si="9"/>
        <v/>
      </c>
      <c r="W234" s="233"/>
    </row>
    <row r="235">
      <c r="B235" s="199"/>
      <c r="C235" s="223"/>
      <c r="E235" s="223"/>
      <c r="F235" s="223" t="str">
        <f t="array" ref="F235">IF(E235="","",XLOOKUP(E235,DATOS!$D$6:$D2624,DATOS!$C$6:$C2624,0,0,1))</f>
        <v/>
      </c>
      <c r="G235" s="189"/>
      <c r="H235" s="189"/>
      <c r="I235" s="270"/>
      <c r="J235" s="270"/>
      <c r="K235" s="270" t="str">
        <f t="shared" si="3"/>
        <v/>
      </c>
      <c r="L235" s="271" t="str">
        <f t="shared" si="4"/>
        <v/>
      </c>
      <c r="M235" s="279"/>
      <c r="N235" s="273" t="str">
        <f t="shared" si="5"/>
        <v/>
      </c>
      <c r="O235" s="274"/>
      <c r="P235" s="275"/>
      <c r="Q235" s="275" t="str">
        <f t="shared" si="6"/>
        <v/>
      </c>
      <c r="R235" s="281">
        <f t="shared" si="7"/>
        <v>0</v>
      </c>
      <c r="S235" s="232" t="str">
        <f t="array" ref="S235">XLOOKUP(E235,PESOS!$B$2:$B2624,PESOS!$F$2:$F2624,"")</f>
        <v/>
      </c>
      <c r="T235" s="223" t="str">
        <f t="shared" si="8"/>
        <v/>
      </c>
      <c r="V235" s="277" t="str">
        <f t="shared" si="9"/>
        <v/>
      </c>
      <c r="W235" s="233"/>
    </row>
    <row r="236">
      <c r="B236" s="199"/>
      <c r="C236" s="223"/>
      <c r="E236" s="223"/>
      <c r="F236" s="223" t="str">
        <f t="array" ref="F236">IF(E236="","",XLOOKUP(E236,DATOS!$D$6:$D2624,DATOS!$C$6:$C2624,0,0,1))</f>
        <v/>
      </c>
      <c r="G236" s="189"/>
      <c r="H236" s="189"/>
      <c r="I236" s="270"/>
      <c r="J236" s="270"/>
      <c r="K236" s="270" t="str">
        <f t="shared" si="3"/>
        <v/>
      </c>
      <c r="L236" s="271" t="str">
        <f t="shared" si="4"/>
        <v/>
      </c>
      <c r="M236" s="279"/>
      <c r="N236" s="273" t="str">
        <f t="shared" si="5"/>
        <v/>
      </c>
      <c r="O236" s="274"/>
      <c r="P236" s="275"/>
      <c r="Q236" s="275" t="str">
        <f t="shared" si="6"/>
        <v/>
      </c>
      <c r="R236" s="281">
        <f t="shared" si="7"/>
        <v>0</v>
      </c>
      <c r="S236" s="232" t="str">
        <f t="array" ref="S236">XLOOKUP(E236,PESOS!$B$2:$B2624,PESOS!$F$2:$F2624,"")</f>
        <v/>
      </c>
      <c r="T236" s="223" t="str">
        <f t="shared" si="8"/>
        <v/>
      </c>
      <c r="V236" s="277" t="str">
        <f t="shared" si="9"/>
        <v/>
      </c>
      <c r="W236" s="233"/>
    </row>
    <row r="237">
      <c r="B237" s="199"/>
      <c r="C237" s="223"/>
      <c r="E237" s="223"/>
      <c r="F237" s="223" t="str">
        <f t="array" ref="F237">IF(E237="","",XLOOKUP(E237,DATOS!$D$6:$D2624,DATOS!$C$6:$C2624,0,0,1))</f>
        <v/>
      </c>
      <c r="G237" s="189"/>
      <c r="H237" s="189"/>
      <c r="I237" s="270"/>
      <c r="J237" s="270"/>
      <c r="K237" s="270" t="str">
        <f t="shared" si="3"/>
        <v/>
      </c>
      <c r="L237" s="271" t="str">
        <f t="shared" si="4"/>
        <v/>
      </c>
      <c r="M237" s="279"/>
      <c r="N237" s="273" t="str">
        <f t="shared" si="5"/>
        <v/>
      </c>
      <c r="O237" s="274"/>
      <c r="P237" s="275"/>
      <c r="Q237" s="275" t="str">
        <f t="shared" si="6"/>
        <v/>
      </c>
      <c r="R237" s="281">
        <f t="shared" si="7"/>
        <v>0</v>
      </c>
      <c r="S237" s="232" t="str">
        <f t="array" ref="S237">XLOOKUP(E237,PESOS!$B$2:$B2624,PESOS!$F$2:$F2624,"")</f>
        <v/>
      </c>
      <c r="T237" s="223" t="str">
        <f t="shared" si="8"/>
        <v/>
      </c>
      <c r="V237" s="277" t="str">
        <f t="shared" si="9"/>
        <v/>
      </c>
      <c r="W237" s="233"/>
    </row>
    <row r="238">
      <c r="B238" s="199"/>
      <c r="C238" s="223"/>
      <c r="E238" s="223"/>
      <c r="F238" s="223" t="str">
        <f t="array" ref="F238">IF(E238="","",XLOOKUP(E238,DATOS!$D$6:$D2624,DATOS!$C$6:$C2624,0,0,1))</f>
        <v/>
      </c>
      <c r="G238" s="189"/>
      <c r="H238" s="189"/>
      <c r="I238" s="270"/>
      <c r="J238" s="270"/>
      <c r="K238" s="270" t="str">
        <f t="shared" si="3"/>
        <v/>
      </c>
      <c r="L238" s="271" t="str">
        <f t="shared" si="4"/>
        <v/>
      </c>
      <c r="M238" s="279"/>
      <c r="N238" s="273" t="str">
        <f t="shared" si="5"/>
        <v/>
      </c>
      <c r="O238" s="274"/>
      <c r="P238" s="275"/>
      <c r="Q238" s="275" t="str">
        <f t="shared" si="6"/>
        <v/>
      </c>
      <c r="R238" s="281">
        <f t="shared" si="7"/>
        <v>0</v>
      </c>
      <c r="S238" s="232" t="str">
        <f t="array" ref="S238">XLOOKUP(E238,PESOS!$B$2:$B2624,PESOS!$F$2:$F2624,"")</f>
        <v/>
      </c>
      <c r="T238" s="223" t="str">
        <f t="shared" si="8"/>
        <v/>
      </c>
      <c r="V238" s="277" t="str">
        <f t="shared" si="9"/>
        <v/>
      </c>
      <c r="W238" s="233"/>
    </row>
    <row r="239">
      <c r="B239" s="199"/>
      <c r="C239" s="223"/>
      <c r="E239" s="223"/>
      <c r="F239" s="223" t="str">
        <f t="array" ref="F239">IF(E239="","",XLOOKUP(E239,DATOS!$D$6:$D2624,DATOS!$C$6:$C2624,0,0,1))</f>
        <v/>
      </c>
      <c r="G239" s="189"/>
      <c r="H239" s="189"/>
      <c r="I239" s="270"/>
      <c r="J239" s="270"/>
      <c r="K239" s="270" t="str">
        <f t="shared" si="3"/>
        <v/>
      </c>
      <c r="L239" s="271" t="str">
        <f t="shared" si="4"/>
        <v/>
      </c>
      <c r="M239" s="279"/>
      <c r="N239" s="273" t="str">
        <f t="shared" si="5"/>
        <v/>
      </c>
      <c r="O239" s="274"/>
      <c r="P239" s="275"/>
      <c r="Q239" s="275" t="str">
        <f t="shared" si="6"/>
        <v/>
      </c>
      <c r="R239" s="281">
        <f t="shared" si="7"/>
        <v>0</v>
      </c>
      <c r="S239" s="232" t="str">
        <f t="array" ref="S239">XLOOKUP(E239,PESOS!$B$2:$B2624,PESOS!$F$2:$F2624,"")</f>
        <v/>
      </c>
      <c r="T239" s="223" t="str">
        <f t="shared" si="8"/>
        <v/>
      </c>
      <c r="V239" s="277" t="str">
        <f t="shared" si="9"/>
        <v/>
      </c>
      <c r="W239" s="233"/>
    </row>
    <row r="240">
      <c r="B240" s="199"/>
      <c r="C240" s="223"/>
      <c r="E240" s="223"/>
      <c r="F240" s="223" t="str">
        <f t="array" ref="F240">IF(E240="","",XLOOKUP(E240,DATOS!$D$6:$D2624,DATOS!$C$6:$C2624,0,0,1))</f>
        <v/>
      </c>
      <c r="G240" s="189"/>
      <c r="H240" s="189"/>
      <c r="I240" s="270"/>
      <c r="J240" s="270"/>
      <c r="K240" s="270" t="str">
        <f t="shared" si="3"/>
        <v/>
      </c>
      <c r="L240" s="271" t="str">
        <f t="shared" si="4"/>
        <v/>
      </c>
      <c r="M240" s="279"/>
      <c r="N240" s="273" t="str">
        <f t="shared" si="5"/>
        <v/>
      </c>
      <c r="O240" s="274"/>
      <c r="P240" s="275"/>
      <c r="Q240" s="275" t="str">
        <f t="shared" si="6"/>
        <v/>
      </c>
      <c r="R240" s="281">
        <f t="shared" si="7"/>
        <v>0</v>
      </c>
      <c r="S240" s="232" t="str">
        <f t="array" ref="S240">XLOOKUP(E240,PESOS!$B$2:$B2624,PESOS!$F$2:$F2624,"")</f>
        <v/>
      </c>
      <c r="T240" s="223" t="str">
        <f t="shared" si="8"/>
        <v/>
      </c>
      <c r="V240" s="277" t="str">
        <f t="shared" si="9"/>
        <v/>
      </c>
      <c r="W240" s="233"/>
    </row>
    <row r="241">
      <c r="B241" s="199"/>
      <c r="C241" s="223"/>
      <c r="E241" s="223"/>
      <c r="F241" s="223" t="str">
        <f t="array" ref="F241">IF(E241="","",XLOOKUP(E241,DATOS!$D$6:$D2624,DATOS!$C$6:$C2624,0,0,1))</f>
        <v/>
      </c>
      <c r="G241" s="189"/>
      <c r="H241" s="189"/>
      <c r="I241" s="270"/>
      <c r="J241" s="270"/>
      <c r="K241" s="270" t="str">
        <f t="shared" si="3"/>
        <v/>
      </c>
      <c r="L241" s="271" t="str">
        <f t="shared" si="4"/>
        <v/>
      </c>
      <c r="M241" s="279"/>
      <c r="N241" s="273" t="str">
        <f t="shared" si="5"/>
        <v/>
      </c>
      <c r="O241" s="274"/>
      <c r="P241" s="275"/>
      <c r="Q241" s="275" t="str">
        <f t="shared" si="6"/>
        <v/>
      </c>
      <c r="R241" s="281">
        <f t="shared" si="7"/>
        <v>0</v>
      </c>
      <c r="S241" s="232" t="str">
        <f t="array" ref="S241">XLOOKUP(E241,PESOS!$B$2:$B2624,PESOS!$F$2:$F2624,"")</f>
        <v/>
      </c>
      <c r="T241" s="223" t="str">
        <f t="shared" si="8"/>
        <v/>
      </c>
      <c r="V241" s="277" t="str">
        <f t="shared" si="9"/>
        <v/>
      </c>
      <c r="W241" s="233"/>
    </row>
    <row r="242">
      <c r="B242" s="199"/>
      <c r="C242" s="223"/>
      <c r="E242" s="223"/>
      <c r="F242" s="223" t="str">
        <f t="array" ref="F242">IF(E242="","",XLOOKUP(E242,DATOS!$D$6:$D2624,DATOS!$C$6:$C2624,0,0,1))</f>
        <v/>
      </c>
      <c r="G242" s="189"/>
      <c r="H242" s="189"/>
      <c r="I242" s="270"/>
      <c r="J242" s="270"/>
      <c r="K242" s="270" t="str">
        <f t="shared" si="3"/>
        <v/>
      </c>
      <c r="L242" s="271" t="str">
        <f t="shared" si="4"/>
        <v/>
      </c>
      <c r="M242" s="279"/>
      <c r="N242" s="273" t="str">
        <f t="shared" si="5"/>
        <v/>
      </c>
      <c r="O242" s="274"/>
      <c r="P242" s="275"/>
      <c r="Q242" s="275" t="str">
        <f t="shared" si="6"/>
        <v/>
      </c>
      <c r="R242" s="281">
        <f t="shared" si="7"/>
        <v>0</v>
      </c>
      <c r="S242" s="232" t="str">
        <f t="array" ref="S242">XLOOKUP(E242,PESOS!$B$2:$B2624,PESOS!$F$2:$F2624,"")</f>
        <v/>
      </c>
      <c r="T242" s="223" t="str">
        <f t="shared" si="8"/>
        <v/>
      </c>
      <c r="V242" s="277" t="str">
        <f t="shared" si="9"/>
        <v/>
      </c>
      <c r="W242" s="233"/>
    </row>
    <row r="243">
      <c r="B243" s="199"/>
      <c r="C243" s="223"/>
      <c r="E243" s="223"/>
      <c r="F243" s="223" t="str">
        <f t="array" ref="F243">IF(E243="","",XLOOKUP(E243,DATOS!$D$6:$D2624,DATOS!$C$6:$C2624,0,0,1))</f>
        <v/>
      </c>
      <c r="G243" s="189"/>
      <c r="H243" s="189"/>
      <c r="I243" s="270"/>
      <c r="J243" s="270"/>
      <c r="K243" s="270" t="str">
        <f t="shared" si="3"/>
        <v/>
      </c>
      <c r="L243" s="271" t="str">
        <f t="shared" si="4"/>
        <v/>
      </c>
      <c r="M243" s="279"/>
      <c r="N243" s="273" t="str">
        <f t="shared" si="5"/>
        <v/>
      </c>
      <c r="O243" s="274"/>
      <c r="P243" s="275"/>
      <c r="Q243" s="275" t="str">
        <f t="shared" si="6"/>
        <v/>
      </c>
      <c r="R243" s="281">
        <f t="shared" si="7"/>
        <v>0</v>
      </c>
      <c r="S243" s="232" t="str">
        <f t="array" ref="S243">XLOOKUP(E243,PESOS!$B$2:$B2624,PESOS!$F$2:$F2624,"")</f>
        <v/>
      </c>
      <c r="T243" s="223" t="str">
        <f t="shared" si="8"/>
        <v/>
      </c>
      <c r="V243" s="277" t="str">
        <f t="shared" si="9"/>
        <v/>
      </c>
      <c r="W243" s="233"/>
    </row>
    <row r="244">
      <c r="B244" s="199"/>
      <c r="C244" s="223"/>
      <c r="E244" s="223"/>
      <c r="F244" s="223" t="str">
        <f t="array" ref="F244">IF(E244="","",XLOOKUP(E244,DATOS!$D$6:$D2624,DATOS!$C$6:$C2624,0,0,1))</f>
        <v/>
      </c>
      <c r="G244" s="189"/>
      <c r="H244" s="189"/>
      <c r="I244" s="270"/>
      <c r="J244" s="270"/>
      <c r="K244" s="270" t="str">
        <f t="shared" si="3"/>
        <v/>
      </c>
      <c r="L244" s="271" t="str">
        <f t="shared" si="4"/>
        <v/>
      </c>
      <c r="M244" s="279"/>
      <c r="N244" s="273" t="str">
        <f t="shared" si="5"/>
        <v/>
      </c>
      <c r="O244" s="274"/>
      <c r="P244" s="275"/>
      <c r="Q244" s="275" t="str">
        <f t="shared" si="6"/>
        <v/>
      </c>
      <c r="R244" s="281">
        <f t="shared" si="7"/>
        <v>0</v>
      </c>
      <c r="S244" s="232" t="str">
        <f t="array" ref="S244">XLOOKUP(E244,PESOS!$B$2:$B2624,PESOS!$F$2:$F2624,"")</f>
        <v/>
      </c>
      <c r="T244" s="223" t="str">
        <f t="shared" si="8"/>
        <v/>
      </c>
      <c r="V244" s="277" t="str">
        <f t="shared" si="9"/>
        <v/>
      </c>
      <c r="W244" s="233"/>
    </row>
    <row r="245">
      <c r="B245" s="199"/>
      <c r="C245" s="223"/>
      <c r="E245" s="223"/>
      <c r="F245" s="223" t="str">
        <f t="array" ref="F245">IF(E245="","",XLOOKUP(E245,DATOS!$D$6:$D2624,DATOS!$C$6:$C2624,0,0,1))</f>
        <v/>
      </c>
      <c r="G245" s="189"/>
      <c r="H245" s="189"/>
      <c r="I245" s="270"/>
      <c r="J245" s="270"/>
      <c r="K245" s="270" t="str">
        <f t="shared" si="3"/>
        <v/>
      </c>
      <c r="L245" s="271" t="str">
        <f t="shared" si="4"/>
        <v/>
      </c>
      <c r="M245" s="279"/>
      <c r="N245" s="273" t="str">
        <f t="shared" si="5"/>
        <v/>
      </c>
      <c r="O245" s="274"/>
      <c r="P245" s="275"/>
      <c r="Q245" s="275" t="str">
        <f t="shared" si="6"/>
        <v/>
      </c>
      <c r="R245" s="281">
        <f t="shared" si="7"/>
        <v>0</v>
      </c>
      <c r="S245" s="232" t="str">
        <f t="array" ref="S245">XLOOKUP(E245,PESOS!$B$2:$B2624,PESOS!$F$2:$F2624,"")</f>
        <v/>
      </c>
      <c r="T245" s="223" t="str">
        <f t="shared" si="8"/>
        <v/>
      </c>
      <c r="V245" s="277" t="str">
        <f t="shared" si="9"/>
        <v/>
      </c>
      <c r="W245" s="233"/>
    </row>
    <row r="246">
      <c r="B246" s="199"/>
      <c r="C246" s="223"/>
      <c r="E246" s="223"/>
      <c r="F246" s="223" t="str">
        <f t="array" ref="F246">IF(E246="","",XLOOKUP(E246,DATOS!$D$6:$D2624,DATOS!$C$6:$C2624,0,0,1))</f>
        <v/>
      </c>
      <c r="G246" s="189"/>
      <c r="H246" s="189"/>
      <c r="I246" s="270"/>
      <c r="J246" s="270"/>
      <c r="K246" s="270" t="str">
        <f t="shared" si="3"/>
        <v/>
      </c>
      <c r="L246" s="271" t="str">
        <f t="shared" si="4"/>
        <v/>
      </c>
      <c r="M246" s="279"/>
      <c r="N246" s="273" t="str">
        <f t="shared" si="5"/>
        <v/>
      </c>
      <c r="O246" s="274"/>
      <c r="P246" s="275"/>
      <c r="Q246" s="275" t="str">
        <f t="shared" si="6"/>
        <v/>
      </c>
      <c r="R246" s="281">
        <f t="shared" si="7"/>
        <v>0</v>
      </c>
      <c r="S246" s="232" t="str">
        <f t="array" ref="S246">XLOOKUP(E246,PESOS!$B$2:$B2624,PESOS!$F$2:$F2624,"")</f>
        <v/>
      </c>
      <c r="T246" s="223" t="str">
        <f t="shared" si="8"/>
        <v/>
      </c>
      <c r="V246" s="277" t="str">
        <f t="shared" si="9"/>
        <v/>
      </c>
      <c r="W246" s="233"/>
    </row>
    <row r="247">
      <c r="B247" s="199"/>
      <c r="C247" s="223"/>
      <c r="E247" s="223"/>
      <c r="F247" s="223" t="str">
        <f t="array" ref="F247">IF(E247="","",XLOOKUP(E247,DATOS!$D$6:$D2624,DATOS!$C$6:$C2624,0,0,1))</f>
        <v/>
      </c>
      <c r="G247" s="189"/>
      <c r="H247" s="189"/>
      <c r="I247" s="270"/>
      <c r="J247" s="270"/>
      <c r="K247" s="270" t="str">
        <f t="shared" si="3"/>
        <v/>
      </c>
      <c r="L247" s="271" t="str">
        <f t="shared" si="4"/>
        <v/>
      </c>
      <c r="M247" s="279"/>
      <c r="N247" s="273" t="str">
        <f t="shared" si="5"/>
        <v/>
      </c>
      <c r="O247" s="274"/>
      <c r="P247" s="275"/>
      <c r="Q247" s="275" t="str">
        <f t="shared" si="6"/>
        <v/>
      </c>
      <c r="R247" s="281">
        <f t="shared" si="7"/>
        <v>0</v>
      </c>
      <c r="S247" s="232" t="str">
        <f t="array" ref="S247">XLOOKUP(E247,PESOS!$B$2:$B2624,PESOS!$F$2:$F2624,"")</f>
        <v/>
      </c>
      <c r="T247" s="223" t="str">
        <f t="shared" si="8"/>
        <v/>
      </c>
      <c r="V247" s="277" t="str">
        <f t="shared" si="9"/>
        <v/>
      </c>
      <c r="W247" s="233"/>
    </row>
    <row r="248">
      <c r="B248" s="199"/>
      <c r="C248" s="223"/>
      <c r="E248" s="223"/>
      <c r="F248" s="223" t="str">
        <f t="array" ref="F248">IF(E248="","",XLOOKUP(E248,DATOS!$D$6:$D2624,DATOS!$C$6:$C2624,0,0,1))</f>
        <v/>
      </c>
      <c r="G248" s="189"/>
      <c r="H248" s="189"/>
      <c r="I248" s="270"/>
      <c r="J248" s="270"/>
      <c r="K248" s="270" t="str">
        <f t="shared" si="3"/>
        <v/>
      </c>
      <c r="L248" s="271" t="str">
        <f t="shared" si="4"/>
        <v/>
      </c>
      <c r="M248" s="279"/>
      <c r="N248" s="273" t="str">
        <f t="shared" si="5"/>
        <v/>
      </c>
      <c r="O248" s="274"/>
      <c r="P248" s="275"/>
      <c r="Q248" s="275" t="str">
        <f t="shared" si="6"/>
        <v/>
      </c>
      <c r="R248" s="281">
        <f t="shared" si="7"/>
        <v>0</v>
      </c>
      <c r="S248" s="232" t="str">
        <f t="array" ref="S248">XLOOKUP(E248,PESOS!$B$2:$B2624,PESOS!$F$2:$F2624,"")</f>
        <v/>
      </c>
      <c r="T248" s="223" t="str">
        <f t="shared" si="8"/>
        <v/>
      </c>
      <c r="V248" s="277" t="str">
        <f t="shared" si="9"/>
        <v/>
      </c>
      <c r="W248" s="233"/>
    </row>
    <row r="249">
      <c r="B249" s="199"/>
      <c r="C249" s="223"/>
      <c r="E249" s="223"/>
      <c r="F249" s="223" t="str">
        <f t="array" ref="F249">IF(E249="","",XLOOKUP(E249,DATOS!$D$6:$D2624,DATOS!$C$6:$C2624,0,0,1))</f>
        <v/>
      </c>
      <c r="G249" s="189"/>
      <c r="H249" s="189"/>
      <c r="I249" s="270"/>
      <c r="J249" s="270"/>
      <c r="K249" s="270" t="str">
        <f t="shared" si="3"/>
        <v/>
      </c>
      <c r="L249" s="271" t="str">
        <f t="shared" si="4"/>
        <v/>
      </c>
      <c r="M249" s="279"/>
      <c r="N249" s="273" t="str">
        <f t="shared" si="5"/>
        <v/>
      </c>
      <c r="O249" s="274"/>
      <c r="P249" s="275"/>
      <c r="Q249" s="275" t="str">
        <f t="shared" si="6"/>
        <v/>
      </c>
      <c r="R249" s="281">
        <f t="shared" si="7"/>
        <v>0</v>
      </c>
      <c r="S249" s="232" t="str">
        <f t="array" ref="S249">XLOOKUP(E249,PESOS!$B$2:$B2624,PESOS!$F$2:$F2624,"")</f>
        <v/>
      </c>
      <c r="T249" s="223" t="str">
        <f t="shared" si="8"/>
        <v/>
      </c>
      <c r="V249" s="277" t="str">
        <f t="shared" si="9"/>
        <v/>
      </c>
      <c r="W249" s="233"/>
    </row>
    <row r="250">
      <c r="B250" s="199"/>
      <c r="C250" s="223"/>
      <c r="E250" s="223"/>
      <c r="F250" s="223" t="str">
        <f t="array" ref="F250">IF(E250="","",XLOOKUP(E250,DATOS!$D$6:$D2624,DATOS!$C$6:$C2624,0,0,1))</f>
        <v/>
      </c>
      <c r="G250" s="189"/>
      <c r="H250" s="189"/>
      <c r="I250" s="270"/>
      <c r="J250" s="270"/>
      <c r="K250" s="270" t="str">
        <f t="shared" si="3"/>
        <v/>
      </c>
      <c r="L250" s="271" t="str">
        <f t="shared" si="4"/>
        <v/>
      </c>
      <c r="M250" s="279"/>
      <c r="N250" s="273" t="str">
        <f t="shared" si="5"/>
        <v/>
      </c>
      <c r="O250" s="274"/>
      <c r="P250" s="275"/>
      <c r="Q250" s="275" t="str">
        <f t="shared" si="6"/>
        <v/>
      </c>
      <c r="R250" s="281">
        <f t="shared" si="7"/>
        <v>0</v>
      </c>
      <c r="S250" s="232" t="str">
        <f t="array" ref="S250">XLOOKUP(E250,PESOS!$B$2:$B2624,PESOS!$F$2:$F2624,"")</f>
        <v/>
      </c>
      <c r="T250" s="223" t="str">
        <f t="shared" si="8"/>
        <v/>
      </c>
      <c r="V250" s="277" t="str">
        <f t="shared" si="9"/>
        <v/>
      </c>
      <c r="W250" s="233"/>
    </row>
    <row r="251">
      <c r="B251" s="199"/>
      <c r="C251" s="223"/>
      <c r="E251" s="223"/>
      <c r="F251" s="223" t="str">
        <f t="array" ref="F251">IF(E251="","",XLOOKUP(E251,DATOS!$D$6:$D2624,DATOS!$C$6:$C2624,0,0,1))</f>
        <v/>
      </c>
      <c r="G251" s="189"/>
      <c r="H251" s="189"/>
      <c r="I251" s="270"/>
      <c r="J251" s="270"/>
      <c r="K251" s="270" t="str">
        <f t="shared" si="3"/>
        <v/>
      </c>
      <c r="L251" s="271" t="str">
        <f t="shared" si="4"/>
        <v/>
      </c>
      <c r="M251" s="279"/>
      <c r="N251" s="273" t="str">
        <f t="shared" si="5"/>
        <v/>
      </c>
      <c r="O251" s="274"/>
      <c r="P251" s="275"/>
      <c r="Q251" s="275" t="str">
        <f t="shared" si="6"/>
        <v/>
      </c>
      <c r="R251" s="281">
        <f t="shared" si="7"/>
        <v>0</v>
      </c>
      <c r="S251" s="232" t="str">
        <f t="array" ref="S251">XLOOKUP(E251,PESOS!$B$2:$B2624,PESOS!$F$2:$F2624,"")</f>
        <v/>
      </c>
      <c r="T251" s="223" t="str">
        <f t="shared" si="8"/>
        <v/>
      </c>
      <c r="V251" s="277" t="str">
        <f t="shared" si="9"/>
        <v/>
      </c>
      <c r="W251" s="233"/>
    </row>
    <row r="252">
      <c r="B252" s="199"/>
      <c r="C252" s="223"/>
      <c r="E252" s="223"/>
      <c r="F252" s="223" t="str">
        <f t="array" ref="F252">IF(E252="","",XLOOKUP(E252,DATOS!$D$6:$D2624,DATOS!$C$6:$C2624,0,0,1))</f>
        <v/>
      </c>
      <c r="G252" s="189"/>
      <c r="H252" s="189"/>
      <c r="I252" s="270"/>
      <c r="J252" s="270"/>
      <c r="K252" s="270" t="str">
        <f t="shared" si="3"/>
        <v/>
      </c>
      <c r="L252" s="271" t="str">
        <f t="shared" si="4"/>
        <v/>
      </c>
      <c r="M252" s="279"/>
      <c r="N252" s="273" t="str">
        <f t="shared" si="5"/>
        <v/>
      </c>
      <c r="O252" s="274"/>
      <c r="P252" s="275"/>
      <c r="Q252" s="275" t="str">
        <f t="shared" si="6"/>
        <v/>
      </c>
      <c r="R252" s="281">
        <f t="shared" si="7"/>
        <v>0</v>
      </c>
      <c r="S252" s="232" t="str">
        <f t="array" ref="S252">XLOOKUP(E252,PESOS!$B$2:$B2624,PESOS!$F$2:$F2624,"")</f>
        <v/>
      </c>
      <c r="T252" s="223" t="str">
        <f t="shared" si="8"/>
        <v/>
      </c>
      <c r="V252" s="277" t="str">
        <f t="shared" si="9"/>
        <v/>
      </c>
      <c r="W252" s="233"/>
    </row>
    <row r="253">
      <c r="B253" s="199"/>
      <c r="C253" s="223"/>
      <c r="E253" s="223"/>
      <c r="F253" s="223" t="str">
        <f t="array" ref="F253">IF(E253="","",XLOOKUP(E253,DATOS!$D$6:$D2624,DATOS!$C$6:$C2624,0,0,1))</f>
        <v/>
      </c>
      <c r="G253" s="189"/>
      <c r="H253" s="189"/>
      <c r="I253" s="270"/>
      <c r="J253" s="270"/>
      <c r="K253" s="270" t="str">
        <f t="shared" si="3"/>
        <v/>
      </c>
      <c r="L253" s="271" t="str">
        <f t="shared" si="4"/>
        <v/>
      </c>
      <c r="M253" s="279"/>
      <c r="N253" s="273" t="str">
        <f t="shared" si="5"/>
        <v/>
      </c>
      <c r="O253" s="274"/>
      <c r="P253" s="275"/>
      <c r="Q253" s="275" t="str">
        <f t="shared" si="6"/>
        <v/>
      </c>
      <c r="R253" s="281">
        <f t="shared" si="7"/>
        <v>0</v>
      </c>
      <c r="S253" s="232" t="str">
        <f t="array" ref="S253">XLOOKUP(E253,PESOS!$B$2:$B2624,PESOS!$F$2:$F2624,"")</f>
        <v/>
      </c>
      <c r="T253" s="223" t="str">
        <f t="shared" si="8"/>
        <v/>
      </c>
      <c r="V253" s="277" t="str">
        <f t="shared" si="9"/>
        <v/>
      </c>
      <c r="W253" s="233"/>
    </row>
    <row r="254">
      <c r="B254" s="199"/>
      <c r="C254" s="223"/>
      <c r="E254" s="223"/>
      <c r="F254" s="223" t="str">
        <f t="array" ref="F254">IF(E254="","",XLOOKUP(E254,DATOS!$D$6:$D2624,DATOS!$C$6:$C2624,0,0,1))</f>
        <v/>
      </c>
      <c r="G254" s="189"/>
      <c r="H254" s="189"/>
      <c r="I254" s="270"/>
      <c r="J254" s="270"/>
      <c r="K254" s="270" t="str">
        <f t="shared" si="3"/>
        <v/>
      </c>
      <c r="L254" s="271" t="str">
        <f t="shared" si="4"/>
        <v/>
      </c>
      <c r="M254" s="279"/>
      <c r="N254" s="273" t="str">
        <f t="shared" si="5"/>
        <v/>
      </c>
      <c r="O254" s="274"/>
      <c r="P254" s="275"/>
      <c r="Q254" s="275" t="str">
        <f t="shared" si="6"/>
        <v/>
      </c>
      <c r="R254" s="281">
        <f t="shared" si="7"/>
        <v>0</v>
      </c>
      <c r="S254" s="232" t="str">
        <f t="array" ref="S254">XLOOKUP(E254,PESOS!$B$2:$B2624,PESOS!$F$2:$F2624,"")</f>
        <v/>
      </c>
      <c r="T254" s="223" t="str">
        <f t="shared" si="8"/>
        <v/>
      </c>
      <c r="V254" s="277" t="str">
        <f t="shared" si="9"/>
        <v/>
      </c>
      <c r="W254" s="233"/>
    </row>
    <row r="255">
      <c r="B255" s="199"/>
      <c r="C255" s="223"/>
      <c r="E255" s="223"/>
      <c r="F255" s="223" t="str">
        <f t="array" ref="F255">IF(E255="","",XLOOKUP(E255,DATOS!$D$6:$D2624,DATOS!$C$6:$C2624,0,0,1))</f>
        <v/>
      </c>
      <c r="G255" s="189"/>
      <c r="H255" s="189"/>
      <c r="I255" s="270"/>
      <c r="J255" s="270"/>
      <c r="K255" s="270" t="str">
        <f t="shared" si="3"/>
        <v/>
      </c>
      <c r="L255" s="271" t="str">
        <f t="shared" si="4"/>
        <v/>
      </c>
      <c r="M255" s="279"/>
      <c r="N255" s="273" t="str">
        <f t="shared" si="5"/>
        <v/>
      </c>
      <c r="O255" s="274"/>
      <c r="P255" s="275"/>
      <c r="Q255" s="275" t="str">
        <f t="shared" si="6"/>
        <v/>
      </c>
      <c r="R255" s="281">
        <f t="shared" si="7"/>
        <v>0</v>
      </c>
      <c r="S255" s="232" t="str">
        <f t="array" ref="S255">XLOOKUP(E255,PESOS!$B$2:$B2624,PESOS!$F$2:$F2624,"")</f>
        <v/>
      </c>
      <c r="T255" s="223" t="str">
        <f t="shared" si="8"/>
        <v/>
      </c>
      <c r="V255" s="277" t="str">
        <f t="shared" si="9"/>
        <v/>
      </c>
      <c r="W255" s="233"/>
    </row>
    <row r="256">
      <c r="B256" s="199"/>
      <c r="C256" s="223"/>
      <c r="E256" s="223"/>
      <c r="F256" s="223" t="str">
        <f t="array" ref="F256">IF(E256="","",XLOOKUP(E256,DATOS!$D$6:$D2624,DATOS!$C$6:$C2624,0,0,1))</f>
        <v/>
      </c>
      <c r="G256" s="189"/>
      <c r="H256" s="189"/>
      <c r="I256" s="270"/>
      <c r="J256" s="270"/>
      <c r="K256" s="270" t="str">
        <f t="shared" si="3"/>
        <v/>
      </c>
      <c r="L256" s="271" t="str">
        <f t="shared" si="4"/>
        <v/>
      </c>
      <c r="M256" s="279"/>
      <c r="N256" s="273" t="str">
        <f t="shared" si="5"/>
        <v/>
      </c>
      <c r="O256" s="274"/>
      <c r="P256" s="275"/>
      <c r="Q256" s="275" t="str">
        <f t="shared" si="6"/>
        <v/>
      </c>
      <c r="R256" s="281">
        <f t="shared" si="7"/>
        <v>0</v>
      </c>
      <c r="S256" s="232" t="str">
        <f t="array" ref="S256">XLOOKUP(E256,PESOS!$B$2:$B2624,PESOS!$F$2:$F2624,"")</f>
        <v/>
      </c>
      <c r="T256" s="223" t="str">
        <f t="shared" si="8"/>
        <v/>
      </c>
      <c r="V256" s="277" t="str">
        <f t="shared" si="9"/>
        <v/>
      </c>
      <c r="W256" s="233"/>
    </row>
    <row r="257">
      <c r="B257" s="199"/>
      <c r="C257" s="223"/>
      <c r="E257" s="223"/>
      <c r="F257" s="223" t="str">
        <f t="array" ref="F257">IF(E257="","",XLOOKUP(E257,DATOS!$D$6:$D2624,DATOS!$C$6:$C2624,0,0,1))</f>
        <v/>
      </c>
      <c r="G257" s="189"/>
      <c r="H257" s="189"/>
      <c r="I257" s="270"/>
      <c r="J257" s="270"/>
      <c r="K257" s="270" t="str">
        <f t="shared" si="3"/>
        <v/>
      </c>
      <c r="L257" s="271" t="str">
        <f t="shared" si="4"/>
        <v/>
      </c>
      <c r="M257" s="279"/>
      <c r="N257" s="273" t="str">
        <f t="shared" si="5"/>
        <v/>
      </c>
      <c r="O257" s="274"/>
      <c r="P257" s="275"/>
      <c r="Q257" s="275" t="str">
        <f t="shared" si="6"/>
        <v/>
      </c>
      <c r="R257" s="281">
        <f t="shared" si="7"/>
        <v>0</v>
      </c>
      <c r="S257" s="232" t="str">
        <f t="array" ref="S257">XLOOKUP(E257,PESOS!$B$2:$B2624,PESOS!$F$2:$F2624,"")</f>
        <v/>
      </c>
      <c r="T257" s="223" t="str">
        <f t="shared" si="8"/>
        <v/>
      </c>
      <c r="V257" s="277" t="str">
        <f t="shared" si="9"/>
        <v/>
      </c>
      <c r="W257" s="233"/>
    </row>
    <row r="258">
      <c r="B258" s="199"/>
      <c r="C258" s="223"/>
      <c r="E258" s="223"/>
      <c r="F258" s="223" t="str">
        <f t="array" ref="F258">IF(E258="","",XLOOKUP(E258,DATOS!$D$6:$D2624,DATOS!$C$6:$C2624,0,0,1))</f>
        <v/>
      </c>
      <c r="G258" s="189"/>
      <c r="H258" s="189"/>
      <c r="I258" s="270"/>
      <c r="J258" s="270"/>
      <c r="K258" s="270" t="str">
        <f t="shared" si="3"/>
        <v/>
      </c>
      <c r="L258" s="271" t="str">
        <f t="shared" si="4"/>
        <v/>
      </c>
      <c r="M258" s="279"/>
      <c r="N258" s="273" t="str">
        <f t="shared" si="5"/>
        <v/>
      </c>
      <c r="O258" s="274"/>
      <c r="P258" s="275"/>
      <c r="Q258" s="275" t="str">
        <f t="shared" si="6"/>
        <v/>
      </c>
      <c r="R258" s="281">
        <f t="shared" si="7"/>
        <v>0</v>
      </c>
      <c r="S258" s="232" t="str">
        <f t="array" ref="S258">XLOOKUP(E258,PESOS!$B$2:$B2624,PESOS!$F$2:$F2624,"")</f>
        <v/>
      </c>
      <c r="T258" s="223" t="str">
        <f t="shared" si="8"/>
        <v/>
      </c>
      <c r="V258" s="277" t="str">
        <f t="shared" si="9"/>
        <v/>
      </c>
      <c r="W258" s="233"/>
    </row>
    <row r="259">
      <c r="B259" s="199"/>
      <c r="C259" s="223"/>
      <c r="E259" s="223"/>
      <c r="F259" s="223" t="str">
        <f t="array" ref="F259">IF(E259="","",XLOOKUP(E259,DATOS!$D$6:$D2624,DATOS!$C$6:$C2624,0,0,1))</f>
        <v/>
      </c>
      <c r="G259" s="189"/>
      <c r="H259" s="189"/>
      <c r="I259" s="270"/>
      <c r="J259" s="270"/>
      <c r="K259" s="270" t="str">
        <f t="shared" si="3"/>
        <v/>
      </c>
      <c r="L259" s="271" t="str">
        <f t="shared" si="4"/>
        <v/>
      </c>
      <c r="M259" s="279"/>
      <c r="N259" s="273" t="str">
        <f t="shared" si="5"/>
        <v/>
      </c>
      <c r="O259" s="274"/>
      <c r="P259" s="275"/>
      <c r="Q259" s="275" t="str">
        <f t="shared" si="6"/>
        <v/>
      </c>
      <c r="R259" s="281">
        <f t="shared" si="7"/>
        <v>0</v>
      </c>
      <c r="S259" s="232" t="str">
        <f t="array" ref="S259">XLOOKUP(E259,PESOS!$B$2:$B2624,PESOS!$F$2:$F2624,"")</f>
        <v/>
      </c>
      <c r="T259" s="223" t="str">
        <f t="shared" si="8"/>
        <v/>
      </c>
      <c r="V259" s="277" t="str">
        <f t="shared" si="9"/>
        <v/>
      </c>
      <c r="W259" s="233"/>
    </row>
    <row r="260">
      <c r="B260" s="199"/>
      <c r="C260" s="223"/>
      <c r="E260" s="223"/>
      <c r="F260" s="223" t="str">
        <f t="array" ref="F260">IF(E260="","",XLOOKUP(E260,DATOS!$D$6:$D2624,DATOS!$C$6:$C2624,0,0,1))</f>
        <v/>
      </c>
      <c r="G260" s="189"/>
      <c r="H260" s="189"/>
      <c r="I260" s="270"/>
      <c r="J260" s="270"/>
      <c r="K260" s="270" t="str">
        <f t="shared" si="3"/>
        <v/>
      </c>
      <c r="L260" s="271" t="str">
        <f t="shared" si="4"/>
        <v/>
      </c>
      <c r="M260" s="279"/>
      <c r="N260" s="273" t="str">
        <f t="shared" si="5"/>
        <v/>
      </c>
      <c r="O260" s="274"/>
      <c r="P260" s="275"/>
      <c r="Q260" s="275" t="str">
        <f t="shared" si="6"/>
        <v/>
      </c>
      <c r="R260" s="281">
        <f t="shared" si="7"/>
        <v>0</v>
      </c>
      <c r="S260" s="232" t="str">
        <f t="array" ref="S260">XLOOKUP(E260,PESOS!$B$2:$B2624,PESOS!$F$2:$F2624,"")</f>
        <v/>
      </c>
      <c r="T260" s="223" t="str">
        <f t="shared" si="8"/>
        <v/>
      </c>
      <c r="V260" s="277" t="str">
        <f t="shared" si="9"/>
        <v/>
      </c>
      <c r="W260" s="233"/>
    </row>
    <row r="261">
      <c r="B261" s="199"/>
      <c r="C261" s="223"/>
      <c r="E261" s="223"/>
      <c r="F261" s="223" t="str">
        <f t="array" ref="F261">IF(E261="","",XLOOKUP(E261,DATOS!$D$6:$D2624,DATOS!$C$6:$C2624,0,0,1))</f>
        <v/>
      </c>
      <c r="G261" s="189"/>
      <c r="H261" s="189"/>
      <c r="I261" s="270"/>
      <c r="J261" s="270"/>
      <c r="K261" s="270" t="str">
        <f t="shared" si="3"/>
        <v/>
      </c>
      <c r="L261" s="271" t="str">
        <f t="shared" si="4"/>
        <v/>
      </c>
      <c r="M261" s="279"/>
      <c r="N261" s="273" t="str">
        <f t="shared" si="5"/>
        <v/>
      </c>
      <c r="O261" s="274"/>
      <c r="P261" s="275"/>
      <c r="Q261" s="275" t="str">
        <f t="shared" si="6"/>
        <v/>
      </c>
      <c r="R261" s="281">
        <f t="shared" si="7"/>
        <v>0</v>
      </c>
      <c r="S261" s="232" t="str">
        <f t="array" ref="S261">XLOOKUP(E261,PESOS!$B$2:$B2624,PESOS!$F$2:$F2624,"")</f>
        <v/>
      </c>
      <c r="T261" s="223" t="str">
        <f t="shared" si="8"/>
        <v/>
      </c>
      <c r="V261" s="277" t="str">
        <f t="shared" si="9"/>
        <v/>
      </c>
      <c r="W261" s="233"/>
    </row>
    <row r="262">
      <c r="B262" s="199"/>
      <c r="C262" s="223"/>
      <c r="E262" s="223"/>
      <c r="F262" s="223" t="str">
        <f t="array" ref="F262">IF(E262="","",XLOOKUP(E262,DATOS!$D$6:$D2624,DATOS!$C$6:$C2624,0,0,1))</f>
        <v/>
      </c>
      <c r="G262" s="189"/>
      <c r="H262" s="189"/>
      <c r="I262" s="270"/>
      <c r="J262" s="270"/>
      <c r="K262" s="270" t="str">
        <f t="shared" si="3"/>
        <v/>
      </c>
      <c r="L262" s="271" t="str">
        <f t="shared" si="4"/>
        <v/>
      </c>
      <c r="M262" s="279"/>
      <c r="N262" s="273" t="str">
        <f t="shared" si="5"/>
        <v/>
      </c>
      <c r="O262" s="274"/>
      <c r="P262" s="275"/>
      <c r="Q262" s="275" t="str">
        <f t="shared" si="6"/>
        <v/>
      </c>
      <c r="R262" s="281">
        <f t="shared" si="7"/>
        <v>0</v>
      </c>
      <c r="S262" s="232" t="str">
        <f t="array" ref="S262">XLOOKUP(E262,PESOS!$B$2:$B2624,PESOS!$F$2:$F2624,"")</f>
        <v/>
      </c>
      <c r="T262" s="223" t="str">
        <f t="shared" si="8"/>
        <v/>
      </c>
      <c r="V262" s="277" t="str">
        <f t="shared" si="9"/>
        <v/>
      </c>
      <c r="W262" s="233"/>
    </row>
    <row r="263">
      <c r="B263" s="199"/>
      <c r="C263" s="223"/>
      <c r="E263" s="223"/>
      <c r="F263" s="223" t="str">
        <f t="array" ref="F263">IF(E263="","",XLOOKUP(E263,DATOS!$D$6:$D2624,DATOS!$C$6:$C2624,0,0,1))</f>
        <v/>
      </c>
      <c r="G263" s="189"/>
      <c r="H263" s="189"/>
      <c r="I263" s="270"/>
      <c r="J263" s="270"/>
      <c r="K263" s="270" t="str">
        <f t="shared" si="3"/>
        <v/>
      </c>
      <c r="L263" s="271" t="str">
        <f t="shared" si="4"/>
        <v/>
      </c>
      <c r="M263" s="279"/>
      <c r="N263" s="273" t="str">
        <f t="shared" si="5"/>
        <v/>
      </c>
      <c r="O263" s="274"/>
      <c r="P263" s="275"/>
      <c r="Q263" s="275" t="str">
        <f t="shared" si="6"/>
        <v/>
      </c>
      <c r="R263" s="281">
        <f t="shared" si="7"/>
        <v>0</v>
      </c>
      <c r="S263" s="232" t="str">
        <f t="array" ref="S263">XLOOKUP(E263,PESOS!$B$2:$B2624,PESOS!$F$2:$F2624,"")</f>
        <v/>
      </c>
      <c r="T263" s="223" t="str">
        <f t="shared" si="8"/>
        <v/>
      </c>
      <c r="V263" s="277" t="str">
        <f t="shared" si="9"/>
        <v/>
      </c>
      <c r="W263" s="233"/>
    </row>
    <row r="264">
      <c r="B264" s="199"/>
      <c r="C264" s="223"/>
      <c r="E264" s="223"/>
      <c r="F264" s="223" t="str">
        <f t="array" ref="F264">IF(E264="","",XLOOKUP(E264,DATOS!$D$6:$D2624,DATOS!$C$6:$C2624,0,0,1))</f>
        <v/>
      </c>
      <c r="G264" s="189"/>
      <c r="H264" s="189"/>
      <c r="I264" s="270"/>
      <c r="J264" s="270"/>
      <c r="K264" s="270" t="str">
        <f t="shared" si="3"/>
        <v/>
      </c>
      <c r="L264" s="271" t="str">
        <f t="shared" si="4"/>
        <v/>
      </c>
      <c r="M264" s="279"/>
      <c r="N264" s="273" t="str">
        <f t="shared" si="5"/>
        <v/>
      </c>
      <c r="O264" s="274"/>
      <c r="P264" s="275"/>
      <c r="Q264" s="275" t="str">
        <f t="shared" si="6"/>
        <v/>
      </c>
      <c r="R264" s="281">
        <f t="shared" si="7"/>
        <v>0</v>
      </c>
      <c r="S264" s="232" t="str">
        <f t="array" ref="S264">XLOOKUP(E264,PESOS!$B$2:$B2624,PESOS!$F$2:$F2624,"")</f>
        <v/>
      </c>
      <c r="T264" s="223" t="str">
        <f t="shared" si="8"/>
        <v/>
      </c>
      <c r="V264" s="277" t="str">
        <f t="shared" si="9"/>
        <v/>
      </c>
      <c r="W264" s="233"/>
    </row>
    <row r="265">
      <c r="B265" s="199"/>
      <c r="C265" s="223"/>
      <c r="E265" s="223"/>
      <c r="F265" s="223" t="str">
        <f t="array" ref="F265">IF(E265="","",XLOOKUP(E265,DATOS!$D$6:$D2624,DATOS!$C$6:$C2624,0,0,1))</f>
        <v/>
      </c>
      <c r="G265" s="189"/>
      <c r="H265" s="189"/>
      <c r="I265" s="270"/>
      <c r="J265" s="270"/>
      <c r="K265" s="270" t="str">
        <f t="shared" si="3"/>
        <v/>
      </c>
      <c r="L265" s="271" t="str">
        <f t="shared" si="4"/>
        <v/>
      </c>
      <c r="M265" s="279"/>
      <c r="N265" s="273" t="str">
        <f t="shared" si="5"/>
        <v/>
      </c>
      <c r="O265" s="274"/>
      <c r="P265" s="275"/>
      <c r="Q265" s="275" t="str">
        <f t="shared" si="6"/>
        <v/>
      </c>
      <c r="R265" s="281">
        <f t="shared" si="7"/>
        <v>0</v>
      </c>
      <c r="S265" s="232" t="str">
        <f t="array" ref="S265">XLOOKUP(E265,PESOS!$B$2:$B2624,PESOS!$F$2:$F2624,"")</f>
        <v/>
      </c>
      <c r="T265" s="223" t="str">
        <f t="shared" si="8"/>
        <v/>
      </c>
      <c r="V265" s="277" t="str">
        <f t="shared" si="9"/>
        <v/>
      </c>
      <c r="W265" s="233"/>
    </row>
    <row r="266">
      <c r="B266" s="199"/>
      <c r="C266" s="223"/>
      <c r="E266" s="223"/>
      <c r="F266" s="223" t="str">
        <f t="array" ref="F266">IF(E266="","",XLOOKUP(E266,DATOS!$D$6:$D2624,DATOS!$C$6:$C2624,0,0,1))</f>
        <v/>
      </c>
      <c r="G266" s="189"/>
      <c r="H266" s="189"/>
      <c r="I266" s="270"/>
      <c r="J266" s="270"/>
      <c r="K266" s="270" t="str">
        <f t="shared" si="3"/>
        <v/>
      </c>
      <c r="L266" s="271" t="str">
        <f t="shared" si="4"/>
        <v/>
      </c>
      <c r="M266" s="279"/>
      <c r="N266" s="273" t="str">
        <f t="shared" si="5"/>
        <v/>
      </c>
      <c r="O266" s="274"/>
      <c r="P266" s="275"/>
      <c r="Q266" s="275" t="str">
        <f t="shared" si="6"/>
        <v/>
      </c>
      <c r="R266" s="281">
        <f t="shared" si="7"/>
        <v>0</v>
      </c>
      <c r="S266" s="232" t="str">
        <f t="array" ref="S266">XLOOKUP(E266,PESOS!$B$2:$B2624,PESOS!$F$2:$F2624,"")</f>
        <v/>
      </c>
      <c r="T266" s="223" t="str">
        <f t="shared" si="8"/>
        <v/>
      </c>
      <c r="V266" s="277" t="str">
        <f t="shared" si="9"/>
        <v/>
      </c>
      <c r="W266" s="233"/>
    </row>
    <row r="267">
      <c r="B267" s="199"/>
      <c r="C267" s="223"/>
      <c r="E267" s="223"/>
      <c r="F267" s="223" t="str">
        <f t="array" ref="F267">IF(E267="","",XLOOKUP(E267,DATOS!$D$6:$D2624,DATOS!$C$6:$C2624,0,0,1))</f>
        <v/>
      </c>
      <c r="G267" s="189"/>
      <c r="H267" s="189"/>
      <c r="I267" s="270"/>
      <c r="J267" s="270"/>
      <c r="K267" s="270" t="str">
        <f t="shared" si="3"/>
        <v/>
      </c>
      <c r="L267" s="271" t="str">
        <f t="shared" si="4"/>
        <v/>
      </c>
      <c r="M267" s="279"/>
      <c r="N267" s="273" t="str">
        <f t="shared" si="5"/>
        <v/>
      </c>
      <c r="O267" s="274"/>
      <c r="P267" s="275"/>
      <c r="Q267" s="275" t="str">
        <f t="shared" si="6"/>
        <v/>
      </c>
      <c r="R267" s="281">
        <f t="shared" si="7"/>
        <v>0</v>
      </c>
      <c r="S267" s="232" t="str">
        <f t="array" ref="S267">XLOOKUP(E267,PESOS!$B$2:$B2624,PESOS!$F$2:$F2624,"")</f>
        <v/>
      </c>
      <c r="T267" s="223" t="str">
        <f t="shared" si="8"/>
        <v/>
      </c>
      <c r="V267" s="277" t="str">
        <f t="shared" si="9"/>
        <v/>
      </c>
      <c r="W267" s="233"/>
    </row>
    <row r="268">
      <c r="B268" s="199"/>
      <c r="C268" s="223"/>
      <c r="E268" s="223"/>
      <c r="F268" s="223" t="str">
        <f t="array" ref="F268">IF(E268="","",XLOOKUP(E268,DATOS!$D$6:$D2624,DATOS!$C$6:$C2624,0,0,1))</f>
        <v/>
      </c>
      <c r="G268" s="189"/>
      <c r="H268" s="189"/>
      <c r="I268" s="270"/>
      <c r="J268" s="270"/>
      <c r="K268" s="270" t="str">
        <f t="shared" si="3"/>
        <v/>
      </c>
      <c r="L268" s="271" t="str">
        <f t="shared" si="4"/>
        <v/>
      </c>
      <c r="M268" s="279"/>
      <c r="N268" s="273" t="str">
        <f t="shared" si="5"/>
        <v/>
      </c>
      <c r="O268" s="274"/>
      <c r="P268" s="275"/>
      <c r="Q268" s="275" t="str">
        <f t="shared" si="6"/>
        <v/>
      </c>
      <c r="R268" s="281">
        <f t="shared" si="7"/>
        <v>0</v>
      </c>
      <c r="S268" s="232" t="str">
        <f t="array" ref="S268">XLOOKUP(E268,PESOS!$B$2:$B2624,PESOS!$F$2:$F2624,"")</f>
        <v/>
      </c>
      <c r="T268" s="223" t="str">
        <f t="shared" si="8"/>
        <v/>
      </c>
      <c r="V268" s="277" t="str">
        <f t="shared" si="9"/>
        <v/>
      </c>
      <c r="W268" s="233"/>
    </row>
    <row r="269">
      <c r="B269" s="199"/>
      <c r="C269" s="223"/>
      <c r="E269" s="223"/>
      <c r="F269" s="223" t="str">
        <f t="array" ref="F269">IF(E269="","",XLOOKUP(E269,DATOS!$D$6:$D2624,DATOS!$C$6:$C2624,0,0,1))</f>
        <v/>
      </c>
      <c r="G269" s="189"/>
      <c r="H269" s="189"/>
      <c r="I269" s="270"/>
      <c r="J269" s="270"/>
      <c r="K269" s="270" t="str">
        <f t="shared" si="3"/>
        <v/>
      </c>
      <c r="L269" s="271" t="str">
        <f t="shared" si="4"/>
        <v/>
      </c>
      <c r="M269" s="279"/>
      <c r="N269" s="273" t="str">
        <f t="shared" si="5"/>
        <v/>
      </c>
      <c r="O269" s="274"/>
      <c r="P269" s="275"/>
      <c r="Q269" s="275" t="str">
        <f t="shared" si="6"/>
        <v/>
      </c>
      <c r="R269" s="281">
        <f t="shared" si="7"/>
        <v>0</v>
      </c>
      <c r="S269" s="232" t="str">
        <f t="array" ref="S269">XLOOKUP(E269,PESOS!$B$2:$B2624,PESOS!$F$2:$F2624,"")</f>
        <v/>
      </c>
      <c r="T269" s="223" t="str">
        <f t="shared" si="8"/>
        <v/>
      </c>
      <c r="V269" s="277" t="str">
        <f t="shared" si="9"/>
        <v/>
      </c>
      <c r="W269" s="233"/>
    </row>
    <row r="270">
      <c r="B270" s="199"/>
      <c r="C270" s="223"/>
      <c r="E270" s="223"/>
      <c r="F270" s="223" t="str">
        <f t="array" ref="F270">IF(E270="","",XLOOKUP(E270,DATOS!$D$6:$D2624,DATOS!$C$6:$C2624,0,0,1))</f>
        <v/>
      </c>
      <c r="G270" s="189"/>
      <c r="H270" s="189"/>
      <c r="I270" s="270"/>
      <c r="J270" s="270"/>
      <c r="K270" s="270" t="str">
        <f t="shared" si="3"/>
        <v/>
      </c>
      <c r="L270" s="271" t="str">
        <f t="shared" si="4"/>
        <v/>
      </c>
      <c r="M270" s="279"/>
      <c r="N270" s="273" t="str">
        <f t="shared" si="5"/>
        <v/>
      </c>
      <c r="O270" s="274"/>
      <c r="P270" s="275"/>
      <c r="Q270" s="275" t="str">
        <f t="shared" si="6"/>
        <v/>
      </c>
      <c r="R270" s="281">
        <f t="shared" si="7"/>
        <v>0</v>
      </c>
      <c r="S270" s="232" t="str">
        <f t="array" ref="S270">XLOOKUP(E270,PESOS!$B$2:$B2624,PESOS!$F$2:$F2624,"")</f>
        <v/>
      </c>
      <c r="T270" s="223" t="str">
        <f t="shared" si="8"/>
        <v/>
      </c>
      <c r="V270" s="277" t="str">
        <f t="shared" si="9"/>
        <v/>
      </c>
      <c r="W270" s="233"/>
    </row>
    <row r="271">
      <c r="B271" s="199"/>
      <c r="C271" s="223"/>
      <c r="E271" s="223"/>
      <c r="F271" s="223" t="str">
        <f t="array" ref="F271">IF(E271="","",XLOOKUP(E271,DATOS!$D$6:$D2624,DATOS!$C$6:$C2624,0,0,1))</f>
        <v/>
      </c>
      <c r="G271" s="189"/>
      <c r="H271" s="189"/>
      <c r="I271" s="270"/>
      <c r="J271" s="270"/>
      <c r="K271" s="270" t="str">
        <f t="shared" si="3"/>
        <v/>
      </c>
      <c r="L271" s="271" t="str">
        <f t="shared" si="4"/>
        <v/>
      </c>
      <c r="M271" s="279"/>
      <c r="N271" s="273" t="str">
        <f t="shared" si="5"/>
        <v/>
      </c>
      <c r="O271" s="274"/>
      <c r="P271" s="275"/>
      <c r="Q271" s="275" t="str">
        <f t="shared" si="6"/>
        <v/>
      </c>
      <c r="R271" s="281">
        <f t="shared" si="7"/>
        <v>0</v>
      </c>
      <c r="S271" s="232" t="str">
        <f t="array" ref="S271">XLOOKUP(E271,PESOS!$B$2:$B2624,PESOS!$F$2:$F2624,"")</f>
        <v/>
      </c>
      <c r="T271" s="223" t="str">
        <f t="shared" si="8"/>
        <v/>
      </c>
      <c r="V271" s="277" t="str">
        <f t="shared" si="9"/>
        <v/>
      </c>
      <c r="W271" s="233"/>
    </row>
    <row r="272">
      <c r="B272" s="199"/>
      <c r="C272" s="223"/>
      <c r="E272" s="223"/>
      <c r="F272" s="223" t="str">
        <f t="array" ref="F272">IF(E272="","",XLOOKUP(E272,DATOS!$D$6:$D2624,DATOS!$C$6:$C2624,0,0,1))</f>
        <v/>
      </c>
      <c r="G272" s="189"/>
      <c r="H272" s="189"/>
      <c r="I272" s="270"/>
      <c r="J272" s="270"/>
      <c r="K272" s="270" t="str">
        <f t="shared" si="3"/>
        <v/>
      </c>
      <c r="L272" s="271" t="str">
        <f t="shared" si="4"/>
        <v/>
      </c>
      <c r="M272" s="279"/>
      <c r="N272" s="273" t="str">
        <f t="shared" si="5"/>
        <v/>
      </c>
      <c r="O272" s="274"/>
      <c r="P272" s="275"/>
      <c r="Q272" s="275" t="str">
        <f t="shared" si="6"/>
        <v/>
      </c>
      <c r="R272" s="281">
        <f t="shared" si="7"/>
        <v>0</v>
      </c>
      <c r="S272" s="232" t="str">
        <f t="array" ref="S272">XLOOKUP(E272,PESOS!$B$2:$B2624,PESOS!$F$2:$F2624,"")</f>
        <v/>
      </c>
      <c r="T272" s="223" t="str">
        <f t="shared" si="8"/>
        <v/>
      </c>
      <c r="V272" s="277" t="str">
        <f t="shared" si="9"/>
        <v/>
      </c>
      <c r="W272" s="233"/>
    </row>
    <row r="273">
      <c r="B273" s="199"/>
      <c r="C273" s="223"/>
      <c r="E273" s="223"/>
      <c r="F273" s="223" t="str">
        <f t="array" ref="F273">IF(E273="","",XLOOKUP(E273,DATOS!$D$6:$D2624,DATOS!$C$6:$C2624,0,0,1))</f>
        <v/>
      </c>
      <c r="G273" s="189"/>
      <c r="H273" s="189"/>
      <c r="I273" s="270"/>
      <c r="J273" s="270"/>
      <c r="K273" s="270" t="str">
        <f t="shared" si="3"/>
        <v/>
      </c>
      <c r="L273" s="271" t="str">
        <f t="shared" si="4"/>
        <v/>
      </c>
      <c r="M273" s="279"/>
      <c r="N273" s="273" t="str">
        <f t="shared" si="5"/>
        <v/>
      </c>
      <c r="O273" s="274"/>
      <c r="P273" s="275"/>
      <c r="Q273" s="275" t="str">
        <f t="shared" si="6"/>
        <v/>
      </c>
      <c r="R273" s="281">
        <f t="shared" si="7"/>
        <v>0</v>
      </c>
      <c r="S273" s="232" t="str">
        <f t="array" ref="S273">XLOOKUP(E273,PESOS!$B$2:$B2624,PESOS!$F$2:$F2624,"")</f>
        <v/>
      </c>
      <c r="T273" s="223" t="str">
        <f t="shared" si="8"/>
        <v/>
      </c>
      <c r="V273" s="277" t="str">
        <f t="shared" si="9"/>
        <v/>
      </c>
      <c r="W273" s="233"/>
    </row>
    <row r="274">
      <c r="B274" s="199"/>
      <c r="C274" s="223"/>
      <c r="E274" s="223"/>
      <c r="F274" s="223" t="str">
        <f t="array" ref="F274">IF(E274="","",XLOOKUP(E274,DATOS!$D$6:$D2624,DATOS!$C$6:$C2624,0,0,1))</f>
        <v/>
      </c>
      <c r="G274" s="189"/>
      <c r="H274" s="189"/>
      <c r="I274" s="270"/>
      <c r="J274" s="270"/>
      <c r="K274" s="270" t="str">
        <f t="shared" si="3"/>
        <v/>
      </c>
      <c r="L274" s="271" t="str">
        <f t="shared" si="4"/>
        <v/>
      </c>
      <c r="M274" s="279"/>
      <c r="N274" s="273" t="str">
        <f t="shared" si="5"/>
        <v/>
      </c>
      <c r="O274" s="274"/>
      <c r="P274" s="275"/>
      <c r="Q274" s="275" t="str">
        <f t="shared" si="6"/>
        <v/>
      </c>
      <c r="R274" s="281">
        <f t="shared" si="7"/>
        <v>0</v>
      </c>
      <c r="S274" s="232" t="str">
        <f t="array" ref="S274">XLOOKUP(E274,PESOS!$B$2:$B2624,PESOS!$F$2:$F2624,"")</f>
        <v/>
      </c>
      <c r="T274" s="223" t="str">
        <f t="shared" si="8"/>
        <v/>
      </c>
      <c r="V274" s="277" t="str">
        <f t="shared" si="9"/>
        <v/>
      </c>
      <c r="W274" s="233"/>
    </row>
    <row r="275">
      <c r="B275" s="199"/>
      <c r="C275" s="223"/>
      <c r="E275" s="223"/>
      <c r="F275" s="223" t="str">
        <f t="array" ref="F275">IF(E275="","",XLOOKUP(E275,DATOS!$D$6:$D2624,DATOS!$C$6:$C2624,0,0,1))</f>
        <v/>
      </c>
      <c r="G275" s="189"/>
      <c r="H275" s="189"/>
      <c r="I275" s="270"/>
      <c r="J275" s="270"/>
      <c r="K275" s="270" t="str">
        <f t="shared" si="3"/>
        <v/>
      </c>
      <c r="L275" s="271" t="str">
        <f t="shared" si="4"/>
        <v/>
      </c>
      <c r="M275" s="279"/>
      <c r="N275" s="273" t="str">
        <f t="shared" si="5"/>
        <v/>
      </c>
      <c r="O275" s="274"/>
      <c r="P275" s="275"/>
      <c r="Q275" s="275" t="str">
        <f t="shared" si="6"/>
        <v/>
      </c>
      <c r="R275" s="281">
        <f t="shared" si="7"/>
        <v>0</v>
      </c>
      <c r="S275" s="232" t="str">
        <f t="array" ref="S275">XLOOKUP(E275,PESOS!$B$2:$B2624,PESOS!$F$2:$F2624,"")</f>
        <v/>
      </c>
      <c r="T275" s="223" t="str">
        <f t="shared" si="8"/>
        <v/>
      </c>
      <c r="V275" s="277" t="str">
        <f t="shared" si="9"/>
        <v/>
      </c>
      <c r="W275" s="233"/>
    </row>
    <row r="276">
      <c r="B276" s="199"/>
      <c r="C276" s="223"/>
      <c r="E276" s="223"/>
      <c r="F276" s="223" t="str">
        <f t="array" ref="F276">IF(E276="","",XLOOKUP(E276,DATOS!$D$6:$D2624,DATOS!$C$6:$C2624,0,0,1))</f>
        <v/>
      </c>
      <c r="G276" s="189"/>
      <c r="H276" s="189"/>
      <c r="I276" s="270"/>
      <c r="J276" s="270"/>
      <c r="K276" s="270" t="str">
        <f t="shared" si="3"/>
        <v/>
      </c>
      <c r="L276" s="271" t="str">
        <f t="shared" si="4"/>
        <v/>
      </c>
      <c r="M276" s="279"/>
      <c r="N276" s="273" t="str">
        <f t="shared" si="5"/>
        <v/>
      </c>
      <c r="O276" s="274"/>
      <c r="P276" s="275"/>
      <c r="Q276" s="275" t="str">
        <f t="shared" si="6"/>
        <v/>
      </c>
      <c r="R276" s="281">
        <f t="shared" si="7"/>
        <v>0</v>
      </c>
      <c r="S276" s="232" t="str">
        <f t="array" ref="S276">XLOOKUP(E276,PESOS!$B$2:$B2624,PESOS!$F$2:$F2624,"")</f>
        <v/>
      </c>
      <c r="T276" s="223" t="str">
        <f t="shared" si="8"/>
        <v/>
      </c>
      <c r="V276" s="277" t="str">
        <f t="shared" si="9"/>
        <v/>
      </c>
      <c r="W276" s="233"/>
    </row>
    <row r="277">
      <c r="B277" s="199"/>
      <c r="C277" s="223"/>
      <c r="E277" s="223"/>
      <c r="F277" s="223" t="str">
        <f t="array" ref="F277">IF(E277="","",XLOOKUP(E277,DATOS!$D$6:$D2624,DATOS!$C$6:$C2624,0,0,1))</f>
        <v/>
      </c>
      <c r="G277" s="189"/>
      <c r="H277" s="189"/>
      <c r="I277" s="270"/>
      <c r="J277" s="270"/>
      <c r="K277" s="270" t="str">
        <f t="shared" si="3"/>
        <v/>
      </c>
      <c r="L277" s="271" t="str">
        <f t="shared" si="4"/>
        <v/>
      </c>
      <c r="M277" s="279"/>
      <c r="N277" s="273" t="str">
        <f t="shared" si="5"/>
        <v/>
      </c>
      <c r="O277" s="274"/>
      <c r="P277" s="275"/>
      <c r="Q277" s="275" t="str">
        <f t="shared" si="6"/>
        <v/>
      </c>
      <c r="R277" s="281">
        <f t="shared" si="7"/>
        <v>0</v>
      </c>
      <c r="S277" s="232" t="str">
        <f t="array" ref="S277">XLOOKUP(E277,PESOS!$B$2:$B2624,PESOS!$F$2:$F2624,"")</f>
        <v/>
      </c>
      <c r="T277" s="223" t="str">
        <f t="shared" si="8"/>
        <v/>
      </c>
      <c r="V277" s="277" t="str">
        <f t="shared" si="9"/>
        <v/>
      </c>
      <c r="W277" s="233"/>
    </row>
    <row r="278">
      <c r="B278" s="199"/>
      <c r="C278" s="223"/>
      <c r="E278" s="223"/>
      <c r="F278" s="223" t="str">
        <f t="array" ref="F278">IF(E278="","",XLOOKUP(E278,DATOS!$D$6:$D2624,DATOS!$C$6:$C2624,0,0,1))</f>
        <v/>
      </c>
      <c r="G278" s="189"/>
      <c r="H278" s="189"/>
      <c r="I278" s="270"/>
      <c r="J278" s="270"/>
      <c r="K278" s="270" t="str">
        <f t="shared" si="3"/>
        <v/>
      </c>
      <c r="L278" s="271" t="str">
        <f t="shared" si="4"/>
        <v/>
      </c>
      <c r="M278" s="279"/>
      <c r="N278" s="273" t="str">
        <f t="shared" si="5"/>
        <v/>
      </c>
      <c r="O278" s="274"/>
      <c r="P278" s="275"/>
      <c r="Q278" s="275" t="str">
        <f t="shared" si="6"/>
        <v/>
      </c>
      <c r="R278" s="281">
        <f t="shared" si="7"/>
        <v>0</v>
      </c>
      <c r="S278" s="232" t="str">
        <f t="array" ref="S278">XLOOKUP(E278,PESOS!$B$2:$B2624,PESOS!$F$2:$F2624,"")</f>
        <v/>
      </c>
      <c r="T278" s="223" t="str">
        <f t="shared" si="8"/>
        <v/>
      </c>
      <c r="V278" s="277" t="str">
        <f t="shared" si="9"/>
        <v/>
      </c>
      <c r="W278" s="233"/>
    </row>
    <row r="279">
      <c r="B279" s="199"/>
      <c r="C279" s="223"/>
      <c r="E279" s="223"/>
      <c r="F279" s="223" t="str">
        <f t="array" ref="F279">IF(E279="","",XLOOKUP(E279,DATOS!$D$6:$D2624,DATOS!$C$6:$C2624,0,0,1))</f>
        <v/>
      </c>
      <c r="G279" s="189"/>
      <c r="H279" s="189"/>
      <c r="I279" s="270"/>
      <c r="J279" s="270"/>
      <c r="K279" s="270" t="str">
        <f t="shared" si="3"/>
        <v/>
      </c>
      <c r="L279" s="271" t="str">
        <f t="shared" si="4"/>
        <v/>
      </c>
      <c r="M279" s="279"/>
      <c r="N279" s="273" t="str">
        <f t="shared" si="5"/>
        <v/>
      </c>
      <c r="O279" s="274"/>
      <c r="P279" s="275"/>
      <c r="Q279" s="275" t="str">
        <f t="shared" si="6"/>
        <v/>
      </c>
      <c r="R279" s="281">
        <f t="shared" si="7"/>
        <v>0</v>
      </c>
      <c r="S279" s="232" t="str">
        <f t="array" ref="S279">XLOOKUP(E279,PESOS!$B$2:$B2624,PESOS!$F$2:$F2624,"")</f>
        <v/>
      </c>
      <c r="T279" s="223" t="str">
        <f t="shared" si="8"/>
        <v/>
      </c>
      <c r="V279" s="277" t="str">
        <f t="shared" si="9"/>
        <v/>
      </c>
      <c r="W279" s="233"/>
    </row>
    <row r="280">
      <c r="B280" s="199"/>
      <c r="C280" s="223"/>
      <c r="E280" s="223"/>
      <c r="F280" s="223" t="str">
        <f t="array" ref="F280">IF(E280="","",XLOOKUP(E280,DATOS!$D$6:$D2624,DATOS!$C$6:$C2624,0,0,1))</f>
        <v/>
      </c>
      <c r="G280" s="189"/>
      <c r="H280" s="189"/>
      <c r="I280" s="270"/>
      <c r="J280" s="270"/>
      <c r="K280" s="270" t="str">
        <f t="shared" si="3"/>
        <v/>
      </c>
      <c r="L280" s="271" t="str">
        <f t="shared" si="4"/>
        <v/>
      </c>
      <c r="M280" s="279"/>
      <c r="N280" s="273" t="str">
        <f t="shared" si="5"/>
        <v/>
      </c>
      <c r="O280" s="274"/>
      <c r="P280" s="275"/>
      <c r="Q280" s="275" t="str">
        <f t="shared" si="6"/>
        <v/>
      </c>
      <c r="R280" s="281">
        <f t="shared" si="7"/>
        <v>0</v>
      </c>
      <c r="S280" s="232" t="str">
        <f t="array" ref="S280">XLOOKUP(E280,PESOS!$B$2:$B2624,PESOS!$F$2:$F2624,"")</f>
        <v/>
      </c>
      <c r="T280" s="223" t="str">
        <f t="shared" si="8"/>
        <v/>
      </c>
      <c r="V280" s="277" t="str">
        <f t="shared" si="9"/>
        <v/>
      </c>
      <c r="W280" s="233"/>
    </row>
    <row r="281">
      <c r="B281" s="199"/>
      <c r="C281" s="223"/>
      <c r="E281" s="223"/>
      <c r="F281" s="223" t="str">
        <f t="array" ref="F281">IF(E281="","",XLOOKUP(E281,DATOS!$D$6:$D2624,DATOS!$C$6:$C2624,0,0,1))</f>
        <v/>
      </c>
      <c r="G281" s="189"/>
      <c r="H281" s="189"/>
      <c r="I281" s="270"/>
      <c r="J281" s="270"/>
      <c r="K281" s="270" t="str">
        <f t="shared" si="3"/>
        <v/>
      </c>
      <c r="L281" s="271" t="str">
        <f t="shared" si="4"/>
        <v/>
      </c>
      <c r="M281" s="279"/>
      <c r="N281" s="273" t="str">
        <f t="shared" si="5"/>
        <v/>
      </c>
      <c r="O281" s="274"/>
      <c r="P281" s="275"/>
      <c r="Q281" s="275" t="str">
        <f t="shared" si="6"/>
        <v/>
      </c>
      <c r="R281" s="281">
        <f t="shared" si="7"/>
        <v>0</v>
      </c>
      <c r="S281" s="232" t="str">
        <f t="array" ref="S281">XLOOKUP(E281,PESOS!$B$2:$B2624,PESOS!$F$2:$F2624,"")</f>
        <v/>
      </c>
      <c r="T281" s="223" t="str">
        <f t="shared" si="8"/>
        <v/>
      </c>
      <c r="V281" s="277" t="str">
        <f t="shared" si="9"/>
        <v/>
      </c>
      <c r="W281" s="233"/>
    </row>
    <row r="282">
      <c r="B282" s="199"/>
      <c r="C282" s="223"/>
      <c r="E282" s="223"/>
      <c r="F282" s="223" t="str">
        <f t="array" ref="F282">IF(E282="","",XLOOKUP(E282,DATOS!$D$6:$D2624,DATOS!$C$6:$C2624,0,0,1))</f>
        <v/>
      </c>
      <c r="G282" s="189"/>
      <c r="H282" s="189"/>
      <c r="I282" s="270"/>
      <c r="J282" s="270"/>
      <c r="K282" s="270" t="str">
        <f t="shared" si="3"/>
        <v/>
      </c>
      <c r="L282" s="271" t="str">
        <f t="shared" si="4"/>
        <v/>
      </c>
      <c r="M282" s="279"/>
      <c r="N282" s="273" t="str">
        <f t="shared" si="5"/>
        <v/>
      </c>
      <c r="O282" s="274"/>
      <c r="P282" s="275"/>
      <c r="Q282" s="275" t="str">
        <f t="shared" si="6"/>
        <v/>
      </c>
      <c r="R282" s="281">
        <f t="shared" si="7"/>
        <v>0</v>
      </c>
      <c r="S282" s="232" t="str">
        <f t="array" ref="S282">XLOOKUP(E282,PESOS!$B$2:$B2624,PESOS!$F$2:$F2624,"")</f>
        <v/>
      </c>
      <c r="T282" s="223" t="str">
        <f t="shared" si="8"/>
        <v/>
      </c>
      <c r="V282" s="277" t="str">
        <f t="shared" si="9"/>
        <v/>
      </c>
      <c r="W282" s="233"/>
    </row>
    <row r="283">
      <c r="B283" s="199"/>
      <c r="C283" s="223"/>
      <c r="E283" s="223"/>
      <c r="F283" s="223" t="str">
        <f t="array" ref="F283">IF(E283="","",XLOOKUP(E283,DATOS!$D$6:$D2624,DATOS!$C$6:$C2624,0,0,1))</f>
        <v/>
      </c>
      <c r="G283" s="189"/>
      <c r="H283" s="189"/>
      <c r="I283" s="270"/>
      <c r="J283" s="270"/>
      <c r="K283" s="270" t="str">
        <f t="shared" si="3"/>
        <v/>
      </c>
      <c r="L283" s="271" t="str">
        <f t="shared" si="4"/>
        <v/>
      </c>
      <c r="M283" s="279"/>
      <c r="N283" s="273" t="str">
        <f t="shared" si="5"/>
        <v/>
      </c>
      <c r="O283" s="274"/>
      <c r="P283" s="275"/>
      <c r="Q283" s="275" t="str">
        <f t="shared" si="6"/>
        <v/>
      </c>
      <c r="R283" s="281">
        <f t="shared" si="7"/>
        <v>0</v>
      </c>
      <c r="S283" s="232" t="str">
        <f t="array" ref="S283">XLOOKUP(E283,PESOS!$B$2:$B2624,PESOS!$F$2:$F2624,"")</f>
        <v/>
      </c>
      <c r="T283" s="223" t="str">
        <f t="shared" si="8"/>
        <v/>
      </c>
      <c r="V283" s="277" t="str">
        <f t="shared" si="9"/>
        <v/>
      </c>
      <c r="W283" s="233"/>
    </row>
    <row r="284">
      <c r="B284" s="199"/>
      <c r="C284" s="223"/>
      <c r="E284" s="223"/>
      <c r="F284" s="223" t="str">
        <f t="array" ref="F284">IF(E284="","",XLOOKUP(E284,DATOS!$D$6:$D2624,DATOS!$C$6:$C2624,0,0,1))</f>
        <v/>
      </c>
      <c r="G284" s="189"/>
      <c r="H284" s="189"/>
      <c r="I284" s="270"/>
      <c r="J284" s="270"/>
      <c r="K284" s="270" t="str">
        <f t="shared" si="3"/>
        <v/>
      </c>
      <c r="L284" s="271" t="str">
        <f t="shared" si="4"/>
        <v/>
      </c>
      <c r="M284" s="279"/>
      <c r="N284" s="273" t="str">
        <f t="shared" si="5"/>
        <v/>
      </c>
      <c r="O284" s="274"/>
      <c r="P284" s="275"/>
      <c r="Q284" s="275" t="str">
        <f t="shared" si="6"/>
        <v/>
      </c>
      <c r="R284" s="281">
        <f t="shared" si="7"/>
        <v>0</v>
      </c>
      <c r="S284" s="232" t="str">
        <f t="array" ref="S284">XLOOKUP(E284,PESOS!$B$2:$B2624,PESOS!$F$2:$F2624,"")</f>
        <v/>
      </c>
      <c r="T284" s="223" t="str">
        <f t="shared" si="8"/>
        <v/>
      </c>
      <c r="V284" s="277" t="str">
        <f t="shared" si="9"/>
        <v/>
      </c>
      <c r="W284" s="233"/>
    </row>
    <row r="285">
      <c r="B285" s="199"/>
      <c r="C285" s="223"/>
      <c r="E285" s="223"/>
      <c r="F285" s="223" t="str">
        <f t="array" ref="F285">IF(E285="","",XLOOKUP(E285,DATOS!$D$6:$D2624,DATOS!$C$6:$C2624,0,0,1))</f>
        <v/>
      </c>
      <c r="G285" s="189"/>
      <c r="H285" s="189"/>
      <c r="I285" s="270"/>
      <c r="J285" s="270"/>
      <c r="K285" s="270" t="str">
        <f t="shared" si="3"/>
        <v/>
      </c>
      <c r="L285" s="271" t="str">
        <f t="shared" si="4"/>
        <v/>
      </c>
      <c r="M285" s="279"/>
      <c r="N285" s="273" t="str">
        <f t="shared" si="5"/>
        <v/>
      </c>
      <c r="O285" s="274"/>
      <c r="P285" s="275"/>
      <c r="Q285" s="275" t="str">
        <f t="shared" si="6"/>
        <v/>
      </c>
      <c r="R285" s="281">
        <f t="shared" si="7"/>
        <v>0</v>
      </c>
      <c r="S285" s="232" t="str">
        <f t="array" ref="S285">XLOOKUP(E285,PESOS!$B$2:$B2624,PESOS!$F$2:$F2624,"")</f>
        <v/>
      </c>
      <c r="T285" s="223" t="str">
        <f t="shared" si="8"/>
        <v/>
      </c>
      <c r="V285" s="277" t="str">
        <f t="shared" si="9"/>
        <v/>
      </c>
      <c r="W285" s="233"/>
    </row>
    <row r="286">
      <c r="B286" s="199"/>
      <c r="C286" s="223"/>
      <c r="E286" s="223"/>
      <c r="F286" s="223" t="str">
        <f t="array" ref="F286">IF(E286="","",XLOOKUP(E286,DATOS!$D$6:$D2624,DATOS!$C$6:$C2624,0,0,1))</f>
        <v/>
      </c>
      <c r="G286" s="189"/>
      <c r="H286" s="189"/>
      <c r="I286" s="270"/>
      <c r="J286" s="270"/>
      <c r="K286" s="270" t="str">
        <f t="shared" si="3"/>
        <v/>
      </c>
      <c r="L286" s="271" t="str">
        <f t="shared" si="4"/>
        <v/>
      </c>
      <c r="M286" s="279"/>
      <c r="N286" s="273" t="str">
        <f t="shared" si="5"/>
        <v/>
      </c>
      <c r="O286" s="274"/>
      <c r="P286" s="275"/>
      <c r="Q286" s="275" t="str">
        <f t="shared" si="6"/>
        <v/>
      </c>
      <c r="R286" s="281">
        <f t="shared" si="7"/>
        <v>0</v>
      </c>
      <c r="S286" s="232" t="str">
        <f t="array" ref="S286">XLOOKUP(E286,PESOS!$B$2:$B2624,PESOS!$F$2:$F2624,"")</f>
        <v/>
      </c>
      <c r="T286" s="223" t="str">
        <f t="shared" si="8"/>
        <v/>
      </c>
      <c r="V286" s="277" t="str">
        <f t="shared" si="9"/>
        <v/>
      </c>
      <c r="W286" s="233"/>
    </row>
    <row r="287">
      <c r="B287" s="199"/>
      <c r="C287" s="223"/>
      <c r="E287" s="223"/>
      <c r="F287" s="223" t="str">
        <f t="array" ref="F287">IF(E287="","",XLOOKUP(E287,DATOS!$D$6:$D2624,DATOS!$C$6:$C2624,0,0,1))</f>
        <v/>
      </c>
      <c r="G287" s="189"/>
      <c r="H287" s="189"/>
      <c r="I287" s="270"/>
      <c r="J287" s="270"/>
      <c r="K287" s="270" t="str">
        <f t="shared" si="3"/>
        <v/>
      </c>
      <c r="L287" s="271" t="str">
        <f t="shared" si="4"/>
        <v/>
      </c>
      <c r="M287" s="279"/>
      <c r="N287" s="273" t="str">
        <f t="shared" si="5"/>
        <v/>
      </c>
      <c r="O287" s="274"/>
      <c r="P287" s="275"/>
      <c r="Q287" s="275" t="str">
        <f t="shared" si="6"/>
        <v/>
      </c>
      <c r="R287" s="281">
        <f t="shared" si="7"/>
        <v>0</v>
      </c>
      <c r="S287" s="232" t="str">
        <f t="array" ref="S287">XLOOKUP(E287,PESOS!$B$2:$B2624,PESOS!$F$2:$F2624,"")</f>
        <v/>
      </c>
      <c r="T287" s="223" t="str">
        <f t="shared" si="8"/>
        <v/>
      </c>
      <c r="V287" s="277" t="str">
        <f t="shared" si="9"/>
        <v/>
      </c>
      <c r="W287" s="233"/>
    </row>
    <row r="288">
      <c r="B288" s="199"/>
      <c r="C288" s="223"/>
      <c r="E288" s="223"/>
      <c r="F288" s="223" t="str">
        <f t="array" ref="F288">IF(E288="","",XLOOKUP(E288,DATOS!$D$6:$D2624,DATOS!$C$6:$C2624,0,0,1))</f>
        <v/>
      </c>
      <c r="G288" s="189"/>
      <c r="H288" s="189"/>
      <c r="I288" s="270"/>
      <c r="J288" s="270"/>
      <c r="K288" s="270" t="str">
        <f t="shared" si="3"/>
        <v/>
      </c>
      <c r="L288" s="271" t="str">
        <f t="shared" si="4"/>
        <v/>
      </c>
      <c r="M288" s="279"/>
      <c r="N288" s="273" t="str">
        <f t="shared" si="5"/>
        <v/>
      </c>
      <c r="O288" s="274"/>
      <c r="P288" s="275"/>
      <c r="Q288" s="275" t="str">
        <f t="shared" si="6"/>
        <v/>
      </c>
      <c r="R288" s="281">
        <f t="shared" si="7"/>
        <v>0</v>
      </c>
      <c r="S288" s="232" t="str">
        <f t="array" ref="S288">XLOOKUP(E288,PESOS!$B$2:$B2624,PESOS!$F$2:$F2624,"")</f>
        <v/>
      </c>
      <c r="T288" s="223" t="str">
        <f t="shared" si="8"/>
        <v/>
      </c>
      <c r="V288" s="277" t="str">
        <f t="shared" si="9"/>
        <v/>
      </c>
      <c r="W288" s="233"/>
    </row>
    <row r="289">
      <c r="B289" s="199"/>
      <c r="C289" s="223"/>
      <c r="E289" s="223"/>
      <c r="F289" s="223" t="str">
        <f t="array" ref="F289">IF(E289="","",XLOOKUP(E289,DATOS!$D$6:$D2624,DATOS!$C$6:$C2624,0,0,1))</f>
        <v/>
      </c>
      <c r="G289" s="189"/>
      <c r="H289" s="189"/>
      <c r="I289" s="270"/>
      <c r="J289" s="270"/>
      <c r="K289" s="270" t="str">
        <f t="shared" si="3"/>
        <v/>
      </c>
      <c r="L289" s="271" t="str">
        <f t="shared" si="4"/>
        <v/>
      </c>
      <c r="M289" s="279"/>
      <c r="N289" s="273" t="str">
        <f t="shared" si="5"/>
        <v/>
      </c>
      <c r="O289" s="274"/>
      <c r="P289" s="275"/>
      <c r="Q289" s="275" t="str">
        <f t="shared" si="6"/>
        <v/>
      </c>
      <c r="R289" s="281">
        <f t="shared" si="7"/>
        <v>0</v>
      </c>
      <c r="S289" s="232" t="str">
        <f t="array" ref="S289">XLOOKUP(E289,PESOS!$B$2:$B2624,PESOS!$F$2:$F2624,"")</f>
        <v/>
      </c>
      <c r="T289" s="223" t="str">
        <f t="shared" si="8"/>
        <v/>
      </c>
      <c r="V289" s="277" t="str">
        <f t="shared" si="9"/>
        <v/>
      </c>
      <c r="W289" s="233"/>
    </row>
    <row r="290">
      <c r="B290" s="199"/>
      <c r="C290" s="223"/>
      <c r="E290" s="223"/>
      <c r="F290" s="223" t="str">
        <f t="array" ref="F290">IF(E290="","",XLOOKUP(E290,DATOS!$D$6:$D2624,DATOS!$C$6:$C2624,0,0,1))</f>
        <v/>
      </c>
      <c r="G290" s="189"/>
      <c r="H290" s="189"/>
      <c r="I290" s="270"/>
      <c r="J290" s="270"/>
      <c r="K290" s="270" t="str">
        <f t="shared" si="3"/>
        <v/>
      </c>
      <c r="L290" s="271" t="str">
        <f t="shared" si="4"/>
        <v/>
      </c>
      <c r="M290" s="279"/>
      <c r="N290" s="273" t="str">
        <f t="shared" si="5"/>
        <v/>
      </c>
      <c r="O290" s="274"/>
      <c r="P290" s="275"/>
      <c r="Q290" s="275" t="str">
        <f t="shared" si="6"/>
        <v/>
      </c>
      <c r="R290" s="281">
        <f t="shared" si="7"/>
        <v>0</v>
      </c>
      <c r="S290" s="232" t="str">
        <f t="array" ref="S290">XLOOKUP(E290,PESOS!$B$2:$B2624,PESOS!$F$2:$F2624,"")</f>
        <v/>
      </c>
      <c r="T290" s="223" t="str">
        <f t="shared" si="8"/>
        <v/>
      </c>
      <c r="V290" s="277" t="str">
        <f t="shared" si="9"/>
        <v/>
      </c>
      <c r="W290" s="233"/>
    </row>
    <row r="291">
      <c r="B291" s="199"/>
      <c r="C291" s="223"/>
      <c r="E291" s="223"/>
      <c r="F291" s="223" t="str">
        <f t="array" ref="F291">IF(E291="","",XLOOKUP(E291,DATOS!$D$6:$D2624,DATOS!$C$6:$C2624,0,0,1))</f>
        <v/>
      </c>
      <c r="G291" s="189"/>
      <c r="H291" s="189"/>
      <c r="I291" s="270"/>
      <c r="J291" s="270"/>
      <c r="K291" s="270" t="str">
        <f t="shared" si="3"/>
        <v/>
      </c>
      <c r="L291" s="271" t="str">
        <f t="shared" si="4"/>
        <v/>
      </c>
      <c r="M291" s="279"/>
      <c r="N291" s="273" t="str">
        <f t="shared" si="5"/>
        <v/>
      </c>
      <c r="O291" s="274"/>
      <c r="P291" s="275"/>
      <c r="Q291" s="275" t="str">
        <f t="shared" si="6"/>
        <v/>
      </c>
      <c r="R291" s="281">
        <f t="shared" si="7"/>
        <v>0</v>
      </c>
      <c r="S291" s="232" t="str">
        <f t="array" ref="S291">XLOOKUP(E291,PESOS!$B$2:$B2624,PESOS!$F$2:$F2624,"")</f>
        <v/>
      </c>
      <c r="T291" s="223" t="str">
        <f t="shared" si="8"/>
        <v/>
      </c>
      <c r="V291" s="277" t="str">
        <f t="shared" si="9"/>
        <v/>
      </c>
      <c r="W291" s="233"/>
    </row>
    <row r="292">
      <c r="B292" s="199"/>
      <c r="C292" s="223"/>
      <c r="E292" s="223"/>
      <c r="F292" s="223" t="str">
        <f t="array" ref="F292">IF(E292="","",XLOOKUP(E292,DATOS!$D$6:$D2624,DATOS!$C$6:$C2624,0,0,1))</f>
        <v/>
      </c>
      <c r="G292" s="189"/>
      <c r="H292" s="189"/>
      <c r="I292" s="270"/>
      <c r="J292" s="270"/>
      <c r="K292" s="270" t="str">
        <f t="shared" si="3"/>
        <v/>
      </c>
      <c r="L292" s="271" t="str">
        <f t="shared" si="4"/>
        <v/>
      </c>
      <c r="M292" s="279"/>
      <c r="N292" s="273" t="str">
        <f t="shared" si="5"/>
        <v/>
      </c>
      <c r="O292" s="274"/>
      <c r="P292" s="275"/>
      <c r="Q292" s="275" t="str">
        <f t="shared" si="6"/>
        <v/>
      </c>
      <c r="R292" s="281">
        <f t="shared" si="7"/>
        <v>0</v>
      </c>
      <c r="S292" s="232" t="str">
        <f t="array" ref="S292">XLOOKUP(E292,PESOS!$B$2:$B2624,PESOS!$F$2:$F2624,"")</f>
        <v/>
      </c>
      <c r="T292" s="223" t="str">
        <f t="shared" si="8"/>
        <v/>
      </c>
      <c r="V292" s="277" t="str">
        <f t="shared" si="9"/>
        <v/>
      </c>
      <c r="W292" s="233"/>
    </row>
    <row r="293">
      <c r="B293" s="199"/>
      <c r="C293" s="223"/>
      <c r="E293" s="223"/>
      <c r="F293" s="223" t="str">
        <f t="array" ref="F293">IF(E293="","",XLOOKUP(E293,DATOS!$D$6:$D2624,DATOS!$C$6:$C2624,0,0,1))</f>
        <v/>
      </c>
      <c r="G293" s="189"/>
      <c r="H293" s="189"/>
      <c r="I293" s="270"/>
      <c r="J293" s="270"/>
      <c r="K293" s="270" t="str">
        <f t="shared" si="3"/>
        <v/>
      </c>
      <c r="L293" s="271" t="str">
        <f t="shared" si="4"/>
        <v/>
      </c>
      <c r="M293" s="279"/>
      <c r="N293" s="273" t="str">
        <f t="shared" si="5"/>
        <v/>
      </c>
      <c r="O293" s="274"/>
      <c r="P293" s="275"/>
      <c r="Q293" s="275" t="str">
        <f t="shared" si="6"/>
        <v/>
      </c>
      <c r="R293" s="281">
        <f t="shared" si="7"/>
        <v>0</v>
      </c>
      <c r="S293" s="232" t="str">
        <f t="array" ref="S293">XLOOKUP(E293,PESOS!$B$2:$B2624,PESOS!$F$2:$F2624,"")</f>
        <v/>
      </c>
      <c r="T293" s="223" t="str">
        <f t="shared" si="8"/>
        <v/>
      </c>
      <c r="V293" s="277" t="str">
        <f t="shared" si="9"/>
        <v/>
      </c>
      <c r="W293" s="233"/>
    </row>
    <row r="294">
      <c r="B294" s="199"/>
      <c r="C294" s="223"/>
      <c r="E294" s="223"/>
      <c r="F294" s="223" t="str">
        <f t="array" ref="F294">IF(E294="","",XLOOKUP(E294,DATOS!$D$6:$D2624,DATOS!$C$6:$C2624,0,0,1))</f>
        <v/>
      </c>
      <c r="G294" s="189"/>
      <c r="H294" s="189"/>
      <c r="I294" s="270"/>
      <c r="J294" s="270"/>
      <c r="K294" s="270" t="str">
        <f t="shared" si="3"/>
        <v/>
      </c>
      <c r="L294" s="271" t="str">
        <f t="shared" si="4"/>
        <v/>
      </c>
      <c r="M294" s="279"/>
      <c r="N294" s="273" t="str">
        <f t="shared" si="5"/>
        <v/>
      </c>
      <c r="O294" s="274"/>
      <c r="P294" s="275"/>
      <c r="Q294" s="275" t="str">
        <f t="shared" si="6"/>
        <v/>
      </c>
      <c r="R294" s="281">
        <f t="shared" si="7"/>
        <v>0</v>
      </c>
      <c r="S294" s="232" t="str">
        <f t="array" ref="S294">XLOOKUP(E294,PESOS!$B$2:$B2624,PESOS!$F$2:$F2624,"")</f>
        <v/>
      </c>
      <c r="T294" s="223" t="str">
        <f t="shared" si="8"/>
        <v/>
      </c>
      <c r="V294" s="277" t="str">
        <f t="shared" si="9"/>
        <v/>
      </c>
      <c r="W294" s="233"/>
    </row>
    <row r="295">
      <c r="B295" s="199"/>
      <c r="C295" s="223"/>
      <c r="E295" s="223"/>
      <c r="F295" s="223" t="str">
        <f t="array" ref="F295">IF(E295="","",XLOOKUP(E295,DATOS!$D$6:$D2624,DATOS!$C$6:$C2624,0,0,1))</f>
        <v/>
      </c>
      <c r="G295" s="189"/>
      <c r="H295" s="189"/>
      <c r="I295" s="270"/>
      <c r="J295" s="270"/>
      <c r="K295" s="270" t="str">
        <f t="shared" si="3"/>
        <v/>
      </c>
      <c r="L295" s="271" t="str">
        <f t="shared" si="4"/>
        <v/>
      </c>
      <c r="M295" s="279"/>
      <c r="N295" s="273" t="str">
        <f t="shared" si="5"/>
        <v/>
      </c>
      <c r="O295" s="274"/>
      <c r="P295" s="275"/>
      <c r="Q295" s="275" t="str">
        <f t="shared" si="6"/>
        <v/>
      </c>
      <c r="R295" s="281">
        <f t="shared" si="7"/>
        <v>0</v>
      </c>
      <c r="S295" s="232" t="str">
        <f t="array" ref="S295">XLOOKUP(E295,PESOS!$B$2:$B2624,PESOS!$F$2:$F2624,"")</f>
        <v/>
      </c>
      <c r="T295" s="223" t="str">
        <f t="shared" si="8"/>
        <v/>
      </c>
      <c r="V295" s="277" t="str">
        <f t="shared" si="9"/>
        <v/>
      </c>
      <c r="W295" s="233"/>
    </row>
    <row r="296">
      <c r="B296" s="199"/>
      <c r="C296" s="223"/>
      <c r="E296" s="223"/>
      <c r="F296" s="223" t="str">
        <f t="array" ref="F296">IF(E296="","",XLOOKUP(E296,DATOS!$D$6:$D2624,DATOS!$C$6:$C2624,0,0,1))</f>
        <v/>
      </c>
      <c r="G296" s="189"/>
      <c r="H296" s="189"/>
      <c r="I296" s="270"/>
      <c r="J296" s="270"/>
      <c r="K296" s="270" t="str">
        <f t="shared" si="3"/>
        <v/>
      </c>
      <c r="L296" s="271" t="str">
        <f t="shared" si="4"/>
        <v/>
      </c>
      <c r="M296" s="279"/>
      <c r="N296" s="273" t="str">
        <f t="shared" si="5"/>
        <v/>
      </c>
      <c r="O296" s="274"/>
      <c r="P296" s="275"/>
      <c r="Q296" s="275" t="str">
        <f t="shared" si="6"/>
        <v/>
      </c>
      <c r="R296" s="281">
        <f t="shared" si="7"/>
        <v>0</v>
      </c>
      <c r="S296" s="232" t="str">
        <f t="array" ref="S296">XLOOKUP(E296,PESOS!$B$2:$B2624,PESOS!$F$2:$F2624,"")</f>
        <v/>
      </c>
      <c r="T296" s="223" t="str">
        <f t="shared" si="8"/>
        <v/>
      </c>
      <c r="V296" s="277" t="str">
        <f t="shared" si="9"/>
        <v/>
      </c>
      <c r="W296" s="233"/>
    </row>
    <row r="297">
      <c r="B297" s="199"/>
      <c r="C297" s="223"/>
      <c r="E297" s="223"/>
      <c r="F297" s="223" t="str">
        <f t="array" ref="F297">IF(E297="","",XLOOKUP(E297,DATOS!$D$6:$D2624,DATOS!$C$6:$C2624,0,0,1))</f>
        <v/>
      </c>
      <c r="G297" s="189"/>
      <c r="H297" s="189"/>
      <c r="I297" s="270"/>
      <c r="J297" s="270"/>
      <c r="K297" s="270" t="str">
        <f t="shared" si="3"/>
        <v/>
      </c>
      <c r="L297" s="271" t="str">
        <f t="shared" si="4"/>
        <v/>
      </c>
      <c r="M297" s="279"/>
      <c r="N297" s="273" t="str">
        <f t="shared" si="5"/>
        <v/>
      </c>
      <c r="O297" s="274"/>
      <c r="P297" s="275"/>
      <c r="Q297" s="275" t="str">
        <f t="shared" si="6"/>
        <v/>
      </c>
      <c r="R297" s="281">
        <f t="shared" si="7"/>
        <v>0</v>
      </c>
      <c r="S297" s="232" t="str">
        <f t="array" ref="S297">XLOOKUP(E297,PESOS!$B$2:$B2624,PESOS!$F$2:$F2624,"")</f>
        <v/>
      </c>
      <c r="T297" s="223" t="str">
        <f t="shared" si="8"/>
        <v/>
      </c>
      <c r="V297" s="277" t="str">
        <f t="shared" si="9"/>
        <v/>
      </c>
      <c r="W297" s="233"/>
    </row>
    <row r="298">
      <c r="B298" s="199"/>
      <c r="C298" s="223"/>
      <c r="E298" s="223"/>
      <c r="F298" s="223" t="str">
        <f t="array" ref="F298">IF(E298="","",XLOOKUP(E298,DATOS!$D$6:$D2624,DATOS!$C$6:$C2624,0,0,1))</f>
        <v/>
      </c>
      <c r="G298" s="189"/>
      <c r="H298" s="189"/>
      <c r="I298" s="270"/>
      <c r="J298" s="270"/>
      <c r="K298" s="270" t="str">
        <f t="shared" si="3"/>
        <v/>
      </c>
      <c r="L298" s="271" t="str">
        <f t="shared" si="4"/>
        <v/>
      </c>
      <c r="M298" s="279"/>
      <c r="N298" s="273" t="str">
        <f t="shared" si="5"/>
        <v/>
      </c>
      <c r="O298" s="274"/>
      <c r="P298" s="275"/>
      <c r="Q298" s="275" t="str">
        <f t="shared" si="6"/>
        <v/>
      </c>
      <c r="R298" s="281">
        <f t="shared" si="7"/>
        <v>0</v>
      </c>
      <c r="S298" s="232" t="str">
        <f t="array" ref="S298">XLOOKUP(E298,PESOS!$B$2:$B2624,PESOS!$F$2:$F2624,"")</f>
        <v/>
      </c>
      <c r="T298" s="223" t="str">
        <f t="shared" si="8"/>
        <v/>
      </c>
      <c r="V298" s="277" t="str">
        <f t="shared" si="9"/>
        <v/>
      </c>
      <c r="W298" s="233"/>
    </row>
    <row r="299">
      <c r="B299" s="199"/>
      <c r="C299" s="223"/>
      <c r="E299" s="223"/>
      <c r="F299" s="223" t="str">
        <f t="array" ref="F299">IF(E299="","",XLOOKUP(E299,DATOS!$D$6:$D2624,DATOS!$C$6:$C2624,0,0,1))</f>
        <v/>
      </c>
      <c r="G299" s="189"/>
      <c r="H299" s="189"/>
      <c r="I299" s="270"/>
      <c r="J299" s="270"/>
      <c r="K299" s="270" t="str">
        <f t="shared" si="3"/>
        <v/>
      </c>
      <c r="L299" s="271" t="str">
        <f t="shared" si="4"/>
        <v/>
      </c>
      <c r="M299" s="279"/>
      <c r="N299" s="273" t="str">
        <f t="shared" si="5"/>
        <v/>
      </c>
      <c r="O299" s="274"/>
      <c r="P299" s="275"/>
      <c r="Q299" s="275" t="str">
        <f t="shared" si="6"/>
        <v/>
      </c>
      <c r="R299" s="281">
        <f t="shared" si="7"/>
        <v>0</v>
      </c>
      <c r="S299" s="232" t="str">
        <f t="array" ref="S299">XLOOKUP(E299,PESOS!$B$2:$B2624,PESOS!$F$2:$F2624,"")</f>
        <v/>
      </c>
      <c r="T299" s="223" t="str">
        <f t="shared" si="8"/>
        <v/>
      </c>
      <c r="V299" s="277" t="str">
        <f t="shared" si="9"/>
        <v/>
      </c>
      <c r="W299" s="233"/>
    </row>
    <row r="300">
      <c r="B300" s="199"/>
      <c r="C300" s="223"/>
      <c r="E300" s="223"/>
      <c r="F300" s="223" t="str">
        <f t="array" ref="F300">IF(E300="","",XLOOKUP(E300,DATOS!$D$6:$D2624,DATOS!$C$6:$C2624,0,0,1))</f>
        <v/>
      </c>
      <c r="G300" s="189"/>
      <c r="H300" s="189"/>
      <c r="I300" s="270"/>
      <c r="J300" s="270"/>
      <c r="K300" s="270" t="str">
        <f t="shared" si="3"/>
        <v/>
      </c>
      <c r="L300" s="271" t="str">
        <f t="shared" si="4"/>
        <v/>
      </c>
      <c r="M300" s="279"/>
      <c r="N300" s="273" t="str">
        <f t="shared" si="5"/>
        <v/>
      </c>
      <c r="O300" s="274"/>
      <c r="P300" s="275"/>
      <c r="Q300" s="275" t="str">
        <f t="shared" si="6"/>
        <v/>
      </c>
      <c r="R300" s="281">
        <f t="shared" si="7"/>
        <v>0</v>
      </c>
      <c r="S300" s="232" t="str">
        <f t="array" ref="S300">XLOOKUP(E300,PESOS!$B$2:$B2624,PESOS!$F$2:$F2624,"")</f>
        <v/>
      </c>
      <c r="T300" s="223" t="str">
        <f t="shared" si="8"/>
        <v/>
      </c>
      <c r="V300" s="277" t="str">
        <f t="shared" si="9"/>
        <v/>
      </c>
      <c r="W300" s="233"/>
    </row>
    <row r="301">
      <c r="B301" s="199"/>
      <c r="C301" s="223"/>
      <c r="E301" s="223"/>
      <c r="F301" s="223" t="str">
        <f t="array" ref="F301">IF(E301="","",XLOOKUP(E301,DATOS!$D$6:$D2624,DATOS!$C$6:$C2624,0,0,1))</f>
        <v/>
      </c>
      <c r="G301" s="189"/>
      <c r="H301" s="189"/>
      <c r="I301" s="270"/>
      <c r="J301" s="270"/>
      <c r="K301" s="270" t="str">
        <f t="shared" si="3"/>
        <v/>
      </c>
      <c r="L301" s="271" t="str">
        <f t="shared" si="4"/>
        <v/>
      </c>
      <c r="M301" s="279"/>
      <c r="N301" s="273" t="str">
        <f t="shared" si="5"/>
        <v/>
      </c>
      <c r="O301" s="274"/>
      <c r="P301" s="275"/>
      <c r="Q301" s="275" t="str">
        <f t="shared" si="6"/>
        <v/>
      </c>
      <c r="R301" s="281">
        <f t="shared" si="7"/>
        <v>0</v>
      </c>
      <c r="S301" s="232" t="str">
        <f t="array" ref="S301">XLOOKUP(E301,PESOS!$B$2:$B2624,PESOS!$F$2:$F2624,"")</f>
        <v/>
      </c>
      <c r="T301" s="223" t="str">
        <f t="shared" si="8"/>
        <v/>
      </c>
      <c r="V301" s="277" t="str">
        <f t="shared" si="9"/>
        <v/>
      </c>
      <c r="W301" s="233"/>
    </row>
    <row r="302">
      <c r="B302" s="199"/>
      <c r="C302" s="223"/>
      <c r="E302" s="223"/>
      <c r="F302" s="223" t="str">
        <f t="array" ref="F302">IF(E302="","",XLOOKUP(E302,DATOS!$D$6:$D2624,DATOS!$C$6:$C2624,0,0,1))</f>
        <v/>
      </c>
      <c r="G302" s="189"/>
      <c r="H302" s="189"/>
      <c r="I302" s="270"/>
      <c r="J302" s="270"/>
      <c r="K302" s="270" t="str">
        <f t="shared" si="3"/>
        <v/>
      </c>
      <c r="L302" s="271" t="str">
        <f t="shared" si="4"/>
        <v/>
      </c>
      <c r="M302" s="279"/>
      <c r="N302" s="273" t="str">
        <f t="shared" si="5"/>
        <v/>
      </c>
      <c r="O302" s="274"/>
      <c r="P302" s="275"/>
      <c r="Q302" s="275" t="str">
        <f t="shared" si="6"/>
        <v/>
      </c>
      <c r="R302" s="281">
        <f t="shared" si="7"/>
        <v>0</v>
      </c>
      <c r="S302" s="232" t="str">
        <f t="array" ref="S302">XLOOKUP(E302,PESOS!$B$2:$B2624,PESOS!$F$2:$F2624,"")</f>
        <v/>
      </c>
      <c r="T302" s="223" t="str">
        <f t="shared" si="8"/>
        <v/>
      </c>
      <c r="V302" s="277" t="str">
        <f t="shared" si="9"/>
        <v/>
      </c>
      <c r="W302" s="233"/>
    </row>
    <row r="303">
      <c r="B303" s="199"/>
      <c r="C303" s="223"/>
      <c r="E303" s="223"/>
      <c r="F303" s="223" t="str">
        <f t="array" ref="F303">IF(E303="","",XLOOKUP(E303,DATOS!$D$6:$D2624,DATOS!$C$6:$C2624,0,0,1))</f>
        <v/>
      </c>
      <c r="G303" s="189"/>
      <c r="H303" s="189"/>
      <c r="I303" s="270"/>
      <c r="J303" s="270"/>
      <c r="K303" s="270" t="str">
        <f t="shared" si="3"/>
        <v/>
      </c>
      <c r="L303" s="271" t="str">
        <f t="shared" si="4"/>
        <v/>
      </c>
      <c r="M303" s="279"/>
      <c r="N303" s="273" t="str">
        <f t="shared" si="5"/>
        <v/>
      </c>
      <c r="O303" s="274"/>
      <c r="P303" s="275"/>
      <c r="Q303" s="275" t="str">
        <f t="shared" si="6"/>
        <v/>
      </c>
      <c r="R303" s="281">
        <f t="shared" si="7"/>
        <v>0</v>
      </c>
      <c r="S303" s="232" t="str">
        <f t="array" ref="S303">XLOOKUP(E303,PESOS!$B$2:$B2624,PESOS!$F$2:$F2624,"")</f>
        <v/>
      </c>
      <c r="T303" s="223" t="str">
        <f t="shared" si="8"/>
        <v/>
      </c>
      <c r="V303" s="277" t="str">
        <f t="shared" si="9"/>
        <v/>
      </c>
      <c r="W303" s="233"/>
    </row>
    <row r="304">
      <c r="B304" s="199"/>
      <c r="C304" s="223"/>
      <c r="E304" s="223"/>
      <c r="F304" s="223" t="str">
        <f t="array" ref="F304">IF(E304="","",XLOOKUP(E304,DATOS!$D$6:$D2624,DATOS!$C$6:$C2624,0,0,1))</f>
        <v/>
      </c>
      <c r="G304" s="189"/>
      <c r="H304" s="189"/>
      <c r="I304" s="270"/>
      <c r="J304" s="270"/>
      <c r="K304" s="270" t="str">
        <f t="shared" si="3"/>
        <v/>
      </c>
      <c r="L304" s="271" t="str">
        <f t="shared" si="4"/>
        <v/>
      </c>
      <c r="M304" s="279"/>
      <c r="N304" s="273" t="str">
        <f t="shared" si="5"/>
        <v/>
      </c>
      <c r="O304" s="274"/>
      <c r="P304" s="275"/>
      <c r="Q304" s="275" t="str">
        <f t="shared" si="6"/>
        <v/>
      </c>
      <c r="R304" s="281">
        <f t="shared" si="7"/>
        <v>0</v>
      </c>
      <c r="S304" s="232" t="str">
        <f t="array" ref="S304">XLOOKUP(E304,PESOS!$B$2:$B2624,PESOS!$F$2:$F2624,"")</f>
        <v/>
      </c>
      <c r="T304" s="223" t="str">
        <f t="shared" si="8"/>
        <v/>
      </c>
      <c r="V304" s="277" t="str">
        <f t="shared" si="9"/>
        <v/>
      </c>
      <c r="W304" s="233"/>
    </row>
    <row r="305">
      <c r="B305" s="199"/>
      <c r="C305" s="223"/>
      <c r="E305" s="223"/>
      <c r="F305" s="223" t="str">
        <f t="array" ref="F305">IF(E305="","",XLOOKUP(E305,DATOS!$D$6:$D2624,DATOS!$C$6:$C2624,0,0,1))</f>
        <v/>
      </c>
      <c r="G305" s="189"/>
      <c r="H305" s="189"/>
      <c r="I305" s="270"/>
      <c r="J305" s="270"/>
      <c r="K305" s="270" t="str">
        <f t="shared" si="3"/>
        <v/>
      </c>
      <c r="L305" s="271" t="str">
        <f t="shared" si="4"/>
        <v/>
      </c>
      <c r="M305" s="279"/>
      <c r="N305" s="273" t="str">
        <f t="shared" si="5"/>
        <v/>
      </c>
      <c r="O305" s="274"/>
      <c r="P305" s="275"/>
      <c r="Q305" s="275" t="str">
        <f t="shared" si="6"/>
        <v/>
      </c>
      <c r="R305" s="281">
        <f t="shared" si="7"/>
        <v>0</v>
      </c>
      <c r="S305" s="232" t="str">
        <f t="array" ref="S305">XLOOKUP(E305,PESOS!$B$2:$B2624,PESOS!$F$2:$F2624,"")</f>
        <v/>
      </c>
      <c r="T305" s="223" t="str">
        <f t="shared" si="8"/>
        <v/>
      </c>
      <c r="V305" s="277" t="str">
        <f t="shared" si="9"/>
        <v/>
      </c>
      <c r="W305" s="233"/>
    </row>
    <row r="306">
      <c r="B306" s="199"/>
      <c r="C306" s="223"/>
      <c r="E306" s="223"/>
      <c r="F306" s="223" t="str">
        <f t="array" ref="F306">IF(E306="","",XLOOKUP(E306,DATOS!$D$6:$D2624,DATOS!$C$6:$C2624,0,0,1))</f>
        <v/>
      </c>
      <c r="G306" s="189"/>
      <c r="H306" s="189"/>
      <c r="I306" s="270"/>
      <c r="J306" s="270"/>
      <c r="K306" s="270" t="str">
        <f t="shared" si="3"/>
        <v/>
      </c>
      <c r="L306" s="271" t="str">
        <f t="shared" si="4"/>
        <v/>
      </c>
      <c r="M306" s="279"/>
      <c r="N306" s="273" t="str">
        <f t="shared" si="5"/>
        <v/>
      </c>
      <c r="O306" s="274"/>
      <c r="P306" s="275"/>
      <c r="Q306" s="275" t="str">
        <f t="shared" si="6"/>
        <v/>
      </c>
      <c r="R306" s="281">
        <f t="shared" si="7"/>
        <v>0</v>
      </c>
      <c r="S306" s="232" t="str">
        <f t="array" ref="S306">XLOOKUP(E306,PESOS!$B$2:$B2624,PESOS!$F$2:$F2624,"")</f>
        <v/>
      </c>
      <c r="T306" s="223" t="str">
        <f t="shared" si="8"/>
        <v/>
      </c>
      <c r="V306" s="277" t="str">
        <f t="shared" si="9"/>
        <v/>
      </c>
      <c r="W306" s="233"/>
    </row>
    <row r="307">
      <c r="B307" s="199"/>
      <c r="C307" s="223"/>
      <c r="E307" s="223"/>
      <c r="F307" s="223" t="str">
        <f t="array" ref="F307">IF(E307="","",XLOOKUP(E307,DATOS!$D$6:$D2624,DATOS!$C$6:$C2624,0,0,1))</f>
        <v/>
      </c>
      <c r="G307" s="189"/>
      <c r="H307" s="189"/>
      <c r="I307" s="270"/>
      <c r="J307" s="270"/>
      <c r="K307" s="270" t="str">
        <f t="shared" si="3"/>
        <v/>
      </c>
      <c r="L307" s="271" t="str">
        <f t="shared" si="4"/>
        <v/>
      </c>
      <c r="M307" s="279"/>
      <c r="N307" s="273" t="str">
        <f t="shared" si="5"/>
        <v/>
      </c>
      <c r="O307" s="274"/>
      <c r="P307" s="275"/>
      <c r="Q307" s="275" t="str">
        <f t="shared" si="6"/>
        <v/>
      </c>
      <c r="R307" s="281">
        <f t="shared" si="7"/>
        <v>0</v>
      </c>
      <c r="S307" s="232" t="str">
        <f t="array" ref="S307">XLOOKUP(E307,PESOS!$B$2:$B2624,PESOS!$F$2:$F2624,"")</f>
        <v/>
      </c>
      <c r="T307" s="223" t="str">
        <f t="shared" si="8"/>
        <v/>
      </c>
      <c r="V307" s="277" t="str">
        <f t="shared" si="9"/>
        <v/>
      </c>
      <c r="W307" s="233"/>
    </row>
    <row r="308">
      <c r="B308" s="199"/>
      <c r="C308" s="223"/>
      <c r="E308" s="223"/>
      <c r="F308" s="223" t="str">
        <f t="array" ref="F308">IF(E308="","",XLOOKUP(E308,DATOS!$D$6:$D2624,DATOS!$C$6:$C2624,0,0,1))</f>
        <v/>
      </c>
      <c r="G308" s="189"/>
      <c r="H308" s="189"/>
      <c r="I308" s="270"/>
      <c r="J308" s="270"/>
      <c r="K308" s="270" t="str">
        <f t="shared" si="3"/>
        <v/>
      </c>
      <c r="L308" s="271" t="str">
        <f t="shared" si="4"/>
        <v/>
      </c>
      <c r="M308" s="279"/>
      <c r="N308" s="273" t="str">
        <f t="shared" si="5"/>
        <v/>
      </c>
      <c r="O308" s="274"/>
      <c r="P308" s="275"/>
      <c r="Q308" s="275" t="str">
        <f t="shared" si="6"/>
        <v/>
      </c>
      <c r="R308" s="281">
        <f t="shared" si="7"/>
        <v>0</v>
      </c>
      <c r="S308" s="232" t="str">
        <f t="array" ref="S308">XLOOKUP(E308,PESOS!$B$2:$B2624,PESOS!$F$2:$F2624,"")</f>
        <v/>
      </c>
      <c r="T308" s="223" t="str">
        <f t="shared" si="8"/>
        <v/>
      </c>
      <c r="V308" s="277" t="str">
        <f t="shared" si="9"/>
        <v/>
      </c>
      <c r="W308" s="233"/>
    </row>
    <row r="309">
      <c r="B309" s="199"/>
      <c r="C309" s="223"/>
      <c r="E309" s="223"/>
      <c r="F309" s="223" t="str">
        <f t="array" ref="F309">IF(E309="","",XLOOKUP(E309,DATOS!$D$6:$D2624,DATOS!$C$6:$C2624,0,0,1))</f>
        <v/>
      </c>
      <c r="G309" s="189"/>
      <c r="H309" s="189"/>
      <c r="I309" s="270"/>
      <c r="J309" s="270"/>
      <c r="K309" s="270" t="str">
        <f t="shared" si="3"/>
        <v/>
      </c>
      <c r="L309" s="271" t="str">
        <f t="shared" si="4"/>
        <v/>
      </c>
      <c r="M309" s="279"/>
      <c r="N309" s="273" t="str">
        <f t="shared" si="5"/>
        <v/>
      </c>
      <c r="O309" s="274"/>
      <c r="P309" s="275"/>
      <c r="Q309" s="275" t="str">
        <f t="shared" si="6"/>
        <v/>
      </c>
      <c r="R309" s="281">
        <f t="shared" si="7"/>
        <v>0</v>
      </c>
      <c r="S309" s="232" t="str">
        <f t="array" ref="S309">XLOOKUP(E309,PESOS!$B$2:$B2624,PESOS!$F$2:$F2624,"")</f>
        <v/>
      </c>
      <c r="T309" s="223" t="str">
        <f t="shared" si="8"/>
        <v/>
      </c>
      <c r="V309" s="277" t="str">
        <f t="shared" si="9"/>
        <v/>
      </c>
      <c r="W309" s="233"/>
    </row>
    <row r="310">
      <c r="B310" s="199"/>
      <c r="C310" s="223"/>
      <c r="E310" s="223"/>
      <c r="F310" s="223" t="str">
        <f t="array" ref="F310">IF(E310="","",XLOOKUP(E310,DATOS!$D$6:$D2624,DATOS!$C$6:$C2624,0,0,1))</f>
        <v/>
      </c>
      <c r="G310" s="189"/>
      <c r="H310" s="189"/>
      <c r="I310" s="270"/>
      <c r="J310" s="270"/>
      <c r="K310" s="270" t="str">
        <f t="shared" si="3"/>
        <v/>
      </c>
      <c r="L310" s="271" t="str">
        <f t="shared" si="4"/>
        <v/>
      </c>
      <c r="M310" s="279"/>
      <c r="N310" s="273" t="str">
        <f t="shared" si="5"/>
        <v/>
      </c>
      <c r="O310" s="274"/>
      <c r="P310" s="275"/>
      <c r="Q310" s="275" t="str">
        <f t="shared" si="6"/>
        <v/>
      </c>
      <c r="R310" s="281">
        <f t="shared" si="7"/>
        <v>0</v>
      </c>
      <c r="S310" s="232" t="str">
        <f t="array" ref="S310">XLOOKUP(E310,PESOS!$B$2:$B2624,PESOS!$F$2:$F2624,"")</f>
        <v/>
      </c>
      <c r="T310" s="223" t="str">
        <f t="shared" si="8"/>
        <v/>
      </c>
      <c r="V310" s="277" t="str">
        <f t="shared" si="9"/>
        <v/>
      </c>
      <c r="W310" s="233"/>
    </row>
    <row r="311">
      <c r="B311" s="199"/>
      <c r="C311" s="223"/>
      <c r="E311" s="223"/>
      <c r="F311" s="223" t="str">
        <f t="array" ref="F311">IF(E311="","",XLOOKUP(E311,DATOS!$D$6:$D2624,DATOS!$C$6:$C2624,0,0,1))</f>
        <v/>
      </c>
      <c r="G311" s="189"/>
      <c r="H311" s="189"/>
      <c r="I311" s="270"/>
      <c r="J311" s="270"/>
      <c r="K311" s="270" t="str">
        <f t="shared" si="3"/>
        <v/>
      </c>
      <c r="L311" s="271" t="str">
        <f t="shared" si="4"/>
        <v/>
      </c>
      <c r="M311" s="279"/>
      <c r="N311" s="273" t="str">
        <f t="shared" si="5"/>
        <v/>
      </c>
      <c r="O311" s="274"/>
      <c r="P311" s="275"/>
      <c r="Q311" s="275" t="str">
        <f t="shared" si="6"/>
        <v/>
      </c>
      <c r="R311" s="281">
        <f t="shared" si="7"/>
        <v>0</v>
      </c>
      <c r="S311" s="232" t="str">
        <f t="array" ref="S311">XLOOKUP(E311,PESOS!$B$2:$B2624,PESOS!$F$2:$F2624,"")</f>
        <v/>
      </c>
      <c r="T311" s="223" t="str">
        <f t="shared" si="8"/>
        <v/>
      </c>
      <c r="V311" s="277" t="str">
        <f t="shared" si="9"/>
        <v/>
      </c>
      <c r="W311" s="233"/>
    </row>
    <row r="312">
      <c r="B312" s="199"/>
      <c r="C312" s="223"/>
      <c r="E312" s="223"/>
      <c r="F312" s="223" t="str">
        <f t="array" ref="F312">IF(E312="","",XLOOKUP(E312,DATOS!$D$6:$D2624,DATOS!$C$6:$C2624,0,0,1))</f>
        <v/>
      </c>
      <c r="G312" s="189"/>
      <c r="H312" s="189"/>
      <c r="I312" s="270"/>
      <c r="J312" s="270"/>
      <c r="K312" s="270" t="str">
        <f t="shared" si="3"/>
        <v/>
      </c>
      <c r="L312" s="271" t="str">
        <f t="shared" si="4"/>
        <v/>
      </c>
      <c r="M312" s="279"/>
      <c r="N312" s="273" t="str">
        <f t="shared" si="5"/>
        <v/>
      </c>
      <c r="O312" s="274"/>
      <c r="P312" s="275"/>
      <c r="Q312" s="275" t="str">
        <f t="shared" si="6"/>
        <v/>
      </c>
      <c r="R312" s="281">
        <f t="shared" si="7"/>
        <v>0</v>
      </c>
      <c r="S312" s="232" t="str">
        <f t="array" ref="S312">XLOOKUP(E312,PESOS!$B$2:$B2624,PESOS!$F$2:$F2624,"")</f>
        <v/>
      </c>
      <c r="T312" s="223" t="str">
        <f t="shared" si="8"/>
        <v/>
      </c>
      <c r="V312" s="277" t="str">
        <f t="shared" si="9"/>
        <v/>
      </c>
      <c r="W312" s="233"/>
    </row>
    <row r="313">
      <c r="B313" s="199"/>
      <c r="C313" s="223"/>
      <c r="E313" s="223"/>
      <c r="F313" s="223" t="str">
        <f t="array" ref="F313">IF(E313="","",XLOOKUP(E313,DATOS!$D$6:$D2624,DATOS!$C$6:$C2624,0,0,1))</f>
        <v/>
      </c>
      <c r="G313" s="189"/>
      <c r="H313" s="189"/>
      <c r="I313" s="270"/>
      <c r="J313" s="270"/>
      <c r="K313" s="270" t="str">
        <f t="shared" si="3"/>
        <v/>
      </c>
      <c r="L313" s="271" t="str">
        <f t="shared" si="4"/>
        <v/>
      </c>
      <c r="M313" s="279"/>
      <c r="N313" s="273" t="str">
        <f t="shared" si="5"/>
        <v/>
      </c>
      <c r="O313" s="274"/>
      <c r="P313" s="275"/>
      <c r="Q313" s="275" t="str">
        <f t="shared" si="6"/>
        <v/>
      </c>
      <c r="R313" s="281">
        <f t="shared" si="7"/>
        <v>0</v>
      </c>
      <c r="S313" s="232" t="str">
        <f t="array" ref="S313">XLOOKUP(E313,PESOS!$B$2:$B2624,PESOS!$F$2:$F2624,"")</f>
        <v/>
      </c>
      <c r="T313" s="223" t="str">
        <f t="shared" si="8"/>
        <v/>
      </c>
      <c r="V313" s="277" t="str">
        <f t="shared" si="9"/>
        <v/>
      </c>
      <c r="W313" s="233"/>
    </row>
    <row r="314">
      <c r="B314" s="199"/>
      <c r="C314" s="223"/>
      <c r="E314" s="223"/>
      <c r="F314" s="223" t="str">
        <f t="array" ref="F314">IF(E314="","",XLOOKUP(E314,DATOS!$D$6:$D2624,DATOS!$C$6:$C2624,0,0,1))</f>
        <v/>
      </c>
      <c r="G314" s="189"/>
      <c r="H314" s="189"/>
      <c r="I314" s="270"/>
      <c r="J314" s="270"/>
      <c r="K314" s="270" t="str">
        <f t="shared" si="3"/>
        <v/>
      </c>
      <c r="L314" s="271" t="str">
        <f t="shared" si="4"/>
        <v/>
      </c>
      <c r="M314" s="279"/>
      <c r="N314" s="273" t="str">
        <f t="shared" si="5"/>
        <v/>
      </c>
      <c r="O314" s="274"/>
      <c r="P314" s="275"/>
      <c r="Q314" s="275" t="str">
        <f t="shared" si="6"/>
        <v/>
      </c>
      <c r="R314" s="281">
        <f t="shared" si="7"/>
        <v>0</v>
      </c>
      <c r="S314" s="232" t="str">
        <f t="array" ref="S314">XLOOKUP(E314,PESOS!$B$2:$B2624,PESOS!$F$2:$F2624,"")</f>
        <v/>
      </c>
      <c r="T314" s="223" t="str">
        <f t="shared" si="8"/>
        <v/>
      </c>
      <c r="V314" s="277" t="str">
        <f t="shared" si="9"/>
        <v/>
      </c>
      <c r="W314" s="233"/>
    </row>
    <row r="315">
      <c r="B315" s="199"/>
      <c r="C315" s="223"/>
      <c r="E315" s="223"/>
      <c r="F315" s="223" t="str">
        <f t="array" ref="F315">IF(E315="","",XLOOKUP(E315,DATOS!$D$6:$D2624,DATOS!$C$6:$C2624,0,0,1))</f>
        <v/>
      </c>
      <c r="G315" s="189"/>
      <c r="H315" s="189"/>
      <c r="I315" s="270"/>
      <c r="J315" s="270"/>
      <c r="K315" s="270" t="str">
        <f t="shared" si="3"/>
        <v/>
      </c>
      <c r="L315" s="271" t="str">
        <f t="shared" si="4"/>
        <v/>
      </c>
      <c r="M315" s="279"/>
      <c r="N315" s="273" t="str">
        <f t="shared" si="5"/>
        <v/>
      </c>
      <c r="O315" s="274"/>
      <c r="P315" s="275"/>
      <c r="Q315" s="275" t="str">
        <f t="shared" si="6"/>
        <v/>
      </c>
      <c r="R315" s="281">
        <f t="shared" si="7"/>
        <v>0</v>
      </c>
      <c r="S315" s="232" t="str">
        <f t="array" ref="S315">XLOOKUP(E315,PESOS!$B$2:$B2624,PESOS!$F$2:$F2624,"")</f>
        <v/>
      </c>
      <c r="T315" s="223" t="str">
        <f t="shared" si="8"/>
        <v/>
      </c>
      <c r="V315" s="277" t="str">
        <f t="shared" si="9"/>
        <v/>
      </c>
      <c r="W315" s="233"/>
    </row>
    <row r="316">
      <c r="B316" s="199"/>
      <c r="C316" s="223"/>
      <c r="E316" s="223"/>
      <c r="F316" s="223" t="str">
        <f t="array" ref="F316">IF(E316="","",XLOOKUP(E316,DATOS!$D$6:$D2624,DATOS!$C$6:$C2624,0,0,1))</f>
        <v/>
      </c>
      <c r="G316" s="189"/>
      <c r="H316" s="189"/>
      <c r="I316" s="270"/>
      <c r="J316" s="270"/>
      <c r="K316" s="270" t="str">
        <f t="shared" si="3"/>
        <v/>
      </c>
      <c r="L316" s="271" t="str">
        <f t="shared" si="4"/>
        <v/>
      </c>
      <c r="M316" s="279"/>
      <c r="N316" s="273" t="str">
        <f t="shared" si="5"/>
        <v/>
      </c>
      <c r="O316" s="274"/>
      <c r="P316" s="275"/>
      <c r="Q316" s="275" t="str">
        <f t="shared" si="6"/>
        <v/>
      </c>
      <c r="R316" s="281">
        <f t="shared" si="7"/>
        <v>0</v>
      </c>
      <c r="S316" s="232" t="str">
        <f t="array" ref="S316">XLOOKUP(E316,PESOS!$B$2:$B2624,PESOS!$F$2:$F2624,"")</f>
        <v/>
      </c>
      <c r="T316" s="223" t="str">
        <f t="shared" si="8"/>
        <v/>
      </c>
      <c r="V316" s="277" t="str">
        <f t="shared" si="9"/>
        <v/>
      </c>
      <c r="W316" s="233"/>
    </row>
    <row r="317">
      <c r="B317" s="199"/>
      <c r="C317" s="223"/>
      <c r="E317" s="223"/>
      <c r="F317" s="223" t="str">
        <f t="array" ref="F317">IF(E317="","",XLOOKUP(E317,DATOS!$D$6:$D2624,DATOS!$C$6:$C2624,0,0,1))</f>
        <v/>
      </c>
      <c r="G317" s="189"/>
      <c r="H317" s="189"/>
      <c r="I317" s="270"/>
      <c r="J317" s="270"/>
      <c r="K317" s="270" t="str">
        <f t="shared" si="3"/>
        <v/>
      </c>
      <c r="L317" s="271" t="str">
        <f t="shared" si="4"/>
        <v/>
      </c>
      <c r="M317" s="279"/>
      <c r="N317" s="273" t="str">
        <f t="shared" si="5"/>
        <v/>
      </c>
      <c r="O317" s="274"/>
      <c r="P317" s="275"/>
      <c r="Q317" s="275" t="str">
        <f t="shared" si="6"/>
        <v/>
      </c>
      <c r="R317" s="281">
        <f t="shared" si="7"/>
        <v>0</v>
      </c>
      <c r="S317" s="232" t="str">
        <f t="array" ref="S317">XLOOKUP(E317,PESOS!$B$2:$B2624,PESOS!$F$2:$F2624,"")</f>
        <v/>
      </c>
      <c r="T317" s="223" t="str">
        <f t="shared" si="8"/>
        <v/>
      </c>
      <c r="V317" s="277" t="str">
        <f t="shared" si="9"/>
        <v/>
      </c>
      <c r="W317" s="233"/>
    </row>
    <row r="318">
      <c r="B318" s="199"/>
      <c r="C318" s="223"/>
      <c r="E318" s="223"/>
      <c r="F318" s="223" t="str">
        <f t="array" ref="F318">IF(E318="","",XLOOKUP(E318,DATOS!$D$6:$D2624,DATOS!$C$6:$C2624,0,0,1))</f>
        <v/>
      </c>
      <c r="G318" s="189"/>
      <c r="H318" s="189"/>
      <c r="I318" s="270"/>
      <c r="J318" s="270"/>
      <c r="K318" s="270" t="str">
        <f t="shared" si="3"/>
        <v/>
      </c>
      <c r="L318" s="271" t="str">
        <f t="shared" si="4"/>
        <v/>
      </c>
      <c r="M318" s="279"/>
      <c r="N318" s="273" t="str">
        <f t="shared" si="5"/>
        <v/>
      </c>
      <c r="O318" s="274"/>
      <c r="P318" s="275"/>
      <c r="Q318" s="275" t="str">
        <f t="shared" si="6"/>
        <v/>
      </c>
      <c r="R318" s="281">
        <f t="shared" si="7"/>
        <v>0</v>
      </c>
      <c r="S318" s="232" t="str">
        <f t="array" ref="S318">XLOOKUP(E318,PESOS!$B$2:$B2624,PESOS!$F$2:$F2624,"")</f>
        <v/>
      </c>
      <c r="T318" s="223" t="str">
        <f t="shared" si="8"/>
        <v/>
      </c>
      <c r="V318" s="277" t="str">
        <f t="shared" si="9"/>
        <v/>
      </c>
      <c r="W318" s="233"/>
    </row>
    <row r="319">
      <c r="B319" s="199"/>
      <c r="C319" s="223"/>
      <c r="E319" s="223"/>
      <c r="F319" s="223" t="str">
        <f t="array" ref="F319">IF(E319="","",XLOOKUP(E319,DATOS!$D$6:$D2624,DATOS!$C$6:$C2624,0,0,1))</f>
        <v/>
      </c>
      <c r="G319" s="189"/>
      <c r="H319" s="189"/>
      <c r="I319" s="270"/>
      <c r="J319" s="270"/>
      <c r="K319" s="270" t="str">
        <f t="shared" si="3"/>
        <v/>
      </c>
      <c r="L319" s="271" t="str">
        <f t="shared" si="4"/>
        <v/>
      </c>
      <c r="M319" s="279"/>
      <c r="N319" s="273" t="str">
        <f t="shared" si="5"/>
        <v/>
      </c>
      <c r="O319" s="274"/>
      <c r="P319" s="275"/>
      <c r="Q319" s="275" t="str">
        <f t="shared" si="6"/>
        <v/>
      </c>
      <c r="R319" s="281">
        <f t="shared" si="7"/>
        <v>0</v>
      </c>
      <c r="S319" s="232" t="str">
        <f t="array" ref="S319">XLOOKUP(E319,PESOS!$B$2:$B2624,PESOS!$F$2:$F2624,"")</f>
        <v/>
      </c>
      <c r="T319" s="223" t="str">
        <f t="shared" si="8"/>
        <v/>
      </c>
      <c r="V319" s="277" t="str">
        <f t="shared" si="9"/>
        <v/>
      </c>
      <c r="W319" s="233"/>
    </row>
    <row r="320">
      <c r="B320" s="199"/>
      <c r="C320" s="223"/>
      <c r="E320" s="223"/>
      <c r="F320" s="223" t="str">
        <f t="array" ref="F320">IF(E320="","",XLOOKUP(E320,DATOS!$D$6:$D2624,DATOS!$C$6:$C2624,0,0,1))</f>
        <v/>
      </c>
      <c r="G320" s="189"/>
      <c r="H320" s="189"/>
      <c r="I320" s="270"/>
      <c r="J320" s="270"/>
      <c r="K320" s="270" t="str">
        <f t="shared" si="3"/>
        <v/>
      </c>
      <c r="L320" s="271" t="str">
        <f t="shared" si="4"/>
        <v/>
      </c>
      <c r="M320" s="279"/>
      <c r="N320" s="273" t="str">
        <f t="shared" si="5"/>
        <v/>
      </c>
      <c r="O320" s="274"/>
      <c r="P320" s="275"/>
      <c r="Q320" s="275" t="str">
        <f t="shared" si="6"/>
        <v/>
      </c>
      <c r="R320" s="281">
        <f t="shared" si="7"/>
        <v>0</v>
      </c>
      <c r="S320" s="232" t="str">
        <f t="array" ref="S320">XLOOKUP(E320,PESOS!$B$2:$B2624,PESOS!$F$2:$F2624,"")</f>
        <v/>
      </c>
      <c r="T320" s="223" t="str">
        <f t="shared" si="8"/>
        <v/>
      </c>
      <c r="V320" s="277" t="str">
        <f t="shared" si="9"/>
        <v/>
      </c>
      <c r="W320" s="233"/>
    </row>
    <row r="321">
      <c r="B321" s="199"/>
      <c r="C321" s="223"/>
      <c r="E321" s="223"/>
      <c r="F321" s="223" t="str">
        <f t="array" ref="F321">IF(E321="","",XLOOKUP(E321,DATOS!$D$6:$D2624,DATOS!$C$6:$C2624,0,0,1))</f>
        <v/>
      </c>
      <c r="G321" s="189"/>
      <c r="H321" s="189"/>
      <c r="I321" s="270"/>
      <c r="J321" s="270"/>
      <c r="K321" s="270" t="str">
        <f t="shared" si="3"/>
        <v/>
      </c>
      <c r="L321" s="271" t="str">
        <f t="shared" si="4"/>
        <v/>
      </c>
      <c r="M321" s="279"/>
      <c r="N321" s="273" t="str">
        <f t="shared" si="5"/>
        <v/>
      </c>
      <c r="O321" s="274"/>
      <c r="P321" s="275"/>
      <c r="Q321" s="275" t="str">
        <f t="shared" si="6"/>
        <v/>
      </c>
      <c r="R321" s="281">
        <f t="shared" si="7"/>
        <v>0</v>
      </c>
      <c r="S321" s="232" t="str">
        <f t="array" ref="S321">XLOOKUP(E321,PESOS!$B$2:$B2624,PESOS!$F$2:$F2624,"")</f>
        <v/>
      </c>
      <c r="T321" s="223" t="str">
        <f t="shared" si="8"/>
        <v/>
      </c>
      <c r="V321" s="277" t="str">
        <f t="shared" si="9"/>
        <v/>
      </c>
      <c r="W321" s="233"/>
    </row>
    <row r="322">
      <c r="B322" s="199"/>
      <c r="C322" s="223"/>
      <c r="E322" s="223"/>
      <c r="F322" s="223" t="str">
        <f t="array" ref="F322">IF(E322="","",XLOOKUP(E322,DATOS!$D$6:$D2624,DATOS!$C$6:$C2624,0,0,1))</f>
        <v/>
      </c>
      <c r="G322" s="189"/>
      <c r="H322" s="189"/>
      <c r="I322" s="270"/>
      <c r="J322" s="270"/>
      <c r="K322" s="270" t="str">
        <f t="shared" si="3"/>
        <v/>
      </c>
      <c r="L322" s="271" t="str">
        <f t="shared" si="4"/>
        <v/>
      </c>
      <c r="M322" s="279"/>
      <c r="N322" s="273" t="str">
        <f t="shared" si="5"/>
        <v/>
      </c>
      <c r="O322" s="274"/>
      <c r="P322" s="275"/>
      <c r="Q322" s="275" t="str">
        <f t="shared" si="6"/>
        <v/>
      </c>
      <c r="R322" s="281">
        <f t="shared" si="7"/>
        <v>0</v>
      </c>
      <c r="S322" s="232" t="str">
        <f t="array" ref="S322">XLOOKUP(E322,PESOS!$B$2:$B2624,PESOS!$F$2:$F2624,"")</f>
        <v/>
      </c>
      <c r="T322" s="223" t="str">
        <f t="shared" si="8"/>
        <v/>
      </c>
      <c r="V322" s="277" t="str">
        <f t="shared" si="9"/>
        <v/>
      </c>
      <c r="W322" s="233"/>
    </row>
    <row r="323">
      <c r="B323" s="199"/>
      <c r="C323" s="223"/>
      <c r="E323" s="223"/>
      <c r="F323" s="223" t="str">
        <f t="array" ref="F323">IF(E323="","",XLOOKUP(E323,DATOS!$D$6:$D2624,DATOS!$C$6:$C2624,0,0,1))</f>
        <v/>
      </c>
      <c r="G323" s="189"/>
      <c r="H323" s="189"/>
      <c r="I323" s="270"/>
      <c r="J323" s="270"/>
      <c r="K323" s="270" t="str">
        <f t="shared" si="3"/>
        <v/>
      </c>
      <c r="L323" s="271" t="str">
        <f t="shared" si="4"/>
        <v/>
      </c>
      <c r="M323" s="279"/>
      <c r="N323" s="273" t="str">
        <f t="shared" si="5"/>
        <v/>
      </c>
      <c r="O323" s="274"/>
      <c r="P323" s="275"/>
      <c r="Q323" s="275" t="str">
        <f t="shared" si="6"/>
        <v/>
      </c>
      <c r="R323" s="281">
        <f t="shared" si="7"/>
        <v>0</v>
      </c>
      <c r="S323" s="232" t="str">
        <f t="array" ref="S323">XLOOKUP(E323,PESOS!$B$2:$B2624,PESOS!$F$2:$F2624,"")</f>
        <v/>
      </c>
      <c r="T323" s="223" t="str">
        <f t="shared" si="8"/>
        <v/>
      </c>
      <c r="V323" s="277" t="str">
        <f t="shared" si="9"/>
        <v/>
      </c>
      <c r="W323" s="233"/>
    </row>
    <row r="324">
      <c r="B324" s="199"/>
      <c r="C324" s="223"/>
      <c r="E324" s="223"/>
      <c r="F324" s="223" t="str">
        <f t="array" ref="F324">IF(E324="","",XLOOKUP(E324,DATOS!$D$6:$D2624,DATOS!$C$6:$C2624,0,0,1))</f>
        <v/>
      </c>
      <c r="G324" s="189"/>
      <c r="H324" s="189"/>
      <c r="I324" s="270"/>
      <c r="J324" s="270"/>
      <c r="K324" s="270" t="str">
        <f t="shared" si="3"/>
        <v/>
      </c>
      <c r="L324" s="271" t="str">
        <f t="shared" si="4"/>
        <v/>
      </c>
      <c r="M324" s="279"/>
      <c r="N324" s="273" t="str">
        <f t="shared" si="5"/>
        <v/>
      </c>
      <c r="O324" s="274"/>
      <c r="P324" s="275"/>
      <c r="Q324" s="275" t="str">
        <f t="shared" si="6"/>
        <v/>
      </c>
      <c r="R324" s="281">
        <f t="shared" si="7"/>
        <v>0</v>
      </c>
      <c r="S324" s="232" t="str">
        <f t="array" ref="S324">XLOOKUP(E324,PESOS!$B$2:$B2624,PESOS!$F$2:$F2624,"")</f>
        <v/>
      </c>
      <c r="T324" s="223" t="str">
        <f t="shared" si="8"/>
        <v/>
      </c>
      <c r="V324" s="277" t="str">
        <f t="shared" si="9"/>
        <v/>
      </c>
      <c r="W324" s="233"/>
    </row>
    <row r="325">
      <c r="B325" s="199"/>
      <c r="C325" s="223"/>
      <c r="E325" s="223"/>
      <c r="F325" s="223" t="str">
        <f t="array" ref="F325">IF(E325="","",XLOOKUP(E325,DATOS!$D$6:$D2624,DATOS!$C$6:$C2624,0,0,1))</f>
        <v/>
      </c>
      <c r="G325" s="189"/>
      <c r="H325" s="189"/>
      <c r="I325" s="270"/>
      <c r="J325" s="270"/>
      <c r="K325" s="270" t="str">
        <f t="shared" si="3"/>
        <v/>
      </c>
      <c r="L325" s="271" t="str">
        <f t="shared" si="4"/>
        <v/>
      </c>
      <c r="M325" s="279"/>
      <c r="N325" s="273" t="str">
        <f t="shared" si="5"/>
        <v/>
      </c>
      <c r="O325" s="274"/>
      <c r="P325" s="275"/>
      <c r="Q325" s="275" t="str">
        <f t="shared" si="6"/>
        <v/>
      </c>
      <c r="R325" s="281">
        <f t="shared" si="7"/>
        <v>0</v>
      </c>
      <c r="S325" s="232" t="str">
        <f t="array" ref="S325">XLOOKUP(E325,PESOS!$B$2:$B2624,PESOS!$F$2:$F2624,"")</f>
        <v/>
      </c>
      <c r="T325" s="223" t="str">
        <f t="shared" si="8"/>
        <v/>
      </c>
      <c r="V325" s="277" t="str">
        <f t="shared" si="9"/>
        <v/>
      </c>
      <c r="W325" s="233"/>
    </row>
    <row r="326">
      <c r="B326" s="199"/>
      <c r="C326" s="223"/>
      <c r="E326" s="223"/>
      <c r="F326" s="223" t="str">
        <f t="array" ref="F326">IF(E326="","",XLOOKUP(E326,DATOS!$D$6:$D2624,DATOS!$C$6:$C2624,0,0,1))</f>
        <v/>
      </c>
      <c r="G326" s="189"/>
      <c r="H326" s="189"/>
      <c r="I326" s="270"/>
      <c r="J326" s="270"/>
      <c r="K326" s="270" t="str">
        <f t="shared" si="3"/>
        <v/>
      </c>
      <c r="L326" s="271" t="str">
        <f t="shared" si="4"/>
        <v/>
      </c>
      <c r="M326" s="279"/>
      <c r="N326" s="273" t="str">
        <f t="shared" si="5"/>
        <v/>
      </c>
      <c r="O326" s="274"/>
      <c r="P326" s="275"/>
      <c r="Q326" s="275" t="str">
        <f t="shared" si="6"/>
        <v/>
      </c>
      <c r="R326" s="281">
        <f t="shared" si="7"/>
        <v>0</v>
      </c>
      <c r="S326" s="232" t="str">
        <f t="array" ref="S326">XLOOKUP(E326,PESOS!$B$2:$B2624,PESOS!$F$2:$F2624,"")</f>
        <v/>
      </c>
      <c r="T326" s="223" t="str">
        <f t="shared" si="8"/>
        <v/>
      </c>
      <c r="V326" s="277" t="str">
        <f t="shared" si="9"/>
        <v/>
      </c>
      <c r="W326" s="233"/>
    </row>
    <row r="327">
      <c r="B327" s="199"/>
      <c r="C327" s="223"/>
      <c r="E327" s="223"/>
      <c r="F327" s="223" t="str">
        <f t="array" ref="F327">IF(E327="","",XLOOKUP(E327,DATOS!$D$6:$D2624,DATOS!$C$6:$C2624,0,0,1))</f>
        <v/>
      </c>
      <c r="G327" s="189"/>
      <c r="H327" s="189"/>
      <c r="I327" s="270"/>
      <c r="J327" s="270"/>
      <c r="K327" s="270" t="str">
        <f t="shared" si="3"/>
        <v/>
      </c>
      <c r="L327" s="271" t="str">
        <f t="shared" si="4"/>
        <v/>
      </c>
      <c r="M327" s="279"/>
      <c r="N327" s="273" t="str">
        <f t="shared" si="5"/>
        <v/>
      </c>
      <c r="O327" s="274"/>
      <c r="P327" s="275"/>
      <c r="Q327" s="275" t="str">
        <f t="shared" si="6"/>
        <v/>
      </c>
      <c r="R327" s="281">
        <f t="shared" si="7"/>
        <v>0</v>
      </c>
      <c r="S327" s="232" t="str">
        <f t="array" ref="S327">XLOOKUP(E327,PESOS!$B$2:$B2624,PESOS!$F$2:$F2624,"")</f>
        <v/>
      </c>
      <c r="T327" s="223" t="str">
        <f t="shared" si="8"/>
        <v/>
      </c>
      <c r="V327" s="277" t="str">
        <f t="shared" si="9"/>
        <v/>
      </c>
      <c r="W327" s="233"/>
    </row>
    <row r="328">
      <c r="B328" s="199"/>
      <c r="C328" s="223"/>
      <c r="E328" s="223"/>
      <c r="F328" s="223" t="str">
        <f t="array" ref="F328">IF(E328="","",XLOOKUP(E328,DATOS!$D$6:$D2624,DATOS!$C$6:$C2624,0,0,1))</f>
        <v/>
      </c>
      <c r="G328" s="189"/>
      <c r="H328" s="189"/>
      <c r="I328" s="270"/>
      <c r="J328" s="270"/>
      <c r="K328" s="270" t="str">
        <f t="shared" si="3"/>
        <v/>
      </c>
      <c r="L328" s="271" t="str">
        <f t="shared" si="4"/>
        <v/>
      </c>
      <c r="M328" s="279"/>
      <c r="N328" s="273" t="str">
        <f t="shared" si="5"/>
        <v/>
      </c>
      <c r="O328" s="274"/>
      <c r="P328" s="275"/>
      <c r="Q328" s="275" t="str">
        <f t="shared" si="6"/>
        <v/>
      </c>
      <c r="R328" s="281">
        <f t="shared" si="7"/>
        <v>0</v>
      </c>
      <c r="S328" s="232" t="str">
        <f t="array" ref="S328">XLOOKUP(E328,PESOS!$B$2:$B2624,PESOS!$F$2:$F2624,"")</f>
        <v/>
      </c>
      <c r="T328" s="223" t="str">
        <f t="shared" si="8"/>
        <v/>
      </c>
      <c r="V328" s="277" t="str">
        <f t="shared" si="9"/>
        <v/>
      </c>
      <c r="W328" s="233"/>
    </row>
    <row r="329">
      <c r="B329" s="199"/>
      <c r="C329" s="223"/>
      <c r="E329" s="223"/>
      <c r="F329" s="223" t="str">
        <f t="array" ref="F329">IF(E329="","",XLOOKUP(E329,DATOS!$D$6:$D2624,DATOS!$C$6:$C2624,0,0,1))</f>
        <v/>
      </c>
      <c r="G329" s="189"/>
      <c r="H329" s="189"/>
      <c r="I329" s="270"/>
      <c r="J329" s="270"/>
      <c r="K329" s="270" t="str">
        <f t="shared" si="3"/>
        <v/>
      </c>
      <c r="L329" s="271" t="str">
        <f t="shared" si="4"/>
        <v/>
      </c>
      <c r="M329" s="279"/>
      <c r="N329" s="273" t="str">
        <f t="shared" si="5"/>
        <v/>
      </c>
      <c r="O329" s="274"/>
      <c r="P329" s="275"/>
      <c r="Q329" s="275" t="str">
        <f t="shared" si="6"/>
        <v/>
      </c>
      <c r="R329" s="281">
        <f t="shared" si="7"/>
        <v>0</v>
      </c>
      <c r="S329" s="232" t="str">
        <f t="array" ref="S329">XLOOKUP(E329,PESOS!$B$2:$B2624,PESOS!$F$2:$F2624,"")</f>
        <v/>
      </c>
      <c r="T329" s="223" t="str">
        <f t="shared" si="8"/>
        <v/>
      </c>
      <c r="V329" s="277" t="str">
        <f t="shared" si="9"/>
        <v/>
      </c>
      <c r="W329" s="233"/>
    </row>
    <row r="330">
      <c r="B330" s="199"/>
      <c r="C330" s="223"/>
      <c r="E330" s="223"/>
      <c r="F330" s="223" t="str">
        <f t="array" ref="F330">IF(E330="","",XLOOKUP(E330,DATOS!$D$6:$D2624,DATOS!$C$6:$C2624,0,0,1))</f>
        <v/>
      </c>
      <c r="G330" s="189"/>
      <c r="H330" s="189"/>
      <c r="I330" s="270"/>
      <c r="J330" s="270"/>
      <c r="K330" s="270" t="str">
        <f t="shared" si="3"/>
        <v/>
      </c>
      <c r="L330" s="271" t="str">
        <f t="shared" si="4"/>
        <v/>
      </c>
      <c r="M330" s="279"/>
      <c r="N330" s="273" t="str">
        <f t="shared" si="5"/>
        <v/>
      </c>
      <c r="O330" s="274"/>
      <c r="P330" s="275"/>
      <c r="Q330" s="275" t="str">
        <f t="shared" si="6"/>
        <v/>
      </c>
      <c r="R330" s="281">
        <f t="shared" si="7"/>
        <v>0</v>
      </c>
      <c r="S330" s="232" t="str">
        <f t="array" ref="S330">XLOOKUP(E330,PESOS!$B$2:$B2624,PESOS!$F$2:$F2624,"")</f>
        <v/>
      </c>
      <c r="T330" s="223" t="str">
        <f t="shared" si="8"/>
        <v/>
      </c>
      <c r="V330" s="277" t="str">
        <f t="shared" si="9"/>
        <v/>
      </c>
      <c r="W330" s="233"/>
    </row>
    <row r="331">
      <c r="B331" s="199"/>
      <c r="C331" s="223"/>
      <c r="E331" s="223"/>
      <c r="F331" s="223" t="str">
        <f t="array" ref="F331">IF(E331="","",XLOOKUP(E331,DATOS!$D$6:$D2624,DATOS!$C$6:$C2624,0,0,1))</f>
        <v/>
      </c>
      <c r="G331" s="189"/>
      <c r="H331" s="189"/>
      <c r="I331" s="270"/>
      <c r="J331" s="270"/>
      <c r="K331" s="270" t="str">
        <f t="shared" si="3"/>
        <v/>
      </c>
      <c r="L331" s="271" t="str">
        <f t="shared" si="4"/>
        <v/>
      </c>
      <c r="M331" s="279"/>
      <c r="N331" s="273" t="str">
        <f t="shared" si="5"/>
        <v/>
      </c>
      <c r="O331" s="274"/>
      <c r="P331" s="275"/>
      <c r="Q331" s="275" t="str">
        <f t="shared" si="6"/>
        <v/>
      </c>
      <c r="R331" s="281">
        <f t="shared" si="7"/>
        <v>0</v>
      </c>
      <c r="S331" s="232" t="str">
        <f t="array" ref="S331">XLOOKUP(E331,PESOS!$B$2:$B2624,PESOS!$F$2:$F2624,"")</f>
        <v/>
      </c>
      <c r="T331" s="223" t="str">
        <f t="shared" si="8"/>
        <v/>
      </c>
      <c r="V331" s="277" t="str">
        <f t="shared" si="9"/>
        <v/>
      </c>
      <c r="W331" s="233"/>
    </row>
    <row r="332">
      <c r="B332" s="199"/>
      <c r="C332" s="223"/>
      <c r="E332" s="223"/>
      <c r="F332" s="223" t="str">
        <f t="array" ref="F332">IF(E332="","",XLOOKUP(E332,DATOS!$D$6:$D2624,DATOS!$C$6:$C2624,0,0,1))</f>
        <v/>
      </c>
      <c r="G332" s="189"/>
      <c r="H332" s="189"/>
      <c r="I332" s="270"/>
      <c r="J332" s="270"/>
      <c r="K332" s="270" t="str">
        <f t="shared" si="3"/>
        <v/>
      </c>
      <c r="L332" s="271" t="str">
        <f t="shared" si="4"/>
        <v/>
      </c>
      <c r="M332" s="279"/>
      <c r="N332" s="273" t="str">
        <f t="shared" si="5"/>
        <v/>
      </c>
      <c r="O332" s="274"/>
      <c r="P332" s="275"/>
      <c r="Q332" s="275" t="str">
        <f t="shared" si="6"/>
        <v/>
      </c>
      <c r="R332" s="281">
        <f t="shared" si="7"/>
        <v>0</v>
      </c>
      <c r="S332" s="232" t="str">
        <f t="array" ref="S332">XLOOKUP(E332,PESOS!$B$2:$B2624,PESOS!$F$2:$F2624,"")</f>
        <v/>
      </c>
      <c r="T332" s="223" t="str">
        <f t="shared" si="8"/>
        <v/>
      </c>
      <c r="V332" s="277" t="str">
        <f t="shared" si="9"/>
        <v/>
      </c>
      <c r="W332" s="233"/>
    </row>
    <row r="333">
      <c r="B333" s="199"/>
      <c r="C333" s="223"/>
      <c r="E333" s="223"/>
      <c r="F333" s="223" t="str">
        <f t="array" ref="F333">IF(E333="","",XLOOKUP(E333,DATOS!$D$6:$D2624,DATOS!$C$6:$C2624,0,0,1))</f>
        <v/>
      </c>
      <c r="G333" s="189"/>
      <c r="H333" s="189"/>
      <c r="I333" s="270"/>
      <c r="J333" s="270"/>
      <c r="K333" s="270" t="str">
        <f t="shared" si="3"/>
        <v/>
      </c>
      <c r="L333" s="271" t="str">
        <f t="shared" si="4"/>
        <v/>
      </c>
      <c r="M333" s="279"/>
      <c r="N333" s="273" t="str">
        <f t="shared" si="5"/>
        <v/>
      </c>
      <c r="O333" s="274"/>
      <c r="P333" s="275"/>
      <c r="Q333" s="275" t="str">
        <f t="shared" si="6"/>
        <v/>
      </c>
      <c r="R333" s="281">
        <f t="shared" si="7"/>
        <v>0</v>
      </c>
      <c r="S333" s="232" t="str">
        <f t="array" ref="S333">XLOOKUP(E333,PESOS!$B$2:$B2624,PESOS!$F$2:$F2624,"")</f>
        <v/>
      </c>
      <c r="T333" s="223" t="str">
        <f t="shared" si="8"/>
        <v/>
      </c>
      <c r="V333" s="277" t="str">
        <f t="shared" si="9"/>
        <v/>
      </c>
      <c r="W333" s="233"/>
    </row>
    <row r="334">
      <c r="B334" s="199"/>
      <c r="C334" s="223"/>
      <c r="E334" s="223"/>
      <c r="F334" s="223" t="str">
        <f t="array" ref="F334">IF(E334="","",XLOOKUP(E334,DATOS!$D$6:$D2624,DATOS!$C$6:$C2624,0,0,1))</f>
        <v/>
      </c>
      <c r="G334" s="189"/>
      <c r="H334" s="189"/>
      <c r="I334" s="270"/>
      <c r="J334" s="270"/>
      <c r="K334" s="270" t="str">
        <f t="shared" si="3"/>
        <v/>
      </c>
      <c r="L334" s="271" t="str">
        <f t="shared" si="4"/>
        <v/>
      </c>
      <c r="M334" s="279"/>
      <c r="N334" s="273" t="str">
        <f t="shared" si="5"/>
        <v/>
      </c>
      <c r="O334" s="274"/>
      <c r="P334" s="275"/>
      <c r="Q334" s="275" t="str">
        <f t="shared" si="6"/>
        <v/>
      </c>
      <c r="R334" s="281">
        <f t="shared" si="7"/>
        <v>0</v>
      </c>
      <c r="S334" s="232" t="str">
        <f t="array" ref="S334">XLOOKUP(E334,PESOS!$B$2:$B2624,PESOS!$F$2:$F2624,"")</f>
        <v/>
      </c>
      <c r="T334" s="223" t="str">
        <f t="shared" si="8"/>
        <v/>
      </c>
      <c r="V334" s="277" t="str">
        <f t="shared" si="9"/>
        <v/>
      </c>
      <c r="W334" s="233"/>
    </row>
    <row r="335">
      <c r="B335" s="199"/>
      <c r="C335" s="223"/>
      <c r="E335" s="223"/>
      <c r="F335" s="223" t="str">
        <f t="array" ref="F335">IF(E335="","",XLOOKUP(E335,DATOS!$D$6:$D2624,DATOS!$C$6:$C2624,0,0,1))</f>
        <v/>
      </c>
      <c r="G335" s="189"/>
      <c r="H335" s="189"/>
      <c r="I335" s="270"/>
      <c r="J335" s="270"/>
      <c r="K335" s="270" t="str">
        <f t="shared" si="3"/>
        <v/>
      </c>
      <c r="L335" s="271" t="str">
        <f t="shared" si="4"/>
        <v/>
      </c>
      <c r="M335" s="279"/>
      <c r="N335" s="273" t="str">
        <f t="shared" si="5"/>
        <v/>
      </c>
      <c r="O335" s="274"/>
      <c r="P335" s="275"/>
      <c r="Q335" s="275" t="str">
        <f t="shared" si="6"/>
        <v/>
      </c>
      <c r="R335" s="281">
        <f t="shared" si="7"/>
        <v>0</v>
      </c>
      <c r="S335" s="232" t="str">
        <f t="array" ref="S335">XLOOKUP(E335,PESOS!$B$2:$B2624,PESOS!$F$2:$F2624,"")</f>
        <v/>
      </c>
      <c r="T335" s="223" t="str">
        <f t="shared" si="8"/>
        <v/>
      </c>
      <c r="V335" s="277" t="str">
        <f t="shared" si="9"/>
        <v/>
      </c>
      <c r="W335" s="233"/>
    </row>
    <row r="336">
      <c r="B336" s="199"/>
      <c r="C336" s="223"/>
      <c r="E336" s="223"/>
      <c r="F336" s="223" t="str">
        <f t="array" ref="F336">IF(E336="","",XLOOKUP(E336,DATOS!$D$6:$D2624,DATOS!$C$6:$C2624,0,0,1))</f>
        <v/>
      </c>
      <c r="G336" s="189"/>
      <c r="H336" s="189"/>
      <c r="I336" s="270"/>
      <c r="J336" s="270"/>
      <c r="K336" s="270" t="str">
        <f t="shared" si="3"/>
        <v/>
      </c>
      <c r="L336" s="271" t="str">
        <f t="shared" si="4"/>
        <v/>
      </c>
      <c r="M336" s="279"/>
      <c r="N336" s="273" t="str">
        <f t="shared" si="5"/>
        <v/>
      </c>
      <c r="O336" s="274"/>
      <c r="P336" s="275"/>
      <c r="Q336" s="275" t="str">
        <f t="shared" si="6"/>
        <v/>
      </c>
      <c r="R336" s="281">
        <f t="shared" si="7"/>
        <v>0</v>
      </c>
      <c r="S336" s="232" t="str">
        <f t="array" ref="S336">XLOOKUP(E336,PESOS!$B$2:$B2624,PESOS!$F$2:$F2624,"")</f>
        <v/>
      </c>
      <c r="T336" s="223" t="str">
        <f t="shared" si="8"/>
        <v/>
      </c>
      <c r="V336" s="277" t="str">
        <f t="shared" si="9"/>
        <v/>
      </c>
      <c r="W336" s="233"/>
    </row>
    <row r="337">
      <c r="B337" s="199"/>
      <c r="C337" s="223"/>
      <c r="E337" s="223"/>
      <c r="F337" s="223" t="str">
        <f t="array" ref="F337">IF(E337="","",XLOOKUP(E337,DATOS!$D$6:$D2624,DATOS!$C$6:$C2624,0,0,1))</f>
        <v/>
      </c>
      <c r="G337" s="189"/>
      <c r="H337" s="189"/>
      <c r="I337" s="270"/>
      <c r="J337" s="270"/>
      <c r="K337" s="270" t="str">
        <f t="shared" si="3"/>
        <v/>
      </c>
      <c r="L337" s="271" t="str">
        <f t="shared" si="4"/>
        <v/>
      </c>
      <c r="M337" s="279"/>
      <c r="N337" s="273" t="str">
        <f t="shared" si="5"/>
        <v/>
      </c>
      <c r="O337" s="274"/>
      <c r="P337" s="275"/>
      <c r="Q337" s="275" t="str">
        <f t="shared" si="6"/>
        <v/>
      </c>
      <c r="R337" s="281">
        <f t="shared" si="7"/>
        <v>0</v>
      </c>
      <c r="S337" s="232" t="str">
        <f t="array" ref="S337">XLOOKUP(E337,PESOS!$B$2:$B2624,PESOS!$F$2:$F2624,"")</f>
        <v/>
      </c>
      <c r="T337" s="223" t="str">
        <f t="shared" si="8"/>
        <v/>
      </c>
      <c r="V337" s="277" t="str">
        <f t="shared" si="9"/>
        <v/>
      </c>
      <c r="W337" s="233"/>
    </row>
    <row r="338">
      <c r="B338" s="199"/>
      <c r="C338" s="223"/>
      <c r="E338" s="223"/>
      <c r="F338" s="223" t="str">
        <f t="array" ref="F338">IF(E338="","",XLOOKUP(E338,DATOS!$D$6:$D2624,DATOS!$C$6:$C2624,0,0,1))</f>
        <v/>
      </c>
      <c r="G338" s="189"/>
      <c r="H338" s="189"/>
      <c r="I338" s="270"/>
      <c r="J338" s="270"/>
      <c r="K338" s="270" t="str">
        <f t="shared" si="3"/>
        <v/>
      </c>
      <c r="L338" s="271" t="str">
        <f t="shared" si="4"/>
        <v/>
      </c>
      <c r="M338" s="279"/>
      <c r="N338" s="273" t="str">
        <f t="shared" si="5"/>
        <v/>
      </c>
      <c r="O338" s="274"/>
      <c r="P338" s="275"/>
      <c r="Q338" s="275" t="str">
        <f t="shared" si="6"/>
        <v/>
      </c>
      <c r="R338" s="281">
        <f t="shared" si="7"/>
        <v>0</v>
      </c>
      <c r="S338" s="232" t="str">
        <f t="array" ref="S338">XLOOKUP(E338,PESOS!$B$2:$B2624,PESOS!$F$2:$F2624,"")</f>
        <v/>
      </c>
      <c r="T338" s="223" t="str">
        <f t="shared" si="8"/>
        <v/>
      </c>
      <c r="V338" s="277" t="str">
        <f t="shared" si="9"/>
        <v/>
      </c>
      <c r="W338" s="233"/>
    </row>
    <row r="339">
      <c r="B339" s="199"/>
      <c r="C339" s="223"/>
      <c r="E339" s="223"/>
      <c r="F339" s="223" t="str">
        <f t="array" ref="F339">IF(E339="","",XLOOKUP(E339,DATOS!$D$6:$D2624,DATOS!$C$6:$C2624,0,0,1))</f>
        <v/>
      </c>
      <c r="G339" s="189"/>
      <c r="H339" s="189"/>
      <c r="I339" s="270"/>
      <c r="J339" s="270"/>
      <c r="K339" s="270" t="str">
        <f t="shared" si="3"/>
        <v/>
      </c>
      <c r="L339" s="271" t="str">
        <f t="shared" si="4"/>
        <v/>
      </c>
      <c r="M339" s="279"/>
      <c r="N339" s="273" t="str">
        <f t="shared" si="5"/>
        <v/>
      </c>
      <c r="O339" s="274"/>
      <c r="P339" s="275"/>
      <c r="Q339" s="275" t="str">
        <f t="shared" si="6"/>
        <v/>
      </c>
      <c r="R339" s="281">
        <f t="shared" si="7"/>
        <v>0</v>
      </c>
      <c r="S339" s="232" t="str">
        <f t="array" ref="S339">XLOOKUP(E339,PESOS!$B$2:$B2624,PESOS!$F$2:$F2624,"")</f>
        <v/>
      </c>
      <c r="T339" s="223" t="str">
        <f t="shared" si="8"/>
        <v/>
      </c>
      <c r="V339" s="277" t="str">
        <f t="shared" si="9"/>
        <v/>
      </c>
      <c r="W339" s="233"/>
    </row>
    <row r="340">
      <c r="B340" s="199"/>
      <c r="C340" s="223"/>
      <c r="E340" s="223"/>
      <c r="F340" s="223" t="str">
        <f t="array" ref="F340">IF(E340="","",XLOOKUP(E340,DATOS!$D$6:$D2624,DATOS!$C$6:$C2624,0,0,1))</f>
        <v/>
      </c>
      <c r="G340" s="189"/>
      <c r="H340" s="189"/>
      <c r="I340" s="270"/>
      <c r="J340" s="270"/>
      <c r="K340" s="270" t="str">
        <f t="shared" si="3"/>
        <v/>
      </c>
      <c r="L340" s="271" t="str">
        <f t="shared" si="4"/>
        <v/>
      </c>
      <c r="M340" s="279"/>
      <c r="N340" s="273" t="str">
        <f t="shared" si="5"/>
        <v/>
      </c>
      <c r="O340" s="274"/>
      <c r="P340" s="275"/>
      <c r="Q340" s="275" t="str">
        <f t="shared" si="6"/>
        <v/>
      </c>
      <c r="R340" s="281">
        <f t="shared" si="7"/>
        <v>0</v>
      </c>
      <c r="S340" s="232" t="str">
        <f t="array" ref="S340">XLOOKUP(E340,PESOS!$B$2:$B2624,PESOS!$F$2:$F2624,"")</f>
        <v/>
      </c>
      <c r="T340" s="223" t="str">
        <f t="shared" si="8"/>
        <v/>
      </c>
      <c r="V340" s="277" t="str">
        <f t="shared" si="9"/>
        <v/>
      </c>
      <c r="W340" s="233"/>
    </row>
    <row r="341">
      <c r="B341" s="199"/>
      <c r="C341" s="223"/>
      <c r="E341" s="223"/>
      <c r="F341" s="223" t="str">
        <f t="array" ref="F341">IF(E341="","",XLOOKUP(E341,DATOS!$D$6:$D2624,DATOS!$C$6:$C2624,0,0,1))</f>
        <v/>
      </c>
      <c r="G341" s="189"/>
      <c r="H341" s="189"/>
      <c r="I341" s="270"/>
      <c r="J341" s="270"/>
      <c r="K341" s="270" t="str">
        <f t="shared" si="3"/>
        <v/>
      </c>
      <c r="L341" s="271" t="str">
        <f t="shared" si="4"/>
        <v/>
      </c>
      <c r="M341" s="279"/>
      <c r="N341" s="273" t="str">
        <f t="shared" si="5"/>
        <v/>
      </c>
      <c r="O341" s="274"/>
      <c r="P341" s="275"/>
      <c r="Q341" s="275" t="str">
        <f t="shared" si="6"/>
        <v/>
      </c>
      <c r="R341" s="281">
        <f t="shared" si="7"/>
        <v>0</v>
      </c>
      <c r="S341" s="232" t="str">
        <f t="array" ref="S341">XLOOKUP(E341,PESOS!$B$2:$B2624,PESOS!$F$2:$F2624,"")</f>
        <v/>
      </c>
      <c r="T341" s="223" t="str">
        <f t="shared" si="8"/>
        <v/>
      </c>
      <c r="V341" s="277" t="str">
        <f t="shared" si="9"/>
        <v/>
      </c>
      <c r="W341" s="233"/>
    </row>
    <row r="342">
      <c r="B342" s="199"/>
      <c r="C342" s="223"/>
      <c r="E342" s="223"/>
      <c r="F342" s="223" t="str">
        <f t="array" ref="F342">IF(E342="","",XLOOKUP(E342,DATOS!$D$6:$D2624,DATOS!$C$6:$C2624,0,0,1))</f>
        <v/>
      </c>
      <c r="G342" s="189"/>
      <c r="H342" s="189"/>
      <c r="I342" s="270"/>
      <c r="J342" s="270"/>
      <c r="K342" s="270" t="str">
        <f t="shared" si="3"/>
        <v/>
      </c>
      <c r="L342" s="271" t="str">
        <f t="shared" si="4"/>
        <v/>
      </c>
      <c r="M342" s="279"/>
      <c r="N342" s="273" t="str">
        <f t="shared" si="5"/>
        <v/>
      </c>
      <c r="O342" s="274"/>
      <c r="P342" s="275"/>
      <c r="Q342" s="275" t="str">
        <f t="shared" si="6"/>
        <v/>
      </c>
      <c r="R342" s="281">
        <f t="shared" si="7"/>
        <v>0</v>
      </c>
      <c r="S342" s="232" t="str">
        <f t="array" ref="S342">XLOOKUP(E342,PESOS!$B$2:$B2624,PESOS!$F$2:$F2624,"")</f>
        <v/>
      </c>
      <c r="T342" s="223" t="str">
        <f t="shared" si="8"/>
        <v/>
      </c>
      <c r="V342" s="277" t="str">
        <f t="shared" si="9"/>
        <v/>
      </c>
      <c r="W342" s="233"/>
    </row>
    <row r="343">
      <c r="B343" s="199"/>
      <c r="C343" s="223"/>
      <c r="E343" s="223"/>
      <c r="F343" s="223" t="str">
        <f t="array" ref="F343">IF(E343="","",XLOOKUP(E343,DATOS!$D$6:$D2624,DATOS!$C$6:$C2624,0,0,1))</f>
        <v/>
      </c>
      <c r="G343" s="189"/>
      <c r="H343" s="189"/>
      <c r="I343" s="270"/>
      <c r="J343" s="270"/>
      <c r="K343" s="270" t="str">
        <f t="shared" si="3"/>
        <v/>
      </c>
      <c r="L343" s="271" t="str">
        <f t="shared" si="4"/>
        <v/>
      </c>
      <c r="M343" s="279"/>
      <c r="N343" s="273" t="str">
        <f t="shared" si="5"/>
        <v/>
      </c>
      <c r="O343" s="274"/>
      <c r="P343" s="275"/>
      <c r="Q343" s="275" t="str">
        <f t="shared" si="6"/>
        <v/>
      </c>
      <c r="R343" s="281">
        <f t="shared" si="7"/>
        <v>0</v>
      </c>
      <c r="S343" s="232" t="str">
        <f t="array" ref="S343">XLOOKUP(E343,PESOS!$B$2:$B2624,PESOS!$F$2:$F2624,"")</f>
        <v/>
      </c>
      <c r="T343" s="223" t="str">
        <f t="shared" si="8"/>
        <v/>
      </c>
      <c r="V343" s="277" t="str">
        <f t="shared" si="9"/>
        <v/>
      </c>
      <c r="W343" s="233"/>
    </row>
    <row r="344">
      <c r="B344" s="199"/>
      <c r="C344" s="223"/>
      <c r="E344" s="223"/>
      <c r="F344" s="223" t="str">
        <f t="array" ref="F344">IF(E344="","",XLOOKUP(E344,DATOS!$D$6:$D2624,DATOS!$C$6:$C2624,0,0,1))</f>
        <v/>
      </c>
      <c r="G344" s="189"/>
      <c r="H344" s="189"/>
      <c r="I344" s="270"/>
      <c r="J344" s="270"/>
      <c r="K344" s="270" t="str">
        <f t="shared" si="3"/>
        <v/>
      </c>
      <c r="L344" s="271" t="str">
        <f t="shared" si="4"/>
        <v/>
      </c>
      <c r="M344" s="279"/>
      <c r="N344" s="273" t="str">
        <f t="shared" si="5"/>
        <v/>
      </c>
      <c r="O344" s="274"/>
      <c r="P344" s="275"/>
      <c r="Q344" s="275" t="str">
        <f t="shared" si="6"/>
        <v/>
      </c>
      <c r="R344" s="281">
        <f t="shared" si="7"/>
        <v>0</v>
      </c>
      <c r="S344" s="232" t="str">
        <f t="array" ref="S344">XLOOKUP(E344,PESOS!$B$2:$B2624,PESOS!$F$2:$F2624,"")</f>
        <v/>
      </c>
      <c r="T344" s="223" t="str">
        <f t="shared" si="8"/>
        <v/>
      </c>
      <c r="V344" s="277" t="str">
        <f t="shared" si="9"/>
        <v/>
      </c>
      <c r="W344" s="233"/>
    </row>
    <row r="345">
      <c r="B345" s="199"/>
      <c r="C345" s="223"/>
      <c r="E345" s="223"/>
      <c r="F345" s="223" t="str">
        <f t="array" ref="F345">IF(E345="","",XLOOKUP(E345,DATOS!$D$6:$D2624,DATOS!$C$6:$C2624,0,0,1))</f>
        <v/>
      </c>
      <c r="G345" s="189"/>
      <c r="H345" s="189"/>
      <c r="I345" s="270"/>
      <c r="J345" s="270"/>
      <c r="K345" s="270" t="str">
        <f t="shared" si="3"/>
        <v/>
      </c>
      <c r="L345" s="271" t="str">
        <f t="shared" si="4"/>
        <v/>
      </c>
      <c r="M345" s="279"/>
      <c r="N345" s="273" t="str">
        <f t="shared" si="5"/>
        <v/>
      </c>
      <c r="O345" s="274"/>
      <c r="P345" s="275"/>
      <c r="Q345" s="275" t="str">
        <f t="shared" si="6"/>
        <v/>
      </c>
      <c r="R345" s="281">
        <f t="shared" si="7"/>
        <v>0</v>
      </c>
      <c r="S345" s="232" t="str">
        <f t="array" ref="S345">XLOOKUP(E345,PESOS!$B$2:$B2624,PESOS!$F$2:$F2624,"")</f>
        <v/>
      </c>
      <c r="T345" s="223" t="str">
        <f t="shared" si="8"/>
        <v/>
      </c>
      <c r="V345" s="277" t="str">
        <f t="shared" si="9"/>
        <v/>
      </c>
      <c r="W345" s="233"/>
    </row>
    <row r="346">
      <c r="B346" s="199"/>
      <c r="C346" s="223"/>
      <c r="E346" s="223"/>
      <c r="F346" s="223" t="str">
        <f t="array" ref="F346">IF(E346="","",XLOOKUP(E346,DATOS!$D$6:$D2624,DATOS!$C$6:$C2624,0,0,1))</f>
        <v/>
      </c>
      <c r="G346" s="189"/>
      <c r="H346" s="189"/>
      <c r="I346" s="270"/>
      <c r="J346" s="270"/>
      <c r="K346" s="270" t="str">
        <f t="shared" si="3"/>
        <v/>
      </c>
      <c r="L346" s="271" t="str">
        <f t="shared" si="4"/>
        <v/>
      </c>
      <c r="M346" s="279"/>
      <c r="N346" s="273" t="str">
        <f t="shared" si="5"/>
        <v/>
      </c>
      <c r="O346" s="274"/>
      <c r="P346" s="275"/>
      <c r="Q346" s="275" t="str">
        <f t="shared" si="6"/>
        <v/>
      </c>
      <c r="R346" s="281">
        <f t="shared" si="7"/>
        <v>0</v>
      </c>
      <c r="S346" s="232" t="str">
        <f t="array" ref="S346">XLOOKUP(E346,PESOS!$B$2:$B2624,PESOS!$F$2:$F2624,"")</f>
        <v/>
      </c>
      <c r="T346" s="223" t="str">
        <f t="shared" si="8"/>
        <v/>
      </c>
      <c r="V346" s="277" t="str">
        <f t="shared" si="9"/>
        <v/>
      </c>
      <c r="W346" s="233"/>
    </row>
    <row r="347">
      <c r="B347" s="199"/>
      <c r="C347" s="223"/>
      <c r="E347" s="223"/>
      <c r="F347" s="223" t="str">
        <f t="array" ref="F347">IF(E347="","",XLOOKUP(E347,DATOS!$D$6:$D2624,DATOS!$C$6:$C2624,0,0,1))</f>
        <v/>
      </c>
      <c r="G347" s="189"/>
      <c r="H347" s="189"/>
      <c r="I347" s="270"/>
      <c r="J347" s="270"/>
      <c r="K347" s="270" t="str">
        <f t="shared" si="3"/>
        <v/>
      </c>
      <c r="L347" s="271" t="str">
        <f t="shared" si="4"/>
        <v/>
      </c>
      <c r="M347" s="279"/>
      <c r="N347" s="273" t="str">
        <f t="shared" si="5"/>
        <v/>
      </c>
      <c r="O347" s="274"/>
      <c r="P347" s="275"/>
      <c r="Q347" s="275" t="str">
        <f t="shared" si="6"/>
        <v/>
      </c>
      <c r="R347" s="281">
        <f t="shared" si="7"/>
        <v>0</v>
      </c>
      <c r="S347" s="232" t="str">
        <f t="array" ref="S347">XLOOKUP(E347,PESOS!$B$2:$B2624,PESOS!$F$2:$F2624,"")</f>
        <v/>
      </c>
      <c r="T347" s="223" t="str">
        <f t="shared" si="8"/>
        <v/>
      </c>
      <c r="V347" s="277" t="str">
        <f t="shared" si="9"/>
        <v/>
      </c>
      <c r="W347" s="233"/>
    </row>
    <row r="348">
      <c r="B348" s="199"/>
      <c r="C348" s="223"/>
      <c r="E348" s="223"/>
      <c r="F348" s="223" t="str">
        <f t="array" ref="F348">IF(E348="","",XLOOKUP(E348,DATOS!$D$6:$D2624,DATOS!$C$6:$C2624,0,0,1))</f>
        <v/>
      </c>
      <c r="G348" s="189"/>
      <c r="H348" s="189"/>
      <c r="I348" s="270"/>
      <c r="J348" s="270"/>
      <c r="K348" s="270" t="str">
        <f t="shared" si="3"/>
        <v/>
      </c>
      <c r="L348" s="271" t="str">
        <f t="shared" si="4"/>
        <v/>
      </c>
      <c r="M348" s="279"/>
      <c r="N348" s="273" t="str">
        <f t="shared" si="5"/>
        <v/>
      </c>
      <c r="O348" s="274"/>
      <c r="P348" s="275"/>
      <c r="Q348" s="275" t="str">
        <f t="shared" si="6"/>
        <v/>
      </c>
      <c r="R348" s="281">
        <f t="shared" si="7"/>
        <v>0</v>
      </c>
      <c r="S348" s="232" t="str">
        <f t="array" ref="S348">XLOOKUP(E348,PESOS!$B$2:$B2624,PESOS!$F$2:$F2624,"")</f>
        <v/>
      </c>
      <c r="T348" s="223" t="str">
        <f t="shared" si="8"/>
        <v/>
      </c>
      <c r="V348" s="277" t="str">
        <f t="shared" si="9"/>
        <v/>
      </c>
      <c r="W348" s="233"/>
    </row>
    <row r="349">
      <c r="B349" s="199"/>
      <c r="C349" s="223"/>
      <c r="E349" s="223"/>
      <c r="F349" s="223" t="str">
        <f t="array" ref="F349">IF(E349="","",XLOOKUP(E349,DATOS!$D$6:$D2624,DATOS!$C$6:$C2624,0,0,1))</f>
        <v/>
      </c>
      <c r="G349" s="189"/>
      <c r="H349" s="189"/>
      <c r="I349" s="270"/>
      <c r="J349" s="270"/>
      <c r="K349" s="270" t="str">
        <f t="shared" si="3"/>
        <v/>
      </c>
      <c r="L349" s="271" t="str">
        <f t="shared" si="4"/>
        <v/>
      </c>
      <c r="M349" s="279"/>
      <c r="N349" s="273" t="str">
        <f t="shared" si="5"/>
        <v/>
      </c>
      <c r="O349" s="274"/>
      <c r="P349" s="275"/>
      <c r="Q349" s="275" t="str">
        <f t="shared" si="6"/>
        <v/>
      </c>
      <c r="R349" s="281">
        <f t="shared" si="7"/>
        <v>0</v>
      </c>
      <c r="S349" s="232" t="str">
        <f t="array" ref="S349">XLOOKUP(E349,PESOS!$B$2:$B2624,PESOS!$F$2:$F2624,"")</f>
        <v/>
      </c>
      <c r="T349" s="223" t="str">
        <f t="shared" si="8"/>
        <v/>
      </c>
      <c r="V349" s="277" t="str">
        <f t="shared" si="9"/>
        <v/>
      </c>
      <c r="W349" s="233"/>
    </row>
    <row r="350">
      <c r="B350" s="199"/>
      <c r="C350" s="223"/>
      <c r="E350" s="223"/>
      <c r="F350" s="223" t="str">
        <f t="array" ref="F350">IF(E350="","",XLOOKUP(E350,DATOS!$D$6:$D2624,DATOS!$C$6:$C2624,0,0,1))</f>
        <v/>
      </c>
      <c r="G350" s="189"/>
      <c r="H350" s="189"/>
      <c r="I350" s="270"/>
      <c r="J350" s="270"/>
      <c r="K350" s="270" t="str">
        <f t="shared" si="3"/>
        <v/>
      </c>
      <c r="L350" s="271" t="str">
        <f t="shared" si="4"/>
        <v/>
      </c>
      <c r="M350" s="279"/>
      <c r="N350" s="273" t="str">
        <f t="shared" si="5"/>
        <v/>
      </c>
      <c r="O350" s="274"/>
      <c r="P350" s="275"/>
      <c r="Q350" s="275" t="str">
        <f t="shared" si="6"/>
        <v/>
      </c>
      <c r="R350" s="281">
        <f t="shared" si="7"/>
        <v>0</v>
      </c>
      <c r="S350" s="232" t="str">
        <f t="array" ref="S350">XLOOKUP(E350,PESOS!$B$2:$B2624,PESOS!$F$2:$F2624,"")</f>
        <v/>
      </c>
      <c r="T350" s="223" t="str">
        <f t="shared" si="8"/>
        <v/>
      </c>
      <c r="V350" s="277" t="str">
        <f t="shared" si="9"/>
        <v/>
      </c>
      <c r="W350" s="233"/>
    </row>
    <row r="351">
      <c r="B351" s="199"/>
      <c r="C351" s="223"/>
      <c r="E351" s="223"/>
      <c r="F351" s="223" t="str">
        <f t="array" ref="F351">IF(E351="","",XLOOKUP(E351,DATOS!$D$6:$D2624,DATOS!$C$6:$C2624,0,0,1))</f>
        <v/>
      </c>
      <c r="G351" s="189"/>
      <c r="H351" s="189"/>
      <c r="I351" s="270"/>
      <c r="J351" s="270"/>
      <c r="K351" s="270" t="str">
        <f t="shared" si="3"/>
        <v/>
      </c>
      <c r="L351" s="271" t="str">
        <f t="shared" si="4"/>
        <v/>
      </c>
      <c r="M351" s="279"/>
      <c r="N351" s="273" t="str">
        <f t="shared" si="5"/>
        <v/>
      </c>
      <c r="O351" s="274"/>
      <c r="P351" s="275"/>
      <c r="Q351" s="275" t="str">
        <f t="shared" si="6"/>
        <v/>
      </c>
      <c r="R351" s="281">
        <f t="shared" si="7"/>
        <v>0</v>
      </c>
      <c r="S351" s="232" t="str">
        <f t="array" ref="S351">XLOOKUP(E351,PESOS!$B$2:$B2624,PESOS!$F$2:$F2624,"")</f>
        <v/>
      </c>
      <c r="T351" s="223" t="str">
        <f t="shared" si="8"/>
        <v/>
      </c>
      <c r="V351" s="277" t="str">
        <f t="shared" si="9"/>
        <v/>
      </c>
      <c r="W351" s="233"/>
    </row>
    <row r="352">
      <c r="B352" s="199"/>
      <c r="C352" s="223"/>
      <c r="E352" s="223"/>
      <c r="F352" s="223" t="str">
        <f t="array" ref="F352">IF(E352="","",XLOOKUP(E352,DATOS!$D$6:$D2624,DATOS!$C$6:$C2624,0,0,1))</f>
        <v/>
      </c>
      <c r="G352" s="189"/>
      <c r="H352" s="189"/>
      <c r="I352" s="270"/>
      <c r="J352" s="270"/>
      <c r="K352" s="270" t="str">
        <f t="shared" si="3"/>
        <v/>
      </c>
      <c r="L352" s="271" t="str">
        <f t="shared" si="4"/>
        <v/>
      </c>
      <c r="M352" s="279"/>
      <c r="N352" s="273" t="str">
        <f t="shared" si="5"/>
        <v/>
      </c>
      <c r="O352" s="274"/>
      <c r="P352" s="275"/>
      <c r="Q352" s="275" t="str">
        <f t="shared" si="6"/>
        <v/>
      </c>
      <c r="R352" s="281">
        <f t="shared" si="7"/>
        <v>0</v>
      </c>
      <c r="S352" s="232" t="str">
        <f t="array" ref="S352">XLOOKUP(E352,PESOS!$B$2:$B2624,PESOS!$F$2:$F2624,"")</f>
        <v/>
      </c>
      <c r="T352" s="223" t="str">
        <f t="shared" si="8"/>
        <v/>
      </c>
      <c r="V352" s="277" t="str">
        <f t="shared" si="9"/>
        <v/>
      </c>
      <c r="W352" s="233"/>
    </row>
    <row r="353">
      <c r="B353" s="199"/>
      <c r="C353" s="223"/>
      <c r="E353" s="223"/>
      <c r="F353" s="223" t="str">
        <f t="array" ref="F353">IF(E353="","",XLOOKUP(E353,DATOS!$D$6:$D2624,DATOS!$C$6:$C2624,0,0,1))</f>
        <v/>
      </c>
      <c r="G353" s="189"/>
      <c r="H353" s="189"/>
      <c r="I353" s="270"/>
      <c r="J353" s="270"/>
      <c r="K353" s="270" t="str">
        <f t="shared" si="3"/>
        <v/>
      </c>
      <c r="L353" s="271" t="str">
        <f t="shared" si="4"/>
        <v/>
      </c>
      <c r="M353" s="279"/>
      <c r="N353" s="273" t="str">
        <f t="shared" si="5"/>
        <v/>
      </c>
      <c r="O353" s="274"/>
      <c r="P353" s="275"/>
      <c r="Q353" s="275" t="str">
        <f t="shared" si="6"/>
        <v/>
      </c>
      <c r="R353" s="281">
        <f t="shared" si="7"/>
        <v>0</v>
      </c>
      <c r="S353" s="232" t="str">
        <f t="array" ref="S353">XLOOKUP(E353,PESOS!$B$2:$B2624,PESOS!$F$2:$F2624,"")</f>
        <v/>
      </c>
      <c r="T353" s="223" t="str">
        <f t="shared" si="8"/>
        <v/>
      </c>
      <c r="V353" s="277" t="str">
        <f t="shared" si="9"/>
        <v/>
      </c>
      <c r="W353" s="233"/>
    </row>
    <row r="354">
      <c r="B354" s="199"/>
      <c r="C354" s="223"/>
      <c r="E354" s="223"/>
      <c r="F354" s="223" t="str">
        <f t="array" ref="F354">IF(E354="","",XLOOKUP(E354,DATOS!$D$6:$D2624,DATOS!$C$6:$C2624,0,0,1))</f>
        <v/>
      </c>
      <c r="G354" s="189"/>
      <c r="H354" s="189"/>
      <c r="I354" s="270"/>
      <c r="J354" s="270"/>
      <c r="K354" s="270" t="str">
        <f t="shared" si="3"/>
        <v/>
      </c>
      <c r="L354" s="271" t="str">
        <f t="shared" si="4"/>
        <v/>
      </c>
      <c r="M354" s="279"/>
      <c r="N354" s="273" t="str">
        <f t="shared" si="5"/>
        <v/>
      </c>
      <c r="O354" s="274"/>
      <c r="P354" s="275"/>
      <c r="Q354" s="275" t="str">
        <f t="shared" si="6"/>
        <v/>
      </c>
      <c r="R354" s="281">
        <f t="shared" si="7"/>
        <v>0</v>
      </c>
      <c r="S354" s="232" t="str">
        <f t="array" ref="S354">XLOOKUP(E354,PESOS!$B$2:$B2624,PESOS!$F$2:$F2624,"")</f>
        <v/>
      </c>
      <c r="T354" s="223" t="str">
        <f t="shared" si="8"/>
        <v/>
      </c>
      <c r="V354" s="277" t="str">
        <f t="shared" si="9"/>
        <v/>
      </c>
      <c r="W354" s="233"/>
    </row>
    <row r="355">
      <c r="B355" s="199"/>
      <c r="C355" s="223"/>
      <c r="E355" s="223"/>
      <c r="F355" s="223" t="str">
        <f t="array" ref="F355">IF(E355="","",XLOOKUP(E355,DATOS!$D$6:$D2624,DATOS!$C$6:$C2624,0,0,1))</f>
        <v/>
      </c>
      <c r="G355" s="189"/>
      <c r="H355" s="189"/>
      <c r="I355" s="270"/>
      <c r="J355" s="270"/>
      <c r="K355" s="270" t="str">
        <f t="shared" si="3"/>
        <v/>
      </c>
      <c r="L355" s="271" t="str">
        <f t="shared" si="4"/>
        <v/>
      </c>
      <c r="M355" s="279"/>
      <c r="N355" s="273" t="str">
        <f t="shared" si="5"/>
        <v/>
      </c>
      <c r="O355" s="274"/>
      <c r="P355" s="275"/>
      <c r="Q355" s="275" t="str">
        <f t="shared" si="6"/>
        <v/>
      </c>
      <c r="R355" s="281">
        <f t="shared" si="7"/>
        <v>0</v>
      </c>
      <c r="S355" s="232" t="str">
        <f t="array" ref="S355">XLOOKUP(E355,PESOS!$B$2:$B2624,PESOS!$F$2:$F2624,"")</f>
        <v/>
      </c>
      <c r="T355" s="223" t="str">
        <f t="shared" si="8"/>
        <v/>
      </c>
      <c r="V355" s="277" t="str">
        <f t="shared" si="9"/>
        <v/>
      </c>
      <c r="W355" s="233"/>
    </row>
    <row r="356">
      <c r="B356" s="199"/>
      <c r="C356" s="223"/>
      <c r="E356" s="223"/>
      <c r="F356" s="223" t="str">
        <f t="array" ref="F356">IF(E356="","",XLOOKUP(E356,DATOS!$D$6:$D2624,DATOS!$C$6:$C2624,0,0,1))</f>
        <v/>
      </c>
      <c r="G356" s="189"/>
      <c r="H356" s="189"/>
      <c r="I356" s="270"/>
      <c r="J356" s="270"/>
      <c r="K356" s="270" t="str">
        <f t="shared" si="3"/>
        <v/>
      </c>
      <c r="L356" s="271" t="str">
        <f t="shared" si="4"/>
        <v/>
      </c>
      <c r="M356" s="279"/>
      <c r="N356" s="273" t="str">
        <f t="shared" si="5"/>
        <v/>
      </c>
      <c r="O356" s="274"/>
      <c r="P356" s="275"/>
      <c r="Q356" s="275" t="str">
        <f t="shared" si="6"/>
        <v/>
      </c>
      <c r="R356" s="281">
        <f t="shared" si="7"/>
        <v>0</v>
      </c>
      <c r="S356" s="232" t="str">
        <f t="array" ref="S356">XLOOKUP(E356,PESOS!$B$2:$B2624,PESOS!$F$2:$F2624,"")</f>
        <v/>
      </c>
      <c r="T356" s="223" t="str">
        <f t="shared" si="8"/>
        <v/>
      </c>
      <c r="V356" s="277" t="str">
        <f t="shared" si="9"/>
        <v/>
      </c>
      <c r="W356" s="233"/>
    </row>
    <row r="357">
      <c r="B357" s="199"/>
      <c r="C357" s="223"/>
      <c r="E357" s="223"/>
      <c r="F357" s="223" t="str">
        <f t="array" ref="F357">IF(E357="","",XLOOKUP(E357,DATOS!$D$6:$D2624,DATOS!$C$6:$C2624,0,0,1))</f>
        <v/>
      </c>
      <c r="G357" s="189"/>
      <c r="H357" s="189"/>
      <c r="I357" s="270"/>
      <c r="J357" s="270"/>
      <c r="K357" s="270" t="str">
        <f t="shared" si="3"/>
        <v/>
      </c>
      <c r="L357" s="271" t="str">
        <f t="shared" si="4"/>
        <v/>
      </c>
      <c r="M357" s="279"/>
      <c r="N357" s="273" t="str">
        <f t="shared" si="5"/>
        <v/>
      </c>
      <c r="O357" s="274"/>
      <c r="P357" s="275"/>
      <c r="Q357" s="275" t="str">
        <f t="shared" si="6"/>
        <v/>
      </c>
      <c r="R357" s="281">
        <f t="shared" si="7"/>
        <v>0</v>
      </c>
      <c r="S357" s="232" t="str">
        <f t="array" ref="S357">XLOOKUP(E357,PESOS!$B$2:$B2624,PESOS!$F$2:$F2624,"")</f>
        <v/>
      </c>
      <c r="T357" s="223" t="str">
        <f t="shared" si="8"/>
        <v/>
      </c>
      <c r="V357" s="277" t="str">
        <f t="shared" si="9"/>
        <v/>
      </c>
      <c r="W357" s="233"/>
    </row>
    <row r="358">
      <c r="B358" s="199"/>
      <c r="C358" s="223"/>
      <c r="E358" s="223"/>
      <c r="F358" s="223" t="str">
        <f t="array" ref="F358">IF(E358="","",XLOOKUP(E358,DATOS!$D$6:$D2624,DATOS!$C$6:$C2624,0,0,1))</f>
        <v/>
      </c>
      <c r="G358" s="189"/>
      <c r="H358" s="189"/>
      <c r="I358" s="270"/>
      <c r="J358" s="270"/>
      <c r="K358" s="270" t="str">
        <f t="shared" si="3"/>
        <v/>
      </c>
      <c r="L358" s="271" t="str">
        <f t="shared" si="4"/>
        <v/>
      </c>
      <c r="M358" s="279"/>
      <c r="N358" s="273" t="str">
        <f t="shared" si="5"/>
        <v/>
      </c>
      <c r="O358" s="274"/>
      <c r="P358" s="275"/>
      <c r="Q358" s="275" t="str">
        <f t="shared" si="6"/>
        <v/>
      </c>
      <c r="R358" s="281">
        <f t="shared" si="7"/>
        <v>0</v>
      </c>
      <c r="S358" s="232" t="str">
        <f t="array" ref="S358">XLOOKUP(E358,PESOS!$B$2:$B2624,PESOS!$F$2:$F2624,"")</f>
        <v/>
      </c>
      <c r="T358" s="223" t="str">
        <f t="shared" si="8"/>
        <v/>
      </c>
      <c r="V358" s="277" t="str">
        <f t="shared" si="9"/>
        <v/>
      </c>
      <c r="W358" s="233"/>
    </row>
    <row r="359">
      <c r="B359" s="199"/>
      <c r="C359" s="223"/>
      <c r="E359" s="223"/>
      <c r="F359" s="223" t="str">
        <f t="array" ref="F359">IF(E359="","",XLOOKUP(E359,DATOS!$D$6:$D2624,DATOS!$C$6:$C2624,0,0,1))</f>
        <v/>
      </c>
      <c r="G359" s="189"/>
      <c r="H359" s="189"/>
      <c r="I359" s="270"/>
      <c r="J359" s="270"/>
      <c r="K359" s="270" t="str">
        <f t="shared" si="3"/>
        <v/>
      </c>
      <c r="L359" s="271" t="str">
        <f t="shared" si="4"/>
        <v/>
      </c>
      <c r="M359" s="279"/>
      <c r="N359" s="273" t="str">
        <f t="shared" si="5"/>
        <v/>
      </c>
      <c r="O359" s="274"/>
      <c r="P359" s="275"/>
      <c r="Q359" s="275" t="str">
        <f t="shared" si="6"/>
        <v/>
      </c>
      <c r="R359" s="281">
        <f t="shared" si="7"/>
        <v>0</v>
      </c>
      <c r="S359" s="232" t="str">
        <f t="array" ref="S359">XLOOKUP(E359,PESOS!$B$2:$B2624,PESOS!$F$2:$F2624,"")</f>
        <v/>
      </c>
      <c r="T359" s="223" t="str">
        <f t="shared" si="8"/>
        <v/>
      </c>
      <c r="V359" s="277" t="str">
        <f t="shared" si="9"/>
        <v/>
      </c>
      <c r="W359" s="233"/>
    </row>
    <row r="360">
      <c r="B360" s="199"/>
      <c r="C360" s="223"/>
      <c r="E360" s="223"/>
      <c r="F360" s="223" t="str">
        <f t="array" ref="F360">IF(E360="","",XLOOKUP(E360,DATOS!$D$6:$D2624,DATOS!$C$6:$C2624,0,0,1))</f>
        <v/>
      </c>
      <c r="G360" s="189"/>
      <c r="H360" s="189"/>
      <c r="I360" s="270"/>
      <c r="J360" s="270"/>
      <c r="K360" s="270" t="str">
        <f t="shared" si="3"/>
        <v/>
      </c>
      <c r="L360" s="271" t="str">
        <f t="shared" si="4"/>
        <v/>
      </c>
      <c r="M360" s="279"/>
      <c r="N360" s="273" t="str">
        <f t="shared" si="5"/>
        <v/>
      </c>
      <c r="O360" s="274"/>
      <c r="P360" s="275"/>
      <c r="Q360" s="275" t="str">
        <f t="shared" si="6"/>
        <v/>
      </c>
      <c r="R360" s="281">
        <f t="shared" si="7"/>
        <v>0</v>
      </c>
      <c r="S360" s="232" t="str">
        <f t="array" ref="S360">XLOOKUP(E360,PESOS!$B$2:$B2624,PESOS!$F$2:$F2624,"")</f>
        <v/>
      </c>
      <c r="T360" s="223" t="str">
        <f t="shared" si="8"/>
        <v/>
      </c>
      <c r="V360" s="277" t="str">
        <f t="shared" si="9"/>
        <v/>
      </c>
      <c r="W360" s="233"/>
    </row>
    <row r="361">
      <c r="B361" s="199"/>
      <c r="C361" s="223"/>
      <c r="E361" s="223"/>
      <c r="F361" s="223" t="str">
        <f t="array" ref="F361">IF(E361="","",XLOOKUP(E361,DATOS!$D$6:$D2624,DATOS!$C$6:$C2624,0,0,1))</f>
        <v/>
      </c>
      <c r="G361" s="189"/>
      <c r="H361" s="189"/>
      <c r="I361" s="270"/>
      <c r="J361" s="270"/>
      <c r="K361" s="270" t="str">
        <f t="shared" si="3"/>
        <v/>
      </c>
      <c r="L361" s="271" t="str">
        <f t="shared" si="4"/>
        <v/>
      </c>
      <c r="M361" s="279"/>
      <c r="N361" s="273" t="str">
        <f t="shared" si="5"/>
        <v/>
      </c>
      <c r="O361" s="274"/>
      <c r="P361" s="275"/>
      <c r="Q361" s="275" t="str">
        <f t="shared" si="6"/>
        <v/>
      </c>
      <c r="R361" s="281">
        <f t="shared" si="7"/>
        <v>0</v>
      </c>
      <c r="S361" s="232" t="str">
        <f t="array" ref="S361">XLOOKUP(E361,PESOS!$B$2:$B2624,PESOS!$F$2:$F2624,"")</f>
        <v/>
      </c>
      <c r="T361" s="223" t="str">
        <f t="shared" si="8"/>
        <v/>
      </c>
      <c r="V361" s="277" t="str">
        <f t="shared" si="9"/>
        <v/>
      </c>
      <c r="W361" s="233"/>
    </row>
    <row r="362">
      <c r="B362" s="199"/>
      <c r="C362" s="223"/>
      <c r="E362" s="223"/>
      <c r="F362" s="223" t="str">
        <f t="array" ref="F362">IF(E362="","",XLOOKUP(E362,DATOS!$D$6:$D2624,DATOS!$C$6:$C2624,0,0,1))</f>
        <v/>
      </c>
      <c r="G362" s="189"/>
      <c r="H362" s="189"/>
      <c r="I362" s="270"/>
      <c r="J362" s="270"/>
      <c r="K362" s="270" t="str">
        <f t="shared" si="3"/>
        <v/>
      </c>
      <c r="L362" s="271" t="str">
        <f t="shared" si="4"/>
        <v/>
      </c>
      <c r="M362" s="279"/>
      <c r="N362" s="273" t="str">
        <f t="shared" si="5"/>
        <v/>
      </c>
      <c r="O362" s="274"/>
      <c r="P362" s="275"/>
      <c r="Q362" s="275" t="str">
        <f t="shared" si="6"/>
        <v/>
      </c>
      <c r="R362" s="281">
        <f t="shared" si="7"/>
        <v>0</v>
      </c>
      <c r="S362" s="232" t="str">
        <f t="array" ref="S362">XLOOKUP(E362,PESOS!$B$2:$B2624,PESOS!$F$2:$F2624,"")</f>
        <v/>
      </c>
      <c r="T362" s="223" t="str">
        <f t="shared" si="8"/>
        <v/>
      </c>
      <c r="V362" s="277" t="str">
        <f t="shared" si="9"/>
        <v/>
      </c>
      <c r="W362" s="233"/>
    </row>
    <row r="363">
      <c r="B363" s="199"/>
      <c r="C363" s="223"/>
      <c r="E363" s="223"/>
      <c r="F363" s="223" t="str">
        <f t="array" ref="F363">IF(E363="","",XLOOKUP(E363,DATOS!$D$6:$D2624,DATOS!$C$6:$C2624,0,0,1))</f>
        <v/>
      </c>
      <c r="G363" s="189"/>
      <c r="H363" s="189"/>
      <c r="I363" s="270"/>
      <c r="J363" s="270"/>
      <c r="K363" s="270" t="str">
        <f t="shared" si="3"/>
        <v/>
      </c>
      <c r="L363" s="271" t="str">
        <f t="shared" si="4"/>
        <v/>
      </c>
      <c r="M363" s="279"/>
      <c r="N363" s="273" t="str">
        <f t="shared" si="5"/>
        <v/>
      </c>
      <c r="O363" s="274"/>
      <c r="P363" s="275"/>
      <c r="Q363" s="275" t="str">
        <f t="shared" si="6"/>
        <v/>
      </c>
      <c r="R363" s="281">
        <f t="shared" si="7"/>
        <v>0</v>
      </c>
      <c r="S363" s="232" t="str">
        <f t="array" ref="S363">XLOOKUP(E363,PESOS!$B$2:$B2624,PESOS!$F$2:$F2624,"")</f>
        <v/>
      </c>
      <c r="T363" s="223" t="str">
        <f t="shared" si="8"/>
        <v/>
      </c>
      <c r="V363" s="277" t="str">
        <f t="shared" si="9"/>
        <v/>
      </c>
      <c r="W363" s="233"/>
    </row>
    <row r="364">
      <c r="B364" s="199"/>
      <c r="C364" s="223"/>
      <c r="E364" s="223"/>
      <c r="F364" s="223" t="str">
        <f t="array" ref="F364">IF(E364="","",XLOOKUP(E364,DATOS!$D$6:$D2624,DATOS!$C$6:$C2624,0,0,1))</f>
        <v/>
      </c>
      <c r="G364" s="189"/>
      <c r="H364" s="189"/>
      <c r="I364" s="270"/>
      <c r="J364" s="270"/>
      <c r="K364" s="270" t="str">
        <f t="shared" si="3"/>
        <v/>
      </c>
      <c r="L364" s="271" t="str">
        <f t="shared" si="4"/>
        <v/>
      </c>
      <c r="M364" s="279"/>
      <c r="N364" s="273" t="str">
        <f t="shared" si="5"/>
        <v/>
      </c>
      <c r="O364" s="274"/>
      <c r="P364" s="275"/>
      <c r="Q364" s="275" t="str">
        <f t="shared" si="6"/>
        <v/>
      </c>
      <c r="R364" s="281">
        <f t="shared" si="7"/>
        <v>0</v>
      </c>
      <c r="S364" s="232" t="str">
        <f t="array" ref="S364">XLOOKUP(E364,PESOS!$B$2:$B2624,PESOS!$F$2:$F2624,"")</f>
        <v/>
      </c>
      <c r="T364" s="223" t="str">
        <f t="shared" si="8"/>
        <v/>
      </c>
      <c r="V364" s="277" t="str">
        <f t="shared" si="9"/>
        <v/>
      </c>
      <c r="W364" s="233"/>
    </row>
    <row r="365">
      <c r="B365" s="199"/>
      <c r="C365" s="223"/>
      <c r="E365" s="223"/>
      <c r="F365" s="223" t="str">
        <f t="array" ref="F365">IF(E365="","",XLOOKUP(E365,DATOS!$D$6:$D2624,DATOS!$C$6:$C2624,0,0,1))</f>
        <v/>
      </c>
      <c r="G365" s="189"/>
      <c r="H365" s="189"/>
      <c r="I365" s="270"/>
      <c r="J365" s="270"/>
      <c r="K365" s="270" t="str">
        <f t="shared" si="3"/>
        <v/>
      </c>
      <c r="L365" s="271" t="str">
        <f t="shared" si="4"/>
        <v/>
      </c>
      <c r="M365" s="279"/>
      <c r="N365" s="273" t="str">
        <f t="shared" si="5"/>
        <v/>
      </c>
      <c r="O365" s="274"/>
      <c r="P365" s="275"/>
      <c r="Q365" s="275" t="str">
        <f t="shared" si="6"/>
        <v/>
      </c>
      <c r="R365" s="281">
        <f t="shared" si="7"/>
        <v>0</v>
      </c>
      <c r="S365" s="232" t="str">
        <f t="array" ref="S365">XLOOKUP(E365,PESOS!$B$2:$B2624,PESOS!$F$2:$F2624,"")</f>
        <v/>
      </c>
      <c r="T365" s="223" t="str">
        <f t="shared" si="8"/>
        <v/>
      </c>
      <c r="V365" s="277" t="str">
        <f t="shared" si="9"/>
        <v/>
      </c>
      <c r="W365" s="233"/>
    </row>
    <row r="366">
      <c r="B366" s="199"/>
      <c r="C366" s="223"/>
      <c r="E366" s="223"/>
      <c r="F366" s="223" t="str">
        <f t="array" ref="F366">IF(E366="","",XLOOKUP(E366,DATOS!$D$6:$D2624,DATOS!$C$6:$C2624,0,0,1))</f>
        <v/>
      </c>
      <c r="G366" s="189"/>
      <c r="H366" s="189"/>
      <c r="I366" s="270"/>
      <c r="J366" s="270"/>
      <c r="K366" s="270" t="str">
        <f t="shared" si="3"/>
        <v/>
      </c>
      <c r="L366" s="271" t="str">
        <f t="shared" si="4"/>
        <v/>
      </c>
      <c r="M366" s="279"/>
      <c r="N366" s="273" t="str">
        <f t="shared" si="5"/>
        <v/>
      </c>
      <c r="O366" s="274"/>
      <c r="P366" s="275"/>
      <c r="Q366" s="275" t="str">
        <f t="shared" si="6"/>
        <v/>
      </c>
      <c r="R366" s="281">
        <f t="shared" si="7"/>
        <v>0</v>
      </c>
      <c r="S366" s="232" t="str">
        <f t="array" ref="S366">XLOOKUP(E366,PESOS!$B$2:$B2624,PESOS!$F$2:$F2624,"")</f>
        <v/>
      </c>
      <c r="T366" s="223" t="str">
        <f t="shared" si="8"/>
        <v/>
      </c>
      <c r="V366" s="277" t="str">
        <f t="shared" si="9"/>
        <v/>
      </c>
      <c r="W366" s="233"/>
    </row>
    <row r="367">
      <c r="B367" s="199"/>
      <c r="C367" s="223"/>
      <c r="E367" s="223"/>
      <c r="F367" s="223" t="str">
        <f t="array" ref="F367">IF(E367="","",XLOOKUP(E367,DATOS!$D$6:$D2624,DATOS!$C$6:$C2624,0,0,1))</f>
        <v/>
      </c>
      <c r="G367" s="189"/>
      <c r="H367" s="189"/>
      <c r="I367" s="270"/>
      <c r="J367" s="270"/>
      <c r="K367" s="270" t="str">
        <f t="shared" si="3"/>
        <v/>
      </c>
      <c r="L367" s="271" t="str">
        <f t="shared" si="4"/>
        <v/>
      </c>
      <c r="M367" s="279"/>
      <c r="N367" s="273" t="str">
        <f t="shared" si="5"/>
        <v/>
      </c>
      <c r="O367" s="274"/>
      <c r="P367" s="275"/>
      <c r="Q367" s="275" t="str">
        <f t="shared" si="6"/>
        <v/>
      </c>
      <c r="R367" s="281">
        <f t="shared" si="7"/>
        <v>0</v>
      </c>
      <c r="S367" s="232" t="str">
        <f t="array" ref="S367">XLOOKUP(E367,PESOS!$B$2:$B2624,PESOS!$F$2:$F2624,"")</f>
        <v/>
      </c>
      <c r="T367" s="223" t="str">
        <f t="shared" si="8"/>
        <v/>
      </c>
      <c r="V367" s="277" t="str">
        <f t="shared" si="9"/>
        <v/>
      </c>
      <c r="W367" s="233"/>
    </row>
    <row r="368">
      <c r="B368" s="199"/>
      <c r="C368" s="223"/>
      <c r="E368" s="223"/>
      <c r="F368" s="223" t="str">
        <f t="array" ref="F368">IF(E368="","",XLOOKUP(E368,DATOS!$D$6:$D2624,DATOS!$C$6:$C2624,0,0,1))</f>
        <v/>
      </c>
      <c r="G368" s="189"/>
      <c r="H368" s="189"/>
      <c r="I368" s="270"/>
      <c r="J368" s="270"/>
      <c r="K368" s="270" t="str">
        <f t="shared" si="3"/>
        <v/>
      </c>
      <c r="L368" s="271" t="str">
        <f t="shared" si="4"/>
        <v/>
      </c>
      <c r="M368" s="279"/>
      <c r="N368" s="273" t="str">
        <f t="shared" si="5"/>
        <v/>
      </c>
      <c r="O368" s="274"/>
      <c r="P368" s="275"/>
      <c r="Q368" s="275" t="str">
        <f t="shared" si="6"/>
        <v/>
      </c>
      <c r="R368" s="281">
        <f t="shared" si="7"/>
        <v>0</v>
      </c>
      <c r="S368" s="232" t="str">
        <f t="array" ref="S368">XLOOKUP(E368,PESOS!$B$2:$B2624,PESOS!$F$2:$F2624,"")</f>
        <v/>
      </c>
      <c r="T368" s="223" t="str">
        <f t="shared" si="8"/>
        <v/>
      </c>
      <c r="V368" s="277" t="str">
        <f t="shared" si="9"/>
        <v/>
      </c>
      <c r="W368" s="233"/>
    </row>
    <row r="369">
      <c r="B369" s="199"/>
      <c r="C369" s="223"/>
      <c r="E369" s="223"/>
      <c r="F369" s="223" t="str">
        <f t="array" ref="F369">IF(E369="","",XLOOKUP(E369,DATOS!$D$6:$D2624,DATOS!$C$6:$C2624,0,0,1))</f>
        <v/>
      </c>
      <c r="G369" s="189"/>
      <c r="H369" s="189"/>
      <c r="I369" s="270"/>
      <c r="J369" s="270"/>
      <c r="K369" s="270" t="str">
        <f t="shared" si="3"/>
        <v/>
      </c>
      <c r="L369" s="271" t="str">
        <f t="shared" si="4"/>
        <v/>
      </c>
      <c r="M369" s="279"/>
      <c r="N369" s="273" t="str">
        <f t="shared" si="5"/>
        <v/>
      </c>
      <c r="O369" s="274"/>
      <c r="P369" s="275"/>
      <c r="Q369" s="275" t="str">
        <f t="shared" si="6"/>
        <v/>
      </c>
      <c r="R369" s="281">
        <f t="shared" si="7"/>
        <v>0</v>
      </c>
      <c r="S369" s="232" t="str">
        <f t="array" ref="S369">XLOOKUP(E369,PESOS!$B$2:$B2624,PESOS!$F$2:$F2624,"")</f>
        <v/>
      </c>
      <c r="T369" s="223" t="str">
        <f t="shared" si="8"/>
        <v/>
      </c>
      <c r="V369" s="277" t="str">
        <f t="shared" si="9"/>
        <v/>
      </c>
      <c r="W369" s="233"/>
    </row>
    <row r="370">
      <c r="B370" s="199"/>
      <c r="C370" s="223"/>
      <c r="E370" s="223"/>
      <c r="F370" s="223" t="str">
        <f t="array" ref="F370">IF(E370="","",XLOOKUP(E370,DATOS!$D$6:$D2624,DATOS!$C$6:$C2624,0,0,1))</f>
        <v/>
      </c>
      <c r="G370" s="189"/>
      <c r="H370" s="189"/>
      <c r="I370" s="270"/>
      <c r="J370" s="270"/>
      <c r="K370" s="270" t="str">
        <f t="shared" si="3"/>
        <v/>
      </c>
      <c r="L370" s="271" t="str">
        <f t="shared" si="4"/>
        <v/>
      </c>
      <c r="M370" s="279"/>
      <c r="N370" s="273" t="str">
        <f t="shared" si="5"/>
        <v/>
      </c>
      <c r="O370" s="274"/>
      <c r="P370" s="275"/>
      <c r="Q370" s="275" t="str">
        <f t="shared" si="6"/>
        <v/>
      </c>
      <c r="R370" s="281">
        <f t="shared" si="7"/>
        <v>0</v>
      </c>
      <c r="S370" s="232" t="str">
        <f t="array" ref="S370">XLOOKUP(E370,PESOS!$B$2:$B2624,PESOS!$F$2:$F2624,"")</f>
        <v/>
      </c>
      <c r="T370" s="223" t="str">
        <f t="shared" si="8"/>
        <v/>
      </c>
      <c r="V370" s="277" t="str">
        <f t="shared" si="9"/>
        <v/>
      </c>
      <c r="W370" s="233"/>
    </row>
    <row r="371">
      <c r="B371" s="199"/>
      <c r="C371" s="223"/>
      <c r="E371" s="223"/>
      <c r="F371" s="223" t="str">
        <f t="array" ref="F371">IF(E371="","",XLOOKUP(E371,DATOS!$D$6:$D2624,DATOS!$C$6:$C2624,0,0,1))</f>
        <v/>
      </c>
      <c r="G371" s="189"/>
      <c r="H371" s="189"/>
      <c r="I371" s="270"/>
      <c r="J371" s="270"/>
      <c r="K371" s="270" t="str">
        <f t="shared" si="3"/>
        <v/>
      </c>
      <c r="L371" s="271" t="str">
        <f t="shared" si="4"/>
        <v/>
      </c>
      <c r="M371" s="279"/>
      <c r="N371" s="273" t="str">
        <f t="shared" si="5"/>
        <v/>
      </c>
      <c r="O371" s="274"/>
      <c r="P371" s="275"/>
      <c r="Q371" s="275" t="str">
        <f t="shared" si="6"/>
        <v/>
      </c>
      <c r="R371" s="281">
        <f t="shared" si="7"/>
        <v>0</v>
      </c>
      <c r="S371" s="232" t="str">
        <f t="array" ref="S371">XLOOKUP(E371,PESOS!$B$2:$B2624,PESOS!$F$2:$F2624,"")</f>
        <v/>
      </c>
      <c r="T371" s="223" t="str">
        <f t="shared" si="8"/>
        <v/>
      </c>
      <c r="V371" s="277" t="str">
        <f t="shared" si="9"/>
        <v/>
      </c>
      <c r="W371" s="233"/>
    </row>
    <row r="372">
      <c r="B372" s="199"/>
      <c r="C372" s="223"/>
      <c r="E372" s="223"/>
      <c r="F372" s="223" t="str">
        <f t="array" ref="F372">IF(E372="","",XLOOKUP(E372,DATOS!$D$6:$D2624,DATOS!$C$6:$C2624,0,0,1))</f>
        <v/>
      </c>
      <c r="G372" s="189"/>
      <c r="H372" s="189"/>
      <c r="I372" s="270"/>
      <c r="J372" s="270"/>
      <c r="K372" s="270" t="str">
        <f t="shared" si="3"/>
        <v/>
      </c>
      <c r="L372" s="271" t="str">
        <f t="shared" si="4"/>
        <v/>
      </c>
      <c r="M372" s="279"/>
      <c r="N372" s="273" t="str">
        <f t="shared" si="5"/>
        <v/>
      </c>
      <c r="O372" s="274"/>
      <c r="P372" s="275"/>
      <c r="Q372" s="275" t="str">
        <f t="shared" si="6"/>
        <v/>
      </c>
      <c r="R372" s="281">
        <f t="shared" si="7"/>
        <v>0</v>
      </c>
      <c r="S372" s="232" t="str">
        <f t="array" ref="S372">XLOOKUP(E372,PESOS!$B$2:$B2624,PESOS!$F$2:$F2624,"")</f>
        <v/>
      </c>
      <c r="T372" s="223" t="str">
        <f t="shared" si="8"/>
        <v/>
      </c>
      <c r="V372" s="277" t="str">
        <f t="shared" si="9"/>
        <v/>
      </c>
      <c r="W372" s="233"/>
    </row>
    <row r="373">
      <c r="B373" s="199"/>
      <c r="C373" s="223"/>
      <c r="E373" s="223"/>
      <c r="F373" s="223" t="str">
        <f t="array" ref="F373">IF(E373="","",XLOOKUP(E373,DATOS!$D$6:$D2624,DATOS!$C$6:$C2624,0,0,1))</f>
        <v/>
      </c>
      <c r="G373" s="189"/>
      <c r="H373" s="189"/>
      <c r="I373" s="270"/>
      <c r="J373" s="270"/>
      <c r="K373" s="270" t="str">
        <f t="shared" si="3"/>
        <v/>
      </c>
      <c r="L373" s="271" t="str">
        <f t="shared" si="4"/>
        <v/>
      </c>
      <c r="M373" s="279"/>
      <c r="N373" s="273" t="str">
        <f t="shared" si="5"/>
        <v/>
      </c>
      <c r="O373" s="274"/>
      <c r="P373" s="275"/>
      <c r="Q373" s="275" t="str">
        <f t="shared" si="6"/>
        <v/>
      </c>
      <c r="R373" s="281">
        <f t="shared" si="7"/>
        <v>0</v>
      </c>
      <c r="S373" s="232" t="str">
        <f t="array" ref="S373">XLOOKUP(E373,PESOS!$B$2:$B2624,PESOS!$F$2:$F2624,"")</f>
        <v/>
      </c>
      <c r="T373" s="223" t="str">
        <f t="shared" si="8"/>
        <v/>
      </c>
      <c r="V373" s="277" t="str">
        <f t="shared" si="9"/>
        <v/>
      </c>
      <c r="W373" s="233"/>
    </row>
    <row r="374">
      <c r="B374" s="199"/>
      <c r="C374" s="223"/>
      <c r="E374" s="223"/>
      <c r="F374" s="223" t="str">
        <f t="array" ref="F374">IF(E374="","",XLOOKUP(E374,DATOS!$D$6:$D2624,DATOS!$C$6:$C2624,0,0,1))</f>
        <v/>
      </c>
      <c r="G374" s="189"/>
      <c r="H374" s="189"/>
      <c r="I374" s="270"/>
      <c r="J374" s="270"/>
      <c r="K374" s="270" t="str">
        <f t="shared" si="3"/>
        <v/>
      </c>
      <c r="L374" s="271" t="str">
        <f t="shared" si="4"/>
        <v/>
      </c>
      <c r="M374" s="279"/>
      <c r="N374" s="273" t="str">
        <f t="shared" si="5"/>
        <v/>
      </c>
      <c r="O374" s="274"/>
      <c r="P374" s="275"/>
      <c r="Q374" s="275" t="str">
        <f t="shared" si="6"/>
        <v/>
      </c>
      <c r="R374" s="281">
        <f t="shared" si="7"/>
        <v>0</v>
      </c>
      <c r="S374" s="232" t="str">
        <f t="array" ref="S374">XLOOKUP(E374,PESOS!$B$2:$B2624,PESOS!$F$2:$F2624,"")</f>
        <v/>
      </c>
      <c r="T374" s="223" t="str">
        <f t="shared" si="8"/>
        <v/>
      </c>
      <c r="V374" s="277" t="str">
        <f t="shared" si="9"/>
        <v/>
      </c>
      <c r="W374" s="233"/>
    </row>
    <row r="375">
      <c r="B375" s="199"/>
      <c r="C375" s="223"/>
      <c r="E375" s="223"/>
      <c r="F375" s="223" t="str">
        <f t="array" ref="F375">IF(E375="","",XLOOKUP(E375,DATOS!$D$6:$D2624,DATOS!$C$6:$C2624,0,0,1))</f>
        <v/>
      </c>
      <c r="G375" s="189"/>
      <c r="H375" s="189"/>
      <c r="I375" s="270"/>
      <c r="J375" s="270"/>
      <c r="K375" s="270" t="str">
        <f t="shared" si="3"/>
        <v/>
      </c>
      <c r="L375" s="271" t="str">
        <f t="shared" si="4"/>
        <v/>
      </c>
      <c r="M375" s="279"/>
      <c r="N375" s="273" t="str">
        <f t="shared" si="5"/>
        <v/>
      </c>
      <c r="O375" s="274"/>
      <c r="P375" s="275"/>
      <c r="Q375" s="275" t="str">
        <f t="shared" si="6"/>
        <v/>
      </c>
      <c r="R375" s="281">
        <f t="shared" si="7"/>
        <v>0</v>
      </c>
      <c r="S375" s="232" t="str">
        <f t="array" ref="S375">XLOOKUP(E375,PESOS!$B$2:$B2624,PESOS!$F$2:$F2624,"")</f>
        <v/>
      </c>
      <c r="T375" s="223" t="str">
        <f t="shared" si="8"/>
        <v/>
      </c>
      <c r="V375" s="277" t="str">
        <f t="shared" si="9"/>
        <v/>
      </c>
      <c r="W375" s="233"/>
    </row>
    <row r="376">
      <c r="B376" s="199"/>
      <c r="C376" s="223"/>
      <c r="E376" s="223"/>
      <c r="F376" s="223" t="str">
        <f t="array" ref="F376">IF(E376="","",XLOOKUP(E376,DATOS!$D$6:$D2624,DATOS!$C$6:$C2624,0,0,1))</f>
        <v/>
      </c>
      <c r="G376" s="189"/>
      <c r="H376" s="189"/>
      <c r="I376" s="270"/>
      <c r="J376" s="270"/>
      <c r="K376" s="270" t="str">
        <f t="shared" si="3"/>
        <v/>
      </c>
      <c r="L376" s="271" t="str">
        <f t="shared" si="4"/>
        <v/>
      </c>
      <c r="M376" s="279"/>
      <c r="N376" s="273" t="str">
        <f t="shared" si="5"/>
        <v/>
      </c>
      <c r="O376" s="274"/>
      <c r="P376" s="275"/>
      <c r="Q376" s="275" t="str">
        <f t="shared" si="6"/>
        <v/>
      </c>
      <c r="R376" s="281">
        <f t="shared" si="7"/>
        <v>0</v>
      </c>
      <c r="S376" s="232" t="str">
        <f t="array" ref="S376">XLOOKUP(E376,PESOS!$B$2:$B2624,PESOS!$F$2:$F2624,"")</f>
        <v/>
      </c>
      <c r="T376" s="223" t="str">
        <f t="shared" si="8"/>
        <v/>
      </c>
      <c r="V376" s="277" t="str">
        <f t="shared" si="9"/>
        <v/>
      </c>
      <c r="W376" s="233"/>
    </row>
    <row r="377">
      <c r="B377" s="199"/>
      <c r="C377" s="223"/>
      <c r="E377" s="223"/>
      <c r="F377" s="223" t="str">
        <f t="array" ref="F377">IF(E377="","",XLOOKUP(E377,DATOS!$D$6:$D2624,DATOS!$C$6:$C2624,0,0,1))</f>
        <v/>
      </c>
      <c r="G377" s="189"/>
      <c r="H377" s="189"/>
      <c r="I377" s="270"/>
      <c r="J377" s="270"/>
      <c r="K377" s="270" t="str">
        <f t="shared" si="3"/>
        <v/>
      </c>
      <c r="L377" s="271" t="str">
        <f t="shared" si="4"/>
        <v/>
      </c>
      <c r="M377" s="279"/>
      <c r="N377" s="273" t="str">
        <f t="shared" si="5"/>
        <v/>
      </c>
      <c r="O377" s="274"/>
      <c r="P377" s="275"/>
      <c r="Q377" s="275" t="str">
        <f t="shared" si="6"/>
        <v/>
      </c>
      <c r="R377" s="281">
        <f t="shared" si="7"/>
        <v>0</v>
      </c>
      <c r="S377" s="232" t="str">
        <f t="array" ref="S377">XLOOKUP(E377,PESOS!$B$2:$B2624,PESOS!$F$2:$F2624,"")</f>
        <v/>
      </c>
      <c r="T377" s="223" t="str">
        <f t="shared" si="8"/>
        <v/>
      </c>
      <c r="V377" s="277" t="str">
        <f t="shared" si="9"/>
        <v/>
      </c>
      <c r="W377" s="233"/>
    </row>
    <row r="378">
      <c r="B378" s="199"/>
      <c r="C378" s="223"/>
      <c r="E378" s="223"/>
      <c r="F378" s="223" t="str">
        <f t="array" ref="F378">IF(E378="","",XLOOKUP(E378,DATOS!$D$6:$D2624,DATOS!$C$6:$C2624,0,0,1))</f>
        <v/>
      </c>
      <c r="G378" s="189"/>
      <c r="H378" s="189"/>
      <c r="I378" s="270"/>
      <c r="J378" s="270"/>
      <c r="K378" s="270" t="str">
        <f t="shared" si="3"/>
        <v/>
      </c>
      <c r="L378" s="271" t="str">
        <f t="shared" si="4"/>
        <v/>
      </c>
      <c r="M378" s="279"/>
      <c r="N378" s="273" t="str">
        <f t="shared" si="5"/>
        <v/>
      </c>
      <c r="O378" s="274"/>
      <c r="P378" s="275"/>
      <c r="Q378" s="275" t="str">
        <f t="shared" si="6"/>
        <v/>
      </c>
      <c r="R378" s="281">
        <f t="shared" si="7"/>
        <v>0</v>
      </c>
      <c r="S378" s="232" t="str">
        <f t="array" ref="S378">XLOOKUP(E378,PESOS!$B$2:$B2624,PESOS!$F$2:$F2624,"")</f>
        <v/>
      </c>
      <c r="T378" s="223" t="str">
        <f t="shared" si="8"/>
        <v/>
      </c>
      <c r="V378" s="277" t="str">
        <f t="shared" si="9"/>
        <v/>
      </c>
      <c r="W378" s="233"/>
    </row>
    <row r="379">
      <c r="B379" s="199"/>
      <c r="C379" s="223"/>
      <c r="E379" s="223"/>
      <c r="F379" s="223" t="str">
        <f t="array" ref="F379">IF(E379="","",XLOOKUP(E379,DATOS!$D$6:$D2624,DATOS!$C$6:$C2624,0,0,1))</f>
        <v/>
      </c>
      <c r="G379" s="189"/>
      <c r="H379" s="189"/>
      <c r="I379" s="270"/>
      <c r="J379" s="270"/>
      <c r="K379" s="270" t="str">
        <f t="shared" si="3"/>
        <v/>
      </c>
      <c r="L379" s="271" t="str">
        <f t="shared" si="4"/>
        <v/>
      </c>
      <c r="M379" s="279"/>
      <c r="N379" s="273" t="str">
        <f t="shared" si="5"/>
        <v/>
      </c>
      <c r="O379" s="274"/>
      <c r="P379" s="275"/>
      <c r="Q379" s="275" t="str">
        <f t="shared" si="6"/>
        <v/>
      </c>
      <c r="R379" s="281">
        <f t="shared" si="7"/>
        <v>0</v>
      </c>
      <c r="S379" s="232" t="str">
        <f t="array" ref="S379">XLOOKUP(E379,PESOS!$B$2:$B2624,PESOS!$F$2:$F2624,"")</f>
        <v/>
      </c>
      <c r="T379" s="223" t="str">
        <f t="shared" si="8"/>
        <v/>
      </c>
      <c r="V379" s="277" t="str">
        <f t="shared" si="9"/>
        <v/>
      </c>
      <c r="W379" s="233"/>
    </row>
    <row r="380">
      <c r="B380" s="199"/>
      <c r="C380" s="223"/>
      <c r="E380" s="223"/>
      <c r="F380" s="223" t="str">
        <f t="array" ref="F380">IF(E380="","",XLOOKUP(E380,DATOS!$D$6:$D2624,DATOS!$C$6:$C2624,0,0,1))</f>
        <v/>
      </c>
      <c r="G380" s="189"/>
      <c r="H380" s="189"/>
      <c r="I380" s="270"/>
      <c r="J380" s="270"/>
      <c r="K380" s="270" t="str">
        <f t="shared" si="3"/>
        <v/>
      </c>
      <c r="L380" s="271" t="str">
        <f t="shared" si="4"/>
        <v/>
      </c>
      <c r="M380" s="279"/>
      <c r="N380" s="273" t="str">
        <f t="shared" si="5"/>
        <v/>
      </c>
      <c r="O380" s="274"/>
      <c r="P380" s="275"/>
      <c r="Q380" s="275" t="str">
        <f t="shared" si="6"/>
        <v/>
      </c>
      <c r="R380" s="281">
        <f t="shared" si="7"/>
        <v>0</v>
      </c>
      <c r="S380" s="232" t="str">
        <f t="array" ref="S380">XLOOKUP(E380,PESOS!$B$2:$B2624,PESOS!$F$2:$F2624,"")</f>
        <v/>
      </c>
      <c r="T380" s="223" t="str">
        <f t="shared" si="8"/>
        <v/>
      </c>
      <c r="V380" s="277" t="str">
        <f t="shared" si="9"/>
        <v/>
      </c>
      <c r="W380" s="233"/>
    </row>
    <row r="381">
      <c r="B381" s="199"/>
      <c r="C381" s="223"/>
      <c r="E381" s="223"/>
      <c r="F381" s="223" t="str">
        <f t="array" ref="F381">IF(E381="","",XLOOKUP(E381,DATOS!$D$6:$D2624,DATOS!$C$6:$C2624,0,0,1))</f>
        <v/>
      </c>
      <c r="G381" s="189"/>
      <c r="H381" s="189"/>
      <c r="I381" s="270"/>
      <c r="J381" s="270"/>
      <c r="K381" s="270" t="str">
        <f t="shared" si="3"/>
        <v/>
      </c>
      <c r="L381" s="271" t="str">
        <f t="shared" si="4"/>
        <v/>
      </c>
      <c r="M381" s="279"/>
      <c r="N381" s="273" t="str">
        <f t="shared" si="5"/>
        <v/>
      </c>
      <c r="O381" s="274"/>
      <c r="P381" s="275"/>
      <c r="Q381" s="275" t="str">
        <f t="shared" si="6"/>
        <v/>
      </c>
      <c r="R381" s="281">
        <f t="shared" si="7"/>
        <v>0</v>
      </c>
      <c r="S381" s="232" t="str">
        <f t="array" ref="S381">XLOOKUP(E381,PESOS!$B$2:$B2624,PESOS!$F$2:$F2624,"")</f>
        <v/>
      </c>
      <c r="T381" s="223" t="str">
        <f t="shared" si="8"/>
        <v/>
      </c>
      <c r="V381" s="277" t="str">
        <f t="shared" si="9"/>
        <v/>
      </c>
      <c r="W381" s="233"/>
    </row>
    <row r="382">
      <c r="B382" s="199"/>
      <c r="C382" s="223"/>
      <c r="E382" s="223"/>
      <c r="F382" s="223" t="str">
        <f t="array" ref="F382">IF(E382="","",XLOOKUP(E382,DATOS!$D$6:$D2624,DATOS!$C$6:$C2624,0,0,1))</f>
        <v/>
      </c>
      <c r="G382" s="189"/>
      <c r="H382" s="189"/>
      <c r="I382" s="270"/>
      <c r="J382" s="270"/>
      <c r="K382" s="270" t="str">
        <f t="shared" si="3"/>
        <v/>
      </c>
      <c r="L382" s="271" t="str">
        <f t="shared" si="4"/>
        <v/>
      </c>
      <c r="M382" s="279"/>
      <c r="N382" s="273" t="str">
        <f t="shared" si="5"/>
        <v/>
      </c>
      <c r="O382" s="274"/>
      <c r="P382" s="275"/>
      <c r="Q382" s="275" t="str">
        <f t="shared" si="6"/>
        <v/>
      </c>
      <c r="R382" s="281">
        <f t="shared" si="7"/>
        <v>0</v>
      </c>
      <c r="S382" s="232" t="str">
        <f t="array" ref="S382">XLOOKUP(E382,PESOS!$B$2:$B2624,PESOS!$F$2:$F2624,"")</f>
        <v/>
      </c>
      <c r="T382" s="223" t="str">
        <f t="shared" si="8"/>
        <v/>
      </c>
      <c r="V382" s="277" t="str">
        <f t="shared" si="9"/>
        <v/>
      </c>
      <c r="W382" s="233"/>
    </row>
    <row r="383">
      <c r="B383" s="199"/>
      <c r="C383" s="223"/>
      <c r="E383" s="223"/>
      <c r="F383" s="223" t="str">
        <f t="array" ref="F383">IF(E383="","",XLOOKUP(E383,DATOS!$D$6:$D2624,DATOS!$C$6:$C2624,0,0,1))</f>
        <v/>
      </c>
      <c r="G383" s="189"/>
      <c r="H383" s="189"/>
      <c r="I383" s="270"/>
      <c r="J383" s="270"/>
      <c r="K383" s="270" t="str">
        <f t="shared" si="3"/>
        <v/>
      </c>
      <c r="L383" s="271" t="str">
        <f t="shared" si="4"/>
        <v/>
      </c>
      <c r="M383" s="279"/>
      <c r="N383" s="273" t="str">
        <f t="shared" si="5"/>
        <v/>
      </c>
      <c r="O383" s="274"/>
      <c r="P383" s="275"/>
      <c r="Q383" s="275" t="str">
        <f t="shared" si="6"/>
        <v/>
      </c>
      <c r="R383" s="281">
        <f t="shared" si="7"/>
        <v>0</v>
      </c>
      <c r="S383" s="232" t="str">
        <f t="array" ref="S383">XLOOKUP(E383,PESOS!$B$2:$B2624,PESOS!$F$2:$F2624,"")</f>
        <v/>
      </c>
      <c r="T383" s="223" t="str">
        <f t="shared" si="8"/>
        <v/>
      </c>
      <c r="V383" s="277" t="str">
        <f t="shared" si="9"/>
        <v/>
      </c>
      <c r="W383" s="233"/>
    </row>
    <row r="384">
      <c r="B384" s="199"/>
      <c r="C384" s="223"/>
      <c r="E384" s="223"/>
      <c r="F384" s="223" t="str">
        <f t="array" ref="F384">IF(E384="","",XLOOKUP(E384,DATOS!$D$6:$D2624,DATOS!$C$6:$C2624,0,0,1))</f>
        <v/>
      </c>
      <c r="G384" s="189"/>
      <c r="H384" s="189"/>
      <c r="I384" s="270"/>
      <c r="J384" s="270"/>
      <c r="K384" s="270" t="str">
        <f t="shared" si="3"/>
        <v/>
      </c>
      <c r="L384" s="271" t="str">
        <f t="shared" si="4"/>
        <v/>
      </c>
      <c r="M384" s="279"/>
      <c r="N384" s="273" t="str">
        <f t="shared" si="5"/>
        <v/>
      </c>
      <c r="O384" s="274"/>
      <c r="P384" s="275"/>
      <c r="Q384" s="275" t="str">
        <f t="shared" si="6"/>
        <v/>
      </c>
      <c r="R384" s="281">
        <f t="shared" si="7"/>
        <v>0</v>
      </c>
      <c r="S384" s="232" t="str">
        <f t="array" ref="S384">XLOOKUP(E384,PESOS!$B$2:$B2624,PESOS!$F$2:$F2624,"")</f>
        <v/>
      </c>
      <c r="T384" s="223" t="str">
        <f t="shared" si="8"/>
        <v/>
      </c>
      <c r="V384" s="277" t="str">
        <f t="shared" si="9"/>
        <v/>
      </c>
      <c r="W384" s="233"/>
    </row>
    <row r="385">
      <c r="B385" s="199"/>
      <c r="C385" s="223"/>
      <c r="E385" s="223"/>
      <c r="F385" s="223" t="str">
        <f t="array" ref="F385">IF(E385="","",XLOOKUP(E385,DATOS!$D$6:$D2624,DATOS!$C$6:$C2624,0,0,1))</f>
        <v/>
      </c>
      <c r="G385" s="189"/>
      <c r="H385" s="189"/>
      <c r="I385" s="270"/>
      <c r="J385" s="270"/>
      <c r="K385" s="270" t="str">
        <f t="shared" si="3"/>
        <v/>
      </c>
      <c r="L385" s="271" t="str">
        <f t="shared" si="4"/>
        <v/>
      </c>
      <c r="M385" s="279"/>
      <c r="N385" s="273" t="str">
        <f t="shared" si="5"/>
        <v/>
      </c>
      <c r="O385" s="274"/>
      <c r="P385" s="275"/>
      <c r="Q385" s="275" t="str">
        <f t="shared" si="6"/>
        <v/>
      </c>
      <c r="R385" s="281">
        <f t="shared" si="7"/>
        <v>0</v>
      </c>
      <c r="S385" s="232" t="str">
        <f t="array" ref="S385">XLOOKUP(E385,PESOS!$B$2:$B2624,PESOS!$F$2:$F2624,"")</f>
        <v/>
      </c>
      <c r="T385" s="223" t="str">
        <f t="shared" si="8"/>
        <v/>
      </c>
      <c r="V385" s="277" t="str">
        <f t="shared" si="9"/>
        <v/>
      </c>
      <c r="W385" s="233"/>
    </row>
    <row r="386">
      <c r="B386" s="199"/>
      <c r="C386" s="223"/>
      <c r="E386" s="223"/>
      <c r="F386" s="223" t="str">
        <f t="array" ref="F386">IF(E386="","",XLOOKUP(E386,DATOS!$D$6:$D2624,DATOS!$C$6:$C2624,0,0,1))</f>
        <v/>
      </c>
      <c r="G386" s="189"/>
      <c r="H386" s="189"/>
      <c r="I386" s="270"/>
      <c r="J386" s="270"/>
      <c r="K386" s="270" t="str">
        <f t="shared" si="3"/>
        <v/>
      </c>
      <c r="L386" s="271" t="str">
        <f t="shared" si="4"/>
        <v/>
      </c>
      <c r="M386" s="279"/>
      <c r="N386" s="273" t="str">
        <f t="shared" si="5"/>
        <v/>
      </c>
      <c r="O386" s="274"/>
      <c r="P386" s="275"/>
      <c r="Q386" s="275" t="str">
        <f t="shared" si="6"/>
        <v/>
      </c>
      <c r="R386" s="281">
        <f t="shared" si="7"/>
        <v>0</v>
      </c>
      <c r="S386" s="232" t="str">
        <f t="array" ref="S386">XLOOKUP(E386,PESOS!$B$2:$B2624,PESOS!$F$2:$F2624,"")</f>
        <v/>
      </c>
      <c r="T386" s="223" t="str">
        <f t="shared" si="8"/>
        <v/>
      </c>
      <c r="V386" s="277" t="str">
        <f t="shared" si="9"/>
        <v/>
      </c>
      <c r="W386" s="233"/>
    </row>
    <row r="387">
      <c r="B387" s="199"/>
      <c r="C387" s="223"/>
      <c r="E387" s="223"/>
      <c r="F387" s="223" t="str">
        <f t="array" ref="F387">IF(E387="","",XLOOKUP(E387,DATOS!$D$6:$D2624,DATOS!$C$6:$C2624,0,0,1))</f>
        <v/>
      </c>
      <c r="G387" s="189"/>
      <c r="H387" s="189"/>
      <c r="I387" s="270"/>
      <c r="J387" s="270"/>
      <c r="K387" s="270" t="str">
        <f t="shared" si="3"/>
        <v/>
      </c>
      <c r="L387" s="271" t="str">
        <f t="shared" si="4"/>
        <v/>
      </c>
      <c r="M387" s="279"/>
      <c r="N387" s="273" t="str">
        <f t="shared" si="5"/>
        <v/>
      </c>
      <c r="O387" s="274"/>
      <c r="P387" s="275"/>
      <c r="Q387" s="275" t="str">
        <f t="shared" si="6"/>
        <v/>
      </c>
      <c r="R387" s="281">
        <f t="shared" si="7"/>
        <v>0</v>
      </c>
      <c r="S387" s="232" t="str">
        <f t="array" ref="S387">XLOOKUP(E387,PESOS!$B$2:$B2624,PESOS!$F$2:$F2624,"")</f>
        <v/>
      </c>
      <c r="T387" s="223" t="str">
        <f t="shared" si="8"/>
        <v/>
      </c>
      <c r="V387" s="277" t="str">
        <f t="shared" si="9"/>
        <v/>
      </c>
      <c r="W387" s="233"/>
    </row>
    <row r="388">
      <c r="B388" s="199"/>
      <c r="C388" s="223"/>
      <c r="E388" s="223"/>
      <c r="F388" s="223" t="str">
        <f t="array" ref="F388">IF(E388="","",XLOOKUP(E388,DATOS!$D$6:$D2624,DATOS!$C$6:$C2624,0,0,1))</f>
        <v/>
      </c>
      <c r="G388" s="189"/>
      <c r="H388" s="189"/>
      <c r="I388" s="270"/>
      <c r="J388" s="270"/>
      <c r="K388" s="270" t="str">
        <f t="shared" si="3"/>
        <v/>
      </c>
      <c r="L388" s="271" t="str">
        <f t="shared" si="4"/>
        <v/>
      </c>
      <c r="M388" s="279"/>
      <c r="N388" s="273" t="str">
        <f t="shared" si="5"/>
        <v/>
      </c>
      <c r="O388" s="274"/>
      <c r="P388" s="275"/>
      <c r="Q388" s="275" t="str">
        <f t="shared" si="6"/>
        <v/>
      </c>
      <c r="R388" s="281">
        <f t="shared" si="7"/>
        <v>0</v>
      </c>
      <c r="S388" s="232" t="str">
        <f t="array" ref="S388">XLOOKUP(E388,PESOS!$B$2:$B2624,PESOS!$F$2:$F2624,"")</f>
        <v/>
      </c>
      <c r="T388" s="223" t="str">
        <f t="shared" si="8"/>
        <v/>
      </c>
      <c r="V388" s="277" t="str">
        <f t="shared" si="9"/>
        <v/>
      </c>
      <c r="W388" s="233"/>
    </row>
    <row r="389">
      <c r="B389" s="199"/>
      <c r="C389" s="223"/>
      <c r="E389" s="223"/>
      <c r="F389" s="223" t="str">
        <f t="array" ref="F389">IF(E389="","",XLOOKUP(E389,DATOS!$D$6:$D2624,DATOS!$C$6:$C2624,0,0,1))</f>
        <v/>
      </c>
      <c r="G389" s="189"/>
      <c r="H389" s="189"/>
      <c r="I389" s="270"/>
      <c r="J389" s="270"/>
      <c r="K389" s="270" t="str">
        <f t="shared" si="3"/>
        <v/>
      </c>
      <c r="L389" s="271" t="str">
        <f t="shared" si="4"/>
        <v/>
      </c>
      <c r="M389" s="279"/>
      <c r="N389" s="273" t="str">
        <f t="shared" si="5"/>
        <v/>
      </c>
      <c r="O389" s="274"/>
      <c r="P389" s="275"/>
      <c r="Q389" s="275" t="str">
        <f t="shared" si="6"/>
        <v/>
      </c>
      <c r="R389" s="281">
        <f t="shared" si="7"/>
        <v>0</v>
      </c>
      <c r="S389" s="232" t="str">
        <f t="array" ref="S389">XLOOKUP(E389,PESOS!$B$2:$B2624,PESOS!$F$2:$F2624,"")</f>
        <v/>
      </c>
      <c r="T389" s="223" t="str">
        <f t="shared" si="8"/>
        <v/>
      </c>
      <c r="V389" s="277" t="str">
        <f t="shared" si="9"/>
        <v/>
      </c>
      <c r="W389" s="233"/>
    </row>
    <row r="390">
      <c r="B390" s="199"/>
      <c r="C390" s="223"/>
      <c r="E390" s="223"/>
      <c r="F390" s="223" t="str">
        <f t="array" ref="F390">IF(E390="","",XLOOKUP(E390,DATOS!$D$6:$D2624,DATOS!$C$6:$C2624,0,0,1))</f>
        <v/>
      </c>
      <c r="G390" s="189"/>
      <c r="H390" s="189"/>
      <c r="I390" s="270"/>
      <c r="J390" s="270"/>
      <c r="K390" s="270" t="str">
        <f t="shared" si="3"/>
        <v/>
      </c>
      <c r="L390" s="271" t="str">
        <f t="shared" si="4"/>
        <v/>
      </c>
      <c r="M390" s="279"/>
      <c r="N390" s="273" t="str">
        <f t="shared" si="5"/>
        <v/>
      </c>
      <c r="O390" s="274"/>
      <c r="P390" s="275"/>
      <c r="Q390" s="275" t="str">
        <f t="shared" si="6"/>
        <v/>
      </c>
      <c r="R390" s="281">
        <f t="shared" si="7"/>
        <v>0</v>
      </c>
      <c r="S390" s="232" t="str">
        <f t="array" ref="S390">XLOOKUP(E390,PESOS!$B$2:$B2624,PESOS!$F$2:$F2624,"")</f>
        <v/>
      </c>
      <c r="T390" s="223" t="str">
        <f t="shared" si="8"/>
        <v/>
      </c>
      <c r="V390" s="277" t="str">
        <f t="shared" si="9"/>
        <v/>
      </c>
      <c r="W390" s="233"/>
    </row>
    <row r="391">
      <c r="B391" s="199"/>
      <c r="C391" s="223"/>
      <c r="E391" s="223"/>
      <c r="F391" s="223" t="str">
        <f t="array" ref="F391">IF(E391="","",XLOOKUP(E391,DATOS!$D$6:$D2624,DATOS!$C$6:$C2624,0,0,1))</f>
        <v/>
      </c>
      <c r="G391" s="189"/>
      <c r="H391" s="189"/>
      <c r="I391" s="270"/>
      <c r="J391" s="270"/>
      <c r="K391" s="270" t="str">
        <f t="shared" si="3"/>
        <v/>
      </c>
      <c r="L391" s="271" t="str">
        <f t="shared" si="4"/>
        <v/>
      </c>
      <c r="M391" s="279"/>
      <c r="N391" s="273" t="str">
        <f t="shared" si="5"/>
        <v/>
      </c>
      <c r="O391" s="274"/>
      <c r="P391" s="275"/>
      <c r="Q391" s="275" t="str">
        <f t="shared" si="6"/>
        <v/>
      </c>
      <c r="R391" s="281">
        <f t="shared" si="7"/>
        <v>0</v>
      </c>
      <c r="S391" s="232" t="str">
        <f t="array" ref="S391">XLOOKUP(E391,PESOS!$B$2:$B2624,PESOS!$F$2:$F2624,"")</f>
        <v/>
      </c>
      <c r="T391" s="223" t="str">
        <f t="shared" si="8"/>
        <v/>
      </c>
      <c r="V391" s="277" t="str">
        <f t="shared" si="9"/>
        <v/>
      </c>
      <c r="W391" s="233"/>
    </row>
    <row r="392">
      <c r="B392" s="199"/>
      <c r="C392" s="223"/>
      <c r="E392" s="223"/>
      <c r="F392" s="223" t="str">
        <f t="array" ref="F392">IF(E392="","",XLOOKUP(E392,DATOS!$D$6:$D2624,DATOS!$C$6:$C2624,0,0,1))</f>
        <v/>
      </c>
      <c r="G392" s="189"/>
      <c r="H392" s="189"/>
      <c r="I392" s="270"/>
      <c r="J392" s="270"/>
      <c r="K392" s="270" t="str">
        <f t="shared" si="3"/>
        <v/>
      </c>
      <c r="L392" s="271" t="str">
        <f t="shared" si="4"/>
        <v/>
      </c>
      <c r="M392" s="279"/>
      <c r="N392" s="273" t="str">
        <f t="shared" si="5"/>
        <v/>
      </c>
      <c r="O392" s="274"/>
      <c r="P392" s="275"/>
      <c r="Q392" s="275" t="str">
        <f t="shared" si="6"/>
        <v/>
      </c>
      <c r="R392" s="281">
        <f t="shared" si="7"/>
        <v>0</v>
      </c>
      <c r="S392" s="232" t="str">
        <f t="array" ref="S392">XLOOKUP(E392,PESOS!$B$2:$B2624,PESOS!$F$2:$F2624,"")</f>
        <v/>
      </c>
      <c r="T392" s="223" t="str">
        <f t="shared" si="8"/>
        <v/>
      </c>
      <c r="V392" s="277" t="str">
        <f t="shared" si="9"/>
        <v/>
      </c>
      <c r="W392" s="233"/>
    </row>
    <row r="393">
      <c r="B393" s="199"/>
      <c r="C393" s="223"/>
      <c r="E393" s="223"/>
      <c r="F393" s="223" t="str">
        <f t="array" ref="F393">IF(E393="","",XLOOKUP(E393,DATOS!$D$6:$D2624,DATOS!$C$6:$C2624,0,0,1))</f>
        <v/>
      </c>
      <c r="G393" s="189"/>
      <c r="H393" s="189"/>
      <c r="I393" s="270"/>
      <c r="J393" s="270"/>
      <c r="K393" s="270" t="str">
        <f t="shared" si="3"/>
        <v/>
      </c>
      <c r="L393" s="271" t="str">
        <f t="shared" si="4"/>
        <v/>
      </c>
      <c r="M393" s="279"/>
      <c r="N393" s="273" t="str">
        <f t="shared" si="5"/>
        <v/>
      </c>
      <c r="O393" s="274"/>
      <c r="P393" s="275"/>
      <c r="Q393" s="275" t="str">
        <f t="shared" si="6"/>
        <v/>
      </c>
      <c r="R393" s="281">
        <f t="shared" si="7"/>
        <v>0</v>
      </c>
      <c r="S393" s="232" t="str">
        <f t="array" ref="S393">XLOOKUP(E393,PESOS!$B$2:$B2624,PESOS!$F$2:$F2624,"")</f>
        <v/>
      </c>
      <c r="T393" s="223" t="str">
        <f t="shared" si="8"/>
        <v/>
      </c>
      <c r="V393" s="277" t="str">
        <f t="shared" si="9"/>
        <v/>
      </c>
      <c r="W393" s="233"/>
    </row>
    <row r="394">
      <c r="B394" s="199"/>
      <c r="C394" s="223"/>
      <c r="E394" s="223"/>
      <c r="F394" s="223" t="str">
        <f t="array" ref="F394">IF(E394="","",XLOOKUP(E394,DATOS!$D$6:$D2624,DATOS!$C$6:$C2624,0,0,1))</f>
        <v/>
      </c>
      <c r="G394" s="189"/>
      <c r="H394" s="189"/>
      <c r="I394" s="270"/>
      <c r="J394" s="270"/>
      <c r="K394" s="270" t="str">
        <f t="shared" si="3"/>
        <v/>
      </c>
      <c r="L394" s="271" t="str">
        <f t="shared" si="4"/>
        <v/>
      </c>
      <c r="M394" s="279"/>
      <c r="N394" s="273" t="str">
        <f t="shared" si="5"/>
        <v/>
      </c>
      <c r="O394" s="274"/>
      <c r="P394" s="275"/>
      <c r="Q394" s="275" t="str">
        <f t="shared" si="6"/>
        <v/>
      </c>
      <c r="R394" s="281">
        <f t="shared" si="7"/>
        <v>0</v>
      </c>
      <c r="S394" s="232" t="str">
        <f t="array" ref="S394">XLOOKUP(E394,PESOS!$B$2:$B2624,PESOS!$F$2:$F2624,"")</f>
        <v/>
      </c>
      <c r="T394" s="223" t="str">
        <f t="shared" si="8"/>
        <v/>
      </c>
      <c r="V394" s="277" t="str">
        <f t="shared" si="9"/>
        <v/>
      </c>
      <c r="W394" s="233"/>
    </row>
    <row r="395">
      <c r="B395" s="199"/>
      <c r="C395" s="223"/>
      <c r="E395" s="223"/>
      <c r="F395" s="223" t="str">
        <f t="array" ref="F395">IF(E395="","",XLOOKUP(E395,DATOS!$D$6:$D2624,DATOS!$C$6:$C2624,0,0,1))</f>
        <v/>
      </c>
      <c r="G395" s="189"/>
      <c r="H395" s="189"/>
      <c r="I395" s="270"/>
      <c r="J395" s="270"/>
      <c r="K395" s="270" t="str">
        <f t="shared" si="3"/>
        <v/>
      </c>
      <c r="L395" s="271" t="str">
        <f t="shared" si="4"/>
        <v/>
      </c>
      <c r="M395" s="279"/>
      <c r="N395" s="273" t="str">
        <f t="shared" si="5"/>
        <v/>
      </c>
      <c r="O395" s="274"/>
      <c r="P395" s="275"/>
      <c r="Q395" s="275" t="str">
        <f t="shared" si="6"/>
        <v/>
      </c>
      <c r="R395" s="281">
        <f t="shared" si="7"/>
        <v>0</v>
      </c>
      <c r="S395" s="232" t="str">
        <f t="array" ref="S395">XLOOKUP(E395,PESOS!$B$2:$B2624,PESOS!$F$2:$F2624,"")</f>
        <v/>
      </c>
      <c r="T395" s="223" t="str">
        <f t="shared" si="8"/>
        <v/>
      </c>
      <c r="V395" s="277" t="str">
        <f t="shared" si="9"/>
        <v/>
      </c>
      <c r="W395" s="233"/>
    </row>
    <row r="396">
      <c r="B396" s="199"/>
      <c r="C396" s="223"/>
      <c r="E396" s="223"/>
      <c r="F396" s="223" t="str">
        <f t="array" ref="F396">IF(E396="","",XLOOKUP(E396,DATOS!$D$6:$D2624,DATOS!$C$6:$C2624,0,0,1))</f>
        <v/>
      </c>
      <c r="G396" s="189"/>
      <c r="H396" s="189"/>
      <c r="I396" s="270"/>
      <c r="J396" s="270"/>
      <c r="K396" s="270" t="str">
        <f t="shared" si="3"/>
        <v/>
      </c>
      <c r="L396" s="271" t="str">
        <f t="shared" si="4"/>
        <v/>
      </c>
      <c r="M396" s="279"/>
      <c r="N396" s="273" t="str">
        <f t="shared" si="5"/>
        <v/>
      </c>
      <c r="O396" s="274"/>
      <c r="P396" s="275"/>
      <c r="Q396" s="275" t="str">
        <f t="shared" si="6"/>
        <v/>
      </c>
      <c r="R396" s="281">
        <f t="shared" si="7"/>
        <v>0</v>
      </c>
      <c r="S396" s="232" t="str">
        <f t="array" ref="S396">XLOOKUP(E396,PESOS!$B$2:$B2624,PESOS!$F$2:$F2624,"")</f>
        <v/>
      </c>
      <c r="T396" s="223" t="str">
        <f t="shared" si="8"/>
        <v/>
      </c>
      <c r="V396" s="277" t="str">
        <f t="shared" si="9"/>
        <v/>
      </c>
      <c r="W396" s="233"/>
    </row>
    <row r="397">
      <c r="B397" s="199"/>
      <c r="C397" s="223"/>
      <c r="E397" s="223"/>
      <c r="F397" s="223" t="str">
        <f t="array" ref="F397">IF(E397="","",XLOOKUP(E397,DATOS!$D$6:$D2624,DATOS!$C$6:$C2624,0,0,1))</f>
        <v/>
      </c>
      <c r="G397" s="189"/>
      <c r="H397" s="189"/>
      <c r="I397" s="270"/>
      <c r="J397" s="270"/>
      <c r="K397" s="270" t="str">
        <f t="shared" si="3"/>
        <v/>
      </c>
      <c r="L397" s="271" t="str">
        <f t="shared" si="4"/>
        <v/>
      </c>
      <c r="M397" s="279"/>
      <c r="N397" s="273" t="str">
        <f t="shared" si="5"/>
        <v/>
      </c>
      <c r="O397" s="274"/>
      <c r="P397" s="275"/>
      <c r="Q397" s="275" t="str">
        <f t="shared" si="6"/>
        <v/>
      </c>
      <c r="R397" s="281">
        <f t="shared" si="7"/>
        <v>0</v>
      </c>
      <c r="S397" s="232" t="str">
        <f t="array" ref="S397">XLOOKUP(E397,PESOS!$B$2:$B2624,PESOS!$F$2:$F2624,"")</f>
        <v/>
      </c>
      <c r="T397" s="223" t="str">
        <f t="shared" si="8"/>
        <v/>
      </c>
      <c r="V397" s="277" t="str">
        <f t="shared" si="9"/>
        <v/>
      </c>
      <c r="W397" s="233"/>
    </row>
    <row r="398">
      <c r="B398" s="199"/>
      <c r="C398" s="223"/>
      <c r="E398" s="223"/>
      <c r="F398" s="223" t="str">
        <f t="array" ref="F398">IF(E398="","",XLOOKUP(E398,DATOS!$D$6:$D2624,DATOS!$C$6:$C2624,0,0,1))</f>
        <v/>
      </c>
      <c r="G398" s="189"/>
      <c r="H398" s="189"/>
      <c r="I398" s="270"/>
      <c r="J398" s="270"/>
      <c r="K398" s="270" t="str">
        <f t="shared" si="3"/>
        <v/>
      </c>
      <c r="L398" s="271" t="str">
        <f t="shared" si="4"/>
        <v/>
      </c>
      <c r="M398" s="279"/>
      <c r="N398" s="273" t="str">
        <f t="shared" si="5"/>
        <v/>
      </c>
      <c r="O398" s="274"/>
      <c r="P398" s="275"/>
      <c r="Q398" s="275" t="str">
        <f t="shared" si="6"/>
        <v/>
      </c>
      <c r="R398" s="281">
        <f t="shared" si="7"/>
        <v>0</v>
      </c>
      <c r="S398" s="232" t="str">
        <f t="array" ref="S398">XLOOKUP(E398,PESOS!$B$2:$B2624,PESOS!$F$2:$F2624,"")</f>
        <v/>
      </c>
      <c r="T398" s="223" t="str">
        <f t="shared" si="8"/>
        <v/>
      </c>
      <c r="V398" s="277" t="str">
        <f t="shared" si="9"/>
        <v/>
      </c>
      <c r="W398" s="233"/>
    </row>
    <row r="399">
      <c r="B399" s="199"/>
      <c r="C399" s="223"/>
      <c r="E399" s="223"/>
      <c r="F399" s="223" t="str">
        <f t="array" ref="F399">IF(E399="","",XLOOKUP(E399,DATOS!$D$6:$D2624,DATOS!$C$6:$C2624,0,0,1))</f>
        <v/>
      </c>
      <c r="G399" s="189"/>
      <c r="H399" s="189"/>
      <c r="I399" s="270"/>
      <c r="J399" s="270"/>
      <c r="K399" s="270" t="str">
        <f t="shared" si="3"/>
        <v/>
      </c>
      <c r="L399" s="271" t="str">
        <f t="shared" si="4"/>
        <v/>
      </c>
      <c r="M399" s="279"/>
      <c r="N399" s="273" t="str">
        <f t="shared" si="5"/>
        <v/>
      </c>
      <c r="O399" s="274"/>
      <c r="P399" s="275"/>
      <c r="Q399" s="275" t="str">
        <f t="shared" si="6"/>
        <v/>
      </c>
      <c r="R399" s="281">
        <f t="shared" si="7"/>
        <v>0</v>
      </c>
      <c r="S399" s="232" t="str">
        <f t="array" ref="S399">XLOOKUP(E399,PESOS!$B$2:$B2624,PESOS!$F$2:$F2624,"")</f>
        <v/>
      </c>
      <c r="T399" s="223" t="str">
        <f t="shared" si="8"/>
        <v/>
      </c>
      <c r="V399" s="277" t="str">
        <f t="shared" si="9"/>
        <v/>
      </c>
      <c r="W399" s="233"/>
    </row>
    <row r="400">
      <c r="B400" s="199"/>
      <c r="C400" s="223"/>
      <c r="E400" s="223"/>
      <c r="F400" s="223" t="str">
        <f t="array" ref="F400">IF(E400="","",XLOOKUP(E400,DATOS!$D$6:$D2624,DATOS!$C$6:$C2624,0,0,1))</f>
        <v/>
      </c>
      <c r="G400" s="189"/>
      <c r="H400" s="189"/>
      <c r="I400" s="270"/>
      <c r="J400" s="270"/>
      <c r="K400" s="270" t="str">
        <f t="shared" si="3"/>
        <v/>
      </c>
      <c r="L400" s="271" t="str">
        <f t="shared" si="4"/>
        <v/>
      </c>
      <c r="M400" s="279"/>
      <c r="N400" s="273" t="str">
        <f t="shared" si="5"/>
        <v/>
      </c>
      <c r="O400" s="274"/>
      <c r="P400" s="275"/>
      <c r="Q400" s="275" t="str">
        <f t="shared" si="6"/>
        <v/>
      </c>
      <c r="R400" s="281">
        <f t="shared" si="7"/>
        <v>0</v>
      </c>
      <c r="S400" s="232" t="str">
        <f t="array" ref="S400">XLOOKUP(E400,PESOS!$B$2:$B2624,PESOS!$F$2:$F2624,"")</f>
        <v/>
      </c>
      <c r="T400" s="223" t="str">
        <f t="shared" si="8"/>
        <v/>
      </c>
      <c r="V400" s="277" t="str">
        <f t="shared" si="9"/>
        <v/>
      </c>
      <c r="W400" s="233"/>
    </row>
    <row r="401">
      <c r="B401" s="199"/>
      <c r="C401" s="223"/>
      <c r="E401" s="223"/>
      <c r="F401" s="223" t="str">
        <f t="array" ref="F401">IF(E401="","",XLOOKUP(E401,DATOS!$D$6:$D2624,DATOS!$C$6:$C2624,0,0,1))</f>
        <v/>
      </c>
      <c r="G401" s="189"/>
      <c r="H401" s="189"/>
      <c r="I401" s="270"/>
      <c r="J401" s="270"/>
      <c r="K401" s="270" t="str">
        <f t="shared" si="3"/>
        <v/>
      </c>
      <c r="L401" s="271" t="str">
        <f t="shared" si="4"/>
        <v/>
      </c>
      <c r="M401" s="279"/>
      <c r="N401" s="273" t="str">
        <f t="shared" si="5"/>
        <v/>
      </c>
      <c r="O401" s="274"/>
      <c r="P401" s="275"/>
      <c r="Q401" s="275" t="str">
        <f t="shared" si="6"/>
        <v/>
      </c>
      <c r="R401" s="281">
        <f t="shared" si="7"/>
        <v>0</v>
      </c>
      <c r="S401" s="232" t="str">
        <f t="array" ref="S401">XLOOKUP(E401,PESOS!$B$2:$B2624,PESOS!$F$2:$F2624,"")</f>
        <v/>
      </c>
      <c r="T401" s="223" t="str">
        <f t="shared" si="8"/>
        <v/>
      </c>
      <c r="V401" s="277" t="str">
        <f t="shared" si="9"/>
        <v/>
      </c>
      <c r="W401" s="233"/>
    </row>
    <row r="402">
      <c r="B402" s="199"/>
      <c r="C402" s="223"/>
      <c r="E402" s="223"/>
      <c r="F402" s="223" t="str">
        <f t="array" ref="F402">IF(E402="","",XLOOKUP(E402,DATOS!$D$6:$D2624,DATOS!$C$6:$C2624,0,0,1))</f>
        <v/>
      </c>
      <c r="G402" s="189"/>
      <c r="H402" s="189"/>
      <c r="I402" s="270"/>
      <c r="J402" s="270"/>
      <c r="K402" s="270" t="str">
        <f t="shared" si="3"/>
        <v/>
      </c>
      <c r="L402" s="271" t="str">
        <f t="shared" si="4"/>
        <v/>
      </c>
      <c r="M402" s="279"/>
      <c r="N402" s="273" t="str">
        <f t="shared" si="5"/>
        <v/>
      </c>
      <c r="O402" s="274"/>
      <c r="P402" s="275"/>
      <c r="Q402" s="275" t="str">
        <f t="shared" si="6"/>
        <v/>
      </c>
      <c r="R402" s="281">
        <f t="shared" si="7"/>
        <v>0</v>
      </c>
      <c r="S402" s="232" t="str">
        <f t="array" ref="S402">XLOOKUP(E402,PESOS!$B$2:$B2624,PESOS!$F$2:$F2624,"")</f>
        <v/>
      </c>
      <c r="T402" s="223" t="str">
        <f t="shared" si="8"/>
        <v/>
      </c>
      <c r="V402" s="277" t="str">
        <f t="shared" si="9"/>
        <v/>
      </c>
      <c r="W402" s="233"/>
    </row>
    <row r="403">
      <c r="B403" s="199"/>
      <c r="C403" s="223"/>
      <c r="E403" s="223"/>
      <c r="F403" s="223" t="str">
        <f t="array" ref="F403">IF(E403="","",XLOOKUP(E403,DATOS!$D$6:$D2624,DATOS!$C$6:$C2624,0,0,1))</f>
        <v/>
      </c>
      <c r="G403" s="189"/>
      <c r="H403" s="189"/>
      <c r="I403" s="270"/>
      <c r="J403" s="270"/>
      <c r="K403" s="270" t="str">
        <f t="shared" si="3"/>
        <v/>
      </c>
      <c r="L403" s="271" t="str">
        <f t="shared" si="4"/>
        <v/>
      </c>
      <c r="M403" s="279"/>
      <c r="N403" s="273" t="str">
        <f t="shared" si="5"/>
        <v/>
      </c>
      <c r="O403" s="274"/>
      <c r="P403" s="275"/>
      <c r="Q403" s="275" t="str">
        <f t="shared" si="6"/>
        <v/>
      </c>
      <c r="R403" s="281">
        <f t="shared" si="7"/>
        <v>0</v>
      </c>
      <c r="S403" s="232" t="str">
        <f t="array" ref="S403">XLOOKUP(E403,PESOS!$B$2:$B2624,PESOS!$F$2:$F2624,"")</f>
        <v/>
      </c>
      <c r="T403" s="223" t="str">
        <f t="shared" si="8"/>
        <v/>
      </c>
      <c r="V403" s="277" t="str">
        <f t="shared" si="9"/>
        <v/>
      </c>
      <c r="W403" s="233"/>
    </row>
    <row r="404">
      <c r="B404" s="199"/>
      <c r="C404" s="223"/>
      <c r="E404" s="223"/>
      <c r="F404" s="223" t="str">
        <f t="array" ref="F404">IF(E404="","",XLOOKUP(E404,DATOS!$D$6:$D2624,DATOS!$C$6:$C2624,0,0,1))</f>
        <v/>
      </c>
      <c r="G404" s="189"/>
      <c r="H404" s="189"/>
      <c r="I404" s="270"/>
      <c r="J404" s="270"/>
      <c r="K404" s="270" t="str">
        <f t="shared" si="3"/>
        <v/>
      </c>
      <c r="L404" s="271" t="str">
        <f t="shared" si="4"/>
        <v/>
      </c>
      <c r="M404" s="279"/>
      <c r="N404" s="273" t="str">
        <f t="shared" si="5"/>
        <v/>
      </c>
      <c r="O404" s="274"/>
      <c r="P404" s="275"/>
      <c r="Q404" s="275" t="str">
        <f t="shared" si="6"/>
        <v/>
      </c>
      <c r="R404" s="281">
        <f t="shared" si="7"/>
        <v>0</v>
      </c>
      <c r="S404" s="232" t="str">
        <f t="array" ref="S404">XLOOKUP(E404,PESOS!$B$2:$B2624,PESOS!$F$2:$F2624,"")</f>
        <v/>
      </c>
      <c r="T404" s="223" t="str">
        <f t="shared" si="8"/>
        <v/>
      </c>
      <c r="V404" s="277" t="str">
        <f t="shared" si="9"/>
        <v/>
      </c>
      <c r="W404" s="233"/>
    </row>
    <row r="405">
      <c r="B405" s="199"/>
      <c r="C405" s="223"/>
      <c r="E405" s="223"/>
      <c r="F405" s="223" t="str">
        <f t="array" ref="F405">IF(E405="","",XLOOKUP(E405,DATOS!$D$6:$D2624,DATOS!$C$6:$C2624,0,0,1))</f>
        <v/>
      </c>
      <c r="G405" s="189"/>
      <c r="H405" s="189"/>
      <c r="I405" s="270"/>
      <c r="J405" s="270"/>
      <c r="K405" s="270" t="str">
        <f t="shared" si="3"/>
        <v/>
      </c>
      <c r="L405" s="271" t="str">
        <f t="shared" si="4"/>
        <v/>
      </c>
      <c r="M405" s="279"/>
      <c r="N405" s="273" t="str">
        <f t="shared" si="5"/>
        <v/>
      </c>
      <c r="O405" s="274"/>
      <c r="P405" s="275"/>
      <c r="Q405" s="275" t="str">
        <f t="shared" si="6"/>
        <v/>
      </c>
      <c r="R405" s="281">
        <f t="shared" si="7"/>
        <v>0</v>
      </c>
      <c r="S405" s="232" t="str">
        <f t="array" ref="S405">XLOOKUP(E405,PESOS!$B$2:$B2624,PESOS!$F$2:$F2624,"")</f>
        <v/>
      </c>
      <c r="T405" s="223" t="str">
        <f t="shared" si="8"/>
        <v/>
      </c>
      <c r="V405" s="277" t="str">
        <f t="shared" si="9"/>
        <v/>
      </c>
      <c r="W405" s="233"/>
    </row>
    <row r="406">
      <c r="B406" s="199"/>
      <c r="C406" s="223"/>
      <c r="E406" s="223"/>
      <c r="F406" s="223" t="str">
        <f t="array" ref="F406">IF(E406="","",XLOOKUP(E406,DATOS!$D$6:$D2624,DATOS!$C$6:$C2624,0,0,1))</f>
        <v/>
      </c>
      <c r="G406" s="189"/>
      <c r="H406" s="189"/>
      <c r="I406" s="270"/>
      <c r="J406" s="270"/>
      <c r="K406" s="270" t="str">
        <f t="shared" si="3"/>
        <v/>
      </c>
      <c r="L406" s="271" t="str">
        <f t="shared" si="4"/>
        <v/>
      </c>
      <c r="M406" s="279"/>
      <c r="N406" s="273" t="str">
        <f t="shared" si="5"/>
        <v/>
      </c>
      <c r="O406" s="274"/>
      <c r="P406" s="275"/>
      <c r="Q406" s="275" t="str">
        <f t="shared" si="6"/>
        <v/>
      </c>
      <c r="R406" s="281">
        <f t="shared" si="7"/>
        <v>0</v>
      </c>
      <c r="S406" s="232" t="str">
        <f t="array" ref="S406">XLOOKUP(E406,PESOS!$B$2:$B2624,PESOS!$F$2:$F2624,"")</f>
        <v/>
      </c>
      <c r="T406" s="223" t="str">
        <f t="shared" si="8"/>
        <v/>
      </c>
      <c r="V406" s="277" t="str">
        <f t="shared" si="9"/>
        <v/>
      </c>
      <c r="W406" s="233"/>
    </row>
    <row r="407">
      <c r="B407" s="199"/>
      <c r="C407" s="223"/>
      <c r="E407" s="223"/>
      <c r="F407" s="223" t="str">
        <f t="array" ref="F407">IF(E407="","",XLOOKUP(E407,DATOS!$D$6:$D2624,DATOS!$C$6:$C2624,0,0,1))</f>
        <v/>
      </c>
      <c r="G407" s="189"/>
      <c r="H407" s="189"/>
      <c r="I407" s="270"/>
      <c r="J407" s="270"/>
      <c r="K407" s="270" t="str">
        <f t="shared" si="3"/>
        <v/>
      </c>
      <c r="L407" s="271" t="str">
        <f t="shared" si="4"/>
        <v/>
      </c>
      <c r="M407" s="279"/>
      <c r="N407" s="273" t="str">
        <f t="shared" si="5"/>
        <v/>
      </c>
      <c r="O407" s="274"/>
      <c r="P407" s="275"/>
      <c r="Q407" s="275" t="str">
        <f t="shared" si="6"/>
        <v/>
      </c>
      <c r="R407" s="281">
        <f t="shared" si="7"/>
        <v>0</v>
      </c>
      <c r="S407" s="232" t="str">
        <f t="array" ref="S407">XLOOKUP(E407,PESOS!$B$2:$B2624,PESOS!$F$2:$F2624,"")</f>
        <v/>
      </c>
      <c r="T407" s="223" t="str">
        <f t="shared" si="8"/>
        <v/>
      </c>
      <c r="V407" s="277" t="str">
        <f t="shared" si="9"/>
        <v/>
      </c>
      <c r="W407" s="233"/>
    </row>
    <row r="408">
      <c r="B408" s="199"/>
      <c r="C408" s="223"/>
      <c r="E408" s="223"/>
      <c r="F408" s="223" t="str">
        <f t="array" ref="F408">IF(E408="","",XLOOKUP(E408,DATOS!$D$6:$D2624,DATOS!$C$6:$C2624,0,0,1))</f>
        <v/>
      </c>
      <c r="G408" s="189"/>
      <c r="H408" s="189"/>
      <c r="I408" s="270"/>
      <c r="J408" s="270"/>
      <c r="K408" s="270" t="str">
        <f t="shared" si="3"/>
        <v/>
      </c>
      <c r="L408" s="271" t="str">
        <f t="shared" si="4"/>
        <v/>
      </c>
      <c r="M408" s="279"/>
      <c r="N408" s="273" t="str">
        <f t="shared" si="5"/>
        <v/>
      </c>
      <c r="O408" s="274"/>
      <c r="P408" s="275"/>
      <c r="Q408" s="275" t="str">
        <f t="shared" si="6"/>
        <v/>
      </c>
      <c r="R408" s="281">
        <f t="shared" si="7"/>
        <v>0</v>
      </c>
      <c r="S408" s="232" t="str">
        <f t="array" ref="S408">XLOOKUP(E408,PESOS!$B$2:$B2624,PESOS!$F$2:$F2624,"")</f>
        <v/>
      </c>
      <c r="T408" s="223" t="str">
        <f t="shared" si="8"/>
        <v/>
      </c>
      <c r="V408" s="277" t="str">
        <f t="shared" si="9"/>
        <v/>
      </c>
      <c r="W408" s="233"/>
    </row>
    <row r="409">
      <c r="B409" s="199"/>
      <c r="C409" s="223"/>
      <c r="E409" s="223"/>
      <c r="F409" s="223" t="str">
        <f t="array" ref="F409">IF(E409="","",XLOOKUP(E409,DATOS!$D$6:$D2624,DATOS!$C$6:$C2624,0,0,1))</f>
        <v/>
      </c>
      <c r="G409" s="189"/>
      <c r="H409" s="189"/>
      <c r="I409" s="270"/>
      <c r="J409" s="270"/>
      <c r="K409" s="270" t="str">
        <f t="shared" si="3"/>
        <v/>
      </c>
      <c r="L409" s="271" t="str">
        <f t="shared" si="4"/>
        <v/>
      </c>
      <c r="M409" s="279"/>
      <c r="N409" s="273" t="str">
        <f t="shared" si="5"/>
        <v/>
      </c>
      <c r="O409" s="274"/>
      <c r="P409" s="275"/>
      <c r="Q409" s="275" t="str">
        <f t="shared" si="6"/>
        <v/>
      </c>
      <c r="R409" s="281">
        <f t="shared" si="7"/>
        <v>0</v>
      </c>
      <c r="S409" s="232" t="str">
        <f t="array" ref="S409">XLOOKUP(E409,PESOS!$B$2:$B2624,PESOS!$F$2:$F2624,"")</f>
        <v/>
      </c>
      <c r="T409" s="223" t="str">
        <f t="shared" si="8"/>
        <v/>
      </c>
      <c r="V409" s="277" t="str">
        <f t="shared" si="9"/>
        <v/>
      </c>
      <c r="W409" s="233"/>
    </row>
    <row r="410">
      <c r="B410" s="199"/>
      <c r="C410" s="223"/>
      <c r="E410" s="223"/>
      <c r="F410" s="223" t="str">
        <f t="array" ref="F410">IF(E410="","",XLOOKUP(E410,DATOS!$D$6:$D2624,DATOS!$C$6:$C2624,0,0,1))</f>
        <v/>
      </c>
      <c r="G410" s="189"/>
      <c r="H410" s="189"/>
      <c r="I410" s="270"/>
      <c r="J410" s="270"/>
      <c r="K410" s="270" t="str">
        <f t="shared" si="3"/>
        <v/>
      </c>
      <c r="L410" s="271" t="str">
        <f t="shared" si="4"/>
        <v/>
      </c>
      <c r="M410" s="279"/>
      <c r="N410" s="273" t="str">
        <f t="shared" si="5"/>
        <v/>
      </c>
      <c r="O410" s="274"/>
      <c r="P410" s="275"/>
      <c r="Q410" s="275" t="str">
        <f t="shared" si="6"/>
        <v/>
      </c>
      <c r="R410" s="281">
        <f t="shared" si="7"/>
        <v>0</v>
      </c>
      <c r="S410" s="232" t="str">
        <f t="array" ref="S410">XLOOKUP(E410,PESOS!$B$2:$B2624,PESOS!$F$2:$F2624,"")</f>
        <v/>
      </c>
      <c r="T410" s="223" t="str">
        <f t="shared" si="8"/>
        <v/>
      </c>
      <c r="V410" s="277" t="str">
        <f t="shared" si="9"/>
        <v/>
      </c>
      <c r="W410" s="233"/>
    </row>
    <row r="411">
      <c r="B411" s="199"/>
      <c r="C411" s="223"/>
      <c r="E411" s="223"/>
      <c r="F411" s="223" t="str">
        <f t="array" ref="F411">IF(E411="","",XLOOKUP(E411,DATOS!$D$6:$D2624,DATOS!$C$6:$C2624,0,0,1))</f>
        <v/>
      </c>
      <c r="G411" s="189"/>
      <c r="H411" s="189"/>
      <c r="I411" s="270"/>
      <c r="J411" s="270"/>
      <c r="K411" s="270" t="str">
        <f t="shared" si="3"/>
        <v/>
      </c>
      <c r="L411" s="271" t="str">
        <f t="shared" si="4"/>
        <v/>
      </c>
      <c r="M411" s="279"/>
      <c r="N411" s="273" t="str">
        <f t="shared" si="5"/>
        <v/>
      </c>
      <c r="O411" s="274"/>
      <c r="P411" s="275"/>
      <c r="Q411" s="275" t="str">
        <f t="shared" si="6"/>
        <v/>
      </c>
      <c r="R411" s="281">
        <f t="shared" si="7"/>
        <v>0</v>
      </c>
      <c r="S411" s="232" t="str">
        <f t="array" ref="S411">XLOOKUP(E411,PESOS!$B$2:$B2624,PESOS!$F$2:$F2624,"")</f>
        <v/>
      </c>
      <c r="T411" s="223" t="str">
        <f t="shared" si="8"/>
        <v/>
      </c>
      <c r="V411" s="277" t="str">
        <f t="shared" si="9"/>
        <v/>
      </c>
      <c r="W411" s="233"/>
    </row>
    <row r="412">
      <c r="B412" s="199"/>
      <c r="C412" s="223"/>
      <c r="E412" s="223"/>
      <c r="F412" s="223" t="str">
        <f t="array" ref="F412">IF(E412="","",XLOOKUP(E412,DATOS!$D$6:$D2624,DATOS!$C$6:$C2624,0,0,1))</f>
        <v/>
      </c>
      <c r="G412" s="189"/>
      <c r="H412" s="189"/>
      <c r="I412" s="270"/>
      <c r="J412" s="270"/>
      <c r="K412" s="270" t="str">
        <f t="shared" si="3"/>
        <v/>
      </c>
      <c r="L412" s="271" t="str">
        <f t="shared" si="4"/>
        <v/>
      </c>
      <c r="M412" s="279"/>
      <c r="N412" s="273" t="str">
        <f t="shared" si="5"/>
        <v/>
      </c>
      <c r="O412" s="274"/>
      <c r="P412" s="275"/>
      <c r="Q412" s="275" t="str">
        <f t="shared" si="6"/>
        <v/>
      </c>
      <c r="R412" s="281">
        <f t="shared" si="7"/>
        <v>0</v>
      </c>
      <c r="S412" s="232" t="str">
        <f t="array" ref="S412">XLOOKUP(E412,PESOS!$B$2:$B2624,PESOS!$F$2:$F2624,"")</f>
        <v/>
      </c>
      <c r="T412" s="223" t="str">
        <f t="shared" si="8"/>
        <v/>
      </c>
      <c r="V412" s="277" t="str">
        <f t="shared" si="9"/>
        <v/>
      </c>
      <c r="W412" s="233"/>
    </row>
    <row r="413">
      <c r="B413" s="199"/>
      <c r="C413" s="223"/>
      <c r="E413" s="223"/>
      <c r="F413" s="223" t="str">
        <f t="array" ref="F413">IF(E413="","",XLOOKUP(E413,DATOS!$D$6:$D2624,DATOS!$C$6:$C2624,0,0,1))</f>
        <v/>
      </c>
      <c r="G413" s="189"/>
      <c r="H413" s="189"/>
      <c r="I413" s="270"/>
      <c r="J413" s="270"/>
      <c r="K413" s="270" t="str">
        <f t="shared" si="3"/>
        <v/>
      </c>
      <c r="L413" s="271" t="str">
        <f t="shared" si="4"/>
        <v/>
      </c>
      <c r="M413" s="279"/>
      <c r="N413" s="273" t="str">
        <f t="shared" si="5"/>
        <v/>
      </c>
      <c r="O413" s="274"/>
      <c r="P413" s="275"/>
      <c r="Q413" s="275" t="str">
        <f t="shared" si="6"/>
        <v/>
      </c>
      <c r="R413" s="281">
        <f t="shared" si="7"/>
        <v>0</v>
      </c>
      <c r="S413" s="232" t="str">
        <f t="array" ref="S413">XLOOKUP(E413,PESOS!$B$2:$B2624,PESOS!$F$2:$F2624,"")</f>
        <v/>
      </c>
      <c r="T413" s="223" t="str">
        <f t="shared" si="8"/>
        <v/>
      </c>
      <c r="V413" s="277" t="str">
        <f t="shared" si="9"/>
        <v/>
      </c>
      <c r="W413" s="233"/>
    </row>
    <row r="414">
      <c r="B414" s="199"/>
      <c r="C414" s="223"/>
      <c r="E414" s="223"/>
      <c r="F414" s="223" t="str">
        <f t="array" ref="F414">IF(E414="","",XLOOKUP(E414,DATOS!$D$6:$D2624,DATOS!$C$6:$C2624,0,0,1))</f>
        <v/>
      </c>
      <c r="G414" s="189"/>
      <c r="H414" s="189"/>
      <c r="I414" s="270"/>
      <c r="J414" s="270"/>
      <c r="K414" s="270" t="str">
        <f t="shared" si="3"/>
        <v/>
      </c>
      <c r="L414" s="271" t="str">
        <f t="shared" si="4"/>
        <v/>
      </c>
      <c r="M414" s="279"/>
      <c r="N414" s="273" t="str">
        <f t="shared" si="5"/>
        <v/>
      </c>
      <c r="O414" s="274"/>
      <c r="P414" s="275"/>
      <c r="Q414" s="275" t="str">
        <f t="shared" si="6"/>
        <v/>
      </c>
      <c r="R414" s="281">
        <f t="shared" si="7"/>
        <v>0</v>
      </c>
      <c r="S414" s="232" t="str">
        <f t="array" ref="S414">XLOOKUP(E414,PESOS!$B$2:$B2624,PESOS!$F$2:$F2624,"")</f>
        <v/>
      </c>
      <c r="T414" s="223" t="str">
        <f t="shared" si="8"/>
        <v/>
      </c>
      <c r="V414" s="277" t="str">
        <f t="shared" si="9"/>
        <v/>
      </c>
      <c r="W414" s="233"/>
    </row>
    <row r="415">
      <c r="B415" s="199"/>
      <c r="C415" s="223"/>
      <c r="E415" s="223"/>
      <c r="F415" s="223" t="str">
        <f t="array" ref="F415">IF(E415="","",XLOOKUP(E415,DATOS!$D$6:$D2624,DATOS!$C$6:$C2624,0,0,1))</f>
        <v/>
      </c>
      <c r="G415" s="189"/>
      <c r="H415" s="189"/>
      <c r="I415" s="270"/>
      <c r="J415" s="270"/>
      <c r="K415" s="270" t="str">
        <f t="shared" si="3"/>
        <v/>
      </c>
      <c r="L415" s="271" t="str">
        <f t="shared" si="4"/>
        <v/>
      </c>
      <c r="M415" s="279"/>
      <c r="N415" s="273" t="str">
        <f t="shared" si="5"/>
        <v/>
      </c>
      <c r="O415" s="274"/>
      <c r="P415" s="275"/>
      <c r="Q415" s="275" t="str">
        <f t="shared" si="6"/>
        <v/>
      </c>
      <c r="R415" s="281">
        <f t="shared" si="7"/>
        <v>0</v>
      </c>
      <c r="S415" s="232" t="str">
        <f t="array" ref="S415">XLOOKUP(E415,PESOS!$B$2:$B2624,PESOS!$F$2:$F2624,"")</f>
        <v/>
      </c>
      <c r="T415" s="223" t="str">
        <f t="shared" si="8"/>
        <v/>
      </c>
      <c r="V415" s="277" t="str">
        <f t="shared" si="9"/>
        <v/>
      </c>
      <c r="W415" s="233"/>
    </row>
    <row r="416">
      <c r="B416" s="199"/>
      <c r="C416" s="223"/>
      <c r="E416" s="223"/>
      <c r="F416" s="223" t="str">
        <f t="array" ref="F416">IF(E416="","",XLOOKUP(E416,DATOS!$D$6:$D2624,DATOS!$C$6:$C2624,0,0,1))</f>
        <v/>
      </c>
      <c r="G416" s="189"/>
      <c r="H416" s="189"/>
      <c r="I416" s="270"/>
      <c r="J416" s="270"/>
      <c r="K416" s="270" t="str">
        <f t="shared" si="3"/>
        <v/>
      </c>
      <c r="L416" s="271" t="str">
        <f t="shared" si="4"/>
        <v/>
      </c>
      <c r="M416" s="279"/>
      <c r="N416" s="273" t="str">
        <f t="shared" si="5"/>
        <v/>
      </c>
      <c r="O416" s="274"/>
      <c r="P416" s="275"/>
      <c r="Q416" s="275" t="str">
        <f t="shared" si="6"/>
        <v/>
      </c>
      <c r="R416" s="281">
        <f t="shared" si="7"/>
        <v>0</v>
      </c>
      <c r="S416" s="232" t="str">
        <f t="array" ref="S416">XLOOKUP(E416,PESOS!$B$2:$B2624,PESOS!$F$2:$F2624,"")</f>
        <v/>
      </c>
      <c r="T416" s="223" t="str">
        <f t="shared" si="8"/>
        <v/>
      </c>
      <c r="V416" s="277" t="str">
        <f t="shared" si="9"/>
        <v/>
      </c>
      <c r="W416" s="233"/>
    </row>
    <row r="417">
      <c r="B417" s="199"/>
      <c r="C417" s="223"/>
      <c r="E417" s="223"/>
      <c r="F417" s="223" t="str">
        <f t="array" ref="F417">IF(E417="","",XLOOKUP(E417,DATOS!$D$6:$D2624,DATOS!$C$6:$C2624,0,0,1))</f>
        <v/>
      </c>
      <c r="G417" s="189"/>
      <c r="H417" s="189"/>
      <c r="I417" s="270"/>
      <c r="J417" s="270"/>
      <c r="K417" s="270" t="str">
        <f t="shared" si="3"/>
        <v/>
      </c>
      <c r="L417" s="271" t="str">
        <f t="shared" si="4"/>
        <v/>
      </c>
      <c r="M417" s="279"/>
      <c r="N417" s="273" t="str">
        <f t="shared" si="5"/>
        <v/>
      </c>
      <c r="O417" s="274"/>
      <c r="P417" s="275"/>
      <c r="Q417" s="275" t="str">
        <f t="shared" si="6"/>
        <v/>
      </c>
      <c r="R417" s="281">
        <f t="shared" si="7"/>
        <v>0</v>
      </c>
      <c r="S417" s="232" t="str">
        <f t="array" ref="S417">XLOOKUP(E417,PESOS!$B$2:$B2624,PESOS!$F$2:$F2624,"")</f>
        <v/>
      </c>
      <c r="T417" s="223" t="str">
        <f t="shared" si="8"/>
        <v/>
      </c>
      <c r="V417" s="277" t="str">
        <f t="shared" si="9"/>
        <v/>
      </c>
      <c r="W417" s="233"/>
    </row>
    <row r="418">
      <c r="B418" s="199"/>
      <c r="C418" s="223"/>
      <c r="E418" s="223"/>
      <c r="F418" s="223" t="str">
        <f t="array" ref="F418">IF(E418="","",XLOOKUP(E418,DATOS!$D$6:$D2624,DATOS!$C$6:$C2624,0,0,1))</f>
        <v/>
      </c>
      <c r="G418" s="189"/>
      <c r="H418" s="189"/>
      <c r="I418" s="270"/>
      <c r="J418" s="270"/>
      <c r="K418" s="270" t="str">
        <f t="shared" si="3"/>
        <v/>
      </c>
      <c r="L418" s="271" t="str">
        <f t="shared" si="4"/>
        <v/>
      </c>
      <c r="M418" s="279"/>
      <c r="N418" s="273" t="str">
        <f t="shared" si="5"/>
        <v/>
      </c>
      <c r="O418" s="274"/>
      <c r="P418" s="275"/>
      <c r="Q418" s="275" t="str">
        <f t="shared" si="6"/>
        <v/>
      </c>
      <c r="R418" s="281">
        <f t="shared" si="7"/>
        <v>0</v>
      </c>
      <c r="S418" s="232" t="str">
        <f t="array" ref="S418">XLOOKUP(E418,PESOS!$B$2:$B2624,PESOS!$F$2:$F2624,"")</f>
        <v/>
      </c>
      <c r="T418" s="223" t="str">
        <f t="shared" si="8"/>
        <v/>
      </c>
      <c r="V418" s="277" t="str">
        <f t="shared" si="9"/>
        <v/>
      </c>
      <c r="W418" s="233"/>
    </row>
    <row r="419">
      <c r="B419" s="199"/>
      <c r="C419" s="223"/>
      <c r="E419" s="223"/>
      <c r="F419" s="223" t="str">
        <f t="array" ref="F419">IF(E419="","",XLOOKUP(E419,DATOS!$D$6:$D2624,DATOS!$C$6:$C2624,0,0,1))</f>
        <v/>
      </c>
      <c r="G419" s="189"/>
      <c r="H419" s="189"/>
      <c r="I419" s="270"/>
      <c r="J419" s="270"/>
      <c r="K419" s="270" t="str">
        <f t="shared" si="3"/>
        <v/>
      </c>
      <c r="L419" s="271" t="str">
        <f t="shared" si="4"/>
        <v/>
      </c>
      <c r="M419" s="279"/>
      <c r="N419" s="273" t="str">
        <f t="shared" si="5"/>
        <v/>
      </c>
      <c r="O419" s="274"/>
      <c r="P419" s="275"/>
      <c r="Q419" s="275" t="str">
        <f t="shared" si="6"/>
        <v/>
      </c>
      <c r="R419" s="281">
        <f t="shared" si="7"/>
        <v>0</v>
      </c>
      <c r="S419" s="232" t="str">
        <f t="array" ref="S419">XLOOKUP(E419,PESOS!$B$2:$B2624,PESOS!$F$2:$F2624,"")</f>
        <v/>
      </c>
      <c r="T419" s="223" t="str">
        <f t="shared" si="8"/>
        <v/>
      </c>
      <c r="V419" s="277" t="str">
        <f t="shared" si="9"/>
        <v/>
      </c>
      <c r="W419" s="233"/>
    </row>
    <row r="420">
      <c r="B420" s="199"/>
      <c r="C420" s="223"/>
      <c r="E420" s="223"/>
      <c r="F420" s="223" t="str">
        <f t="array" ref="F420">IF(E420="","",XLOOKUP(E420,DATOS!$D$6:$D2624,DATOS!$C$6:$C2624,0,0,1))</f>
        <v/>
      </c>
      <c r="G420" s="189"/>
      <c r="H420" s="189"/>
      <c r="I420" s="270"/>
      <c r="J420" s="270"/>
      <c r="K420" s="270" t="str">
        <f t="shared" si="3"/>
        <v/>
      </c>
      <c r="L420" s="271" t="str">
        <f t="shared" si="4"/>
        <v/>
      </c>
      <c r="M420" s="279"/>
      <c r="N420" s="273" t="str">
        <f t="shared" si="5"/>
        <v/>
      </c>
      <c r="O420" s="274"/>
      <c r="P420" s="275"/>
      <c r="Q420" s="275" t="str">
        <f t="shared" si="6"/>
        <v/>
      </c>
      <c r="R420" s="281">
        <f t="shared" si="7"/>
        <v>0</v>
      </c>
      <c r="S420" s="232" t="str">
        <f t="array" ref="S420">XLOOKUP(E420,PESOS!$B$2:$B2624,PESOS!$F$2:$F2624,"")</f>
        <v/>
      </c>
      <c r="T420" s="223" t="str">
        <f t="shared" si="8"/>
        <v/>
      </c>
      <c r="V420" s="277" t="str">
        <f t="shared" si="9"/>
        <v/>
      </c>
      <c r="W420" s="233"/>
    </row>
    <row r="421">
      <c r="B421" s="199"/>
      <c r="C421" s="223"/>
      <c r="E421" s="223"/>
      <c r="F421" s="223" t="str">
        <f t="array" ref="F421">IF(E421="","",XLOOKUP(E421,DATOS!$D$6:$D2624,DATOS!$C$6:$C2624,0,0,1))</f>
        <v/>
      </c>
      <c r="G421" s="189"/>
      <c r="H421" s="189"/>
      <c r="I421" s="270"/>
      <c r="J421" s="270"/>
      <c r="K421" s="270" t="str">
        <f t="shared" si="3"/>
        <v/>
      </c>
      <c r="L421" s="271" t="str">
        <f t="shared" si="4"/>
        <v/>
      </c>
      <c r="M421" s="279"/>
      <c r="N421" s="273" t="str">
        <f t="shared" si="5"/>
        <v/>
      </c>
      <c r="O421" s="274"/>
      <c r="P421" s="275"/>
      <c r="Q421" s="275" t="str">
        <f t="shared" si="6"/>
        <v/>
      </c>
      <c r="R421" s="281">
        <f t="shared" si="7"/>
        <v>0</v>
      </c>
      <c r="S421" s="232" t="str">
        <f t="array" ref="S421">XLOOKUP(E421,PESOS!$B$2:$B2624,PESOS!$F$2:$F2624,"")</f>
        <v/>
      </c>
      <c r="T421" s="223" t="str">
        <f t="shared" si="8"/>
        <v/>
      </c>
      <c r="V421" s="277" t="str">
        <f t="shared" si="9"/>
        <v/>
      </c>
      <c r="W421" s="233"/>
    </row>
    <row r="422">
      <c r="B422" s="199"/>
      <c r="C422" s="223"/>
      <c r="E422" s="223"/>
      <c r="F422" s="223" t="str">
        <f t="array" ref="F422">IF(E422="","",XLOOKUP(E422,DATOS!$D$6:$D2624,DATOS!$C$6:$C2624,0,0,1))</f>
        <v/>
      </c>
      <c r="G422" s="189"/>
      <c r="H422" s="189"/>
      <c r="I422" s="270"/>
      <c r="J422" s="270"/>
      <c r="K422" s="270" t="str">
        <f t="shared" si="3"/>
        <v/>
      </c>
      <c r="L422" s="271" t="str">
        <f t="shared" si="4"/>
        <v/>
      </c>
      <c r="M422" s="279"/>
      <c r="N422" s="273" t="str">
        <f t="shared" si="5"/>
        <v/>
      </c>
      <c r="O422" s="274"/>
      <c r="P422" s="275"/>
      <c r="Q422" s="275" t="str">
        <f t="shared" si="6"/>
        <v/>
      </c>
      <c r="R422" s="281">
        <f t="shared" si="7"/>
        <v>0</v>
      </c>
      <c r="S422" s="232" t="str">
        <f t="array" ref="S422">XLOOKUP(E422,PESOS!$B$2:$B2624,PESOS!$F$2:$F2624,"")</f>
        <v/>
      </c>
      <c r="T422" s="223" t="str">
        <f t="shared" si="8"/>
        <v/>
      </c>
      <c r="V422" s="277" t="str">
        <f t="shared" si="9"/>
        <v/>
      </c>
      <c r="W422" s="233"/>
    </row>
    <row r="423">
      <c r="B423" s="199"/>
      <c r="C423" s="223"/>
      <c r="E423" s="223"/>
      <c r="F423" s="223" t="str">
        <f t="array" ref="F423">IF(E423="","",XLOOKUP(E423,DATOS!$D$6:$D2624,DATOS!$C$6:$C2624,0,0,1))</f>
        <v/>
      </c>
      <c r="G423" s="189"/>
      <c r="H423" s="189"/>
      <c r="I423" s="270"/>
      <c r="J423" s="270"/>
      <c r="K423" s="270" t="str">
        <f t="shared" si="3"/>
        <v/>
      </c>
      <c r="L423" s="271" t="str">
        <f t="shared" si="4"/>
        <v/>
      </c>
      <c r="M423" s="279"/>
      <c r="N423" s="273" t="str">
        <f t="shared" si="5"/>
        <v/>
      </c>
      <c r="O423" s="274"/>
      <c r="P423" s="275"/>
      <c r="Q423" s="275" t="str">
        <f t="shared" si="6"/>
        <v/>
      </c>
      <c r="R423" s="281">
        <f t="shared" si="7"/>
        <v>0</v>
      </c>
      <c r="S423" s="232" t="str">
        <f t="array" ref="S423">XLOOKUP(E423,PESOS!$B$2:$B2624,PESOS!$F$2:$F2624,"")</f>
        <v/>
      </c>
      <c r="T423" s="223" t="str">
        <f t="shared" si="8"/>
        <v/>
      </c>
      <c r="V423" s="277" t="str">
        <f t="shared" si="9"/>
        <v/>
      </c>
      <c r="W423" s="233"/>
    </row>
    <row r="424">
      <c r="B424" s="199"/>
      <c r="C424" s="223"/>
      <c r="E424" s="223"/>
      <c r="F424" s="223" t="str">
        <f t="array" ref="F424">IF(E424="","",XLOOKUP(E424,DATOS!$D$6:$D2624,DATOS!$C$6:$C2624,0,0,1))</f>
        <v/>
      </c>
      <c r="G424" s="189"/>
      <c r="H424" s="189"/>
      <c r="I424" s="270"/>
      <c r="J424" s="270"/>
      <c r="K424" s="270" t="str">
        <f t="shared" si="3"/>
        <v/>
      </c>
      <c r="L424" s="271" t="str">
        <f t="shared" si="4"/>
        <v/>
      </c>
      <c r="M424" s="279"/>
      <c r="N424" s="273" t="str">
        <f t="shared" si="5"/>
        <v/>
      </c>
      <c r="O424" s="274"/>
      <c r="P424" s="275"/>
      <c r="Q424" s="275" t="str">
        <f t="shared" si="6"/>
        <v/>
      </c>
      <c r="R424" s="281">
        <f t="shared" si="7"/>
        <v>0</v>
      </c>
      <c r="S424" s="232" t="str">
        <f t="array" ref="S424">XLOOKUP(E424,PESOS!$B$2:$B2624,PESOS!$F$2:$F2624,"")</f>
        <v/>
      </c>
      <c r="T424" s="223" t="str">
        <f t="shared" si="8"/>
        <v/>
      </c>
      <c r="V424" s="277" t="str">
        <f t="shared" si="9"/>
        <v/>
      </c>
      <c r="W424" s="233"/>
    </row>
    <row r="425">
      <c r="B425" s="199"/>
      <c r="C425" s="223"/>
      <c r="E425" s="223"/>
      <c r="F425" s="223" t="str">
        <f t="array" ref="F425">IF(E425="","",XLOOKUP(E425,DATOS!$D$6:$D2624,DATOS!$C$6:$C2624,0,0,1))</f>
        <v/>
      </c>
      <c r="G425" s="189"/>
      <c r="H425" s="189"/>
      <c r="I425" s="270"/>
      <c r="J425" s="270"/>
      <c r="K425" s="270" t="str">
        <f t="shared" si="3"/>
        <v/>
      </c>
      <c r="L425" s="271" t="str">
        <f t="shared" si="4"/>
        <v/>
      </c>
      <c r="M425" s="279"/>
      <c r="N425" s="273" t="str">
        <f t="shared" si="5"/>
        <v/>
      </c>
      <c r="O425" s="274"/>
      <c r="P425" s="275"/>
      <c r="Q425" s="275" t="str">
        <f t="shared" si="6"/>
        <v/>
      </c>
      <c r="R425" s="281">
        <f t="shared" si="7"/>
        <v>0</v>
      </c>
      <c r="S425" s="232" t="str">
        <f t="array" ref="S425">XLOOKUP(E425,PESOS!$B$2:$B2624,PESOS!$F$2:$F2624,"")</f>
        <v/>
      </c>
      <c r="T425" s="223" t="str">
        <f t="shared" si="8"/>
        <v/>
      </c>
      <c r="V425" s="277" t="str">
        <f t="shared" si="9"/>
        <v/>
      </c>
      <c r="W425" s="233"/>
    </row>
    <row r="426">
      <c r="B426" s="199"/>
      <c r="C426" s="223"/>
      <c r="E426" s="223"/>
      <c r="F426" s="223" t="str">
        <f t="array" ref="F426">IF(E426="","",XLOOKUP(E426,DATOS!$D$6:$D2624,DATOS!$C$6:$C2624,0,0,1))</f>
        <v/>
      </c>
      <c r="G426" s="189"/>
      <c r="H426" s="189"/>
      <c r="I426" s="270"/>
      <c r="J426" s="270"/>
      <c r="K426" s="270" t="str">
        <f t="shared" si="3"/>
        <v/>
      </c>
      <c r="L426" s="271" t="str">
        <f t="shared" si="4"/>
        <v/>
      </c>
      <c r="M426" s="279"/>
      <c r="N426" s="273" t="str">
        <f t="shared" si="5"/>
        <v/>
      </c>
      <c r="O426" s="274"/>
      <c r="P426" s="275"/>
      <c r="Q426" s="275" t="str">
        <f t="shared" si="6"/>
        <v/>
      </c>
      <c r="R426" s="281">
        <f t="shared" si="7"/>
        <v>0</v>
      </c>
      <c r="S426" s="232" t="str">
        <f t="array" ref="S426">XLOOKUP(E426,PESOS!$B$2:$B2624,PESOS!$F$2:$F2624,"")</f>
        <v/>
      </c>
      <c r="T426" s="223" t="str">
        <f t="shared" si="8"/>
        <v/>
      </c>
      <c r="V426" s="277" t="str">
        <f t="shared" si="9"/>
        <v/>
      </c>
      <c r="W426" s="233"/>
    </row>
    <row r="427">
      <c r="B427" s="199"/>
      <c r="C427" s="223"/>
      <c r="E427" s="223"/>
      <c r="F427" s="223" t="str">
        <f t="array" ref="F427">IF(E427="","",XLOOKUP(E427,DATOS!$D$6:$D2624,DATOS!$C$6:$C2624,0,0,1))</f>
        <v/>
      </c>
      <c r="G427" s="189"/>
      <c r="H427" s="189"/>
      <c r="I427" s="270"/>
      <c r="J427" s="270"/>
      <c r="K427" s="270" t="str">
        <f t="shared" si="3"/>
        <v/>
      </c>
      <c r="L427" s="271" t="str">
        <f t="shared" si="4"/>
        <v/>
      </c>
      <c r="M427" s="279"/>
      <c r="N427" s="273" t="str">
        <f t="shared" si="5"/>
        <v/>
      </c>
      <c r="O427" s="274"/>
      <c r="P427" s="275"/>
      <c r="Q427" s="275" t="str">
        <f t="shared" si="6"/>
        <v/>
      </c>
      <c r="R427" s="281">
        <f t="shared" si="7"/>
        <v>0</v>
      </c>
      <c r="S427" s="232" t="str">
        <f t="array" ref="S427">XLOOKUP(E427,PESOS!$B$2:$B2624,PESOS!$F$2:$F2624,"")</f>
        <v/>
      </c>
      <c r="T427" s="223" t="str">
        <f t="shared" si="8"/>
        <v/>
      </c>
      <c r="V427" s="277" t="str">
        <f t="shared" si="9"/>
        <v/>
      </c>
      <c r="W427" s="233"/>
    </row>
    <row r="428">
      <c r="B428" s="199"/>
      <c r="C428" s="223"/>
      <c r="E428" s="223"/>
      <c r="F428" s="223" t="str">
        <f t="array" ref="F428">IF(E428="","",XLOOKUP(E428,DATOS!$D$6:$D2624,DATOS!$C$6:$C2624,0,0,1))</f>
        <v/>
      </c>
      <c r="G428" s="189"/>
      <c r="H428" s="189"/>
      <c r="I428" s="270"/>
      <c r="J428" s="270"/>
      <c r="K428" s="270" t="str">
        <f t="shared" si="3"/>
        <v/>
      </c>
      <c r="L428" s="271" t="str">
        <f t="shared" si="4"/>
        <v/>
      </c>
      <c r="M428" s="279"/>
      <c r="N428" s="273" t="str">
        <f t="shared" si="5"/>
        <v/>
      </c>
      <c r="O428" s="274"/>
      <c r="P428" s="275"/>
      <c r="Q428" s="275" t="str">
        <f t="shared" si="6"/>
        <v/>
      </c>
      <c r="R428" s="281">
        <f t="shared" si="7"/>
        <v>0</v>
      </c>
      <c r="S428" s="232" t="str">
        <f t="array" ref="S428">XLOOKUP(E428,PESOS!$B$2:$B2624,PESOS!$F$2:$F2624,"")</f>
        <v/>
      </c>
      <c r="T428" s="223" t="str">
        <f t="shared" si="8"/>
        <v/>
      </c>
      <c r="V428" s="277" t="str">
        <f t="shared" si="9"/>
        <v/>
      </c>
      <c r="W428" s="233"/>
    </row>
    <row r="429">
      <c r="B429" s="199"/>
      <c r="C429" s="223"/>
      <c r="E429" s="223"/>
      <c r="F429" s="223" t="str">
        <f t="array" ref="F429">IF(E429="","",XLOOKUP(E429,DATOS!$D$6:$D2624,DATOS!$C$6:$C2624,0,0,1))</f>
        <v/>
      </c>
      <c r="G429" s="189"/>
      <c r="H429" s="189"/>
      <c r="I429" s="270"/>
      <c r="J429" s="270"/>
      <c r="K429" s="270" t="str">
        <f t="shared" si="3"/>
        <v/>
      </c>
      <c r="L429" s="271" t="str">
        <f t="shared" si="4"/>
        <v/>
      </c>
      <c r="M429" s="279"/>
      <c r="N429" s="273" t="str">
        <f t="shared" si="5"/>
        <v/>
      </c>
      <c r="O429" s="274"/>
      <c r="P429" s="275"/>
      <c r="Q429" s="275" t="str">
        <f t="shared" si="6"/>
        <v/>
      </c>
      <c r="R429" s="281">
        <f t="shared" si="7"/>
        <v>0</v>
      </c>
      <c r="S429" s="232" t="str">
        <f t="array" ref="S429">XLOOKUP(E429,PESOS!$B$2:$B2624,PESOS!$F$2:$F2624,"")</f>
        <v/>
      </c>
      <c r="T429" s="223" t="str">
        <f t="shared" si="8"/>
        <v/>
      </c>
      <c r="V429" s="277" t="str">
        <f t="shared" si="9"/>
        <v/>
      </c>
      <c r="W429" s="233"/>
    </row>
    <row r="430">
      <c r="B430" s="199"/>
      <c r="C430" s="223"/>
      <c r="E430" s="223"/>
      <c r="F430" s="223" t="str">
        <f t="array" ref="F430">IF(E430="","",XLOOKUP(E430,DATOS!$D$6:$D2624,DATOS!$C$6:$C2624,0,0,1))</f>
        <v/>
      </c>
      <c r="G430" s="189"/>
      <c r="H430" s="189"/>
      <c r="I430" s="270"/>
      <c r="J430" s="270"/>
      <c r="K430" s="270" t="str">
        <f t="shared" si="3"/>
        <v/>
      </c>
      <c r="L430" s="271" t="str">
        <f t="shared" si="4"/>
        <v/>
      </c>
      <c r="M430" s="279"/>
      <c r="N430" s="273" t="str">
        <f t="shared" si="5"/>
        <v/>
      </c>
      <c r="O430" s="274"/>
      <c r="P430" s="275"/>
      <c r="Q430" s="275" t="str">
        <f t="shared" si="6"/>
        <v/>
      </c>
      <c r="R430" s="281">
        <f t="shared" si="7"/>
        <v>0</v>
      </c>
      <c r="S430" s="232" t="str">
        <f t="array" ref="S430">XLOOKUP(E430,PESOS!$B$2:$B2624,PESOS!$F$2:$F2624,"")</f>
        <v/>
      </c>
      <c r="T430" s="223" t="str">
        <f t="shared" si="8"/>
        <v/>
      </c>
      <c r="V430" s="277" t="str">
        <f t="shared" si="9"/>
        <v/>
      </c>
      <c r="W430" s="233"/>
    </row>
    <row r="431">
      <c r="B431" s="199"/>
      <c r="C431" s="223"/>
      <c r="E431" s="223"/>
      <c r="F431" s="223" t="str">
        <f t="array" ref="F431">IF(E431="","",XLOOKUP(E431,DATOS!$D$6:$D2624,DATOS!$C$6:$C2624,0,0,1))</f>
        <v/>
      </c>
      <c r="G431" s="189"/>
      <c r="H431" s="189"/>
      <c r="I431" s="270"/>
      <c r="J431" s="270"/>
      <c r="K431" s="270" t="str">
        <f t="shared" si="3"/>
        <v/>
      </c>
      <c r="L431" s="271" t="str">
        <f t="shared" si="4"/>
        <v/>
      </c>
      <c r="M431" s="279"/>
      <c r="N431" s="273" t="str">
        <f t="shared" si="5"/>
        <v/>
      </c>
      <c r="O431" s="274"/>
      <c r="P431" s="275"/>
      <c r="Q431" s="275" t="str">
        <f t="shared" si="6"/>
        <v/>
      </c>
      <c r="R431" s="281">
        <f t="shared" si="7"/>
        <v>0</v>
      </c>
      <c r="S431" s="232" t="str">
        <f t="array" ref="S431">XLOOKUP(E431,PESOS!$B$2:$B2624,PESOS!$F$2:$F2624,"")</f>
        <v/>
      </c>
      <c r="T431" s="223" t="str">
        <f t="shared" si="8"/>
        <v/>
      </c>
      <c r="V431" s="277" t="str">
        <f t="shared" si="9"/>
        <v/>
      </c>
      <c r="W431" s="233"/>
    </row>
    <row r="432">
      <c r="B432" s="199"/>
      <c r="C432" s="223"/>
      <c r="E432" s="223"/>
      <c r="F432" s="223" t="str">
        <f t="array" ref="F432">IF(E432="","",XLOOKUP(E432,DATOS!$D$6:$D2624,DATOS!$C$6:$C2624,0,0,1))</f>
        <v/>
      </c>
      <c r="G432" s="189"/>
      <c r="H432" s="189"/>
      <c r="I432" s="270"/>
      <c r="J432" s="270"/>
      <c r="K432" s="270" t="str">
        <f t="shared" si="3"/>
        <v/>
      </c>
      <c r="L432" s="271" t="str">
        <f t="shared" si="4"/>
        <v/>
      </c>
      <c r="M432" s="279"/>
      <c r="N432" s="273" t="str">
        <f t="shared" si="5"/>
        <v/>
      </c>
      <c r="O432" s="274"/>
      <c r="P432" s="275"/>
      <c r="Q432" s="275" t="str">
        <f t="shared" si="6"/>
        <v/>
      </c>
      <c r="R432" s="281">
        <f t="shared" si="7"/>
        <v>0</v>
      </c>
      <c r="S432" s="232" t="str">
        <f t="array" ref="S432">XLOOKUP(E432,PESOS!$B$2:$B2624,PESOS!$F$2:$F2624,"")</f>
        <v/>
      </c>
      <c r="T432" s="223" t="str">
        <f t="shared" si="8"/>
        <v/>
      </c>
      <c r="V432" s="277" t="str">
        <f t="shared" si="9"/>
        <v/>
      </c>
      <c r="W432" s="233"/>
    </row>
    <row r="433">
      <c r="B433" s="199"/>
      <c r="C433" s="223"/>
      <c r="E433" s="223"/>
      <c r="F433" s="223" t="str">
        <f t="array" ref="F433">IF(E433="","",XLOOKUP(E433,DATOS!$D$6:$D2624,DATOS!$C$6:$C2624,0,0,1))</f>
        <v/>
      </c>
      <c r="G433" s="189"/>
      <c r="H433" s="189"/>
      <c r="I433" s="270"/>
      <c r="J433" s="270"/>
      <c r="K433" s="270" t="str">
        <f t="shared" si="3"/>
        <v/>
      </c>
      <c r="L433" s="271" t="str">
        <f t="shared" si="4"/>
        <v/>
      </c>
      <c r="M433" s="279"/>
      <c r="N433" s="273" t="str">
        <f t="shared" si="5"/>
        <v/>
      </c>
      <c r="O433" s="274"/>
      <c r="P433" s="275"/>
      <c r="Q433" s="275" t="str">
        <f t="shared" si="6"/>
        <v/>
      </c>
      <c r="R433" s="281">
        <f t="shared" si="7"/>
        <v>0</v>
      </c>
      <c r="S433" s="232" t="str">
        <f t="array" ref="S433">XLOOKUP(E433,PESOS!$B$2:$B2624,PESOS!$F$2:$F2624,"")</f>
        <v/>
      </c>
      <c r="T433" s="223" t="str">
        <f t="shared" si="8"/>
        <v/>
      </c>
      <c r="V433" s="277" t="str">
        <f t="shared" si="9"/>
        <v/>
      </c>
      <c r="W433" s="233"/>
    </row>
    <row r="434">
      <c r="B434" s="199"/>
      <c r="C434" s="223"/>
      <c r="E434" s="223"/>
      <c r="F434" s="223" t="str">
        <f t="array" ref="F434">IF(E434="","",XLOOKUP(E434,DATOS!$D$6:$D2624,DATOS!$C$6:$C2624,0,0,1))</f>
        <v/>
      </c>
      <c r="G434" s="189"/>
      <c r="H434" s="189"/>
      <c r="I434" s="270"/>
      <c r="J434" s="270"/>
      <c r="K434" s="270" t="str">
        <f t="shared" si="3"/>
        <v/>
      </c>
      <c r="L434" s="271" t="str">
        <f t="shared" si="4"/>
        <v/>
      </c>
      <c r="M434" s="279"/>
      <c r="N434" s="273" t="str">
        <f t="shared" si="5"/>
        <v/>
      </c>
      <c r="O434" s="274"/>
      <c r="P434" s="275"/>
      <c r="Q434" s="275" t="str">
        <f t="shared" si="6"/>
        <v/>
      </c>
      <c r="R434" s="281">
        <f t="shared" si="7"/>
        <v>0</v>
      </c>
      <c r="S434" s="232" t="str">
        <f t="array" ref="S434">XLOOKUP(E434,PESOS!$B$2:$B2624,PESOS!$F$2:$F2624,"")</f>
        <v/>
      </c>
      <c r="T434" s="223" t="str">
        <f t="shared" si="8"/>
        <v/>
      </c>
      <c r="V434" s="277" t="str">
        <f t="shared" si="9"/>
        <v/>
      </c>
      <c r="W434" s="233"/>
    </row>
    <row r="435">
      <c r="B435" s="199"/>
      <c r="C435" s="223"/>
      <c r="E435" s="223"/>
      <c r="F435" s="223" t="str">
        <f t="array" ref="F435">IF(E435="","",XLOOKUP(E435,DATOS!$D$6:$D2624,DATOS!$C$6:$C2624,0,0,1))</f>
        <v/>
      </c>
      <c r="G435" s="189"/>
      <c r="H435" s="189"/>
      <c r="I435" s="270"/>
      <c r="J435" s="270"/>
      <c r="K435" s="270" t="str">
        <f t="shared" si="3"/>
        <v/>
      </c>
      <c r="L435" s="271" t="str">
        <f t="shared" si="4"/>
        <v/>
      </c>
      <c r="M435" s="279"/>
      <c r="N435" s="273" t="str">
        <f t="shared" si="5"/>
        <v/>
      </c>
      <c r="O435" s="274"/>
      <c r="P435" s="275"/>
      <c r="Q435" s="275" t="str">
        <f t="shared" si="6"/>
        <v/>
      </c>
      <c r="R435" s="281">
        <f t="shared" si="7"/>
        <v>0</v>
      </c>
      <c r="S435" s="232" t="str">
        <f t="array" ref="S435">XLOOKUP(E435,PESOS!$B$2:$B2624,PESOS!$F$2:$F2624,"")</f>
        <v/>
      </c>
      <c r="T435" s="223" t="str">
        <f t="shared" si="8"/>
        <v/>
      </c>
      <c r="V435" s="277" t="str">
        <f t="shared" si="9"/>
        <v/>
      </c>
      <c r="W435" s="233"/>
    </row>
    <row r="436">
      <c r="B436" s="199"/>
      <c r="C436" s="223"/>
      <c r="E436" s="223"/>
      <c r="F436" s="223" t="str">
        <f t="array" ref="F436">IF(E436="","",XLOOKUP(E436,DATOS!$D$6:$D2624,DATOS!$C$6:$C2624,0,0,1))</f>
        <v/>
      </c>
      <c r="G436" s="189"/>
      <c r="H436" s="189"/>
      <c r="I436" s="270"/>
      <c r="J436" s="270"/>
      <c r="K436" s="270" t="str">
        <f t="shared" si="3"/>
        <v/>
      </c>
      <c r="L436" s="271" t="str">
        <f t="shared" si="4"/>
        <v/>
      </c>
      <c r="M436" s="279"/>
      <c r="N436" s="273" t="str">
        <f t="shared" si="5"/>
        <v/>
      </c>
      <c r="O436" s="274"/>
      <c r="P436" s="275"/>
      <c r="Q436" s="275" t="str">
        <f t="shared" si="6"/>
        <v/>
      </c>
      <c r="R436" s="281">
        <f t="shared" si="7"/>
        <v>0</v>
      </c>
      <c r="S436" s="232" t="str">
        <f t="array" ref="S436">XLOOKUP(E436,PESOS!$B$2:$B2624,PESOS!$F$2:$F2624,"")</f>
        <v/>
      </c>
      <c r="T436" s="223" t="str">
        <f t="shared" si="8"/>
        <v/>
      </c>
      <c r="V436" s="277" t="str">
        <f t="shared" si="9"/>
        <v/>
      </c>
      <c r="W436" s="233"/>
    </row>
    <row r="437">
      <c r="B437" s="199"/>
      <c r="C437" s="223"/>
      <c r="E437" s="223"/>
      <c r="F437" s="223" t="str">
        <f t="array" ref="F437">IF(E437="","",XLOOKUP(E437,DATOS!$D$6:$D2624,DATOS!$C$6:$C2624,0,0,1))</f>
        <v/>
      </c>
      <c r="G437" s="189"/>
      <c r="H437" s="189"/>
      <c r="I437" s="270"/>
      <c r="J437" s="270"/>
      <c r="K437" s="270" t="str">
        <f t="shared" si="3"/>
        <v/>
      </c>
      <c r="L437" s="271" t="str">
        <f t="shared" si="4"/>
        <v/>
      </c>
      <c r="M437" s="279"/>
      <c r="N437" s="273" t="str">
        <f t="shared" si="5"/>
        <v/>
      </c>
      <c r="O437" s="274"/>
      <c r="P437" s="275"/>
      <c r="Q437" s="275" t="str">
        <f t="shared" si="6"/>
        <v/>
      </c>
      <c r="R437" s="281">
        <f t="shared" si="7"/>
        <v>0</v>
      </c>
      <c r="S437" s="232" t="str">
        <f t="array" ref="S437">XLOOKUP(E437,PESOS!$B$2:$B2624,PESOS!$F$2:$F2624,"")</f>
        <v/>
      </c>
      <c r="T437" s="223" t="str">
        <f t="shared" si="8"/>
        <v/>
      </c>
      <c r="V437" s="277" t="str">
        <f t="shared" si="9"/>
        <v/>
      </c>
      <c r="W437" s="233"/>
    </row>
    <row r="438">
      <c r="B438" s="199"/>
      <c r="C438" s="223"/>
      <c r="E438" s="223"/>
      <c r="F438" s="223" t="str">
        <f t="array" ref="F438">IF(E438="","",XLOOKUP(E438,DATOS!$D$6:$D2624,DATOS!$C$6:$C2624,0,0,1))</f>
        <v/>
      </c>
      <c r="G438" s="189"/>
      <c r="H438" s="189"/>
      <c r="I438" s="270"/>
      <c r="J438" s="270"/>
      <c r="K438" s="270" t="str">
        <f t="shared" si="3"/>
        <v/>
      </c>
      <c r="L438" s="271" t="str">
        <f t="shared" si="4"/>
        <v/>
      </c>
      <c r="M438" s="279"/>
      <c r="N438" s="273" t="str">
        <f t="shared" si="5"/>
        <v/>
      </c>
      <c r="O438" s="274"/>
      <c r="P438" s="275"/>
      <c r="Q438" s="275" t="str">
        <f t="shared" si="6"/>
        <v/>
      </c>
      <c r="R438" s="281">
        <f t="shared" si="7"/>
        <v>0</v>
      </c>
      <c r="S438" s="232" t="str">
        <f t="array" ref="S438">XLOOKUP(E438,PESOS!$B$2:$B2624,PESOS!$F$2:$F2624,"")</f>
        <v/>
      </c>
      <c r="T438" s="223" t="str">
        <f t="shared" si="8"/>
        <v/>
      </c>
      <c r="V438" s="277" t="str">
        <f t="shared" si="9"/>
        <v/>
      </c>
      <c r="W438" s="233"/>
    </row>
    <row r="439">
      <c r="B439" s="199"/>
      <c r="C439" s="223"/>
      <c r="E439" s="223"/>
      <c r="F439" s="223" t="str">
        <f t="array" ref="F439">IF(E439="","",XLOOKUP(E439,DATOS!$D$6:$D2624,DATOS!$C$6:$C2624,0,0,1))</f>
        <v/>
      </c>
      <c r="G439" s="189"/>
      <c r="H439" s="189"/>
      <c r="I439" s="270"/>
      <c r="J439" s="270"/>
      <c r="K439" s="270" t="str">
        <f t="shared" si="3"/>
        <v/>
      </c>
      <c r="L439" s="271" t="str">
        <f t="shared" si="4"/>
        <v/>
      </c>
      <c r="M439" s="279"/>
      <c r="N439" s="273" t="str">
        <f t="shared" si="5"/>
        <v/>
      </c>
      <c r="O439" s="274"/>
      <c r="P439" s="275"/>
      <c r="Q439" s="275" t="str">
        <f t="shared" si="6"/>
        <v/>
      </c>
      <c r="R439" s="281">
        <f t="shared" si="7"/>
        <v>0</v>
      </c>
      <c r="S439" s="232" t="str">
        <f t="array" ref="S439">XLOOKUP(E439,PESOS!$B$2:$B2624,PESOS!$F$2:$F2624,"")</f>
        <v/>
      </c>
      <c r="T439" s="223" t="str">
        <f t="shared" si="8"/>
        <v/>
      </c>
      <c r="V439" s="277" t="str">
        <f t="shared" si="9"/>
        <v/>
      </c>
      <c r="W439" s="233"/>
    </row>
    <row r="440">
      <c r="B440" s="199"/>
      <c r="C440" s="223"/>
      <c r="E440" s="223"/>
      <c r="F440" s="223" t="str">
        <f t="array" ref="F440">IF(E440="","",XLOOKUP(E440,DATOS!$D$6:$D2624,DATOS!$C$6:$C2624,0,0,1))</f>
        <v/>
      </c>
      <c r="G440" s="189"/>
      <c r="H440" s="189"/>
      <c r="I440" s="270"/>
      <c r="J440" s="270"/>
      <c r="K440" s="270" t="str">
        <f t="shared" si="3"/>
        <v/>
      </c>
      <c r="L440" s="271" t="str">
        <f t="shared" si="4"/>
        <v/>
      </c>
      <c r="M440" s="279"/>
      <c r="N440" s="273" t="str">
        <f t="shared" si="5"/>
        <v/>
      </c>
      <c r="O440" s="274"/>
      <c r="P440" s="275"/>
      <c r="Q440" s="275" t="str">
        <f t="shared" si="6"/>
        <v/>
      </c>
      <c r="R440" s="281">
        <f t="shared" si="7"/>
        <v>0</v>
      </c>
      <c r="S440" s="232" t="str">
        <f t="array" ref="S440">XLOOKUP(E440,PESOS!$B$2:$B2624,PESOS!$F$2:$F2624,"")</f>
        <v/>
      </c>
      <c r="T440" s="223" t="str">
        <f t="shared" si="8"/>
        <v/>
      </c>
      <c r="V440" s="277" t="str">
        <f t="shared" si="9"/>
        <v/>
      </c>
      <c r="W440" s="233"/>
    </row>
    <row r="441">
      <c r="B441" s="199"/>
      <c r="C441" s="223"/>
      <c r="E441" s="223"/>
      <c r="F441" s="223" t="str">
        <f t="array" ref="F441">IF(E441="","",XLOOKUP(E441,DATOS!$D$6:$D2624,DATOS!$C$6:$C2624,0,0,1))</f>
        <v/>
      </c>
      <c r="G441" s="189"/>
      <c r="H441" s="189"/>
      <c r="I441" s="270"/>
      <c r="J441" s="270"/>
      <c r="K441" s="270" t="str">
        <f t="shared" si="3"/>
        <v/>
      </c>
      <c r="L441" s="271" t="str">
        <f t="shared" si="4"/>
        <v/>
      </c>
      <c r="M441" s="279"/>
      <c r="N441" s="273" t="str">
        <f t="shared" si="5"/>
        <v/>
      </c>
      <c r="O441" s="274"/>
      <c r="P441" s="275"/>
      <c r="Q441" s="275" t="str">
        <f t="shared" si="6"/>
        <v/>
      </c>
      <c r="R441" s="281">
        <f t="shared" si="7"/>
        <v>0</v>
      </c>
      <c r="S441" s="232" t="str">
        <f t="array" ref="S441">XLOOKUP(E441,PESOS!$B$2:$B2624,PESOS!$F$2:$F2624,"")</f>
        <v/>
      </c>
      <c r="T441" s="223" t="str">
        <f t="shared" si="8"/>
        <v/>
      </c>
      <c r="V441" s="277" t="str">
        <f t="shared" si="9"/>
        <v/>
      </c>
      <c r="W441" s="233"/>
    </row>
    <row r="442">
      <c r="B442" s="199"/>
      <c r="C442" s="223"/>
      <c r="E442" s="223"/>
      <c r="F442" s="223" t="str">
        <f t="array" ref="F442">IF(E442="","",XLOOKUP(E442,DATOS!$D$6:$D2624,DATOS!$C$6:$C2624,0,0,1))</f>
        <v/>
      </c>
      <c r="G442" s="189"/>
      <c r="H442" s="189"/>
      <c r="I442" s="270"/>
      <c r="J442" s="270"/>
      <c r="K442" s="270" t="str">
        <f t="shared" si="3"/>
        <v/>
      </c>
      <c r="L442" s="271" t="str">
        <f t="shared" si="4"/>
        <v/>
      </c>
      <c r="M442" s="279"/>
      <c r="N442" s="273" t="str">
        <f t="shared" si="5"/>
        <v/>
      </c>
      <c r="O442" s="274"/>
      <c r="P442" s="275"/>
      <c r="Q442" s="275" t="str">
        <f t="shared" si="6"/>
        <v/>
      </c>
      <c r="R442" s="281">
        <f t="shared" si="7"/>
        <v>0</v>
      </c>
      <c r="S442" s="232" t="str">
        <f t="array" ref="S442">XLOOKUP(E442,PESOS!$B$2:$B2624,PESOS!$F$2:$F2624,"")</f>
        <v/>
      </c>
      <c r="T442" s="223" t="str">
        <f t="shared" si="8"/>
        <v/>
      </c>
      <c r="V442" s="277" t="str">
        <f t="shared" si="9"/>
        <v/>
      </c>
      <c r="W442" s="233"/>
    </row>
    <row r="443">
      <c r="B443" s="199"/>
      <c r="C443" s="223"/>
      <c r="E443" s="223"/>
      <c r="F443" s="223" t="str">
        <f t="array" ref="F443">IF(E443="","",XLOOKUP(E443,DATOS!$D$6:$D2624,DATOS!$C$6:$C2624,0,0,1))</f>
        <v/>
      </c>
      <c r="G443" s="189"/>
      <c r="H443" s="189"/>
      <c r="I443" s="270"/>
      <c r="J443" s="270"/>
      <c r="K443" s="270" t="str">
        <f t="shared" si="3"/>
        <v/>
      </c>
      <c r="L443" s="271" t="str">
        <f t="shared" si="4"/>
        <v/>
      </c>
      <c r="M443" s="279"/>
      <c r="N443" s="273" t="str">
        <f t="shared" si="5"/>
        <v/>
      </c>
      <c r="O443" s="274"/>
      <c r="P443" s="275"/>
      <c r="Q443" s="275" t="str">
        <f t="shared" si="6"/>
        <v/>
      </c>
      <c r="R443" s="281">
        <f t="shared" si="7"/>
        <v>0</v>
      </c>
      <c r="S443" s="232" t="str">
        <f t="array" ref="S443">XLOOKUP(E443,PESOS!$B$2:$B2624,PESOS!$F$2:$F2624,"")</f>
        <v/>
      </c>
      <c r="T443" s="223" t="str">
        <f t="shared" si="8"/>
        <v/>
      </c>
      <c r="V443" s="277" t="str">
        <f t="shared" si="9"/>
        <v/>
      </c>
      <c r="W443" s="233"/>
    </row>
    <row r="444">
      <c r="B444" s="199"/>
      <c r="C444" s="223"/>
      <c r="E444" s="223"/>
      <c r="F444" s="223" t="str">
        <f t="array" ref="F444">IF(E444="","",XLOOKUP(E444,DATOS!$D$6:$D2624,DATOS!$C$6:$C2624,0,0,1))</f>
        <v/>
      </c>
      <c r="G444" s="189"/>
      <c r="H444" s="189"/>
      <c r="I444" s="270"/>
      <c r="J444" s="270"/>
      <c r="K444" s="270" t="str">
        <f t="shared" si="3"/>
        <v/>
      </c>
      <c r="L444" s="271" t="str">
        <f t="shared" si="4"/>
        <v/>
      </c>
      <c r="M444" s="279"/>
      <c r="N444" s="273" t="str">
        <f t="shared" si="5"/>
        <v/>
      </c>
      <c r="O444" s="274"/>
      <c r="P444" s="275"/>
      <c r="Q444" s="275" t="str">
        <f t="shared" si="6"/>
        <v/>
      </c>
      <c r="R444" s="281">
        <f t="shared" si="7"/>
        <v>0</v>
      </c>
      <c r="S444" s="232" t="str">
        <f t="array" ref="S444">XLOOKUP(E444,PESOS!$B$2:$B2624,PESOS!$F$2:$F2624,"")</f>
        <v/>
      </c>
      <c r="T444" s="223" t="str">
        <f t="shared" si="8"/>
        <v/>
      </c>
      <c r="V444" s="277" t="str">
        <f t="shared" si="9"/>
        <v/>
      </c>
      <c r="W444" s="233"/>
    </row>
    <row r="445">
      <c r="B445" s="199"/>
      <c r="C445" s="223"/>
      <c r="E445" s="223"/>
      <c r="F445" s="223" t="str">
        <f t="array" ref="F445">IF(E445="","",XLOOKUP(E445,DATOS!$D$6:$D2624,DATOS!$C$6:$C2624,0,0,1))</f>
        <v/>
      </c>
      <c r="G445" s="189"/>
      <c r="H445" s="189"/>
      <c r="I445" s="270"/>
      <c r="J445" s="270"/>
      <c r="K445" s="270" t="str">
        <f t="shared" si="3"/>
        <v/>
      </c>
      <c r="L445" s="271" t="str">
        <f t="shared" si="4"/>
        <v/>
      </c>
      <c r="M445" s="279"/>
      <c r="N445" s="273" t="str">
        <f t="shared" si="5"/>
        <v/>
      </c>
      <c r="O445" s="274"/>
      <c r="P445" s="275"/>
      <c r="Q445" s="275" t="str">
        <f t="shared" si="6"/>
        <v/>
      </c>
      <c r="R445" s="281">
        <f t="shared" si="7"/>
        <v>0</v>
      </c>
      <c r="S445" s="232" t="str">
        <f t="array" ref="S445">XLOOKUP(E445,PESOS!$B$2:$B2624,PESOS!$F$2:$F2624,"")</f>
        <v/>
      </c>
      <c r="T445" s="223" t="str">
        <f t="shared" si="8"/>
        <v/>
      </c>
      <c r="V445" s="277" t="str">
        <f t="shared" si="9"/>
        <v/>
      </c>
      <c r="W445" s="233"/>
    </row>
    <row r="446">
      <c r="B446" s="199"/>
      <c r="C446" s="223"/>
      <c r="E446" s="223"/>
      <c r="F446" s="223" t="str">
        <f t="array" ref="F446">IF(E446="","",XLOOKUP(E446,DATOS!$D$6:$D2624,DATOS!$C$6:$C2624,0,0,1))</f>
        <v/>
      </c>
      <c r="G446" s="189"/>
      <c r="H446" s="189"/>
      <c r="I446" s="270"/>
      <c r="J446" s="270"/>
      <c r="K446" s="270" t="str">
        <f t="shared" si="3"/>
        <v/>
      </c>
      <c r="L446" s="271" t="str">
        <f t="shared" si="4"/>
        <v/>
      </c>
      <c r="M446" s="279"/>
      <c r="N446" s="273" t="str">
        <f t="shared" si="5"/>
        <v/>
      </c>
      <c r="O446" s="274"/>
      <c r="P446" s="275"/>
      <c r="Q446" s="275" t="str">
        <f t="shared" si="6"/>
        <v/>
      </c>
      <c r="R446" s="281">
        <f t="shared" si="7"/>
        <v>0</v>
      </c>
      <c r="S446" s="232" t="str">
        <f t="array" ref="S446">XLOOKUP(E446,PESOS!$B$2:$B2624,PESOS!$F$2:$F2624,"")</f>
        <v/>
      </c>
      <c r="T446" s="223" t="str">
        <f t="shared" si="8"/>
        <v/>
      </c>
      <c r="V446" s="277" t="str">
        <f t="shared" si="9"/>
        <v/>
      </c>
      <c r="W446" s="233"/>
    </row>
    <row r="447">
      <c r="B447" s="199"/>
      <c r="C447" s="223"/>
      <c r="E447" s="223"/>
      <c r="F447" s="223" t="str">
        <f t="array" ref="F447">IF(E447="","",XLOOKUP(E447,DATOS!$D$6:$D2624,DATOS!$C$6:$C2624,0,0,1))</f>
        <v/>
      </c>
      <c r="G447" s="189"/>
      <c r="H447" s="189"/>
      <c r="I447" s="270"/>
      <c r="J447" s="270"/>
      <c r="K447" s="270" t="str">
        <f t="shared" si="3"/>
        <v/>
      </c>
      <c r="L447" s="271" t="str">
        <f t="shared" si="4"/>
        <v/>
      </c>
      <c r="M447" s="279"/>
      <c r="N447" s="273" t="str">
        <f t="shared" si="5"/>
        <v/>
      </c>
      <c r="O447" s="274"/>
      <c r="P447" s="275"/>
      <c r="Q447" s="275" t="str">
        <f t="shared" si="6"/>
        <v/>
      </c>
      <c r="R447" s="281">
        <f t="shared" si="7"/>
        <v>0</v>
      </c>
      <c r="S447" s="232" t="str">
        <f t="array" ref="S447">XLOOKUP(E447,PESOS!$B$2:$B2624,PESOS!$F$2:$F2624,"")</f>
        <v/>
      </c>
      <c r="T447" s="223" t="str">
        <f t="shared" si="8"/>
        <v/>
      </c>
      <c r="V447" s="277" t="str">
        <f t="shared" si="9"/>
        <v/>
      </c>
      <c r="W447" s="233"/>
    </row>
    <row r="448">
      <c r="B448" s="199"/>
      <c r="C448" s="223"/>
      <c r="E448" s="223"/>
      <c r="F448" s="223" t="str">
        <f t="array" ref="F448">IF(E448="","",XLOOKUP(E448,DATOS!$D$6:$D2624,DATOS!$C$6:$C2624,0,0,1))</f>
        <v/>
      </c>
      <c r="G448" s="189"/>
      <c r="H448" s="189"/>
      <c r="I448" s="270"/>
      <c r="J448" s="270"/>
      <c r="K448" s="270" t="str">
        <f t="shared" si="3"/>
        <v/>
      </c>
      <c r="L448" s="271" t="str">
        <f t="shared" si="4"/>
        <v/>
      </c>
      <c r="M448" s="279"/>
      <c r="N448" s="273" t="str">
        <f t="shared" si="5"/>
        <v/>
      </c>
      <c r="O448" s="274"/>
      <c r="P448" s="275"/>
      <c r="Q448" s="275" t="str">
        <f t="shared" si="6"/>
        <v/>
      </c>
      <c r="R448" s="281">
        <f t="shared" si="7"/>
        <v>0</v>
      </c>
      <c r="S448" s="232" t="str">
        <f t="array" ref="S448">XLOOKUP(E448,PESOS!$B$2:$B2624,PESOS!$F$2:$F2624,"")</f>
        <v/>
      </c>
      <c r="T448" s="223" t="str">
        <f t="shared" si="8"/>
        <v/>
      </c>
      <c r="V448" s="277" t="str">
        <f t="shared" si="9"/>
        <v/>
      </c>
      <c r="W448" s="233"/>
    </row>
    <row r="449">
      <c r="B449" s="199"/>
      <c r="C449" s="223"/>
      <c r="E449" s="223"/>
      <c r="F449" s="223" t="str">
        <f t="array" ref="F449">IF(E449="","",XLOOKUP(E449,DATOS!$D$6:$D2624,DATOS!$C$6:$C2624,0,0,1))</f>
        <v/>
      </c>
      <c r="G449" s="189"/>
      <c r="H449" s="189"/>
      <c r="I449" s="270"/>
      <c r="J449" s="270"/>
      <c r="K449" s="270" t="str">
        <f t="shared" si="3"/>
        <v/>
      </c>
      <c r="L449" s="271" t="str">
        <f t="shared" si="4"/>
        <v/>
      </c>
      <c r="M449" s="279"/>
      <c r="N449" s="273" t="str">
        <f t="shared" si="5"/>
        <v/>
      </c>
      <c r="O449" s="274"/>
      <c r="P449" s="275"/>
      <c r="Q449" s="275" t="str">
        <f t="shared" si="6"/>
        <v/>
      </c>
      <c r="R449" s="281">
        <f t="shared" si="7"/>
        <v>0</v>
      </c>
      <c r="S449" s="232" t="str">
        <f t="array" ref="S449">XLOOKUP(E449,PESOS!$B$2:$B2624,PESOS!$F$2:$F2624,"")</f>
        <v/>
      </c>
      <c r="T449" s="223" t="str">
        <f t="shared" si="8"/>
        <v/>
      </c>
      <c r="V449" s="277" t="str">
        <f t="shared" si="9"/>
        <v/>
      </c>
      <c r="W449" s="233"/>
    </row>
    <row r="450">
      <c r="B450" s="199"/>
      <c r="C450" s="223"/>
      <c r="E450" s="223"/>
      <c r="F450" s="223" t="str">
        <f t="array" ref="F450">IF(E450="","",XLOOKUP(E450,DATOS!$D$6:$D2624,DATOS!$C$6:$C2624,0,0,1))</f>
        <v/>
      </c>
      <c r="G450" s="189"/>
      <c r="H450" s="189"/>
      <c r="I450" s="270"/>
      <c r="J450" s="270"/>
      <c r="K450" s="270" t="str">
        <f t="shared" si="3"/>
        <v/>
      </c>
      <c r="L450" s="271" t="str">
        <f t="shared" si="4"/>
        <v/>
      </c>
      <c r="M450" s="279"/>
      <c r="N450" s="273" t="str">
        <f t="shared" si="5"/>
        <v/>
      </c>
      <c r="O450" s="274"/>
      <c r="P450" s="275"/>
      <c r="Q450" s="275" t="str">
        <f t="shared" si="6"/>
        <v/>
      </c>
      <c r="R450" s="281">
        <f t="shared" si="7"/>
        <v>0</v>
      </c>
      <c r="S450" s="232" t="str">
        <f t="array" ref="S450">XLOOKUP(E450,PESOS!$B$2:$B2624,PESOS!$F$2:$F2624,"")</f>
        <v/>
      </c>
      <c r="T450" s="223" t="str">
        <f t="shared" si="8"/>
        <v/>
      </c>
      <c r="V450" s="277" t="str">
        <f t="shared" si="9"/>
        <v/>
      </c>
      <c r="W450" s="233"/>
    </row>
    <row r="451">
      <c r="B451" s="199"/>
      <c r="C451" s="223"/>
      <c r="E451" s="223"/>
      <c r="F451" s="223" t="str">
        <f t="array" ref="F451">IF(E451="","",XLOOKUP(E451,DATOS!$D$6:$D2624,DATOS!$C$6:$C2624,0,0,1))</f>
        <v/>
      </c>
      <c r="G451" s="189"/>
      <c r="H451" s="189"/>
      <c r="I451" s="270"/>
      <c r="J451" s="270"/>
      <c r="K451" s="270" t="str">
        <f t="shared" si="3"/>
        <v/>
      </c>
      <c r="L451" s="271" t="str">
        <f t="shared" si="4"/>
        <v/>
      </c>
      <c r="M451" s="279"/>
      <c r="N451" s="273" t="str">
        <f t="shared" si="5"/>
        <v/>
      </c>
      <c r="O451" s="274"/>
      <c r="P451" s="275"/>
      <c r="Q451" s="275" t="str">
        <f t="shared" si="6"/>
        <v/>
      </c>
      <c r="R451" s="281">
        <f t="shared" si="7"/>
        <v>0</v>
      </c>
      <c r="S451" s="232" t="str">
        <f t="array" ref="S451">XLOOKUP(E451,PESOS!$B$2:$B2624,PESOS!$F$2:$F2624,"")</f>
        <v/>
      </c>
      <c r="T451" s="223" t="str">
        <f t="shared" si="8"/>
        <v/>
      </c>
      <c r="V451" s="277" t="str">
        <f t="shared" si="9"/>
        <v/>
      </c>
      <c r="W451" s="233"/>
    </row>
    <row r="452">
      <c r="B452" s="199"/>
      <c r="C452" s="223"/>
      <c r="E452" s="223"/>
      <c r="F452" s="223" t="str">
        <f t="array" ref="F452">IF(E452="","",XLOOKUP(E452,DATOS!$D$6:$D2624,DATOS!$C$6:$C2624,0,0,1))</f>
        <v/>
      </c>
      <c r="G452" s="189"/>
      <c r="H452" s="189"/>
      <c r="I452" s="270"/>
      <c r="J452" s="270"/>
      <c r="K452" s="270" t="str">
        <f t="shared" si="3"/>
        <v/>
      </c>
      <c r="L452" s="271" t="str">
        <f t="shared" si="4"/>
        <v/>
      </c>
      <c r="M452" s="279"/>
      <c r="N452" s="273" t="str">
        <f t="shared" si="5"/>
        <v/>
      </c>
      <c r="O452" s="274"/>
      <c r="P452" s="275"/>
      <c r="Q452" s="275" t="str">
        <f t="shared" si="6"/>
        <v/>
      </c>
      <c r="R452" s="281">
        <f t="shared" si="7"/>
        <v>0</v>
      </c>
      <c r="S452" s="232" t="str">
        <f t="array" ref="S452">XLOOKUP(E452,PESOS!$B$2:$B2624,PESOS!$F$2:$F2624,"")</f>
        <v/>
      </c>
      <c r="T452" s="223" t="str">
        <f t="shared" si="8"/>
        <v/>
      </c>
      <c r="V452" s="277" t="str">
        <f t="shared" si="9"/>
        <v/>
      </c>
      <c r="W452" s="233"/>
    </row>
    <row r="453">
      <c r="B453" s="199"/>
      <c r="C453" s="223"/>
      <c r="E453" s="223"/>
      <c r="F453" s="223" t="str">
        <f t="array" ref="F453">IF(E453="","",XLOOKUP(E453,DATOS!$D$6:$D2624,DATOS!$C$6:$C2624,0,0,1))</f>
        <v/>
      </c>
      <c r="G453" s="189"/>
      <c r="H453" s="189"/>
      <c r="I453" s="270"/>
      <c r="J453" s="270"/>
      <c r="K453" s="270" t="str">
        <f t="shared" si="3"/>
        <v/>
      </c>
      <c r="L453" s="271" t="str">
        <f t="shared" si="4"/>
        <v/>
      </c>
      <c r="M453" s="279"/>
      <c r="N453" s="273" t="str">
        <f t="shared" si="5"/>
        <v/>
      </c>
      <c r="O453" s="274"/>
      <c r="P453" s="275"/>
      <c r="Q453" s="275" t="str">
        <f t="shared" si="6"/>
        <v/>
      </c>
      <c r="R453" s="281">
        <f t="shared" si="7"/>
        <v>0</v>
      </c>
      <c r="S453" s="232" t="str">
        <f t="array" ref="S453">XLOOKUP(E453,PESOS!$B$2:$B2624,PESOS!$F$2:$F2624,"")</f>
        <v/>
      </c>
      <c r="T453" s="223" t="str">
        <f t="shared" si="8"/>
        <v/>
      </c>
      <c r="V453" s="277" t="str">
        <f t="shared" si="9"/>
        <v/>
      </c>
      <c r="W453" s="233"/>
    </row>
    <row r="454">
      <c r="B454" s="199"/>
      <c r="C454" s="223"/>
      <c r="E454" s="223"/>
      <c r="F454" s="223" t="str">
        <f t="array" ref="F454">IF(E454="","",XLOOKUP(E454,DATOS!$D$6:$D2624,DATOS!$C$6:$C2624,0,0,1))</f>
        <v/>
      </c>
      <c r="G454" s="189"/>
      <c r="H454" s="189"/>
      <c r="I454" s="270"/>
      <c r="J454" s="270"/>
      <c r="K454" s="270" t="str">
        <f t="shared" si="3"/>
        <v/>
      </c>
      <c r="L454" s="271" t="str">
        <f t="shared" si="4"/>
        <v/>
      </c>
      <c r="M454" s="279"/>
      <c r="N454" s="273" t="str">
        <f t="shared" si="5"/>
        <v/>
      </c>
      <c r="O454" s="274"/>
      <c r="P454" s="275"/>
      <c r="Q454" s="275" t="str">
        <f t="shared" si="6"/>
        <v/>
      </c>
      <c r="R454" s="281">
        <f t="shared" si="7"/>
        <v>0</v>
      </c>
      <c r="S454" s="232" t="str">
        <f t="array" ref="S454">XLOOKUP(E454,PESOS!$B$2:$B2624,PESOS!$F$2:$F2624,"")</f>
        <v/>
      </c>
      <c r="T454" s="223" t="str">
        <f t="shared" si="8"/>
        <v/>
      </c>
      <c r="V454" s="277" t="str">
        <f t="shared" si="9"/>
        <v/>
      </c>
      <c r="W454" s="233"/>
    </row>
    <row r="455">
      <c r="B455" s="199"/>
      <c r="C455" s="223"/>
      <c r="E455" s="223"/>
      <c r="F455" s="223" t="str">
        <f t="array" ref="F455">IF(E455="","",XLOOKUP(E455,DATOS!$D$6:$D2624,DATOS!$C$6:$C2624,0,0,1))</f>
        <v/>
      </c>
      <c r="G455" s="189"/>
      <c r="H455" s="189"/>
      <c r="I455" s="270"/>
      <c r="J455" s="270"/>
      <c r="K455" s="270" t="str">
        <f t="shared" si="3"/>
        <v/>
      </c>
      <c r="L455" s="271" t="str">
        <f t="shared" si="4"/>
        <v/>
      </c>
      <c r="M455" s="279"/>
      <c r="N455" s="273" t="str">
        <f t="shared" si="5"/>
        <v/>
      </c>
      <c r="O455" s="274"/>
      <c r="P455" s="275"/>
      <c r="Q455" s="275" t="str">
        <f t="shared" si="6"/>
        <v/>
      </c>
      <c r="R455" s="281">
        <f t="shared" si="7"/>
        <v>0</v>
      </c>
      <c r="S455" s="232" t="str">
        <f t="array" ref="S455">XLOOKUP(E455,PESOS!$B$2:$B2624,PESOS!$F$2:$F2624,"")</f>
        <v/>
      </c>
      <c r="T455" s="223" t="str">
        <f t="shared" si="8"/>
        <v/>
      </c>
      <c r="V455" s="277" t="str">
        <f t="shared" si="9"/>
        <v/>
      </c>
      <c r="W455" s="233"/>
    </row>
    <row r="456">
      <c r="B456" s="199"/>
      <c r="C456" s="223"/>
      <c r="E456" s="223"/>
      <c r="F456" s="223" t="str">
        <f t="array" ref="F456">IF(E456="","",XLOOKUP(E456,DATOS!$D$6:$D2624,DATOS!$C$6:$C2624,0,0,1))</f>
        <v/>
      </c>
      <c r="G456" s="189"/>
      <c r="H456" s="189"/>
      <c r="I456" s="270"/>
      <c r="J456" s="270"/>
      <c r="K456" s="270" t="str">
        <f t="shared" si="3"/>
        <v/>
      </c>
      <c r="L456" s="271" t="str">
        <f t="shared" si="4"/>
        <v/>
      </c>
      <c r="M456" s="279"/>
      <c r="N456" s="273" t="str">
        <f t="shared" si="5"/>
        <v/>
      </c>
      <c r="O456" s="274"/>
      <c r="P456" s="275"/>
      <c r="Q456" s="275" t="str">
        <f t="shared" si="6"/>
        <v/>
      </c>
      <c r="R456" s="281">
        <f t="shared" si="7"/>
        <v>0</v>
      </c>
      <c r="S456" s="232" t="str">
        <f t="array" ref="S456">XLOOKUP(E456,PESOS!$B$2:$B2624,PESOS!$F$2:$F2624,"")</f>
        <v/>
      </c>
      <c r="T456" s="223" t="str">
        <f t="shared" si="8"/>
        <v/>
      </c>
      <c r="V456" s="277" t="str">
        <f t="shared" si="9"/>
        <v/>
      </c>
      <c r="W456" s="233"/>
    </row>
    <row r="457">
      <c r="B457" s="199"/>
      <c r="C457" s="223"/>
      <c r="E457" s="223"/>
      <c r="F457" s="223" t="str">
        <f t="array" ref="F457">IF(E457="","",XLOOKUP(E457,DATOS!$D$6:$D2624,DATOS!$C$6:$C2624,0,0,1))</f>
        <v/>
      </c>
      <c r="G457" s="189"/>
      <c r="H457" s="189"/>
      <c r="I457" s="270"/>
      <c r="J457" s="270"/>
      <c r="K457" s="270" t="str">
        <f t="shared" si="3"/>
        <v/>
      </c>
      <c r="L457" s="271" t="str">
        <f t="shared" si="4"/>
        <v/>
      </c>
      <c r="M457" s="279"/>
      <c r="N457" s="273" t="str">
        <f t="shared" si="5"/>
        <v/>
      </c>
      <c r="O457" s="274"/>
      <c r="P457" s="275"/>
      <c r="Q457" s="275" t="str">
        <f t="shared" si="6"/>
        <v/>
      </c>
      <c r="R457" s="281">
        <f t="shared" si="7"/>
        <v>0</v>
      </c>
      <c r="S457" s="232" t="str">
        <f t="array" ref="S457">XLOOKUP(E457,PESOS!$B$2:$B2624,PESOS!$F$2:$F2624,"")</f>
        <v/>
      </c>
      <c r="T457" s="223" t="str">
        <f t="shared" si="8"/>
        <v/>
      </c>
      <c r="V457" s="277" t="str">
        <f t="shared" si="9"/>
        <v/>
      </c>
      <c r="W457" s="233"/>
    </row>
    <row r="458">
      <c r="B458" s="199"/>
      <c r="C458" s="223"/>
      <c r="E458" s="223"/>
      <c r="F458" s="223" t="str">
        <f t="array" ref="F458">IF(E458="","",XLOOKUP(E458,DATOS!$D$6:$D2624,DATOS!$C$6:$C2624,0,0,1))</f>
        <v/>
      </c>
      <c r="G458" s="189"/>
      <c r="H458" s="189"/>
      <c r="I458" s="270"/>
      <c r="J458" s="270"/>
      <c r="K458" s="270" t="str">
        <f t="shared" si="3"/>
        <v/>
      </c>
      <c r="L458" s="271" t="str">
        <f t="shared" si="4"/>
        <v/>
      </c>
      <c r="M458" s="279"/>
      <c r="N458" s="273" t="str">
        <f t="shared" si="5"/>
        <v/>
      </c>
      <c r="O458" s="274"/>
      <c r="P458" s="275"/>
      <c r="Q458" s="275" t="str">
        <f t="shared" si="6"/>
        <v/>
      </c>
      <c r="R458" s="281">
        <f t="shared" si="7"/>
        <v>0</v>
      </c>
      <c r="S458" s="232" t="str">
        <f t="array" ref="S458">XLOOKUP(E458,PESOS!$B$2:$B2624,PESOS!$F$2:$F2624,"")</f>
        <v/>
      </c>
      <c r="T458" s="223" t="str">
        <f t="shared" si="8"/>
        <v/>
      </c>
      <c r="V458" s="277" t="str">
        <f t="shared" si="9"/>
        <v/>
      </c>
      <c r="W458" s="233"/>
    </row>
    <row r="459">
      <c r="B459" s="199"/>
      <c r="C459" s="223"/>
      <c r="E459" s="223"/>
      <c r="F459" s="223" t="str">
        <f t="array" ref="F459">IF(E459="","",XLOOKUP(E459,DATOS!$D$6:$D2624,DATOS!$C$6:$C2624,0,0,1))</f>
        <v/>
      </c>
      <c r="G459" s="189"/>
      <c r="H459" s="189"/>
      <c r="I459" s="270"/>
      <c r="J459" s="270"/>
      <c r="K459" s="270" t="str">
        <f t="shared" si="3"/>
        <v/>
      </c>
      <c r="L459" s="271" t="str">
        <f t="shared" si="4"/>
        <v/>
      </c>
      <c r="M459" s="279"/>
      <c r="N459" s="273" t="str">
        <f t="shared" si="5"/>
        <v/>
      </c>
      <c r="O459" s="274"/>
      <c r="P459" s="275"/>
      <c r="Q459" s="275" t="str">
        <f t="shared" si="6"/>
        <v/>
      </c>
      <c r="R459" s="281">
        <f t="shared" si="7"/>
        <v>0</v>
      </c>
      <c r="S459" s="232" t="str">
        <f t="array" ref="S459">XLOOKUP(E459,PESOS!$B$2:$B2624,PESOS!$F$2:$F2624,"")</f>
        <v/>
      </c>
      <c r="T459" s="223" t="str">
        <f t="shared" si="8"/>
        <v/>
      </c>
      <c r="V459" s="277" t="str">
        <f t="shared" si="9"/>
        <v/>
      </c>
      <c r="W459" s="233"/>
    </row>
    <row r="460">
      <c r="B460" s="199"/>
      <c r="C460" s="223"/>
      <c r="E460" s="223"/>
      <c r="F460" s="223" t="str">
        <f t="array" ref="F460">IF(E460="","",XLOOKUP(E460,DATOS!$D$6:$D2624,DATOS!$C$6:$C2624,0,0,1))</f>
        <v/>
      </c>
      <c r="G460" s="189"/>
      <c r="H460" s="189"/>
      <c r="I460" s="270"/>
      <c r="J460" s="270"/>
      <c r="K460" s="270" t="str">
        <f t="shared" si="3"/>
        <v/>
      </c>
      <c r="L460" s="271" t="str">
        <f t="shared" si="4"/>
        <v/>
      </c>
      <c r="M460" s="279"/>
      <c r="N460" s="273" t="str">
        <f t="shared" si="5"/>
        <v/>
      </c>
      <c r="O460" s="274"/>
      <c r="P460" s="275"/>
      <c r="Q460" s="275" t="str">
        <f t="shared" si="6"/>
        <v/>
      </c>
      <c r="R460" s="281">
        <f t="shared" si="7"/>
        <v>0</v>
      </c>
      <c r="S460" s="232" t="str">
        <f t="array" ref="S460">XLOOKUP(E460,PESOS!$B$2:$B2624,PESOS!$F$2:$F2624,"")</f>
        <v/>
      </c>
      <c r="T460" s="223" t="str">
        <f t="shared" si="8"/>
        <v/>
      </c>
      <c r="V460" s="277" t="str">
        <f t="shared" si="9"/>
        <v/>
      </c>
      <c r="W460" s="233"/>
    </row>
    <row r="461">
      <c r="B461" s="199"/>
      <c r="C461" s="223"/>
      <c r="E461" s="223"/>
      <c r="F461" s="223" t="str">
        <f t="array" ref="F461">IF(E461="","",XLOOKUP(E461,DATOS!$D$6:$D2624,DATOS!$C$6:$C2624,0,0,1))</f>
        <v/>
      </c>
      <c r="G461" s="189"/>
      <c r="H461" s="189"/>
      <c r="I461" s="270"/>
      <c r="J461" s="270"/>
      <c r="K461" s="270" t="str">
        <f t="shared" si="3"/>
        <v/>
      </c>
      <c r="L461" s="271" t="str">
        <f t="shared" si="4"/>
        <v/>
      </c>
      <c r="M461" s="279"/>
      <c r="N461" s="273" t="str">
        <f t="shared" si="5"/>
        <v/>
      </c>
      <c r="O461" s="274"/>
      <c r="P461" s="275"/>
      <c r="Q461" s="275" t="str">
        <f t="shared" si="6"/>
        <v/>
      </c>
      <c r="R461" s="281">
        <f t="shared" si="7"/>
        <v>0</v>
      </c>
      <c r="S461" s="232" t="str">
        <f t="array" ref="S461">XLOOKUP(E461,PESOS!$B$2:$B2624,PESOS!$F$2:$F2624,"")</f>
        <v/>
      </c>
      <c r="T461" s="223" t="str">
        <f t="shared" si="8"/>
        <v/>
      </c>
      <c r="V461" s="277" t="str">
        <f t="shared" si="9"/>
        <v/>
      </c>
      <c r="W461" s="233"/>
    </row>
    <row r="462">
      <c r="B462" s="199"/>
      <c r="C462" s="223"/>
      <c r="E462" s="223"/>
      <c r="F462" s="223" t="str">
        <f t="array" ref="F462">IF(E462="","",XLOOKUP(E462,DATOS!$D$6:$D2624,DATOS!$C$6:$C2624,0,0,1))</f>
        <v/>
      </c>
      <c r="G462" s="189"/>
      <c r="H462" s="189"/>
      <c r="I462" s="270"/>
      <c r="J462" s="270"/>
      <c r="K462" s="270" t="str">
        <f t="shared" si="3"/>
        <v/>
      </c>
      <c r="L462" s="271" t="str">
        <f t="shared" si="4"/>
        <v/>
      </c>
      <c r="M462" s="279"/>
      <c r="N462" s="273" t="str">
        <f t="shared" si="5"/>
        <v/>
      </c>
      <c r="O462" s="274"/>
      <c r="P462" s="275"/>
      <c r="Q462" s="275" t="str">
        <f t="shared" si="6"/>
        <v/>
      </c>
      <c r="R462" s="281">
        <f t="shared" si="7"/>
        <v>0</v>
      </c>
      <c r="S462" s="232" t="str">
        <f t="array" ref="S462">XLOOKUP(E462,PESOS!$B$2:$B2624,PESOS!$F$2:$F2624,"")</f>
        <v/>
      </c>
      <c r="T462" s="223" t="str">
        <f t="shared" si="8"/>
        <v/>
      </c>
      <c r="V462" s="277" t="str">
        <f t="shared" si="9"/>
        <v/>
      </c>
      <c r="W462" s="233"/>
    </row>
    <row r="463">
      <c r="B463" s="199"/>
      <c r="C463" s="223"/>
      <c r="E463" s="223"/>
      <c r="F463" s="223" t="str">
        <f t="array" ref="F463">IF(E463="","",XLOOKUP(E463,DATOS!$D$6:$D2624,DATOS!$C$6:$C2624,0,0,1))</f>
        <v/>
      </c>
      <c r="G463" s="189"/>
      <c r="H463" s="189"/>
      <c r="I463" s="270"/>
      <c r="J463" s="270"/>
      <c r="K463" s="270" t="str">
        <f t="shared" si="3"/>
        <v/>
      </c>
      <c r="L463" s="271" t="str">
        <f t="shared" si="4"/>
        <v/>
      </c>
      <c r="M463" s="279"/>
      <c r="N463" s="273" t="str">
        <f t="shared" si="5"/>
        <v/>
      </c>
      <c r="O463" s="274"/>
      <c r="P463" s="275"/>
      <c r="Q463" s="275" t="str">
        <f t="shared" si="6"/>
        <v/>
      </c>
      <c r="R463" s="281">
        <f t="shared" si="7"/>
        <v>0</v>
      </c>
      <c r="S463" s="232" t="str">
        <f t="array" ref="S463">XLOOKUP(E463,PESOS!$B$2:$B2624,PESOS!$F$2:$F2624,"")</f>
        <v/>
      </c>
      <c r="T463" s="223" t="str">
        <f t="shared" si="8"/>
        <v/>
      </c>
      <c r="V463" s="277" t="str">
        <f t="shared" si="9"/>
        <v/>
      </c>
      <c r="W463" s="233"/>
    </row>
    <row r="464">
      <c r="B464" s="199"/>
      <c r="C464" s="223"/>
      <c r="E464" s="223"/>
      <c r="F464" s="223" t="str">
        <f t="array" ref="F464">IF(E464="","",XLOOKUP(E464,DATOS!$D$6:$D2624,DATOS!$C$6:$C2624,0,0,1))</f>
        <v/>
      </c>
      <c r="G464" s="189"/>
      <c r="H464" s="189"/>
      <c r="I464" s="270"/>
      <c r="J464" s="270"/>
      <c r="K464" s="270" t="str">
        <f t="shared" si="3"/>
        <v/>
      </c>
      <c r="L464" s="271" t="str">
        <f t="shared" si="4"/>
        <v/>
      </c>
      <c r="M464" s="279"/>
      <c r="N464" s="273" t="str">
        <f t="shared" si="5"/>
        <v/>
      </c>
      <c r="O464" s="274"/>
      <c r="P464" s="275"/>
      <c r="Q464" s="275" t="str">
        <f t="shared" si="6"/>
        <v/>
      </c>
      <c r="R464" s="281">
        <f t="shared" si="7"/>
        <v>0</v>
      </c>
      <c r="S464" s="232" t="str">
        <f t="array" ref="S464">XLOOKUP(E464,PESOS!$B$2:$B2624,PESOS!$F$2:$F2624,"")</f>
        <v/>
      </c>
      <c r="T464" s="223" t="str">
        <f t="shared" si="8"/>
        <v/>
      </c>
      <c r="V464" s="277" t="str">
        <f t="shared" si="9"/>
        <v/>
      </c>
      <c r="W464" s="233"/>
    </row>
    <row r="465">
      <c r="B465" s="199"/>
      <c r="C465" s="223"/>
      <c r="E465" s="223"/>
      <c r="F465" s="223" t="str">
        <f t="array" ref="F465">IF(E465="","",XLOOKUP(E465,DATOS!$D$6:$D2624,DATOS!$C$6:$C2624,0,0,1))</f>
        <v/>
      </c>
      <c r="G465" s="189"/>
      <c r="H465" s="189"/>
      <c r="I465" s="270"/>
      <c r="J465" s="270"/>
      <c r="K465" s="270" t="str">
        <f t="shared" si="3"/>
        <v/>
      </c>
      <c r="L465" s="271" t="str">
        <f t="shared" si="4"/>
        <v/>
      </c>
      <c r="M465" s="279"/>
      <c r="N465" s="273" t="str">
        <f t="shared" si="5"/>
        <v/>
      </c>
      <c r="O465" s="274"/>
      <c r="P465" s="275"/>
      <c r="Q465" s="275" t="str">
        <f t="shared" si="6"/>
        <v/>
      </c>
      <c r="R465" s="281">
        <f t="shared" si="7"/>
        <v>0</v>
      </c>
      <c r="S465" s="232" t="str">
        <f t="array" ref="S465">XLOOKUP(E465,PESOS!$B$2:$B2624,PESOS!$F$2:$F2624,"")</f>
        <v/>
      </c>
      <c r="T465" s="223" t="str">
        <f t="shared" si="8"/>
        <v/>
      </c>
      <c r="V465" s="277" t="str">
        <f t="shared" si="9"/>
        <v/>
      </c>
      <c r="W465" s="233"/>
    </row>
    <row r="466">
      <c r="B466" s="199"/>
      <c r="C466" s="223"/>
      <c r="E466" s="223"/>
      <c r="F466" s="223" t="str">
        <f t="array" ref="F466">IF(E466="","",XLOOKUP(E466,DATOS!$D$6:$D2624,DATOS!$C$6:$C2624,0,0,1))</f>
        <v/>
      </c>
      <c r="G466" s="189"/>
      <c r="H466" s="189"/>
      <c r="I466" s="270"/>
      <c r="J466" s="270"/>
      <c r="K466" s="270" t="str">
        <f t="shared" si="3"/>
        <v/>
      </c>
      <c r="L466" s="271" t="str">
        <f t="shared" si="4"/>
        <v/>
      </c>
      <c r="M466" s="279"/>
      <c r="N466" s="273" t="str">
        <f t="shared" si="5"/>
        <v/>
      </c>
      <c r="O466" s="274"/>
      <c r="P466" s="275"/>
      <c r="Q466" s="275" t="str">
        <f t="shared" si="6"/>
        <v/>
      </c>
      <c r="R466" s="281">
        <f t="shared" si="7"/>
        <v>0</v>
      </c>
      <c r="S466" s="232" t="str">
        <f t="array" ref="S466">XLOOKUP(E466,PESOS!$B$2:$B2624,PESOS!$F$2:$F2624,"")</f>
        <v/>
      </c>
      <c r="T466" s="223" t="str">
        <f t="shared" si="8"/>
        <v/>
      </c>
      <c r="V466" s="277" t="str">
        <f t="shared" si="9"/>
        <v/>
      </c>
      <c r="W466" s="233"/>
    </row>
    <row r="467">
      <c r="B467" s="199"/>
      <c r="C467" s="223"/>
      <c r="E467" s="223"/>
      <c r="F467" s="223" t="str">
        <f t="array" ref="F467">IF(E467="","",XLOOKUP(E467,DATOS!$D$6:$D2624,DATOS!$C$6:$C2624,0,0,1))</f>
        <v/>
      </c>
      <c r="G467" s="189"/>
      <c r="H467" s="189"/>
      <c r="I467" s="270"/>
      <c r="J467" s="270"/>
      <c r="K467" s="270" t="str">
        <f t="shared" si="3"/>
        <v/>
      </c>
      <c r="L467" s="271" t="str">
        <f t="shared" si="4"/>
        <v/>
      </c>
      <c r="M467" s="279"/>
      <c r="N467" s="273" t="str">
        <f t="shared" si="5"/>
        <v/>
      </c>
      <c r="O467" s="274"/>
      <c r="P467" s="275"/>
      <c r="Q467" s="275" t="str">
        <f t="shared" si="6"/>
        <v/>
      </c>
      <c r="R467" s="281">
        <f t="shared" si="7"/>
        <v>0</v>
      </c>
      <c r="S467" s="232" t="str">
        <f t="array" ref="S467">XLOOKUP(E467,PESOS!$B$2:$B2624,PESOS!$F$2:$F2624,"")</f>
        <v/>
      </c>
      <c r="T467" s="223" t="str">
        <f t="shared" si="8"/>
        <v/>
      </c>
      <c r="V467" s="277" t="str">
        <f t="shared" si="9"/>
        <v/>
      </c>
      <c r="W467" s="233"/>
    </row>
    <row r="468">
      <c r="B468" s="199"/>
      <c r="C468" s="223"/>
      <c r="E468" s="223"/>
      <c r="F468" s="223" t="str">
        <f t="array" ref="F468">IF(E468="","",XLOOKUP(E468,DATOS!$D$6:$D2624,DATOS!$C$6:$C2624,0,0,1))</f>
        <v/>
      </c>
      <c r="G468" s="189"/>
      <c r="H468" s="189"/>
      <c r="I468" s="270"/>
      <c r="J468" s="270"/>
      <c r="K468" s="270" t="str">
        <f t="shared" si="3"/>
        <v/>
      </c>
      <c r="L468" s="271" t="str">
        <f t="shared" si="4"/>
        <v/>
      </c>
      <c r="M468" s="279"/>
      <c r="N468" s="273" t="str">
        <f t="shared" si="5"/>
        <v/>
      </c>
      <c r="O468" s="274"/>
      <c r="P468" s="275"/>
      <c r="Q468" s="275" t="str">
        <f t="shared" si="6"/>
        <v/>
      </c>
      <c r="R468" s="281">
        <f t="shared" si="7"/>
        <v>0</v>
      </c>
      <c r="S468" s="232" t="str">
        <f t="array" ref="S468">XLOOKUP(E468,PESOS!$B$2:$B2624,PESOS!$F$2:$F2624,"")</f>
        <v/>
      </c>
      <c r="T468" s="223" t="str">
        <f t="shared" si="8"/>
        <v/>
      </c>
      <c r="V468" s="277" t="str">
        <f t="shared" si="9"/>
        <v/>
      </c>
      <c r="W468" s="233"/>
    </row>
    <row r="469">
      <c r="B469" s="199"/>
      <c r="C469" s="223"/>
      <c r="E469" s="223"/>
      <c r="F469" s="223" t="str">
        <f t="array" ref="F469">IF(E469="","",XLOOKUP(E469,DATOS!$D$6:$D2624,DATOS!$C$6:$C2624,0,0,1))</f>
        <v/>
      </c>
      <c r="G469" s="189"/>
      <c r="H469" s="189"/>
      <c r="I469" s="270"/>
      <c r="J469" s="270"/>
      <c r="K469" s="270" t="str">
        <f t="shared" si="3"/>
        <v/>
      </c>
      <c r="L469" s="271" t="str">
        <f t="shared" si="4"/>
        <v/>
      </c>
      <c r="M469" s="279"/>
      <c r="N469" s="273" t="str">
        <f t="shared" si="5"/>
        <v/>
      </c>
      <c r="O469" s="274"/>
      <c r="P469" s="275"/>
      <c r="Q469" s="275" t="str">
        <f t="shared" si="6"/>
        <v/>
      </c>
      <c r="R469" s="281">
        <f t="shared" si="7"/>
        <v>0</v>
      </c>
      <c r="S469" s="232" t="str">
        <f t="array" ref="S469">XLOOKUP(E469,PESOS!$B$2:$B2624,PESOS!$F$2:$F2624,"")</f>
        <v/>
      </c>
      <c r="T469" s="223" t="str">
        <f t="shared" si="8"/>
        <v/>
      </c>
      <c r="V469" s="277" t="str">
        <f t="shared" si="9"/>
        <v/>
      </c>
      <c r="W469" s="233"/>
    </row>
    <row r="470">
      <c r="B470" s="199"/>
      <c r="C470" s="223"/>
      <c r="E470" s="223"/>
      <c r="F470" s="223" t="str">
        <f t="array" ref="F470">IF(E470="","",XLOOKUP(E470,DATOS!$D$6:$D2624,DATOS!$C$6:$C2624,0,0,1))</f>
        <v/>
      </c>
      <c r="G470" s="189"/>
      <c r="H470" s="189"/>
      <c r="I470" s="270"/>
      <c r="J470" s="270"/>
      <c r="K470" s="270" t="str">
        <f t="shared" si="3"/>
        <v/>
      </c>
      <c r="L470" s="271" t="str">
        <f t="shared" si="4"/>
        <v/>
      </c>
      <c r="M470" s="279"/>
      <c r="N470" s="273" t="str">
        <f t="shared" si="5"/>
        <v/>
      </c>
      <c r="O470" s="274"/>
      <c r="P470" s="275"/>
      <c r="Q470" s="275" t="str">
        <f t="shared" si="6"/>
        <v/>
      </c>
      <c r="R470" s="281">
        <f t="shared" si="7"/>
        <v>0</v>
      </c>
      <c r="S470" s="232" t="str">
        <f t="array" ref="S470">XLOOKUP(E470,PESOS!$B$2:$B2624,PESOS!$F$2:$F2624,"")</f>
        <v/>
      </c>
      <c r="T470" s="223" t="str">
        <f t="shared" si="8"/>
        <v/>
      </c>
      <c r="V470" s="277" t="str">
        <f t="shared" si="9"/>
        <v/>
      </c>
      <c r="W470" s="233"/>
    </row>
    <row r="471">
      <c r="B471" s="199"/>
      <c r="C471" s="223"/>
      <c r="E471" s="223"/>
      <c r="F471" s="223" t="str">
        <f t="array" ref="F471">IF(E471="","",XLOOKUP(E471,DATOS!$D$6:$D2624,DATOS!$C$6:$C2624,0,0,1))</f>
        <v/>
      </c>
      <c r="G471" s="189"/>
      <c r="H471" s="189"/>
      <c r="I471" s="270"/>
      <c r="J471" s="270"/>
      <c r="K471" s="270" t="str">
        <f t="shared" si="3"/>
        <v/>
      </c>
      <c r="L471" s="271" t="str">
        <f t="shared" si="4"/>
        <v/>
      </c>
      <c r="M471" s="279"/>
      <c r="N471" s="273" t="str">
        <f t="shared" si="5"/>
        <v/>
      </c>
      <c r="O471" s="274"/>
      <c r="P471" s="275"/>
      <c r="Q471" s="275" t="str">
        <f t="shared" si="6"/>
        <v/>
      </c>
      <c r="R471" s="281">
        <f t="shared" si="7"/>
        <v>0</v>
      </c>
      <c r="S471" s="232" t="str">
        <f t="array" ref="S471">XLOOKUP(E471,PESOS!$B$2:$B2624,PESOS!$F$2:$F2624,"")</f>
        <v/>
      </c>
      <c r="T471" s="223" t="str">
        <f t="shared" si="8"/>
        <v/>
      </c>
      <c r="V471" s="277" t="str">
        <f t="shared" si="9"/>
        <v/>
      </c>
      <c r="W471" s="233"/>
    </row>
    <row r="472">
      <c r="B472" s="199"/>
      <c r="C472" s="223"/>
      <c r="E472" s="223"/>
      <c r="F472" s="223" t="str">
        <f t="array" ref="F472">IF(E472="","",XLOOKUP(E472,DATOS!$D$6:$D2624,DATOS!$C$6:$C2624,0,0,1))</f>
        <v/>
      </c>
      <c r="G472" s="189"/>
      <c r="H472" s="189"/>
      <c r="I472" s="270"/>
      <c r="J472" s="270"/>
      <c r="K472" s="270" t="str">
        <f t="shared" si="3"/>
        <v/>
      </c>
      <c r="L472" s="271" t="str">
        <f t="shared" si="4"/>
        <v/>
      </c>
      <c r="M472" s="279"/>
      <c r="N472" s="273" t="str">
        <f t="shared" si="5"/>
        <v/>
      </c>
      <c r="O472" s="274"/>
      <c r="P472" s="275"/>
      <c r="Q472" s="275" t="str">
        <f t="shared" si="6"/>
        <v/>
      </c>
      <c r="R472" s="281">
        <f t="shared" si="7"/>
        <v>0</v>
      </c>
      <c r="S472" s="232" t="str">
        <f t="array" ref="S472">XLOOKUP(E472,PESOS!$B$2:$B2624,PESOS!$F$2:$F2624,"")</f>
        <v/>
      </c>
      <c r="T472" s="223" t="str">
        <f t="shared" si="8"/>
        <v/>
      </c>
      <c r="V472" s="277" t="str">
        <f t="shared" si="9"/>
        <v/>
      </c>
      <c r="W472" s="233"/>
    </row>
    <row r="473">
      <c r="B473" s="199"/>
      <c r="C473" s="223"/>
      <c r="E473" s="223"/>
      <c r="F473" s="223" t="str">
        <f t="array" ref="F473">IF(E473="","",XLOOKUP(E473,DATOS!$D$6:$D2624,DATOS!$C$6:$C2624,0,0,1))</f>
        <v/>
      </c>
      <c r="G473" s="189"/>
      <c r="H473" s="189"/>
      <c r="I473" s="270"/>
      <c r="J473" s="270"/>
      <c r="K473" s="270" t="str">
        <f t="shared" si="3"/>
        <v/>
      </c>
      <c r="L473" s="271" t="str">
        <f t="shared" si="4"/>
        <v/>
      </c>
      <c r="M473" s="279"/>
      <c r="N473" s="273" t="str">
        <f t="shared" si="5"/>
        <v/>
      </c>
      <c r="O473" s="274"/>
      <c r="P473" s="275"/>
      <c r="Q473" s="275" t="str">
        <f t="shared" si="6"/>
        <v/>
      </c>
      <c r="R473" s="281">
        <f t="shared" si="7"/>
        <v>0</v>
      </c>
      <c r="S473" s="232" t="str">
        <f t="array" ref="S473">XLOOKUP(E473,PESOS!$B$2:$B2624,PESOS!$F$2:$F2624,"")</f>
        <v/>
      </c>
      <c r="T473" s="223" t="str">
        <f t="shared" si="8"/>
        <v/>
      </c>
      <c r="V473" s="277" t="str">
        <f t="shared" si="9"/>
        <v/>
      </c>
      <c r="W473" s="233"/>
    </row>
    <row r="474">
      <c r="B474" s="199"/>
      <c r="C474" s="223"/>
      <c r="E474" s="223"/>
      <c r="F474" s="223" t="str">
        <f t="array" ref="F474">IF(E474="","",XLOOKUP(E474,DATOS!$D$6:$D2624,DATOS!$C$6:$C2624,0,0,1))</f>
        <v/>
      </c>
      <c r="G474" s="189"/>
      <c r="H474" s="189"/>
      <c r="I474" s="270"/>
      <c r="J474" s="270"/>
      <c r="K474" s="270" t="str">
        <f t="shared" si="3"/>
        <v/>
      </c>
      <c r="L474" s="271" t="str">
        <f t="shared" si="4"/>
        <v/>
      </c>
      <c r="M474" s="279"/>
      <c r="N474" s="273" t="str">
        <f t="shared" si="5"/>
        <v/>
      </c>
      <c r="O474" s="274"/>
      <c r="P474" s="275"/>
      <c r="Q474" s="275" t="str">
        <f t="shared" si="6"/>
        <v/>
      </c>
      <c r="R474" s="281">
        <f t="shared" si="7"/>
        <v>0</v>
      </c>
      <c r="S474" s="232" t="str">
        <f t="array" ref="S474">XLOOKUP(E474,PESOS!$B$2:$B2624,PESOS!$F$2:$F2624,"")</f>
        <v/>
      </c>
      <c r="T474" s="223" t="str">
        <f t="shared" si="8"/>
        <v/>
      </c>
      <c r="V474" s="277" t="str">
        <f t="shared" si="9"/>
        <v/>
      </c>
      <c r="W474" s="233"/>
    </row>
    <row r="475">
      <c r="B475" s="199"/>
      <c r="C475" s="223"/>
      <c r="E475" s="223"/>
      <c r="F475" s="223" t="str">
        <f t="array" ref="F475">IF(E475="","",XLOOKUP(E475,DATOS!$D$6:$D2624,DATOS!$C$6:$C2624,0,0,1))</f>
        <v/>
      </c>
      <c r="G475" s="189"/>
      <c r="H475" s="189"/>
      <c r="I475" s="270"/>
      <c r="J475" s="270"/>
      <c r="K475" s="270" t="str">
        <f t="shared" si="3"/>
        <v/>
      </c>
      <c r="L475" s="271" t="str">
        <f t="shared" si="4"/>
        <v/>
      </c>
      <c r="M475" s="279"/>
      <c r="N475" s="273" t="str">
        <f t="shared" si="5"/>
        <v/>
      </c>
      <c r="O475" s="274"/>
      <c r="P475" s="275"/>
      <c r="Q475" s="275" t="str">
        <f t="shared" si="6"/>
        <v/>
      </c>
      <c r="R475" s="281">
        <f t="shared" si="7"/>
        <v>0</v>
      </c>
      <c r="S475" s="232" t="str">
        <f t="array" ref="S475">XLOOKUP(E475,PESOS!$B$2:$B2624,PESOS!$F$2:$F2624,"")</f>
        <v/>
      </c>
      <c r="T475" s="223" t="str">
        <f t="shared" si="8"/>
        <v/>
      </c>
      <c r="V475" s="277" t="str">
        <f t="shared" si="9"/>
        <v/>
      </c>
      <c r="W475" s="233"/>
    </row>
    <row r="476">
      <c r="B476" s="199"/>
      <c r="C476" s="223"/>
      <c r="E476" s="223"/>
      <c r="F476" s="223" t="str">
        <f t="array" ref="F476">IF(E476="","",XLOOKUP(E476,DATOS!$D$6:$D2624,DATOS!$C$6:$C2624,0,0,1))</f>
        <v/>
      </c>
      <c r="G476" s="189"/>
      <c r="H476" s="189"/>
      <c r="I476" s="270"/>
      <c r="J476" s="270"/>
      <c r="K476" s="270" t="str">
        <f t="shared" si="3"/>
        <v/>
      </c>
      <c r="L476" s="271" t="str">
        <f t="shared" si="4"/>
        <v/>
      </c>
      <c r="M476" s="279"/>
      <c r="N476" s="273" t="str">
        <f t="shared" si="5"/>
        <v/>
      </c>
      <c r="O476" s="274"/>
      <c r="P476" s="275"/>
      <c r="Q476" s="275" t="str">
        <f t="shared" si="6"/>
        <v/>
      </c>
      <c r="R476" s="281">
        <f t="shared" si="7"/>
        <v>0</v>
      </c>
      <c r="S476" s="232" t="str">
        <f t="array" ref="S476">XLOOKUP(E476,PESOS!$B$2:$B2624,PESOS!$F$2:$F2624,"")</f>
        <v/>
      </c>
      <c r="T476" s="223" t="str">
        <f t="shared" si="8"/>
        <v/>
      </c>
      <c r="V476" s="277" t="str">
        <f t="shared" si="9"/>
        <v/>
      </c>
      <c r="W476" s="233"/>
    </row>
    <row r="477">
      <c r="B477" s="199"/>
      <c r="C477" s="223"/>
      <c r="E477" s="223"/>
      <c r="F477" s="223" t="str">
        <f t="array" ref="F477">IF(E477="","",XLOOKUP(E477,DATOS!$D$6:$D2624,DATOS!$C$6:$C2624,0,0,1))</f>
        <v/>
      </c>
      <c r="G477" s="189"/>
      <c r="H477" s="189"/>
      <c r="I477" s="270"/>
      <c r="J477" s="270"/>
      <c r="K477" s="270" t="str">
        <f t="shared" si="3"/>
        <v/>
      </c>
      <c r="L477" s="271" t="str">
        <f t="shared" si="4"/>
        <v/>
      </c>
      <c r="M477" s="279"/>
      <c r="N477" s="273" t="str">
        <f t="shared" si="5"/>
        <v/>
      </c>
      <c r="O477" s="274"/>
      <c r="P477" s="275"/>
      <c r="Q477" s="275" t="str">
        <f t="shared" si="6"/>
        <v/>
      </c>
      <c r="R477" s="281">
        <f t="shared" si="7"/>
        <v>0</v>
      </c>
      <c r="S477" s="232" t="str">
        <f t="array" ref="S477">XLOOKUP(E477,PESOS!$B$2:$B2624,PESOS!$F$2:$F2624,"")</f>
        <v/>
      </c>
      <c r="T477" s="223" t="str">
        <f t="shared" si="8"/>
        <v/>
      </c>
      <c r="V477" s="277" t="str">
        <f t="shared" si="9"/>
        <v/>
      </c>
      <c r="W477" s="233"/>
    </row>
    <row r="478">
      <c r="B478" s="199"/>
      <c r="C478" s="223"/>
      <c r="E478" s="223"/>
      <c r="F478" s="223" t="str">
        <f t="array" ref="F478">IF(E478="","",XLOOKUP(E478,DATOS!$D$6:$D2624,DATOS!$C$6:$C2624,0,0,1))</f>
        <v/>
      </c>
      <c r="G478" s="189"/>
      <c r="H478" s="189"/>
      <c r="I478" s="270"/>
      <c r="J478" s="270"/>
      <c r="K478" s="270" t="str">
        <f t="shared" si="3"/>
        <v/>
      </c>
      <c r="L478" s="271" t="str">
        <f t="shared" si="4"/>
        <v/>
      </c>
      <c r="M478" s="279"/>
      <c r="N478" s="273" t="str">
        <f t="shared" si="5"/>
        <v/>
      </c>
      <c r="O478" s="274"/>
      <c r="P478" s="275"/>
      <c r="Q478" s="275" t="str">
        <f t="shared" si="6"/>
        <v/>
      </c>
      <c r="R478" s="281">
        <f t="shared" si="7"/>
        <v>0</v>
      </c>
      <c r="S478" s="232" t="str">
        <f t="array" ref="S478">XLOOKUP(E478,PESOS!$B$2:$B2624,PESOS!$F$2:$F2624,"")</f>
        <v/>
      </c>
      <c r="T478" s="223" t="str">
        <f t="shared" si="8"/>
        <v/>
      </c>
      <c r="V478" s="277" t="str">
        <f t="shared" si="9"/>
        <v/>
      </c>
      <c r="W478" s="233"/>
    </row>
    <row r="479">
      <c r="B479" s="199"/>
      <c r="C479" s="223"/>
      <c r="E479" s="223"/>
      <c r="F479" s="223" t="str">
        <f t="array" ref="F479">IF(E479="","",XLOOKUP(E479,DATOS!$D$6:$D2624,DATOS!$C$6:$C2624,0,0,1))</f>
        <v/>
      </c>
      <c r="G479" s="189"/>
      <c r="H479" s="189"/>
      <c r="I479" s="270"/>
      <c r="J479" s="270"/>
      <c r="K479" s="270" t="str">
        <f t="shared" si="3"/>
        <v/>
      </c>
      <c r="L479" s="271" t="str">
        <f t="shared" si="4"/>
        <v/>
      </c>
      <c r="M479" s="279"/>
      <c r="N479" s="273" t="str">
        <f t="shared" si="5"/>
        <v/>
      </c>
      <c r="O479" s="274"/>
      <c r="P479" s="275"/>
      <c r="Q479" s="275" t="str">
        <f t="shared" si="6"/>
        <v/>
      </c>
      <c r="R479" s="281">
        <f t="shared" si="7"/>
        <v>0</v>
      </c>
      <c r="S479" s="232" t="str">
        <f t="array" ref="S479">XLOOKUP(E479,PESOS!$B$2:$B2624,PESOS!$F$2:$F2624,"")</f>
        <v/>
      </c>
      <c r="T479" s="223" t="str">
        <f t="shared" si="8"/>
        <v/>
      </c>
      <c r="V479" s="277" t="str">
        <f t="shared" si="9"/>
        <v/>
      </c>
      <c r="W479" s="233"/>
    </row>
    <row r="480">
      <c r="B480" s="199"/>
      <c r="C480" s="223"/>
      <c r="E480" s="223"/>
      <c r="F480" s="223" t="str">
        <f t="array" ref="F480">IF(E480="","",XLOOKUP(E480,DATOS!$D$6:$D2624,DATOS!$C$6:$C2624,0,0,1))</f>
        <v/>
      </c>
      <c r="G480" s="189"/>
      <c r="H480" s="189"/>
      <c r="I480" s="270"/>
      <c r="J480" s="270"/>
      <c r="K480" s="270" t="str">
        <f t="shared" si="3"/>
        <v/>
      </c>
      <c r="L480" s="271" t="str">
        <f t="shared" si="4"/>
        <v/>
      </c>
      <c r="M480" s="279"/>
      <c r="N480" s="273" t="str">
        <f t="shared" si="5"/>
        <v/>
      </c>
      <c r="O480" s="274"/>
      <c r="P480" s="275"/>
      <c r="Q480" s="275" t="str">
        <f t="shared" si="6"/>
        <v/>
      </c>
      <c r="R480" s="281">
        <f t="shared" si="7"/>
        <v>0</v>
      </c>
      <c r="S480" s="232" t="str">
        <f t="array" ref="S480">XLOOKUP(E480,PESOS!$B$2:$B2624,PESOS!$F$2:$F2624,"")</f>
        <v/>
      </c>
      <c r="T480" s="223" t="str">
        <f t="shared" si="8"/>
        <v/>
      </c>
      <c r="V480" s="277" t="str">
        <f t="shared" si="9"/>
        <v/>
      </c>
      <c r="W480" s="233"/>
    </row>
    <row r="481">
      <c r="B481" s="199"/>
      <c r="C481" s="223"/>
      <c r="E481" s="223"/>
      <c r="F481" s="223" t="str">
        <f t="array" ref="F481">IF(E481="","",XLOOKUP(E481,DATOS!$D$6:$D2624,DATOS!$C$6:$C2624,0,0,1))</f>
        <v/>
      </c>
      <c r="G481" s="189"/>
      <c r="H481" s="189"/>
      <c r="I481" s="270"/>
      <c r="J481" s="270"/>
      <c r="K481" s="270" t="str">
        <f t="shared" si="3"/>
        <v/>
      </c>
      <c r="L481" s="271" t="str">
        <f t="shared" si="4"/>
        <v/>
      </c>
      <c r="M481" s="279"/>
      <c r="N481" s="273" t="str">
        <f t="shared" si="5"/>
        <v/>
      </c>
      <c r="O481" s="274"/>
      <c r="P481" s="275"/>
      <c r="Q481" s="275" t="str">
        <f t="shared" si="6"/>
        <v/>
      </c>
      <c r="R481" s="281">
        <f t="shared" si="7"/>
        <v>0</v>
      </c>
      <c r="S481" s="232" t="str">
        <f t="array" ref="S481">XLOOKUP(E481,PESOS!$B$2:$B2624,PESOS!$F$2:$F2624,"")</f>
        <v/>
      </c>
      <c r="T481" s="223" t="str">
        <f t="shared" si="8"/>
        <v/>
      </c>
      <c r="V481" s="277" t="str">
        <f t="shared" si="9"/>
        <v/>
      </c>
      <c r="W481" s="233"/>
    </row>
    <row r="482">
      <c r="B482" s="199"/>
      <c r="C482" s="223"/>
      <c r="E482" s="223"/>
      <c r="F482" s="223" t="str">
        <f t="array" ref="F482">IF(E482="","",XLOOKUP(E482,DATOS!$D$6:$D2624,DATOS!$C$6:$C2624,0,0,1))</f>
        <v/>
      </c>
      <c r="G482" s="189"/>
      <c r="H482" s="189"/>
      <c r="I482" s="270"/>
      <c r="J482" s="270"/>
      <c r="K482" s="270" t="str">
        <f t="shared" si="3"/>
        <v/>
      </c>
      <c r="L482" s="271" t="str">
        <f t="shared" si="4"/>
        <v/>
      </c>
      <c r="M482" s="279"/>
      <c r="N482" s="273" t="str">
        <f t="shared" si="5"/>
        <v/>
      </c>
      <c r="O482" s="274"/>
      <c r="P482" s="275"/>
      <c r="Q482" s="275" t="str">
        <f t="shared" si="6"/>
        <v/>
      </c>
      <c r="R482" s="281">
        <f t="shared" si="7"/>
        <v>0</v>
      </c>
      <c r="S482" s="232" t="str">
        <f t="array" ref="S482">XLOOKUP(E482,PESOS!$B$2:$B2624,PESOS!$F$2:$F2624,"")</f>
        <v/>
      </c>
      <c r="T482" s="223" t="str">
        <f t="shared" si="8"/>
        <v/>
      </c>
      <c r="V482" s="277" t="str">
        <f t="shared" si="9"/>
        <v/>
      </c>
      <c r="W482" s="233"/>
    </row>
    <row r="483">
      <c r="B483" s="199"/>
      <c r="C483" s="223"/>
      <c r="E483" s="223"/>
      <c r="F483" s="223" t="str">
        <f t="array" ref="F483">IF(E483="","",XLOOKUP(E483,DATOS!$D$6:$D2624,DATOS!$C$6:$C2624,0,0,1))</f>
        <v/>
      </c>
      <c r="G483" s="189"/>
      <c r="H483" s="189"/>
      <c r="I483" s="270"/>
      <c r="J483" s="270"/>
      <c r="K483" s="270" t="str">
        <f t="shared" si="3"/>
        <v/>
      </c>
      <c r="L483" s="271" t="str">
        <f t="shared" si="4"/>
        <v/>
      </c>
      <c r="M483" s="279"/>
      <c r="N483" s="273" t="str">
        <f t="shared" si="5"/>
        <v/>
      </c>
      <c r="O483" s="274"/>
      <c r="P483" s="275"/>
      <c r="Q483" s="275" t="str">
        <f t="shared" si="6"/>
        <v/>
      </c>
      <c r="R483" s="281">
        <f t="shared" si="7"/>
        <v>0</v>
      </c>
      <c r="S483" s="232" t="str">
        <f t="array" ref="S483">XLOOKUP(E483,PESOS!$B$2:$B2624,PESOS!$F$2:$F2624,"")</f>
        <v/>
      </c>
      <c r="T483" s="223" t="str">
        <f t="shared" si="8"/>
        <v/>
      </c>
      <c r="V483" s="277" t="str">
        <f t="shared" si="9"/>
        <v/>
      </c>
      <c r="W483" s="233"/>
    </row>
    <row r="484">
      <c r="B484" s="199"/>
      <c r="C484" s="223"/>
      <c r="E484" s="223"/>
      <c r="F484" s="223" t="str">
        <f t="array" ref="F484">IF(E484="","",XLOOKUP(E484,DATOS!$D$6:$D2624,DATOS!$C$6:$C2624,0,0,1))</f>
        <v/>
      </c>
      <c r="G484" s="189"/>
      <c r="H484" s="189"/>
      <c r="I484" s="270"/>
      <c r="J484" s="270"/>
      <c r="K484" s="270" t="str">
        <f t="shared" si="3"/>
        <v/>
      </c>
      <c r="L484" s="271" t="str">
        <f t="shared" si="4"/>
        <v/>
      </c>
      <c r="M484" s="279"/>
      <c r="N484" s="273" t="str">
        <f t="shared" si="5"/>
        <v/>
      </c>
      <c r="O484" s="274"/>
      <c r="P484" s="275"/>
      <c r="Q484" s="275" t="str">
        <f t="shared" si="6"/>
        <v/>
      </c>
      <c r="R484" s="281">
        <f t="shared" si="7"/>
        <v>0</v>
      </c>
      <c r="S484" s="232" t="str">
        <f t="array" ref="S484">XLOOKUP(E484,PESOS!$B$2:$B2624,PESOS!$F$2:$F2624,"")</f>
        <v/>
      </c>
      <c r="T484" s="223" t="str">
        <f t="shared" si="8"/>
        <v/>
      </c>
      <c r="V484" s="277" t="str">
        <f t="shared" si="9"/>
        <v/>
      </c>
      <c r="W484" s="233"/>
    </row>
    <row r="485">
      <c r="B485" s="199"/>
      <c r="C485" s="223"/>
      <c r="E485" s="223"/>
      <c r="F485" s="223" t="str">
        <f t="array" ref="F485">IF(E485="","",XLOOKUP(E485,DATOS!$D$6:$D2624,DATOS!$C$6:$C2624,0,0,1))</f>
        <v/>
      </c>
      <c r="G485" s="189"/>
      <c r="H485" s="189"/>
      <c r="I485" s="270"/>
      <c r="J485" s="270"/>
      <c r="K485" s="270" t="str">
        <f t="shared" si="3"/>
        <v/>
      </c>
      <c r="L485" s="271" t="str">
        <f t="shared" si="4"/>
        <v/>
      </c>
      <c r="M485" s="279"/>
      <c r="N485" s="273" t="str">
        <f t="shared" si="5"/>
        <v/>
      </c>
      <c r="O485" s="274"/>
      <c r="P485" s="275"/>
      <c r="Q485" s="275" t="str">
        <f t="shared" si="6"/>
        <v/>
      </c>
      <c r="R485" s="281">
        <f t="shared" si="7"/>
        <v>0</v>
      </c>
      <c r="S485" s="232" t="str">
        <f t="array" ref="S485">XLOOKUP(E485,PESOS!$B$2:$B2624,PESOS!$F$2:$F2624,"")</f>
        <v/>
      </c>
      <c r="T485" s="223" t="str">
        <f t="shared" si="8"/>
        <v/>
      </c>
      <c r="V485" s="277" t="str">
        <f t="shared" si="9"/>
        <v/>
      </c>
      <c r="W485" s="233"/>
    </row>
    <row r="486">
      <c r="B486" s="199"/>
      <c r="C486" s="223"/>
      <c r="E486" s="223"/>
      <c r="F486" s="223" t="str">
        <f t="array" ref="F486">IF(E486="","",XLOOKUP(E486,DATOS!$D$6:$D2624,DATOS!$C$6:$C2624,0,0,1))</f>
        <v/>
      </c>
      <c r="G486" s="189"/>
      <c r="H486" s="189"/>
      <c r="I486" s="270"/>
      <c r="J486" s="270"/>
      <c r="K486" s="270" t="str">
        <f t="shared" si="3"/>
        <v/>
      </c>
      <c r="L486" s="271" t="str">
        <f t="shared" si="4"/>
        <v/>
      </c>
      <c r="M486" s="279"/>
      <c r="N486" s="273" t="str">
        <f t="shared" si="5"/>
        <v/>
      </c>
      <c r="O486" s="274"/>
      <c r="P486" s="275"/>
      <c r="Q486" s="275" t="str">
        <f t="shared" si="6"/>
        <v/>
      </c>
      <c r="R486" s="281">
        <f t="shared" si="7"/>
        <v>0</v>
      </c>
      <c r="S486" s="232" t="str">
        <f t="array" ref="S486">XLOOKUP(E486,PESOS!$B$2:$B2624,PESOS!$F$2:$F2624,"")</f>
        <v/>
      </c>
      <c r="T486" s="223" t="str">
        <f t="shared" si="8"/>
        <v/>
      </c>
      <c r="V486" s="277" t="str">
        <f t="shared" si="9"/>
        <v/>
      </c>
      <c r="W486" s="233"/>
    </row>
    <row r="487">
      <c r="B487" s="199"/>
      <c r="C487" s="223"/>
      <c r="E487" s="223"/>
      <c r="F487" s="223" t="str">
        <f t="array" ref="F487">IF(E487="","",XLOOKUP(E487,DATOS!$D$6:$D2624,DATOS!$C$6:$C2624,0,0,1))</f>
        <v/>
      </c>
      <c r="G487" s="189"/>
      <c r="H487" s="189"/>
      <c r="I487" s="270"/>
      <c r="J487" s="270"/>
      <c r="K487" s="270" t="str">
        <f t="shared" si="3"/>
        <v/>
      </c>
      <c r="L487" s="271" t="str">
        <f t="shared" si="4"/>
        <v/>
      </c>
      <c r="M487" s="279"/>
      <c r="N487" s="273" t="str">
        <f t="shared" si="5"/>
        <v/>
      </c>
      <c r="O487" s="274"/>
      <c r="P487" s="275"/>
      <c r="Q487" s="275" t="str">
        <f t="shared" si="6"/>
        <v/>
      </c>
      <c r="R487" s="281">
        <f t="shared" si="7"/>
        <v>0</v>
      </c>
      <c r="S487" s="232" t="str">
        <f t="array" ref="S487">XLOOKUP(E487,PESOS!$B$2:$B2624,PESOS!$F$2:$F2624,"")</f>
        <v/>
      </c>
      <c r="T487" s="223" t="str">
        <f t="shared" si="8"/>
        <v/>
      </c>
      <c r="V487" s="277" t="str">
        <f t="shared" si="9"/>
        <v/>
      </c>
      <c r="W487" s="233"/>
    </row>
    <row r="488">
      <c r="B488" s="199"/>
      <c r="C488" s="223"/>
      <c r="E488" s="223"/>
      <c r="F488" s="223" t="str">
        <f t="array" ref="F488">IF(E488="","",XLOOKUP(E488,DATOS!$D$6:$D2624,DATOS!$C$6:$C2624,0,0,1))</f>
        <v/>
      </c>
      <c r="G488" s="189"/>
      <c r="H488" s="189"/>
      <c r="I488" s="270"/>
      <c r="J488" s="270"/>
      <c r="K488" s="270" t="str">
        <f t="shared" si="3"/>
        <v/>
      </c>
      <c r="L488" s="271" t="str">
        <f t="shared" si="4"/>
        <v/>
      </c>
      <c r="M488" s="279"/>
      <c r="N488" s="273" t="str">
        <f t="shared" si="5"/>
        <v/>
      </c>
      <c r="O488" s="274"/>
      <c r="P488" s="275"/>
      <c r="Q488" s="275" t="str">
        <f t="shared" si="6"/>
        <v/>
      </c>
      <c r="R488" s="281">
        <f t="shared" si="7"/>
        <v>0</v>
      </c>
      <c r="S488" s="232" t="str">
        <f t="array" ref="S488">XLOOKUP(E488,PESOS!$B$2:$B2624,PESOS!$F$2:$F2624,"")</f>
        <v/>
      </c>
      <c r="T488" s="223" t="str">
        <f t="shared" si="8"/>
        <v/>
      </c>
      <c r="V488" s="277" t="str">
        <f t="shared" si="9"/>
        <v/>
      </c>
      <c r="W488" s="233"/>
    </row>
    <row r="489">
      <c r="B489" s="199"/>
      <c r="C489" s="223"/>
      <c r="E489" s="223"/>
      <c r="F489" s="223" t="str">
        <f t="array" ref="F489">IF(E489="","",XLOOKUP(E489,DATOS!$D$6:$D2624,DATOS!$C$6:$C2624,0,0,1))</f>
        <v/>
      </c>
      <c r="G489" s="189"/>
      <c r="H489" s="189"/>
      <c r="I489" s="270"/>
      <c r="J489" s="270"/>
      <c r="K489" s="270" t="str">
        <f t="shared" si="3"/>
        <v/>
      </c>
      <c r="L489" s="271" t="str">
        <f t="shared" si="4"/>
        <v/>
      </c>
      <c r="M489" s="279"/>
      <c r="N489" s="273" t="str">
        <f t="shared" si="5"/>
        <v/>
      </c>
      <c r="O489" s="274"/>
      <c r="P489" s="275"/>
      <c r="Q489" s="275" t="str">
        <f t="shared" si="6"/>
        <v/>
      </c>
      <c r="R489" s="281">
        <f t="shared" si="7"/>
        <v>0</v>
      </c>
      <c r="S489" s="232" t="str">
        <f t="array" ref="S489">XLOOKUP(E489,PESOS!$B$2:$B2624,PESOS!$F$2:$F2624,"")</f>
        <v/>
      </c>
      <c r="T489" s="223" t="str">
        <f t="shared" si="8"/>
        <v/>
      </c>
      <c r="V489" s="277" t="str">
        <f t="shared" si="9"/>
        <v/>
      </c>
      <c r="W489" s="233"/>
    </row>
    <row r="490">
      <c r="B490" s="199"/>
      <c r="C490" s="223"/>
      <c r="E490" s="223"/>
      <c r="F490" s="223" t="str">
        <f t="array" ref="F490">IF(E490="","",XLOOKUP(E490,DATOS!$D$6:$D2624,DATOS!$C$6:$C2624,0,0,1))</f>
        <v/>
      </c>
      <c r="G490" s="189"/>
      <c r="H490" s="189"/>
      <c r="I490" s="270"/>
      <c r="J490" s="270"/>
      <c r="K490" s="270" t="str">
        <f t="shared" si="3"/>
        <v/>
      </c>
      <c r="L490" s="271" t="str">
        <f t="shared" si="4"/>
        <v/>
      </c>
      <c r="M490" s="279"/>
      <c r="N490" s="273" t="str">
        <f t="shared" si="5"/>
        <v/>
      </c>
      <c r="O490" s="274"/>
      <c r="P490" s="275"/>
      <c r="Q490" s="275" t="str">
        <f t="shared" si="6"/>
        <v/>
      </c>
      <c r="R490" s="281">
        <f t="shared" si="7"/>
        <v>0</v>
      </c>
      <c r="S490" s="232" t="str">
        <f t="array" ref="S490">XLOOKUP(E490,PESOS!$B$2:$B2624,PESOS!$F$2:$F2624,"")</f>
        <v/>
      </c>
      <c r="T490" s="223" t="str">
        <f t="shared" si="8"/>
        <v/>
      </c>
      <c r="V490" s="277" t="str">
        <f t="shared" si="9"/>
        <v/>
      </c>
      <c r="W490" s="233"/>
    </row>
    <row r="491">
      <c r="B491" s="199"/>
      <c r="C491" s="223"/>
      <c r="E491" s="223"/>
      <c r="F491" s="223" t="str">
        <f t="array" ref="F491">IF(E491="","",XLOOKUP(E491,DATOS!$D$6:$D2624,DATOS!$C$6:$C2624,0,0,1))</f>
        <v/>
      </c>
      <c r="G491" s="189"/>
      <c r="H491" s="189"/>
      <c r="I491" s="270"/>
      <c r="J491" s="270"/>
      <c r="K491" s="270" t="str">
        <f t="shared" si="3"/>
        <v/>
      </c>
      <c r="L491" s="271" t="str">
        <f t="shared" si="4"/>
        <v/>
      </c>
      <c r="M491" s="279"/>
      <c r="N491" s="273" t="str">
        <f t="shared" si="5"/>
        <v/>
      </c>
      <c r="O491" s="274"/>
      <c r="P491" s="275"/>
      <c r="Q491" s="275" t="str">
        <f t="shared" si="6"/>
        <v/>
      </c>
      <c r="R491" s="281">
        <f t="shared" si="7"/>
        <v>0</v>
      </c>
      <c r="S491" s="232" t="str">
        <f t="array" ref="S491">XLOOKUP(E491,PESOS!$B$2:$B2624,PESOS!$F$2:$F2624,"")</f>
        <v/>
      </c>
      <c r="T491" s="223" t="str">
        <f t="shared" si="8"/>
        <v/>
      </c>
      <c r="V491" s="277" t="str">
        <f t="shared" si="9"/>
        <v/>
      </c>
      <c r="W491" s="233"/>
    </row>
    <row r="492">
      <c r="B492" s="199"/>
      <c r="C492" s="223"/>
      <c r="E492" s="223"/>
      <c r="F492" s="223" t="str">
        <f t="array" ref="F492">IF(E492="","",XLOOKUP(E492,DATOS!$D$6:$D2624,DATOS!$C$6:$C2624,0,0,1))</f>
        <v/>
      </c>
      <c r="G492" s="189"/>
      <c r="H492" s="189"/>
      <c r="I492" s="270"/>
      <c r="J492" s="270"/>
      <c r="K492" s="270" t="str">
        <f t="shared" si="3"/>
        <v/>
      </c>
      <c r="L492" s="271" t="str">
        <f t="shared" si="4"/>
        <v/>
      </c>
      <c r="M492" s="279"/>
      <c r="N492" s="273" t="str">
        <f t="shared" si="5"/>
        <v/>
      </c>
      <c r="O492" s="274"/>
      <c r="P492" s="275"/>
      <c r="Q492" s="275" t="str">
        <f t="shared" si="6"/>
        <v/>
      </c>
      <c r="R492" s="281">
        <f t="shared" si="7"/>
        <v>0</v>
      </c>
      <c r="S492" s="232" t="str">
        <f t="array" ref="S492">XLOOKUP(E492,PESOS!$B$2:$B2624,PESOS!$F$2:$F2624,"")</f>
        <v/>
      </c>
      <c r="T492" s="223" t="str">
        <f t="shared" si="8"/>
        <v/>
      </c>
      <c r="V492" s="277" t="str">
        <f t="shared" si="9"/>
        <v/>
      </c>
      <c r="W492" s="233"/>
    </row>
    <row r="493">
      <c r="B493" s="199"/>
      <c r="C493" s="223"/>
      <c r="E493" s="223"/>
      <c r="F493" s="223" t="str">
        <f t="array" ref="F493">IF(E493="","",XLOOKUP(E493,DATOS!$D$6:$D2624,DATOS!$C$6:$C2624,0,0,1))</f>
        <v/>
      </c>
      <c r="G493" s="189"/>
      <c r="H493" s="189"/>
      <c r="I493" s="270"/>
      <c r="J493" s="270"/>
      <c r="K493" s="270" t="str">
        <f t="shared" si="3"/>
        <v/>
      </c>
      <c r="L493" s="271" t="str">
        <f t="shared" si="4"/>
        <v/>
      </c>
      <c r="M493" s="279"/>
      <c r="N493" s="273" t="str">
        <f t="shared" si="5"/>
        <v/>
      </c>
      <c r="O493" s="274"/>
      <c r="P493" s="275"/>
      <c r="Q493" s="275" t="str">
        <f t="shared" si="6"/>
        <v/>
      </c>
      <c r="R493" s="281">
        <f t="shared" si="7"/>
        <v>0</v>
      </c>
      <c r="S493" s="232" t="str">
        <f t="array" ref="S493">XLOOKUP(E493,PESOS!$B$2:$B2624,PESOS!$F$2:$F2624,"")</f>
        <v/>
      </c>
      <c r="T493" s="223" t="str">
        <f t="shared" si="8"/>
        <v/>
      </c>
      <c r="V493" s="277" t="str">
        <f t="shared" si="9"/>
        <v/>
      </c>
      <c r="W493" s="233"/>
    </row>
    <row r="494">
      <c r="B494" s="199"/>
      <c r="C494" s="223"/>
      <c r="E494" s="223"/>
      <c r="F494" s="223" t="str">
        <f t="array" ref="F494">IF(E494="","",XLOOKUP(E494,DATOS!$D$6:$D2624,DATOS!$C$6:$C2624,0,0,1))</f>
        <v/>
      </c>
      <c r="G494" s="189"/>
      <c r="H494" s="189"/>
      <c r="I494" s="270"/>
      <c r="J494" s="270"/>
      <c r="K494" s="270" t="str">
        <f t="shared" si="3"/>
        <v/>
      </c>
      <c r="L494" s="271" t="str">
        <f t="shared" si="4"/>
        <v/>
      </c>
      <c r="M494" s="279"/>
      <c r="N494" s="273" t="str">
        <f t="shared" si="5"/>
        <v/>
      </c>
      <c r="O494" s="274"/>
      <c r="P494" s="275"/>
      <c r="Q494" s="275" t="str">
        <f t="shared" si="6"/>
        <v/>
      </c>
      <c r="R494" s="281">
        <f t="shared" si="7"/>
        <v>0</v>
      </c>
      <c r="S494" s="232" t="str">
        <f t="array" ref="S494">XLOOKUP(E494,PESOS!$B$2:$B2624,PESOS!$F$2:$F2624,"")</f>
        <v/>
      </c>
      <c r="T494" s="223" t="str">
        <f t="shared" si="8"/>
        <v/>
      </c>
      <c r="V494" s="277" t="str">
        <f t="shared" si="9"/>
        <v/>
      </c>
      <c r="W494" s="233"/>
    </row>
    <row r="495">
      <c r="B495" s="199"/>
      <c r="C495" s="223"/>
      <c r="E495" s="223"/>
      <c r="F495" s="223" t="str">
        <f t="array" ref="F495">IF(E495="","",XLOOKUP(E495,DATOS!$D$6:$D2624,DATOS!$C$6:$C2624,0,0,1))</f>
        <v/>
      </c>
      <c r="G495" s="189"/>
      <c r="H495" s="189"/>
      <c r="I495" s="270"/>
      <c r="J495" s="270"/>
      <c r="K495" s="270" t="str">
        <f t="shared" si="3"/>
        <v/>
      </c>
      <c r="L495" s="271" t="str">
        <f t="shared" si="4"/>
        <v/>
      </c>
      <c r="M495" s="279"/>
      <c r="N495" s="273" t="str">
        <f t="shared" si="5"/>
        <v/>
      </c>
      <c r="O495" s="274"/>
      <c r="P495" s="275"/>
      <c r="Q495" s="275" t="str">
        <f t="shared" si="6"/>
        <v/>
      </c>
      <c r="R495" s="281">
        <f t="shared" si="7"/>
        <v>0</v>
      </c>
      <c r="S495" s="232" t="str">
        <f t="array" ref="S495">XLOOKUP(E495,PESOS!$B$2:$B2624,PESOS!$F$2:$F2624,"")</f>
        <v/>
      </c>
      <c r="T495" s="223" t="str">
        <f t="shared" si="8"/>
        <v/>
      </c>
      <c r="V495" s="277" t="str">
        <f t="shared" si="9"/>
        <v/>
      </c>
      <c r="W495" s="233"/>
    </row>
    <row r="496">
      <c r="B496" s="199"/>
      <c r="C496" s="223"/>
      <c r="E496" s="223"/>
      <c r="F496" s="223" t="str">
        <f t="array" ref="F496">IF(E496="","",XLOOKUP(E496,DATOS!$D$6:$D2624,DATOS!$C$6:$C2624,0,0,1))</f>
        <v/>
      </c>
      <c r="G496" s="189"/>
      <c r="H496" s="189"/>
      <c r="I496" s="270"/>
      <c r="J496" s="270"/>
      <c r="K496" s="270" t="str">
        <f t="shared" si="3"/>
        <v/>
      </c>
      <c r="L496" s="271" t="str">
        <f t="shared" si="4"/>
        <v/>
      </c>
      <c r="M496" s="279"/>
      <c r="N496" s="273" t="str">
        <f t="shared" si="5"/>
        <v/>
      </c>
      <c r="O496" s="274"/>
      <c r="P496" s="275"/>
      <c r="Q496" s="275" t="str">
        <f t="shared" si="6"/>
        <v/>
      </c>
      <c r="R496" s="281">
        <f t="shared" si="7"/>
        <v>0</v>
      </c>
      <c r="S496" s="232" t="str">
        <f t="array" ref="S496">XLOOKUP(E496,PESOS!$B$2:$B2624,PESOS!$F$2:$F2624,"")</f>
        <v/>
      </c>
      <c r="T496" s="223" t="str">
        <f t="shared" si="8"/>
        <v/>
      </c>
      <c r="V496" s="277" t="str">
        <f t="shared" si="9"/>
        <v/>
      </c>
      <c r="W496" s="233"/>
    </row>
    <row r="497">
      <c r="B497" s="199"/>
      <c r="C497" s="223"/>
      <c r="E497" s="223"/>
      <c r="F497" s="223" t="str">
        <f t="array" ref="F497">IF(E497="","",XLOOKUP(E497,DATOS!$D$6:$D2624,DATOS!$C$6:$C2624,0,0,1))</f>
        <v/>
      </c>
      <c r="G497" s="189"/>
      <c r="H497" s="189"/>
      <c r="I497" s="270"/>
      <c r="J497" s="270"/>
      <c r="K497" s="270" t="str">
        <f t="shared" si="3"/>
        <v/>
      </c>
      <c r="L497" s="271" t="str">
        <f t="shared" si="4"/>
        <v/>
      </c>
      <c r="M497" s="279"/>
      <c r="N497" s="273" t="str">
        <f t="shared" si="5"/>
        <v/>
      </c>
      <c r="O497" s="274"/>
      <c r="P497" s="275"/>
      <c r="Q497" s="275" t="str">
        <f t="shared" si="6"/>
        <v/>
      </c>
      <c r="R497" s="281">
        <f t="shared" si="7"/>
        <v>0</v>
      </c>
      <c r="S497" s="232" t="str">
        <f t="array" ref="S497">XLOOKUP(E497,PESOS!$B$2:$B2624,PESOS!$F$2:$F2624,"")</f>
        <v/>
      </c>
      <c r="T497" s="223" t="str">
        <f t="shared" si="8"/>
        <v/>
      </c>
      <c r="V497" s="277" t="str">
        <f t="shared" si="9"/>
        <v/>
      </c>
      <c r="W497" s="233"/>
    </row>
    <row r="498">
      <c r="B498" s="199"/>
      <c r="C498" s="223"/>
      <c r="E498" s="223"/>
      <c r="F498" s="223" t="str">
        <f t="array" ref="F498">IF(E498="","",XLOOKUP(E498,DATOS!$D$6:$D2624,DATOS!$C$6:$C2624,0,0,1))</f>
        <v/>
      </c>
      <c r="G498" s="189"/>
      <c r="H498" s="189"/>
      <c r="I498" s="270"/>
      <c r="J498" s="270"/>
      <c r="K498" s="270" t="str">
        <f t="shared" si="3"/>
        <v/>
      </c>
      <c r="L498" s="271" t="str">
        <f t="shared" si="4"/>
        <v/>
      </c>
      <c r="M498" s="279"/>
      <c r="N498" s="273" t="str">
        <f t="shared" si="5"/>
        <v/>
      </c>
      <c r="O498" s="274"/>
      <c r="P498" s="275"/>
      <c r="Q498" s="275" t="str">
        <f t="shared" si="6"/>
        <v/>
      </c>
      <c r="R498" s="281">
        <f t="shared" si="7"/>
        <v>0</v>
      </c>
      <c r="S498" s="232" t="str">
        <f t="array" ref="S498">XLOOKUP(E498,PESOS!$B$2:$B2624,PESOS!$F$2:$F2624,"")</f>
        <v/>
      </c>
      <c r="T498" s="223" t="str">
        <f t="shared" si="8"/>
        <v/>
      </c>
      <c r="V498" s="277" t="str">
        <f t="shared" si="9"/>
        <v/>
      </c>
      <c r="W498" s="233"/>
    </row>
    <row r="499">
      <c r="B499" s="199"/>
      <c r="C499" s="223"/>
      <c r="E499" s="223"/>
      <c r="F499" s="223" t="str">
        <f t="array" ref="F499">IF(E499="","",XLOOKUP(E499,DATOS!$D$6:$D2624,DATOS!$C$6:$C2624,0,0,1))</f>
        <v/>
      </c>
      <c r="G499" s="189"/>
      <c r="H499" s="189"/>
      <c r="I499" s="270"/>
      <c r="J499" s="270"/>
      <c r="K499" s="270" t="str">
        <f t="shared" si="3"/>
        <v/>
      </c>
      <c r="L499" s="271" t="str">
        <f t="shared" si="4"/>
        <v/>
      </c>
      <c r="M499" s="279"/>
      <c r="N499" s="273" t="str">
        <f t="shared" si="5"/>
        <v/>
      </c>
      <c r="O499" s="274"/>
      <c r="P499" s="275"/>
      <c r="Q499" s="275" t="str">
        <f t="shared" si="6"/>
        <v/>
      </c>
      <c r="R499" s="281">
        <f t="shared" si="7"/>
        <v>0</v>
      </c>
      <c r="S499" s="232" t="str">
        <f t="array" ref="S499">XLOOKUP(E499,PESOS!$B$2:$B2624,PESOS!$F$2:$F2624,"")</f>
        <v/>
      </c>
      <c r="T499" s="223" t="str">
        <f t="shared" si="8"/>
        <v/>
      </c>
      <c r="V499" s="277" t="str">
        <f t="shared" si="9"/>
        <v/>
      </c>
      <c r="W499" s="233"/>
    </row>
    <row r="500">
      <c r="B500" s="199"/>
      <c r="C500" s="223"/>
      <c r="E500" s="223"/>
      <c r="F500" s="223" t="str">
        <f t="array" ref="F500">IF(E500="","",XLOOKUP(E500,DATOS!$D$6:$D2624,DATOS!$C$6:$C2624,0,0,1))</f>
        <v/>
      </c>
      <c r="G500" s="189"/>
      <c r="H500" s="189"/>
      <c r="I500" s="270"/>
      <c r="J500" s="270"/>
      <c r="K500" s="270" t="str">
        <f t="shared" si="3"/>
        <v/>
      </c>
      <c r="L500" s="271" t="str">
        <f t="shared" si="4"/>
        <v/>
      </c>
      <c r="M500" s="279"/>
      <c r="N500" s="273" t="str">
        <f t="shared" si="5"/>
        <v/>
      </c>
      <c r="O500" s="274"/>
      <c r="P500" s="275"/>
      <c r="Q500" s="275" t="str">
        <f t="shared" si="6"/>
        <v/>
      </c>
      <c r="R500" s="281">
        <f t="shared" si="7"/>
        <v>0</v>
      </c>
      <c r="S500" s="232" t="str">
        <f t="array" ref="S500">XLOOKUP(E500,PESOS!$B$2:$B2624,PESOS!$F$2:$F2624,"")</f>
        <v/>
      </c>
      <c r="T500" s="223" t="str">
        <f t="shared" si="8"/>
        <v/>
      </c>
      <c r="V500" s="277" t="str">
        <f t="shared" si="9"/>
        <v/>
      </c>
      <c r="W500" s="233"/>
    </row>
    <row r="501">
      <c r="B501" s="199"/>
      <c r="C501" s="223"/>
      <c r="E501" s="223"/>
      <c r="F501" s="223" t="str">
        <f t="array" ref="F501">IF(E501="","",XLOOKUP(E501,DATOS!$D$6:$D2624,DATOS!$C$6:$C2624,0,0,1))</f>
        <v/>
      </c>
      <c r="G501" s="189"/>
      <c r="H501" s="189"/>
      <c r="I501" s="270"/>
      <c r="J501" s="270"/>
      <c r="K501" s="270" t="str">
        <f t="shared" si="3"/>
        <v/>
      </c>
      <c r="L501" s="271" t="str">
        <f t="shared" si="4"/>
        <v/>
      </c>
      <c r="M501" s="279"/>
      <c r="N501" s="273" t="str">
        <f t="shared" si="5"/>
        <v/>
      </c>
      <c r="O501" s="274"/>
      <c r="P501" s="275"/>
      <c r="Q501" s="275" t="str">
        <f t="shared" si="6"/>
        <v/>
      </c>
      <c r="R501" s="281">
        <f t="shared" si="7"/>
        <v>0</v>
      </c>
      <c r="S501" s="232" t="str">
        <f t="array" ref="S501">XLOOKUP(E501,PESOS!$B$2:$B2624,PESOS!$F$2:$F2624,"")</f>
        <v/>
      </c>
      <c r="T501" s="223" t="str">
        <f t="shared" si="8"/>
        <v/>
      </c>
      <c r="V501" s="277" t="str">
        <f t="shared" si="9"/>
        <v/>
      </c>
      <c r="W501" s="233"/>
    </row>
    <row r="502">
      <c r="B502" s="199"/>
      <c r="C502" s="223"/>
      <c r="E502" s="223"/>
      <c r="F502" s="223" t="str">
        <f t="array" ref="F502">IF(E502="","",XLOOKUP(E502,DATOS!$D$6:$D2624,DATOS!$C$6:$C2624,0,0,1))</f>
        <v/>
      </c>
      <c r="G502" s="189"/>
      <c r="H502" s="189"/>
      <c r="I502" s="270"/>
      <c r="J502" s="270"/>
      <c r="K502" s="270" t="str">
        <f t="shared" si="3"/>
        <v/>
      </c>
      <c r="L502" s="271" t="str">
        <f t="shared" si="4"/>
        <v/>
      </c>
      <c r="M502" s="279"/>
      <c r="N502" s="273" t="str">
        <f t="shared" si="5"/>
        <v/>
      </c>
      <c r="O502" s="274"/>
      <c r="P502" s="275"/>
      <c r="Q502" s="275" t="str">
        <f t="shared" si="6"/>
        <v/>
      </c>
      <c r="R502" s="281">
        <f t="shared" si="7"/>
        <v>0</v>
      </c>
      <c r="S502" s="232" t="str">
        <f t="array" ref="S502">XLOOKUP(E502,PESOS!$B$2:$B2624,PESOS!$F$2:$F2624,"")</f>
        <v/>
      </c>
      <c r="T502" s="223" t="str">
        <f t="shared" si="8"/>
        <v/>
      </c>
      <c r="V502" s="277" t="str">
        <f t="shared" si="9"/>
        <v/>
      </c>
      <c r="W502" s="233"/>
    </row>
    <row r="503">
      <c r="B503" s="199"/>
      <c r="C503" s="223"/>
      <c r="E503" s="223"/>
      <c r="F503" s="223" t="str">
        <f t="array" ref="F503">IF(E503="","",XLOOKUP(E503,DATOS!$D$6:$D2624,DATOS!$C$6:$C2624,0,0,1))</f>
        <v/>
      </c>
      <c r="G503" s="189"/>
      <c r="H503" s="189"/>
      <c r="I503" s="270"/>
      <c r="J503" s="270"/>
      <c r="K503" s="270" t="str">
        <f t="shared" si="3"/>
        <v/>
      </c>
      <c r="L503" s="271" t="str">
        <f t="shared" si="4"/>
        <v/>
      </c>
      <c r="M503" s="279"/>
      <c r="N503" s="273" t="str">
        <f t="shared" si="5"/>
        <v/>
      </c>
      <c r="O503" s="274"/>
      <c r="P503" s="275"/>
      <c r="Q503" s="275" t="str">
        <f t="shared" si="6"/>
        <v/>
      </c>
      <c r="R503" s="281">
        <f t="shared" si="7"/>
        <v>0</v>
      </c>
      <c r="S503" s="232" t="str">
        <f t="array" ref="S503">XLOOKUP(E503,PESOS!$B$2:$B2624,PESOS!$F$2:$F2624,"")</f>
        <v/>
      </c>
      <c r="T503" s="223" t="str">
        <f t="shared" si="8"/>
        <v/>
      </c>
      <c r="V503" s="277" t="str">
        <f t="shared" si="9"/>
        <v/>
      </c>
      <c r="W503" s="233"/>
    </row>
    <row r="504">
      <c r="B504" s="199"/>
      <c r="C504" s="223"/>
      <c r="E504" s="223"/>
      <c r="F504" s="223" t="str">
        <f t="array" ref="F504">IF(E504="","",XLOOKUP(E504,DATOS!$D$6:$D2624,DATOS!$C$6:$C2624,0,0,1))</f>
        <v/>
      </c>
      <c r="G504" s="189"/>
      <c r="H504" s="189"/>
      <c r="I504" s="270"/>
      <c r="J504" s="270"/>
      <c r="K504" s="270" t="str">
        <f t="shared" si="3"/>
        <v/>
      </c>
      <c r="L504" s="271" t="str">
        <f t="shared" si="4"/>
        <v/>
      </c>
      <c r="M504" s="279"/>
      <c r="N504" s="273" t="str">
        <f t="shared" si="5"/>
        <v/>
      </c>
      <c r="O504" s="274"/>
      <c r="P504" s="275"/>
      <c r="Q504" s="275" t="str">
        <f t="shared" si="6"/>
        <v/>
      </c>
      <c r="R504" s="281">
        <f t="shared" si="7"/>
        <v>0</v>
      </c>
      <c r="S504" s="232" t="str">
        <f t="array" ref="S504">XLOOKUP(E504,PESOS!$B$2:$B2624,PESOS!$F$2:$F2624,"")</f>
        <v/>
      </c>
      <c r="T504" s="223" t="str">
        <f t="shared" si="8"/>
        <v/>
      </c>
      <c r="V504" s="277" t="str">
        <f t="shared" si="9"/>
        <v/>
      </c>
      <c r="W504" s="233"/>
    </row>
    <row r="505">
      <c r="B505" s="199"/>
      <c r="C505" s="223"/>
      <c r="E505" s="223"/>
      <c r="F505" s="223" t="str">
        <f t="array" ref="F505">IF(E505="","",XLOOKUP(E505,DATOS!$D$6:$D2624,DATOS!$C$6:$C2624,0,0,1))</f>
        <v/>
      </c>
      <c r="G505" s="189"/>
      <c r="H505" s="189"/>
      <c r="I505" s="270"/>
      <c r="J505" s="270"/>
      <c r="K505" s="270" t="str">
        <f t="shared" si="3"/>
        <v/>
      </c>
      <c r="L505" s="271" t="str">
        <f t="shared" si="4"/>
        <v/>
      </c>
      <c r="M505" s="279"/>
      <c r="N505" s="273" t="str">
        <f t="shared" si="5"/>
        <v/>
      </c>
      <c r="O505" s="274"/>
      <c r="P505" s="275"/>
      <c r="Q505" s="275" t="str">
        <f t="shared" si="6"/>
        <v/>
      </c>
      <c r="R505" s="281">
        <f t="shared" si="7"/>
        <v>0</v>
      </c>
      <c r="S505" s="232" t="str">
        <f t="array" ref="S505">XLOOKUP(E505,PESOS!$B$2:$B2624,PESOS!$F$2:$F2624,"")</f>
        <v/>
      </c>
      <c r="T505" s="223" t="str">
        <f t="shared" si="8"/>
        <v/>
      </c>
      <c r="V505" s="277" t="str">
        <f t="shared" si="9"/>
        <v/>
      </c>
      <c r="W505" s="233"/>
    </row>
    <row r="506">
      <c r="B506" s="199"/>
      <c r="C506" s="223"/>
      <c r="E506" s="223"/>
      <c r="F506" s="223" t="str">
        <f t="array" ref="F506">IF(E506="","",XLOOKUP(E506,DATOS!$D$6:$D2624,DATOS!$C$6:$C2624,0,0,1))</f>
        <v/>
      </c>
      <c r="G506" s="189"/>
      <c r="H506" s="189"/>
      <c r="I506" s="270"/>
      <c r="J506" s="270"/>
      <c r="K506" s="270" t="str">
        <f t="shared" si="3"/>
        <v/>
      </c>
      <c r="L506" s="271" t="str">
        <f t="shared" si="4"/>
        <v/>
      </c>
      <c r="M506" s="279"/>
      <c r="N506" s="273" t="str">
        <f t="shared" si="5"/>
        <v/>
      </c>
      <c r="O506" s="274"/>
      <c r="P506" s="275"/>
      <c r="Q506" s="275" t="str">
        <f t="shared" si="6"/>
        <v/>
      </c>
      <c r="R506" s="281">
        <f t="shared" si="7"/>
        <v>0</v>
      </c>
      <c r="S506" s="232" t="str">
        <f t="array" ref="S506">XLOOKUP(E506,PESOS!$B$2:$B2624,PESOS!$F$2:$F2624,"")</f>
        <v/>
      </c>
      <c r="T506" s="223" t="str">
        <f t="shared" si="8"/>
        <v/>
      </c>
      <c r="V506" s="277" t="str">
        <f t="shared" si="9"/>
        <v/>
      </c>
      <c r="W506" s="233"/>
    </row>
    <row r="507">
      <c r="B507" s="199"/>
      <c r="C507" s="223"/>
      <c r="E507" s="223"/>
      <c r="F507" s="223" t="str">
        <f t="array" ref="F507">IF(E507="","",XLOOKUP(E507,DATOS!$D$6:$D2624,DATOS!$C$6:$C2624,0,0,1))</f>
        <v/>
      </c>
      <c r="G507" s="189"/>
      <c r="H507" s="189"/>
      <c r="I507" s="270"/>
      <c r="J507" s="270"/>
      <c r="K507" s="270" t="str">
        <f t="shared" si="3"/>
        <v/>
      </c>
      <c r="L507" s="271" t="str">
        <f t="shared" si="4"/>
        <v/>
      </c>
      <c r="M507" s="279"/>
      <c r="N507" s="273" t="str">
        <f t="shared" si="5"/>
        <v/>
      </c>
      <c r="O507" s="274"/>
      <c r="P507" s="275"/>
      <c r="Q507" s="275" t="str">
        <f t="shared" si="6"/>
        <v/>
      </c>
      <c r="R507" s="281">
        <f t="shared" si="7"/>
        <v>0</v>
      </c>
      <c r="S507" s="232" t="str">
        <f t="array" ref="S507">XLOOKUP(E507,PESOS!$B$2:$B2624,PESOS!$F$2:$F2624,"")</f>
        <v/>
      </c>
      <c r="T507" s="223" t="str">
        <f t="shared" si="8"/>
        <v/>
      </c>
      <c r="V507" s="277" t="str">
        <f t="shared" si="9"/>
        <v/>
      </c>
      <c r="W507" s="233"/>
    </row>
    <row r="508">
      <c r="B508" s="199"/>
      <c r="C508" s="223"/>
      <c r="E508" s="223"/>
      <c r="F508" s="223" t="str">
        <f t="array" ref="F508">IF(E508="","",XLOOKUP(E508,DATOS!$D$6:$D2624,DATOS!$C$6:$C2624,0,0,1))</f>
        <v/>
      </c>
      <c r="G508" s="189"/>
      <c r="H508" s="189"/>
      <c r="I508" s="270"/>
      <c r="J508" s="270"/>
      <c r="K508" s="270" t="str">
        <f t="shared" si="3"/>
        <v/>
      </c>
      <c r="L508" s="271" t="str">
        <f t="shared" si="4"/>
        <v/>
      </c>
      <c r="M508" s="279"/>
      <c r="N508" s="273" t="str">
        <f t="shared" si="5"/>
        <v/>
      </c>
      <c r="O508" s="274"/>
      <c r="P508" s="275"/>
      <c r="Q508" s="275" t="str">
        <f t="shared" si="6"/>
        <v/>
      </c>
      <c r="R508" s="281">
        <f t="shared" si="7"/>
        <v>0</v>
      </c>
      <c r="S508" s="232" t="str">
        <f t="array" ref="S508">XLOOKUP(E508,PESOS!$B$2:$B2624,PESOS!$F$2:$F2624,"")</f>
        <v/>
      </c>
      <c r="T508" s="223" t="str">
        <f t="shared" si="8"/>
        <v/>
      </c>
      <c r="V508" s="277" t="str">
        <f t="shared" si="9"/>
        <v/>
      </c>
      <c r="W508" s="233"/>
    </row>
    <row r="509">
      <c r="B509" s="199"/>
      <c r="C509" s="223"/>
      <c r="E509" s="223"/>
      <c r="F509" s="223" t="str">
        <f t="array" ref="F509">IF(E509="","",XLOOKUP(E509,DATOS!$D$6:$D2624,DATOS!$C$6:$C2624,0,0,1))</f>
        <v/>
      </c>
      <c r="G509" s="189"/>
      <c r="H509" s="189"/>
      <c r="I509" s="270"/>
      <c r="J509" s="270"/>
      <c r="K509" s="270" t="str">
        <f t="shared" si="3"/>
        <v/>
      </c>
      <c r="L509" s="271" t="str">
        <f t="shared" si="4"/>
        <v/>
      </c>
      <c r="M509" s="279"/>
      <c r="N509" s="273" t="str">
        <f t="shared" si="5"/>
        <v/>
      </c>
      <c r="O509" s="274"/>
      <c r="P509" s="275"/>
      <c r="Q509" s="275" t="str">
        <f t="shared" si="6"/>
        <v/>
      </c>
      <c r="R509" s="281">
        <f t="shared" si="7"/>
        <v>0</v>
      </c>
      <c r="S509" s="232" t="str">
        <f t="array" ref="S509">XLOOKUP(E509,PESOS!$B$2:$B2624,PESOS!$F$2:$F2624,"")</f>
        <v/>
      </c>
      <c r="T509" s="223" t="str">
        <f t="shared" si="8"/>
        <v/>
      </c>
      <c r="V509" s="277" t="str">
        <f t="shared" si="9"/>
        <v/>
      </c>
      <c r="W509" s="233"/>
    </row>
    <row r="510">
      <c r="B510" s="199"/>
      <c r="C510" s="223"/>
      <c r="E510" s="223"/>
      <c r="F510" s="223" t="str">
        <f t="array" ref="F510">IF(E510="","",XLOOKUP(E510,DATOS!$D$6:$D2624,DATOS!$C$6:$C2624,0,0,1))</f>
        <v/>
      </c>
      <c r="G510" s="189"/>
      <c r="H510" s="189"/>
      <c r="I510" s="270"/>
      <c r="J510" s="270"/>
      <c r="K510" s="270" t="str">
        <f t="shared" si="3"/>
        <v/>
      </c>
      <c r="L510" s="271" t="str">
        <f t="shared" si="4"/>
        <v/>
      </c>
      <c r="M510" s="279"/>
      <c r="N510" s="273" t="str">
        <f t="shared" si="5"/>
        <v/>
      </c>
      <c r="O510" s="274"/>
      <c r="P510" s="275"/>
      <c r="Q510" s="275" t="str">
        <f t="shared" si="6"/>
        <v/>
      </c>
      <c r="R510" s="281">
        <f t="shared" si="7"/>
        <v>0</v>
      </c>
      <c r="S510" s="232" t="str">
        <f t="array" ref="S510">XLOOKUP(E510,PESOS!$B$2:$B2624,PESOS!$F$2:$F2624,"")</f>
        <v/>
      </c>
      <c r="T510" s="223" t="str">
        <f t="shared" si="8"/>
        <v/>
      </c>
      <c r="V510" s="277" t="str">
        <f t="shared" si="9"/>
        <v/>
      </c>
      <c r="W510" s="233"/>
    </row>
    <row r="511">
      <c r="B511" s="199"/>
      <c r="C511" s="223"/>
      <c r="E511" s="223"/>
      <c r="F511" s="223" t="str">
        <f t="array" ref="F511">IF(E511="","",XLOOKUP(E511,DATOS!$D$6:$D2624,DATOS!$C$6:$C2624,0,0,1))</f>
        <v/>
      </c>
      <c r="G511" s="189"/>
      <c r="H511" s="189"/>
      <c r="I511" s="270"/>
      <c r="J511" s="270"/>
      <c r="K511" s="270" t="str">
        <f t="shared" si="3"/>
        <v/>
      </c>
      <c r="L511" s="271" t="str">
        <f t="shared" si="4"/>
        <v/>
      </c>
      <c r="M511" s="279"/>
      <c r="N511" s="273" t="str">
        <f t="shared" si="5"/>
        <v/>
      </c>
      <c r="O511" s="274"/>
      <c r="P511" s="275"/>
      <c r="Q511" s="275" t="str">
        <f t="shared" si="6"/>
        <v/>
      </c>
      <c r="R511" s="281">
        <f t="shared" si="7"/>
        <v>0</v>
      </c>
      <c r="S511" s="232" t="str">
        <f t="array" ref="S511">XLOOKUP(E511,PESOS!$B$2:$B2624,PESOS!$F$2:$F2624,"")</f>
        <v/>
      </c>
      <c r="T511" s="223" t="str">
        <f t="shared" si="8"/>
        <v/>
      </c>
      <c r="V511" s="277" t="str">
        <f t="shared" si="9"/>
        <v/>
      </c>
      <c r="W511" s="233"/>
    </row>
    <row r="512">
      <c r="B512" s="199"/>
      <c r="C512" s="223"/>
      <c r="E512" s="223"/>
      <c r="F512" s="223" t="str">
        <f t="array" ref="F512">IF(E512="","",XLOOKUP(E512,DATOS!$D$6:$D2624,DATOS!$C$6:$C2624,0,0,1))</f>
        <v/>
      </c>
      <c r="G512" s="189"/>
      <c r="H512" s="189"/>
      <c r="I512" s="270"/>
      <c r="J512" s="270"/>
      <c r="K512" s="270" t="str">
        <f t="shared" si="3"/>
        <v/>
      </c>
      <c r="L512" s="271" t="str">
        <f t="shared" si="4"/>
        <v/>
      </c>
      <c r="M512" s="279"/>
      <c r="N512" s="273" t="str">
        <f t="shared" si="5"/>
        <v/>
      </c>
      <c r="O512" s="274"/>
      <c r="P512" s="275"/>
      <c r="Q512" s="275" t="str">
        <f t="shared" si="6"/>
        <v/>
      </c>
      <c r="R512" s="281">
        <f t="shared" si="7"/>
        <v>0</v>
      </c>
      <c r="S512" s="232" t="str">
        <f t="array" ref="S512">XLOOKUP(E512,PESOS!$B$2:$B2624,PESOS!$F$2:$F2624,"")</f>
        <v/>
      </c>
      <c r="T512" s="223" t="str">
        <f t="shared" si="8"/>
        <v/>
      </c>
      <c r="V512" s="277" t="str">
        <f t="shared" si="9"/>
        <v/>
      </c>
      <c r="W512" s="233"/>
    </row>
    <row r="513">
      <c r="B513" s="199"/>
      <c r="C513" s="223"/>
      <c r="E513" s="223"/>
      <c r="F513" s="223" t="str">
        <f t="array" ref="F513">IF(E513="","",XLOOKUP(E513,DATOS!$D$6:$D2624,DATOS!$C$6:$C2624,0,0,1))</f>
        <v/>
      </c>
      <c r="G513" s="189"/>
      <c r="H513" s="189"/>
      <c r="I513" s="270"/>
      <c r="J513" s="270"/>
      <c r="K513" s="270" t="str">
        <f t="shared" si="3"/>
        <v/>
      </c>
      <c r="L513" s="271" t="str">
        <f t="shared" si="4"/>
        <v/>
      </c>
      <c r="M513" s="279"/>
      <c r="N513" s="273" t="str">
        <f t="shared" si="5"/>
        <v/>
      </c>
      <c r="O513" s="274"/>
      <c r="P513" s="275"/>
      <c r="Q513" s="275" t="str">
        <f t="shared" si="6"/>
        <v/>
      </c>
      <c r="R513" s="281">
        <f t="shared" si="7"/>
        <v>0</v>
      </c>
      <c r="S513" s="232" t="str">
        <f t="array" ref="S513">XLOOKUP(E513,PESOS!$B$2:$B2624,PESOS!$F$2:$F2624,"")</f>
        <v/>
      </c>
      <c r="T513" s="223" t="str">
        <f t="shared" si="8"/>
        <v/>
      </c>
      <c r="V513" s="277" t="str">
        <f t="shared" si="9"/>
        <v/>
      </c>
      <c r="W513" s="233"/>
    </row>
    <row r="514">
      <c r="B514" s="199"/>
      <c r="C514" s="223"/>
      <c r="E514" s="223"/>
      <c r="F514" s="223" t="str">
        <f t="array" ref="F514">IF(E514="","",XLOOKUP(E514,DATOS!$D$6:$D2624,DATOS!$C$6:$C2624,0,0,1))</f>
        <v/>
      </c>
      <c r="G514" s="189"/>
      <c r="H514" s="189"/>
      <c r="I514" s="270"/>
      <c r="J514" s="270"/>
      <c r="K514" s="270" t="str">
        <f t="shared" si="3"/>
        <v/>
      </c>
      <c r="L514" s="271" t="str">
        <f t="shared" si="4"/>
        <v/>
      </c>
      <c r="M514" s="279"/>
      <c r="N514" s="273" t="str">
        <f t="shared" si="5"/>
        <v/>
      </c>
      <c r="O514" s="274"/>
      <c r="P514" s="275"/>
      <c r="Q514" s="275" t="str">
        <f t="shared" si="6"/>
        <v/>
      </c>
      <c r="R514" s="281">
        <f t="shared" si="7"/>
        <v>0</v>
      </c>
      <c r="S514" s="232" t="str">
        <f t="array" ref="S514">XLOOKUP(E514,PESOS!$B$2:$B2624,PESOS!$F$2:$F2624,"")</f>
        <v/>
      </c>
      <c r="T514" s="223" t="str">
        <f t="shared" si="8"/>
        <v/>
      </c>
      <c r="V514" s="277" t="str">
        <f t="shared" si="9"/>
        <v/>
      </c>
      <c r="W514" s="233"/>
    </row>
    <row r="515">
      <c r="B515" s="199"/>
      <c r="C515" s="223"/>
      <c r="E515" s="223"/>
      <c r="F515" s="223" t="str">
        <f t="array" ref="F515">IF(E515="","",XLOOKUP(E515,DATOS!$D$6:$D2624,DATOS!$C$6:$C2624,0,0,1))</f>
        <v/>
      </c>
      <c r="G515" s="189"/>
      <c r="H515" s="189"/>
      <c r="I515" s="270"/>
      <c r="J515" s="270"/>
      <c r="K515" s="270" t="str">
        <f t="shared" si="3"/>
        <v/>
      </c>
      <c r="L515" s="271" t="str">
        <f t="shared" si="4"/>
        <v/>
      </c>
      <c r="M515" s="279"/>
      <c r="N515" s="273" t="str">
        <f t="shared" si="5"/>
        <v/>
      </c>
      <c r="O515" s="274"/>
      <c r="P515" s="275"/>
      <c r="Q515" s="275" t="str">
        <f t="shared" si="6"/>
        <v/>
      </c>
      <c r="R515" s="281">
        <f t="shared" si="7"/>
        <v>0</v>
      </c>
      <c r="S515" s="232" t="str">
        <f t="array" ref="S515">XLOOKUP(E515,PESOS!$B$2:$B2624,PESOS!$F$2:$F2624,"")</f>
        <v/>
      </c>
      <c r="T515" s="223" t="str">
        <f t="shared" si="8"/>
        <v/>
      </c>
      <c r="V515" s="277" t="str">
        <f t="shared" si="9"/>
        <v/>
      </c>
      <c r="W515" s="233"/>
    </row>
    <row r="516">
      <c r="B516" s="199"/>
      <c r="C516" s="223"/>
      <c r="E516" s="223"/>
      <c r="F516" s="223" t="str">
        <f t="array" ref="F516">IF(E516="","",XLOOKUP(E516,DATOS!$D$6:$D2624,DATOS!$C$6:$C2624,0,0,1))</f>
        <v/>
      </c>
      <c r="G516" s="189"/>
      <c r="H516" s="189"/>
      <c r="I516" s="270"/>
      <c r="J516" s="270"/>
      <c r="K516" s="270" t="str">
        <f t="shared" si="3"/>
        <v/>
      </c>
      <c r="L516" s="271" t="str">
        <f t="shared" si="4"/>
        <v/>
      </c>
      <c r="M516" s="279"/>
      <c r="N516" s="273" t="str">
        <f t="shared" si="5"/>
        <v/>
      </c>
      <c r="O516" s="274"/>
      <c r="P516" s="275"/>
      <c r="Q516" s="275" t="str">
        <f t="shared" si="6"/>
        <v/>
      </c>
      <c r="R516" s="281">
        <f t="shared" si="7"/>
        <v>0</v>
      </c>
      <c r="S516" s="232" t="str">
        <f t="array" ref="S516">XLOOKUP(E516,PESOS!$B$2:$B2624,PESOS!$F$2:$F2624,"")</f>
        <v/>
      </c>
      <c r="T516" s="223" t="str">
        <f t="shared" si="8"/>
        <v/>
      </c>
      <c r="V516" s="277" t="str">
        <f t="shared" si="9"/>
        <v/>
      </c>
      <c r="W516" s="233"/>
    </row>
    <row r="517">
      <c r="B517" s="199"/>
      <c r="C517" s="223"/>
      <c r="E517" s="223"/>
      <c r="F517" s="223" t="str">
        <f t="array" ref="F517">IF(E517="","",XLOOKUP(E517,DATOS!$D$6:$D2624,DATOS!$C$6:$C2624,0,0,1))</f>
        <v/>
      </c>
      <c r="G517" s="189"/>
      <c r="H517" s="189"/>
      <c r="I517" s="270"/>
      <c r="J517" s="270"/>
      <c r="K517" s="270" t="str">
        <f t="shared" si="3"/>
        <v/>
      </c>
      <c r="L517" s="271" t="str">
        <f t="shared" si="4"/>
        <v/>
      </c>
      <c r="M517" s="279"/>
      <c r="N517" s="273" t="str">
        <f t="shared" si="5"/>
        <v/>
      </c>
      <c r="O517" s="274"/>
      <c r="P517" s="275"/>
      <c r="Q517" s="275" t="str">
        <f t="shared" si="6"/>
        <v/>
      </c>
      <c r="R517" s="281">
        <f t="shared" si="7"/>
        <v>0</v>
      </c>
      <c r="S517" s="232" t="str">
        <f t="array" ref="S517">XLOOKUP(E517,PESOS!$B$2:$B2624,PESOS!$F$2:$F2624,"")</f>
        <v/>
      </c>
      <c r="T517" s="223" t="str">
        <f t="shared" si="8"/>
        <v/>
      </c>
      <c r="V517" s="277" t="str">
        <f t="shared" si="9"/>
        <v/>
      </c>
      <c r="W517" s="233"/>
    </row>
    <row r="518">
      <c r="B518" s="199"/>
      <c r="C518" s="223"/>
      <c r="E518" s="223"/>
      <c r="F518" s="223" t="str">
        <f t="array" ref="F518">IF(E518="","",XLOOKUP(E518,DATOS!$D$6:$D2624,DATOS!$C$6:$C2624,0,0,1))</f>
        <v/>
      </c>
      <c r="G518" s="189"/>
      <c r="H518" s="189"/>
      <c r="I518" s="270"/>
      <c r="J518" s="270"/>
      <c r="K518" s="270" t="str">
        <f t="shared" si="3"/>
        <v/>
      </c>
      <c r="L518" s="271" t="str">
        <f t="shared" si="4"/>
        <v/>
      </c>
      <c r="M518" s="279"/>
      <c r="N518" s="273" t="str">
        <f t="shared" si="5"/>
        <v/>
      </c>
      <c r="O518" s="274"/>
      <c r="P518" s="275"/>
      <c r="Q518" s="275" t="str">
        <f t="shared" si="6"/>
        <v/>
      </c>
      <c r="R518" s="281">
        <f t="shared" si="7"/>
        <v>0</v>
      </c>
      <c r="S518" s="232" t="str">
        <f t="array" ref="S518">XLOOKUP(E518,PESOS!$B$2:$B2624,PESOS!$F$2:$F2624,"")</f>
        <v/>
      </c>
      <c r="T518" s="223" t="str">
        <f t="shared" si="8"/>
        <v/>
      </c>
      <c r="V518" s="277" t="str">
        <f t="shared" si="9"/>
        <v/>
      </c>
      <c r="W518" s="233"/>
    </row>
    <row r="519">
      <c r="B519" s="199"/>
      <c r="C519" s="223"/>
      <c r="E519" s="223"/>
      <c r="F519" s="223" t="str">
        <f t="array" ref="F519">IF(E519="","",XLOOKUP(E519,DATOS!$D$6:$D2624,DATOS!$C$6:$C2624,0,0,1))</f>
        <v/>
      </c>
      <c r="G519" s="189"/>
      <c r="H519" s="189"/>
      <c r="I519" s="270"/>
      <c r="J519" s="270"/>
      <c r="K519" s="270" t="str">
        <f t="shared" si="3"/>
        <v/>
      </c>
      <c r="L519" s="271" t="str">
        <f t="shared" si="4"/>
        <v/>
      </c>
      <c r="M519" s="279"/>
      <c r="N519" s="273" t="str">
        <f t="shared" si="5"/>
        <v/>
      </c>
      <c r="O519" s="274"/>
      <c r="P519" s="275"/>
      <c r="Q519" s="275" t="str">
        <f t="shared" si="6"/>
        <v/>
      </c>
      <c r="R519" s="281">
        <f t="shared" si="7"/>
        <v>0</v>
      </c>
      <c r="S519" s="232" t="str">
        <f t="array" ref="S519">XLOOKUP(E519,PESOS!$B$2:$B2624,PESOS!$F$2:$F2624,"")</f>
        <v/>
      </c>
      <c r="T519" s="223" t="str">
        <f t="shared" si="8"/>
        <v/>
      </c>
      <c r="V519" s="277" t="str">
        <f t="shared" si="9"/>
        <v/>
      </c>
      <c r="W519" s="233"/>
    </row>
    <row r="520">
      <c r="B520" s="199"/>
      <c r="C520" s="223"/>
      <c r="E520" s="223"/>
      <c r="F520" s="223" t="str">
        <f t="array" ref="F520">IF(E520="","",XLOOKUP(E520,DATOS!$D$6:$D2624,DATOS!$C$6:$C2624,0,0,1))</f>
        <v/>
      </c>
      <c r="G520" s="189"/>
      <c r="H520" s="189"/>
      <c r="I520" s="270"/>
      <c r="J520" s="270"/>
      <c r="K520" s="270" t="str">
        <f t="shared" si="3"/>
        <v/>
      </c>
      <c r="L520" s="271" t="str">
        <f t="shared" si="4"/>
        <v/>
      </c>
      <c r="M520" s="279"/>
      <c r="N520" s="273" t="str">
        <f t="shared" si="5"/>
        <v/>
      </c>
      <c r="O520" s="274"/>
      <c r="P520" s="275"/>
      <c r="Q520" s="275" t="str">
        <f t="shared" si="6"/>
        <v/>
      </c>
      <c r="R520" s="281">
        <f t="shared" si="7"/>
        <v>0</v>
      </c>
      <c r="S520" s="232" t="str">
        <f t="array" ref="S520">XLOOKUP(E520,PESOS!$B$2:$B2624,PESOS!$F$2:$F2624,"")</f>
        <v/>
      </c>
      <c r="T520" s="223" t="str">
        <f t="shared" si="8"/>
        <v/>
      </c>
      <c r="V520" s="277" t="str">
        <f t="shared" si="9"/>
        <v/>
      </c>
      <c r="W520" s="233"/>
    </row>
    <row r="521">
      <c r="B521" s="199"/>
      <c r="C521" s="223"/>
      <c r="E521" s="223"/>
      <c r="F521" s="223" t="str">
        <f t="array" ref="F521">IF(E521="","",XLOOKUP(E521,DATOS!$D$6:$D2624,DATOS!$C$6:$C2624,0,0,1))</f>
        <v/>
      </c>
      <c r="G521" s="189"/>
      <c r="H521" s="189"/>
      <c r="I521" s="270"/>
      <c r="J521" s="270"/>
      <c r="K521" s="270" t="str">
        <f t="shared" si="3"/>
        <v/>
      </c>
      <c r="L521" s="271" t="str">
        <f t="shared" si="4"/>
        <v/>
      </c>
      <c r="M521" s="279"/>
      <c r="N521" s="273" t="str">
        <f t="shared" si="5"/>
        <v/>
      </c>
      <c r="O521" s="274"/>
      <c r="P521" s="275"/>
      <c r="Q521" s="275" t="str">
        <f t="shared" si="6"/>
        <v/>
      </c>
      <c r="R521" s="281">
        <f t="shared" si="7"/>
        <v>0</v>
      </c>
      <c r="S521" s="232" t="str">
        <f t="array" ref="S521">XLOOKUP(E521,PESOS!$B$2:$B2624,PESOS!$F$2:$F2624,"")</f>
        <v/>
      </c>
      <c r="T521" s="223" t="str">
        <f t="shared" si="8"/>
        <v/>
      </c>
      <c r="V521" s="277" t="str">
        <f t="shared" si="9"/>
        <v/>
      </c>
      <c r="W521" s="233"/>
    </row>
    <row r="522">
      <c r="B522" s="199"/>
      <c r="C522" s="223"/>
      <c r="E522" s="223"/>
      <c r="F522" s="223" t="str">
        <f t="array" ref="F522">IF(E522="","",XLOOKUP(E522,DATOS!$D$6:$D2624,DATOS!$C$6:$C2624,0,0,1))</f>
        <v/>
      </c>
      <c r="G522" s="189"/>
      <c r="H522" s="189"/>
      <c r="I522" s="270"/>
      <c r="J522" s="270"/>
      <c r="K522" s="270" t="str">
        <f t="shared" si="3"/>
        <v/>
      </c>
      <c r="L522" s="271" t="str">
        <f t="shared" si="4"/>
        <v/>
      </c>
      <c r="M522" s="279"/>
      <c r="N522" s="273" t="str">
        <f t="shared" si="5"/>
        <v/>
      </c>
      <c r="O522" s="274"/>
      <c r="P522" s="275"/>
      <c r="Q522" s="275" t="str">
        <f t="shared" si="6"/>
        <v/>
      </c>
      <c r="R522" s="281">
        <f t="shared" si="7"/>
        <v>0</v>
      </c>
      <c r="S522" s="232" t="str">
        <f t="array" ref="S522">XLOOKUP(E522,PESOS!$B$2:$B2624,PESOS!$F$2:$F2624,"")</f>
        <v/>
      </c>
      <c r="T522" s="223" t="str">
        <f t="shared" si="8"/>
        <v/>
      </c>
      <c r="V522" s="277" t="str">
        <f t="shared" si="9"/>
        <v/>
      </c>
      <c r="W522" s="233"/>
    </row>
    <row r="523">
      <c r="B523" s="199"/>
      <c r="C523" s="223"/>
      <c r="E523" s="223"/>
      <c r="F523" s="223" t="str">
        <f t="array" ref="F523">IF(E523="","",XLOOKUP(E523,DATOS!$D$6:$D2624,DATOS!$C$6:$C2624,0,0,1))</f>
        <v/>
      </c>
      <c r="G523" s="189"/>
      <c r="H523" s="189"/>
      <c r="I523" s="270"/>
      <c r="J523" s="270"/>
      <c r="K523" s="270" t="str">
        <f t="shared" si="3"/>
        <v/>
      </c>
      <c r="L523" s="271" t="str">
        <f t="shared" si="4"/>
        <v/>
      </c>
      <c r="M523" s="279"/>
      <c r="N523" s="273" t="str">
        <f t="shared" si="5"/>
        <v/>
      </c>
      <c r="O523" s="274"/>
      <c r="P523" s="275"/>
      <c r="Q523" s="275" t="str">
        <f t="shared" si="6"/>
        <v/>
      </c>
      <c r="R523" s="281">
        <f t="shared" si="7"/>
        <v>0</v>
      </c>
      <c r="S523" s="232" t="str">
        <f t="array" ref="S523">XLOOKUP(E523,PESOS!$B$2:$B2624,PESOS!$F$2:$F2624,"")</f>
        <v/>
      </c>
      <c r="T523" s="223" t="str">
        <f t="shared" si="8"/>
        <v/>
      </c>
      <c r="V523" s="277" t="str">
        <f t="shared" si="9"/>
        <v/>
      </c>
      <c r="W523" s="233"/>
    </row>
    <row r="524">
      <c r="B524" s="199"/>
      <c r="C524" s="223"/>
      <c r="E524" s="223"/>
      <c r="F524" s="223" t="str">
        <f t="array" ref="F524">IF(E524="","",XLOOKUP(E524,DATOS!$D$6:$D2624,DATOS!$C$6:$C2624,0,0,1))</f>
        <v/>
      </c>
      <c r="G524" s="189"/>
      <c r="H524" s="189"/>
      <c r="I524" s="270"/>
      <c r="J524" s="270"/>
      <c r="K524" s="270" t="str">
        <f t="shared" si="3"/>
        <v/>
      </c>
      <c r="L524" s="271" t="str">
        <f t="shared" si="4"/>
        <v/>
      </c>
      <c r="M524" s="279"/>
      <c r="N524" s="273" t="str">
        <f t="shared" si="5"/>
        <v/>
      </c>
      <c r="O524" s="274"/>
      <c r="P524" s="275"/>
      <c r="Q524" s="275" t="str">
        <f t="shared" si="6"/>
        <v/>
      </c>
      <c r="R524" s="281">
        <f t="shared" si="7"/>
        <v>0</v>
      </c>
      <c r="S524" s="232" t="str">
        <f t="array" ref="S524">XLOOKUP(E524,PESOS!$B$2:$B2624,PESOS!$F$2:$F2624,"")</f>
        <v/>
      </c>
      <c r="T524" s="223" t="str">
        <f t="shared" si="8"/>
        <v/>
      </c>
      <c r="V524" s="277" t="str">
        <f t="shared" si="9"/>
        <v/>
      </c>
      <c r="W524" s="233"/>
    </row>
    <row r="525">
      <c r="B525" s="199"/>
      <c r="C525" s="223"/>
      <c r="E525" s="223"/>
      <c r="F525" s="223" t="str">
        <f t="array" ref="F525">IF(E525="","",XLOOKUP(E525,DATOS!$D$6:$D2624,DATOS!$C$6:$C2624,0,0,1))</f>
        <v/>
      </c>
      <c r="G525" s="189"/>
      <c r="H525" s="189"/>
      <c r="I525" s="270"/>
      <c r="J525" s="270"/>
      <c r="K525" s="270" t="str">
        <f t="shared" si="3"/>
        <v/>
      </c>
      <c r="L525" s="271" t="str">
        <f t="shared" si="4"/>
        <v/>
      </c>
      <c r="M525" s="279"/>
      <c r="N525" s="273" t="str">
        <f t="shared" si="5"/>
        <v/>
      </c>
      <c r="O525" s="274"/>
      <c r="P525" s="275"/>
      <c r="Q525" s="275" t="str">
        <f t="shared" si="6"/>
        <v/>
      </c>
      <c r="R525" s="281">
        <f t="shared" si="7"/>
        <v>0</v>
      </c>
      <c r="S525" s="232" t="str">
        <f t="array" ref="S525">XLOOKUP(E525,PESOS!$B$2:$B2624,PESOS!$F$2:$F2624,"")</f>
        <v/>
      </c>
      <c r="T525" s="223" t="str">
        <f t="shared" si="8"/>
        <v/>
      </c>
      <c r="V525" s="277" t="str">
        <f t="shared" si="9"/>
        <v/>
      </c>
      <c r="W525" s="233"/>
    </row>
    <row r="526">
      <c r="B526" s="199"/>
      <c r="C526" s="223"/>
      <c r="E526" s="223"/>
      <c r="F526" s="223" t="str">
        <f t="array" ref="F526">IF(E526="","",XLOOKUP(E526,DATOS!$D$6:$D2624,DATOS!$C$6:$C2624,0,0,1))</f>
        <v/>
      </c>
      <c r="G526" s="189"/>
      <c r="H526" s="189"/>
      <c r="I526" s="270"/>
      <c r="J526" s="270"/>
      <c r="K526" s="270" t="str">
        <f t="shared" si="3"/>
        <v/>
      </c>
      <c r="L526" s="271" t="str">
        <f t="shared" si="4"/>
        <v/>
      </c>
      <c r="M526" s="279"/>
      <c r="N526" s="273" t="str">
        <f t="shared" si="5"/>
        <v/>
      </c>
      <c r="O526" s="274"/>
      <c r="P526" s="275"/>
      <c r="Q526" s="275" t="str">
        <f t="shared" si="6"/>
        <v/>
      </c>
      <c r="R526" s="281">
        <f t="shared" si="7"/>
        <v>0</v>
      </c>
      <c r="S526" s="232" t="str">
        <f t="array" ref="S526">XLOOKUP(E526,PESOS!$B$2:$B2624,PESOS!$F$2:$F2624,"")</f>
        <v/>
      </c>
      <c r="T526" s="223" t="str">
        <f t="shared" si="8"/>
        <v/>
      </c>
      <c r="V526" s="277" t="str">
        <f t="shared" si="9"/>
        <v/>
      </c>
      <c r="W526" s="233"/>
    </row>
    <row r="527">
      <c r="B527" s="199"/>
      <c r="C527" s="223"/>
      <c r="E527" s="223"/>
      <c r="F527" s="223" t="str">
        <f t="array" ref="F527">IF(E527="","",XLOOKUP(E527,DATOS!$D$6:$D2624,DATOS!$C$6:$C2624,0,0,1))</f>
        <v/>
      </c>
      <c r="G527" s="189"/>
      <c r="H527" s="189"/>
      <c r="I527" s="270"/>
      <c r="J527" s="270"/>
      <c r="K527" s="270" t="str">
        <f t="shared" si="3"/>
        <v/>
      </c>
      <c r="L527" s="271" t="str">
        <f t="shared" si="4"/>
        <v/>
      </c>
      <c r="M527" s="279"/>
      <c r="N527" s="273" t="str">
        <f t="shared" si="5"/>
        <v/>
      </c>
      <c r="O527" s="274"/>
      <c r="P527" s="275"/>
      <c r="Q527" s="275" t="str">
        <f t="shared" si="6"/>
        <v/>
      </c>
      <c r="R527" s="281">
        <f t="shared" si="7"/>
        <v>0</v>
      </c>
      <c r="S527" s="232" t="str">
        <f t="array" ref="S527">XLOOKUP(E527,PESOS!$B$2:$B2624,PESOS!$F$2:$F2624,"")</f>
        <v/>
      </c>
      <c r="T527" s="223" t="str">
        <f t="shared" si="8"/>
        <v/>
      </c>
      <c r="V527" s="277" t="str">
        <f t="shared" si="9"/>
        <v/>
      </c>
      <c r="W527" s="233"/>
    </row>
    <row r="528">
      <c r="B528" s="199"/>
      <c r="C528" s="223"/>
      <c r="E528" s="223"/>
      <c r="F528" s="223" t="str">
        <f t="array" ref="F528">IF(E528="","",XLOOKUP(E528,DATOS!$D$6:$D2624,DATOS!$C$6:$C2624,0,0,1))</f>
        <v/>
      </c>
      <c r="G528" s="189"/>
      <c r="H528" s="189"/>
      <c r="I528" s="270"/>
      <c r="J528" s="270"/>
      <c r="K528" s="270" t="str">
        <f t="shared" si="3"/>
        <v/>
      </c>
      <c r="L528" s="271" t="str">
        <f t="shared" si="4"/>
        <v/>
      </c>
      <c r="M528" s="279"/>
      <c r="N528" s="273" t="str">
        <f t="shared" si="5"/>
        <v/>
      </c>
      <c r="O528" s="274"/>
      <c r="P528" s="275"/>
      <c r="Q528" s="275" t="str">
        <f t="shared" si="6"/>
        <v/>
      </c>
      <c r="R528" s="281">
        <f t="shared" si="7"/>
        <v>0</v>
      </c>
      <c r="S528" s="232" t="str">
        <f t="array" ref="S528">XLOOKUP(E528,PESOS!$B$2:$B2624,PESOS!$F$2:$F2624,"")</f>
        <v/>
      </c>
      <c r="T528" s="223" t="str">
        <f t="shared" si="8"/>
        <v/>
      </c>
      <c r="V528" s="277" t="str">
        <f t="shared" si="9"/>
        <v/>
      </c>
      <c r="W528" s="233"/>
    </row>
    <row r="529">
      <c r="B529" s="199"/>
      <c r="C529" s="223"/>
      <c r="E529" s="223"/>
      <c r="F529" s="223" t="str">
        <f t="array" ref="F529">IF(E529="","",XLOOKUP(E529,DATOS!$D$6:$D2624,DATOS!$C$6:$C2624,0,0,1))</f>
        <v/>
      </c>
      <c r="G529" s="189"/>
      <c r="H529" s="189"/>
      <c r="I529" s="270"/>
      <c r="J529" s="270"/>
      <c r="K529" s="270" t="str">
        <f t="shared" si="3"/>
        <v/>
      </c>
      <c r="L529" s="271" t="str">
        <f t="shared" si="4"/>
        <v/>
      </c>
      <c r="M529" s="279"/>
      <c r="N529" s="273" t="str">
        <f t="shared" si="5"/>
        <v/>
      </c>
      <c r="O529" s="274"/>
      <c r="P529" s="275"/>
      <c r="Q529" s="275" t="str">
        <f t="shared" si="6"/>
        <v/>
      </c>
      <c r="R529" s="281">
        <f t="shared" si="7"/>
        <v>0</v>
      </c>
      <c r="S529" s="232" t="str">
        <f t="array" ref="S529">XLOOKUP(E529,PESOS!$B$2:$B2624,PESOS!$F$2:$F2624,"")</f>
        <v/>
      </c>
      <c r="T529" s="223" t="str">
        <f t="shared" si="8"/>
        <v/>
      </c>
      <c r="V529" s="277" t="str">
        <f t="shared" si="9"/>
        <v/>
      </c>
      <c r="W529" s="233"/>
    </row>
    <row r="530">
      <c r="B530" s="199"/>
      <c r="C530" s="223"/>
      <c r="E530" s="223"/>
      <c r="F530" s="223" t="str">
        <f t="array" ref="F530">IF(E530="","",XLOOKUP(E530,DATOS!$D$6:$D2624,DATOS!$C$6:$C2624,0,0,1))</f>
        <v/>
      </c>
      <c r="G530" s="189"/>
      <c r="H530" s="189"/>
      <c r="I530" s="270"/>
      <c r="J530" s="270"/>
      <c r="K530" s="270" t="str">
        <f t="shared" si="3"/>
        <v/>
      </c>
      <c r="L530" s="271" t="str">
        <f t="shared" si="4"/>
        <v/>
      </c>
      <c r="M530" s="279"/>
      <c r="N530" s="273" t="str">
        <f t="shared" si="5"/>
        <v/>
      </c>
      <c r="O530" s="274"/>
      <c r="P530" s="275"/>
      <c r="Q530" s="275" t="str">
        <f t="shared" si="6"/>
        <v/>
      </c>
      <c r="R530" s="281">
        <f t="shared" si="7"/>
        <v>0</v>
      </c>
      <c r="S530" s="232" t="str">
        <f t="array" ref="S530">XLOOKUP(E530,PESOS!$B$2:$B2624,PESOS!$F$2:$F2624,"")</f>
        <v/>
      </c>
      <c r="T530" s="223" t="str">
        <f t="shared" si="8"/>
        <v/>
      </c>
      <c r="V530" s="277" t="str">
        <f t="shared" si="9"/>
        <v/>
      </c>
      <c r="W530" s="233"/>
    </row>
    <row r="531">
      <c r="B531" s="199"/>
      <c r="C531" s="223"/>
      <c r="E531" s="223"/>
      <c r="F531" s="223" t="str">
        <f t="array" ref="F531">IF(E531="","",XLOOKUP(E531,DATOS!$D$6:$D2624,DATOS!$C$6:$C2624,0,0,1))</f>
        <v/>
      </c>
      <c r="G531" s="189"/>
      <c r="H531" s="189"/>
      <c r="I531" s="270"/>
      <c r="J531" s="270"/>
      <c r="K531" s="270" t="str">
        <f t="shared" si="3"/>
        <v/>
      </c>
      <c r="L531" s="271" t="str">
        <f t="shared" si="4"/>
        <v/>
      </c>
      <c r="M531" s="279"/>
      <c r="N531" s="273" t="str">
        <f t="shared" si="5"/>
        <v/>
      </c>
      <c r="O531" s="274"/>
      <c r="P531" s="275"/>
      <c r="Q531" s="275" t="str">
        <f t="shared" si="6"/>
        <v/>
      </c>
      <c r="R531" s="281">
        <f t="shared" si="7"/>
        <v>0</v>
      </c>
      <c r="S531" s="232" t="str">
        <f t="array" ref="S531">XLOOKUP(E531,PESOS!$B$2:$B2624,PESOS!$F$2:$F2624,"")</f>
        <v/>
      </c>
      <c r="T531" s="223" t="str">
        <f t="shared" si="8"/>
        <v/>
      </c>
      <c r="V531" s="277" t="str">
        <f t="shared" si="9"/>
        <v/>
      </c>
      <c r="W531" s="233"/>
    </row>
    <row r="532">
      <c r="B532" s="199"/>
      <c r="C532" s="223"/>
      <c r="E532" s="223"/>
      <c r="F532" s="223" t="str">
        <f t="array" ref="F532">IF(E532="","",XLOOKUP(E532,DATOS!$D$6:$D2624,DATOS!$C$6:$C2624,0,0,1))</f>
        <v/>
      </c>
      <c r="G532" s="189"/>
      <c r="H532" s="189"/>
      <c r="I532" s="270"/>
      <c r="J532" s="270"/>
      <c r="K532" s="270" t="str">
        <f t="shared" si="3"/>
        <v/>
      </c>
      <c r="L532" s="271" t="str">
        <f t="shared" si="4"/>
        <v/>
      </c>
      <c r="M532" s="279"/>
      <c r="N532" s="273" t="str">
        <f t="shared" si="5"/>
        <v/>
      </c>
      <c r="O532" s="274"/>
      <c r="P532" s="275"/>
      <c r="Q532" s="275" t="str">
        <f t="shared" si="6"/>
        <v/>
      </c>
      <c r="R532" s="281">
        <f t="shared" si="7"/>
        <v>0</v>
      </c>
      <c r="S532" s="232" t="str">
        <f t="array" ref="S532">XLOOKUP(E532,PESOS!$B$2:$B2624,PESOS!$F$2:$F2624,"")</f>
        <v/>
      </c>
      <c r="T532" s="223" t="str">
        <f t="shared" si="8"/>
        <v/>
      </c>
      <c r="V532" s="277" t="str">
        <f t="shared" si="9"/>
        <v/>
      </c>
      <c r="W532" s="233"/>
    </row>
    <row r="533">
      <c r="B533" s="199"/>
      <c r="C533" s="223"/>
      <c r="E533" s="223"/>
      <c r="F533" s="223" t="str">
        <f t="array" ref="F533">IF(E533="","",XLOOKUP(E533,DATOS!$D$6:$D2624,DATOS!$C$6:$C2624,0,0,1))</f>
        <v/>
      </c>
      <c r="G533" s="189"/>
      <c r="H533" s="189"/>
      <c r="I533" s="270"/>
      <c r="J533" s="270"/>
      <c r="K533" s="270" t="str">
        <f t="shared" si="3"/>
        <v/>
      </c>
      <c r="L533" s="271" t="str">
        <f t="shared" si="4"/>
        <v/>
      </c>
      <c r="M533" s="279"/>
      <c r="N533" s="273" t="str">
        <f t="shared" si="5"/>
        <v/>
      </c>
      <c r="O533" s="274"/>
      <c r="P533" s="275"/>
      <c r="Q533" s="275" t="str">
        <f t="shared" si="6"/>
        <v/>
      </c>
      <c r="R533" s="281">
        <f t="shared" si="7"/>
        <v>0</v>
      </c>
      <c r="S533" s="232" t="str">
        <f t="array" ref="S533">XLOOKUP(E533,PESOS!$B$2:$B2624,PESOS!$F$2:$F2624,"")</f>
        <v/>
      </c>
      <c r="T533" s="223" t="str">
        <f t="shared" si="8"/>
        <v/>
      </c>
      <c r="V533" s="277" t="str">
        <f t="shared" si="9"/>
        <v/>
      </c>
      <c r="W533" s="233"/>
    </row>
    <row r="534">
      <c r="B534" s="199"/>
      <c r="C534" s="223"/>
      <c r="E534" s="223"/>
      <c r="F534" s="223" t="str">
        <f t="array" ref="F534">IF(E534="","",XLOOKUP(E534,DATOS!$D$6:$D2624,DATOS!$C$6:$C2624,0,0,1))</f>
        <v/>
      </c>
      <c r="G534" s="189"/>
      <c r="H534" s="189"/>
      <c r="I534" s="270"/>
      <c r="J534" s="270"/>
      <c r="K534" s="270" t="str">
        <f t="shared" si="3"/>
        <v/>
      </c>
      <c r="L534" s="271" t="str">
        <f t="shared" si="4"/>
        <v/>
      </c>
      <c r="M534" s="279"/>
      <c r="N534" s="273" t="str">
        <f t="shared" si="5"/>
        <v/>
      </c>
      <c r="O534" s="274"/>
      <c r="P534" s="275"/>
      <c r="Q534" s="275" t="str">
        <f t="shared" si="6"/>
        <v/>
      </c>
      <c r="R534" s="281">
        <f t="shared" si="7"/>
        <v>0</v>
      </c>
      <c r="S534" s="232" t="str">
        <f t="array" ref="S534">XLOOKUP(E534,PESOS!$B$2:$B2624,PESOS!$F$2:$F2624,"")</f>
        <v/>
      </c>
      <c r="T534" s="223" t="str">
        <f t="shared" si="8"/>
        <v/>
      </c>
      <c r="V534" s="277" t="str">
        <f t="shared" si="9"/>
        <v/>
      </c>
      <c r="W534" s="233"/>
    </row>
    <row r="535">
      <c r="B535" s="199"/>
      <c r="C535" s="223"/>
      <c r="E535" s="223"/>
      <c r="F535" s="223" t="str">
        <f t="array" ref="F535">IF(E535="","",XLOOKUP(E535,DATOS!$D$6:$D2624,DATOS!$C$6:$C2624,0,0,1))</f>
        <v/>
      </c>
      <c r="G535" s="189"/>
      <c r="H535" s="189"/>
      <c r="I535" s="270"/>
      <c r="J535" s="270"/>
      <c r="K535" s="270" t="str">
        <f t="shared" si="3"/>
        <v/>
      </c>
      <c r="L535" s="271" t="str">
        <f t="shared" si="4"/>
        <v/>
      </c>
      <c r="M535" s="279"/>
      <c r="N535" s="273" t="str">
        <f t="shared" si="5"/>
        <v/>
      </c>
      <c r="O535" s="274"/>
      <c r="P535" s="275"/>
      <c r="Q535" s="275" t="str">
        <f t="shared" si="6"/>
        <v/>
      </c>
      <c r="R535" s="281">
        <f t="shared" si="7"/>
        <v>0</v>
      </c>
      <c r="S535" s="232" t="str">
        <f t="array" ref="S535">XLOOKUP(E535,PESOS!$B$2:$B2624,PESOS!$F$2:$F2624,"")</f>
        <v/>
      </c>
      <c r="T535" s="223" t="str">
        <f t="shared" si="8"/>
        <v/>
      </c>
      <c r="V535" s="277" t="str">
        <f t="shared" si="9"/>
        <v/>
      </c>
      <c r="W535" s="233"/>
    </row>
    <row r="536">
      <c r="B536" s="199"/>
      <c r="C536" s="223"/>
      <c r="E536" s="223"/>
      <c r="F536" s="223" t="str">
        <f t="array" ref="F536">IF(E536="","",XLOOKUP(E536,DATOS!$D$6:$D2624,DATOS!$C$6:$C2624,0,0,1))</f>
        <v/>
      </c>
      <c r="G536" s="189"/>
      <c r="H536" s="189"/>
      <c r="I536" s="270"/>
      <c r="J536" s="270"/>
      <c r="K536" s="270" t="str">
        <f t="shared" si="3"/>
        <v/>
      </c>
      <c r="L536" s="271" t="str">
        <f t="shared" si="4"/>
        <v/>
      </c>
      <c r="M536" s="279"/>
      <c r="N536" s="273" t="str">
        <f t="shared" si="5"/>
        <v/>
      </c>
      <c r="O536" s="274"/>
      <c r="P536" s="275"/>
      <c r="Q536" s="275" t="str">
        <f t="shared" si="6"/>
        <v/>
      </c>
      <c r="R536" s="281">
        <f t="shared" si="7"/>
        <v>0</v>
      </c>
      <c r="S536" s="232" t="str">
        <f t="array" ref="S536">XLOOKUP(E536,PESOS!$B$2:$B2624,PESOS!$F$2:$F2624,"")</f>
        <v/>
      </c>
      <c r="T536" s="223" t="str">
        <f t="shared" si="8"/>
        <v/>
      </c>
      <c r="V536" s="277" t="str">
        <f t="shared" si="9"/>
        <v/>
      </c>
      <c r="W536" s="233"/>
    </row>
    <row r="537">
      <c r="B537" s="199"/>
      <c r="C537" s="223"/>
      <c r="E537" s="223"/>
      <c r="F537" s="223" t="str">
        <f t="array" ref="F537">IF(E537="","",XLOOKUP(E537,DATOS!$D$6:$D2624,DATOS!$C$6:$C2624,0,0,1))</f>
        <v/>
      </c>
      <c r="G537" s="189"/>
      <c r="H537" s="189"/>
      <c r="I537" s="270"/>
      <c r="J537" s="270"/>
      <c r="K537" s="270" t="str">
        <f t="shared" si="3"/>
        <v/>
      </c>
      <c r="L537" s="271" t="str">
        <f t="shared" si="4"/>
        <v/>
      </c>
      <c r="M537" s="279"/>
      <c r="N537" s="273" t="str">
        <f t="shared" si="5"/>
        <v/>
      </c>
      <c r="O537" s="274"/>
      <c r="P537" s="275"/>
      <c r="Q537" s="275" t="str">
        <f t="shared" si="6"/>
        <v/>
      </c>
      <c r="R537" s="281">
        <f t="shared" si="7"/>
        <v>0</v>
      </c>
      <c r="S537" s="232" t="str">
        <f t="array" ref="S537">XLOOKUP(E537,PESOS!$B$2:$B2624,PESOS!$F$2:$F2624,"")</f>
        <v/>
      </c>
      <c r="T537" s="223" t="str">
        <f t="shared" si="8"/>
        <v/>
      </c>
      <c r="V537" s="277" t="str">
        <f t="shared" si="9"/>
        <v/>
      </c>
      <c r="W537" s="233"/>
    </row>
    <row r="538">
      <c r="B538" s="199"/>
      <c r="C538" s="223"/>
      <c r="E538" s="223"/>
      <c r="F538" s="223" t="str">
        <f t="array" ref="F538">IF(E538="","",XLOOKUP(E538,DATOS!$D$6:$D2624,DATOS!$C$6:$C2624,0,0,1))</f>
        <v/>
      </c>
      <c r="G538" s="189"/>
      <c r="H538" s="189"/>
      <c r="I538" s="270"/>
      <c r="J538" s="270"/>
      <c r="K538" s="270" t="str">
        <f t="shared" si="3"/>
        <v/>
      </c>
      <c r="L538" s="271" t="str">
        <f t="shared" si="4"/>
        <v/>
      </c>
      <c r="M538" s="279"/>
      <c r="N538" s="273" t="str">
        <f t="shared" si="5"/>
        <v/>
      </c>
      <c r="O538" s="274"/>
      <c r="P538" s="275"/>
      <c r="Q538" s="275" t="str">
        <f t="shared" si="6"/>
        <v/>
      </c>
      <c r="R538" s="281">
        <f t="shared" si="7"/>
        <v>0</v>
      </c>
      <c r="S538" s="232" t="str">
        <f t="array" ref="S538">XLOOKUP(E538,PESOS!$B$2:$B2624,PESOS!$F$2:$F2624,"")</f>
        <v/>
      </c>
      <c r="T538" s="223" t="str">
        <f t="shared" si="8"/>
        <v/>
      </c>
      <c r="V538" s="277" t="str">
        <f t="shared" si="9"/>
        <v/>
      </c>
      <c r="W538" s="233"/>
    </row>
    <row r="539">
      <c r="B539" s="199"/>
      <c r="C539" s="223"/>
      <c r="E539" s="223"/>
      <c r="F539" s="223" t="str">
        <f t="array" ref="F539">IF(E539="","",XLOOKUP(E539,DATOS!$D$6:$D2624,DATOS!$C$6:$C2624,0,0,1))</f>
        <v/>
      </c>
      <c r="G539" s="189"/>
      <c r="H539" s="189"/>
      <c r="I539" s="270"/>
      <c r="J539" s="270"/>
      <c r="K539" s="270" t="str">
        <f t="shared" si="3"/>
        <v/>
      </c>
      <c r="L539" s="271" t="str">
        <f t="shared" si="4"/>
        <v/>
      </c>
      <c r="M539" s="279"/>
      <c r="N539" s="273" t="str">
        <f t="shared" si="5"/>
        <v/>
      </c>
      <c r="O539" s="274"/>
      <c r="P539" s="275"/>
      <c r="Q539" s="275" t="str">
        <f t="shared" si="6"/>
        <v/>
      </c>
      <c r="R539" s="281">
        <f t="shared" si="7"/>
        <v>0</v>
      </c>
      <c r="S539" s="232" t="str">
        <f t="array" ref="S539">XLOOKUP(E539,PESOS!$B$2:$B2624,PESOS!$F$2:$F2624,"")</f>
        <v/>
      </c>
      <c r="T539" s="223" t="str">
        <f t="shared" si="8"/>
        <v/>
      </c>
      <c r="V539" s="277" t="str">
        <f t="shared" si="9"/>
        <v/>
      </c>
      <c r="W539" s="233"/>
    </row>
    <row r="540">
      <c r="B540" s="199"/>
      <c r="C540" s="223"/>
      <c r="E540" s="223"/>
      <c r="F540" s="223" t="str">
        <f t="array" ref="F540">IF(E540="","",XLOOKUP(E540,DATOS!$D$6:$D2624,DATOS!$C$6:$C2624,0,0,1))</f>
        <v/>
      </c>
      <c r="G540" s="189"/>
      <c r="H540" s="189"/>
      <c r="I540" s="270"/>
      <c r="J540" s="270"/>
      <c r="K540" s="270" t="str">
        <f t="shared" si="3"/>
        <v/>
      </c>
      <c r="L540" s="271" t="str">
        <f t="shared" si="4"/>
        <v/>
      </c>
      <c r="M540" s="279"/>
      <c r="N540" s="273" t="str">
        <f t="shared" si="5"/>
        <v/>
      </c>
      <c r="O540" s="274"/>
      <c r="P540" s="275"/>
      <c r="Q540" s="275" t="str">
        <f t="shared" si="6"/>
        <v/>
      </c>
      <c r="R540" s="281">
        <f t="shared" si="7"/>
        <v>0</v>
      </c>
      <c r="S540" s="232" t="str">
        <f t="array" ref="S540">XLOOKUP(E540,PESOS!$B$2:$B2624,PESOS!$F$2:$F2624,"")</f>
        <v/>
      </c>
      <c r="T540" s="223" t="str">
        <f t="shared" si="8"/>
        <v/>
      </c>
      <c r="V540" s="277" t="str">
        <f t="shared" si="9"/>
        <v/>
      </c>
      <c r="W540" s="233"/>
    </row>
    <row r="541">
      <c r="B541" s="199"/>
      <c r="C541" s="223"/>
      <c r="E541" s="223"/>
      <c r="F541" s="223" t="str">
        <f t="array" ref="F541">IF(E541="","",XLOOKUP(E541,DATOS!$D$6:$D2624,DATOS!$C$6:$C2624,0,0,1))</f>
        <v/>
      </c>
      <c r="G541" s="189"/>
      <c r="H541" s="189"/>
      <c r="I541" s="270"/>
      <c r="J541" s="270"/>
      <c r="K541" s="270" t="str">
        <f t="shared" si="3"/>
        <v/>
      </c>
      <c r="L541" s="271" t="str">
        <f t="shared" si="4"/>
        <v/>
      </c>
      <c r="M541" s="279"/>
      <c r="N541" s="273" t="str">
        <f t="shared" si="5"/>
        <v/>
      </c>
      <c r="O541" s="274"/>
      <c r="P541" s="275"/>
      <c r="Q541" s="275" t="str">
        <f t="shared" si="6"/>
        <v/>
      </c>
      <c r="R541" s="281">
        <f t="shared" si="7"/>
        <v>0</v>
      </c>
      <c r="S541" s="232" t="str">
        <f t="array" ref="S541">XLOOKUP(E541,PESOS!$B$2:$B2624,PESOS!$F$2:$F2624,"")</f>
        <v/>
      </c>
      <c r="T541" s="223" t="str">
        <f t="shared" si="8"/>
        <v/>
      </c>
      <c r="V541" s="277" t="str">
        <f t="shared" si="9"/>
        <v/>
      </c>
      <c r="W541" s="233"/>
    </row>
    <row r="542">
      <c r="B542" s="199"/>
      <c r="C542" s="223"/>
      <c r="E542" s="223"/>
      <c r="F542" s="223" t="str">
        <f t="array" ref="F542">IF(E542="","",XLOOKUP(E542,DATOS!$D$6:$D2624,DATOS!$C$6:$C2624,0,0,1))</f>
        <v/>
      </c>
      <c r="G542" s="189"/>
      <c r="H542" s="189"/>
      <c r="I542" s="270"/>
      <c r="J542" s="270"/>
      <c r="K542" s="270" t="str">
        <f t="shared" si="3"/>
        <v/>
      </c>
      <c r="L542" s="271" t="str">
        <f t="shared" si="4"/>
        <v/>
      </c>
      <c r="M542" s="279"/>
      <c r="N542" s="273" t="str">
        <f t="shared" si="5"/>
        <v/>
      </c>
      <c r="O542" s="274"/>
      <c r="P542" s="275"/>
      <c r="Q542" s="275" t="str">
        <f t="shared" si="6"/>
        <v/>
      </c>
      <c r="R542" s="281">
        <f t="shared" si="7"/>
        <v>0</v>
      </c>
      <c r="S542" s="232" t="str">
        <f t="array" ref="S542">XLOOKUP(E542,PESOS!$B$2:$B2624,PESOS!$F$2:$F2624,"")</f>
        <v/>
      </c>
      <c r="T542" s="223" t="str">
        <f t="shared" si="8"/>
        <v/>
      </c>
      <c r="V542" s="277" t="str">
        <f t="shared" si="9"/>
        <v/>
      </c>
      <c r="W542" s="233"/>
    </row>
    <row r="543">
      <c r="B543" s="199"/>
      <c r="C543" s="223"/>
      <c r="E543" s="223"/>
      <c r="F543" s="223" t="str">
        <f t="array" ref="F543">IF(E543="","",XLOOKUP(E543,DATOS!$D$6:$D2624,DATOS!$C$6:$C2624,0,0,1))</f>
        <v/>
      </c>
      <c r="G543" s="189"/>
      <c r="H543" s="189"/>
      <c r="I543" s="270"/>
      <c r="J543" s="270"/>
      <c r="K543" s="270" t="str">
        <f t="shared" si="3"/>
        <v/>
      </c>
      <c r="L543" s="271" t="str">
        <f t="shared" si="4"/>
        <v/>
      </c>
      <c r="M543" s="279"/>
      <c r="N543" s="273" t="str">
        <f t="shared" si="5"/>
        <v/>
      </c>
      <c r="O543" s="274"/>
      <c r="P543" s="275"/>
      <c r="Q543" s="275" t="str">
        <f t="shared" si="6"/>
        <v/>
      </c>
      <c r="R543" s="281">
        <f t="shared" si="7"/>
        <v>0</v>
      </c>
      <c r="S543" s="232" t="str">
        <f t="array" ref="S543">XLOOKUP(E543,PESOS!$B$2:$B2624,PESOS!$F$2:$F2624,"")</f>
        <v/>
      </c>
      <c r="T543" s="223" t="str">
        <f t="shared" si="8"/>
        <v/>
      </c>
      <c r="V543" s="277" t="str">
        <f t="shared" si="9"/>
        <v/>
      </c>
      <c r="W543" s="233"/>
    </row>
    <row r="544">
      <c r="B544" s="199"/>
      <c r="C544" s="223"/>
      <c r="E544" s="223"/>
      <c r="F544" s="223" t="str">
        <f t="array" ref="F544">IF(E544="","",XLOOKUP(E544,DATOS!$D$6:$D2624,DATOS!$C$6:$C2624,0,0,1))</f>
        <v/>
      </c>
      <c r="G544" s="189"/>
      <c r="H544" s="189"/>
      <c r="I544" s="270"/>
      <c r="J544" s="270"/>
      <c r="K544" s="270" t="str">
        <f t="shared" si="3"/>
        <v/>
      </c>
      <c r="L544" s="271" t="str">
        <f t="shared" si="4"/>
        <v/>
      </c>
      <c r="M544" s="279"/>
      <c r="N544" s="273" t="str">
        <f t="shared" si="5"/>
        <v/>
      </c>
      <c r="O544" s="274"/>
      <c r="P544" s="275"/>
      <c r="Q544" s="275" t="str">
        <f t="shared" si="6"/>
        <v/>
      </c>
      <c r="R544" s="281">
        <f t="shared" si="7"/>
        <v>0</v>
      </c>
      <c r="S544" s="232" t="str">
        <f t="array" ref="S544">XLOOKUP(E544,PESOS!$B$2:$B2624,PESOS!$F$2:$F2624,"")</f>
        <v/>
      </c>
      <c r="T544" s="223" t="str">
        <f t="shared" si="8"/>
        <v/>
      </c>
      <c r="V544" s="277" t="str">
        <f t="shared" si="9"/>
        <v/>
      </c>
      <c r="W544" s="233"/>
    </row>
    <row r="545">
      <c r="B545" s="199"/>
      <c r="C545" s="223"/>
      <c r="E545" s="223"/>
      <c r="F545" s="223" t="str">
        <f t="array" ref="F545">IF(E545="","",XLOOKUP(E545,DATOS!$D$6:$D2624,DATOS!$C$6:$C2624,0,0,1))</f>
        <v/>
      </c>
      <c r="G545" s="189"/>
      <c r="H545" s="189"/>
      <c r="I545" s="270"/>
      <c r="J545" s="270"/>
      <c r="K545" s="270" t="str">
        <f t="shared" si="3"/>
        <v/>
      </c>
      <c r="L545" s="271" t="str">
        <f t="shared" si="4"/>
        <v/>
      </c>
      <c r="M545" s="279"/>
      <c r="N545" s="273" t="str">
        <f t="shared" si="5"/>
        <v/>
      </c>
      <c r="O545" s="274"/>
      <c r="P545" s="275"/>
      <c r="Q545" s="275" t="str">
        <f t="shared" si="6"/>
        <v/>
      </c>
      <c r="R545" s="281">
        <f t="shared" si="7"/>
        <v>0</v>
      </c>
      <c r="S545" s="232" t="str">
        <f t="array" ref="S545">XLOOKUP(E545,PESOS!$B$2:$B2624,PESOS!$F$2:$F2624,"")</f>
        <v/>
      </c>
      <c r="T545" s="223" t="str">
        <f t="shared" si="8"/>
        <v/>
      </c>
      <c r="V545" s="277" t="str">
        <f t="shared" si="9"/>
        <v/>
      </c>
      <c r="W545" s="233"/>
    </row>
    <row r="546">
      <c r="B546" s="199"/>
      <c r="C546" s="223"/>
      <c r="E546" s="223"/>
      <c r="F546" s="223" t="str">
        <f t="array" ref="F546">IF(E546="","",XLOOKUP(E546,DATOS!$D$6:$D2624,DATOS!$C$6:$C2624,0,0,1))</f>
        <v/>
      </c>
      <c r="G546" s="189"/>
      <c r="H546" s="189"/>
      <c r="I546" s="270"/>
      <c r="J546" s="270"/>
      <c r="K546" s="270" t="str">
        <f t="shared" si="3"/>
        <v/>
      </c>
      <c r="L546" s="271" t="str">
        <f t="shared" si="4"/>
        <v/>
      </c>
      <c r="M546" s="279"/>
      <c r="N546" s="273" t="str">
        <f t="shared" si="5"/>
        <v/>
      </c>
      <c r="O546" s="274"/>
      <c r="P546" s="275"/>
      <c r="Q546" s="275" t="str">
        <f t="shared" si="6"/>
        <v/>
      </c>
      <c r="R546" s="281">
        <f t="shared" si="7"/>
        <v>0</v>
      </c>
      <c r="S546" s="232" t="str">
        <f t="array" ref="S546">XLOOKUP(E546,PESOS!$B$2:$B2624,PESOS!$F$2:$F2624,"")</f>
        <v/>
      </c>
      <c r="T546" s="223" t="str">
        <f t="shared" si="8"/>
        <v/>
      </c>
      <c r="V546" s="277" t="str">
        <f t="shared" si="9"/>
        <v/>
      </c>
      <c r="W546" s="233"/>
    </row>
    <row r="547">
      <c r="B547" s="199"/>
      <c r="C547" s="223"/>
      <c r="E547" s="223"/>
      <c r="F547" s="223" t="str">
        <f t="array" ref="F547">IF(E547="","",XLOOKUP(E547,DATOS!$D$6:$D2624,DATOS!$C$6:$C2624,0,0,1))</f>
        <v/>
      </c>
      <c r="G547" s="189"/>
      <c r="H547" s="189"/>
      <c r="I547" s="270"/>
      <c r="J547" s="270"/>
      <c r="K547" s="270" t="str">
        <f t="shared" si="3"/>
        <v/>
      </c>
      <c r="L547" s="271" t="str">
        <f t="shared" si="4"/>
        <v/>
      </c>
      <c r="M547" s="279"/>
      <c r="N547" s="273" t="str">
        <f t="shared" si="5"/>
        <v/>
      </c>
      <c r="O547" s="274"/>
      <c r="P547" s="275"/>
      <c r="Q547" s="275" t="str">
        <f t="shared" si="6"/>
        <v/>
      </c>
      <c r="R547" s="281">
        <f t="shared" si="7"/>
        <v>0</v>
      </c>
      <c r="S547" s="232" t="str">
        <f t="array" ref="S547">XLOOKUP(E547,PESOS!$B$2:$B2624,PESOS!$F$2:$F2624,"")</f>
        <v/>
      </c>
      <c r="T547" s="223" t="str">
        <f t="shared" si="8"/>
        <v/>
      </c>
      <c r="V547" s="277" t="str">
        <f t="shared" si="9"/>
        <v/>
      </c>
      <c r="W547" s="233"/>
    </row>
    <row r="548">
      <c r="B548" s="199"/>
      <c r="C548" s="223"/>
      <c r="E548" s="223"/>
      <c r="F548" s="223" t="str">
        <f t="array" ref="F548">IF(E548="","",XLOOKUP(E548,DATOS!$D$6:$D2624,DATOS!$C$6:$C2624,0,0,1))</f>
        <v/>
      </c>
      <c r="G548" s="189"/>
      <c r="H548" s="189"/>
      <c r="I548" s="270"/>
      <c r="J548" s="270"/>
      <c r="K548" s="270" t="str">
        <f t="shared" si="3"/>
        <v/>
      </c>
      <c r="L548" s="271" t="str">
        <f t="shared" si="4"/>
        <v/>
      </c>
      <c r="M548" s="279"/>
      <c r="N548" s="273" t="str">
        <f t="shared" si="5"/>
        <v/>
      </c>
      <c r="O548" s="274"/>
      <c r="P548" s="275"/>
      <c r="Q548" s="275" t="str">
        <f t="shared" si="6"/>
        <v/>
      </c>
      <c r="R548" s="281">
        <f t="shared" si="7"/>
        <v>0</v>
      </c>
      <c r="S548" s="232" t="str">
        <f t="array" ref="S548">XLOOKUP(E548,PESOS!$B$2:$B2624,PESOS!$F$2:$F2624,"")</f>
        <v/>
      </c>
      <c r="T548" s="223" t="str">
        <f t="shared" si="8"/>
        <v/>
      </c>
      <c r="V548" s="277" t="str">
        <f t="shared" si="9"/>
        <v/>
      </c>
      <c r="W548" s="233"/>
    </row>
    <row r="549">
      <c r="B549" s="199"/>
      <c r="C549" s="223"/>
      <c r="E549" s="223"/>
      <c r="F549" s="223" t="str">
        <f t="array" ref="F549">IF(E549="","",XLOOKUP(E549,DATOS!$D$6:$D2624,DATOS!$C$6:$C2624,0,0,1))</f>
        <v/>
      </c>
      <c r="G549" s="189"/>
      <c r="H549" s="189"/>
      <c r="I549" s="270"/>
      <c r="J549" s="270"/>
      <c r="K549" s="270" t="str">
        <f t="shared" si="3"/>
        <v/>
      </c>
      <c r="L549" s="271" t="str">
        <f t="shared" si="4"/>
        <v/>
      </c>
      <c r="M549" s="279"/>
      <c r="N549" s="273" t="str">
        <f t="shared" si="5"/>
        <v/>
      </c>
      <c r="O549" s="274"/>
      <c r="P549" s="275"/>
      <c r="Q549" s="275" t="str">
        <f t="shared" si="6"/>
        <v/>
      </c>
      <c r="R549" s="281">
        <f t="shared" si="7"/>
        <v>0</v>
      </c>
      <c r="S549" s="232" t="str">
        <f t="array" ref="S549">XLOOKUP(E549,PESOS!$B$2:$B2624,PESOS!$F$2:$F2624,"")</f>
        <v/>
      </c>
      <c r="T549" s="223" t="str">
        <f t="shared" si="8"/>
        <v/>
      </c>
      <c r="V549" s="277" t="str">
        <f t="shared" si="9"/>
        <v/>
      </c>
      <c r="W549" s="233"/>
    </row>
    <row r="550">
      <c r="B550" s="199"/>
      <c r="C550" s="223"/>
      <c r="E550" s="223"/>
      <c r="F550" s="223" t="str">
        <f t="array" ref="F550">IF(E550="","",XLOOKUP(E550,DATOS!$D$6:$D2624,DATOS!$C$6:$C2624,0,0,1))</f>
        <v/>
      </c>
      <c r="G550" s="189"/>
      <c r="H550" s="189"/>
      <c r="I550" s="270"/>
      <c r="J550" s="270"/>
      <c r="K550" s="270" t="str">
        <f t="shared" si="3"/>
        <v/>
      </c>
      <c r="L550" s="271" t="str">
        <f t="shared" si="4"/>
        <v/>
      </c>
      <c r="M550" s="279"/>
      <c r="N550" s="273" t="str">
        <f t="shared" si="5"/>
        <v/>
      </c>
      <c r="O550" s="274"/>
      <c r="P550" s="275"/>
      <c r="Q550" s="275" t="str">
        <f t="shared" si="6"/>
        <v/>
      </c>
      <c r="R550" s="281">
        <f t="shared" si="7"/>
        <v>0</v>
      </c>
      <c r="S550" s="232" t="str">
        <f t="array" ref="S550">XLOOKUP(E550,PESOS!$B$2:$B2624,PESOS!$F$2:$F2624,"")</f>
        <v/>
      </c>
      <c r="T550" s="223" t="str">
        <f t="shared" si="8"/>
        <v/>
      </c>
      <c r="V550" s="277" t="str">
        <f t="shared" si="9"/>
        <v/>
      </c>
      <c r="W550" s="233"/>
    </row>
    <row r="551">
      <c r="B551" s="199"/>
      <c r="C551" s="223"/>
      <c r="E551" s="223"/>
      <c r="F551" s="223" t="str">
        <f t="array" ref="F551">IF(E551="","",XLOOKUP(E551,DATOS!$D$6:$D2624,DATOS!$C$6:$C2624,0,0,1))</f>
        <v/>
      </c>
      <c r="G551" s="189"/>
      <c r="H551" s="189"/>
      <c r="I551" s="270"/>
      <c r="J551" s="270"/>
      <c r="K551" s="270" t="str">
        <f t="shared" si="3"/>
        <v/>
      </c>
      <c r="L551" s="271" t="str">
        <f t="shared" si="4"/>
        <v/>
      </c>
      <c r="M551" s="279"/>
      <c r="N551" s="273" t="str">
        <f t="shared" si="5"/>
        <v/>
      </c>
      <c r="O551" s="274"/>
      <c r="P551" s="275"/>
      <c r="Q551" s="275" t="str">
        <f t="shared" si="6"/>
        <v/>
      </c>
      <c r="R551" s="281">
        <f t="shared" si="7"/>
        <v>0</v>
      </c>
      <c r="S551" s="232" t="str">
        <f t="array" ref="S551">XLOOKUP(E551,PESOS!$B$2:$B2624,PESOS!$F$2:$F2624,"")</f>
        <v/>
      </c>
      <c r="T551" s="223" t="str">
        <f t="shared" si="8"/>
        <v/>
      </c>
      <c r="V551" s="277" t="str">
        <f t="shared" si="9"/>
        <v/>
      </c>
      <c r="W551" s="233"/>
    </row>
    <row r="552">
      <c r="B552" s="199"/>
      <c r="C552" s="223"/>
      <c r="E552" s="223"/>
      <c r="F552" s="223" t="str">
        <f t="array" ref="F552">IF(E552="","",XLOOKUP(E552,DATOS!$D$6:$D2624,DATOS!$C$6:$C2624,0,0,1))</f>
        <v/>
      </c>
      <c r="G552" s="189"/>
      <c r="H552" s="189"/>
      <c r="I552" s="270"/>
      <c r="J552" s="270"/>
      <c r="K552" s="270" t="str">
        <f t="shared" si="3"/>
        <v/>
      </c>
      <c r="L552" s="271" t="str">
        <f t="shared" si="4"/>
        <v/>
      </c>
      <c r="M552" s="279"/>
      <c r="N552" s="273" t="str">
        <f t="shared" si="5"/>
        <v/>
      </c>
      <c r="O552" s="274"/>
      <c r="P552" s="275"/>
      <c r="Q552" s="275" t="str">
        <f t="shared" si="6"/>
        <v/>
      </c>
      <c r="R552" s="281">
        <f t="shared" si="7"/>
        <v>0</v>
      </c>
      <c r="S552" s="232" t="str">
        <f t="array" ref="S552">XLOOKUP(E552,PESOS!$B$2:$B2624,PESOS!$F$2:$F2624,"")</f>
        <v/>
      </c>
      <c r="T552" s="223" t="str">
        <f t="shared" si="8"/>
        <v/>
      </c>
      <c r="V552" s="277" t="str">
        <f t="shared" si="9"/>
        <v/>
      </c>
      <c r="W552" s="233"/>
    </row>
    <row r="553">
      <c r="B553" s="199"/>
      <c r="C553" s="223"/>
      <c r="E553" s="223"/>
      <c r="F553" s="223" t="str">
        <f t="array" ref="F553">IF(E553="","",XLOOKUP(E553,DATOS!$D$6:$D2624,DATOS!$C$6:$C2624,0,0,1))</f>
        <v/>
      </c>
      <c r="G553" s="189"/>
      <c r="H553" s="189"/>
      <c r="I553" s="270"/>
      <c r="J553" s="270"/>
      <c r="K553" s="270" t="str">
        <f t="shared" si="3"/>
        <v/>
      </c>
      <c r="L553" s="271" t="str">
        <f t="shared" si="4"/>
        <v/>
      </c>
      <c r="M553" s="279"/>
      <c r="N553" s="273" t="str">
        <f t="shared" si="5"/>
        <v/>
      </c>
      <c r="O553" s="274"/>
      <c r="P553" s="275"/>
      <c r="Q553" s="275" t="str">
        <f t="shared" si="6"/>
        <v/>
      </c>
      <c r="R553" s="281">
        <f t="shared" si="7"/>
        <v>0</v>
      </c>
      <c r="S553" s="232" t="str">
        <f t="array" ref="S553">XLOOKUP(E553,PESOS!$B$2:$B2624,PESOS!$F$2:$F2624,"")</f>
        <v/>
      </c>
      <c r="T553" s="223" t="str">
        <f t="shared" si="8"/>
        <v/>
      </c>
      <c r="V553" s="277" t="str">
        <f t="shared" si="9"/>
        <v/>
      </c>
      <c r="W553" s="233"/>
    </row>
    <row r="554">
      <c r="B554" s="199"/>
      <c r="C554" s="223"/>
      <c r="E554" s="223"/>
      <c r="F554" s="223" t="str">
        <f t="array" ref="F554">IF(E554="","",XLOOKUP(E554,DATOS!$D$6:$D2624,DATOS!$C$6:$C2624,0,0,1))</f>
        <v/>
      </c>
      <c r="G554" s="189"/>
      <c r="H554" s="189"/>
      <c r="I554" s="270"/>
      <c r="J554" s="270"/>
      <c r="K554" s="270" t="str">
        <f t="shared" si="3"/>
        <v/>
      </c>
      <c r="L554" s="271" t="str">
        <f t="shared" si="4"/>
        <v/>
      </c>
      <c r="M554" s="279"/>
      <c r="N554" s="273" t="str">
        <f t="shared" si="5"/>
        <v/>
      </c>
      <c r="O554" s="274"/>
      <c r="P554" s="275"/>
      <c r="Q554" s="275" t="str">
        <f t="shared" si="6"/>
        <v/>
      </c>
      <c r="R554" s="281">
        <f t="shared" si="7"/>
        <v>0</v>
      </c>
      <c r="S554" s="232" t="str">
        <f t="array" ref="S554">XLOOKUP(E554,PESOS!$B$2:$B2624,PESOS!$F$2:$F2624,"")</f>
        <v/>
      </c>
      <c r="T554" s="223" t="str">
        <f t="shared" si="8"/>
        <v/>
      </c>
      <c r="V554" s="277" t="str">
        <f t="shared" si="9"/>
        <v/>
      </c>
      <c r="W554" s="233"/>
    </row>
    <row r="555">
      <c r="B555" s="199"/>
      <c r="C555" s="223"/>
      <c r="E555" s="223"/>
      <c r="F555" s="223" t="str">
        <f t="array" ref="F555">IF(E555="","",XLOOKUP(E555,DATOS!$D$6:$D2624,DATOS!$C$6:$C2624,0,0,1))</f>
        <v/>
      </c>
      <c r="G555" s="189"/>
      <c r="H555" s="189"/>
      <c r="I555" s="270"/>
      <c r="J555" s="270"/>
      <c r="K555" s="270" t="str">
        <f t="shared" si="3"/>
        <v/>
      </c>
      <c r="L555" s="271" t="str">
        <f t="shared" si="4"/>
        <v/>
      </c>
      <c r="M555" s="279"/>
      <c r="N555" s="273" t="str">
        <f t="shared" si="5"/>
        <v/>
      </c>
      <c r="O555" s="274"/>
      <c r="P555" s="275"/>
      <c r="Q555" s="275" t="str">
        <f t="shared" si="6"/>
        <v/>
      </c>
      <c r="R555" s="281">
        <f t="shared" si="7"/>
        <v>0</v>
      </c>
      <c r="S555" s="232" t="str">
        <f t="array" ref="S555">XLOOKUP(E555,PESOS!$B$2:$B2624,PESOS!$F$2:$F2624,"")</f>
        <v/>
      </c>
      <c r="T555" s="223" t="str">
        <f t="shared" si="8"/>
        <v/>
      </c>
      <c r="V555" s="277" t="str">
        <f t="shared" si="9"/>
        <v/>
      </c>
      <c r="W555" s="233"/>
    </row>
    <row r="556">
      <c r="B556" s="199"/>
      <c r="C556" s="223"/>
      <c r="E556" s="223"/>
      <c r="F556" s="223" t="str">
        <f t="array" ref="F556">IF(E556="","",XLOOKUP(E556,DATOS!$D$6:$D2624,DATOS!$C$6:$C2624,0,0,1))</f>
        <v/>
      </c>
      <c r="G556" s="189"/>
      <c r="H556" s="189"/>
      <c r="I556" s="270"/>
      <c r="J556" s="270"/>
      <c r="K556" s="270" t="str">
        <f t="shared" si="3"/>
        <v/>
      </c>
      <c r="L556" s="271" t="str">
        <f t="shared" si="4"/>
        <v/>
      </c>
      <c r="M556" s="279"/>
      <c r="N556" s="273" t="str">
        <f t="shared" si="5"/>
        <v/>
      </c>
      <c r="O556" s="274"/>
      <c r="P556" s="275"/>
      <c r="Q556" s="275" t="str">
        <f t="shared" si="6"/>
        <v/>
      </c>
      <c r="R556" s="281">
        <f t="shared" si="7"/>
        <v>0</v>
      </c>
      <c r="S556" s="232" t="str">
        <f t="array" ref="S556">XLOOKUP(E556,PESOS!$B$2:$B2624,PESOS!$F$2:$F2624,"")</f>
        <v/>
      </c>
      <c r="T556" s="223" t="str">
        <f t="shared" si="8"/>
        <v/>
      </c>
      <c r="V556" s="277" t="str">
        <f t="shared" si="9"/>
        <v/>
      </c>
      <c r="W556" s="233"/>
    </row>
    <row r="557">
      <c r="B557" s="199"/>
      <c r="C557" s="223"/>
      <c r="E557" s="223"/>
      <c r="F557" s="223" t="str">
        <f t="array" ref="F557">IF(E557="","",XLOOKUP(E557,DATOS!$D$6:$D2624,DATOS!$C$6:$C2624,0,0,1))</f>
        <v/>
      </c>
      <c r="G557" s="189"/>
      <c r="H557" s="189"/>
      <c r="I557" s="270"/>
      <c r="J557" s="270"/>
      <c r="K557" s="270" t="str">
        <f t="shared" si="3"/>
        <v/>
      </c>
      <c r="L557" s="271" t="str">
        <f t="shared" si="4"/>
        <v/>
      </c>
      <c r="M557" s="279"/>
      <c r="N557" s="273" t="str">
        <f t="shared" si="5"/>
        <v/>
      </c>
      <c r="O557" s="274"/>
      <c r="P557" s="275"/>
      <c r="Q557" s="275" t="str">
        <f t="shared" si="6"/>
        <v/>
      </c>
      <c r="R557" s="281">
        <f t="shared" si="7"/>
        <v>0</v>
      </c>
      <c r="S557" s="232" t="str">
        <f t="array" ref="S557">XLOOKUP(E557,PESOS!$B$2:$B2624,PESOS!$F$2:$F2624,"")</f>
        <v/>
      </c>
      <c r="T557" s="223" t="str">
        <f t="shared" si="8"/>
        <v/>
      </c>
      <c r="V557" s="277" t="str">
        <f t="shared" si="9"/>
        <v/>
      </c>
      <c r="W557" s="233"/>
    </row>
    <row r="558">
      <c r="B558" s="199"/>
      <c r="C558" s="223"/>
      <c r="E558" s="223"/>
      <c r="F558" s="223" t="str">
        <f t="array" ref="F558">IF(E558="","",XLOOKUP(E558,DATOS!$D$6:$D2624,DATOS!$C$6:$C2624,0,0,1))</f>
        <v/>
      </c>
      <c r="G558" s="189"/>
      <c r="H558" s="189"/>
      <c r="I558" s="270"/>
      <c r="J558" s="270"/>
      <c r="K558" s="270" t="str">
        <f t="shared" si="3"/>
        <v/>
      </c>
      <c r="L558" s="271" t="str">
        <f t="shared" si="4"/>
        <v/>
      </c>
      <c r="M558" s="279"/>
      <c r="N558" s="273" t="str">
        <f t="shared" si="5"/>
        <v/>
      </c>
      <c r="O558" s="274"/>
      <c r="P558" s="275"/>
      <c r="Q558" s="275" t="str">
        <f t="shared" si="6"/>
        <v/>
      </c>
      <c r="R558" s="281">
        <f t="shared" si="7"/>
        <v>0</v>
      </c>
      <c r="S558" s="232" t="str">
        <f t="array" ref="S558">XLOOKUP(E558,PESOS!$B$2:$B2624,PESOS!$F$2:$F2624,"")</f>
        <v/>
      </c>
      <c r="T558" s="223" t="str">
        <f t="shared" si="8"/>
        <v/>
      </c>
      <c r="V558" s="277" t="str">
        <f t="shared" si="9"/>
        <v/>
      </c>
      <c r="W558" s="233"/>
    </row>
    <row r="559">
      <c r="B559" s="199"/>
      <c r="C559" s="223"/>
      <c r="E559" s="223"/>
      <c r="F559" s="223" t="str">
        <f t="array" ref="F559">IF(E559="","",XLOOKUP(E559,DATOS!$D$6:$D2624,DATOS!$C$6:$C2624,0,0,1))</f>
        <v/>
      </c>
      <c r="G559" s="189"/>
      <c r="H559" s="189"/>
      <c r="I559" s="270"/>
      <c r="J559" s="270"/>
      <c r="K559" s="270" t="str">
        <f t="shared" si="3"/>
        <v/>
      </c>
      <c r="L559" s="271" t="str">
        <f t="shared" si="4"/>
        <v/>
      </c>
      <c r="M559" s="279"/>
      <c r="N559" s="273" t="str">
        <f t="shared" si="5"/>
        <v/>
      </c>
      <c r="O559" s="274"/>
      <c r="P559" s="275"/>
      <c r="Q559" s="275" t="str">
        <f t="shared" si="6"/>
        <v/>
      </c>
      <c r="R559" s="281">
        <f t="shared" si="7"/>
        <v>0</v>
      </c>
      <c r="S559" s="232" t="str">
        <f t="array" ref="S559">XLOOKUP(E559,PESOS!$B$2:$B2624,PESOS!$F$2:$F2624,"")</f>
        <v/>
      </c>
      <c r="T559" s="223" t="str">
        <f t="shared" si="8"/>
        <v/>
      </c>
      <c r="V559" s="277" t="str">
        <f t="shared" si="9"/>
        <v/>
      </c>
      <c r="W559" s="233"/>
    </row>
    <row r="560">
      <c r="B560" s="199"/>
      <c r="C560" s="223"/>
      <c r="E560" s="223"/>
      <c r="F560" s="223" t="str">
        <f t="array" ref="F560">IF(E560="","",XLOOKUP(E560,DATOS!$D$6:$D2624,DATOS!$C$6:$C2624,0,0,1))</f>
        <v/>
      </c>
      <c r="G560" s="189"/>
      <c r="H560" s="189"/>
      <c r="I560" s="270"/>
      <c r="J560" s="270"/>
      <c r="K560" s="270" t="str">
        <f t="shared" si="3"/>
        <v/>
      </c>
      <c r="L560" s="271" t="str">
        <f t="shared" si="4"/>
        <v/>
      </c>
      <c r="M560" s="279"/>
      <c r="N560" s="273" t="str">
        <f t="shared" si="5"/>
        <v/>
      </c>
      <c r="O560" s="274"/>
      <c r="P560" s="275"/>
      <c r="Q560" s="275" t="str">
        <f t="shared" si="6"/>
        <v/>
      </c>
      <c r="R560" s="281">
        <f t="shared" si="7"/>
        <v>0</v>
      </c>
      <c r="S560" s="232" t="str">
        <f t="array" ref="S560">XLOOKUP(E560,PESOS!$B$2:$B2624,PESOS!$F$2:$F2624,"")</f>
        <v/>
      </c>
      <c r="T560" s="223" t="str">
        <f t="shared" si="8"/>
        <v/>
      </c>
      <c r="V560" s="277" t="str">
        <f t="shared" si="9"/>
        <v/>
      </c>
      <c r="W560" s="233"/>
    </row>
    <row r="561">
      <c r="B561" s="199"/>
      <c r="C561" s="223"/>
      <c r="E561" s="223"/>
      <c r="F561" s="223" t="str">
        <f t="array" ref="F561">IF(E561="","",XLOOKUP(E561,DATOS!$D$6:$D2624,DATOS!$C$6:$C2624,0,0,1))</f>
        <v/>
      </c>
      <c r="G561" s="189"/>
      <c r="H561" s="189"/>
      <c r="I561" s="270"/>
      <c r="J561" s="270"/>
      <c r="K561" s="270" t="str">
        <f t="shared" si="3"/>
        <v/>
      </c>
      <c r="L561" s="271" t="str">
        <f t="shared" si="4"/>
        <v/>
      </c>
      <c r="M561" s="279"/>
      <c r="N561" s="273" t="str">
        <f t="shared" si="5"/>
        <v/>
      </c>
      <c r="O561" s="274"/>
      <c r="P561" s="275"/>
      <c r="Q561" s="275" t="str">
        <f t="shared" si="6"/>
        <v/>
      </c>
      <c r="R561" s="281">
        <f t="shared" si="7"/>
        <v>0</v>
      </c>
      <c r="S561" s="232" t="str">
        <f t="array" ref="S561">XLOOKUP(E561,PESOS!$B$2:$B2624,PESOS!$F$2:$F2624,"")</f>
        <v/>
      </c>
      <c r="T561" s="223" t="str">
        <f t="shared" si="8"/>
        <v/>
      </c>
      <c r="V561" s="277" t="str">
        <f t="shared" si="9"/>
        <v/>
      </c>
      <c r="W561" s="233"/>
    </row>
    <row r="562">
      <c r="B562" s="199"/>
      <c r="C562" s="223"/>
      <c r="E562" s="223"/>
      <c r="F562" s="223" t="str">
        <f t="array" ref="F562">IF(E562="","",XLOOKUP(E562,DATOS!$D$6:$D2624,DATOS!$C$6:$C2624,0,0,1))</f>
        <v/>
      </c>
      <c r="G562" s="189"/>
      <c r="H562" s="189"/>
      <c r="I562" s="270"/>
      <c r="J562" s="270"/>
      <c r="K562" s="270" t="str">
        <f t="shared" si="3"/>
        <v/>
      </c>
      <c r="L562" s="271" t="str">
        <f t="shared" si="4"/>
        <v/>
      </c>
      <c r="M562" s="279"/>
      <c r="N562" s="273" t="str">
        <f t="shared" si="5"/>
        <v/>
      </c>
      <c r="O562" s="274"/>
      <c r="P562" s="275"/>
      <c r="Q562" s="275" t="str">
        <f t="shared" si="6"/>
        <v/>
      </c>
      <c r="R562" s="281">
        <f t="shared" si="7"/>
        <v>0</v>
      </c>
      <c r="S562" s="232" t="str">
        <f t="array" ref="S562">XLOOKUP(E562,PESOS!$B$2:$B2624,PESOS!$F$2:$F2624,"")</f>
        <v/>
      </c>
      <c r="T562" s="223" t="str">
        <f t="shared" si="8"/>
        <v/>
      </c>
      <c r="V562" s="277" t="str">
        <f t="shared" si="9"/>
        <v/>
      </c>
      <c r="W562" s="233"/>
    </row>
    <row r="563">
      <c r="B563" s="199"/>
      <c r="C563" s="223"/>
      <c r="E563" s="223"/>
      <c r="F563" s="223" t="str">
        <f t="array" ref="F563">IF(E563="","",XLOOKUP(E563,DATOS!$D$6:$D2624,DATOS!$C$6:$C2624,0,0,1))</f>
        <v/>
      </c>
      <c r="G563" s="189"/>
      <c r="H563" s="189"/>
      <c r="I563" s="270"/>
      <c r="J563" s="270"/>
      <c r="K563" s="270" t="str">
        <f t="shared" si="3"/>
        <v/>
      </c>
      <c r="L563" s="271" t="str">
        <f t="shared" si="4"/>
        <v/>
      </c>
      <c r="M563" s="279"/>
      <c r="N563" s="273" t="str">
        <f t="shared" si="5"/>
        <v/>
      </c>
      <c r="O563" s="274"/>
      <c r="P563" s="275"/>
      <c r="Q563" s="275" t="str">
        <f t="shared" si="6"/>
        <v/>
      </c>
      <c r="R563" s="281">
        <f t="shared" si="7"/>
        <v>0</v>
      </c>
      <c r="S563" s="232" t="str">
        <f t="array" ref="S563">XLOOKUP(E563,PESOS!$B$2:$B2624,PESOS!$F$2:$F2624,"")</f>
        <v/>
      </c>
      <c r="T563" s="223" t="str">
        <f t="shared" si="8"/>
        <v/>
      </c>
      <c r="V563" s="277" t="str">
        <f t="shared" si="9"/>
        <v/>
      </c>
      <c r="W563" s="233"/>
    </row>
    <row r="564">
      <c r="B564" s="199"/>
      <c r="C564" s="223"/>
      <c r="E564" s="223"/>
      <c r="F564" s="223" t="str">
        <f t="array" ref="F564">IF(E564="","",XLOOKUP(E564,DATOS!$D$6:$D2624,DATOS!$C$6:$C2624,0,0,1))</f>
        <v/>
      </c>
      <c r="G564" s="189"/>
      <c r="H564" s="189"/>
      <c r="I564" s="270"/>
      <c r="J564" s="270"/>
      <c r="K564" s="270" t="str">
        <f t="shared" si="3"/>
        <v/>
      </c>
      <c r="L564" s="271" t="str">
        <f t="shared" si="4"/>
        <v/>
      </c>
      <c r="M564" s="279"/>
      <c r="N564" s="273" t="str">
        <f t="shared" si="5"/>
        <v/>
      </c>
      <c r="O564" s="274"/>
      <c r="P564" s="275"/>
      <c r="Q564" s="275" t="str">
        <f t="shared" si="6"/>
        <v/>
      </c>
      <c r="R564" s="281">
        <f t="shared" si="7"/>
        <v>0</v>
      </c>
      <c r="S564" s="232" t="str">
        <f t="array" ref="S564">XLOOKUP(E564,PESOS!$B$2:$B2624,PESOS!$F$2:$F2624,"")</f>
        <v/>
      </c>
      <c r="T564" s="223" t="str">
        <f t="shared" si="8"/>
        <v/>
      </c>
      <c r="V564" s="277" t="str">
        <f t="shared" si="9"/>
        <v/>
      </c>
      <c r="W564" s="233"/>
    </row>
    <row r="565">
      <c r="B565" s="199"/>
      <c r="C565" s="223"/>
      <c r="E565" s="223"/>
      <c r="F565" s="223" t="str">
        <f t="array" ref="F565">IF(E565="","",XLOOKUP(E565,DATOS!$D$6:$D2624,DATOS!$C$6:$C2624,0,0,1))</f>
        <v/>
      </c>
      <c r="G565" s="189"/>
      <c r="H565" s="189"/>
      <c r="I565" s="270"/>
      <c r="J565" s="270"/>
      <c r="K565" s="270" t="str">
        <f t="shared" si="3"/>
        <v/>
      </c>
      <c r="L565" s="271" t="str">
        <f t="shared" si="4"/>
        <v/>
      </c>
      <c r="M565" s="279"/>
      <c r="N565" s="273" t="str">
        <f t="shared" si="5"/>
        <v/>
      </c>
      <c r="O565" s="274"/>
      <c r="P565" s="275"/>
      <c r="Q565" s="275" t="str">
        <f t="shared" si="6"/>
        <v/>
      </c>
      <c r="R565" s="281">
        <f t="shared" si="7"/>
        <v>0</v>
      </c>
      <c r="S565" s="232" t="str">
        <f t="array" ref="S565">XLOOKUP(E565,PESOS!$B$2:$B2624,PESOS!$F$2:$F2624,"")</f>
        <v/>
      </c>
      <c r="T565" s="223" t="str">
        <f t="shared" si="8"/>
        <v/>
      </c>
      <c r="V565" s="277" t="str">
        <f t="shared" si="9"/>
        <v/>
      </c>
      <c r="W565" s="233"/>
    </row>
    <row r="566">
      <c r="B566" s="199"/>
      <c r="C566" s="223"/>
      <c r="E566" s="223"/>
      <c r="F566" s="223" t="str">
        <f t="array" ref="F566">IF(E566="","",XLOOKUP(E566,DATOS!$D$6:$D2624,DATOS!$C$6:$C2624,0,0,1))</f>
        <v/>
      </c>
      <c r="G566" s="189"/>
      <c r="H566" s="189"/>
      <c r="I566" s="270"/>
      <c r="J566" s="270"/>
      <c r="K566" s="270" t="str">
        <f t="shared" si="3"/>
        <v/>
      </c>
      <c r="L566" s="271" t="str">
        <f t="shared" si="4"/>
        <v/>
      </c>
      <c r="M566" s="279"/>
      <c r="N566" s="273" t="str">
        <f t="shared" si="5"/>
        <v/>
      </c>
      <c r="O566" s="274"/>
      <c r="P566" s="275"/>
      <c r="Q566" s="275" t="str">
        <f t="shared" si="6"/>
        <v/>
      </c>
      <c r="R566" s="281">
        <f t="shared" si="7"/>
        <v>0</v>
      </c>
      <c r="S566" s="232" t="str">
        <f t="array" ref="S566">XLOOKUP(E566,PESOS!$B$2:$B2624,PESOS!$F$2:$F2624,"")</f>
        <v/>
      </c>
      <c r="T566" s="223" t="str">
        <f t="shared" si="8"/>
        <v/>
      </c>
      <c r="V566" s="277" t="str">
        <f t="shared" si="9"/>
        <v/>
      </c>
      <c r="W566" s="233"/>
    </row>
    <row r="567">
      <c r="B567" s="199"/>
      <c r="C567" s="223"/>
      <c r="E567" s="223"/>
      <c r="F567" s="223" t="str">
        <f t="array" ref="F567">IF(E567="","",XLOOKUP(E567,DATOS!$D$6:$D2624,DATOS!$C$6:$C2624,0,0,1))</f>
        <v/>
      </c>
      <c r="G567" s="189"/>
      <c r="H567" s="189"/>
      <c r="I567" s="270"/>
      <c r="J567" s="270"/>
      <c r="K567" s="270" t="str">
        <f t="shared" si="3"/>
        <v/>
      </c>
      <c r="L567" s="271" t="str">
        <f t="shared" si="4"/>
        <v/>
      </c>
      <c r="M567" s="279"/>
      <c r="N567" s="273" t="str">
        <f t="shared" si="5"/>
        <v/>
      </c>
      <c r="O567" s="274"/>
      <c r="P567" s="275"/>
      <c r="Q567" s="275" t="str">
        <f t="shared" si="6"/>
        <v/>
      </c>
      <c r="R567" s="281">
        <f t="shared" si="7"/>
        <v>0</v>
      </c>
      <c r="S567" s="232" t="str">
        <f t="array" ref="S567">XLOOKUP(E567,PESOS!$B$2:$B2624,PESOS!$F$2:$F2624,"")</f>
        <v/>
      </c>
      <c r="T567" s="223" t="str">
        <f t="shared" si="8"/>
        <v/>
      </c>
      <c r="V567" s="277" t="str">
        <f t="shared" si="9"/>
        <v/>
      </c>
      <c r="W567" s="233"/>
    </row>
    <row r="568">
      <c r="B568" s="199"/>
      <c r="C568" s="223"/>
      <c r="E568" s="223"/>
      <c r="F568" s="223" t="str">
        <f t="array" ref="F568">IF(E568="","",XLOOKUP(E568,DATOS!$D$6:$D2624,DATOS!$C$6:$C2624,0,0,1))</f>
        <v/>
      </c>
      <c r="G568" s="189"/>
      <c r="H568" s="189"/>
      <c r="I568" s="270"/>
      <c r="J568" s="270"/>
      <c r="K568" s="270" t="str">
        <f t="shared" si="3"/>
        <v/>
      </c>
      <c r="L568" s="271" t="str">
        <f t="shared" si="4"/>
        <v/>
      </c>
      <c r="M568" s="279"/>
      <c r="N568" s="273" t="str">
        <f t="shared" si="5"/>
        <v/>
      </c>
      <c r="O568" s="274"/>
      <c r="P568" s="275"/>
      <c r="Q568" s="275" t="str">
        <f t="shared" si="6"/>
        <v/>
      </c>
      <c r="R568" s="281">
        <f t="shared" si="7"/>
        <v>0</v>
      </c>
      <c r="S568" s="232" t="str">
        <f t="array" ref="S568">XLOOKUP(E568,PESOS!$B$2:$B2624,PESOS!$F$2:$F2624,"")</f>
        <v/>
      </c>
      <c r="T568" s="223" t="str">
        <f t="shared" si="8"/>
        <v/>
      </c>
      <c r="V568" s="277" t="str">
        <f t="shared" si="9"/>
        <v/>
      </c>
      <c r="W568" s="233"/>
    </row>
    <row r="569">
      <c r="B569" s="199"/>
      <c r="C569" s="223"/>
      <c r="E569" s="223"/>
      <c r="F569" s="223" t="str">
        <f t="array" ref="F569">IF(E569="","",XLOOKUP(E569,DATOS!$D$6:$D2624,DATOS!$C$6:$C2624,0,0,1))</f>
        <v/>
      </c>
      <c r="G569" s="189"/>
      <c r="H569" s="189"/>
      <c r="I569" s="270"/>
      <c r="J569" s="270"/>
      <c r="K569" s="270" t="str">
        <f t="shared" si="3"/>
        <v/>
      </c>
      <c r="L569" s="271" t="str">
        <f t="shared" si="4"/>
        <v/>
      </c>
      <c r="M569" s="279"/>
      <c r="N569" s="273" t="str">
        <f t="shared" si="5"/>
        <v/>
      </c>
      <c r="O569" s="274"/>
      <c r="P569" s="275"/>
      <c r="Q569" s="275" t="str">
        <f t="shared" si="6"/>
        <v/>
      </c>
      <c r="R569" s="281">
        <f t="shared" si="7"/>
        <v>0</v>
      </c>
      <c r="S569" s="232" t="str">
        <f t="array" ref="S569">XLOOKUP(E569,PESOS!$B$2:$B2624,PESOS!$F$2:$F2624,"")</f>
        <v/>
      </c>
      <c r="T569" s="223" t="str">
        <f t="shared" si="8"/>
        <v/>
      </c>
      <c r="V569" s="277" t="str">
        <f t="shared" si="9"/>
        <v/>
      </c>
      <c r="W569" s="233"/>
    </row>
    <row r="570">
      <c r="B570" s="199"/>
      <c r="C570" s="223"/>
      <c r="E570" s="223"/>
      <c r="F570" s="223" t="str">
        <f t="array" ref="F570">IF(E570="","",XLOOKUP(E570,DATOS!$D$6:$D2624,DATOS!$C$6:$C2624,0,0,1))</f>
        <v/>
      </c>
      <c r="G570" s="189"/>
      <c r="H570" s="189"/>
      <c r="I570" s="270"/>
      <c r="J570" s="270"/>
      <c r="K570" s="270" t="str">
        <f t="shared" si="3"/>
        <v/>
      </c>
      <c r="L570" s="271" t="str">
        <f t="shared" si="4"/>
        <v/>
      </c>
      <c r="M570" s="279"/>
      <c r="N570" s="273" t="str">
        <f t="shared" si="5"/>
        <v/>
      </c>
      <c r="O570" s="274"/>
      <c r="P570" s="275"/>
      <c r="Q570" s="275" t="str">
        <f t="shared" si="6"/>
        <v/>
      </c>
      <c r="R570" s="281">
        <f t="shared" si="7"/>
        <v>0</v>
      </c>
      <c r="S570" s="232" t="str">
        <f t="array" ref="S570">XLOOKUP(E570,PESOS!$B$2:$B2624,PESOS!$F$2:$F2624,"")</f>
        <v/>
      </c>
      <c r="T570" s="223" t="str">
        <f t="shared" si="8"/>
        <v/>
      </c>
      <c r="V570" s="277" t="str">
        <f t="shared" si="9"/>
        <v/>
      </c>
      <c r="W570" s="233"/>
    </row>
    <row r="571">
      <c r="B571" s="199"/>
      <c r="C571" s="223"/>
      <c r="E571" s="223"/>
      <c r="F571" s="223" t="str">
        <f t="array" ref="F571">IF(E571="","",XLOOKUP(E571,DATOS!$D$6:$D2624,DATOS!$C$6:$C2624,0,0,1))</f>
        <v/>
      </c>
      <c r="G571" s="189"/>
      <c r="H571" s="189"/>
      <c r="I571" s="270"/>
      <c r="J571" s="270"/>
      <c r="K571" s="270" t="str">
        <f t="shared" si="3"/>
        <v/>
      </c>
      <c r="L571" s="271" t="str">
        <f t="shared" si="4"/>
        <v/>
      </c>
      <c r="M571" s="279"/>
      <c r="N571" s="273" t="str">
        <f t="shared" si="5"/>
        <v/>
      </c>
      <c r="O571" s="274"/>
      <c r="P571" s="275"/>
      <c r="Q571" s="275" t="str">
        <f t="shared" si="6"/>
        <v/>
      </c>
      <c r="R571" s="281">
        <f t="shared" si="7"/>
        <v>0</v>
      </c>
      <c r="S571" s="232" t="str">
        <f t="array" ref="S571">XLOOKUP(E571,PESOS!$B$2:$B2624,PESOS!$F$2:$F2624,"")</f>
        <v/>
      </c>
      <c r="T571" s="223" t="str">
        <f t="shared" si="8"/>
        <v/>
      </c>
      <c r="V571" s="277" t="str">
        <f t="shared" si="9"/>
        <v/>
      </c>
      <c r="W571" s="233"/>
    </row>
    <row r="572">
      <c r="B572" s="199"/>
      <c r="C572" s="223"/>
      <c r="E572" s="223"/>
      <c r="F572" s="223" t="str">
        <f t="array" ref="F572">IF(E572="","",XLOOKUP(E572,DATOS!$D$6:$D2624,DATOS!$C$6:$C2624,0,0,1))</f>
        <v/>
      </c>
      <c r="G572" s="189"/>
      <c r="H572" s="189"/>
      <c r="I572" s="270"/>
      <c r="J572" s="270"/>
      <c r="K572" s="270" t="str">
        <f t="shared" si="3"/>
        <v/>
      </c>
      <c r="L572" s="271" t="str">
        <f t="shared" si="4"/>
        <v/>
      </c>
      <c r="M572" s="279"/>
      <c r="N572" s="273" t="str">
        <f t="shared" si="5"/>
        <v/>
      </c>
      <c r="O572" s="274"/>
      <c r="P572" s="275"/>
      <c r="Q572" s="275" t="str">
        <f t="shared" si="6"/>
        <v/>
      </c>
      <c r="R572" s="281">
        <f t="shared" si="7"/>
        <v>0</v>
      </c>
      <c r="S572" s="232" t="str">
        <f t="array" ref="S572">XLOOKUP(E572,PESOS!$B$2:$B2624,PESOS!$F$2:$F2624,"")</f>
        <v/>
      </c>
      <c r="T572" s="223" t="str">
        <f t="shared" si="8"/>
        <v/>
      </c>
      <c r="V572" s="277" t="str">
        <f t="shared" si="9"/>
        <v/>
      </c>
      <c r="W572" s="233"/>
    </row>
    <row r="573">
      <c r="B573" s="199"/>
      <c r="C573" s="223"/>
      <c r="E573" s="223"/>
      <c r="F573" s="223" t="str">
        <f t="array" ref="F573">IF(E573="","",XLOOKUP(E573,DATOS!$D$6:$D2624,DATOS!$C$6:$C2624,0,0,1))</f>
        <v/>
      </c>
      <c r="G573" s="189"/>
      <c r="H573" s="189"/>
      <c r="I573" s="270"/>
      <c r="J573" s="270"/>
      <c r="K573" s="270" t="str">
        <f t="shared" si="3"/>
        <v/>
      </c>
      <c r="L573" s="271" t="str">
        <f t="shared" si="4"/>
        <v/>
      </c>
      <c r="M573" s="279"/>
      <c r="N573" s="273" t="str">
        <f t="shared" si="5"/>
        <v/>
      </c>
      <c r="O573" s="274"/>
      <c r="P573" s="275"/>
      <c r="Q573" s="275" t="str">
        <f t="shared" si="6"/>
        <v/>
      </c>
      <c r="R573" s="281">
        <f t="shared" si="7"/>
        <v>0</v>
      </c>
      <c r="S573" s="232" t="str">
        <f t="array" ref="S573">XLOOKUP(E573,PESOS!$B$2:$B2624,PESOS!$F$2:$F2624,"")</f>
        <v/>
      </c>
      <c r="T573" s="223" t="str">
        <f t="shared" si="8"/>
        <v/>
      </c>
      <c r="V573" s="277" t="str">
        <f t="shared" si="9"/>
        <v/>
      </c>
      <c r="W573" s="233"/>
    </row>
    <row r="574">
      <c r="B574" s="199"/>
      <c r="C574" s="223"/>
      <c r="E574" s="223"/>
      <c r="F574" s="223" t="str">
        <f t="array" ref="F574">IF(E574="","",XLOOKUP(E574,DATOS!$D$6:$D2624,DATOS!$C$6:$C2624,0,0,1))</f>
        <v/>
      </c>
      <c r="G574" s="189"/>
      <c r="H574" s="189"/>
      <c r="I574" s="270"/>
      <c r="J574" s="270"/>
      <c r="K574" s="270" t="str">
        <f t="shared" si="3"/>
        <v/>
      </c>
      <c r="L574" s="271" t="str">
        <f t="shared" si="4"/>
        <v/>
      </c>
      <c r="M574" s="279"/>
      <c r="N574" s="273" t="str">
        <f t="shared" si="5"/>
        <v/>
      </c>
      <c r="O574" s="274"/>
      <c r="P574" s="275"/>
      <c r="Q574" s="275" t="str">
        <f t="shared" si="6"/>
        <v/>
      </c>
      <c r="R574" s="281">
        <f t="shared" si="7"/>
        <v>0</v>
      </c>
      <c r="S574" s="232" t="str">
        <f t="array" ref="S574">XLOOKUP(E574,PESOS!$B$2:$B2624,PESOS!$F$2:$F2624,"")</f>
        <v/>
      </c>
      <c r="T574" s="223" t="str">
        <f t="shared" si="8"/>
        <v/>
      </c>
      <c r="V574" s="277" t="str">
        <f t="shared" si="9"/>
        <v/>
      </c>
      <c r="W574" s="233"/>
    </row>
    <row r="575">
      <c r="B575" s="199"/>
      <c r="C575" s="223"/>
      <c r="E575" s="223"/>
      <c r="F575" s="223" t="str">
        <f t="array" ref="F575">IF(E575="","",XLOOKUP(E575,DATOS!$D$6:$D2624,DATOS!$C$6:$C2624,0,0,1))</f>
        <v/>
      </c>
      <c r="G575" s="189"/>
      <c r="H575" s="189"/>
      <c r="I575" s="270"/>
      <c r="J575" s="270"/>
      <c r="K575" s="270" t="str">
        <f t="shared" si="3"/>
        <v/>
      </c>
      <c r="L575" s="271" t="str">
        <f t="shared" si="4"/>
        <v/>
      </c>
      <c r="M575" s="279"/>
      <c r="N575" s="273" t="str">
        <f t="shared" si="5"/>
        <v/>
      </c>
      <c r="O575" s="274"/>
      <c r="P575" s="275"/>
      <c r="Q575" s="275" t="str">
        <f t="shared" si="6"/>
        <v/>
      </c>
      <c r="R575" s="281">
        <f t="shared" si="7"/>
        <v>0</v>
      </c>
      <c r="S575" s="232" t="str">
        <f t="array" ref="S575">XLOOKUP(E575,PESOS!$B$2:$B2624,PESOS!$F$2:$F2624,"")</f>
        <v/>
      </c>
      <c r="T575" s="223" t="str">
        <f t="shared" si="8"/>
        <v/>
      </c>
      <c r="V575" s="277" t="str">
        <f t="shared" si="9"/>
        <v/>
      </c>
      <c r="W575" s="233"/>
    </row>
    <row r="576">
      <c r="B576" s="199"/>
      <c r="C576" s="223"/>
      <c r="E576" s="223"/>
      <c r="F576" s="223" t="str">
        <f t="array" ref="F576">IF(E576="","",XLOOKUP(E576,DATOS!$D$6:$D2624,DATOS!$C$6:$C2624,0,0,1))</f>
        <v/>
      </c>
      <c r="G576" s="189"/>
      <c r="H576" s="189"/>
      <c r="I576" s="270"/>
      <c r="J576" s="270"/>
      <c r="K576" s="270" t="str">
        <f t="shared" si="3"/>
        <v/>
      </c>
      <c r="L576" s="271" t="str">
        <f t="shared" si="4"/>
        <v/>
      </c>
      <c r="M576" s="279"/>
      <c r="N576" s="273" t="str">
        <f t="shared" si="5"/>
        <v/>
      </c>
      <c r="O576" s="274"/>
      <c r="P576" s="275"/>
      <c r="Q576" s="275" t="str">
        <f t="shared" si="6"/>
        <v/>
      </c>
      <c r="R576" s="281">
        <f t="shared" si="7"/>
        <v>0</v>
      </c>
      <c r="S576" s="232" t="str">
        <f t="array" ref="S576">XLOOKUP(E576,PESOS!$B$2:$B2624,PESOS!$F$2:$F2624,"")</f>
        <v/>
      </c>
      <c r="T576" s="223" t="str">
        <f t="shared" si="8"/>
        <v/>
      </c>
      <c r="V576" s="277" t="str">
        <f t="shared" si="9"/>
        <v/>
      </c>
      <c r="W576" s="233"/>
    </row>
    <row r="577">
      <c r="B577" s="199"/>
      <c r="C577" s="223"/>
      <c r="E577" s="223"/>
      <c r="F577" s="223" t="str">
        <f t="array" ref="F577">IF(E577="","",XLOOKUP(E577,DATOS!$D$6:$D2624,DATOS!$C$6:$C2624,0,0,1))</f>
        <v/>
      </c>
      <c r="G577" s="189"/>
      <c r="H577" s="189"/>
      <c r="I577" s="270"/>
      <c r="J577" s="270"/>
      <c r="K577" s="270" t="str">
        <f t="shared" si="3"/>
        <v/>
      </c>
      <c r="L577" s="271" t="str">
        <f t="shared" si="4"/>
        <v/>
      </c>
      <c r="M577" s="279"/>
      <c r="N577" s="273" t="str">
        <f t="shared" si="5"/>
        <v/>
      </c>
      <c r="O577" s="274"/>
      <c r="P577" s="275"/>
      <c r="Q577" s="275" t="str">
        <f t="shared" si="6"/>
        <v/>
      </c>
      <c r="R577" s="281">
        <f t="shared" si="7"/>
        <v>0</v>
      </c>
      <c r="S577" s="232" t="str">
        <f t="array" ref="S577">XLOOKUP(E577,PESOS!$B$2:$B2624,PESOS!$F$2:$F2624,"")</f>
        <v/>
      </c>
      <c r="T577" s="223" t="str">
        <f t="shared" si="8"/>
        <v/>
      </c>
      <c r="V577" s="277" t="str">
        <f t="shared" si="9"/>
        <v/>
      </c>
      <c r="W577" s="233"/>
    </row>
    <row r="578">
      <c r="B578" s="199"/>
      <c r="C578" s="223"/>
      <c r="E578" s="223"/>
      <c r="F578" s="223" t="str">
        <f t="array" ref="F578">IF(E578="","",XLOOKUP(E578,DATOS!$D$6:$D2624,DATOS!$C$6:$C2624,0,0,1))</f>
        <v/>
      </c>
      <c r="G578" s="189"/>
      <c r="H578" s="189"/>
      <c r="I578" s="270"/>
      <c r="J578" s="270"/>
      <c r="K578" s="270" t="str">
        <f t="shared" si="3"/>
        <v/>
      </c>
      <c r="L578" s="271" t="str">
        <f t="shared" si="4"/>
        <v/>
      </c>
      <c r="M578" s="279"/>
      <c r="N578" s="273" t="str">
        <f t="shared" si="5"/>
        <v/>
      </c>
      <c r="O578" s="274"/>
      <c r="P578" s="275"/>
      <c r="Q578" s="275" t="str">
        <f t="shared" si="6"/>
        <v/>
      </c>
      <c r="R578" s="281">
        <f t="shared" si="7"/>
        <v>0</v>
      </c>
      <c r="S578" s="232" t="str">
        <f t="array" ref="S578">XLOOKUP(E578,PESOS!$B$2:$B2624,PESOS!$F$2:$F2624,"")</f>
        <v/>
      </c>
      <c r="T578" s="223" t="str">
        <f t="shared" si="8"/>
        <v/>
      </c>
      <c r="V578" s="277" t="str">
        <f t="shared" si="9"/>
        <v/>
      </c>
      <c r="W578" s="233"/>
    </row>
    <row r="579">
      <c r="B579" s="199"/>
      <c r="C579" s="223"/>
      <c r="E579" s="223"/>
      <c r="F579" s="223" t="str">
        <f t="array" ref="F579">IF(E579="","",XLOOKUP(E579,DATOS!$D$6:$D2624,DATOS!$C$6:$C2624,0,0,1))</f>
        <v/>
      </c>
      <c r="G579" s="189"/>
      <c r="H579" s="189"/>
      <c r="I579" s="270"/>
      <c r="J579" s="270"/>
      <c r="K579" s="270" t="str">
        <f t="shared" si="3"/>
        <v/>
      </c>
      <c r="L579" s="271" t="str">
        <f t="shared" si="4"/>
        <v/>
      </c>
      <c r="M579" s="279"/>
      <c r="N579" s="273" t="str">
        <f t="shared" si="5"/>
        <v/>
      </c>
      <c r="O579" s="274"/>
      <c r="P579" s="275"/>
      <c r="Q579" s="275" t="str">
        <f t="shared" si="6"/>
        <v/>
      </c>
      <c r="R579" s="281">
        <f t="shared" si="7"/>
        <v>0</v>
      </c>
      <c r="S579" s="232" t="str">
        <f t="array" ref="S579">XLOOKUP(E579,PESOS!$B$2:$B2624,PESOS!$F$2:$F2624,"")</f>
        <v/>
      </c>
      <c r="T579" s="223" t="str">
        <f t="shared" si="8"/>
        <v/>
      </c>
      <c r="V579" s="277" t="str">
        <f t="shared" si="9"/>
        <v/>
      </c>
      <c r="W579" s="233"/>
    </row>
    <row r="580">
      <c r="B580" s="199"/>
      <c r="C580" s="223"/>
      <c r="E580" s="223"/>
      <c r="F580" s="223" t="str">
        <f t="array" ref="F580">IF(E580="","",XLOOKUP(E580,DATOS!$D$6:$D2624,DATOS!$C$6:$C2624,0,0,1))</f>
        <v/>
      </c>
      <c r="G580" s="189"/>
      <c r="H580" s="189"/>
      <c r="I580" s="270"/>
      <c r="J580" s="270"/>
      <c r="K580" s="270" t="str">
        <f t="shared" si="3"/>
        <v/>
      </c>
      <c r="L580" s="271" t="str">
        <f t="shared" si="4"/>
        <v/>
      </c>
      <c r="M580" s="279"/>
      <c r="N580" s="273" t="str">
        <f t="shared" si="5"/>
        <v/>
      </c>
      <c r="O580" s="274"/>
      <c r="P580" s="275"/>
      <c r="Q580" s="275" t="str">
        <f t="shared" si="6"/>
        <v/>
      </c>
      <c r="R580" s="281">
        <f t="shared" si="7"/>
        <v>0</v>
      </c>
      <c r="S580" s="232" t="str">
        <f t="array" ref="S580">XLOOKUP(E580,PESOS!$B$2:$B2624,PESOS!$F$2:$F2624,"")</f>
        <v/>
      </c>
      <c r="T580" s="223" t="str">
        <f t="shared" si="8"/>
        <v/>
      </c>
      <c r="V580" s="277" t="str">
        <f t="shared" si="9"/>
        <v/>
      </c>
      <c r="W580" s="233"/>
    </row>
    <row r="581">
      <c r="B581" s="199"/>
      <c r="C581" s="223"/>
      <c r="E581" s="223"/>
      <c r="F581" s="223" t="str">
        <f t="array" ref="F581">IF(E581="","",XLOOKUP(E581,DATOS!$D$6:$D2624,DATOS!$C$6:$C2624,0,0,1))</f>
        <v/>
      </c>
      <c r="G581" s="189"/>
      <c r="H581" s="189"/>
      <c r="I581" s="270"/>
      <c r="J581" s="270"/>
      <c r="K581" s="270" t="str">
        <f t="shared" si="3"/>
        <v/>
      </c>
      <c r="L581" s="271" t="str">
        <f t="shared" si="4"/>
        <v/>
      </c>
      <c r="M581" s="279"/>
      <c r="N581" s="273" t="str">
        <f t="shared" si="5"/>
        <v/>
      </c>
      <c r="O581" s="274"/>
      <c r="P581" s="275"/>
      <c r="Q581" s="275" t="str">
        <f t="shared" si="6"/>
        <v/>
      </c>
      <c r="R581" s="281">
        <f t="shared" si="7"/>
        <v>0</v>
      </c>
      <c r="S581" s="232" t="str">
        <f t="array" ref="S581">XLOOKUP(E581,PESOS!$B$2:$B2624,PESOS!$F$2:$F2624,"")</f>
        <v/>
      </c>
      <c r="T581" s="223" t="str">
        <f t="shared" si="8"/>
        <v/>
      </c>
      <c r="V581" s="277" t="str">
        <f t="shared" si="9"/>
        <v/>
      </c>
      <c r="W581" s="233"/>
    </row>
    <row r="582">
      <c r="B582" s="199"/>
      <c r="C582" s="223"/>
      <c r="E582" s="223"/>
      <c r="F582" s="223" t="str">
        <f t="array" ref="F582">IF(E582="","",XLOOKUP(E582,DATOS!$D$6:$D2624,DATOS!$C$6:$C2624,0,0,1))</f>
        <v/>
      </c>
      <c r="G582" s="189"/>
      <c r="H582" s="189"/>
      <c r="I582" s="270"/>
      <c r="J582" s="270"/>
      <c r="K582" s="270" t="str">
        <f t="shared" si="3"/>
        <v/>
      </c>
      <c r="L582" s="271" t="str">
        <f t="shared" si="4"/>
        <v/>
      </c>
      <c r="M582" s="279"/>
      <c r="N582" s="273" t="str">
        <f t="shared" si="5"/>
        <v/>
      </c>
      <c r="O582" s="274"/>
      <c r="P582" s="275"/>
      <c r="Q582" s="275" t="str">
        <f t="shared" si="6"/>
        <v/>
      </c>
      <c r="R582" s="281">
        <f t="shared" si="7"/>
        <v>0</v>
      </c>
      <c r="S582" s="232" t="str">
        <f t="array" ref="S582">XLOOKUP(E582,PESOS!$B$2:$B2624,PESOS!$F$2:$F2624,"")</f>
        <v/>
      </c>
      <c r="T582" s="223" t="str">
        <f t="shared" si="8"/>
        <v/>
      </c>
      <c r="V582" s="277" t="str">
        <f t="shared" si="9"/>
        <v/>
      </c>
      <c r="W582" s="233"/>
    </row>
    <row r="583">
      <c r="B583" s="199"/>
      <c r="C583" s="223"/>
      <c r="E583" s="223"/>
      <c r="F583" s="223" t="str">
        <f t="array" ref="F583">IF(E583="","",XLOOKUP(E583,DATOS!$D$6:$D2624,DATOS!$C$6:$C2624,0,0,1))</f>
        <v/>
      </c>
      <c r="G583" s="189"/>
      <c r="H583" s="189"/>
      <c r="I583" s="270"/>
      <c r="J583" s="270"/>
      <c r="K583" s="270" t="str">
        <f t="shared" si="3"/>
        <v/>
      </c>
      <c r="L583" s="271" t="str">
        <f t="shared" si="4"/>
        <v/>
      </c>
      <c r="M583" s="279"/>
      <c r="N583" s="273" t="str">
        <f t="shared" si="5"/>
        <v/>
      </c>
      <c r="O583" s="274"/>
      <c r="P583" s="275"/>
      <c r="Q583" s="275" t="str">
        <f t="shared" si="6"/>
        <v/>
      </c>
      <c r="R583" s="281">
        <f t="shared" si="7"/>
        <v>0</v>
      </c>
      <c r="S583" s="232" t="str">
        <f t="array" ref="S583">XLOOKUP(E583,PESOS!$B$2:$B2624,PESOS!$F$2:$F2624,"")</f>
        <v/>
      </c>
      <c r="T583" s="223" t="str">
        <f t="shared" si="8"/>
        <v/>
      </c>
      <c r="V583" s="277" t="str">
        <f t="shared" si="9"/>
        <v/>
      </c>
      <c r="W583" s="233"/>
    </row>
    <row r="584">
      <c r="B584" s="199"/>
      <c r="C584" s="223"/>
      <c r="E584" s="223"/>
      <c r="F584" s="223" t="str">
        <f t="array" ref="F584">IF(E584="","",XLOOKUP(E584,DATOS!$D$6:$D2624,DATOS!$C$6:$C2624,0,0,1))</f>
        <v/>
      </c>
      <c r="G584" s="189"/>
      <c r="H584" s="189"/>
      <c r="I584" s="270"/>
      <c r="J584" s="270"/>
      <c r="K584" s="270" t="str">
        <f t="shared" si="3"/>
        <v/>
      </c>
      <c r="L584" s="271" t="str">
        <f t="shared" si="4"/>
        <v/>
      </c>
      <c r="M584" s="279"/>
      <c r="N584" s="273" t="str">
        <f t="shared" si="5"/>
        <v/>
      </c>
      <c r="O584" s="274"/>
      <c r="P584" s="275"/>
      <c r="Q584" s="275" t="str">
        <f t="shared" si="6"/>
        <v/>
      </c>
      <c r="R584" s="281">
        <f t="shared" si="7"/>
        <v>0</v>
      </c>
      <c r="S584" s="232" t="str">
        <f t="array" ref="S584">XLOOKUP(E584,PESOS!$B$2:$B2624,PESOS!$F$2:$F2624,"")</f>
        <v/>
      </c>
      <c r="T584" s="223" t="str">
        <f t="shared" si="8"/>
        <v/>
      </c>
      <c r="V584" s="277" t="str">
        <f t="shared" si="9"/>
        <v/>
      </c>
      <c r="W584" s="233"/>
    </row>
    <row r="585">
      <c r="B585" s="199"/>
      <c r="C585" s="223"/>
      <c r="E585" s="223"/>
      <c r="F585" s="223" t="str">
        <f t="array" ref="F585">IF(E585="","",XLOOKUP(E585,DATOS!$D$6:$D2624,DATOS!$C$6:$C2624,0,0,1))</f>
        <v/>
      </c>
      <c r="G585" s="189"/>
      <c r="H585" s="189"/>
      <c r="I585" s="270"/>
      <c r="J585" s="270"/>
      <c r="K585" s="270" t="str">
        <f t="shared" si="3"/>
        <v/>
      </c>
      <c r="L585" s="271" t="str">
        <f t="shared" si="4"/>
        <v/>
      </c>
      <c r="M585" s="279"/>
      <c r="N585" s="273" t="str">
        <f t="shared" si="5"/>
        <v/>
      </c>
      <c r="O585" s="274"/>
      <c r="P585" s="275"/>
      <c r="Q585" s="275" t="str">
        <f t="shared" si="6"/>
        <v/>
      </c>
      <c r="R585" s="281">
        <f t="shared" si="7"/>
        <v>0</v>
      </c>
      <c r="S585" s="232" t="str">
        <f t="array" ref="S585">XLOOKUP(E585,PESOS!$B$2:$B2624,PESOS!$F$2:$F2624,"")</f>
        <v/>
      </c>
      <c r="T585" s="223" t="str">
        <f t="shared" si="8"/>
        <v/>
      </c>
      <c r="V585" s="277" t="str">
        <f t="shared" si="9"/>
        <v/>
      </c>
      <c r="W585" s="233"/>
    </row>
    <row r="586">
      <c r="B586" s="199"/>
      <c r="C586" s="223"/>
      <c r="E586" s="223"/>
      <c r="F586" s="223" t="str">
        <f t="array" ref="F586">IF(E586="","",XLOOKUP(E586,DATOS!$D$6:$D2624,DATOS!$C$6:$C2624,0,0,1))</f>
        <v/>
      </c>
      <c r="G586" s="189"/>
      <c r="H586" s="189"/>
      <c r="I586" s="270"/>
      <c r="J586" s="270"/>
      <c r="K586" s="270" t="str">
        <f t="shared" si="3"/>
        <v/>
      </c>
      <c r="L586" s="271" t="str">
        <f t="shared" si="4"/>
        <v/>
      </c>
      <c r="M586" s="279"/>
      <c r="N586" s="273" t="str">
        <f t="shared" si="5"/>
        <v/>
      </c>
      <c r="O586" s="274"/>
      <c r="P586" s="275"/>
      <c r="Q586" s="275" t="str">
        <f t="shared" si="6"/>
        <v/>
      </c>
      <c r="R586" s="281">
        <f t="shared" si="7"/>
        <v>0</v>
      </c>
      <c r="S586" s="232" t="str">
        <f t="array" ref="S586">XLOOKUP(E586,PESOS!$B$2:$B2624,PESOS!$F$2:$F2624,"")</f>
        <v/>
      </c>
      <c r="T586" s="223" t="str">
        <f t="shared" si="8"/>
        <v/>
      </c>
      <c r="V586" s="277" t="str">
        <f t="shared" si="9"/>
        <v/>
      </c>
      <c r="W586" s="233"/>
    </row>
    <row r="587">
      <c r="B587" s="199"/>
      <c r="C587" s="223"/>
      <c r="E587" s="223"/>
      <c r="F587" s="223" t="str">
        <f t="array" ref="F587">IF(E587="","",XLOOKUP(E587,DATOS!$D$6:$D2624,DATOS!$C$6:$C2624,0,0,1))</f>
        <v/>
      </c>
      <c r="G587" s="189"/>
      <c r="H587" s="189"/>
      <c r="I587" s="270"/>
      <c r="J587" s="270"/>
      <c r="K587" s="270" t="str">
        <f t="shared" si="3"/>
        <v/>
      </c>
      <c r="L587" s="271" t="str">
        <f t="shared" si="4"/>
        <v/>
      </c>
      <c r="M587" s="279"/>
      <c r="N587" s="273" t="str">
        <f t="shared" si="5"/>
        <v/>
      </c>
      <c r="O587" s="274"/>
      <c r="P587" s="275"/>
      <c r="Q587" s="275" t="str">
        <f t="shared" si="6"/>
        <v/>
      </c>
      <c r="R587" s="281">
        <f t="shared" si="7"/>
        <v>0</v>
      </c>
      <c r="S587" s="232" t="str">
        <f t="array" ref="S587">XLOOKUP(E587,PESOS!$B$2:$B2624,PESOS!$F$2:$F2624,"")</f>
        <v/>
      </c>
      <c r="T587" s="223" t="str">
        <f t="shared" si="8"/>
        <v/>
      </c>
      <c r="V587" s="277" t="str">
        <f t="shared" si="9"/>
        <v/>
      </c>
      <c r="W587" s="233"/>
    </row>
    <row r="588">
      <c r="B588" s="199"/>
      <c r="C588" s="223"/>
      <c r="E588" s="223"/>
      <c r="F588" s="223" t="str">
        <f t="array" ref="F588">IF(E588="","",XLOOKUP(E588,DATOS!$D$6:$D2624,DATOS!$C$6:$C2624,0,0,1))</f>
        <v/>
      </c>
      <c r="G588" s="189"/>
      <c r="H588" s="189"/>
      <c r="I588" s="270"/>
      <c r="J588" s="270"/>
      <c r="K588" s="270" t="str">
        <f t="shared" si="3"/>
        <v/>
      </c>
      <c r="L588" s="271" t="str">
        <f t="shared" si="4"/>
        <v/>
      </c>
      <c r="M588" s="279"/>
      <c r="N588" s="273" t="str">
        <f t="shared" si="5"/>
        <v/>
      </c>
      <c r="O588" s="274"/>
      <c r="P588" s="275"/>
      <c r="Q588" s="275" t="str">
        <f t="shared" si="6"/>
        <v/>
      </c>
      <c r="R588" s="281">
        <f t="shared" si="7"/>
        <v>0</v>
      </c>
      <c r="S588" s="232" t="str">
        <f t="array" ref="S588">XLOOKUP(E588,PESOS!$B$2:$B2624,PESOS!$F$2:$F2624,"")</f>
        <v/>
      </c>
      <c r="T588" s="223" t="str">
        <f t="shared" si="8"/>
        <v/>
      </c>
      <c r="V588" s="277" t="str">
        <f t="shared" si="9"/>
        <v/>
      </c>
      <c r="W588" s="233"/>
    </row>
    <row r="589">
      <c r="B589" s="199"/>
      <c r="C589" s="223"/>
      <c r="E589" s="223"/>
      <c r="F589" s="223" t="str">
        <f t="array" ref="F589">IF(E589="","",XLOOKUP(E589,DATOS!$D$6:$D2624,DATOS!$C$6:$C2624,0,0,1))</f>
        <v/>
      </c>
      <c r="G589" s="189"/>
      <c r="H589" s="189"/>
      <c r="I589" s="270"/>
      <c r="J589" s="270"/>
      <c r="K589" s="270" t="str">
        <f t="shared" si="3"/>
        <v/>
      </c>
      <c r="L589" s="271" t="str">
        <f t="shared" si="4"/>
        <v/>
      </c>
      <c r="M589" s="279"/>
      <c r="N589" s="273" t="str">
        <f t="shared" si="5"/>
        <v/>
      </c>
      <c r="O589" s="274"/>
      <c r="P589" s="275"/>
      <c r="Q589" s="275" t="str">
        <f t="shared" si="6"/>
        <v/>
      </c>
      <c r="R589" s="281">
        <f t="shared" si="7"/>
        <v>0</v>
      </c>
      <c r="S589" s="232" t="str">
        <f t="array" ref="S589">XLOOKUP(E589,PESOS!$B$2:$B2624,PESOS!$F$2:$F2624,"")</f>
        <v/>
      </c>
      <c r="T589" s="223" t="str">
        <f t="shared" si="8"/>
        <v/>
      </c>
      <c r="V589" s="277" t="str">
        <f t="shared" si="9"/>
        <v/>
      </c>
      <c r="W589" s="233"/>
    </row>
    <row r="590">
      <c r="B590" s="199"/>
      <c r="C590" s="223"/>
      <c r="E590" s="223"/>
      <c r="F590" s="223" t="str">
        <f t="array" ref="F590">IF(E590="","",XLOOKUP(E590,DATOS!$D$6:$D2624,DATOS!$C$6:$C2624,0,0,1))</f>
        <v/>
      </c>
      <c r="G590" s="189"/>
      <c r="H590" s="189"/>
      <c r="I590" s="270"/>
      <c r="J590" s="270"/>
      <c r="K590" s="270" t="str">
        <f t="shared" si="3"/>
        <v/>
      </c>
      <c r="L590" s="271" t="str">
        <f t="shared" si="4"/>
        <v/>
      </c>
      <c r="M590" s="279"/>
      <c r="N590" s="273" t="str">
        <f t="shared" si="5"/>
        <v/>
      </c>
      <c r="O590" s="274"/>
      <c r="P590" s="275"/>
      <c r="Q590" s="275" t="str">
        <f t="shared" si="6"/>
        <v/>
      </c>
      <c r="R590" s="281">
        <f t="shared" si="7"/>
        <v>0</v>
      </c>
      <c r="S590" s="232" t="str">
        <f t="array" ref="S590">XLOOKUP(E590,PESOS!$B$2:$B2624,PESOS!$F$2:$F2624,"")</f>
        <v/>
      </c>
      <c r="T590" s="223" t="str">
        <f t="shared" si="8"/>
        <v/>
      </c>
      <c r="V590" s="277" t="str">
        <f t="shared" si="9"/>
        <v/>
      </c>
      <c r="W590" s="233"/>
    </row>
    <row r="591">
      <c r="B591" s="199"/>
      <c r="C591" s="223"/>
      <c r="E591" s="223"/>
      <c r="F591" s="223" t="str">
        <f t="array" ref="F591">IF(E591="","",XLOOKUP(E591,DATOS!$D$6:$D2624,DATOS!$C$6:$C2624,0,0,1))</f>
        <v/>
      </c>
      <c r="G591" s="189"/>
      <c r="H591" s="189"/>
      <c r="I591" s="270"/>
      <c r="J591" s="270"/>
      <c r="K591" s="270" t="str">
        <f t="shared" si="3"/>
        <v/>
      </c>
      <c r="L591" s="271" t="str">
        <f t="shared" si="4"/>
        <v/>
      </c>
      <c r="M591" s="279"/>
      <c r="N591" s="273" t="str">
        <f t="shared" si="5"/>
        <v/>
      </c>
      <c r="O591" s="274"/>
      <c r="P591" s="275"/>
      <c r="Q591" s="275" t="str">
        <f t="shared" si="6"/>
        <v/>
      </c>
      <c r="R591" s="281">
        <f t="shared" si="7"/>
        <v>0</v>
      </c>
      <c r="S591" s="232" t="str">
        <f t="array" ref="S591">XLOOKUP(E591,PESOS!$B$2:$B2624,PESOS!$F$2:$F2624,"")</f>
        <v/>
      </c>
      <c r="T591" s="223" t="str">
        <f t="shared" si="8"/>
        <v/>
      </c>
      <c r="V591" s="277" t="str">
        <f t="shared" si="9"/>
        <v/>
      </c>
      <c r="W591" s="233"/>
    </row>
    <row r="592">
      <c r="B592" s="199"/>
      <c r="C592" s="223"/>
      <c r="E592" s="223"/>
      <c r="F592" s="223" t="str">
        <f t="array" ref="F592">IF(E592="","",XLOOKUP(E592,DATOS!$D$6:$D2624,DATOS!$C$6:$C2624,0,0,1))</f>
        <v/>
      </c>
      <c r="G592" s="189"/>
      <c r="H592" s="189"/>
      <c r="I592" s="270"/>
      <c r="J592" s="270"/>
      <c r="K592" s="270" t="str">
        <f t="shared" si="3"/>
        <v/>
      </c>
      <c r="L592" s="271" t="str">
        <f t="shared" si="4"/>
        <v/>
      </c>
      <c r="M592" s="279"/>
      <c r="N592" s="273" t="str">
        <f t="shared" si="5"/>
        <v/>
      </c>
      <c r="O592" s="274"/>
      <c r="P592" s="275"/>
      <c r="Q592" s="275" t="str">
        <f t="shared" si="6"/>
        <v/>
      </c>
      <c r="R592" s="281">
        <f t="shared" si="7"/>
        <v>0</v>
      </c>
      <c r="S592" s="232" t="str">
        <f t="array" ref="S592">XLOOKUP(E592,PESOS!$B$2:$B2624,PESOS!$F$2:$F2624,"")</f>
        <v/>
      </c>
      <c r="T592" s="223" t="str">
        <f t="shared" si="8"/>
        <v/>
      </c>
      <c r="V592" s="277" t="str">
        <f t="shared" si="9"/>
        <v/>
      </c>
      <c r="W592" s="233"/>
    </row>
    <row r="593">
      <c r="B593" s="199"/>
      <c r="C593" s="223"/>
      <c r="E593" s="223"/>
      <c r="F593" s="223" t="str">
        <f t="array" ref="F593">IF(E593="","",XLOOKUP(E593,DATOS!$D$6:$D2624,DATOS!$C$6:$C2624,0,0,1))</f>
        <v/>
      </c>
      <c r="G593" s="189"/>
      <c r="H593" s="189"/>
      <c r="I593" s="270"/>
      <c r="J593" s="270"/>
      <c r="K593" s="270" t="str">
        <f t="shared" si="3"/>
        <v/>
      </c>
      <c r="L593" s="271" t="str">
        <f t="shared" si="4"/>
        <v/>
      </c>
      <c r="M593" s="279"/>
      <c r="N593" s="273" t="str">
        <f t="shared" si="5"/>
        <v/>
      </c>
      <c r="O593" s="274"/>
      <c r="P593" s="275"/>
      <c r="Q593" s="275" t="str">
        <f t="shared" si="6"/>
        <v/>
      </c>
      <c r="R593" s="281">
        <f t="shared" si="7"/>
        <v>0</v>
      </c>
      <c r="S593" s="232" t="str">
        <f t="array" ref="S593">XLOOKUP(E593,PESOS!$B$2:$B2624,PESOS!$F$2:$F2624,"")</f>
        <v/>
      </c>
      <c r="T593" s="223" t="str">
        <f t="shared" si="8"/>
        <v/>
      </c>
      <c r="V593" s="277" t="str">
        <f t="shared" si="9"/>
        <v/>
      </c>
      <c r="W593" s="233"/>
    </row>
    <row r="594">
      <c r="B594" s="199"/>
      <c r="C594" s="223"/>
      <c r="E594" s="223"/>
      <c r="F594" s="223" t="str">
        <f t="array" ref="F594">IF(E594="","",XLOOKUP(E594,DATOS!$D$6:$D2624,DATOS!$C$6:$C2624,0,0,1))</f>
        <v/>
      </c>
      <c r="G594" s="189"/>
      <c r="H594" s="189"/>
      <c r="I594" s="270"/>
      <c r="J594" s="270"/>
      <c r="K594" s="270" t="str">
        <f t="shared" si="3"/>
        <v/>
      </c>
      <c r="L594" s="271" t="str">
        <f t="shared" si="4"/>
        <v/>
      </c>
      <c r="M594" s="279"/>
      <c r="N594" s="273" t="str">
        <f t="shared" si="5"/>
        <v/>
      </c>
      <c r="O594" s="274"/>
      <c r="P594" s="275"/>
      <c r="Q594" s="275" t="str">
        <f t="shared" si="6"/>
        <v/>
      </c>
      <c r="R594" s="281">
        <f t="shared" si="7"/>
        <v>0</v>
      </c>
      <c r="S594" s="232" t="str">
        <f t="array" ref="S594">XLOOKUP(E594,PESOS!$B$2:$B2624,PESOS!$F$2:$F2624,"")</f>
        <v/>
      </c>
      <c r="T594" s="223" t="str">
        <f t="shared" si="8"/>
        <v/>
      </c>
      <c r="V594" s="277" t="str">
        <f t="shared" si="9"/>
        <v/>
      </c>
      <c r="W594" s="233"/>
    </row>
    <row r="595">
      <c r="B595" s="199"/>
      <c r="C595" s="223"/>
      <c r="E595" s="223"/>
      <c r="F595" s="223" t="str">
        <f t="array" ref="F595">IF(E595="","",XLOOKUP(E595,DATOS!$D$6:$D2624,DATOS!$C$6:$C2624,0,0,1))</f>
        <v/>
      </c>
      <c r="G595" s="189"/>
      <c r="H595" s="189"/>
      <c r="I595" s="270"/>
      <c r="J595" s="270"/>
      <c r="K595" s="270" t="str">
        <f t="shared" si="3"/>
        <v/>
      </c>
      <c r="L595" s="271" t="str">
        <f t="shared" si="4"/>
        <v/>
      </c>
      <c r="M595" s="279"/>
      <c r="N595" s="273" t="str">
        <f t="shared" si="5"/>
        <v/>
      </c>
      <c r="O595" s="274"/>
      <c r="P595" s="275"/>
      <c r="Q595" s="275" t="str">
        <f t="shared" si="6"/>
        <v/>
      </c>
      <c r="R595" s="281">
        <f t="shared" si="7"/>
        <v>0</v>
      </c>
      <c r="S595" s="232" t="str">
        <f t="array" ref="S595">XLOOKUP(E595,PESOS!$B$2:$B2624,PESOS!$F$2:$F2624,"")</f>
        <v/>
      </c>
      <c r="T595" s="223" t="str">
        <f t="shared" si="8"/>
        <v/>
      </c>
      <c r="V595" s="277" t="str">
        <f t="shared" si="9"/>
        <v/>
      </c>
      <c r="W595" s="233"/>
    </row>
    <row r="596">
      <c r="B596" s="199"/>
      <c r="C596" s="223"/>
      <c r="E596" s="223"/>
      <c r="F596" s="223" t="str">
        <f t="array" ref="F596">IF(E596="","",XLOOKUP(E596,DATOS!$D$6:$D2624,DATOS!$C$6:$C2624,0,0,1))</f>
        <v/>
      </c>
      <c r="G596" s="189"/>
      <c r="H596" s="189"/>
      <c r="I596" s="270"/>
      <c r="J596" s="270"/>
      <c r="K596" s="270" t="str">
        <f t="shared" si="3"/>
        <v/>
      </c>
      <c r="L596" s="271" t="str">
        <f t="shared" si="4"/>
        <v/>
      </c>
      <c r="M596" s="279"/>
      <c r="N596" s="273" t="str">
        <f t="shared" si="5"/>
        <v/>
      </c>
      <c r="O596" s="274"/>
      <c r="P596" s="275"/>
      <c r="Q596" s="275" t="str">
        <f t="shared" si="6"/>
        <v/>
      </c>
      <c r="R596" s="281">
        <f t="shared" si="7"/>
        <v>0</v>
      </c>
      <c r="S596" s="232" t="str">
        <f t="array" ref="S596">XLOOKUP(E596,PESOS!$B$2:$B2624,PESOS!$F$2:$F2624,"")</f>
        <v/>
      </c>
      <c r="T596" s="223" t="str">
        <f t="shared" si="8"/>
        <v/>
      </c>
      <c r="V596" s="277" t="str">
        <f t="shared" si="9"/>
        <v/>
      </c>
      <c r="W596" s="233"/>
    </row>
    <row r="597">
      <c r="B597" s="199"/>
      <c r="C597" s="223"/>
      <c r="E597" s="223"/>
      <c r="F597" s="223" t="str">
        <f t="array" ref="F597">IF(E597="","",XLOOKUP(E597,DATOS!$D$6:$D2624,DATOS!$C$6:$C2624,0,0,1))</f>
        <v/>
      </c>
      <c r="G597" s="189"/>
      <c r="H597" s="189"/>
      <c r="I597" s="270"/>
      <c r="J597" s="270"/>
      <c r="K597" s="270" t="str">
        <f t="shared" si="3"/>
        <v/>
      </c>
      <c r="L597" s="271" t="str">
        <f t="shared" si="4"/>
        <v/>
      </c>
      <c r="M597" s="279"/>
      <c r="N597" s="273" t="str">
        <f t="shared" si="5"/>
        <v/>
      </c>
      <c r="O597" s="274"/>
      <c r="P597" s="275"/>
      <c r="Q597" s="275" t="str">
        <f t="shared" si="6"/>
        <v/>
      </c>
      <c r="R597" s="281">
        <f t="shared" si="7"/>
        <v>0</v>
      </c>
      <c r="S597" s="232" t="str">
        <f t="array" ref="S597">XLOOKUP(E597,PESOS!$B$2:$B2624,PESOS!$F$2:$F2624,"")</f>
        <v/>
      </c>
      <c r="T597" s="223" t="str">
        <f t="shared" si="8"/>
        <v/>
      </c>
      <c r="V597" s="277" t="str">
        <f t="shared" si="9"/>
        <v/>
      </c>
      <c r="W597" s="233"/>
    </row>
    <row r="598">
      <c r="B598" s="199"/>
      <c r="C598" s="223"/>
      <c r="E598" s="223"/>
      <c r="F598" s="223" t="str">
        <f t="array" ref="F598">IF(E598="","",XLOOKUP(E598,DATOS!$D$6:$D2624,DATOS!$C$6:$C2624,0,0,1))</f>
        <v/>
      </c>
      <c r="G598" s="189"/>
      <c r="H598" s="189"/>
      <c r="I598" s="270"/>
      <c r="J598" s="270"/>
      <c r="K598" s="270" t="str">
        <f t="shared" si="3"/>
        <v/>
      </c>
      <c r="L598" s="271" t="str">
        <f t="shared" si="4"/>
        <v/>
      </c>
      <c r="M598" s="279"/>
      <c r="N598" s="273" t="str">
        <f t="shared" si="5"/>
        <v/>
      </c>
      <c r="O598" s="274"/>
      <c r="P598" s="275"/>
      <c r="Q598" s="275" t="str">
        <f t="shared" si="6"/>
        <v/>
      </c>
      <c r="R598" s="281">
        <f t="shared" si="7"/>
        <v>0</v>
      </c>
      <c r="S598" s="232" t="str">
        <f t="array" ref="S598">XLOOKUP(E598,PESOS!$B$2:$B2624,PESOS!$F$2:$F2624,"")</f>
        <v/>
      </c>
      <c r="T598" s="223" t="str">
        <f t="shared" si="8"/>
        <v/>
      </c>
      <c r="V598" s="277" t="str">
        <f t="shared" si="9"/>
        <v/>
      </c>
      <c r="W598" s="233"/>
    </row>
    <row r="599">
      <c r="B599" s="199"/>
      <c r="C599" s="223"/>
      <c r="E599" s="223"/>
      <c r="F599" s="223" t="str">
        <f t="array" ref="F599">IF(E599="","",XLOOKUP(E599,DATOS!$D$6:$D2624,DATOS!$C$6:$C2624,0,0,1))</f>
        <v/>
      </c>
      <c r="G599" s="189"/>
      <c r="H599" s="189"/>
      <c r="I599" s="270"/>
      <c r="J599" s="270"/>
      <c r="K599" s="270" t="str">
        <f t="shared" si="3"/>
        <v/>
      </c>
      <c r="L599" s="271" t="str">
        <f t="shared" si="4"/>
        <v/>
      </c>
      <c r="M599" s="279"/>
      <c r="N599" s="273" t="str">
        <f t="shared" si="5"/>
        <v/>
      </c>
      <c r="O599" s="274"/>
      <c r="P599" s="275"/>
      <c r="Q599" s="275" t="str">
        <f t="shared" si="6"/>
        <v/>
      </c>
      <c r="R599" s="281">
        <f t="shared" si="7"/>
        <v>0</v>
      </c>
      <c r="S599" s="232" t="str">
        <f t="array" ref="S599">XLOOKUP(E599,PESOS!$B$2:$B2624,PESOS!$F$2:$F2624,"")</f>
        <v/>
      </c>
      <c r="T599" s="223" t="str">
        <f t="shared" si="8"/>
        <v/>
      </c>
      <c r="V599" s="277" t="str">
        <f t="shared" si="9"/>
        <v/>
      </c>
      <c r="W599" s="233"/>
    </row>
    <row r="600">
      <c r="B600" s="199"/>
      <c r="C600" s="223"/>
      <c r="E600" s="223"/>
      <c r="F600" s="223" t="str">
        <f t="array" ref="F600">IF(E600="","",XLOOKUP(E600,DATOS!$D$6:$D2624,DATOS!$C$6:$C2624,0,0,1))</f>
        <v/>
      </c>
      <c r="G600" s="189"/>
      <c r="H600" s="189"/>
      <c r="I600" s="270"/>
      <c r="J600" s="270"/>
      <c r="K600" s="270" t="str">
        <f t="shared" si="3"/>
        <v/>
      </c>
      <c r="L600" s="271" t="str">
        <f t="shared" si="4"/>
        <v/>
      </c>
      <c r="M600" s="279"/>
      <c r="N600" s="273" t="str">
        <f t="shared" si="5"/>
        <v/>
      </c>
      <c r="O600" s="274"/>
      <c r="P600" s="275"/>
      <c r="Q600" s="275" t="str">
        <f t="shared" si="6"/>
        <v/>
      </c>
      <c r="R600" s="281">
        <f t="shared" si="7"/>
        <v>0</v>
      </c>
      <c r="S600" s="232" t="str">
        <f t="array" ref="S600">XLOOKUP(E600,PESOS!$B$2:$B2624,PESOS!$F$2:$F2624,"")</f>
        <v/>
      </c>
      <c r="T600" s="223" t="str">
        <f t="shared" si="8"/>
        <v/>
      </c>
      <c r="V600" s="277" t="str">
        <f t="shared" si="9"/>
        <v/>
      </c>
      <c r="W600" s="233"/>
    </row>
    <row r="601">
      <c r="B601" s="199"/>
      <c r="C601" s="223"/>
      <c r="E601" s="223"/>
      <c r="F601" s="223" t="str">
        <f t="array" ref="F601">IF(E601="","",XLOOKUP(E601,DATOS!$D$6:$D2624,DATOS!$C$6:$C2624,0,0,1))</f>
        <v/>
      </c>
      <c r="G601" s="189"/>
      <c r="H601" s="189"/>
      <c r="I601" s="270"/>
      <c r="J601" s="270"/>
      <c r="K601" s="270" t="str">
        <f t="shared" si="3"/>
        <v/>
      </c>
      <c r="L601" s="271" t="str">
        <f t="shared" si="4"/>
        <v/>
      </c>
      <c r="M601" s="279"/>
      <c r="N601" s="273" t="str">
        <f t="shared" si="5"/>
        <v/>
      </c>
      <c r="O601" s="274"/>
      <c r="P601" s="275"/>
      <c r="Q601" s="275" t="str">
        <f t="shared" si="6"/>
        <v/>
      </c>
      <c r="R601" s="281">
        <f t="shared" si="7"/>
        <v>0</v>
      </c>
      <c r="S601" s="232" t="str">
        <f t="array" ref="S601">XLOOKUP(E601,PESOS!$B$2:$B2624,PESOS!$F$2:$F2624,"")</f>
        <v/>
      </c>
      <c r="T601" s="223" t="str">
        <f t="shared" si="8"/>
        <v/>
      </c>
      <c r="V601" s="277" t="str">
        <f t="shared" si="9"/>
        <v/>
      </c>
      <c r="W601" s="233"/>
    </row>
    <row r="602">
      <c r="B602" s="199"/>
      <c r="C602" s="223"/>
      <c r="E602" s="223"/>
      <c r="F602" s="223" t="str">
        <f t="array" ref="F602">IF(E602="","",XLOOKUP(E602,DATOS!$D$6:$D2624,DATOS!$C$6:$C2624,0,0,1))</f>
        <v/>
      </c>
      <c r="G602" s="189"/>
      <c r="H602" s="189"/>
      <c r="I602" s="270"/>
      <c r="J602" s="270"/>
      <c r="K602" s="270" t="str">
        <f t="shared" si="3"/>
        <v/>
      </c>
      <c r="L602" s="271" t="str">
        <f t="shared" si="4"/>
        <v/>
      </c>
      <c r="M602" s="279"/>
      <c r="N602" s="273" t="str">
        <f t="shared" si="5"/>
        <v/>
      </c>
      <c r="O602" s="274"/>
      <c r="P602" s="275"/>
      <c r="Q602" s="275" t="str">
        <f t="shared" si="6"/>
        <v/>
      </c>
      <c r="R602" s="281">
        <f t="shared" si="7"/>
        <v>0</v>
      </c>
      <c r="S602" s="232" t="str">
        <f t="array" ref="S602">XLOOKUP(E602,PESOS!$B$2:$B2624,PESOS!$F$2:$F2624,"")</f>
        <v/>
      </c>
      <c r="T602" s="223" t="str">
        <f t="shared" si="8"/>
        <v/>
      </c>
      <c r="V602" s="277" t="str">
        <f t="shared" si="9"/>
        <v/>
      </c>
      <c r="W602" s="233"/>
    </row>
    <row r="603">
      <c r="B603" s="199"/>
      <c r="C603" s="223"/>
      <c r="E603" s="223"/>
      <c r="F603" s="223" t="str">
        <f t="array" ref="F603">IF(E603="","",XLOOKUP(E603,DATOS!$D$6:$D2624,DATOS!$C$6:$C2624,0,0,1))</f>
        <v/>
      </c>
      <c r="G603" s="189"/>
      <c r="H603" s="189"/>
      <c r="I603" s="270"/>
      <c r="J603" s="270"/>
      <c r="K603" s="270" t="str">
        <f t="shared" si="3"/>
        <v/>
      </c>
      <c r="L603" s="271" t="str">
        <f t="shared" si="4"/>
        <v/>
      </c>
      <c r="M603" s="279"/>
      <c r="N603" s="273" t="str">
        <f t="shared" si="5"/>
        <v/>
      </c>
      <c r="O603" s="274"/>
      <c r="P603" s="275"/>
      <c r="Q603" s="275" t="str">
        <f t="shared" si="6"/>
        <v/>
      </c>
      <c r="R603" s="281">
        <f t="shared" si="7"/>
        <v>0</v>
      </c>
      <c r="S603" s="232" t="str">
        <f t="array" ref="S603">XLOOKUP(E603,PESOS!$B$2:$B2624,PESOS!$F$2:$F2624,"")</f>
        <v/>
      </c>
      <c r="T603" s="223" t="str">
        <f t="shared" si="8"/>
        <v/>
      </c>
      <c r="V603" s="277" t="str">
        <f t="shared" si="9"/>
        <v/>
      </c>
      <c r="W603" s="233"/>
    </row>
    <row r="604">
      <c r="B604" s="199"/>
      <c r="C604" s="223"/>
      <c r="E604" s="223"/>
      <c r="F604" s="223" t="str">
        <f t="array" ref="F604">IF(E604="","",XLOOKUP(E604,DATOS!$D$6:$D2624,DATOS!$C$6:$C2624,0,0,1))</f>
        <v/>
      </c>
      <c r="G604" s="189"/>
      <c r="H604" s="189"/>
      <c r="I604" s="270"/>
      <c r="J604" s="270"/>
      <c r="K604" s="270" t="str">
        <f t="shared" si="3"/>
        <v/>
      </c>
      <c r="L604" s="271" t="str">
        <f t="shared" si="4"/>
        <v/>
      </c>
      <c r="M604" s="279"/>
      <c r="N604" s="273" t="str">
        <f t="shared" si="5"/>
        <v/>
      </c>
      <c r="O604" s="274"/>
      <c r="P604" s="275"/>
      <c r="Q604" s="275" t="str">
        <f t="shared" si="6"/>
        <v/>
      </c>
      <c r="R604" s="281">
        <f t="shared" si="7"/>
        <v>0</v>
      </c>
      <c r="S604" s="232" t="str">
        <f t="array" ref="S604">XLOOKUP(E604,PESOS!$B$2:$B2624,PESOS!$F$2:$F2624,"")</f>
        <v/>
      </c>
      <c r="T604" s="223" t="str">
        <f t="shared" si="8"/>
        <v/>
      </c>
      <c r="V604" s="277" t="str">
        <f t="shared" si="9"/>
        <v/>
      </c>
      <c r="W604" s="233"/>
    </row>
    <row r="605">
      <c r="B605" s="199"/>
      <c r="C605" s="223"/>
      <c r="E605" s="223"/>
      <c r="F605" s="223" t="str">
        <f t="array" ref="F605">IF(E605="","",XLOOKUP(E605,DATOS!$D$6:$D2624,DATOS!$C$6:$C2624,0,0,1))</f>
        <v/>
      </c>
      <c r="G605" s="189"/>
      <c r="H605" s="189"/>
      <c r="I605" s="270"/>
      <c r="J605" s="270"/>
      <c r="K605" s="270" t="str">
        <f t="shared" si="3"/>
        <v/>
      </c>
      <c r="L605" s="271" t="str">
        <f t="shared" si="4"/>
        <v/>
      </c>
      <c r="M605" s="279"/>
      <c r="N605" s="273" t="str">
        <f t="shared" si="5"/>
        <v/>
      </c>
      <c r="O605" s="274"/>
      <c r="P605" s="275"/>
      <c r="Q605" s="275" t="str">
        <f t="shared" si="6"/>
        <v/>
      </c>
      <c r="R605" s="281">
        <f t="shared" si="7"/>
        <v>0</v>
      </c>
      <c r="S605" s="232" t="str">
        <f t="array" ref="S605">XLOOKUP(E605,PESOS!$B$2:$B2624,PESOS!$F$2:$F2624,"")</f>
        <v/>
      </c>
      <c r="T605" s="223" t="str">
        <f t="shared" si="8"/>
        <v/>
      </c>
      <c r="V605" s="277" t="str">
        <f t="shared" si="9"/>
        <v/>
      </c>
      <c r="W605" s="233"/>
    </row>
    <row r="606">
      <c r="B606" s="199"/>
      <c r="C606" s="223"/>
      <c r="E606" s="223"/>
      <c r="F606" s="223" t="str">
        <f t="array" ref="F606">IF(E606="","",XLOOKUP(E606,DATOS!$D$6:$D2624,DATOS!$C$6:$C2624,0,0,1))</f>
        <v/>
      </c>
      <c r="G606" s="189"/>
      <c r="H606" s="189"/>
      <c r="I606" s="270"/>
      <c r="J606" s="270"/>
      <c r="K606" s="270" t="str">
        <f t="shared" si="3"/>
        <v/>
      </c>
      <c r="L606" s="271" t="str">
        <f t="shared" si="4"/>
        <v/>
      </c>
      <c r="M606" s="279"/>
      <c r="N606" s="273" t="str">
        <f t="shared" si="5"/>
        <v/>
      </c>
      <c r="O606" s="274"/>
      <c r="P606" s="275"/>
      <c r="Q606" s="275" t="str">
        <f t="shared" si="6"/>
        <v/>
      </c>
      <c r="R606" s="281">
        <f t="shared" si="7"/>
        <v>0</v>
      </c>
      <c r="S606" s="232" t="str">
        <f t="array" ref="S606">XLOOKUP(E606,PESOS!$B$2:$B2624,PESOS!$F$2:$F2624,"")</f>
        <v/>
      </c>
      <c r="T606" s="223" t="str">
        <f t="shared" si="8"/>
        <v/>
      </c>
      <c r="V606" s="277" t="str">
        <f t="shared" si="9"/>
        <v/>
      </c>
      <c r="W606" s="233"/>
    </row>
    <row r="607">
      <c r="B607" s="199"/>
      <c r="C607" s="223"/>
      <c r="E607" s="223"/>
      <c r="F607" s="223" t="str">
        <f t="array" ref="F607">IF(E607="","",XLOOKUP(E607,DATOS!$D$6:$D2624,DATOS!$C$6:$C2624,0,0,1))</f>
        <v/>
      </c>
      <c r="G607" s="189"/>
      <c r="H607" s="189"/>
      <c r="I607" s="270"/>
      <c r="J607" s="270"/>
      <c r="K607" s="270" t="str">
        <f t="shared" si="3"/>
        <v/>
      </c>
      <c r="L607" s="271" t="str">
        <f t="shared" si="4"/>
        <v/>
      </c>
      <c r="M607" s="279"/>
      <c r="N607" s="273" t="str">
        <f t="shared" si="5"/>
        <v/>
      </c>
      <c r="O607" s="274"/>
      <c r="P607" s="275"/>
      <c r="Q607" s="275" t="str">
        <f t="shared" si="6"/>
        <v/>
      </c>
      <c r="R607" s="281">
        <f t="shared" si="7"/>
        <v>0</v>
      </c>
      <c r="S607" s="232" t="str">
        <f t="array" ref="S607">XLOOKUP(E607,PESOS!$B$2:$B2624,PESOS!$F$2:$F2624,"")</f>
        <v/>
      </c>
      <c r="T607" s="223" t="str">
        <f t="shared" si="8"/>
        <v/>
      </c>
      <c r="V607" s="277" t="str">
        <f t="shared" si="9"/>
        <v/>
      </c>
      <c r="W607" s="233"/>
    </row>
    <row r="608">
      <c r="B608" s="199"/>
      <c r="C608" s="223"/>
      <c r="E608" s="223"/>
      <c r="F608" s="223" t="str">
        <f t="array" ref="F608">IF(E608="","",XLOOKUP(E608,DATOS!$D$6:$D2624,DATOS!$C$6:$C2624,0,0,1))</f>
        <v/>
      </c>
      <c r="G608" s="189"/>
      <c r="H608" s="189"/>
      <c r="I608" s="270"/>
      <c r="J608" s="270"/>
      <c r="K608" s="270" t="str">
        <f t="shared" si="3"/>
        <v/>
      </c>
      <c r="L608" s="271" t="str">
        <f t="shared" si="4"/>
        <v/>
      </c>
      <c r="M608" s="279"/>
      <c r="N608" s="273" t="str">
        <f t="shared" si="5"/>
        <v/>
      </c>
      <c r="O608" s="274"/>
      <c r="P608" s="275"/>
      <c r="Q608" s="275" t="str">
        <f t="shared" si="6"/>
        <v/>
      </c>
      <c r="R608" s="281">
        <f t="shared" si="7"/>
        <v>0</v>
      </c>
      <c r="S608" s="232" t="str">
        <f t="array" ref="S608">XLOOKUP(E608,PESOS!$B$2:$B2624,PESOS!$F$2:$F2624,"")</f>
        <v/>
      </c>
      <c r="T608" s="223" t="str">
        <f t="shared" si="8"/>
        <v/>
      </c>
      <c r="V608" s="277" t="str">
        <f t="shared" si="9"/>
        <v/>
      </c>
      <c r="W608" s="233"/>
    </row>
    <row r="609">
      <c r="B609" s="199"/>
      <c r="C609" s="223"/>
      <c r="E609" s="223"/>
      <c r="F609" s="223" t="str">
        <f t="array" ref="F609">IF(E609="","",XLOOKUP(E609,DATOS!$D$6:$D2624,DATOS!$C$6:$C2624,0,0,1))</f>
        <v/>
      </c>
      <c r="G609" s="189"/>
      <c r="H609" s="189"/>
      <c r="I609" s="270"/>
      <c r="J609" s="270"/>
      <c r="K609" s="270" t="str">
        <f t="shared" si="3"/>
        <v/>
      </c>
      <c r="L609" s="271" t="str">
        <f t="shared" si="4"/>
        <v/>
      </c>
      <c r="M609" s="279"/>
      <c r="N609" s="273" t="str">
        <f t="shared" si="5"/>
        <v/>
      </c>
      <c r="O609" s="274"/>
      <c r="P609" s="275"/>
      <c r="Q609" s="275" t="str">
        <f t="shared" si="6"/>
        <v/>
      </c>
      <c r="R609" s="281">
        <f t="shared" si="7"/>
        <v>0</v>
      </c>
      <c r="S609" s="232" t="str">
        <f t="array" ref="S609">XLOOKUP(E609,PESOS!$B$2:$B2624,PESOS!$F$2:$F2624,"")</f>
        <v/>
      </c>
      <c r="T609" s="223" t="str">
        <f t="shared" si="8"/>
        <v/>
      </c>
      <c r="V609" s="277" t="str">
        <f t="shared" si="9"/>
        <v/>
      </c>
      <c r="W609" s="233"/>
    </row>
    <row r="610">
      <c r="B610" s="199"/>
      <c r="C610" s="223"/>
      <c r="E610" s="223"/>
      <c r="F610" s="223" t="str">
        <f t="array" ref="F610">IF(E610="","",XLOOKUP(E610,DATOS!$D$6:$D2624,DATOS!$C$6:$C2624,0,0,1))</f>
        <v/>
      </c>
      <c r="G610" s="189"/>
      <c r="H610" s="189"/>
      <c r="I610" s="270"/>
      <c r="J610" s="270"/>
      <c r="K610" s="270" t="str">
        <f t="shared" si="3"/>
        <v/>
      </c>
      <c r="L610" s="271" t="str">
        <f t="shared" si="4"/>
        <v/>
      </c>
      <c r="M610" s="279"/>
      <c r="N610" s="273" t="str">
        <f t="shared" si="5"/>
        <v/>
      </c>
      <c r="O610" s="274"/>
      <c r="P610" s="275"/>
      <c r="Q610" s="275" t="str">
        <f t="shared" si="6"/>
        <v/>
      </c>
      <c r="R610" s="281">
        <f t="shared" si="7"/>
        <v>0</v>
      </c>
      <c r="S610" s="232" t="str">
        <f t="array" ref="S610">XLOOKUP(E610,PESOS!$B$2:$B2624,PESOS!$F$2:$F2624,"")</f>
        <v/>
      </c>
      <c r="T610" s="223" t="str">
        <f t="shared" si="8"/>
        <v/>
      </c>
      <c r="V610" s="277" t="str">
        <f t="shared" si="9"/>
        <v/>
      </c>
      <c r="W610" s="233"/>
    </row>
    <row r="611">
      <c r="B611" s="199"/>
      <c r="C611" s="223"/>
      <c r="E611" s="223"/>
      <c r="F611" s="223" t="str">
        <f t="array" ref="F611">IF(E611="","",XLOOKUP(E611,DATOS!$D$6:$D2624,DATOS!$C$6:$C2624,0,0,1))</f>
        <v/>
      </c>
      <c r="G611" s="189"/>
      <c r="H611" s="189"/>
      <c r="I611" s="270"/>
      <c r="J611" s="270"/>
      <c r="K611" s="270" t="str">
        <f t="shared" si="3"/>
        <v/>
      </c>
      <c r="L611" s="271" t="str">
        <f t="shared" si="4"/>
        <v/>
      </c>
      <c r="M611" s="279"/>
      <c r="N611" s="273" t="str">
        <f t="shared" si="5"/>
        <v/>
      </c>
      <c r="O611" s="274"/>
      <c r="P611" s="275"/>
      <c r="Q611" s="275" t="str">
        <f t="shared" si="6"/>
        <v/>
      </c>
      <c r="R611" s="281">
        <f t="shared" si="7"/>
        <v>0</v>
      </c>
      <c r="S611" s="232" t="str">
        <f t="array" ref="S611">XLOOKUP(E611,PESOS!$B$2:$B2624,PESOS!$F$2:$F2624,"")</f>
        <v/>
      </c>
      <c r="T611" s="223" t="str">
        <f t="shared" si="8"/>
        <v/>
      </c>
      <c r="V611" s="277" t="str">
        <f t="shared" si="9"/>
        <v/>
      </c>
      <c r="W611" s="233"/>
    </row>
    <row r="612">
      <c r="B612" s="199"/>
      <c r="C612" s="223"/>
      <c r="E612" s="223"/>
      <c r="F612" s="223" t="str">
        <f t="array" ref="F612">IF(E612="","",XLOOKUP(E612,DATOS!$D$6:$D2624,DATOS!$C$6:$C2624,0,0,1))</f>
        <v/>
      </c>
      <c r="G612" s="189"/>
      <c r="H612" s="189"/>
      <c r="I612" s="270"/>
      <c r="J612" s="270"/>
      <c r="K612" s="270" t="str">
        <f t="shared" si="3"/>
        <v/>
      </c>
      <c r="L612" s="271" t="str">
        <f t="shared" si="4"/>
        <v/>
      </c>
      <c r="M612" s="279"/>
      <c r="N612" s="273" t="str">
        <f t="shared" si="5"/>
        <v/>
      </c>
      <c r="O612" s="274"/>
      <c r="P612" s="275"/>
      <c r="Q612" s="275" t="str">
        <f t="shared" si="6"/>
        <v/>
      </c>
      <c r="R612" s="281">
        <f t="shared" si="7"/>
        <v>0</v>
      </c>
      <c r="S612" s="232" t="str">
        <f t="array" ref="S612">XLOOKUP(E612,PESOS!$B$2:$B2624,PESOS!$F$2:$F2624,"")</f>
        <v/>
      </c>
      <c r="T612" s="223" t="str">
        <f t="shared" si="8"/>
        <v/>
      </c>
      <c r="V612" s="277" t="str">
        <f t="shared" si="9"/>
        <v/>
      </c>
      <c r="W612" s="233"/>
    </row>
    <row r="613">
      <c r="B613" s="199"/>
      <c r="C613" s="223"/>
      <c r="E613" s="223"/>
      <c r="F613" s="223" t="str">
        <f t="array" ref="F613">IF(E613="","",XLOOKUP(E613,DATOS!$D$6:$D2624,DATOS!$C$6:$C2624,0,0,1))</f>
        <v/>
      </c>
      <c r="G613" s="189"/>
      <c r="H613" s="189"/>
      <c r="I613" s="270"/>
      <c r="J613" s="270"/>
      <c r="K613" s="270" t="str">
        <f t="shared" si="3"/>
        <v/>
      </c>
      <c r="L613" s="271" t="str">
        <f t="shared" si="4"/>
        <v/>
      </c>
      <c r="M613" s="279"/>
      <c r="N613" s="273" t="str">
        <f t="shared" si="5"/>
        <v/>
      </c>
      <c r="O613" s="274"/>
      <c r="P613" s="275"/>
      <c r="Q613" s="275" t="str">
        <f t="shared" si="6"/>
        <v/>
      </c>
      <c r="R613" s="281">
        <f t="shared" si="7"/>
        <v>0</v>
      </c>
      <c r="S613" s="232" t="str">
        <f t="array" ref="S613">XLOOKUP(E613,PESOS!$B$2:$B2624,PESOS!$F$2:$F2624,"")</f>
        <v/>
      </c>
      <c r="T613" s="223" t="str">
        <f t="shared" si="8"/>
        <v/>
      </c>
      <c r="V613" s="277" t="str">
        <f t="shared" si="9"/>
        <v/>
      </c>
      <c r="W613" s="233"/>
    </row>
    <row r="614">
      <c r="B614" s="199"/>
      <c r="C614" s="223"/>
      <c r="E614" s="223"/>
      <c r="F614" s="223" t="str">
        <f t="array" ref="F614">IF(E614="","",XLOOKUP(E614,DATOS!$D$6:$D2624,DATOS!$C$6:$C2624,0,0,1))</f>
        <v/>
      </c>
      <c r="G614" s="189"/>
      <c r="H614" s="189"/>
      <c r="I614" s="270"/>
      <c r="J614" s="270"/>
      <c r="K614" s="270" t="str">
        <f t="shared" si="3"/>
        <v/>
      </c>
      <c r="L614" s="271" t="str">
        <f t="shared" si="4"/>
        <v/>
      </c>
      <c r="M614" s="279"/>
      <c r="N614" s="273" t="str">
        <f t="shared" si="5"/>
        <v/>
      </c>
      <c r="O614" s="274"/>
      <c r="P614" s="275"/>
      <c r="Q614" s="275" t="str">
        <f t="shared" si="6"/>
        <v/>
      </c>
      <c r="R614" s="281">
        <f t="shared" si="7"/>
        <v>0</v>
      </c>
      <c r="S614" s="232" t="str">
        <f t="array" ref="S614">XLOOKUP(E614,PESOS!$B$2:$B2624,PESOS!$F$2:$F2624,"")</f>
        <v/>
      </c>
      <c r="T614" s="223" t="str">
        <f t="shared" si="8"/>
        <v/>
      </c>
      <c r="V614" s="277" t="str">
        <f t="shared" si="9"/>
        <v/>
      </c>
      <c r="W614" s="233"/>
    </row>
    <row r="615">
      <c r="B615" s="199"/>
      <c r="C615" s="223"/>
      <c r="E615" s="223"/>
      <c r="F615" s="223" t="str">
        <f t="array" ref="F615">IF(E615="","",XLOOKUP(E615,DATOS!$D$6:$D2624,DATOS!$C$6:$C2624,0,0,1))</f>
        <v/>
      </c>
      <c r="G615" s="189"/>
      <c r="H615" s="189"/>
      <c r="I615" s="270"/>
      <c r="J615" s="270"/>
      <c r="K615" s="270" t="str">
        <f t="shared" si="3"/>
        <v/>
      </c>
      <c r="L615" s="271" t="str">
        <f t="shared" si="4"/>
        <v/>
      </c>
      <c r="M615" s="279"/>
      <c r="N615" s="273" t="str">
        <f t="shared" si="5"/>
        <v/>
      </c>
      <c r="O615" s="274"/>
      <c r="P615" s="275"/>
      <c r="Q615" s="275" t="str">
        <f t="shared" si="6"/>
        <v/>
      </c>
      <c r="R615" s="281">
        <f t="shared" si="7"/>
        <v>0</v>
      </c>
      <c r="S615" s="232" t="str">
        <f t="array" ref="S615">XLOOKUP(E615,PESOS!$B$2:$B2624,PESOS!$F$2:$F2624,"")</f>
        <v/>
      </c>
      <c r="T615" s="223" t="str">
        <f t="shared" si="8"/>
        <v/>
      </c>
      <c r="V615" s="277" t="str">
        <f t="shared" si="9"/>
        <v/>
      </c>
      <c r="W615" s="233"/>
    </row>
    <row r="616">
      <c r="B616" s="199"/>
      <c r="C616" s="223"/>
      <c r="E616" s="223"/>
      <c r="F616" s="223" t="str">
        <f t="array" ref="F616">IF(E616="","",XLOOKUP(E616,DATOS!$D$6:$D2624,DATOS!$C$6:$C2624,0,0,1))</f>
        <v/>
      </c>
      <c r="G616" s="189"/>
      <c r="H616" s="189"/>
      <c r="I616" s="270"/>
      <c r="J616" s="270"/>
      <c r="K616" s="270" t="str">
        <f t="shared" si="3"/>
        <v/>
      </c>
      <c r="L616" s="271" t="str">
        <f t="shared" si="4"/>
        <v/>
      </c>
      <c r="M616" s="279"/>
      <c r="N616" s="273" t="str">
        <f t="shared" si="5"/>
        <v/>
      </c>
      <c r="O616" s="274"/>
      <c r="P616" s="275"/>
      <c r="Q616" s="275" t="str">
        <f t="shared" si="6"/>
        <v/>
      </c>
      <c r="R616" s="281">
        <f t="shared" si="7"/>
        <v>0</v>
      </c>
      <c r="S616" s="232" t="str">
        <f t="array" ref="S616">XLOOKUP(E616,PESOS!$B$2:$B2624,PESOS!$F$2:$F2624,"")</f>
        <v/>
      </c>
      <c r="T616" s="223" t="str">
        <f t="shared" si="8"/>
        <v/>
      </c>
      <c r="V616" s="277" t="str">
        <f t="shared" si="9"/>
        <v/>
      </c>
      <c r="W616" s="233"/>
    </row>
    <row r="617">
      <c r="B617" s="199"/>
      <c r="C617" s="223"/>
      <c r="E617" s="223"/>
      <c r="F617" s="223" t="str">
        <f t="array" ref="F617">IF(E617="","",XLOOKUP(E617,DATOS!$D$6:$D2624,DATOS!$C$6:$C2624,0,0,1))</f>
        <v/>
      </c>
      <c r="G617" s="189"/>
      <c r="H617" s="189"/>
      <c r="I617" s="270"/>
      <c r="J617" s="270"/>
      <c r="K617" s="270" t="str">
        <f t="shared" si="3"/>
        <v/>
      </c>
      <c r="L617" s="271" t="str">
        <f t="shared" si="4"/>
        <v/>
      </c>
      <c r="M617" s="279"/>
      <c r="N617" s="273" t="str">
        <f t="shared" si="5"/>
        <v/>
      </c>
      <c r="O617" s="274"/>
      <c r="P617" s="275"/>
      <c r="Q617" s="275" t="str">
        <f t="shared" si="6"/>
        <v/>
      </c>
      <c r="R617" s="281">
        <f t="shared" si="7"/>
        <v>0</v>
      </c>
      <c r="S617" s="232" t="str">
        <f t="array" ref="S617">XLOOKUP(E617,PESOS!$B$2:$B2624,PESOS!$F$2:$F2624,"")</f>
        <v/>
      </c>
      <c r="T617" s="223" t="str">
        <f t="shared" si="8"/>
        <v/>
      </c>
      <c r="V617" s="277" t="str">
        <f t="shared" si="9"/>
        <v/>
      </c>
      <c r="W617" s="233"/>
    </row>
    <row r="618">
      <c r="B618" s="199"/>
      <c r="C618" s="223"/>
      <c r="E618" s="223"/>
      <c r="F618" s="223" t="str">
        <f t="array" ref="F618">IF(E618="","",XLOOKUP(E618,DATOS!$D$6:$D2624,DATOS!$C$6:$C2624,0,0,1))</f>
        <v/>
      </c>
      <c r="G618" s="189"/>
      <c r="H618" s="189"/>
      <c r="I618" s="270"/>
      <c r="J618" s="270"/>
      <c r="K618" s="270" t="str">
        <f t="shared" si="3"/>
        <v/>
      </c>
      <c r="L618" s="271" t="str">
        <f t="shared" si="4"/>
        <v/>
      </c>
      <c r="M618" s="279"/>
      <c r="N618" s="273" t="str">
        <f t="shared" si="5"/>
        <v/>
      </c>
      <c r="O618" s="274"/>
      <c r="P618" s="275"/>
      <c r="Q618" s="275" t="str">
        <f t="shared" si="6"/>
        <v/>
      </c>
      <c r="R618" s="281">
        <f t="shared" si="7"/>
        <v>0</v>
      </c>
      <c r="S618" s="232" t="str">
        <f t="array" ref="S618">XLOOKUP(E618,PESOS!$B$2:$B2624,PESOS!$F$2:$F2624,"")</f>
        <v/>
      </c>
      <c r="T618" s="223" t="str">
        <f t="shared" si="8"/>
        <v/>
      </c>
      <c r="V618" s="277" t="str">
        <f t="shared" si="9"/>
        <v/>
      </c>
      <c r="W618" s="233"/>
    </row>
    <row r="619">
      <c r="B619" s="199"/>
      <c r="C619" s="223"/>
      <c r="E619" s="223"/>
      <c r="F619" s="223" t="str">
        <f t="array" ref="F619">IF(E619="","",XLOOKUP(E619,DATOS!$D$6:$D2624,DATOS!$C$6:$C2624,0,0,1))</f>
        <v/>
      </c>
      <c r="G619" s="189"/>
      <c r="H619" s="189"/>
      <c r="I619" s="270"/>
      <c r="J619" s="270"/>
      <c r="K619" s="270" t="str">
        <f t="shared" si="3"/>
        <v/>
      </c>
      <c r="L619" s="271" t="str">
        <f t="shared" si="4"/>
        <v/>
      </c>
      <c r="M619" s="279"/>
      <c r="N619" s="273" t="str">
        <f t="shared" si="5"/>
        <v/>
      </c>
      <c r="O619" s="274"/>
      <c r="P619" s="275"/>
      <c r="Q619" s="275" t="str">
        <f t="shared" si="6"/>
        <v/>
      </c>
      <c r="R619" s="281">
        <f t="shared" si="7"/>
        <v>0</v>
      </c>
      <c r="S619" s="232" t="str">
        <f t="array" ref="S619">XLOOKUP(E619,PESOS!$B$2:$B2624,PESOS!$F$2:$F2624,"")</f>
        <v/>
      </c>
      <c r="T619" s="223" t="str">
        <f t="shared" si="8"/>
        <v/>
      </c>
      <c r="V619" s="277" t="str">
        <f t="shared" si="9"/>
        <v/>
      </c>
      <c r="W619" s="233"/>
    </row>
    <row r="620">
      <c r="B620" s="199"/>
      <c r="C620" s="223"/>
      <c r="E620" s="223"/>
      <c r="F620" s="223" t="str">
        <f t="array" ref="F620">IF(E620="","",XLOOKUP(E620,DATOS!$D$6:$D2624,DATOS!$C$6:$C2624,0,0,1))</f>
        <v/>
      </c>
      <c r="G620" s="189"/>
      <c r="H620" s="189"/>
      <c r="I620" s="270"/>
      <c r="J620" s="270"/>
      <c r="K620" s="270" t="str">
        <f t="shared" si="3"/>
        <v/>
      </c>
      <c r="L620" s="271" t="str">
        <f t="shared" si="4"/>
        <v/>
      </c>
      <c r="M620" s="279"/>
      <c r="N620" s="273" t="str">
        <f t="shared" si="5"/>
        <v/>
      </c>
      <c r="O620" s="274"/>
      <c r="P620" s="275"/>
      <c r="Q620" s="275" t="str">
        <f t="shared" si="6"/>
        <v/>
      </c>
      <c r="R620" s="281">
        <f t="shared" si="7"/>
        <v>0</v>
      </c>
      <c r="S620" s="232" t="str">
        <f t="array" ref="S620">XLOOKUP(E620,PESOS!$B$2:$B2624,PESOS!$F$2:$F2624,"")</f>
        <v/>
      </c>
      <c r="T620" s="223" t="str">
        <f t="shared" si="8"/>
        <v/>
      </c>
      <c r="V620" s="277" t="str">
        <f t="shared" si="9"/>
        <v/>
      </c>
      <c r="W620" s="233"/>
    </row>
    <row r="621">
      <c r="B621" s="199"/>
      <c r="C621" s="223"/>
      <c r="E621" s="223"/>
      <c r="F621" s="223" t="str">
        <f t="array" ref="F621">IF(E621="","",XLOOKUP(E621,DATOS!$D$6:$D2624,DATOS!$C$6:$C2624,0,0,1))</f>
        <v/>
      </c>
      <c r="G621" s="189"/>
      <c r="H621" s="189"/>
      <c r="I621" s="270"/>
      <c r="J621" s="270"/>
      <c r="K621" s="270" t="str">
        <f t="shared" si="3"/>
        <v/>
      </c>
      <c r="L621" s="271" t="str">
        <f t="shared" si="4"/>
        <v/>
      </c>
      <c r="M621" s="279"/>
      <c r="N621" s="273" t="str">
        <f t="shared" si="5"/>
        <v/>
      </c>
      <c r="O621" s="274"/>
      <c r="P621" s="275"/>
      <c r="Q621" s="275" t="str">
        <f t="shared" si="6"/>
        <v/>
      </c>
      <c r="R621" s="281">
        <f t="shared" si="7"/>
        <v>0</v>
      </c>
      <c r="S621" s="232" t="str">
        <f t="array" ref="S621">XLOOKUP(E621,PESOS!$B$2:$B2624,PESOS!$F$2:$F2624,"")</f>
        <v/>
      </c>
      <c r="T621" s="223" t="str">
        <f t="shared" si="8"/>
        <v/>
      </c>
      <c r="V621" s="277" t="str">
        <f t="shared" si="9"/>
        <v/>
      </c>
      <c r="W621" s="233"/>
    </row>
    <row r="622">
      <c r="B622" s="199"/>
      <c r="C622" s="223"/>
      <c r="E622" s="223"/>
      <c r="F622" s="223" t="str">
        <f t="array" ref="F622">IF(E622="","",XLOOKUP(E622,DATOS!$D$6:$D2624,DATOS!$C$6:$C2624,0,0,1))</f>
        <v/>
      </c>
      <c r="G622" s="189"/>
      <c r="H622" s="189"/>
      <c r="I622" s="270"/>
      <c r="J622" s="270"/>
      <c r="K622" s="270" t="str">
        <f t="shared" si="3"/>
        <v/>
      </c>
      <c r="L622" s="271" t="str">
        <f t="shared" si="4"/>
        <v/>
      </c>
      <c r="M622" s="279"/>
      <c r="N622" s="273" t="str">
        <f t="shared" si="5"/>
        <v/>
      </c>
      <c r="O622" s="274"/>
      <c r="P622" s="275"/>
      <c r="Q622" s="275" t="str">
        <f t="shared" si="6"/>
        <v/>
      </c>
      <c r="R622" s="281">
        <f t="shared" si="7"/>
        <v>0</v>
      </c>
      <c r="S622" s="232" t="str">
        <f t="array" ref="S622">XLOOKUP(E622,PESOS!$B$2:$B2624,PESOS!$F$2:$F2624,"")</f>
        <v/>
      </c>
      <c r="T622" s="223" t="str">
        <f t="shared" si="8"/>
        <v/>
      </c>
      <c r="V622" s="277" t="str">
        <f t="shared" si="9"/>
        <v/>
      </c>
      <c r="W622" s="233"/>
    </row>
    <row r="623">
      <c r="B623" s="199"/>
      <c r="C623" s="223"/>
      <c r="E623" s="223"/>
      <c r="F623" s="223" t="str">
        <f t="array" ref="F623">IF(E623="","",XLOOKUP(E623,DATOS!$D$6:$D2624,DATOS!$C$6:$C2624,0,0,1))</f>
        <v/>
      </c>
      <c r="G623" s="189"/>
      <c r="H623" s="189"/>
      <c r="I623" s="270"/>
      <c r="J623" s="270"/>
      <c r="K623" s="270" t="str">
        <f t="shared" si="3"/>
        <v/>
      </c>
      <c r="L623" s="271" t="str">
        <f t="shared" si="4"/>
        <v/>
      </c>
      <c r="M623" s="279"/>
      <c r="N623" s="273" t="str">
        <f t="shared" si="5"/>
        <v/>
      </c>
      <c r="O623" s="274"/>
      <c r="P623" s="275"/>
      <c r="Q623" s="275" t="str">
        <f t="shared" si="6"/>
        <v/>
      </c>
      <c r="R623" s="281">
        <f t="shared" si="7"/>
        <v>0</v>
      </c>
      <c r="S623" s="232" t="str">
        <f t="array" ref="S623">XLOOKUP(E623,PESOS!$B$2:$B2624,PESOS!$F$2:$F2624,"")</f>
        <v/>
      </c>
      <c r="T623" s="223" t="str">
        <f t="shared" si="8"/>
        <v/>
      </c>
      <c r="V623" s="277" t="str">
        <f t="shared" si="9"/>
        <v/>
      </c>
      <c r="W623" s="233"/>
    </row>
    <row r="624">
      <c r="B624" s="199"/>
      <c r="C624" s="223"/>
      <c r="E624" s="223"/>
      <c r="F624" s="223" t="str">
        <f t="array" ref="F624">IF(E624="","",XLOOKUP(E624,DATOS!$D$6:$D2624,DATOS!$C$6:$C2624,0,0,1))</f>
        <v/>
      </c>
      <c r="G624" s="189"/>
      <c r="H624" s="189"/>
      <c r="I624" s="270"/>
      <c r="J624" s="270"/>
      <c r="K624" s="270" t="str">
        <f t="shared" si="3"/>
        <v/>
      </c>
      <c r="L624" s="271" t="str">
        <f t="shared" si="4"/>
        <v/>
      </c>
      <c r="M624" s="279"/>
      <c r="N624" s="273" t="str">
        <f t="shared" si="5"/>
        <v/>
      </c>
      <c r="O624" s="274"/>
      <c r="P624" s="275"/>
      <c r="Q624" s="275" t="str">
        <f t="shared" si="6"/>
        <v/>
      </c>
      <c r="R624" s="281">
        <f t="shared" si="7"/>
        <v>0</v>
      </c>
      <c r="S624" s="232" t="str">
        <f t="array" ref="S624">XLOOKUP(E624,PESOS!$B$2:$B2624,PESOS!$F$2:$F2624,"")</f>
        <v/>
      </c>
      <c r="T624" s="223" t="str">
        <f t="shared" si="8"/>
        <v/>
      </c>
      <c r="V624" s="277" t="str">
        <f t="shared" si="9"/>
        <v/>
      </c>
      <c r="W624" s="233"/>
    </row>
    <row r="625">
      <c r="B625" s="199"/>
      <c r="C625" s="223"/>
      <c r="E625" s="223"/>
      <c r="F625" s="223" t="str">
        <f t="array" ref="F625">IF(E625="","",XLOOKUP(E625,DATOS!$D$6:$D2624,DATOS!$C$6:$C2624,0,0,1))</f>
        <v/>
      </c>
      <c r="G625" s="189"/>
      <c r="H625" s="189"/>
      <c r="I625" s="270"/>
      <c r="J625" s="270"/>
      <c r="K625" s="270" t="str">
        <f t="shared" si="3"/>
        <v/>
      </c>
      <c r="L625" s="271" t="str">
        <f t="shared" si="4"/>
        <v/>
      </c>
      <c r="M625" s="279"/>
      <c r="N625" s="273" t="str">
        <f t="shared" si="5"/>
        <v/>
      </c>
      <c r="O625" s="274"/>
      <c r="P625" s="275"/>
      <c r="Q625" s="275" t="str">
        <f t="shared" si="6"/>
        <v/>
      </c>
      <c r="R625" s="281">
        <f t="shared" si="7"/>
        <v>0</v>
      </c>
      <c r="S625" s="232" t="str">
        <f t="array" ref="S625">XLOOKUP(E625,PESOS!$B$2:$B2624,PESOS!$F$2:$F2624,"")</f>
        <v/>
      </c>
      <c r="T625" s="223" t="str">
        <f t="shared" si="8"/>
        <v/>
      </c>
      <c r="V625" s="277" t="str">
        <f t="shared" si="9"/>
        <v/>
      </c>
      <c r="W625" s="233"/>
    </row>
    <row r="626">
      <c r="B626" s="199"/>
      <c r="C626" s="223"/>
      <c r="E626" s="223"/>
      <c r="F626" s="223" t="str">
        <f t="array" ref="F626">IF(E626="","",XLOOKUP(E626,DATOS!$D$6:$D2624,DATOS!$C$6:$C2624,0,0,1))</f>
        <v/>
      </c>
      <c r="G626" s="189"/>
      <c r="H626" s="189"/>
      <c r="I626" s="270"/>
      <c r="J626" s="270"/>
      <c r="K626" s="270" t="str">
        <f t="shared" si="3"/>
        <v/>
      </c>
      <c r="L626" s="271" t="str">
        <f t="shared" si="4"/>
        <v/>
      </c>
      <c r="M626" s="279"/>
      <c r="N626" s="273" t="str">
        <f t="shared" si="5"/>
        <v/>
      </c>
      <c r="O626" s="274"/>
      <c r="P626" s="275"/>
      <c r="Q626" s="275" t="str">
        <f t="shared" si="6"/>
        <v/>
      </c>
      <c r="R626" s="281">
        <f t="shared" si="7"/>
        <v>0</v>
      </c>
      <c r="S626" s="232" t="str">
        <f t="array" ref="S626">XLOOKUP(E626,PESOS!$B$2:$B2624,PESOS!$F$2:$F2624,"")</f>
        <v/>
      </c>
      <c r="T626" s="223" t="str">
        <f t="shared" si="8"/>
        <v/>
      </c>
      <c r="V626" s="277" t="str">
        <f t="shared" si="9"/>
        <v/>
      </c>
      <c r="W626" s="233"/>
    </row>
    <row r="627">
      <c r="B627" s="199"/>
      <c r="C627" s="223"/>
      <c r="E627" s="223"/>
      <c r="F627" s="223" t="str">
        <f t="array" ref="F627">IF(E627="","",XLOOKUP(E627,DATOS!$D$6:$D2624,DATOS!$C$6:$C2624,0,0,1))</f>
        <v/>
      </c>
      <c r="G627" s="189"/>
      <c r="H627" s="189"/>
      <c r="I627" s="270"/>
      <c r="J627" s="270"/>
      <c r="K627" s="270" t="str">
        <f t="shared" si="3"/>
        <v/>
      </c>
      <c r="L627" s="271" t="str">
        <f t="shared" si="4"/>
        <v/>
      </c>
      <c r="M627" s="279"/>
      <c r="N627" s="273" t="str">
        <f t="shared" si="5"/>
        <v/>
      </c>
      <c r="O627" s="274"/>
      <c r="P627" s="275"/>
      <c r="Q627" s="275" t="str">
        <f t="shared" si="6"/>
        <v/>
      </c>
      <c r="R627" s="281">
        <f t="shared" si="7"/>
        <v>0</v>
      </c>
      <c r="S627" s="232" t="str">
        <f t="array" ref="S627">XLOOKUP(E627,PESOS!$B$2:$B2624,PESOS!$F$2:$F2624,"")</f>
        <v/>
      </c>
      <c r="T627" s="223" t="str">
        <f t="shared" si="8"/>
        <v/>
      </c>
      <c r="V627" s="277" t="str">
        <f t="shared" si="9"/>
        <v/>
      </c>
      <c r="W627" s="233"/>
    </row>
    <row r="628">
      <c r="B628" s="199"/>
      <c r="C628" s="223"/>
      <c r="E628" s="223"/>
      <c r="F628" s="223" t="str">
        <f t="array" ref="F628">IF(E628="","",XLOOKUP(E628,DATOS!$D$6:$D2624,DATOS!$C$6:$C2624,0,0,1))</f>
        <v/>
      </c>
      <c r="G628" s="189"/>
      <c r="H628" s="189"/>
      <c r="I628" s="270"/>
      <c r="J628" s="270"/>
      <c r="K628" s="270" t="str">
        <f t="shared" si="3"/>
        <v/>
      </c>
      <c r="L628" s="271" t="str">
        <f t="shared" si="4"/>
        <v/>
      </c>
      <c r="M628" s="279"/>
      <c r="N628" s="273" t="str">
        <f t="shared" si="5"/>
        <v/>
      </c>
      <c r="O628" s="274"/>
      <c r="P628" s="275"/>
      <c r="Q628" s="275" t="str">
        <f t="shared" si="6"/>
        <v/>
      </c>
      <c r="R628" s="281">
        <f t="shared" si="7"/>
        <v>0</v>
      </c>
      <c r="S628" s="232" t="str">
        <f t="array" ref="S628">XLOOKUP(E628,PESOS!$B$2:$B2624,PESOS!$F$2:$F2624,"")</f>
        <v/>
      </c>
      <c r="T628" s="223" t="str">
        <f t="shared" si="8"/>
        <v/>
      </c>
      <c r="V628" s="277" t="str">
        <f t="shared" si="9"/>
        <v/>
      </c>
      <c r="W628" s="233"/>
    </row>
    <row r="629">
      <c r="B629" s="199"/>
      <c r="C629" s="223"/>
      <c r="E629" s="223"/>
      <c r="F629" s="223" t="str">
        <f t="array" ref="F629">IF(E629="","",XLOOKUP(E629,DATOS!$D$6:$D2624,DATOS!$C$6:$C2624,0,0,1))</f>
        <v/>
      </c>
      <c r="G629" s="189"/>
      <c r="H629" s="189"/>
      <c r="I629" s="270"/>
      <c r="J629" s="270"/>
      <c r="K629" s="270" t="str">
        <f t="shared" si="3"/>
        <v/>
      </c>
      <c r="L629" s="271" t="str">
        <f t="shared" si="4"/>
        <v/>
      </c>
      <c r="M629" s="279"/>
      <c r="N629" s="273" t="str">
        <f t="shared" si="5"/>
        <v/>
      </c>
      <c r="O629" s="274"/>
      <c r="P629" s="275"/>
      <c r="Q629" s="275" t="str">
        <f t="shared" si="6"/>
        <v/>
      </c>
      <c r="R629" s="281">
        <f t="shared" si="7"/>
        <v>0</v>
      </c>
      <c r="S629" s="232" t="str">
        <f t="array" ref="S629">XLOOKUP(E629,PESOS!$B$2:$B2624,PESOS!$F$2:$F2624,"")</f>
        <v/>
      </c>
      <c r="T629" s="223" t="str">
        <f t="shared" si="8"/>
        <v/>
      </c>
      <c r="V629" s="277" t="str">
        <f t="shared" si="9"/>
        <v/>
      </c>
      <c r="W629" s="233"/>
    </row>
    <row r="630">
      <c r="B630" s="199"/>
      <c r="C630" s="223"/>
      <c r="E630" s="223"/>
      <c r="F630" s="223" t="str">
        <f t="array" ref="F630">IF(E630="","",XLOOKUP(E630,DATOS!$D$6:$D2624,DATOS!$C$6:$C2624,0,0,1))</f>
        <v/>
      </c>
      <c r="G630" s="189"/>
      <c r="H630" s="189"/>
      <c r="I630" s="270"/>
      <c r="J630" s="270"/>
      <c r="K630" s="270" t="str">
        <f t="shared" si="3"/>
        <v/>
      </c>
      <c r="L630" s="271" t="str">
        <f t="shared" si="4"/>
        <v/>
      </c>
      <c r="M630" s="279"/>
      <c r="N630" s="273" t="str">
        <f t="shared" si="5"/>
        <v/>
      </c>
      <c r="O630" s="274"/>
      <c r="P630" s="275"/>
      <c r="Q630" s="275" t="str">
        <f t="shared" si="6"/>
        <v/>
      </c>
      <c r="R630" s="281">
        <f t="shared" si="7"/>
        <v>0</v>
      </c>
      <c r="S630" s="232" t="str">
        <f t="array" ref="S630">XLOOKUP(E630,PESOS!$B$2:$B2624,PESOS!$F$2:$F2624,"")</f>
        <v/>
      </c>
      <c r="T630" s="223" t="str">
        <f t="shared" si="8"/>
        <v/>
      </c>
      <c r="V630" s="277" t="str">
        <f t="shared" si="9"/>
        <v/>
      </c>
      <c r="W630" s="233"/>
    </row>
    <row r="631">
      <c r="B631" s="199"/>
      <c r="C631" s="223"/>
      <c r="E631" s="223"/>
      <c r="F631" s="223" t="str">
        <f t="array" ref="F631">IF(E631="","",XLOOKUP(E631,DATOS!$D$6:$D2624,DATOS!$C$6:$C2624,0,0,1))</f>
        <v/>
      </c>
      <c r="G631" s="189"/>
      <c r="H631" s="189"/>
      <c r="I631" s="270"/>
      <c r="J631" s="270"/>
      <c r="K631" s="270" t="str">
        <f t="shared" si="3"/>
        <v/>
      </c>
      <c r="L631" s="271" t="str">
        <f t="shared" si="4"/>
        <v/>
      </c>
      <c r="M631" s="279"/>
      <c r="N631" s="273" t="str">
        <f t="shared" si="5"/>
        <v/>
      </c>
      <c r="O631" s="274"/>
      <c r="P631" s="275"/>
      <c r="Q631" s="275" t="str">
        <f t="shared" si="6"/>
        <v/>
      </c>
      <c r="R631" s="281">
        <f t="shared" si="7"/>
        <v>0</v>
      </c>
      <c r="S631" s="232" t="str">
        <f t="array" ref="S631">XLOOKUP(E631,PESOS!$B$2:$B2624,PESOS!$F$2:$F2624,"")</f>
        <v/>
      </c>
      <c r="T631" s="223" t="str">
        <f t="shared" si="8"/>
        <v/>
      </c>
      <c r="V631" s="277" t="str">
        <f t="shared" si="9"/>
        <v/>
      </c>
      <c r="W631" s="233"/>
    </row>
    <row r="632">
      <c r="B632" s="199"/>
      <c r="C632" s="223"/>
      <c r="E632" s="223"/>
      <c r="F632" s="223" t="str">
        <f t="array" ref="F632">IF(E632="","",XLOOKUP(E632,DATOS!$D$6:$D2624,DATOS!$C$6:$C2624,0,0,1))</f>
        <v/>
      </c>
      <c r="G632" s="189"/>
      <c r="H632" s="189"/>
      <c r="I632" s="270"/>
      <c r="J632" s="270"/>
      <c r="K632" s="270" t="str">
        <f t="shared" si="3"/>
        <v/>
      </c>
      <c r="L632" s="271" t="str">
        <f t="shared" si="4"/>
        <v/>
      </c>
      <c r="M632" s="279"/>
      <c r="N632" s="273" t="str">
        <f t="shared" si="5"/>
        <v/>
      </c>
      <c r="O632" s="274"/>
      <c r="P632" s="275"/>
      <c r="Q632" s="275" t="str">
        <f t="shared" si="6"/>
        <v/>
      </c>
      <c r="R632" s="281">
        <f t="shared" si="7"/>
        <v>0</v>
      </c>
      <c r="S632" s="232" t="str">
        <f t="array" ref="S632">XLOOKUP(E632,PESOS!$B$2:$B2624,PESOS!$F$2:$F2624,"")</f>
        <v/>
      </c>
      <c r="T632" s="223" t="str">
        <f t="shared" si="8"/>
        <v/>
      </c>
      <c r="V632" s="277" t="str">
        <f t="shared" si="9"/>
        <v/>
      </c>
      <c r="W632" s="233"/>
    </row>
    <row r="633">
      <c r="B633" s="199"/>
      <c r="C633" s="223"/>
      <c r="E633" s="223"/>
      <c r="F633" s="223" t="str">
        <f t="array" ref="F633">IF(E633="","",XLOOKUP(E633,DATOS!$D$6:$D2624,DATOS!$C$6:$C2624,0,0,1))</f>
        <v/>
      </c>
      <c r="G633" s="189"/>
      <c r="H633" s="189"/>
      <c r="I633" s="270"/>
      <c r="J633" s="270"/>
      <c r="K633" s="270" t="str">
        <f t="shared" si="3"/>
        <v/>
      </c>
      <c r="L633" s="271" t="str">
        <f t="shared" si="4"/>
        <v/>
      </c>
      <c r="M633" s="279"/>
      <c r="N633" s="273" t="str">
        <f t="shared" si="5"/>
        <v/>
      </c>
      <c r="O633" s="274"/>
      <c r="P633" s="275"/>
      <c r="Q633" s="275" t="str">
        <f t="shared" si="6"/>
        <v/>
      </c>
      <c r="R633" s="281">
        <f t="shared" si="7"/>
        <v>0</v>
      </c>
      <c r="S633" s="232" t="str">
        <f t="array" ref="S633">XLOOKUP(E633,PESOS!$B$2:$B2624,PESOS!$F$2:$F2624,"")</f>
        <v/>
      </c>
      <c r="T633" s="223" t="str">
        <f t="shared" si="8"/>
        <v/>
      </c>
      <c r="V633" s="277" t="str">
        <f t="shared" si="9"/>
        <v/>
      </c>
      <c r="W633" s="233"/>
    </row>
    <row r="634">
      <c r="B634" s="199"/>
      <c r="C634" s="223"/>
      <c r="E634" s="223"/>
      <c r="F634" s="223" t="str">
        <f t="array" ref="F634">IF(E634="","",XLOOKUP(E634,DATOS!$D$6:$D2624,DATOS!$C$6:$C2624,0,0,1))</f>
        <v/>
      </c>
      <c r="G634" s="189"/>
      <c r="H634" s="189"/>
      <c r="I634" s="270"/>
      <c r="J634" s="270"/>
      <c r="K634" s="270" t="str">
        <f t="shared" si="3"/>
        <v/>
      </c>
      <c r="L634" s="271" t="str">
        <f t="shared" si="4"/>
        <v/>
      </c>
      <c r="M634" s="279"/>
      <c r="N634" s="273" t="str">
        <f t="shared" si="5"/>
        <v/>
      </c>
      <c r="O634" s="274"/>
      <c r="P634" s="275"/>
      <c r="Q634" s="275" t="str">
        <f t="shared" si="6"/>
        <v/>
      </c>
      <c r="R634" s="281">
        <f t="shared" si="7"/>
        <v>0</v>
      </c>
      <c r="S634" s="232" t="str">
        <f t="array" ref="S634">XLOOKUP(E634,PESOS!$B$2:$B2624,PESOS!$F$2:$F2624,"")</f>
        <v/>
      </c>
      <c r="T634" s="223" t="str">
        <f t="shared" si="8"/>
        <v/>
      </c>
      <c r="V634" s="277" t="str">
        <f t="shared" si="9"/>
        <v/>
      </c>
      <c r="W634" s="233"/>
    </row>
    <row r="635">
      <c r="B635" s="199"/>
      <c r="C635" s="223"/>
      <c r="E635" s="223"/>
      <c r="F635" s="223" t="str">
        <f t="array" ref="F635">IF(E635="","",XLOOKUP(E635,DATOS!$D$6:$D2624,DATOS!$C$6:$C2624,0,0,1))</f>
        <v/>
      </c>
      <c r="G635" s="189"/>
      <c r="H635" s="189"/>
      <c r="I635" s="270"/>
      <c r="J635" s="270"/>
      <c r="K635" s="270" t="str">
        <f t="shared" si="3"/>
        <v/>
      </c>
      <c r="L635" s="271" t="str">
        <f t="shared" si="4"/>
        <v/>
      </c>
      <c r="M635" s="279"/>
      <c r="N635" s="273" t="str">
        <f t="shared" si="5"/>
        <v/>
      </c>
      <c r="O635" s="274"/>
      <c r="P635" s="275"/>
      <c r="Q635" s="275" t="str">
        <f t="shared" si="6"/>
        <v/>
      </c>
      <c r="R635" s="281">
        <f t="shared" si="7"/>
        <v>0</v>
      </c>
      <c r="S635" s="232" t="str">
        <f t="array" ref="S635">XLOOKUP(E635,PESOS!$B$2:$B2624,PESOS!$F$2:$F2624,"")</f>
        <v/>
      </c>
      <c r="T635" s="223" t="str">
        <f t="shared" si="8"/>
        <v/>
      </c>
      <c r="V635" s="277" t="str">
        <f t="shared" si="9"/>
        <v/>
      </c>
      <c r="W635" s="233"/>
    </row>
    <row r="636">
      <c r="B636" s="199"/>
      <c r="C636" s="223"/>
      <c r="E636" s="223"/>
      <c r="F636" s="223" t="str">
        <f t="array" ref="F636">IF(E636="","",XLOOKUP(E636,DATOS!$D$6:$D2624,DATOS!$C$6:$C2624,0,0,1))</f>
        <v/>
      </c>
      <c r="G636" s="189"/>
      <c r="H636" s="189"/>
      <c r="I636" s="270"/>
      <c r="J636" s="270"/>
      <c r="K636" s="270" t="str">
        <f t="shared" si="3"/>
        <v/>
      </c>
      <c r="L636" s="271" t="str">
        <f t="shared" si="4"/>
        <v/>
      </c>
      <c r="M636" s="279"/>
      <c r="N636" s="273" t="str">
        <f t="shared" si="5"/>
        <v/>
      </c>
      <c r="O636" s="274"/>
      <c r="P636" s="275"/>
      <c r="Q636" s="275" t="str">
        <f t="shared" si="6"/>
        <v/>
      </c>
      <c r="R636" s="281">
        <f t="shared" si="7"/>
        <v>0</v>
      </c>
      <c r="S636" s="232" t="str">
        <f t="array" ref="S636">XLOOKUP(E636,PESOS!$B$2:$B2624,PESOS!$F$2:$F2624,"")</f>
        <v/>
      </c>
      <c r="T636" s="223" t="str">
        <f t="shared" si="8"/>
        <v/>
      </c>
      <c r="V636" s="277" t="str">
        <f t="shared" si="9"/>
        <v/>
      </c>
      <c r="W636" s="233"/>
    </row>
    <row r="637">
      <c r="B637" s="199"/>
      <c r="C637" s="223"/>
      <c r="E637" s="223"/>
      <c r="F637" s="223" t="str">
        <f t="array" ref="F637">IF(E637="","",XLOOKUP(E637,DATOS!$D$6:$D2624,DATOS!$C$6:$C2624,0,0,1))</f>
        <v/>
      </c>
      <c r="G637" s="189"/>
      <c r="H637" s="189"/>
      <c r="I637" s="270"/>
      <c r="J637" s="270"/>
      <c r="K637" s="270" t="str">
        <f t="shared" si="3"/>
        <v/>
      </c>
      <c r="L637" s="271" t="str">
        <f t="shared" si="4"/>
        <v/>
      </c>
      <c r="M637" s="279"/>
      <c r="N637" s="273" t="str">
        <f t="shared" si="5"/>
        <v/>
      </c>
      <c r="O637" s="274"/>
      <c r="P637" s="275"/>
      <c r="Q637" s="275" t="str">
        <f t="shared" si="6"/>
        <v/>
      </c>
      <c r="R637" s="281">
        <f t="shared" si="7"/>
        <v>0</v>
      </c>
      <c r="S637" s="232" t="str">
        <f t="array" ref="S637">XLOOKUP(E637,PESOS!$B$2:$B2624,PESOS!$F$2:$F2624,"")</f>
        <v/>
      </c>
      <c r="T637" s="223" t="str">
        <f t="shared" si="8"/>
        <v/>
      </c>
      <c r="V637" s="277" t="str">
        <f t="shared" si="9"/>
        <v/>
      </c>
      <c r="W637" s="233"/>
    </row>
    <row r="638">
      <c r="B638" s="199"/>
      <c r="C638" s="223"/>
      <c r="E638" s="223"/>
      <c r="F638" s="223" t="str">
        <f t="array" ref="F638">IF(E638="","",XLOOKUP(E638,DATOS!$D$6:$D2624,DATOS!$C$6:$C2624,0,0,1))</f>
        <v/>
      </c>
      <c r="G638" s="189"/>
      <c r="H638" s="189"/>
      <c r="I638" s="270"/>
      <c r="J638" s="270"/>
      <c r="K638" s="270" t="str">
        <f t="shared" si="3"/>
        <v/>
      </c>
      <c r="L638" s="271" t="str">
        <f t="shared" si="4"/>
        <v/>
      </c>
      <c r="M638" s="279"/>
      <c r="N638" s="273" t="str">
        <f t="shared" si="5"/>
        <v/>
      </c>
      <c r="O638" s="274"/>
      <c r="P638" s="275"/>
      <c r="Q638" s="275" t="str">
        <f t="shared" si="6"/>
        <v/>
      </c>
      <c r="R638" s="281">
        <f t="shared" si="7"/>
        <v>0</v>
      </c>
      <c r="S638" s="232" t="str">
        <f t="array" ref="S638">XLOOKUP(E638,PESOS!$B$2:$B2624,PESOS!$F$2:$F2624,"")</f>
        <v/>
      </c>
      <c r="T638" s="223" t="str">
        <f t="shared" si="8"/>
        <v/>
      </c>
      <c r="V638" s="277" t="str">
        <f t="shared" si="9"/>
        <v/>
      </c>
      <c r="W638" s="233"/>
    </row>
    <row r="639">
      <c r="B639" s="199"/>
      <c r="C639" s="223"/>
      <c r="E639" s="223"/>
      <c r="F639" s="223" t="str">
        <f t="array" ref="F639">IF(E639="","",XLOOKUP(E639,DATOS!$D$6:$D2624,DATOS!$C$6:$C2624,0,0,1))</f>
        <v/>
      </c>
      <c r="G639" s="189"/>
      <c r="H639" s="189"/>
      <c r="I639" s="270"/>
      <c r="J639" s="270"/>
      <c r="K639" s="270" t="str">
        <f t="shared" si="3"/>
        <v/>
      </c>
      <c r="L639" s="271" t="str">
        <f t="shared" si="4"/>
        <v/>
      </c>
      <c r="M639" s="279"/>
      <c r="N639" s="273" t="str">
        <f t="shared" si="5"/>
        <v/>
      </c>
      <c r="O639" s="274"/>
      <c r="P639" s="275"/>
      <c r="Q639" s="275" t="str">
        <f t="shared" si="6"/>
        <v/>
      </c>
      <c r="R639" s="281">
        <f t="shared" si="7"/>
        <v>0</v>
      </c>
      <c r="S639" s="232" t="str">
        <f t="array" ref="S639">XLOOKUP(E639,PESOS!$B$2:$B2624,PESOS!$F$2:$F2624,"")</f>
        <v/>
      </c>
      <c r="T639" s="223" t="str">
        <f t="shared" si="8"/>
        <v/>
      </c>
      <c r="V639" s="277" t="str">
        <f t="shared" si="9"/>
        <v/>
      </c>
      <c r="W639" s="233"/>
    </row>
    <row r="640">
      <c r="B640" s="199"/>
      <c r="C640" s="223"/>
      <c r="E640" s="223"/>
      <c r="F640" s="223" t="str">
        <f t="array" ref="F640">IF(E640="","",XLOOKUP(E640,DATOS!$D$6:$D2624,DATOS!$C$6:$C2624,0,0,1))</f>
        <v/>
      </c>
      <c r="G640" s="189"/>
      <c r="H640" s="189"/>
      <c r="I640" s="270"/>
      <c r="J640" s="270"/>
      <c r="K640" s="270" t="str">
        <f t="shared" si="3"/>
        <v/>
      </c>
      <c r="L640" s="271" t="str">
        <f t="shared" si="4"/>
        <v/>
      </c>
      <c r="M640" s="279"/>
      <c r="N640" s="273" t="str">
        <f t="shared" si="5"/>
        <v/>
      </c>
      <c r="O640" s="274"/>
      <c r="P640" s="275"/>
      <c r="Q640" s="275" t="str">
        <f t="shared" si="6"/>
        <v/>
      </c>
      <c r="R640" s="281">
        <f t="shared" si="7"/>
        <v>0</v>
      </c>
      <c r="S640" s="232" t="str">
        <f t="array" ref="S640">XLOOKUP(E640,PESOS!$B$2:$B2624,PESOS!$F$2:$F2624,"")</f>
        <v/>
      </c>
      <c r="T640" s="223" t="str">
        <f t="shared" si="8"/>
        <v/>
      </c>
      <c r="V640" s="277" t="str">
        <f t="shared" si="9"/>
        <v/>
      </c>
      <c r="W640" s="233"/>
    </row>
    <row r="641">
      <c r="B641" s="199"/>
      <c r="C641" s="223"/>
      <c r="E641" s="223"/>
      <c r="F641" s="223" t="str">
        <f t="array" ref="F641">IF(E641="","",XLOOKUP(E641,DATOS!$D$6:$D2624,DATOS!$C$6:$C2624,0,0,1))</f>
        <v/>
      </c>
      <c r="G641" s="189"/>
      <c r="H641" s="189"/>
      <c r="I641" s="270"/>
      <c r="J641" s="270"/>
      <c r="K641" s="270" t="str">
        <f t="shared" si="3"/>
        <v/>
      </c>
      <c r="L641" s="271" t="str">
        <f t="shared" si="4"/>
        <v/>
      </c>
      <c r="M641" s="279"/>
      <c r="N641" s="273" t="str">
        <f t="shared" si="5"/>
        <v/>
      </c>
      <c r="O641" s="274"/>
      <c r="P641" s="275"/>
      <c r="Q641" s="275" t="str">
        <f t="shared" si="6"/>
        <v/>
      </c>
      <c r="R641" s="281">
        <f t="shared" si="7"/>
        <v>0</v>
      </c>
      <c r="S641" s="232" t="str">
        <f t="array" ref="S641">XLOOKUP(E641,PESOS!$B$2:$B2624,PESOS!$F$2:$F2624,"")</f>
        <v/>
      </c>
      <c r="T641" s="223" t="str">
        <f t="shared" si="8"/>
        <v/>
      </c>
      <c r="V641" s="277" t="str">
        <f t="shared" si="9"/>
        <v/>
      </c>
      <c r="W641" s="233"/>
    </row>
    <row r="642">
      <c r="B642" s="199"/>
      <c r="C642" s="223"/>
      <c r="E642" s="223"/>
      <c r="F642" s="223" t="str">
        <f t="array" ref="F642">IF(E642="","",XLOOKUP(E642,DATOS!$D$6:$D2624,DATOS!$C$6:$C2624,0,0,1))</f>
        <v/>
      </c>
      <c r="G642" s="189"/>
      <c r="H642" s="189"/>
      <c r="I642" s="270"/>
      <c r="J642" s="270"/>
      <c r="K642" s="270" t="str">
        <f t="shared" si="3"/>
        <v/>
      </c>
      <c r="L642" s="271" t="str">
        <f t="shared" si="4"/>
        <v/>
      </c>
      <c r="M642" s="279"/>
      <c r="N642" s="273" t="str">
        <f t="shared" si="5"/>
        <v/>
      </c>
      <c r="O642" s="274"/>
      <c r="P642" s="275"/>
      <c r="Q642" s="275" t="str">
        <f t="shared" si="6"/>
        <v/>
      </c>
      <c r="R642" s="281">
        <f t="shared" si="7"/>
        <v>0</v>
      </c>
      <c r="S642" s="232" t="str">
        <f t="array" ref="S642">XLOOKUP(E642,PESOS!$B$2:$B2624,PESOS!$F$2:$F2624,"")</f>
        <v/>
      </c>
      <c r="T642" s="223" t="str">
        <f t="shared" si="8"/>
        <v/>
      </c>
      <c r="V642" s="277" t="str">
        <f t="shared" si="9"/>
        <v/>
      </c>
      <c r="W642" s="233"/>
    </row>
    <row r="643">
      <c r="B643" s="199"/>
      <c r="C643" s="223"/>
      <c r="E643" s="223"/>
      <c r="F643" s="223" t="str">
        <f t="array" ref="F643">IF(E643="","",XLOOKUP(E643,DATOS!$D$6:$D2624,DATOS!$C$6:$C2624,0,0,1))</f>
        <v/>
      </c>
      <c r="G643" s="189"/>
      <c r="H643" s="189"/>
      <c r="I643" s="270"/>
      <c r="J643" s="270"/>
      <c r="K643" s="270" t="str">
        <f t="shared" si="3"/>
        <v/>
      </c>
      <c r="L643" s="271" t="str">
        <f t="shared" si="4"/>
        <v/>
      </c>
      <c r="M643" s="279"/>
      <c r="N643" s="273" t="str">
        <f t="shared" si="5"/>
        <v/>
      </c>
      <c r="O643" s="274"/>
      <c r="P643" s="275"/>
      <c r="Q643" s="275" t="str">
        <f t="shared" si="6"/>
        <v/>
      </c>
      <c r="R643" s="281">
        <f t="shared" si="7"/>
        <v>0</v>
      </c>
      <c r="S643" s="232" t="str">
        <f t="array" ref="S643">XLOOKUP(E643,PESOS!$B$2:$B2624,PESOS!$F$2:$F2624,"")</f>
        <v/>
      </c>
      <c r="T643" s="223" t="str">
        <f t="shared" si="8"/>
        <v/>
      </c>
      <c r="V643" s="277" t="str">
        <f t="shared" si="9"/>
        <v/>
      </c>
      <c r="W643" s="233"/>
    </row>
    <row r="644">
      <c r="B644" s="199"/>
      <c r="C644" s="223"/>
      <c r="E644" s="223"/>
      <c r="F644" s="223" t="str">
        <f t="array" ref="F644">IF(E644="","",XLOOKUP(E644,DATOS!$D$6:$D2624,DATOS!$C$6:$C2624,0,0,1))</f>
        <v/>
      </c>
      <c r="G644" s="189"/>
      <c r="H644" s="189"/>
      <c r="I644" s="270"/>
      <c r="J644" s="270"/>
      <c r="K644" s="270" t="str">
        <f t="shared" si="3"/>
        <v/>
      </c>
      <c r="L644" s="271" t="str">
        <f t="shared" si="4"/>
        <v/>
      </c>
      <c r="M644" s="279"/>
      <c r="N644" s="273" t="str">
        <f t="shared" si="5"/>
        <v/>
      </c>
      <c r="O644" s="274"/>
      <c r="P644" s="275"/>
      <c r="Q644" s="275" t="str">
        <f t="shared" si="6"/>
        <v/>
      </c>
      <c r="R644" s="281">
        <f t="shared" si="7"/>
        <v>0</v>
      </c>
      <c r="S644" s="232" t="str">
        <f t="array" ref="S644">XLOOKUP(E644,PESOS!$B$2:$B2624,PESOS!$F$2:$F2624,"")</f>
        <v/>
      </c>
      <c r="T644" s="223" t="str">
        <f t="shared" si="8"/>
        <v/>
      </c>
      <c r="V644" s="277" t="str">
        <f t="shared" si="9"/>
        <v/>
      </c>
      <c r="W644" s="233"/>
    </row>
    <row r="645">
      <c r="B645" s="199"/>
      <c r="C645" s="223"/>
      <c r="E645" s="223"/>
      <c r="F645" s="223" t="str">
        <f t="array" ref="F645">IF(E645="","",XLOOKUP(E645,DATOS!$D$6:$D2624,DATOS!$C$6:$C2624,0,0,1))</f>
        <v/>
      </c>
      <c r="G645" s="189"/>
      <c r="H645" s="189"/>
      <c r="I645" s="270"/>
      <c r="J645" s="270"/>
      <c r="K645" s="270" t="str">
        <f t="shared" si="3"/>
        <v/>
      </c>
      <c r="L645" s="271" t="str">
        <f t="shared" si="4"/>
        <v/>
      </c>
      <c r="M645" s="279"/>
      <c r="N645" s="273" t="str">
        <f t="shared" si="5"/>
        <v/>
      </c>
      <c r="O645" s="274"/>
      <c r="P645" s="275"/>
      <c r="Q645" s="275" t="str">
        <f t="shared" si="6"/>
        <v/>
      </c>
      <c r="R645" s="281">
        <f t="shared" si="7"/>
        <v>0</v>
      </c>
      <c r="S645" s="232" t="str">
        <f t="array" ref="S645">XLOOKUP(E645,PESOS!$B$2:$B2624,PESOS!$F$2:$F2624,"")</f>
        <v/>
      </c>
      <c r="T645" s="223" t="str">
        <f t="shared" si="8"/>
        <v/>
      </c>
      <c r="V645" s="277" t="str">
        <f t="shared" si="9"/>
        <v/>
      </c>
      <c r="W645" s="233"/>
    </row>
    <row r="646">
      <c r="B646" s="199"/>
      <c r="C646" s="223"/>
      <c r="E646" s="223"/>
      <c r="F646" s="223" t="str">
        <f t="array" ref="F646">IF(E646="","",XLOOKUP(E646,DATOS!$D$6:$D2624,DATOS!$C$6:$C2624,0,0,1))</f>
        <v/>
      </c>
      <c r="G646" s="189"/>
      <c r="H646" s="189"/>
      <c r="I646" s="270"/>
      <c r="J646" s="270"/>
      <c r="K646" s="270" t="str">
        <f t="shared" si="3"/>
        <v/>
      </c>
      <c r="L646" s="271" t="str">
        <f t="shared" si="4"/>
        <v/>
      </c>
      <c r="M646" s="279"/>
      <c r="N646" s="273" t="str">
        <f t="shared" si="5"/>
        <v/>
      </c>
      <c r="O646" s="274"/>
      <c r="P646" s="275"/>
      <c r="Q646" s="275" t="str">
        <f t="shared" si="6"/>
        <v/>
      </c>
      <c r="R646" s="281">
        <f t="shared" si="7"/>
        <v>0</v>
      </c>
      <c r="S646" s="232" t="str">
        <f t="array" ref="S646">XLOOKUP(E646,PESOS!$B$2:$B2624,PESOS!$F$2:$F2624,"")</f>
        <v/>
      </c>
      <c r="T646" s="223" t="str">
        <f t="shared" si="8"/>
        <v/>
      </c>
      <c r="V646" s="277" t="str">
        <f t="shared" si="9"/>
        <v/>
      </c>
      <c r="W646" s="233"/>
    </row>
    <row r="647">
      <c r="B647" s="199"/>
      <c r="C647" s="223"/>
      <c r="E647" s="223"/>
      <c r="F647" s="223" t="str">
        <f t="array" ref="F647">IF(E647="","",XLOOKUP(E647,DATOS!$D$6:$D2624,DATOS!$C$6:$C2624,0,0,1))</f>
        <v/>
      </c>
      <c r="G647" s="189"/>
      <c r="H647" s="189"/>
      <c r="I647" s="270"/>
      <c r="J647" s="270"/>
      <c r="K647" s="270" t="str">
        <f t="shared" si="3"/>
        <v/>
      </c>
      <c r="L647" s="271" t="str">
        <f t="shared" si="4"/>
        <v/>
      </c>
      <c r="M647" s="279"/>
      <c r="N647" s="273" t="str">
        <f t="shared" si="5"/>
        <v/>
      </c>
      <c r="O647" s="274"/>
      <c r="P647" s="275"/>
      <c r="Q647" s="275" t="str">
        <f t="shared" si="6"/>
        <v/>
      </c>
      <c r="R647" s="281">
        <f t="shared" si="7"/>
        <v>0</v>
      </c>
      <c r="S647" s="232" t="str">
        <f t="array" ref="S647">XLOOKUP(E647,PESOS!$B$2:$B2624,PESOS!$F$2:$F2624,"")</f>
        <v/>
      </c>
      <c r="T647" s="223" t="str">
        <f t="shared" si="8"/>
        <v/>
      </c>
      <c r="V647" s="277" t="str">
        <f t="shared" si="9"/>
        <v/>
      </c>
      <c r="W647" s="233"/>
    </row>
    <row r="648">
      <c r="B648" s="199"/>
      <c r="C648" s="223"/>
      <c r="E648" s="223"/>
      <c r="F648" s="223" t="str">
        <f t="array" ref="F648">IF(E648="","",XLOOKUP(E648,DATOS!$D$6:$D2624,DATOS!$C$6:$C2624,0,0,1))</f>
        <v/>
      </c>
      <c r="G648" s="189"/>
      <c r="H648" s="189"/>
      <c r="I648" s="270"/>
      <c r="J648" s="270"/>
      <c r="K648" s="270" t="str">
        <f t="shared" si="3"/>
        <v/>
      </c>
      <c r="L648" s="271" t="str">
        <f t="shared" si="4"/>
        <v/>
      </c>
      <c r="M648" s="279"/>
      <c r="N648" s="273" t="str">
        <f t="shared" si="5"/>
        <v/>
      </c>
      <c r="O648" s="274"/>
      <c r="P648" s="275"/>
      <c r="Q648" s="275" t="str">
        <f t="shared" si="6"/>
        <v/>
      </c>
      <c r="R648" s="281">
        <f t="shared" si="7"/>
        <v>0</v>
      </c>
      <c r="S648" s="232" t="str">
        <f t="array" ref="S648">XLOOKUP(E648,PESOS!$B$2:$B2624,PESOS!$F$2:$F2624,"")</f>
        <v/>
      </c>
      <c r="T648" s="223" t="str">
        <f t="shared" si="8"/>
        <v/>
      </c>
      <c r="V648" s="277" t="str">
        <f t="shared" si="9"/>
        <v/>
      </c>
      <c r="W648" s="233"/>
    </row>
    <row r="649">
      <c r="B649" s="199"/>
      <c r="C649" s="223"/>
      <c r="E649" s="223"/>
      <c r="F649" s="223" t="str">
        <f t="array" ref="F649">IF(E649="","",XLOOKUP(E649,DATOS!$D$6:$D2624,DATOS!$C$6:$C2624,0,0,1))</f>
        <v/>
      </c>
      <c r="G649" s="189"/>
      <c r="H649" s="189"/>
      <c r="I649" s="270"/>
      <c r="J649" s="270"/>
      <c r="K649" s="270" t="str">
        <f t="shared" si="3"/>
        <v/>
      </c>
      <c r="L649" s="271" t="str">
        <f t="shared" si="4"/>
        <v/>
      </c>
      <c r="M649" s="279"/>
      <c r="N649" s="273" t="str">
        <f t="shared" si="5"/>
        <v/>
      </c>
      <c r="O649" s="274"/>
      <c r="P649" s="275"/>
      <c r="Q649" s="275" t="str">
        <f t="shared" si="6"/>
        <v/>
      </c>
      <c r="R649" s="281">
        <f t="shared" si="7"/>
        <v>0</v>
      </c>
      <c r="S649" s="232" t="str">
        <f t="array" ref="S649">XLOOKUP(E649,PESOS!$B$2:$B2624,PESOS!$F$2:$F2624,"")</f>
        <v/>
      </c>
      <c r="T649" s="223" t="str">
        <f t="shared" si="8"/>
        <v/>
      </c>
      <c r="V649" s="277" t="str">
        <f t="shared" si="9"/>
        <v/>
      </c>
      <c r="W649" s="233"/>
    </row>
    <row r="650">
      <c r="B650" s="199"/>
      <c r="C650" s="223"/>
      <c r="E650" s="223"/>
      <c r="F650" s="223" t="str">
        <f t="array" ref="F650">IF(E650="","",XLOOKUP(E650,DATOS!$D$6:$D2624,DATOS!$C$6:$C2624,0,0,1))</f>
        <v/>
      </c>
      <c r="G650" s="189"/>
      <c r="H650" s="189"/>
      <c r="I650" s="270"/>
      <c r="J650" s="270"/>
      <c r="K650" s="270" t="str">
        <f t="shared" si="3"/>
        <v/>
      </c>
      <c r="L650" s="271" t="str">
        <f t="shared" si="4"/>
        <v/>
      </c>
      <c r="M650" s="279"/>
      <c r="N650" s="273" t="str">
        <f t="shared" si="5"/>
        <v/>
      </c>
      <c r="O650" s="274"/>
      <c r="P650" s="275"/>
      <c r="Q650" s="275" t="str">
        <f t="shared" si="6"/>
        <v/>
      </c>
      <c r="R650" s="281">
        <f t="shared" si="7"/>
        <v>0</v>
      </c>
      <c r="S650" s="232" t="str">
        <f t="array" ref="S650">XLOOKUP(E650,PESOS!$B$2:$B2624,PESOS!$F$2:$F2624,"")</f>
        <v/>
      </c>
      <c r="T650" s="223" t="str">
        <f t="shared" si="8"/>
        <v/>
      </c>
      <c r="V650" s="277" t="str">
        <f t="shared" si="9"/>
        <v/>
      </c>
      <c r="W650" s="233"/>
    </row>
    <row r="651">
      <c r="B651" s="199"/>
      <c r="C651" s="223"/>
      <c r="E651" s="223"/>
      <c r="F651" s="223" t="str">
        <f t="array" ref="F651">IF(E651="","",XLOOKUP(E651,DATOS!$D$6:$D2624,DATOS!$C$6:$C2624,0,0,1))</f>
        <v/>
      </c>
      <c r="G651" s="189"/>
      <c r="H651" s="189"/>
      <c r="I651" s="270"/>
      <c r="J651" s="270"/>
      <c r="K651" s="270" t="str">
        <f t="shared" si="3"/>
        <v/>
      </c>
      <c r="L651" s="271" t="str">
        <f t="shared" si="4"/>
        <v/>
      </c>
      <c r="M651" s="279"/>
      <c r="N651" s="273" t="str">
        <f t="shared" si="5"/>
        <v/>
      </c>
      <c r="O651" s="274"/>
      <c r="P651" s="275"/>
      <c r="Q651" s="275" t="str">
        <f t="shared" si="6"/>
        <v/>
      </c>
      <c r="R651" s="281">
        <f t="shared" si="7"/>
        <v>0</v>
      </c>
      <c r="S651" s="232" t="str">
        <f t="array" ref="S651">XLOOKUP(E651,PESOS!$B$2:$B2624,PESOS!$F$2:$F2624,"")</f>
        <v/>
      </c>
      <c r="T651" s="223" t="str">
        <f t="shared" si="8"/>
        <v/>
      </c>
      <c r="V651" s="277" t="str">
        <f t="shared" si="9"/>
        <v/>
      </c>
      <c r="W651" s="233"/>
    </row>
    <row r="652">
      <c r="B652" s="199"/>
      <c r="C652" s="223"/>
      <c r="E652" s="223"/>
      <c r="F652" s="223" t="str">
        <f t="array" ref="F652">IF(E652="","",XLOOKUP(E652,DATOS!$D$6:$D2624,DATOS!$C$6:$C2624,0,0,1))</f>
        <v/>
      </c>
      <c r="G652" s="189"/>
      <c r="H652" s="189"/>
      <c r="I652" s="270"/>
      <c r="J652" s="270"/>
      <c r="K652" s="270" t="str">
        <f t="shared" si="3"/>
        <v/>
      </c>
      <c r="L652" s="271" t="str">
        <f t="shared" si="4"/>
        <v/>
      </c>
      <c r="M652" s="279"/>
      <c r="N652" s="273" t="str">
        <f t="shared" si="5"/>
        <v/>
      </c>
      <c r="O652" s="274"/>
      <c r="P652" s="275"/>
      <c r="Q652" s="275" t="str">
        <f t="shared" si="6"/>
        <v/>
      </c>
      <c r="R652" s="281">
        <f t="shared" si="7"/>
        <v>0</v>
      </c>
      <c r="S652" s="232" t="str">
        <f t="array" ref="S652">XLOOKUP(E652,PESOS!$B$2:$B2624,PESOS!$F$2:$F2624,"")</f>
        <v/>
      </c>
      <c r="T652" s="223" t="str">
        <f t="shared" si="8"/>
        <v/>
      </c>
      <c r="V652" s="277" t="str">
        <f t="shared" si="9"/>
        <v/>
      </c>
      <c r="W652" s="233"/>
    </row>
    <row r="653">
      <c r="B653" s="199"/>
      <c r="C653" s="223"/>
      <c r="E653" s="223"/>
      <c r="F653" s="223" t="str">
        <f t="array" ref="F653">IF(E653="","",XLOOKUP(E653,DATOS!$D$6:$D2624,DATOS!$C$6:$C2624,0,0,1))</f>
        <v/>
      </c>
      <c r="G653" s="189"/>
      <c r="H653" s="189"/>
      <c r="I653" s="270"/>
      <c r="J653" s="270"/>
      <c r="K653" s="270" t="str">
        <f t="shared" si="3"/>
        <v/>
      </c>
      <c r="L653" s="271" t="str">
        <f t="shared" si="4"/>
        <v/>
      </c>
      <c r="M653" s="279"/>
      <c r="N653" s="273" t="str">
        <f t="shared" si="5"/>
        <v/>
      </c>
      <c r="O653" s="274"/>
      <c r="P653" s="275"/>
      <c r="Q653" s="275" t="str">
        <f t="shared" si="6"/>
        <v/>
      </c>
      <c r="R653" s="281">
        <f t="shared" si="7"/>
        <v>0</v>
      </c>
      <c r="S653" s="232" t="str">
        <f t="array" ref="S653">XLOOKUP(E653,PESOS!$B$2:$B2624,PESOS!$F$2:$F2624,"")</f>
        <v/>
      </c>
      <c r="T653" s="223" t="str">
        <f t="shared" si="8"/>
        <v/>
      </c>
      <c r="V653" s="277" t="str">
        <f t="shared" si="9"/>
        <v/>
      </c>
      <c r="W653" s="233"/>
    </row>
    <row r="654">
      <c r="B654" s="199"/>
      <c r="C654" s="223"/>
      <c r="E654" s="223"/>
      <c r="F654" s="223" t="str">
        <f t="array" ref="F654">IF(E654="","",XLOOKUP(E654,DATOS!$D$6:$D2624,DATOS!$C$6:$C2624,0,0,1))</f>
        <v/>
      </c>
      <c r="G654" s="189"/>
      <c r="H654" s="189"/>
      <c r="I654" s="270"/>
      <c r="J654" s="270"/>
      <c r="K654" s="270" t="str">
        <f t="shared" si="3"/>
        <v/>
      </c>
      <c r="L654" s="271" t="str">
        <f t="shared" si="4"/>
        <v/>
      </c>
      <c r="M654" s="279"/>
      <c r="N654" s="273" t="str">
        <f t="shared" si="5"/>
        <v/>
      </c>
      <c r="O654" s="274"/>
      <c r="P654" s="275"/>
      <c r="Q654" s="275" t="str">
        <f t="shared" si="6"/>
        <v/>
      </c>
      <c r="R654" s="281">
        <f t="shared" si="7"/>
        <v>0</v>
      </c>
      <c r="S654" s="232" t="str">
        <f t="array" ref="S654">XLOOKUP(E654,PESOS!$B$2:$B2624,PESOS!$F$2:$F2624,"")</f>
        <v/>
      </c>
      <c r="T654" s="223" t="str">
        <f t="shared" si="8"/>
        <v/>
      </c>
      <c r="V654" s="277" t="str">
        <f t="shared" si="9"/>
        <v/>
      </c>
      <c r="W654" s="233"/>
    </row>
    <row r="655">
      <c r="B655" s="199"/>
      <c r="C655" s="223"/>
      <c r="E655" s="223"/>
      <c r="F655" s="223" t="str">
        <f t="array" ref="F655">IF(E655="","",XLOOKUP(E655,DATOS!$D$6:$D2624,DATOS!$C$6:$C2624,0,0,1))</f>
        <v/>
      </c>
      <c r="G655" s="189"/>
      <c r="H655" s="189"/>
      <c r="I655" s="270"/>
      <c r="J655" s="270"/>
      <c r="K655" s="270" t="str">
        <f t="shared" si="3"/>
        <v/>
      </c>
      <c r="L655" s="271" t="str">
        <f t="shared" si="4"/>
        <v/>
      </c>
      <c r="M655" s="279"/>
      <c r="N655" s="273" t="str">
        <f t="shared" si="5"/>
        <v/>
      </c>
      <c r="O655" s="274"/>
      <c r="P655" s="275"/>
      <c r="Q655" s="275" t="str">
        <f t="shared" si="6"/>
        <v/>
      </c>
      <c r="R655" s="281">
        <f t="shared" si="7"/>
        <v>0</v>
      </c>
      <c r="S655" s="232" t="str">
        <f t="array" ref="S655">XLOOKUP(E655,PESOS!$B$2:$B2624,PESOS!$F$2:$F2624,"")</f>
        <v/>
      </c>
      <c r="T655" s="223" t="str">
        <f t="shared" si="8"/>
        <v/>
      </c>
      <c r="V655" s="277" t="str">
        <f t="shared" si="9"/>
        <v/>
      </c>
      <c r="W655" s="233"/>
    </row>
    <row r="656">
      <c r="B656" s="199"/>
      <c r="C656" s="223"/>
      <c r="E656" s="223"/>
      <c r="F656" s="223" t="str">
        <f t="array" ref="F656">IF(E656="","",XLOOKUP(E656,DATOS!$D$6:$D2624,DATOS!$C$6:$C2624,0,0,1))</f>
        <v/>
      </c>
      <c r="G656" s="189"/>
      <c r="H656" s="189"/>
      <c r="I656" s="270"/>
      <c r="J656" s="270"/>
      <c r="K656" s="270" t="str">
        <f t="shared" si="3"/>
        <v/>
      </c>
      <c r="L656" s="271" t="str">
        <f t="shared" si="4"/>
        <v/>
      </c>
      <c r="M656" s="279"/>
      <c r="N656" s="273" t="str">
        <f t="shared" si="5"/>
        <v/>
      </c>
      <c r="O656" s="274"/>
      <c r="P656" s="275"/>
      <c r="Q656" s="275" t="str">
        <f t="shared" si="6"/>
        <v/>
      </c>
      <c r="R656" s="281">
        <f t="shared" si="7"/>
        <v>0</v>
      </c>
      <c r="S656" s="232" t="str">
        <f t="array" ref="S656">XLOOKUP(E656,PESOS!$B$2:$B2624,PESOS!$F$2:$F2624,"")</f>
        <v/>
      </c>
      <c r="T656" s="223" t="str">
        <f t="shared" si="8"/>
        <v/>
      </c>
      <c r="V656" s="277" t="str">
        <f t="shared" si="9"/>
        <v/>
      </c>
      <c r="W656" s="233"/>
    </row>
    <row r="657">
      <c r="B657" s="199"/>
      <c r="C657" s="223"/>
      <c r="E657" s="223"/>
      <c r="F657" s="223" t="str">
        <f t="array" ref="F657">IF(E657="","",XLOOKUP(E657,DATOS!$D$6:$D2624,DATOS!$C$6:$C2624,0,0,1))</f>
        <v/>
      </c>
      <c r="G657" s="189"/>
      <c r="H657" s="189"/>
      <c r="I657" s="270"/>
      <c r="J657" s="270"/>
      <c r="K657" s="270" t="str">
        <f t="shared" si="3"/>
        <v/>
      </c>
      <c r="L657" s="271" t="str">
        <f t="shared" si="4"/>
        <v/>
      </c>
      <c r="M657" s="279"/>
      <c r="N657" s="273" t="str">
        <f t="shared" si="5"/>
        <v/>
      </c>
      <c r="O657" s="274"/>
      <c r="P657" s="275"/>
      <c r="Q657" s="275" t="str">
        <f t="shared" si="6"/>
        <v/>
      </c>
      <c r="R657" s="281">
        <f t="shared" si="7"/>
        <v>0</v>
      </c>
      <c r="S657" s="232" t="str">
        <f t="array" ref="S657">XLOOKUP(E657,PESOS!$B$2:$B2624,PESOS!$F$2:$F2624,"")</f>
        <v/>
      </c>
      <c r="T657" s="223" t="str">
        <f t="shared" si="8"/>
        <v/>
      </c>
      <c r="V657" s="277" t="str">
        <f t="shared" si="9"/>
        <v/>
      </c>
      <c r="W657" s="233"/>
    </row>
    <row r="658">
      <c r="B658" s="199"/>
      <c r="C658" s="223"/>
      <c r="E658" s="223"/>
      <c r="F658" s="223" t="str">
        <f t="array" ref="F658">IF(E658="","",XLOOKUP(E658,DATOS!$D$6:$D2624,DATOS!$C$6:$C2624,0,0,1))</f>
        <v/>
      </c>
      <c r="G658" s="189"/>
      <c r="H658" s="189"/>
      <c r="I658" s="270"/>
      <c r="J658" s="270"/>
      <c r="K658" s="270" t="str">
        <f t="shared" si="3"/>
        <v/>
      </c>
      <c r="L658" s="271" t="str">
        <f t="shared" si="4"/>
        <v/>
      </c>
      <c r="M658" s="279"/>
      <c r="N658" s="273" t="str">
        <f t="shared" si="5"/>
        <v/>
      </c>
      <c r="O658" s="274"/>
      <c r="P658" s="275"/>
      <c r="Q658" s="275" t="str">
        <f t="shared" si="6"/>
        <v/>
      </c>
      <c r="R658" s="281">
        <f t="shared" si="7"/>
        <v>0</v>
      </c>
      <c r="S658" s="232" t="str">
        <f t="array" ref="S658">XLOOKUP(E658,PESOS!$B$2:$B2624,PESOS!$F$2:$F2624,"")</f>
        <v/>
      </c>
      <c r="T658" s="223" t="str">
        <f t="shared" si="8"/>
        <v/>
      </c>
      <c r="V658" s="277" t="str">
        <f t="shared" si="9"/>
        <v/>
      </c>
      <c r="W658" s="233"/>
    </row>
    <row r="659">
      <c r="B659" s="199"/>
      <c r="C659" s="223"/>
      <c r="E659" s="223"/>
      <c r="F659" s="223" t="str">
        <f t="array" ref="F659">IF(E659="","",XLOOKUP(E659,DATOS!$D$6:$D2624,DATOS!$C$6:$C2624,0,0,1))</f>
        <v/>
      </c>
      <c r="G659" s="189"/>
      <c r="H659" s="189"/>
      <c r="I659" s="270"/>
      <c r="J659" s="270"/>
      <c r="K659" s="270" t="str">
        <f t="shared" si="3"/>
        <v/>
      </c>
      <c r="L659" s="271" t="str">
        <f t="shared" si="4"/>
        <v/>
      </c>
      <c r="M659" s="279"/>
      <c r="N659" s="273" t="str">
        <f t="shared" si="5"/>
        <v/>
      </c>
      <c r="O659" s="274"/>
      <c r="P659" s="275"/>
      <c r="Q659" s="275" t="str">
        <f t="shared" si="6"/>
        <v/>
      </c>
      <c r="R659" s="281">
        <f t="shared" si="7"/>
        <v>0</v>
      </c>
      <c r="S659" s="232" t="str">
        <f t="array" ref="S659">XLOOKUP(E659,PESOS!$B$2:$B2624,PESOS!$F$2:$F2624,"")</f>
        <v/>
      </c>
      <c r="T659" s="223" t="str">
        <f t="shared" si="8"/>
        <v/>
      </c>
      <c r="V659" s="277" t="str">
        <f t="shared" si="9"/>
        <v/>
      </c>
      <c r="W659" s="233"/>
    </row>
    <row r="660">
      <c r="B660" s="199"/>
      <c r="C660" s="223"/>
      <c r="E660" s="223"/>
      <c r="F660" s="223" t="str">
        <f t="array" ref="F660">IF(E660="","",XLOOKUP(E660,DATOS!$D$6:$D2624,DATOS!$C$6:$C2624,0,0,1))</f>
        <v/>
      </c>
      <c r="G660" s="189"/>
      <c r="H660" s="189"/>
      <c r="I660" s="270"/>
      <c r="J660" s="270"/>
      <c r="K660" s="270" t="str">
        <f t="shared" si="3"/>
        <v/>
      </c>
      <c r="L660" s="271" t="str">
        <f t="shared" si="4"/>
        <v/>
      </c>
      <c r="M660" s="279"/>
      <c r="N660" s="273" t="str">
        <f t="shared" si="5"/>
        <v/>
      </c>
      <c r="O660" s="274"/>
      <c r="P660" s="275"/>
      <c r="Q660" s="275" t="str">
        <f t="shared" si="6"/>
        <v/>
      </c>
      <c r="R660" s="281">
        <f t="shared" si="7"/>
        <v>0</v>
      </c>
      <c r="S660" s="232" t="str">
        <f t="array" ref="S660">XLOOKUP(E660,PESOS!$B$2:$B2624,PESOS!$F$2:$F2624,"")</f>
        <v/>
      </c>
      <c r="T660" s="223" t="str">
        <f t="shared" si="8"/>
        <v/>
      </c>
      <c r="V660" s="277" t="str">
        <f t="shared" si="9"/>
        <v/>
      </c>
      <c r="W660" s="233"/>
    </row>
    <row r="661">
      <c r="B661" s="199"/>
      <c r="C661" s="223"/>
      <c r="E661" s="223"/>
      <c r="F661" s="223" t="str">
        <f t="array" ref="F661">IF(E661="","",XLOOKUP(E661,DATOS!$D$6:$D2624,DATOS!$C$6:$C2624,0,0,1))</f>
        <v/>
      </c>
      <c r="G661" s="189"/>
      <c r="H661" s="189"/>
      <c r="I661" s="270"/>
      <c r="J661" s="270"/>
      <c r="K661" s="270" t="str">
        <f t="shared" si="3"/>
        <v/>
      </c>
      <c r="L661" s="271" t="str">
        <f t="shared" si="4"/>
        <v/>
      </c>
      <c r="M661" s="279"/>
      <c r="N661" s="273" t="str">
        <f t="shared" si="5"/>
        <v/>
      </c>
      <c r="O661" s="274"/>
      <c r="P661" s="275"/>
      <c r="Q661" s="275" t="str">
        <f t="shared" si="6"/>
        <v/>
      </c>
      <c r="R661" s="281">
        <f t="shared" si="7"/>
        <v>0</v>
      </c>
      <c r="S661" s="232" t="str">
        <f t="array" ref="S661">XLOOKUP(E661,PESOS!$B$2:$B2624,PESOS!$F$2:$F2624,"")</f>
        <v/>
      </c>
      <c r="T661" s="223" t="str">
        <f t="shared" si="8"/>
        <v/>
      </c>
      <c r="V661" s="277" t="str">
        <f t="shared" si="9"/>
        <v/>
      </c>
      <c r="W661" s="233"/>
    </row>
    <row r="662">
      <c r="B662" s="199"/>
      <c r="C662" s="223"/>
      <c r="E662" s="223"/>
      <c r="F662" s="223" t="str">
        <f t="array" ref="F662">IF(E662="","",XLOOKUP(E662,DATOS!$D$6:$D2624,DATOS!$C$6:$C2624,0,0,1))</f>
        <v/>
      </c>
      <c r="G662" s="189"/>
      <c r="H662" s="189"/>
      <c r="I662" s="270"/>
      <c r="J662" s="270"/>
      <c r="K662" s="270" t="str">
        <f t="shared" si="3"/>
        <v/>
      </c>
      <c r="L662" s="271" t="str">
        <f t="shared" si="4"/>
        <v/>
      </c>
      <c r="M662" s="279"/>
      <c r="N662" s="273" t="str">
        <f t="shared" si="5"/>
        <v/>
      </c>
      <c r="O662" s="274"/>
      <c r="P662" s="275"/>
      <c r="Q662" s="275" t="str">
        <f t="shared" si="6"/>
        <v/>
      </c>
      <c r="R662" s="281">
        <f t="shared" si="7"/>
        <v>0</v>
      </c>
      <c r="S662" s="232" t="str">
        <f t="array" ref="S662">XLOOKUP(E662,PESOS!$B$2:$B2624,PESOS!$F$2:$F2624,"")</f>
        <v/>
      </c>
      <c r="T662" s="223" t="str">
        <f t="shared" si="8"/>
        <v/>
      </c>
      <c r="V662" s="277" t="str">
        <f t="shared" si="9"/>
        <v/>
      </c>
      <c r="W662" s="233"/>
    </row>
    <row r="663">
      <c r="B663" s="199"/>
      <c r="C663" s="223"/>
      <c r="E663" s="223"/>
      <c r="F663" s="223" t="str">
        <f t="array" ref="F663">IF(E663="","",XLOOKUP(E663,DATOS!$D$6:$D2624,DATOS!$C$6:$C2624,0,0,1))</f>
        <v/>
      </c>
      <c r="G663" s="189"/>
      <c r="H663" s="189"/>
      <c r="I663" s="270"/>
      <c r="J663" s="270"/>
      <c r="K663" s="270" t="str">
        <f t="shared" si="3"/>
        <v/>
      </c>
      <c r="L663" s="271" t="str">
        <f t="shared" si="4"/>
        <v/>
      </c>
      <c r="M663" s="279"/>
      <c r="N663" s="273" t="str">
        <f t="shared" si="5"/>
        <v/>
      </c>
      <c r="O663" s="274"/>
      <c r="P663" s="275"/>
      <c r="Q663" s="275" t="str">
        <f t="shared" si="6"/>
        <v/>
      </c>
      <c r="R663" s="281">
        <f t="shared" si="7"/>
        <v>0</v>
      </c>
      <c r="S663" s="232" t="str">
        <f t="array" ref="S663">XLOOKUP(E663,PESOS!$B$2:$B2624,PESOS!$F$2:$F2624,"")</f>
        <v/>
      </c>
      <c r="T663" s="223" t="str">
        <f t="shared" si="8"/>
        <v/>
      </c>
      <c r="V663" s="277" t="str">
        <f t="shared" si="9"/>
        <v/>
      </c>
      <c r="W663" s="233"/>
    </row>
    <row r="664">
      <c r="B664" s="199"/>
      <c r="C664" s="223"/>
      <c r="E664" s="223"/>
      <c r="F664" s="223" t="str">
        <f t="array" ref="F664">IF(E664="","",XLOOKUP(E664,DATOS!$D$6:$D2624,DATOS!$C$6:$C2624,0,0,1))</f>
        <v/>
      </c>
      <c r="G664" s="189"/>
      <c r="H664" s="189"/>
      <c r="I664" s="270"/>
      <c r="J664" s="270"/>
      <c r="K664" s="270" t="str">
        <f t="shared" si="3"/>
        <v/>
      </c>
      <c r="L664" s="271" t="str">
        <f t="shared" si="4"/>
        <v/>
      </c>
      <c r="M664" s="279"/>
      <c r="N664" s="273" t="str">
        <f t="shared" si="5"/>
        <v/>
      </c>
      <c r="O664" s="274"/>
      <c r="P664" s="275"/>
      <c r="Q664" s="275" t="str">
        <f t="shared" si="6"/>
        <v/>
      </c>
      <c r="R664" s="281">
        <f t="shared" si="7"/>
        <v>0</v>
      </c>
      <c r="S664" s="232" t="str">
        <f t="array" ref="S664">XLOOKUP(E664,PESOS!$B$2:$B2624,PESOS!$F$2:$F2624,"")</f>
        <v/>
      </c>
      <c r="T664" s="223" t="str">
        <f t="shared" si="8"/>
        <v/>
      </c>
      <c r="V664" s="277" t="str">
        <f t="shared" si="9"/>
        <v/>
      </c>
      <c r="W664" s="233"/>
    </row>
    <row r="665">
      <c r="B665" s="199"/>
      <c r="C665" s="223"/>
      <c r="E665" s="223"/>
      <c r="F665" s="223" t="str">
        <f t="array" ref="F665">IF(E665="","",XLOOKUP(E665,DATOS!$D$6:$D2624,DATOS!$C$6:$C2624,0,0,1))</f>
        <v/>
      </c>
      <c r="G665" s="189"/>
      <c r="H665" s="189"/>
      <c r="I665" s="270"/>
      <c r="J665" s="270"/>
      <c r="K665" s="270" t="str">
        <f t="shared" si="3"/>
        <v/>
      </c>
      <c r="L665" s="271" t="str">
        <f t="shared" si="4"/>
        <v/>
      </c>
      <c r="M665" s="279"/>
      <c r="N665" s="273" t="str">
        <f t="shared" si="5"/>
        <v/>
      </c>
      <c r="O665" s="274"/>
      <c r="P665" s="275"/>
      <c r="Q665" s="275" t="str">
        <f t="shared" si="6"/>
        <v/>
      </c>
      <c r="R665" s="281">
        <f t="shared" si="7"/>
        <v>0</v>
      </c>
      <c r="S665" s="232" t="str">
        <f t="array" ref="S665">XLOOKUP(E665,PESOS!$B$2:$B2624,PESOS!$F$2:$F2624,"")</f>
        <v/>
      </c>
      <c r="T665" s="223" t="str">
        <f t="shared" si="8"/>
        <v/>
      </c>
      <c r="V665" s="277" t="str">
        <f t="shared" si="9"/>
        <v/>
      </c>
      <c r="W665" s="233"/>
    </row>
    <row r="666">
      <c r="B666" s="199"/>
      <c r="C666" s="223"/>
      <c r="E666" s="223"/>
      <c r="F666" s="223" t="str">
        <f t="array" ref="F666">IF(E666="","",XLOOKUP(E666,DATOS!$D$6:$D2624,DATOS!$C$6:$C2624,0,0,1))</f>
        <v/>
      </c>
      <c r="G666" s="189"/>
      <c r="H666" s="189"/>
      <c r="I666" s="270"/>
      <c r="J666" s="270"/>
      <c r="K666" s="270" t="str">
        <f t="shared" si="3"/>
        <v/>
      </c>
      <c r="L666" s="271" t="str">
        <f t="shared" si="4"/>
        <v/>
      </c>
      <c r="M666" s="279"/>
      <c r="N666" s="273" t="str">
        <f t="shared" si="5"/>
        <v/>
      </c>
      <c r="O666" s="274"/>
      <c r="P666" s="275"/>
      <c r="Q666" s="275" t="str">
        <f t="shared" si="6"/>
        <v/>
      </c>
      <c r="R666" s="281">
        <f t="shared" si="7"/>
        <v>0</v>
      </c>
      <c r="S666" s="232" t="str">
        <f t="array" ref="S666">XLOOKUP(E666,PESOS!$B$2:$B2624,PESOS!$F$2:$F2624,"")</f>
        <v/>
      </c>
      <c r="T666" s="223" t="str">
        <f t="shared" si="8"/>
        <v/>
      </c>
      <c r="V666" s="277" t="str">
        <f t="shared" si="9"/>
        <v/>
      </c>
      <c r="W666" s="233"/>
    </row>
    <row r="667">
      <c r="B667" s="199"/>
      <c r="C667" s="223"/>
      <c r="E667" s="223"/>
      <c r="F667" s="223" t="str">
        <f t="array" ref="F667">IF(E667="","",XLOOKUP(E667,DATOS!$D$6:$D2624,DATOS!$C$6:$C2624,0,0,1))</f>
        <v/>
      </c>
      <c r="G667" s="189"/>
      <c r="H667" s="189"/>
      <c r="I667" s="270"/>
      <c r="J667" s="270"/>
      <c r="K667" s="270" t="str">
        <f t="shared" si="3"/>
        <v/>
      </c>
      <c r="L667" s="271" t="str">
        <f t="shared" si="4"/>
        <v/>
      </c>
      <c r="M667" s="279"/>
      <c r="N667" s="273" t="str">
        <f t="shared" si="5"/>
        <v/>
      </c>
      <c r="O667" s="274"/>
      <c r="P667" s="275"/>
      <c r="Q667" s="275" t="str">
        <f t="shared" si="6"/>
        <v/>
      </c>
      <c r="R667" s="281">
        <f t="shared" si="7"/>
        <v>0</v>
      </c>
      <c r="S667" s="232" t="str">
        <f t="array" ref="S667">XLOOKUP(E667,PESOS!$B$2:$B2624,PESOS!$F$2:$F2624,"")</f>
        <v/>
      </c>
      <c r="T667" s="223" t="str">
        <f t="shared" si="8"/>
        <v/>
      </c>
      <c r="V667" s="277" t="str">
        <f t="shared" si="9"/>
        <v/>
      </c>
      <c r="W667" s="233"/>
    </row>
    <row r="668">
      <c r="B668" s="199"/>
      <c r="C668" s="223"/>
      <c r="E668" s="223"/>
      <c r="F668" s="223" t="str">
        <f t="array" ref="F668">IF(E668="","",XLOOKUP(E668,DATOS!$D$6:$D2624,DATOS!$C$6:$C2624,0,0,1))</f>
        <v/>
      </c>
      <c r="G668" s="189"/>
      <c r="H668" s="189"/>
      <c r="I668" s="270"/>
      <c r="J668" s="270"/>
      <c r="K668" s="270" t="str">
        <f t="shared" si="3"/>
        <v/>
      </c>
      <c r="L668" s="271" t="str">
        <f t="shared" si="4"/>
        <v/>
      </c>
      <c r="M668" s="279"/>
      <c r="N668" s="273" t="str">
        <f t="shared" si="5"/>
        <v/>
      </c>
      <c r="O668" s="274"/>
      <c r="P668" s="275"/>
      <c r="Q668" s="275" t="str">
        <f t="shared" si="6"/>
        <v/>
      </c>
      <c r="R668" s="281">
        <f t="shared" si="7"/>
        <v>0</v>
      </c>
      <c r="S668" s="232" t="str">
        <f t="array" ref="S668">XLOOKUP(E668,PESOS!$B$2:$B2624,PESOS!$F$2:$F2624,"")</f>
        <v/>
      </c>
      <c r="T668" s="223" t="str">
        <f t="shared" si="8"/>
        <v/>
      </c>
      <c r="V668" s="277" t="str">
        <f t="shared" si="9"/>
        <v/>
      </c>
      <c r="W668" s="233"/>
    </row>
    <row r="669">
      <c r="B669" s="199"/>
      <c r="C669" s="223"/>
      <c r="E669" s="223"/>
      <c r="F669" s="223" t="str">
        <f t="array" ref="F669">IF(E669="","",XLOOKUP(E669,DATOS!$D$6:$D2624,DATOS!$C$6:$C2624,0,0,1))</f>
        <v/>
      </c>
      <c r="G669" s="189"/>
      <c r="H669" s="189"/>
      <c r="I669" s="270"/>
      <c r="J669" s="270"/>
      <c r="K669" s="270" t="str">
        <f t="shared" si="3"/>
        <v/>
      </c>
      <c r="L669" s="271" t="str">
        <f t="shared" si="4"/>
        <v/>
      </c>
      <c r="M669" s="279"/>
      <c r="N669" s="273" t="str">
        <f t="shared" si="5"/>
        <v/>
      </c>
      <c r="O669" s="274"/>
      <c r="P669" s="275"/>
      <c r="Q669" s="275" t="str">
        <f t="shared" si="6"/>
        <v/>
      </c>
      <c r="R669" s="281">
        <f t="shared" si="7"/>
        <v>0</v>
      </c>
      <c r="S669" s="232" t="str">
        <f t="array" ref="S669">XLOOKUP(E669,PESOS!$B$2:$B2624,PESOS!$F$2:$F2624,"")</f>
        <v/>
      </c>
      <c r="T669" s="223" t="str">
        <f t="shared" si="8"/>
        <v/>
      </c>
      <c r="V669" s="277" t="str">
        <f t="shared" si="9"/>
        <v/>
      </c>
      <c r="W669" s="233"/>
    </row>
    <row r="670">
      <c r="B670" s="199"/>
      <c r="C670" s="223"/>
      <c r="E670" s="223"/>
      <c r="F670" s="223" t="str">
        <f t="array" ref="F670">IF(E670="","",XLOOKUP(E670,DATOS!$D$6:$D2624,DATOS!$C$6:$C2624,0,0,1))</f>
        <v/>
      </c>
      <c r="G670" s="189"/>
      <c r="H670" s="189"/>
      <c r="I670" s="270"/>
      <c r="J670" s="270"/>
      <c r="K670" s="270" t="str">
        <f t="shared" si="3"/>
        <v/>
      </c>
      <c r="L670" s="271" t="str">
        <f t="shared" si="4"/>
        <v/>
      </c>
      <c r="M670" s="279"/>
      <c r="N670" s="273" t="str">
        <f t="shared" si="5"/>
        <v/>
      </c>
      <c r="O670" s="274"/>
      <c r="P670" s="275"/>
      <c r="Q670" s="275" t="str">
        <f t="shared" si="6"/>
        <v/>
      </c>
      <c r="R670" s="281">
        <f t="shared" si="7"/>
        <v>0</v>
      </c>
      <c r="S670" s="232" t="str">
        <f t="array" ref="S670">XLOOKUP(E670,PESOS!$B$2:$B2624,PESOS!$F$2:$F2624,"")</f>
        <v/>
      </c>
      <c r="T670" s="223" t="str">
        <f t="shared" si="8"/>
        <v/>
      </c>
      <c r="V670" s="277" t="str">
        <f t="shared" si="9"/>
        <v/>
      </c>
      <c r="W670" s="233"/>
    </row>
    <row r="671">
      <c r="B671" s="199"/>
      <c r="C671" s="223"/>
      <c r="E671" s="223"/>
      <c r="F671" s="223" t="str">
        <f t="array" ref="F671">IF(E671="","",XLOOKUP(E671,DATOS!$D$6:$D2624,DATOS!$C$6:$C2624,0,0,1))</f>
        <v/>
      </c>
      <c r="G671" s="189"/>
      <c r="H671" s="189"/>
      <c r="I671" s="270"/>
      <c r="J671" s="270"/>
      <c r="K671" s="270" t="str">
        <f t="shared" si="3"/>
        <v/>
      </c>
      <c r="L671" s="271" t="str">
        <f t="shared" si="4"/>
        <v/>
      </c>
      <c r="M671" s="279"/>
      <c r="N671" s="273" t="str">
        <f t="shared" si="5"/>
        <v/>
      </c>
      <c r="O671" s="274"/>
      <c r="P671" s="275"/>
      <c r="Q671" s="275" t="str">
        <f t="shared" si="6"/>
        <v/>
      </c>
      <c r="R671" s="281">
        <f t="shared" si="7"/>
        <v>0</v>
      </c>
      <c r="S671" s="232" t="str">
        <f t="array" ref="S671">XLOOKUP(E671,PESOS!$B$2:$B2624,PESOS!$F$2:$F2624,"")</f>
        <v/>
      </c>
      <c r="T671" s="223" t="str">
        <f t="shared" si="8"/>
        <v/>
      </c>
      <c r="V671" s="277" t="str">
        <f t="shared" si="9"/>
        <v/>
      </c>
      <c r="W671" s="233"/>
    </row>
    <row r="672">
      <c r="B672" s="199"/>
      <c r="C672" s="223"/>
      <c r="E672" s="223"/>
      <c r="F672" s="223" t="str">
        <f t="array" ref="F672">IF(E672="","",XLOOKUP(E672,DATOS!$D$6:$D2624,DATOS!$C$6:$C2624,0,0,1))</f>
        <v/>
      </c>
      <c r="G672" s="189"/>
      <c r="H672" s="189"/>
      <c r="I672" s="270"/>
      <c r="J672" s="270"/>
      <c r="K672" s="270" t="str">
        <f t="shared" si="3"/>
        <v/>
      </c>
      <c r="L672" s="271" t="str">
        <f t="shared" si="4"/>
        <v/>
      </c>
      <c r="M672" s="279"/>
      <c r="N672" s="273" t="str">
        <f t="shared" si="5"/>
        <v/>
      </c>
      <c r="O672" s="274"/>
      <c r="P672" s="275"/>
      <c r="Q672" s="275" t="str">
        <f t="shared" si="6"/>
        <v/>
      </c>
      <c r="R672" s="281">
        <f t="shared" si="7"/>
        <v>0</v>
      </c>
      <c r="S672" s="232" t="str">
        <f t="array" ref="S672">XLOOKUP(E672,PESOS!$B$2:$B2624,PESOS!$F$2:$F2624,"")</f>
        <v/>
      </c>
      <c r="T672" s="223" t="str">
        <f t="shared" si="8"/>
        <v/>
      </c>
      <c r="V672" s="277" t="str">
        <f t="shared" si="9"/>
        <v/>
      </c>
      <c r="W672" s="233"/>
    </row>
    <row r="673">
      <c r="B673" s="199"/>
      <c r="C673" s="223"/>
      <c r="E673" s="223"/>
      <c r="F673" s="223" t="str">
        <f t="array" ref="F673">IF(E673="","",XLOOKUP(E673,DATOS!$D$6:$D2624,DATOS!$C$6:$C2624,0,0,1))</f>
        <v/>
      </c>
      <c r="G673" s="189"/>
      <c r="H673" s="189"/>
      <c r="I673" s="270"/>
      <c r="J673" s="270"/>
      <c r="K673" s="270" t="str">
        <f t="shared" si="3"/>
        <v/>
      </c>
      <c r="L673" s="271" t="str">
        <f t="shared" si="4"/>
        <v/>
      </c>
      <c r="M673" s="279"/>
      <c r="N673" s="273" t="str">
        <f t="shared" si="5"/>
        <v/>
      </c>
      <c r="O673" s="274"/>
      <c r="P673" s="275"/>
      <c r="Q673" s="275" t="str">
        <f t="shared" si="6"/>
        <v/>
      </c>
      <c r="R673" s="281">
        <f t="shared" si="7"/>
        <v>0</v>
      </c>
      <c r="S673" s="232" t="str">
        <f t="array" ref="S673">XLOOKUP(E673,PESOS!$B$2:$B2624,PESOS!$F$2:$F2624,"")</f>
        <v/>
      </c>
      <c r="T673" s="223" t="str">
        <f t="shared" si="8"/>
        <v/>
      </c>
      <c r="V673" s="277" t="str">
        <f t="shared" si="9"/>
        <v/>
      </c>
      <c r="W673" s="233"/>
    </row>
    <row r="674">
      <c r="B674" s="199"/>
      <c r="C674" s="223"/>
      <c r="E674" s="223"/>
      <c r="F674" s="223" t="str">
        <f t="array" ref="F674">IF(E674="","",XLOOKUP(E674,DATOS!$D$6:$D2624,DATOS!$C$6:$C2624,0,0,1))</f>
        <v/>
      </c>
      <c r="G674" s="189"/>
      <c r="H674" s="189"/>
      <c r="I674" s="270"/>
      <c r="J674" s="270"/>
      <c r="K674" s="270" t="str">
        <f t="shared" si="3"/>
        <v/>
      </c>
      <c r="L674" s="271" t="str">
        <f t="shared" si="4"/>
        <v/>
      </c>
      <c r="M674" s="279"/>
      <c r="N674" s="273" t="str">
        <f t="shared" si="5"/>
        <v/>
      </c>
      <c r="O674" s="274"/>
      <c r="P674" s="275"/>
      <c r="Q674" s="275" t="str">
        <f t="shared" si="6"/>
        <v/>
      </c>
      <c r="R674" s="281">
        <f t="shared" si="7"/>
        <v>0</v>
      </c>
      <c r="S674" s="232" t="str">
        <f t="array" ref="S674">XLOOKUP(E674,PESOS!$B$2:$B2624,PESOS!$F$2:$F2624,"")</f>
        <v/>
      </c>
      <c r="T674" s="223" t="str">
        <f t="shared" si="8"/>
        <v/>
      </c>
      <c r="V674" s="277" t="str">
        <f t="shared" si="9"/>
        <v/>
      </c>
      <c r="W674" s="233"/>
    </row>
    <row r="675">
      <c r="B675" s="199"/>
      <c r="C675" s="223"/>
      <c r="E675" s="223"/>
      <c r="F675" s="223" t="str">
        <f t="array" ref="F675">IF(E675="","",XLOOKUP(E675,DATOS!$D$6:$D2624,DATOS!$C$6:$C2624,0,0,1))</f>
        <v/>
      </c>
      <c r="G675" s="189"/>
      <c r="H675" s="189"/>
      <c r="I675" s="270"/>
      <c r="J675" s="270"/>
      <c r="K675" s="270" t="str">
        <f t="shared" si="3"/>
        <v/>
      </c>
      <c r="L675" s="271" t="str">
        <f t="shared" si="4"/>
        <v/>
      </c>
      <c r="M675" s="279"/>
      <c r="N675" s="273" t="str">
        <f t="shared" si="5"/>
        <v/>
      </c>
      <c r="O675" s="274"/>
      <c r="P675" s="275"/>
      <c r="Q675" s="275" t="str">
        <f t="shared" si="6"/>
        <v/>
      </c>
      <c r="R675" s="281">
        <f t="shared" si="7"/>
        <v>0</v>
      </c>
      <c r="S675" s="232" t="str">
        <f t="array" ref="S675">XLOOKUP(E675,PESOS!$B$2:$B2624,PESOS!$F$2:$F2624,"")</f>
        <v/>
      </c>
      <c r="T675" s="223" t="str">
        <f t="shared" si="8"/>
        <v/>
      </c>
      <c r="V675" s="277" t="str">
        <f t="shared" si="9"/>
        <v/>
      </c>
      <c r="W675" s="233"/>
    </row>
    <row r="676">
      <c r="B676" s="199"/>
      <c r="C676" s="223"/>
      <c r="E676" s="223"/>
      <c r="F676" s="223" t="str">
        <f t="array" ref="F676">IF(E676="","",XLOOKUP(E676,DATOS!$D$6:$D2624,DATOS!$C$6:$C2624,0,0,1))</f>
        <v/>
      </c>
      <c r="G676" s="189"/>
      <c r="H676" s="189"/>
      <c r="I676" s="270"/>
      <c r="J676" s="270"/>
      <c r="K676" s="270" t="str">
        <f t="shared" si="3"/>
        <v/>
      </c>
      <c r="L676" s="271" t="str">
        <f t="shared" si="4"/>
        <v/>
      </c>
      <c r="M676" s="279"/>
      <c r="N676" s="273" t="str">
        <f t="shared" si="5"/>
        <v/>
      </c>
      <c r="O676" s="274"/>
      <c r="P676" s="275"/>
      <c r="Q676" s="275" t="str">
        <f t="shared" si="6"/>
        <v/>
      </c>
      <c r="R676" s="281">
        <f t="shared" si="7"/>
        <v>0</v>
      </c>
      <c r="S676" s="232" t="str">
        <f t="array" ref="S676">XLOOKUP(E676,PESOS!$B$2:$B2624,PESOS!$F$2:$F2624,"")</f>
        <v/>
      </c>
      <c r="T676" s="223" t="str">
        <f t="shared" si="8"/>
        <v/>
      </c>
      <c r="V676" s="277" t="str">
        <f t="shared" si="9"/>
        <v/>
      </c>
      <c r="W676" s="233"/>
    </row>
    <row r="677">
      <c r="B677" s="199"/>
      <c r="C677" s="223"/>
      <c r="E677" s="223"/>
      <c r="F677" s="223" t="str">
        <f t="array" ref="F677">IF(E677="","",XLOOKUP(E677,DATOS!$D$6:$D2624,DATOS!$C$6:$C2624,0,0,1))</f>
        <v/>
      </c>
      <c r="G677" s="189"/>
      <c r="H677" s="189"/>
      <c r="I677" s="270"/>
      <c r="J677" s="270"/>
      <c r="K677" s="270" t="str">
        <f t="shared" si="3"/>
        <v/>
      </c>
      <c r="L677" s="271" t="str">
        <f t="shared" si="4"/>
        <v/>
      </c>
      <c r="M677" s="279"/>
      <c r="N677" s="273" t="str">
        <f t="shared" si="5"/>
        <v/>
      </c>
      <c r="O677" s="274"/>
      <c r="P677" s="275"/>
      <c r="Q677" s="275" t="str">
        <f t="shared" si="6"/>
        <v/>
      </c>
      <c r="R677" s="281">
        <f t="shared" si="7"/>
        <v>0</v>
      </c>
      <c r="S677" s="232" t="str">
        <f t="array" ref="S677">XLOOKUP(E677,PESOS!$B$2:$B2624,PESOS!$F$2:$F2624,"")</f>
        <v/>
      </c>
      <c r="T677" s="223" t="str">
        <f t="shared" si="8"/>
        <v/>
      </c>
      <c r="V677" s="277" t="str">
        <f t="shared" si="9"/>
        <v/>
      </c>
      <c r="W677" s="233"/>
    </row>
    <row r="678">
      <c r="B678" s="199"/>
      <c r="C678" s="223"/>
      <c r="E678" s="223"/>
      <c r="F678" s="223" t="str">
        <f t="array" ref="F678">IF(E678="","",XLOOKUP(E678,DATOS!$D$6:$D2624,DATOS!$C$6:$C2624,0,0,1))</f>
        <v/>
      </c>
      <c r="G678" s="189"/>
      <c r="H678" s="189"/>
      <c r="I678" s="270"/>
      <c r="J678" s="270"/>
      <c r="K678" s="270" t="str">
        <f t="shared" si="3"/>
        <v/>
      </c>
      <c r="L678" s="271" t="str">
        <f t="shared" si="4"/>
        <v/>
      </c>
      <c r="M678" s="279"/>
      <c r="N678" s="273" t="str">
        <f t="shared" si="5"/>
        <v/>
      </c>
      <c r="O678" s="274"/>
      <c r="P678" s="275"/>
      <c r="Q678" s="275" t="str">
        <f t="shared" si="6"/>
        <v/>
      </c>
      <c r="R678" s="281">
        <f t="shared" si="7"/>
        <v>0</v>
      </c>
      <c r="S678" s="232" t="str">
        <f t="array" ref="S678">XLOOKUP(E678,PESOS!$B$2:$B2624,PESOS!$F$2:$F2624,"")</f>
        <v/>
      </c>
      <c r="T678" s="223" t="str">
        <f t="shared" si="8"/>
        <v/>
      </c>
      <c r="V678" s="277" t="str">
        <f t="shared" si="9"/>
        <v/>
      </c>
      <c r="W678" s="233"/>
    </row>
    <row r="679">
      <c r="B679" s="199"/>
      <c r="C679" s="223"/>
      <c r="E679" s="223"/>
      <c r="F679" s="223" t="str">
        <f t="array" ref="F679">IF(E679="","",XLOOKUP(E679,DATOS!$D$6:$D2624,DATOS!$C$6:$C2624,0,0,1))</f>
        <v/>
      </c>
      <c r="G679" s="189"/>
      <c r="H679" s="189"/>
      <c r="I679" s="270"/>
      <c r="J679" s="270"/>
      <c r="K679" s="270" t="str">
        <f t="shared" si="3"/>
        <v/>
      </c>
      <c r="L679" s="271" t="str">
        <f t="shared" si="4"/>
        <v/>
      </c>
      <c r="M679" s="279"/>
      <c r="N679" s="273" t="str">
        <f t="shared" si="5"/>
        <v/>
      </c>
      <c r="O679" s="274"/>
      <c r="P679" s="275"/>
      <c r="Q679" s="275" t="str">
        <f t="shared" si="6"/>
        <v/>
      </c>
      <c r="R679" s="281">
        <f t="shared" si="7"/>
        <v>0</v>
      </c>
      <c r="S679" s="232" t="str">
        <f t="array" ref="S679">XLOOKUP(E679,PESOS!$B$2:$B2624,PESOS!$F$2:$F2624,"")</f>
        <v/>
      </c>
      <c r="T679" s="223" t="str">
        <f t="shared" si="8"/>
        <v/>
      </c>
      <c r="V679" s="277" t="str">
        <f t="shared" si="9"/>
        <v/>
      </c>
      <c r="W679" s="233"/>
    </row>
    <row r="680">
      <c r="B680" s="199"/>
      <c r="C680" s="223"/>
      <c r="E680" s="223"/>
      <c r="F680" s="223" t="str">
        <f t="array" ref="F680">IF(E680="","",XLOOKUP(E680,DATOS!$D$6:$D2624,DATOS!$C$6:$C2624,0,0,1))</f>
        <v/>
      </c>
      <c r="G680" s="189"/>
      <c r="H680" s="189"/>
      <c r="I680" s="270"/>
      <c r="J680" s="270"/>
      <c r="K680" s="270" t="str">
        <f t="shared" si="3"/>
        <v/>
      </c>
      <c r="L680" s="271" t="str">
        <f t="shared" si="4"/>
        <v/>
      </c>
      <c r="M680" s="279"/>
      <c r="N680" s="273" t="str">
        <f t="shared" si="5"/>
        <v/>
      </c>
      <c r="O680" s="274"/>
      <c r="P680" s="275"/>
      <c r="Q680" s="275" t="str">
        <f t="shared" si="6"/>
        <v/>
      </c>
      <c r="R680" s="281">
        <f t="shared" si="7"/>
        <v>0</v>
      </c>
      <c r="S680" s="232" t="str">
        <f t="array" ref="S680">XLOOKUP(E680,PESOS!$B$2:$B2624,PESOS!$F$2:$F2624,"")</f>
        <v/>
      </c>
      <c r="T680" s="223" t="str">
        <f t="shared" si="8"/>
        <v/>
      </c>
      <c r="V680" s="277" t="str">
        <f t="shared" si="9"/>
        <v/>
      </c>
      <c r="W680" s="233"/>
    </row>
    <row r="681">
      <c r="B681" s="199"/>
      <c r="C681" s="223"/>
      <c r="E681" s="223"/>
      <c r="F681" s="223" t="str">
        <f t="array" ref="F681">IF(E681="","",XLOOKUP(E681,DATOS!$D$6:$D2624,DATOS!$C$6:$C2624,0,0,1))</f>
        <v/>
      </c>
      <c r="G681" s="189"/>
      <c r="H681" s="189"/>
      <c r="I681" s="270"/>
      <c r="J681" s="270"/>
      <c r="K681" s="270" t="str">
        <f t="shared" si="3"/>
        <v/>
      </c>
      <c r="L681" s="271" t="str">
        <f t="shared" si="4"/>
        <v/>
      </c>
      <c r="M681" s="279"/>
      <c r="N681" s="273" t="str">
        <f t="shared" si="5"/>
        <v/>
      </c>
      <c r="O681" s="274"/>
      <c r="P681" s="275"/>
      <c r="Q681" s="275" t="str">
        <f t="shared" si="6"/>
        <v/>
      </c>
      <c r="R681" s="281">
        <f t="shared" si="7"/>
        <v>0</v>
      </c>
      <c r="S681" s="232" t="str">
        <f t="array" ref="S681">XLOOKUP(E681,PESOS!$B$2:$B2624,PESOS!$F$2:$F2624,"")</f>
        <v/>
      </c>
      <c r="T681" s="223" t="str">
        <f t="shared" si="8"/>
        <v/>
      </c>
      <c r="V681" s="277" t="str">
        <f t="shared" si="9"/>
        <v/>
      </c>
      <c r="W681" s="233"/>
    </row>
    <row r="682">
      <c r="B682" s="199"/>
      <c r="C682" s="223"/>
      <c r="E682" s="223"/>
      <c r="F682" s="223" t="str">
        <f t="array" ref="F682">IF(E682="","",XLOOKUP(E682,DATOS!$D$6:$D2624,DATOS!$C$6:$C2624,0,0,1))</f>
        <v/>
      </c>
      <c r="G682" s="189"/>
      <c r="H682" s="189"/>
      <c r="I682" s="270"/>
      <c r="J682" s="270"/>
      <c r="K682" s="270" t="str">
        <f t="shared" si="3"/>
        <v/>
      </c>
      <c r="L682" s="271" t="str">
        <f t="shared" si="4"/>
        <v/>
      </c>
      <c r="M682" s="279"/>
      <c r="N682" s="273" t="str">
        <f t="shared" si="5"/>
        <v/>
      </c>
      <c r="O682" s="274"/>
      <c r="P682" s="275"/>
      <c r="Q682" s="275" t="str">
        <f t="shared" si="6"/>
        <v/>
      </c>
      <c r="R682" s="281">
        <f t="shared" si="7"/>
        <v>0</v>
      </c>
      <c r="S682" s="232" t="str">
        <f t="array" ref="S682">XLOOKUP(E682,PESOS!$B$2:$B2624,PESOS!$F$2:$F2624,"")</f>
        <v/>
      </c>
      <c r="T682" s="223" t="str">
        <f t="shared" si="8"/>
        <v/>
      </c>
      <c r="V682" s="277" t="str">
        <f t="shared" si="9"/>
        <v/>
      </c>
      <c r="W682" s="233"/>
    </row>
    <row r="683">
      <c r="B683" s="199"/>
      <c r="C683" s="223"/>
      <c r="E683" s="223"/>
      <c r="F683" s="223" t="str">
        <f t="array" ref="F683">IF(E683="","",XLOOKUP(E683,DATOS!$D$6:$D2624,DATOS!$C$6:$C2624,0,0,1))</f>
        <v/>
      </c>
      <c r="G683" s="189"/>
      <c r="H683" s="189"/>
      <c r="I683" s="270"/>
      <c r="J683" s="270"/>
      <c r="K683" s="270" t="str">
        <f t="shared" si="3"/>
        <v/>
      </c>
      <c r="L683" s="271" t="str">
        <f t="shared" si="4"/>
        <v/>
      </c>
      <c r="M683" s="279"/>
      <c r="N683" s="273" t="str">
        <f t="shared" si="5"/>
        <v/>
      </c>
      <c r="O683" s="274"/>
      <c r="P683" s="275"/>
      <c r="Q683" s="275" t="str">
        <f t="shared" si="6"/>
        <v/>
      </c>
      <c r="R683" s="281">
        <f t="shared" si="7"/>
        <v>0</v>
      </c>
      <c r="S683" s="232" t="str">
        <f t="array" ref="S683">XLOOKUP(E683,PESOS!$B$2:$B2624,PESOS!$F$2:$F2624,"")</f>
        <v/>
      </c>
      <c r="T683" s="223" t="str">
        <f t="shared" si="8"/>
        <v/>
      </c>
      <c r="V683" s="277" t="str">
        <f t="shared" si="9"/>
        <v/>
      </c>
      <c r="W683" s="233"/>
    </row>
    <row r="684">
      <c r="B684" s="199"/>
      <c r="C684" s="223"/>
      <c r="E684" s="223"/>
      <c r="F684" s="223" t="str">
        <f t="array" ref="F684">IF(E684="","",XLOOKUP(E684,DATOS!$D$6:$D2624,DATOS!$C$6:$C2624,0,0,1))</f>
        <v/>
      </c>
      <c r="G684" s="189"/>
      <c r="H684" s="189"/>
      <c r="I684" s="270"/>
      <c r="J684" s="270"/>
      <c r="K684" s="270" t="str">
        <f t="shared" si="3"/>
        <v/>
      </c>
      <c r="L684" s="271" t="str">
        <f t="shared" si="4"/>
        <v/>
      </c>
      <c r="M684" s="279"/>
      <c r="N684" s="273" t="str">
        <f t="shared" si="5"/>
        <v/>
      </c>
      <c r="O684" s="274"/>
      <c r="P684" s="275"/>
      <c r="Q684" s="275" t="str">
        <f t="shared" si="6"/>
        <v/>
      </c>
      <c r="R684" s="281">
        <f t="shared" si="7"/>
        <v>0</v>
      </c>
      <c r="S684" s="232" t="str">
        <f t="array" ref="S684">XLOOKUP(E684,PESOS!$B$2:$B2624,PESOS!$F$2:$F2624,"")</f>
        <v/>
      </c>
      <c r="T684" s="223" t="str">
        <f t="shared" si="8"/>
        <v/>
      </c>
      <c r="V684" s="277" t="str">
        <f t="shared" si="9"/>
        <v/>
      </c>
      <c r="W684" s="233"/>
    </row>
    <row r="685">
      <c r="B685" s="199"/>
      <c r="C685" s="223"/>
      <c r="E685" s="223"/>
      <c r="F685" s="223" t="str">
        <f t="array" ref="F685">IF(E685="","",XLOOKUP(E685,DATOS!$D$6:$D2624,DATOS!$C$6:$C2624,0,0,1))</f>
        <v/>
      </c>
      <c r="G685" s="189"/>
      <c r="H685" s="189"/>
      <c r="I685" s="270"/>
      <c r="J685" s="270"/>
      <c r="K685" s="270" t="str">
        <f t="shared" si="3"/>
        <v/>
      </c>
      <c r="L685" s="271" t="str">
        <f t="shared" si="4"/>
        <v/>
      </c>
      <c r="M685" s="279"/>
      <c r="N685" s="273" t="str">
        <f t="shared" si="5"/>
        <v/>
      </c>
      <c r="O685" s="274"/>
      <c r="P685" s="275"/>
      <c r="Q685" s="275" t="str">
        <f t="shared" si="6"/>
        <v/>
      </c>
      <c r="R685" s="281">
        <f t="shared" si="7"/>
        <v>0</v>
      </c>
      <c r="S685" s="232" t="str">
        <f t="array" ref="S685">XLOOKUP(E685,PESOS!$B$2:$B2624,PESOS!$F$2:$F2624,"")</f>
        <v/>
      </c>
      <c r="T685" s="223" t="str">
        <f t="shared" si="8"/>
        <v/>
      </c>
      <c r="V685" s="277" t="str">
        <f t="shared" si="9"/>
        <v/>
      </c>
      <c r="W685" s="233"/>
    </row>
    <row r="686">
      <c r="B686" s="199"/>
      <c r="C686" s="223"/>
      <c r="E686" s="223"/>
      <c r="F686" s="223" t="str">
        <f t="array" ref="F686">IF(E686="","",XLOOKUP(E686,DATOS!$D$6:$D2624,DATOS!$C$6:$C2624,0,0,1))</f>
        <v/>
      </c>
      <c r="G686" s="189"/>
      <c r="H686" s="189"/>
      <c r="I686" s="270"/>
      <c r="J686" s="270"/>
      <c r="K686" s="270" t="str">
        <f t="shared" si="3"/>
        <v/>
      </c>
      <c r="L686" s="271" t="str">
        <f t="shared" si="4"/>
        <v/>
      </c>
      <c r="M686" s="279"/>
      <c r="N686" s="273" t="str">
        <f t="shared" si="5"/>
        <v/>
      </c>
      <c r="O686" s="274"/>
      <c r="P686" s="275"/>
      <c r="Q686" s="275" t="str">
        <f t="shared" si="6"/>
        <v/>
      </c>
      <c r="R686" s="281">
        <f t="shared" si="7"/>
        <v>0</v>
      </c>
      <c r="S686" s="232" t="str">
        <f t="array" ref="S686">XLOOKUP(E686,PESOS!$B$2:$B2624,PESOS!$F$2:$F2624,"")</f>
        <v/>
      </c>
      <c r="T686" s="223" t="str">
        <f t="shared" si="8"/>
        <v/>
      </c>
      <c r="V686" s="277" t="str">
        <f t="shared" si="9"/>
        <v/>
      </c>
      <c r="W686" s="233"/>
    </row>
    <row r="687">
      <c r="B687" s="199"/>
      <c r="C687" s="223"/>
      <c r="E687" s="223"/>
      <c r="F687" s="223" t="str">
        <f t="array" ref="F687">IF(E687="","",XLOOKUP(E687,DATOS!$D$6:$D2624,DATOS!$C$6:$C2624,0,0,1))</f>
        <v/>
      </c>
      <c r="G687" s="189"/>
      <c r="H687" s="189"/>
      <c r="I687" s="270"/>
      <c r="J687" s="270"/>
      <c r="K687" s="270" t="str">
        <f t="shared" si="3"/>
        <v/>
      </c>
      <c r="L687" s="271" t="str">
        <f t="shared" si="4"/>
        <v/>
      </c>
      <c r="M687" s="279"/>
      <c r="N687" s="273" t="str">
        <f t="shared" si="5"/>
        <v/>
      </c>
      <c r="O687" s="274"/>
      <c r="P687" s="275"/>
      <c r="Q687" s="275" t="str">
        <f t="shared" si="6"/>
        <v/>
      </c>
      <c r="R687" s="281">
        <f t="shared" si="7"/>
        <v>0</v>
      </c>
      <c r="S687" s="232" t="str">
        <f t="array" ref="S687">XLOOKUP(E687,PESOS!$B$2:$B2624,PESOS!$F$2:$F2624,"")</f>
        <v/>
      </c>
      <c r="T687" s="223" t="str">
        <f t="shared" si="8"/>
        <v/>
      </c>
      <c r="V687" s="277" t="str">
        <f t="shared" si="9"/>
        <v/>
      </c>
      <c r="W687" s="233"/>
    </row>
    <row r="688">
      <c r="B688" s="199"/>
      <c r="C688" s="223"/>
      <c r="E688" s="223"/>
      <c r="F688" s="223" t="str">
        <f t="array" ref="F688">IF(E688="","",XLOOKUP(E688,DATOS!$D$6:$D2624,DATOS!$C$6:$C2624,0,0,1))</f>
        <v/>
      </c>
      <c r="G688" s="189"/>
      <c r="H688" s="189"/>
      <c r="I688" s="270"/>
      <c r="J688" s="270"/>
      <c r="K688" s="270" t="str">
        <f t="shared" si="3"/>
        <v/>
      </c>
      <c r="L688" s="271" t="str">
        <f t="shared" si="4"/>
        <v/>
      </c>
      <c r="M688" s="279"/>
      <c r="N688" s="273" t="str">
        <f t="shared" si="5"/>
        <v/>
      </c>
      <c r="O688" s="274"/>
      <c r="P688" s="275"/>
      <c r="Q688" s="275" t="str">
        <f t="shared" si="6"/>
        <v/>
      </c>
      <c r="R688" s="281">
        <f t="shared" si="7"/>
        <v>0</v>
      </c>
      <c r="S688" s="232" t="str">
        <f t="array" ref="S688">XLOOKUP(E688,PESOS!$B$2:$B2624,PESOS!$F$2:$F2624,"")</f>
        <v/>
      </c>
      <c r="T688" s="223" t="str">
        <f t="shared" si="8"/>
        <v/>
      </c>
      <c r="V688" s="277" t="str">
        <f t="shared" si="9"/>
        <v/>
      </c>
      <c r="W688" s="233"/>
    </row>
    <row r="689">
      <c r="B689" s="199"/>
      <c r="C689" s="223"/>
      <c r="E689" s="223"/>
      <c r="F689" s="223" t="str">
        <f t="array" ref="F689">IF(E689="","",XLOOKUP(E689,DATOS!$D$6:$D2624,DATOS!$C$6:$C2624,0,0,1))</f>
        <v/>
      </c>
      <c r="G689" s="189"/>
      <c r="H689" s="189"/>
      <c r="I689" s="270"/>
      <c r="J689" s="270"/>
      <c r="K689" s="270" t="str">
        <f t="shared" si="3"/>
        <v/>
      </c>
      <c r="L689" s="271" t="str">
        <f t="shared" si="4"/>
        <v/>
      </c>
      <c r="M689" s="279"/>
      <c r="N689" s="273" t="str">
        <f t="shared" si="5"/>
        <v/>
      </c>
      <c r="O689" s="274"/>
      <c r="P689" s="275"/>
      <c r="Q689" s="275" t="str">
        <f t="shared" si="6"/>
        <v/>
      </c>
      <c r="R689" s="281">
        <f t="shared" si="7"/>
        <v>0</v>
      </c>
      <c r="S689" s="232" t="str">
        <f t="array" ref="S689">XLOOKUP(E689,PESOS!$B$2:$B2624,PESOS!$F$2:$F2624,"")</f>
        <v/>
      </c>
      <c r="T689" s="223" t="str">
        <f t="shared" si="8"/>
        <v/>
      </c>
      <c r="V689" s="277" t="str">
        <f t="shared" si="9"/>
        <v/>
      </c>
      <c r="W689" s="233"/>
    </row>
    <row r="690">
      <c r="B690" s="199"/>
      <c r="C690" s="223"/>
      <c r="E690" s="223"/>
      <c r="F690" s="223" t="str">
        <f t="array" ref="F690">IF(E690="","",XLOOKUP(E690,DATOS!$D$6:$D2624,DATOS!$C$6:$C2624,0,0,1))</f>
        <v/>
      </c>
      <c r="G690" s="189"/>
      <c r="H690" s="189"/>
      <c r="I690" s="270"/>
      <c r="J690" s="270"/>
      <c r="K690" s="270" t="str">
        <f t="shared" si="3"/>
        <v/>
      </c>
      <c r="L690" s="271" t="str">
        <f t="shared" si="4"/>
        <v/>
      </c>
      <c r="M690" s="279"/>
      <c r="N690" s="273" t="str">
        <f t="shared" si="5"/>
        <v/>
      </c>
      <c r="O690" s="274"/>
      <c r="P690" s="275"/>
      <c r="Q690" s="275" t="str">
        <f t="shared" si="6"/>
        <v/>
      </c>
      <c r="R690" s="281">
        <f t="shared" si="7"/>
        <v>0</v>
      </c>
      <c r="S690" s="232" t="str">
        <f t="array" ref="S690">XLOOKUP(E690,PESOS!$B$2:$B2624,PESOS!$F$2:$F2624,"")</f>
        <v/>
      </c>
      <c r="T690" s="223" t="str">
        <f t="shared" si="8"/>
        <v/>
      </c>
      <c r="V690" s="277" t="str">
        <f t="shared" si="9"/>
        <v/>
      </c>
      <c r="W690" s="233"/>
    </row>
    <row r="691">
      <c r="B691" s="199"/>
      <c r="C691" s="223"/>
      <c r="E691" s="223"/>
      <c r="F691" s="223" t="str">
        <f t="array" ref="F691">IF(E691="","",XLOOKUP(E691,DATOS!$D$6:$D2624,DATOS!$C$6:$C2624,0,0,1))</f>
        <v/>
      </c>
      <c r="G691" s="189"/>
      <c r="H691" s="189"/>
      <c r="I691" s="270"/>
      <c r="J691" s="270"/>
      <c r="K691" s="270" t="str">
        <f t="shared" si="3"/>
        <v/>
      </c>
      <c r="L691" s="271" t="str">
        <f t="shared" si="4"/>
        <v/>
      </c>
      <c r="M691" s="279"/>
      <c r="N691" s="273" t="str">
        <f t="shared" si="5"/>
        <v/>
      </c>
      <c r="O691" s="274"/>
      <c r="P691" s="275"/>
      <c r="Q691" s="275" t="str">
        <f t="shared" si="6"/>
        <v/>
      </c>
      <c r="R691" s="281">
        <f t="shared" si="7"/>
        <v>0</v>
      </c>
      <c r="S691" s="232" t="str">
        <f t="array" ref="S691">XLOOKUP(E691,PESOS!$B$2:$B2624,PESOS!$F$2:$F2624,"")</f>
        <v/>
      </c>
      <c r="T691" s="223" t="str">
        <f t="shared" si="8"/>
        <v/>
      </c>
      <c r="V691" s="277" t="str">
        <f t="shared" si="9"/>
        <v/>
      </c>
      <c r="W691" s="233"/>
    </row>
    <row r="692">
      <c r="B692" s="199"/>
      <c r="C692" s="223"/>
      <c r="E692" s="223"/>
      <c r="F692" s="223" t="str">
        <f t="array" ref="F692">IF(E692="","",XLOOKUP(E692,DATOS!$D$6:$D2624,DATOS!$C$6:$C2624,0,0,1))</f>
        <v/>
      </c>
      <c r="G692" s="189"/>
      <c r="H692" s="189"/>
      <c r="I692" s="270"/>
      <c r="J692" s="270"/>
      <c r="K692" s="270" t="str">
        <f t="shared" si="3"/>
        <v/>
      </c>
      <c r="L692" s="271" t="str">
        <f t="shared" si="4"/>
        <v/>
      </c>
      <c r="M692" s="279"/>
      <c r="N692" s="273" t="str">
        <f t="shared" si="5"/>
        <v/>
      </c>
      <c r="O692" s="274"/>
      <c r="P692" s="275"/>
      <c r="Q692" s="275" t="str">
        <f t="shared" si="6"/>
        <v/>
      </c>
      <c r="R692" s="281">
        <f t="shared" si="7"/>
        <v>0</v>
      </c>
      <c r="S692" s="232" t="str">
        <f t="array" ref="S692">XLOOKUP(E692,PESOS!$B$2:$B2624,PESOS!$F$2:$F2624,"")</f>
        <v/>
      </c>
      <c r="T692" s="223" t="str">
        <f t="shared" si="8"/>
        <v/>
      </c>
      <c r="V692" s="277" t="str">
        <f t="shared" si="9"/>
        <v/>
      </c>
      <c r="W692" s="233"/>
    </row>
    <row r="693">
      <c r="B693" s="199"/>
      <c r="C693" s="223"/>
      <c r="E693" s="223"/>
      <c r="F693" s="223" t="str">
        <f t="array" ref="F693">IF(E693="","",XLOOKUP(E693,DATOS!$D$6:$D2624,DATOS!$C$6:$C2624,0,0,1))</f>
        <v/>
      </c>
      <c r="G693" s="189"/>
      <c r="H693" s="189"/>
      <c r="I693" s="270"/>
      <c r="J693" s="270"/>
      <c r="K693" s="270" t="str">
        <f t="shared" si="3"/>
        <v/>
      </c>
      <c r="L693" s="271" t="str">
        <f t="shared" si="4"/>
        <v/>
      </c>
      <c r="M693" s="279"/>
      <c r="N693" s="273" t="str">
        <f t="shared" si="5"/>
        <v/>
      </c>
      <c r="O693" s="274"/>
      <c r="P693" s="275"/>
      <c r="Q693" s="275" t="str">
        <f t="shared" si="6"/>
        <v/>
      </c>
      <c r="R693" s="281">
        <f t="shared" si="7"/>
        <v>0</v>
      </c>
      <c r="S693" s="232" t="str">
        <f t="array" ref="S693">XLOOKUP(E693,PESOS!$B$2:$B2624,PESOS!$F$2:$F2624,"")</f>
        <v/>
      </c>
      <c r="T693" s="223" t="str">
        <f t="shared" si="8"/>
        <v/>
      </c>
      <c r="V693" s="277" t="str">
        <f t="shared" si="9"/>
        <v/>
      </c>
      <c r="W693" s="233"/>
    </row>
    <row r="694">
      <c r="B694" s="199"/>
      <c r="C694" s="223"/>
      <c r="E694" s="223"/>
      <c r="F694" s="223" t="str">
        <f t="array" ref="F694">IF(E694="","",XLOOKUP(E694,DATOS!$D$6:$D2624,DATOS!$C$6:$C2624,0,0,1))</f>
        <v/>
      </c>
      <c r="G694" s="189"/>
      <c r="H694" s="189"/>
      <c r="I694" s="270"/>
      <c r="J694" s="270"/>
      <c r="K694" s="270" t="str">
        <f t="shared" si="3"/>
        <v/>
      </c>
      <c r="L694" s="271" t="str">
        <f t="shared" si="4"/>
        <v/>
      </c>
      <c r="M694" s="279"/>
      <c r="N694" s="273" t="str">
        <f t="shared" si="5"/>
        <v/>
      </c>
      <c r="O694" s="274"/>
      <c r="P694" s="275"/>
      <c r="Q694" s="275" t="str">
        <f t="shared" si="6"/>
        <v/>
      </c>
      <c r="R694" s="281">
        <f t="shared" si="7"/>
        <v>0</v>
      </c>
      <c r="S694" s="232" t="str">
        <f t="array" ref="S694">XLOOKUP(E694,PESOS!$B$2:$B2624,PESOS!$F$2:$F2624,"")</f>
        <v/>
      </c>
      <c r="T694" s="223" t="str">
        <f t="shared" si="8"/>
        <v/>
      </c>
      <c r="V694" s="277" t="str">
        <f t="shared" si="9"/>
        <v/>
      </c>
      <c r="W694" s="233"/>
    </row>
    <row r="695">
      <c r="B695" s="199"/>
      <c r="C695" s="223"/>
      <c r="E695" s="223"/>
      <c r="F695" s="223" t="str">
        <f t="array" ref="F695">IF(E695="","",XLOOKUP(E695,DATOS!$D$6:$D2624,DATOS!$C$6:$C2624,0,0,1))</f>
        <v/>
      </c>
      <c r="G695" s="189"/>
      <c r="H695" s="189"/>
      <c r="I695" s="270"/>
      <c r="J695" s="270"/>
      <c r="K695" s="270" t="str">
        <f t="shared" si="3"/>
        <v/>
      </c>
      <c r="L695" s="271" t="str">
        <f t="shared" si="4"/>
        <v/>
      </c>
      <c r="M695" s="279"/>
      <c r="N695" s="273" t="str">
        <f t="shared" si="5"/>
        <v/>
      </c>
      <c r="O695" s="274"/>
      <c r="P695" s="275"/>
      <c r="Q695" s="275" t="str">
        <f t="shared" si="6"/>
        <v/>
      </c>
      <c r="R695" s="281">
        <f t="shared" si="7"/>
        <v>0</v>
      </c>
      <c r="S695" s="232" t="str">
        <f t="array" ref="S695">XLOOKUP(E695,PESOS!$B$2:$B2624,PESOS!$F$2:$F2624,"")</f>
        <v/>
      </c>
      <c r="T695" s="223" t="str">
        <f t="shared" si="8"/>
        <v/>
      </c>
      <c r="V695" s="277" t="str">
        <f t="shared" si="9"/>
        <v/>
      </c>
      <c r="W695" s="233"/>
    </row>
    <row r="696">
      <c r="B696" s="199"/>
      <c r="C696" s="223"/>
      <c r="E696" s="223"/>
      <c r="F696" s="223" t="str">
        <f t="array" ref="F696">IF(E696="","",XLOOKUP(E696,DATOS!$D$6:$D2624,DATOS!$C$6:$C2624,0,0,1))</f>
        <v/>
      </c>
      <c r="G696" s="189"/>
      <c r="H696" s="189"/>
      <c r="I696" s="270"/>
      <c r="J696" s="270"/>
      <c r="K696" s="270" t="str">
        <f t="shared" si="3"/>
        <v/>
      </c>
      <c r="L696" s="271" t="str">
        <f t="shared" si="4"/>
        <v/>
      </c>
      <c r="M696" s="279"/>
      <c r="N696" s="273" t="str">
        <f t="shared" si="5"/>
        <v/>
      </c>
      <c r="O696" s="274"/>
      <c r="P696" s="275"/>
      <c r="Q696" s="275" t="str">
        <f t="shared" si="6"/>
        <v/>
      </c>
      <c r="R696" s="281">
        <f t="shared" si="7"/>
        <v>0</v>
      </c>
      <c r="S696" s="232" t="str">
        <f t="array" ref="S696">XLOOKUP(E696,PESOS!$B$2:$B2624,PESOS!$F$2:$F2624,"")</f>
        <v/>
      </c>
      <c r="T696" s="223" t="str">
        <f t="shared" si="8"/>
        <v/>
      </c>
      <c r="V696" s="277" t="str">
        <f t="shared" si="9"/>
        <v/>
      </c>
      <c r="W696" s="233"/>
    </row>
    <row r="697">
      <c r="B697" s="199"/>
      <c r="C697" s="223"/>
      <c r="E697" s="223"/>
      <c r="F697" s="223" t="str">
        <f t="array" ref="F697">IF(E697="","",XLOOKUP(E697,DATOS!$D$6:$D2624,DATOS!$C$6:$C2624,0,0,1))</f>
        <v/>
      </c>
      <c r="G697" s="189"/>
      <c r="H697" s="189"/>
      <c r="I697" s="270"/>
      <c r="J697" s="270"/>
      <c r="K697" s="270" t="str">
        <f t="shared" si="3"/>
        <v/>
      </c>
      <c r="L697" s="271" t="str">
        <f t="shared" si="4"/>
        <v/>
      </c>
      <c r="M697" s="279"/>
      <c r="N697" s="273" t="str">
        <f t="shared" si="5"/>
        <v/>
      </c>
      <c r="O697" s="274"/>
      <c r="P697" s="275"/>
      <c r="Q697" s="275" t="str">
        <f t="shared" si="6"/>
        <v/>
      </c>
      <c r="R697" s="281">
        <f t="shared" si="7"/>
        <v>0</v>
      </c>
      <c r="S697" s="232" t="str">
        <f t="array" ref="S697">XLOOKUP(E697,PESOS!$B$2:$B2624,PESOS!$F$2:$F2624,"")</f>
        <v/>
      </c>
      <c r="T697" s="223" t="str">
        <f t="shared" si="8"/>
        <v/>
      </c>
      <c r="V697" s="277" t="str">
        <f t="shared" si="9"/>
        <v/>
      </c>
      <c r="W697" s="233"/>
    </row>
    <row r="698">
      <c r="B698" s="199"/>
      <c r="C698" s="223"/>
      <c r="E698" s="223"/>
      <c r="F698" s="223" t="str">
        <f t="array" ref="F698">IF(E698="","",XLOOKUP(E698,DATOS!$D$6:$D2624,DATOS!$C$6:$C2624,0,0,1))</f>
        <v/>
      </c>
      <c r="G698" s="189"/>
      <c r="H698" s="189"/>
      <c r="I698" s="270"/>
      <c r="J698" s="270"/>
      <c r="K698" s="270" t="str">
        <f t="shared" si="3"/>
        <v/>
      </c>
      <c r="L698" s="271" t="str">
        <f t="shared" si="4"/>
        <v/>
      </c>
      <c r="M698" s="279"/>
      <c r="N698" s="273" t="str">
        <f t="shared" si="5"/>
        <v/>
      </c>
      <c r="O698" s="274"/>
      <c r="P698" s="275"/>
      <c r="Q698" s="275" t="str">
        <f t="shared" si="6"/>
        <v/>
      </c>
      <c r="R698" s="281">
        <f t="shared" si="7"/>
        <v>0</v>
      </c>
      <c r="S698" s="232" t="str">
        <f t="array" ref="S698">XLOOKUP(E698,PESOS!$B$2:$B2624,PESOS!$F$2:$F2624,"")</f>
        <v/>
      </c>
      <c r="T698" s="223" t="str">
        <f t="shared" si="8"/>
        <v/>
      </c>
      <c r="V698" s="277" t="str">
        <f t="shared" si="9"/>
        <v/>
      </c>
      <c r="W698" s="233"/>
    </row>
    <row r="699">
      <c r="B699" s="199"/>
      <c r="C699" s="223"/>
      <c r="E699" s="223"/>
      <c r="F699" s="223" t="str">
        <f t="array" ref="F699">IF(E699="","",XLOOKUP(E699,DATOS!$D$6:$D2624,DATOS!$C$6:$C2624,0,0,1))</f>
        <v/>
      </c>
      <c r="G699" s="189"/>
      <c r="H699" s="189"/>
      <c r="I699" s="270"/>
      <c r="J699" s="270"/>
      <c r="K699" s="270" t="str">
        <f t="shared" si="3"/>
        <v/>
      </c>
      <c r="L699" s="271" t="str">
        <f t="shared" si="4"/>
        <v/>
      </c>
      <c r="M699" s="279"/>
      <c r="N699" s="273" t="str">
        <f t="shared" si="5"/>
        <v/>
      </c>
      <c r="O699" s="274"/>
      <c r="P699" s="275"/>
      <c r="Q699" s="275" t="str">
        <f t="shared" si="6"/>
        <v/>
      </c>
      <c r="R699" s="281">
        <f t="shared" si="7"/>
        <v>0</v>
      </c>
      <c r="S699" s="232" t="str">
        <f t="array" ref="S699">XLOOKUP(E699,PESOS!$B$2:$B2624,PESOS!$F$2:$F2624,"")</f>
        <v/>
      </c>
      <c r="T699" s="223" t="str">
        <f t="shared" si="8"/>
        <v/>
      </c>
      <c r="V699" s="277" t="str">
        <f t="shared" si="9"/>
        <v/>
      </c>
      <c r="W699" s="233"/>
    </row>
    <row r="700">
      <c r="B700" s="199"/>
      <c r="C700" s="223"/>
      <c r="E700" s="223"/>
      <c r="F700" s="223" t="str">
        <f t="array" ref="F700">IF(E700="","",XLOOKUP(E700,DATOS!$D$6:$D2624,DATOS!$C$6:$C2624,0,0,1))</f>
        <v/>
      </c>
      <c r="G700" s="189"/>
      <c r="H700" s="189"/>
      <c r="I700" s="270"/>
      <c r="J700" s="270"/>
      <c r="K700" s="270" t="str">
        <f t="shared" si="3"/>
        <v/>
      </c>
      <c r="L700" s="271" t="str">
        <f t="shared" si="4"/>
        <v/>
      </c>
      <c r="M700" s="279"/>
      <c r="N700" s="273" t="str">
        <f t="shared" si="5"/>
        <v/>
      </c>
      <c r="O700" s="274"/>
      <c r="P700" s="275"/>
      <c r="Q700" s="275" t="str">
        <f t="shared" si="6"/>
        <v/>
      </c>
      <c r="R700" s="281">
        <f t="shared" si="7"/>
        <v>0</v>
      </c>
      <c r="S700" s="232" t="str">
        <f t="array" ref="S700">XLOOKUP(E700,PESOS!$B$2:$B2624,PESOS!$F$2:$F2624,"")</f>
        <v/>
      </c>
      <c r="T700" s="223" t="str">
        <f t="shared" si="8"/>
        <v/>
      </c>
      <c r="V700" s="277" t="str">
        <f t="shared" si="9"/>
        <v/>
      </c>
      <c r="W700" s="233"/>
    </row>
    <row r="701">
      <c r="B701" s="199"/>
      <c r="C701" s="223"/>
      <c r="E701" s="223"/>
      <c r="F701" s="223" t="str">
        <f t="array" ref="F701">IF(E701="","",XLOOKUP(E701,DATOS!$D$6:$D2624,DATOS!$C$6:$C2624,0,0,1))</f>
        <v/>
      </c>
      <c r="G701" s="189"/>
      <c r="H701" s="189"/>
      <c r="I701" s="270"/>
      <c r="J701" s="270"/>
      <c r="K701" s="270" t="str">
        <f t="shared" si="3"/>
        <v/>
      </c>
      <c r="L701" s="271" t="str">
        <f t="shared" si="4"/>
        <v/>
      </c>
      <c r="M701" s="279"/>
      <c r="N701" s="273" t="str">
        <f t="shared" si="5"/>
        <v/>
      </c>
      <c r="O701" s="274"/>
      <c r="P701" s="275"/>
      <c r="Q701" s="275" t="str">
        <f t="shared" si="6"/>
        <v/>
      </c>
      <c r="R701" s="281">
        <f t="shared" si="7"/>
        <v>0</v>
      </c>
      <c r="S701" s="232" t="str">
        <f t="array" ref="S701">XLOOKUP(E701,PESOS!$B$2:$B2624,PESOS!$F$2:$F2624,"")</f>
        <v/>
      </c>
      <c r="T701" s="223" t="str">
        <f t="shared" si="8"/>
        <v/>
      </c>
      <c r="V701" s="277" t="str">
        <f t="shared" si="9"/>
        <v/>
      </c>
      <c r="W701" s="233"/>
    </row>
    <row r="702">
      <c r="B702" s="199"/>
      <c r="C702" s="223"/>
      <c r="E702" s="223"/>
      <c r="F702" s="223" t="str">
        <f t="array" ref="F702">IF(E702="","",XLOOKUP(E702,DATOS!$D$6:$D2624,DATOS!$C$6:$C2624,0,0,1))</f>
        <v/>
      </c>
      <c r="G702" s="189"/>
      <c r="H702" s="189"/>
      <c r="I702" s="270"/>
      <c r="J702" s="270"/>
      <c r="K702" s="270" t="str">
        <f t="shared" si="3"/>
        <v/>
      </c>
      <c r="L702" s="271" t="str">
        <f t="shared" si="4"/>
        <v/>
      </c>
      <c r="M702" s="279"/>
      <c r="N702" s="273" t="str">
        <f t="shared" si="5"/>
        <v/>
      </c>
      <c r="O702" s="274"/>
      <c r="P702" s="275"/>
      <c r="Q702" s="275" t="str">
        <f t="shared" si="6"/>
        <v/>
      </c>
      <c r="R702" s="281">
        <f t="shared" si="7"/>
        <v>0</v>
      </c>
      <c r="S702" s="232" t="str">
        <f t="array" ref="S702">XLOOKUP(E702,PESOS!$B$2:$B2624,PESOS!$F$2:$F2624,"")</f>
        <v/>
      </c>
      <c r="T702" s="223" t="str">
        <f t="shared" si="8"/>
        <v/>
      </c>
      <c r="V702" s="277" t="str">
        <f t="shared" si="9"/>
        <v/>
      </c>
      <c r="W702" s="233"/>
    </row>
    <row r="703">
      <c r="B703" s="199"/>
      <c r="C703" s="223"/>
      <c r="E703" s="223"/>
      <c r="F703" s="223" t="str">
        <f t="array" ref="F703">IF(E703="","",XLOOKUP(E703,DATOS!$D$6:$D2624,DATOS!$C$6:$C2624,0,0,1))</f>
        <v/>
      </c>
      <c r="G703" s="189"/>
      <c r="H703" s="189"/>
      <c r="I703" s="270"/>
      <c r="J703" s="270"/>
      <c r="K703" s="270" t="str">
        <f t="shared" si="3"/>
        <v/>
      </c>
      <c r="L703" s="271" t="str">
        <f t="shared" si="4"/>
        <v/>
      </c>
      <c r="M703" s="279"/>
      <c r="N703" s="273" t="str">
        <f t="shared" si="5"/>
        <v/>
      </c>
      <c r="O703" s="274"/>
      <c r="P703" s="275"/>
      <c r="Q703" s="275" t="str">
        <f t="shared" si="6"/>
        <v/>
      </c>
      <c r="R703" s="281">
        <f t="shared" si="7"/>
        <v>0</v>
      </c>
      <c r="S703" s="232" t="str">
        <f t="array" ref="S703">XLOOKUP(E703,PESOS!$B$2:$B2624,PESOS!$F$2:$F2624,"")</f>
        <v/>
      </c>
      <c r="T703" s="223" t="str">
        <f t="shared" si="8"/>
        <v/>
      </c>
      <c r="V703" s="277" t="str">
        <f t="shared" si="9"/>
        <v/>
      </c>
      <c r="W703" s="233"/>
    </row>
    <row r="704">
      <c r="B704" s="199"/>
      <c r="C704" s="223"/>
      <c r="E704" s="223"/>
      <c r="F704" s="223" t="str">
        <f t="array" ref="F704">IF(E704="","",XLOOKUP(E704,DATOS!$D$6:$D2624,DATOS!$C$6:$C2624,0,0,1))</f>
        <v/>
      </c>
      <c r="G704" s="189"/>
      <c r="H704" s="189"/>
      <c r="I704" s="270"/>
      <c r="J704" s="270"/>
      <c r="K704" s="270" t="str">
        <f t="shared" si="3"/>
        <v/>
      </c>
      <c r="L704" s="271" t="str">
        <f t="shared" si="4"/>
        <v/>
      </c>
      <c r="M704" s="279"/>
      <c r="N704" s="273" t="str">
        <f t="shared" si="5"/>
        <v/>
      </c>
      <c r="O704" s="274"/>
      <c r="P704" s="275"/>
      <c r="Q704" s="275" t="str">
        <f t="shared" si="6"/>
        <v/>
      </c>
      <c r="R704" s="281">
        <f t="shared" si="7"/>
        <v>0</v>
      </c>
      <c r="S704" s="232" t="str">
        <f t="array" ref="S704">XLOOKUP(E704,PESOS!$B$2:$B2624,PESOS!$F$2:$F2624,"")</f>
        <v/>
      </c>
      <c r="T704" s="223" t="str">
        <f t="shared" si="8"/>
        <v/>
      </c>
      <c r="V704" s="277" t="str">
        <f t="shared" si="9"/>
        <v/>
      </c>
      <c r="W704" s="233"/>
    </row>
    <row r="705">
      <c r="B705" s="199"/>
      <c r="C705" s="223"/>
      <c r="E705" s="223"/>
      <c r="F705" s="223" t="str">
        <f t="array" ref="F705">IF(E705="","",XLOOKUP(E705,DATOS!$D$6:$D2624,DATOS!$C$6:$C2624,0,0,1))</f>
        <v/>
      </c>
      <c r="G705" s="189"/>
      <c r="H705" s="189"/>
      <c r="I705" s="270"/>
      <c r="J705" s="270"/>
      <c r="K705" s="270" t="str">
        <f t="shared" si="3"/>
        <v/>
      </c>
      <c r="L705" s="271" t="str">
        <f t="shared" si="4"/>
        <v/>
      </c>
      <c r="M705" s="279"/>
      <c r="N705" s="273" t="str">
        <f t="shared" si="5"/>
        <v/>
      </c>
      <c r="O705" s="274"/>
      <c r="P705" s="275"/>
      <c r="Q705" s="275" t="str">
        <f t="shared" si="6"/>
        <v/>
      </c>
      <c r="R705" s="281">
        <f t="shared" si="7"/>
        <v>0</v>
      </c>
      <c r="S705" s="232" t="str">
        <f t="array" ref="S705">XLOOKUP(E705,PESOS!$B$2:$B2624,PESOS!$F$2:$F2624,"")</f>
        <v/>
      </c>
      <c r="T705" s="223" t="str">
        <f t="shared" si="8"/>
        <v/>
      </c>
      <c r="V705" s="277" t="str">
        <f t="shared" si="9"/>
        <v/>
      </c>
      <c r="W705" s="233"/>
    </row>
    <row r="706">
      <c r="B706" s="199"/>
      <c r="C706" s="223"/>
      <c r="E706" s="223"/>
      <c r="F706" s="223" t="str">
        <f t="array" ref="F706">IF(E706="","",XLOOKUP(E706,DATOS!$D$6:$D2624,DATOS!$C$6:$C2624,0,0,1))</f>
        <v/>
      </c>
      <c r="G706" s="189"/>
      <c r="H706" s="189"/>
      <c r="I706" s="270"/>
      <c r="J706" s="270"/>
      <c r="K706" s="270" t="str">
        <f t="shared" si="3"/>
        <v/>
      </c>
      <c r="L706" s="271" t="str">
        <f t="shared" si="4"/>
        <v/>
      </c>
      <c r="M706" s="279"/>
      <c r="N706" s="273" t="str">
        <f t="shared" si="5"/>
        <v/>
      </c>
      <c r="O706" s="274"/>
      <c r="P706" s="275"/>
      <c r="Q706" s="275" t="str">
        <f t="shared" si="6"/>
        <v/>
      </c>
      <c r="R706" s="281">
        <f t="shared" si="7"/>
        <v>0</v>
      </c>
      <c r="S706" s="232" t="str">
        <f t="array" ref="S706">XLOOKUP(E706,PESOS!$B$2:$B2624,PESOS!$F$2:$F2624,"")</f>
        <v/>
      </c>
      <c r="T706" s="223" t="str">
        <f t="shared" si="8"/>
        <v/>
      </c>
      <c r="V706" s="277" t="str">
        <f t="shared" si="9"/>
        <v/>
      </c>
      <c r="W706" s="233"/>
    </row>
    <row r="707">
      <c r="B707" s="199"/>
      <c r="C707" s="223"/>
      <c r="E707" s="223"/>
      <c r="F707" s="223" t="str">
        <f t="array" ref="F707">IF(E707="","",XLOOKUP(E707,DATOS!$D$6:$D2624,DATOS!$C$6:$C2624,0,0,1))</f>
        <v/>
      </c>
      <c r="G707" s="189"/>
      <c r="H707" s="189"/>
      <c r="I707" s="270"/>
      <c r="J707" s="270"/>
      <c r="K707" s="270" t="str">
        <f t="shared" si="3"/>
        <v/>
      </c>
      <c r="L707" s="271" t="str">
        <f t="shared" si="4"/>
        <v/>
      </c>
      <c r="M707" s="279"/>
      <c r="N707" s="273" t="str">
        <f t="shared" si="5"/>
        <v/>
      </c>
      <c r="O707" s="274"/>
      <c r="P707" s="275"/>
      <c r="Q707" s="275" t="str">
        <f t="shared" si="6"/>
        <v/>
      </c>
      <c r="R707" s="281">
        <f t="shared" si="7"/>
        <v>0</v>
      </c>
      <c r="S707" s="232" t="str">
        <f t="array" ref="S707">XLOOKUP(E707,PESOS!$B$2:$B2624,PESOS!$F$2:$F2624,"")</f>
        <v/>
      </c>
      <c r="T707" s="223" t="str">
        <f t="shared" si="8"/>
        <v/>
      </c>
      <c r="V707" s="277" t="str">
        <f t="shared" si="9"/>
        <v/>
      </c>
      <c r="W707" s="233"/>
    </row>
    <row r="708">
      <c r="B708" s="199"/>
      <c r="C708" s="223"/>
      <c r="E708" s="223"/>
      <c r="F708" s="223" t="str">
        <f t="array" ref="F708">IF(E708="","",XLOOKUP(E708,DATOS!$D$6:$D2624,DATOS!$C$6:$C2624,0,0,1))</f>
        <v/>
      </c>
      <c r="G708" s="189"/>
      <c r="H708" s="189"/>
      <c r="I708" s="270"/>
      <c r="J708" s="270"/>
      <c r="K708" s="270" t="str">
        <f t="shared" si="3"/>
        <v/>
      </c>
      <c r="L708" s="271" t="str">
        <f t="shared" si="4"/>
        <v/>
      </c>
      <c r="M708" s="279"/>
      <c r="N708" s="273" t="str">
        <f t="shared" si="5"/>
        <v/>
      </c>
      <c r="O708" s="274"/>
      <c r="P708" s="275"/>
      <c r="Q708" s="275" t="str">
        <f t="shared" si="6"/>
        <v/>
      </c>
      <c r="R708" s="281">
        <f t="shared" si="7"/>
        <v>0</v>
      </c>
      <c r="S708" s="232" t="str">
        <f t="array" ref="S708">XLOOKUP(E708,PESOS!$B$2:$B2624,PESOS!$F$2:$F2624,"")</f>
        <v/>
      </c>
      <c r="T708" s="223" t="str">
        <f t="shared" si="8"/>
        <v/>
      </c>
      <c r="V708" s="277" t="str">
        <f t="shared" si="9"/>
        <v/>
      </c>
      <c r="W708" s="233"/>
    </row>
    <row r="709">
      <c r="B709" s="199"/>
      <c r="C709" s="223"/>
      <c r="E709" s="223"/>
      <c r="F709" s="223" t="str">
        <f t="array" ref="F709">IF(E709="","",XLOOKUP(E709,DATOS!$D$6:$D2624,DATOS!$C$6:$C2624,0,0,1))</f>
        <v/>
      </c>
      <c r="G709" s="189"/>
      <c r="H709" s="189"/>
      <c r="I709" s="270"/>
      <c r="J709" s="270"/>
      <c r="K709" s="270" t="str">
        <f t="shared" si="3"/>
        <v/>
      </c>
      <c r="L709" s="271" t="str">
        <f t="shared" si="4"/>
        <v/>
      </c>
      <c r="M709" s="279"/>
      <c r="N709" s="273" t="str">
        <f t="shared" si="5"/>
        <v/>
      </c>
      <c r="O709" s="274"/>
      <c r="P709" s="275"/>
      <c r="Q709" s="275" t="str">
        <f t="shared" si="6"/>
        <v/>
      </c>
      <c r="R709" s="281">
        <f t="shared" si="7"/>
        <v>0</v>
      </c>
      <c r="S709" s="232" t="str">
        <f t="array" ref="S709">XLOOKUP(E709,PESOS!$B$2:$B2624,PESOS!$F$2:$F2624,"")</f>
        <v/>
      </c>
      <c r="T709" s="223" t="str">
        <f t="shared" si="8"/>
        <v/>
      </c>
      <c r="V709" s="277" t="str">
        <f t="shared" si="9"/>
        <v/>
      </c>
      <c r="W709" s="233"/>
    </row>
    <row r="710">
      <c r="B710" s="199"/>
      <c r="C710" s="223"/>
      <c r="E710" s="223"/>
      <c r="F710" s="223" t="str">
        <f t="array" ref="F710">IF(E710="","",XLOOKUP(E710,DATOS!$D$6:$D2624,DATOS!$C$6:$C2624,0,0,1))</f>
        <v/>
      </c>
      <c r="G710" s="189"/>
      <c r="H710" s="189"/>
      <c r="I710" s="270"/>
      <c r="J710" s="270"/>
      <c r="K710" s="270" t="str">
        <f t="shared" si="3"/>
        <v/>
      </c>
      <c r="L710" s="271" t="str">
        <f t="shared" si="4"/>
        <v/>
      </c>
      <c r="M710" s="279"/>
      <c r="N710" s="273" t="str">
        <f t="shared" si="5"/>
        <v/>
      </c>
      <c r="O710" s="274"/>
      <c r="P710" s="275"/>
      <c r="Q710" s="275" t="str">
        <f t="shared" si="6"/>
        <v/>
      </c>
      <c r="R710" s="281">
        <f t="shared" si="7"/>
        <v>0</v>
      </c>
      <c r="S710" s="232" t="str">
        <f t="array" ref="S710">XLOOKUP(E710,PESOS!$B$2:$B2624,PESOS!$F$2:$F2624,"")</f>
        <v/>
      </c>
      <c r="T710" s="223" t="str">
        <f t="shared" si="8"/>
        <v/>
      </c>
      <c r="V710" s="277" t="str">
        <f t="shared" si="9"/>
        <v/>
      </c>
      <c r="W710" s="233"/>
    </row>
    <row r="711">
      <c r="B711" s="199"/>
      <c r="C711" s="223"/>
      <c r="E711" s="223"/>
      <c r="F711" s="223" t="str">
        <f t="array" ref="F711">IF(E711="","",XLOOKUP(E711,DATOS!$D$6:$D2624,DATOS!$C$6:$C2624,0,0,1))</f>
        <v/>
      </c>
      <c r="G711" s="189"/>
      <c r="H711" s="189"/>
      <c r="I711" s="270"/>
      <c r="J711" s="270"/>
      <c r="K711" s="270" t="str">
        <f t="shared" si="3"/>
        <v/>
      </c>
      <c r="L711" s="271" t="str">
        <f t="shared" si="4"/>
        <v/>
      </c>
      <c r="M711" s="279"/>
      <c r="N711" s="273" t="str">
        <f t="shared" si="5"/>
        <v/>
      </c>
      <c r="O711" s="274"/>
      <c r="P711" s="275"/>
      <c r="Q711" s="275" t="str">
        <f t="shared" si="6"/>
        <v/>
      </c>
      <c r="R711" s="281">
        <f t="shared" si="7"/>
        <v>0</v>
      </c>
      <c r="S711" s="232" t="str">
        <f t="array" ref="S711">XLOOKUP(E711,PESOS!$B$2:$B2624,PESOS!$F$2:$F2624,"")</f>
        <v/>
      </c>
      <c r="T711" s="223" t="str">
        <f t="shared" si="8"/>
        <v/>
      </c>
      <c r="V711" s="277" t="str">
        <f t="shared" si="9"/>
        <v/>
      </c>
      <c r="W711" s="233"/>
    </row>
    <row r="712">
      <c r="B712" s="199"/>
      <c r="C712" s="223"/>
      <c r="E712" s="223"/>
      <c r="F712" s="223" t="str">
        <f t="array" ref="F712">IF(E712="","",XLOOKUP(E712,DATOS!$D$6:$D2624,DATOS!$C$6:$C2624,0,0,1))</f>
        <v/>
      </c>
      <c r="G712" s="189"/>
      <c r="H712" s="189"/>
      <c r="I712" s="270"/>
      <c r="J712" s="270"/>
      <c r="K712" s="270" t="str">
        <f t="shared" si="3"/>
        <v/>
      </c>
      <c r="L712" s="271" t="str">
        <f t="shared" si="4"/>
        <v/>
      </c>
      <c r="M712" s="279"/>
      <c r="N712" s="273" t="str">
        <f t="shared" si="5"/>
        <v/>
      </c>
      <c r="O712" s="274"/>
      <c r="P712" s="275"/>
      <c r="Q712" s="275" t="str">
        <f t="shared" si="6"/>
        <v/>
      </c>
      <c r="R712" s="281">
        <f t="shared" si="7"/>
        <v>0</v>
      </c>
      <c r="S712" s="232" t="str">
        <f t="array" ref="S712">XLOOKUP(E712,PESOS!$B$2:$B2624,PESOS!$F$2:$F2624,"")</f>
        <v/>
      </c>
      <c r="T712" s="223" t="str">
        <f t="shared" si="8"/>
        <v/>
      </c>
      <c r="V712" s="277" t="str">
        <f t="shared" si="9"/>
        <v/>
      </c>
      <c r="W712" s="233"/>
    </row>
    <row r="713">
      <c r="B713" s="199"/>
      <c r="C713" s="223"/>
      <c r="E713" s="223"/>
      <c r="F713" s="223" t="str">
        <f t="array" ref="F713">IF(E713="","",XLOOKUP(E713,DATOS!$D$6:$D2624,DATOS!$C$6:$C2624,0,0,1))</f>
        <v/>
      </c>
      <c r="G713" s="189"/>
      <c r="H713" s="189"/>
      <c r="I713" s="270"/>
      <c r="J713" s="270"/>
      <c r="K713" s="270" t="str">
        <f t="shared" si="3"/>
        <v/>
      </c>
      <c r="L713" s="271" t="str">
        <f t="shared" si="4"/>
        <v/>
      </c>
      <c r="M713" s="279"/>
      <c r="N713" s="273" t="str">
        <f t="shared" si="5"/>
        <v/>
      </c>
      <c r="O713" s="274"/>
      <c r="P713" s="275"/>
      <c r="Q713" s="275" t="str">
        <f t="shared" si="6"/>
        <v/>
      </c>
      <c r="R713" s="281">
        <f t="shared" si="7"/>
        <v>0</v>
      </c>
      <c r="S713" s="232" t="str">
        <f t="array" ref="S713">XLOOKUP(E713,PESOS!$B$2:$B2624,PESOS!$F$2:$F2624,"")</f>
        <v/>
      </c>
      <c r="T713" s="223" t="str">
        <f t="shared" si="8"/>
        <v/>
      </c>
      <c r="V713" s="277" t="str">
        <f t="shared" si="9"/>
        <v/>
      </c>
      <c r="W713" s="233"/>
    </row>
    <row r="714">
      <c r="B714" s="199"/>
      <c r="C714" s="223"/>
      <c r="E714" s="223"/>
      <c r="F714" s="223" t="str">
        <f t="array" ref="F714">IF(E714="","",XLOOKUP(E714,DATOS!$D$6:$D2624,DATOS!$C$6:$C2624,0,0,1))</f>
        <v/>
      </c>
      <c r="G714" s="189"/>
      <c r="H714" s="189"/>
      <c r="I714" s="270"/>
      <c r="J714" s="270"/>
      <c r="K714" s="270" t="str">
        <f t="shared" si="3"/>
        <v/>
      </c>
      <c r="L714" s="271" t="str">
        <f t="shared" si="4"/>
        <v/>
      </c>
      <c r="M714" s="279"/>
      <c r="N714" s="273" t="str">
        <f t="shared" si="5"/>
        <v/>
      </c>
      <c r="O714" s="274"/>
      <c r="P714" s="275"/>
      <c r="Q714" s="275" t="str">
        <f t="shared" si="6"/>
        <v/>
      </c>
      <c r="R714" s="281">
        <f t="shared" si="7"/>
        <v>0</v>
      </c>
      <c r="S714" s="232" t="str">
        <f t="array" ref="S714">XLOOKUP(E714,PESOS!$B$2:$B2624,PESOS!$F$2:$F2624,"")</f>
        <v/>
      </c>
      <c r="T714" s="223" t="str">
        <f t="shared" si="8"/>
        <v/>
      </c>
      <c r="V714" s="277" t="str">
        <f t="shared" si="9"/>
        <v/>
      </c>
      <c r="W714" s="233"/>
    </row>
    <row r="715">
      <c r="B715" s="199"/>
      <c r="C715" s="223"/>
      <c r="E715" s="223"/>
      <c r="F715" s="223" t="str">
        <f t="array" ref="F715">IF(E715="","",XLOOKUP(E715,DATOS!$D$6:$D2624,DATOS!$C$6:$C2624,0,0,1))</f>
        <v/>
      </c>
      <c r="G715" s="189"/>
      <c r="H715" s="189"/>
      <c r="I715" s="270"/>
      <c r="J715" s="270"/>
      <c r="K715" s="270" t="str">
        <f t="shared" si="3"/>
        <v/>
      </c>
      <c r="L715" s="271" t="str">
        <f t="shared" si="4"/>
        <v/>
      </c>
      <c r="M715" s="279"/>
      <c r="N715" s="273" t="str">
        <f t="shared" si="5"/>
        <v/>
      </c>
      <c r="O715" s="274"/>
      <c r="P715" s="275"/>
      <c r="Q715" s="275" t="str">
        <f t="shared" si="6"/>
        <v/>
      </c>
      <c r="R715" s="281">
        <f t="shared" si="7"/>
        <v>0</v>
      </c>
      <c r="S715" s="232" t="str">
        <f t="array" ref="S715">XLOOKUP(E715,PESOS!$B$2:$B2624,PESOS!$F$2:$F2624,"")</f>
        <v/>
      </c>
      <c r="T715" s="223" t="str">
        <f t="shared" si="8"/>
        <v/>
      </c>
      <c r="V715" s="277" t="str">
        <f t="shared" si="9"/>
        <v/>
      </c>
      <c r="W715" s="233"/>
    </row>
    <row r="716">
      <c r="B716" s="199"/>
      <c r="C716" s="223"/>
      <c r="E716" s="223"/>
      <c r="F716" s="223" t="str">
        <f t="array" ref="F716">IF(E716="","",XLOOKUP(E716,DATOS!$D$6:$D2624,DATOS!$C$6:$C2624,0,0,1))</f>
        <v/>
      </c>
      <c r="G716" s="189"/>
      <c r="H716" s="189"/>
      <c r="I716" s="270"/>
      <c r="J716" s="270"/>
      <c r="K716" s="270" t="str">
        <f t="shared" si="3"/>
        <v/>
      </c>
      <c r="L716" s="271" t="str">
        <f t="shared" si="4"/>
        <v/>
      </c>
      <c r="M716" s="279"/>
      <c r="N716" s="273" t="str">
        <f t="shared" si="5"/>
        <v/>
      </c>
      <c r="O716" s="274"/>
      <c r="P716" s="275"/>
      <c r="Q716" s="275" t="str">
        <f t="shared" si="6"/>
        <v/>
      </c>
      <c r="R716" s="281">
        <f t="shared" si="7"/>
        <v>0</v>
      </c>
      <c r="S716" s="232" t="str">
        <f t="array" ref="S716">XLOOKUP(E716,PESOS!$B$2:$B2624,PESOS!$F$2:$F2624,"")</f>
        <v/>
      </c>
      <c r="T716" s="223" t="str">
        <f t="shared" si="8"/>
        <v/>
      </c>
      <c r="V716" s="277" t="str">
        <f t="shared" si="9"/>
        <v/>
      </c>
      <c r="W716" s="233"/>
    </row>
    <row r="717">
      <c r="B717" s="199"/>
      <c r="C717" s="223"/>
      <c r="E717" s="223"/>
      <c r="F717" s="223" t="str">
        <f t="array" ref="F717">IF(E717="","",XLOOKUP(E717,DATOS!$D$6:$D2624,DATOS!$C$6:$C2624,0,0,1))</f>
        <v/>
      </c>
      <c r="G717" s="189"/>
      <c r="H717" s="189"/>
      <c r="I717" s="270"/>
      <c r="J717" s="270"/>
      <c r="K717" s="270" t="str">
        <f t="shared" si="3"/>
        <v/>
      </c>
      <c r="L717" s="271" t="str">
        <f t="shared" si="4"/>
        <v/>
      </c>
      <c r="M717" s="279"/>
      <c r="N717" s="273" t="str">
        <f t="shared" si="5"/>
        <v/>
      </c>
      <c r="O717" s="274"/>
      <c r="P717" s="275"/>
      <c r="Q717" s="275" t="str">
        <f t="shared" si="6"/>
        <v/>
      </c>
      <c r="R717" s="281">
        <f t="shared" si="7"/>
        <v>0</v>
      </c>
      <c r="S717" s="232" t="str">
        <f t="array" ref="S717">XLOOKUP(E717,PESOS!$B$2:$B2624,PESOS!$F$2:$F2624,"")</f>
        <v/>
      </c>
      <c r="T717" s="223" t="str">
        <f t="shared" si="8"/>
        <v/>
      </c>
      <c r="V717" s="277" t="str">
        <f t="shared" si="9"/>
        <v/>
      </c>
      <c r="W717" s="233"/>
    </row>
    <row r="718">
      <c r="B718" s="199"/>
      <c r="C718" s="223"/>
      <c r="E718" s="223"/>
      <c r="F718" s="223" t="str">
        <f t="array" ref="F718">IF(E718="","",XLOOKUP(E718,DATOS!$D$6:$D2624,DATOS!$C$6:$C2624,0,0,1))</f>
        <v/>
      </c>
      <c r="G718" s="189"/>
      <c r="H718" s="189"/>
      <c r="I718" s="270"/>
      <c r="J718" s="270"/>
      <c r="K718" s="270" t="str">
        <f t="shared" si="3"/>
        <v/>
      </c>
      <c r="L718" s="271" t="str">
        <f t="shared" si="4"/>
        <v/>
      </c>
      <c r="M718" s="279"/>
      <c r="N718" s="273" t="str">
        <f t="shared" si="5"/>
        <v/>
      </c>
      <c r="O718" s="274"/>
      <c r="P718" s="275"/>
      <c r="Q718" s="275" t="str">
        <f t="shared" si="6"/>
        <v/>
      </c>
      <c r="R718" s="281">
        <f t="shared" si="7"/>
        <v>0</v>
      </c>
      <c r="S718" s="232" t="str">
        <f t="array" ref="S718">XLOOKUP(E718,PESOS!$B$2:$B2624,PESOS!$F$2:$F2624,"")</f>
        <v/>
      </c>
      <c r="T718" s="223" t="str">
        <f t="shared" si="8"/>
        <v/>
      </c>
      <c r="V718" s="277" t="str">
        <f t="shared" si="9"/>
        <v/>
      </c>
      <c r="W718" s="233"/>
    </row>
    <row r="719">
      <c r="B719" s="199"/>
      <c r="C719" s="223"/>
      <c r="E719" s="223"/>
      <c r="F719" s="223" t="str">
        <f t="array" ref="F719">IF(E719="","",XLOOKUP(E719,DATOS!$D$6:$D2624,DATOS!$C$6:$C2624,0,0,1))</f>
        <v/>
      </c>
      <c r="G719" s="189"/>
      <c r="H719" s="189"/>
      <c r="I719" s="270"/>
      <c r="J719" s="270"/>
      <c r="K719" s="270" t="str">
        <f t="shared" si="3"/>
        <v/>
      </c>
      <c r="L719" s="271" t="str">
        <f t="shared" si="4"/>
        <v/>
      </c>
      <c r="M719" s="279"/>
      <c r="N719" s="273" t="str">
        <f t="shared" si="5"/>
        <v/>
      </c>
      <c r="O719" s="274"/>
      <c r="P719" s="275"/>
      <c r="Q719" s="275" t="str">
        <f t="shared" si="6"/>
        <v/>
      </c>
      <c r="R719" s="281">
        <f t="shared" si="7"/>
        <v>0</v>
      </c>
      <c r="S719" s="232" t="str">
        <f t="array" ref="S719">XLOOKUP(E719,PESOS!$B$2:$B2624,PESOS!$F$2:$F2624,"")</f>
        <v/>
      </c>
      <c r="T719" s="223" t="str">
        <f t="shared" si="8"/>
        <v/>
      </c>
      <c r="V719" s="277" t="str">
        <f t="shared" si="9"/>
        <v/>
      </c>
      <c r="W719" s="233"/>
    </row>
    <row r="720">
      <c r="B720" s="199"/>
      <c r="C720" s="223"/>
      <c r="E720" s="223"/>
      <c r="F720" s="223" t="str">
        <f t="array" ref="F720">IF(E720="","",XLOOKUP(E720,DATOS!$D$6:$D2624,DATOS!$C$6:$C2624,0,0,1))</f>
        <v/>
      </c>
      <c r="G720" s="189"/>
      <c r="H720" s="189"/>
      <c r="I720" s="270"/>
      <c r="J720" s="270"/>
      <c r="K720" s="270" t="str">
        <f t="shared" si="3"/>
        <v/>
      </c>
      <c r="L720" s="271" t="str">
        <f t="shared" si="4"/>
        <v/>
      </c>
      <c r="M720" s="279"/>
      <c r="N720" s="273" t="str">
        <f t="shared" si="5"/>
        <v/>
      </c>
      <c r="O720" s="274"/>
      <c r="P720" s="275"/>
      <c r="Q720" s="275" t="str">
        <f t="shared" si="6"/>
        <v/>
      </c>
      <c r="R720" s="281">
        <f t="shared" si="7"/>
        <v>0</v>
      </c>
      <c r="S720" s="232" t="str">
        <f t="array" ref="S720">XLOOKUP(E720,PESOS!$B$2:$B2624,PESOS!$F$2:$F2624,"")</f>
        <v/>
      </c>
      <c r="T720" s="223" t="str">
        <f t="shared" si="8"/>
        <v/>
      </c>
      <c r="V720" s="277" t="str">
        <f t="shared" si="9"/>
        <v/>
      </c>
      <c r="W720" s="233"/>
    </row>
    <row r="721">
      <c r="B721" s="199"/>
      <c r="C721" s="223"/>
      <c r="E721" s="223"/>
      <c r="F721" s="223" t="str">
        <f t="array" ref="F721">IF(E721="","",XLOOKUP(E721,DATOS!$D$6:$D2624,DATOS!$C$6:$C2624,0,0,1))</f>
        <v/>
      </c>
      <c r="G721" s="189"/>
      <c r="H721" s="189"/>
      <c r="I721" s="270"/>
      <c r="J721" s="270"/>
      <c r="K721" s="270" t="str">
        <f t="shared" si="3"/>
        <v/>
      </c>
      <c r="L721" s="271" t="str">
        <f t="shared" si="4"/>
        <v/>
      </c>
      <c r="M721" s="279"/>
      <c r="N721" s="273" t="str">
        <f t="shared" si="5"/>
        <v/>
      </c>
      <c r="O721" s="274"/>
      <c r="P721" s="275"/>
      <c r="Q721" s="275" t="str">
        <f t="shared" si="6"/>
        <v/>
      </c>
      <c r="R721" s="281">
        <f t="shared" si="7"/>
        <v>0</v>
      </c>
      <c r="S721" s="232" t="str">
        <f t="array" ref="S721">XLOOKUP(E721,PESOS!$B$2:$B2624,PESOS!$F$2:$F2624,"")</f>
        <v/>
      </c>
      <c r="T721" s="223" t="str">
        <f t="shared" si="8"/>
        <v/>
      </c>
      <c r="V721" s="277" t="str">
        <f t="shared" si="9"/>
        <v/>
      </c>
      <c r="W721" s="233"/>
    </row>
    <row r="722">
      <c r="B722" s="199"/>
      <c r="C722" s="223"/>
      <c r="E722" s="223"/>
      <c r="F722" s="223" t="str">
        <f t="array" ref="F722">IF(E722="","",XLOOKUP(E722,DATOS!$D$6:$D2624,DATOS!$C$6:$C2624,0,0,1))</f>
        <v/>
      </c>
      <c r="G722" s="189"/>
      <c r="H722" s="189"/>
      <c r="I722" s="270"/>
      <c r="J722" s="270"/>
      <c r="K722" s="270" t="str">
        <f t="shared" si="3"/>
        <v/>
      </c>
      <c r="L722" s="271" t="str">
        <f t="shared" si="4"/>
        <v/>
      </c>
      <c r="M722" s="279"/>
      <c r="N722" s="273" t="str">
        <f t="shared" si="5"/>
        <v/>
      </c>
      <c r="O722" s="274"/>
      <c r="P722" s="275"/>
      <c r="Q722" s="275" t="str">
        <f t="shared" si="6"/>
        <v/>
      </c>
      <c r="R722" s="281">
        <f t="shared" si="7"/>
        <v>0</v>
      </c>
      <c r="S722" s="232" t="str">
        <f t="array" ref="S722">XLOOKUP(E722,PESOS!$B$2:$B2624,PESOS!$F$2:$F2624,"")</f>
        <v/>
      </c>
      <c r="T722" s="223" t="str">
        <f t="shared" si="8"/>
        <v/>
      </c>
      <c r="V722" s="277" t="str">
        <f t="shared" si="9"/>
        <v/>
      </c>
      <c r="W722" s="233"/>
    </row>
    <row r="723">
      <c r="B723" s="199"/>
      <c r="C723" s="223"/>
      <c r="E723" s="223"/>
      <c r="F723" s="223" t="str">
        <f t="array" ref="F723">IF(E723="","",XLOOKUP(E723,DATOS!$D$6:$D2624,DATOS!$C$6:$C2624,0,0,1))</f>
        <v/>
      </c>
      <c r="G723" s="189"/>
      <c r="H723" s="189"/>
      <c r="I723" s="270"/>
      <c r="J723" s="270"/>
      <c r="K723" s="270" t="str">
        <f t="shared" si="3"/>
        <v/>
      </c>
      <c r="L723" s="271" t="str">
        <f t="shared" si="4"/>
        <v/>
      </c>
      <c r="M723" s="279"/>
      <c r="N723" s="273" t="str">
        <f t="shared" si="5"/>
        <v/>
      </c>
      <c r="O723" s="274"/>
      <c r="P723" s="275"/>
      <c r="Q723" s="275" t="str">
        <f t="shared" si="6"/>
        <v/>
      </c>
      <c r="R723" s="281">
        <f t="shared" si="7"/>
        <v>0</v>
      </c>
      <c r="S723" s="232" t="str">
        <f t="array" ref="S723">XLOOKUP(E723,PESOS!$B$2:$B2624,PESOS!$F$2:$F2624,"")</f>
        <v/>
      </c>
      <c r="T723" s="223" t="str">
        <f t="shared" si="8"/>
        <v/>
      </c>
      <c r="V723" s="277" t="str">
        <f t="shared" si="9"/>
        <v/>
      </c>
      <c r="W723" s="233"/>
    </row>
    <row r="724">
      <c r="B724" s="199"/>
      <c r="C724" s="223"/>
      <c r="E724" s="223"/>
      <c r="F724" s="223" t="str">
        <f t="array" ref="F724">IF(E724="","",XLOOKUP(E724,DATOS!$D$6:$D2624,DATOS!$C$6:$C2624,0,0,1))</f>
        <v/>
      </c>
      <c r="G724" s="189"/>
      <c r="H724" s="189"/>
      <c r="I724" s="270"/>
      <c r="J724" s="270"/>
      <c r="K724" s="270" t="str">
        <f t="shared" si="3"/>
        <v/>
      </c>
      <c r="L724" s="271" t="str">
        <f t="shared" si="4"/>
        <v/>
      </c>
      <c r="M724" s="279"/>
      <c r="N724" s="273" t="str">
        <f t="shared" si="5"/>
        <v/>
      </c>
      <c r="O724" s="274"/>
      <c r="P724" s="275"/>
      <c r="Q724" s="275" t="str">
        <f t="shared" si="6"/>
        <v/>
      </c>
      <c r="R724" s="281">
        <f t="shared" si="7"/>
        <v>0</v>
      </c>
      <c r="S724" s="232" t="str">
        <f t="array" ref="S724">XLOOKUP(E724,PESOS!$B$2:$B2624,PESOS!$F$2:$F2624,"")</f>
        <v/>
      </c>
      <c r="T724" s="223" t="str">
        <f t="shared" si="8"/>
        <v/>
      </c>
      <c r="V724" s="277" t="str">
        <f t="shared" si="9"/>
        <v/>
      </c>
      <c r="W724" s="233"/>
    </row>
    <row r="725">
      <c r="B725" s="199"/>
      <c r="C725" s="223"/>
      <c r="E725" s="223"/>
      <c r="F725" s="223" t="str">
        <f t="array" ref="F725">IF(E725="","",XLOOKUP(E725,DATOS!$D$6:$D2624,DATOS!$C$6:$C2624,0,0,1))</f>
        <v/>
      </c>
      <c r="G725" s="189"/>
      <c r="H725" s="189"/>
      <c r="I725" s="270"/>
      <c r="J725" s="270"/>
      <c r="K725" s="270" t="str">
        <f t="shared" si="3"/>
        <v/>
      </c>
      <c r="L725" s="271" t="str">
        <f t="shared" si="4"/>
        <v/>
      </c>
      <c r="M725" s="279"/>
      <c r="N725" s="273" t="str">
        <f t="shared" si="5"/>
        <v/>
      </c>
      <c r="O725" s="274"/>
      <c r="P725" s="275"/>
      <c r="Q725" s="275" t="str">
        <f t="shared" si="6"/>
        <v/>
      </c>
      <c r="R725" s="281">
        <f t="shared" si="7"/>
        <v>0</v>
      </c>
      <c r="S725" s="232" t="str">
        <f t="array" ref="S725">XLOOKUP(E725,PESOS!$B$2:$B2624,PESOS!$F$2:$F2624,"")</f>
        <v/>
      </c>
      <c r="T725" s="223" t="str">
        <f t="shared" si="8"/>
        <v/>
      </c>
      <c r="V725" s="277" t="str">
        <f t="shared" si="9"/>
        <v/>
      </c>
      <c r="W725" s="233"/>
    </row>
    <row r="726">
      <c r="B726" s="199"/>
      <c r="C726" s="223"/>
      <c r="E726" s="223"/>
      <c r="F726" s="223" t="str">
        <f t="array" ref="F726">IF(E726="","",XLOOKUP(E726,DATOS!$D$6:$D2624,DATOS!$C$6:$C2624,0,0,1))</f>
        <v/>
      </c>
      <c r="G726" s="189"/>
      <c r="H726" s="189"/>
      <c r="I726" s="270"/>
      <c r="J726" s="270"/>
      <c r="K726" s="270" t="str">
        <f t="shared" si="3"/>
        <v/>
      </c>
      <c r="L726" s="271" t="str">
        <f t="shared" si="4"/>
        <v/>
      </c>
      <c r="M726" s="279"/>
      <c r="N726" s="273" t="str">
        <f t="shared" si="5"/>
        <v/>
      </c>
      <c r="O726" s="274"/>
      <c r="P726" s="275"/>
      <c r="Q726" s="275" t="str">
        <f t="shared" si="6"/>
        <v/>
      </c>
      <c r="R726" s="281">
        <f t="shared" si="7"/>
        <v>0</v>
      </c>
      <c r="S726" s="232" t="str">
        <f t="array" ref="S726">XLOOKUP(E726,PESOS!$B$2:$B2624,PESOS!$F$2:$F2624,"")</f>
        <v/>
      </c>
      <c r="T726" s="223" t="str">
        <f t="shared" si="8"/>
        <v/>
      </c>
      <c r="V726" s="277" t="str">
        <f t="shared" si="9"/>
        <v/>
      </c>
      <c r="W726" s="233"/>
    </row>
    <row r="727">
      <c r="B727" s="199"/>
      <c r="C727" s="223"/>
      <c r="E727" s="223"/>
      <c r="F727" s="223" t="str">
        <f t="array" ref="F727">IF(E727="","",XLOOKUP(E727,DATOS!$D$6:$D2624,DATOS!$C$6:$C2624,0,0,1))</f>
        <v/>
      </c>
      <c r="G727" s="189"/>
      <c r="H727" s="189"/>
      <c r="I727" s="270"/>
      <c r="J727" s="270"/>
      <c r="K727" s="270" t="str">
        <f t="shared" si="3"/>
        <v/>
      </c>
      <c r="L727" s="271" t="str">
        <f t="shared" si="4"/>
        <v/>
      </c>
      <c r="M727" s="279"/>
      <c r="N727" s="273" t="str">
        <f t="shared" si="5"/>
        <v/>
      </c>
      <c r="O727" s="274"/>
      <c r="P727" s="275"/>
      <c r="Q727" s="275" t="str">
        <f t="shared" si="6"/>
        <v/>
      </c>
      <c r="R727" s="281">
        <f t="shared" si="7"/>
        <v>0</v>
      </c>
      <c r="S727" s="232" t="str">
        <f t="array" ref="S727">XLOOKUP(E727,PESOS!$B$2:$B2624,PESOS!$F$2:$F2624,"")</f>
        <v/>
      </c>
      <c r="T727" s="223" t="str">
        <f t="shared" si="8"/>
        <v/>
      </c>
      <c r="V727" s="277" t="str">
        <f t="shared" si="9"/>
        <v/>
      </c>
      <c r="W727" s="233"/>
    </row>
    <row r="728">
      <c r="B728" s="199"/>
      <c r="C728" s="223"/>
      <c r="E728" s="223"/>
      <c r="F728" s="223" t="str">
        <f t="array" ref="F728">IF(E728="","",XLOOKUP(E728,DATOS!$D$6:$D2624,DATOS!$C$6:$C2624,0,0,1))</f>
        <v/>
      </c>
      <c r="G728" s="189"/>
      <c r="H728" s="189"/>
      <c r="I728" s="270"/>
      <c r="J728" s="270"/>
      <c r="K728" s="270" t="str">
        <f t="shared" si="3"/>
        <v/>
      </c>
      <c r="L728" s="271" t="str">
        <f t="shared" si="4"/>
        <v/>
      </c>
      <c r="M728" s="279"/>
      <c r="N728" s="273" t="str">
        <f t="shared" si="5"/>
        <v/>
      </c>
      <c r="O728" s="274"/>
      <c r="P728" s="275"/>
      <c r="Q728" s="275" t="str">
        <f t="shared" si="6"/>
        <v/>
      </c>
      <c r="R728" s="281">
        <f t="shared" si="7"/>
        <v>0</v>
      </c>
      <c r="S728" s="232" t="str">
        <f t="array" ref="S728">XLOOKUP(E728,PESOS!$B$2:$B2624,PESOS!$F$2:$F2624,"")</f>
        <v/>
      </c>
      <c r="T728" s="223" t="str">
        <f t="shared" si="8"/>
        <v/>
      </c>
      <c r="V728" s="277" t="str">
        <f t="shared" si="9"/>
        <v/>
      </c>
      <c r="W728" s="233"/>
    </row>
    <row r="729">
      <c r="B729" s="199"/>
      <c r="C729" s="223"/>
      <c r="E729" s="223"/>
      <c r="F729" s="223" t="str">
        <f t="array" ref="F729">IF(E729="","",XLOOKUP(E729,DATOS!$D$6:$D2624,DATOS!$C$6:$C2624,0,0,1))</f>
        <v/>
      </c>
      <c r="G729" s="189"/>
      <c r="H729" s="189"/>
      <c r="I729" s="270"/>
      <c r="J729" s="270"/>
      <c r="K729" s="270" t="str">
        <f t="shared" si="3"/>
        <v/>
      </c>
      <c r="L729" s="271" t="str">
        <f t="shared" si="4"/>
        <v/>
      </c>
      <c r="M729" s="279"/>
      <c r="N729" s="273" t="str">
        <f t="shared" si="5"/>
        <v/>
      </c>
      <c r="O729" s="274"/>
      <c r="P729" s="275"/>
      <c r="Q729" s="275" t="str">
        <f t="shared" si="6"/>
        <v/>
      </c>
      <c r="R729" s="281">
        <f t="shared" si="7"/>
        <v>0</v>
      </c>
      <c r="S729" s="232" t="str">
        <f t="array" ref="S729">XLOOKUP(E729,PESOS!$B$2:$B2624,PESOS!$F$2:$F2624,"")</f>
        <v/>
      </c>
      <c r="T729" s="223" t="str">
        <f t="shared" si="8"/>
        <v/>
      </c>
      <c r="V729" s="277" t="str">
        <f t="shared" si="9"/>
        <v/>
      </c>
      <c r="W729" s="233"/>
    </row>
    <row r="730">
      <c r="B730" s="199"/>
      <c r="C730" s="223"/>
      <c r="E730" s="223"/>
      <c r="F730" s="223" t="str">
        <f t="array" ref="F730">IF(E730="","",XLOOKUP(E730,DATOS!$D$6:$D2624,DATOS!$C$6:$C2624,0,0,1))</f>
        <v/>
      </c>
      <c r="G730" s="189"/>
      <c r="H730" s="189"/>
      <c r="I730" s="270"/>
      <c r="J730" s="270"/>
      <c r="K730" s="270" t="str">
        <f t="shared" si="3"/>
        <v/>
      </c>
      <c r="L730" s="271" t="str">
        <f t="shared" si="4"/>
        <v/>
      </c>
      <c r="M730" s="279"/>
      <c r="N730" s="273" t="str">
        <f t="shared" si="5"/>
        <v/>
      </c>
      <c r="O730" s="274"/>
      <c r="P730" s="275"/>
      <c r="Q730" s="275" t="str">
        <f t="shared" si="6"/>
        <v/>
      </c>
      <c r="R730" s="281">
        <f t="shared" si="7"/>
        <v>0</v>
      </c>
      <c r="S730" s="232" t="str">
        <f t="array" ref="S730">XLOOKUP(E730,PESOS!$B$2:$B2624,PESOS!$F$2:$F2624,"")</f>
        <v/>
      </c>
      <c r="T730" s="223" t="str">
        <f t="shared" si="8"/>
        <v/>
      </c>
      <c r="V730" s="277" t="str">
        <f t="shared" si="9"/>
        <v/>
      </c>
      <c r="W730" s="233"/>
    </row>
    <row r="731">
      <c r="B731" s="199"/>
      <c r="C731" s="223"/>
      <c r="E731" s="223"/>
      <c r="F731" s="223" t="str">
        <f t="array" ref="F731">IF(E731="","",XLOOKUP(E731,DATOS!$D$6:$D2624,DATOS!$C$6:$C2624,0,0,1))</f>
        <v/>
      </c>
      <c r="G731" s="189"/>
      <c r="H731" s="189"/>
      <c r="I731" s="270"/>
      <c r="J731" s="270"/>
      <c r="K731" s="270" t="str">
        <f t="shared" si="3"/>
        <v/>
      </c>
      <c r="L731" s="271" t="str">
        <f t="shared" si="4"/>
        <v/>
      </c>
      <c r="M731" s="279"/>
      <c r="N731" s="273" t="str">
        <f t="shared" si="5"/>
        <v/>
      </c>
      <c r="O731" s="274"/>
      <c r="P731" s="275"/>
      <c r="Q731" s="275" t="str">
        <f t="shared" si="6"/>
        <v/>
      </c>
      <c r="R731" s="281">
        <f t="shared" si="7"/>
        <v>0</v>
      </c>
      <c r="S731" s="232" t="str">
        <f t="array" ref="S731">XLOOKUP(E731,PESOS!$B$2:$B2624,PESOS!$F$2:$F2624,"")</f>
        <v/>
      </c>
      <c r="T731" s="223" t="str">
        <f t="shared" si="8"/>
        <v/>
      </c>
      <c r="V731" s="277" t="str">
        <f t="shared" si="9"/>
        <v/>
      </c>
      <c r="W731" s="233"/>
    </row>
    <row r="732">
      <c r="B732" s="199"/>
      <c r="C732" s="223"/>
      <c r="E732" s="223"/>
      <c r="F732" s="223" t="str">
        <f t="array" ref="F732">IF(E732="","",XLOOKUP(E732,DATOS!$D$6:$D2624,DATOS!$C$6:$C2624,0,0,1))</f>
        <v/>
      </c>
      <c r="G732" s="189"/>
      <c r="H732" s="189"/>
      <c r="I732" s="270"/>
      <c r="J732" s="270"/>
      <c r="K732" s="270" t="str">
        <f t="shared" si="3"/>
        <v/>
      </c>
      <c r="L732" s="271" t="str">
        <f t="shared" si="4"/>
        <v/>
      </c>
      <c r="M732" s="279"/>
      <c r="N732" s="273" t="str">
        <f t="shared" si="5"/>
        <v/>
      </c>
      <c r="O732" s="274"/>
      <c r="P732" s="275"/>
      <c r="Q732" s="275" t="str">
        <f t="shared" si="6"/>
        <v/>
      </c>
      <c r="R732" s="281">
        <f t="shared" si="7"/>
        <v>0</v>
      </c>
      <c r="S732" s="232" t="str">
        <f t="array" ref="S732">XLOOKUP(E732,PESOS!$B$2:$B2624,PESOS!$F$2:$F2624,"")</f>
        <v/>
      </c>
      <c r="T732" s="223" t="str">
        <f t="shared" si="8"/>
        <v/>
      </c>
      <c r="V732" s="277" t="str">
        <f t="shared" si="9"/>
        <v/>
      </c>
      <c r="W732" s="233"/>
    </row>
    <row r="733">
      <c r="B733" s="199"/>
      <c r="C733" s="223"/>
      <c r="E733" s="223"/>
      <c r="F733" s="223" t="str">
        <f t="array" ref="F733">IF(E733="","",XLOOKUP(E733,DATOS!$D$6:$D2624,DATOS!$C$6:$C2624,0,0,1))</f>
        <v/>
      </c>
      <c r="G733" s="189"/>
      <c r="H733" s="189"/>
      <c r="I733" s="270"/>
      <c r="J733" s="270"/>
      <c r="K733" s="270" t="str">
        <f t="shared" si="3"/>
        <v/>
      </c>
      <c r="L733" s="271" t="str">
        <f t="shared" si="4"/>
        <v/>
      </c>
      <c r="M733" s="279"/>
      <c r="N733" s="273" t="str">
        <f t="shared" si="5"/>
        <v/>
      </c>
      <c r="O733" s="274"/>
      <c r="P733" s="275"/>
      <c r="Q733" s="275" t="str">
        <f t="shared" si="6"/>
        <v/>
      </c>
      <c r="R733" s="281">
        <f t="shared" si="7"/>
        <v>0</v>
      </c>
      <c r="S733" s="232" t="str">
        <f t="array" ref="S733">XLOOKUP(E733,PESOS!$B$2:$B2624,PESOS!$F$2:$F2624,"")</f>
        <v/>
      </c>
      <c r="T733" s="223" t="str">
        <f t="shared" si="8"/>
        <v/>
      </c>
      <c r="V733" s="277" t="str">
        <f t="shared" si="9"/>
        <v/>
      </c>
      <c r="W733" s="233"/>
    </row>
    <row r="734">
      <c r="B734" s="199"/>
      <c r="C734" s="223"/>
      <c r="E734" s="223"/>
      <c r="F734" s="223" t="str">
        <f t="array" ref="F734">IF(E734="","",XLOOKUP(E734,DATOS!$D$6:$D2624,DATOS!$C$6:$C2624,0,0,1))</f>
        <v/>
      </c>
      <c r="G734" s="189"/>
      <c r="H734" s="189"/>
      <c r="I734" s="270"/>
      <c r="J734" s="270"/>
      <c r="K734" s="270" t="str">
        <f t="shared" si="3"/>
        <v/>
      </c>
      <c r="L734" s="271" t="str">
        <f t="shared" si="4"/>
        <v/>
      </c>
      <c r="M734" s="279"/>
      <c r="N734" s="273" t="str">
        <f t="shared" si="5"/>
        <v/>
      </c>
      <c r="O734" s="274"/>
      <c r="P734" s="275"/>
      <c r="Q734" s="275" t="str">
        <f t="shared" si="6"/>
        <v/>
      </c>
      <c r="R734" s="281">
        <f t="shared" si="7"/>
        <v>0</v>
      </c>
      <c r="S734" s="232" t="str">
        <f t="array" ref="S734">XLOOKUP(E734,PESOS!$B$2:$B2624,PESOS!$F$2:$F2624,"")</f>
        <v/>
      </c>
      <c r="T734" s="223" t="str">
        <f t="shared" si="8"/>
        <v/>
      </c>
      <c r="V734" s="277" t="str">
        <f t="shared" si="9"/>
        <v/>
      </c>
      <c r="W734" s="233"/>
    </row>
    <row r="735">
      <c r="B735" s="199"/>
      <c r="C735" s="223"/>
      <c r="E735" s="223"/>
      <c r="F735" s="223" t="str">
        <f t="array" ref="F735">IF(E735="","",XLOOKUP(E735,DATOS!$D$6:$D2624,DATOS!$C$6:$C2624,0,0,1))</f>
        <v/>
      </c>
      <c r="G735" s="189"/>
      <c r="H735" s="189"/>
      <c r="I735" s="270"/>
      <c r="J735" s="270"/>
      <c r="K735" s="270" t="str">
        <f t="shared" si="3"/>
        <v/>
      </c>
      <c r="L735" s="271" t="str">
        <f t="shared" si="4"/>
        <v/>
      </c>
      <c r="M735" s="279"/>
      <c r="N735" s="273" t="str">
        <f t="shared" si="5"/>
        <v/>
      </c>
      <c r="O735" s="274"/>
      <c r="P735" s="275"/>
      <c r="Q735" s="275" t="str">
        <f t="shared" si="6"/>
        <v/>
      </c>
      <c r="R735" s="281">
        <f t="shared" si="7"/>
        <v>0</v>
      </c>
      <c r="S735" s="232" t="str">
        <f t="array" ref="S735">XLOOKUP(E735,PESOS!$B$2:$B2624,PESOS!$F$2:$F2624,"")</f>
        <v/>
      </c>
      <c r="T735" s="223" t="str">
        <f t="shared" si="8"/>
        <v/>
      </c>
      <c r="V735" s="277" t="str">
        <f t="shared" si="9"/>
        <v/>
      </c>
      <c r="W735" s="233"/>
    </row>
    <row r="736">
      <c r="B736" s="199"/>
      <c r="C736" s="223"/>
      <c r="E736" s="223"/>
      <c r="F736" s="223" t="str">
        <f t="array" ref="F736">IF(E736="","",XLOOKUP(E736,DATOS!$D$6:$D2624,DATOS!$C$6:$C2624,0,0,1))</f>
        <v/>
      </c>
      <c r="G736" s="189"/>
      <c r="H736" s="189"/>
      <c r="I736" s="270"/>
      <c r="J736" s="270"/>
      <c r="K736" s="270" t="str">
        <f t="shared" si="3"/>
        <v/>
      </c>
      <c r="L736" s="271" t="str">
        <f t="shared" si="4"/>
        <v/>
      </c>
      <c r="M736" s="279"/>
      <c r="N736" s="273" t="str">
        <f t="shared" si="5"/>
        <v/>
      </c>
      <c r="O736" s="274"/>
      <c r="P736" s="275"/>
      <c r="Q736" s="275" t="str">
        <f t="shared" si="6"/>
        <v/>
      </c>
      <c r="R736" s="281">
        <f t="shared" si="7"/>
        <v>0</v>
      </c>
      <c r="S736" s="232" t="str">
        <f t="array" ref="S736">XLOOKUP(E736,PESOS!$B$2:$B2624,PESOS!$F$2:$F2624,"")</f>
        <v/>
      </c>
      <c r="T736" s="223" t="str">
        <f t="shared" si="8"/>
        <v/>
      </c>
      <c r="V736" s="277" t="str">
        <f t="shared" si="9"/>
        <v/>
      </c>
      <c r="W736" s="233"/>
    </row>
    <row r="737">
      <c r="B737" s="199"/>
      <c r="C737" s="223"/>
      <c r="E737" s="223"/>
      <c r="F737" s="223" t="str">
        <f t="array" ref="F737">IF(E737="","",XLOOKUP(E737,DATOS!$D$6:$D2624,DATOS!$C$6:$C2624,0,0,1))</f>
        <v/>
      </c>
      <c r="G737" s="189"/>
      <c r="H737" s="189"/>
      <c r="I737" s="270"/>
      <c r="J737" s="270"/>
      <c r="K737" s="270" t="str">
        <f t="shared" si="3"/>
        <v/>
      </c>
      <c r="L737" s="271" t="str">
        <f t="shared" si="4"/>
        <v/>
      </c>
      <c r="M737" s="279"/>
      <c r="N737" s="273" t="str">
        <f t="shared" si="5"/>
        <v/>
      </c>
      <c r="O737" s="274"/>
      <c r="P737" s="275"/>
      <c r="Q737" s="275" t="str">
        <f t="shared" si="6"/>
        <v/>
      </c>
      <c r="R737" s="281">
        <f t="shared" si="7"/>
        <v>0</v>
      </c>
      <c r="S737" s="232" t="str">
        <f t="array" ref="S737">XLOOKUP(E737,PESOS!$B$2:$B2624,PESOS!$F$2:$F2624,"")</f>
        <v/>
      </c>
      <c r="T737" s="223" t="str">
        <f t="shared" si="8"/>
        <v/>
      </c>
      <c r="V737" s="277" t="str">
        <f t="shared" si="9"/>
        <v/>
      </c>
      <c r="W737" s="233"/>
    </row>
    <row r="738">
      <c r="B738" s="199"/>
      <c r="C738" s="223"/>
      <c r="E738" s="223"/>
      <c r="F738" s="223" t="str">
        <f t="array" ref="F738">IF(E738="","",XLOOKUP(E738,DATOS!$D$6:$D2624,DATOS!$C$6:$C2624,0,0,1))</f>
        <v/>
      </c>
      <c r="G738" s="189"/>
      <c r="H738" s="189"/>
      <c r="I738" s="270"/>
      <c r="J738" s="270"/>
      <c r="K738" s="270" t="str">
        <f t="shared" si="3"/>
        <v/>
      </c>
      <c r="L738" s="271" t="str">
        <f t="shared" si="4"/>
        <v/>
      </c>
      <c r="M738" s="279"/>
      <c r="N738" s="273" t="str">
        <f t="shared" si="5"/>
        <v/>
      </c>
      <c r="O738" s="274"/>
      <c r="P738" s="275"/>
      <c r="Q738" s="275" t="str">
        <f t="shared" si="6"/>
        <v/>
      </c>
      <c r="R738" s="281">
        <f t="shared" si="7"/>
        <v>0</v>
      </c>
      <c r="S738" s="232" t="str">
        <f t="array" ref="S738">XLOOKUP(E738,PESOS!$B$2:$B2624,PESOS!$F$2:$F2624,"")</f>
        <v/>
      </c>
      <c r="T738" s="223" t="str">
        <f t="shared" si="8"/>
        <v/>
      </c>
      <c r="V738" s="277" t="str">
        <f t="shared" si="9"/>
        <v/>
      </c>
      <c r="W738" s="233"/>
    </row>
    <row r="739">
      <c r="B739" s="199"/>
      <c r="C739" s="223"/>
      <c r="E739" s="223"/>
      <c r="F739" s="223" t="str">
        <f t="array" ref="F739">IF(E739="","",XLOOKUP(E739,DATOS!$D$6:$D2624,DATOS!$C$6:$C2624,0,0,1))</f>
        <v/>
      </c>
      <c r="G739" s="189"/>
      <c r="H739" s="189"/>
      <c r="I739" s="270"/>
      <c r="J739" s="270"/>
      <c r="K739" s="270" t="str">
        <f t="shared" si="3"/>
        <v/>
      </c>
      <c r="L739" s="271" t="str">
        <f t="shared" si="4"/>
        <v/>
      </c>
      <c r="M739" s="279"/>
      <c r="N739" s="273" t="str">
        <f t="shared" si="5"/>
        <v/>
      </c>
      <c r="O739" s="274"/>
      <c r="P739" s="275"/>
      <c r="Q739" s="275" t="str">
        <f t="shared" si="6"/>
        <v/>
      </c>
      <c r="R739" s="281">
        <f t="shared" si="7"/>
        <v>0</v>
      </c>
      <c r="S739" s="232" t="str">
        <f t="array" ref="S739">XLOOKUP(E739,PESOS!$B$2:$B2624,PESOS!$F$2:$F2624,"")</f>
        <v/>
      </c>
      <c r="T739" s="223" t="str">
        <f t="shared" si="8"/>
        <v/>
      </c>
      <c r="V739" s="277" t="str">
        <f t="shared" si="9"/>
        <v/>
      </c>
      <c r="W739" s="233"/>
    </row>
    <row r="740">
      <c r="B740" s="199"/>
      <c r="C740" s="223"/>
      <c r="E740" s="223"/>
      <c r="F740" s="223" t="str">
        <f t="array" ref="F740">IF(E740="","",XLOOKUP(E740,DATOS!$D$6:$D2624,DATOS!$C$6:$C2624,0,0,1))</f>
        <v/>
      </c>
      <c r="G740" s="189"/>
      <c r="H740" s="189"/>
      <c r="I740" s="270"/>
      <c r="J740" s="270"/>
      <c r="K740" s="270" t="str">
        <f t="shared" si="3"/>
        <v/>
      </c>
      <c r="L740" s="271" t="str">
        <f t="shared" si="4"/>
        <v/>
      </c>
      <c r="M740" s="279"/>
      <c r="N740" s="273" t="str">
        <f t="shared" si="5"/>
        <v/>
      </c>
      <c r="O740" s="274"/>
      <c r="P740" s="275"/>
      <c r="Q740" s="275" t="str">
        <f t="shared" si="6"/>
        <v/>
      </c>
      <c r="R740" s="281">
        <f t="shared" si="7"/>
        <v>0</v>
      </c>
      <c r="S740" s="232" t="str">
        <f t="array" ref="S740">XLOOKUP(E740,PESOS!$B$2:$B2624,PESOS!$F$2:$F2624,"")</f>
        <v/>
      </c>
      <c r="T740" s="223" t="str">
        <f t="shared" si="8"/>
        <v/>
      </c>
      <c r="V740" s="277" t="str">
        <f t="shared" si="9"/>
        <v/>
      </c>
      <c r="W740" s="233"/>
    </row>
    <row r="741">
      <c r="B741" s="199"/>
      <c r="C741" s="223"/>
      <c r="E741" s="223"/>
      <c r="F741" s="223" t="str">
        <f t="array" ref="F741">IF(E741="","",XLOOKUP(E741,DATOS!$D$6:$D2624,DATOS!$C$6:$C2624,0,0,1))</f>
        <v/>
      </c>
      <c r="G741" s="189"/>
      <c r="H741" s="189"/>
      <c r="I741" s="270"/>
      <c r="J741" s="270"/>
      <c r="K741" s="270" t="str">
        <f t="shared" si="3"/>
        <v/>
      </c>
      <c r="L741" s="271" t="str">
        <f t="shared" si="4"/>
        <v/>
      </c>
      <c r="M741" s="279"/>
      <c r="N741" s="273" t="str">
        <f t="shared" si="5"/>
        <v/>
      </c>
      <c r="O741" s="274"/>
      <c r="P741" s="275"/>
      <c r="Q741" s="275" t="str">
        <f t="shared" si="6"/>
        <v/>
      </c>
      <c r="R741" s="281">
        <f t="shared" si="7"/>
        <v>0</v>
      </c>
      <c r="S741" s="232" t="str">
        <f t="array" ref="S741">XLOOKUP(E741,PESOS!$B$2:$B2624,PESOS!$F$2:$F2624,"")</f>
        <v/>
      </c>
      <c r="T741" s="223" t="str">
        <f t="shared" si="8"/>
        <v/>
      </c>
      <c r="V741" s="277" t="str">
        <f t="shared" si="9"/>
        <v/>
      </c>
      <c r="W741" s="233"/>
    </row>
    <row r="742">
      <c r="B742" s="199"/>
      <c r="C742" s="223"/>
      <c r="E742" s="223"/>
      <c r="F742" s="223" t="str">
        <f t="array" ref="F742">IF(E742="","",XLOOKUP(E742,DATOS!$D$6:$D2624,DATOS!$C$6:$C2624,0,0,1))</f>
        <v/>
      </c>
      <c r="G742" s="189"/>
      <c r="H742" s="189"/>
      <c r="I742" s="270"/>
      <c r="J742" s="270"/>
      <c r="K742" s="270" t="str">
        <f t="shared" si="3"/>
        <v/>
      </c>
      <c r="L742" s="271" t="str">
        <f t="shared" si="4"/>
        <v/>
      </c>
      <c r="M742" s="279"/>
      <c r="N742" s="273" t="str">
        <f t="shared" si="5"/>
        <v/>
      </c>
      <c r="O742" s="274"/>
      <c r="P742" s="275"/>
      <c r="Q742" s="275" t="str">
        <f t="shared" si="6"/>
        <v/>
      </c>
      <c r="R742" s="281">
        <f t="shared" si="7"/>
        <v>0</v>
      </c>
      <c r="S742" s="232" t="str">
        <f t="array" ref="S742">XLOOKUP(E742,PESOS!$B$2:$B2624,PESOS!$F$2:$F2624,"")</f>
        <v/>
      </c>
      <c r="T742" s="223" t="str">
        <f t="shared" si="8"/>
        <v/>
      </c>
      <c r="V742" s="277" t="str">
        <f t="shared" si="9"/>
        <v/>
      </c>
      <c r="W742" s="233"/>
    </row>
    <row r="743">
      <c r="B743" s="199"/>
      <c r="C743" s="223"/>
      <c r="E743" s="223"/>
      <c r="F743" s="223" t="str">
        <f t="array" ref="F743">IF(E743="","",XLOOKUP(E743,DATOS!$D$6:$D2624,DATOS!$C$6:$C2624,0,0,1))</f>
        <v/>
      </c>
      <c r="G743" s="189"/>
      <c r="H743" s="189"/>
      <c r="I743" s="270"/>
      <c r="J743" s="270"/>
      <c r="K743" s="270" t="str">
        <f t="shared" si="3"/>
        <v/>
      </c>
      <c r="L743" s="271" t="str">
        <f t="shared" si="4"/>
        <v/>
      </c>
      <c r="M743" s="279"/>
      <c r="N743" s="273" t="str">
        <f t="shared" si="5"/>
        <v/>
      </c>
      <c r="O743" s="274"/>
      <c r="P743" s="275"/>
      <c r="Q743" s="275" t="str">
        <f t="shared" si="6"/>
        <v/>
      </c>
      <c r="R743" s="281">
        <f t="shared" si="7"/>
        <v>0</v>
      </c>
      <c r="S743" s="232" t="str">
        <f t="array" ref="S743">XLOOKUP(E743,PESOS!$B$2:$B2624,PESOS!$F$2:$F2624,"")</f>
        <v/>
      </c>
      <c r="T743" s="223" t="str">
        <f t="shared" si="8"/>
        <v/>
      </c>
      <c r="V743" s="277" t="str">
        <f t="shared" si="9"/>
        <v/>
      </c>
      <c r="W743" s="233"/>
    </row>
    <row r="744">
      <c r="B744" s="199"/>
      <c r="C744" s="223"/>
      <c r="E744" s="223"/>
      <c r="F744" s="223" t="str">
        <f t="array" ref="F744">IF(E744="","",XLOOKUP(E744,DATOS!$D$6:$D2624,DATOS!$C$6:$C2624,0,0,1))</f>
        <v/>
      </c>
      <c r="G744" s="189"/>
      <c r="H744" s="189"/>
      <c r="I744" s="270"/>
      <c r="J744" s="270"/>
      <c r="K744" s="270" t="str">
        <f t="shared" si="3"/>
        <v/>
      </c>
      <c r="L744" s="271" t="str">
        <f t="shared" si="4"/>
        <v/>
      </c>
      <c r="M744" s="279"/>
      <c r="N744" s="273" t="str">
        <f t="shared" si="5"/>
        <v/>
      </c>
      <c r="O744" s="274"/>
      <c r="P744" s="275"/>
      <c r="Q744" s="275" t="str">
        <f t="shared" si="6"/>
        <v/>
      </c>
      <c r="R744" s="281">
        <f t="shared" si="7"/>
        <v>0</v>
      </c>
      <c r="S744" s="232" t="str">
        <f t="array" ref="S744">XLOOKUP(E744,PESOS!$B$2:$B2624,PESOS!$F$2:$F2624,"")</f>
        <v/>
      </c>
      <c r="T744" s="223" t="str">
        <f t="shared" si="8"/>
        <v/>
      </c>
      <c r="V744" s="277" t="str">
        <f t="shared" si="9"/>
        <v/>
      </c>
      <c r="W744" s="233"/>
    </row>
    <row r="745">
      <c r="B745" s="199"/>
      <c r="C745" s="223"/>
      <c r="E745" s="223"/>
      <c r="F745" s="223" t="str">
        <f t="array" ref="F745">IF(E745="","",XLOOKUP(E745,DATOS!$D$6:$D2624,DATOS!$C$6:$C2624,0,0,1))</f>
        <v/>
      </c>
      <c r="G745" s="189"/>
      <c r="H745" s="189"/>
      <c r="I745" s="270"/>
      <c r="J745" s="270"/>
      <c r="K745" s="270" t="str">
        <f t="shared" si="3"/>
        <v/>
      </c>
      <c r="L745" s="271" t="str">
        <f t="shared" si="4"/>
        <v/>
      </c>
      <c r="M745" s="279"/>
      <c r="N745" s="273" t="str">
        <f t="shared" si="5"/>
        <v/>
      </c>
      <c r="O745" s="274"/>
      <c r="P745" s="275"/>
      <c r="Q745" s="275" t="str">
        <f t="shared" si="6"/>
        <v/>
      </c>
      <c r="R745" s="281">
        <f t="shared" si="7"/>
        <v>0</v>
      </c>
      <c r="S745" s="232" t="str">
        <f t="array" ref="S745">XLOOKUP(E745,PESOS!$B$2:$B2624,PESOS!$F$2:$F2624,"")</f>
        <v/>
      </c>
      <c r="T745" s="223" t="str">
        <f t="shared" si="8"/>
        <v/>
      </c>
      <c r="V745" s="277" t="str">
        <f t="shared" si="9"/>
        <v/>
      </c>
      <c r="W745" s="233"/>
    </row>
    <row r="746">
      <c r="B746" s="199"/>
      <c r="C746" s="223"/>
      <c r="E746" s="223"/>
      <c r="F746" s="223" t="str">
        <f t="array" ref="F746">IF(E746="","",XLOOKUP(E746,DATOS!$D$6:$D2624,DATOS!$C$6:$C2624,0,0,1))</f>
        <v/>
      </c>
      <c r="G746" s="189"/>
      <c r="H746" s="189"/>
      <c r="I746" s="270"/>
      <c r="J746" s="270"/>
      <c r="K746" s="270" t="str">
        <f t="shared" si="3"/>
        <v/>
      </c>
      <c r="L746" s="271" t="str">
        <f t="shared" si="4"/>
        <v/>
      </c>
      <c r="M746" s="279"/>
      <c r="N746" s="273" t="str">
        <f t="shared" si="5"/>
        <v/>
      </c>
      <c r="O746" s="274"/>
      <c r="P746" s="275"/>
      <c r="Q746" s="275" t="str">
        <f t="shared" si="6"/>
        <v/>
      </c>
      <c r="R746" s="281">
        <f t="shared" si="7"/>
        <v>0</v>
      </c>
      <c r="S746" s="232" t="str">
        <f t="array" ref="S746">XLOOKUP(E746,PESOS!$B$2:$B2624,PESOS!$F$2:$F2624,"")</f>
        <v/>
      </c>
      <c r="T746" s="223" t="str">
        <f t="shared" si="8"/>
        <v/>
      </c>
      <c r="V746" s="277" t="str">
        <f t="shared" si="9"/>
        <v/>
      </c>
      <c r="W746" s="233"/>
    </row>
    <row r="747">
      <c r="B747" s="199"/>
      <c r="C747" s="223"/>
      <c r="E747" s="223"/>
      <c r="F747" s="223" t="str">
        <f t="array" ref="F747">IF(E747="","",XLOOKUP(E747,DATOS!$D$6:$D2624,DATOS!$C$6:$C2624,0,0,1))</f>
        <v/>
      </c>
      <c r="G747" s="189"/>
      <c r="H747" s="189"/>
      <c r="I747" s="270"/>
      <c r="J747" s="270"/>
      <c r="K747" s="270" t="str">
        <f t="shared" si="3"/>
        <v/>
      </c>
      <c r="L747" s="271" t="str">
        <f t="shared" si="4"/>
        <v/>
      </c>
      <c r="M747" s="279"/>
      <c r="N747" s="273" t="str">
        <f t="shared" si="5"/>
        <v/>
      </c>
      <c r="O747" s="274"/>
      <c r="P747" s="275"/>
      <c r="Q747" s="275" t="str">
        <f t="shared" si="6"/>
        <v/>
      </c>
      <c r="R747" s="281">
        <f t="shared" si="7"/>
        <v>0</v>
      </c>
      <c r="S747" s="232" t="str">
        <f t="array" ref="S747">XLOOKUP(E747,PESOS!$B$2:$B2624,PESOS!$F$2:$F2624,"")</f>
        <v/>
      </c>
      <c r="T747" s="223" t="str">
        <f t="shared" si="8"/>
        <v/>
      </c>
      <c r="V747" s="277" t="str">
        <f t="shared" si="9"/>
        <v/>
      </c>
      <c r="W747" s="233"/>
    </row>
    <row r="748">
      <c r="B748" s="199"/>
      <c r="C748" s="223"/>
      <c r="E748" s="223"/>
      <c r="F748" s="223" t="str">
        <f t="array" ref="F748">IF(E748="","",XLOOKUP(E748,DATOS!$D$6:$D2624,DATOS!$C$6:$C2624,0,0,1))</f>
        <v/>
      </c>
      <c r="G748" s="189"/>
      <c r="H748" s="189"/>
      <c r="I748" s="270"/>
      <c r="J748" s="270"/>
      <c r="K748" s="270" t="str">
        <f t="shared" si="3"/>
        <v/>
      </c>
      <c r="L748" s="271" t="str">
        <f t="shared" si="4"/>
        <v/>
      </c>
      <c r="M748" s="279"/>
      <c r="N748" s="273" t="str">
        <f t="shared" si="5"/>
        <v/>
      </c>
      <c r="O748" s="274"/>
      <c r="P748" s="275"/>
      <c r="Q748" s="275" t="str">
        <f t="shared" si="6"/>
        <v/>
      </c>
      <c r="R748" s="281">
        <f t="shared" si="7"/>
        <v>0</v>
      </c>
      <c r="S748" s="232" t="str">
        <f t="array" ref="S748">XLOOKUP(E748,PESOS!$B$2:$B2624,PESOS!$F$2:$F2624,"")</f>
        <v/>
      </c>
      <c r="T748" s="223" t="str">
        <f t="shared" si="8"/>
        <v/>
      </c>
      <c r="V748" s="277" t="str">
        <f t="shared" si="9"/>
        <v/>
      </c>
      <c r="W748" s="233"/>
    </row>
    <row r="749">
      <c r="B749" s="199"/>
      <c r="C749" s="223"/>
      <c r="E749" s="223"/>
      <c r="F749" s="223" t="str">
        <f t="array" ref="F749">IF(E749="","",XLOOKUP(E749,DATOS!$D$6:$D2624,DATOS!$C$6:$C2624,0,0,1))</f>
        <v/>
      </c>
      <c r="G749" s="189"/>
      <c r="H749" s="189"/>
      <c r="I749" s="270"/>
      <c r="J749" s="270"/>
      <c r="K749" s="270" t="str">
        <f t="shared" si="3"/>
        <v/>
      </c>
      <c r="L749" s="271" t="str">
        <f t="shared" si="4"/>
        <v/>
      </c>
      <c r="M749" s="279"/>
      <c r="N749" s="273" t="str">
        <f t="shared" si="5"/>
        <v/>
      </c>
      <c r="O749" s="274"/>
      <c r="P749" s="275"/>
      <c r="Q749" s="275" t="str">
        <f t="shared" si="6"/>
        <v/>
      </c>
      <c r="R749" s="281">
        <f t="shared" si="7"/>
        <v>0</v>
      </c>
      <c r="S749" s="232" t="str">
        <f t="array" ref="S749">XLOOKUP(E749,PESOS!$B$2:$B2624,PESOS!$F$2:$F2624,"")</f>
        <v/>
      </c>
      <c r="T749" s="223" t="str">
        <f t="shared" si="8"/>
        <v/>
      </c>
      <c r="V749" s="277" t="str">
        <f t="shared" si="9"/>
        <v/>
      </c>
      <c r="W749" s="233"/>
    </row>
    <row r="750">
      <c r="B750" s="199"/>
      <c r="C750" s="223"/>
      <c r="E750" s="223"/>
      <c r="F750" s="223" t="str">
        <f t="array" ref="F750">IF(E750="","",XLOOKUP(E750,DATOS!$D$6:$D2624,DATOS!$C$6:$C2624,0,0,1))</f>
        <v/>
      </c>
      <c r="G750" s="189"/>
      <c r="H750" s="189"/>
      <c r="I750" s="270"/>
      <c r="J750" s="270"/>
      <c r="K750" s="270" t="str">
        <f t="shared" si="3"/>
        <v/>
      </c>
      <c r="L750" s="271" t="str">
        <f t="shared" si="4"/>
        <v/>
      </c>
      <c r="M750" s="279"/>
      <c r="N750" s="273" t="str">
        <f t="shared" si="5"/>
        <v/>
      </c>
      <c r="O750" s="274"/>
      <c r="P750" s="275"/>
      <c r="Q750" s="275" t="str">
        <f t="shared" si="6"/>
        <v/>
      </c>
      <c r="R750" s="281">
        <f t="shared" si="7"/>
        <v>0</v>
      </c>
      <c r="S750" s="232" t="str">
        <f t="array" ref="S750">XLOOKUP(E750,PESOS!$B$2:$B2624,PESOS!$F$2:$F2624,"")</f>
        <v/>
      </c>
      <c r="T750" s="223" t="str">
        <f t="shared" si="8"/>
        <v/>
      </c>
      <c r="V750" s="277" t="str">
        <f t="shared" si="9"/>
        <v/>
      </c>
      <c r="W750" s="233"/>
    </row>
    <row r="751">
      <c r="B751" s="199"/>
      <c r="C751" s="223"/>
      <c r="E751" s="223"/>
      <c r="F751" s="223" t="str">
        <f t="array" ref="F751">IF(E751="","",XLOOKUP(E751,DATOS!$D$6:$D2624,DATOS!$C$6:$C2624,0,0,1))</f>
        <v/>
      </c>
      <c r="G751" s="189"/>
      <c r="H751" s="189"/>
      <c r="I751" s="270"/>
      <c r="J751" s="270"/>
      <c r="K751" s="270" t="str">
        <f t="shared" si="3"/>
        <v/>
      </c>
      <c r="L751" s="271" t="str">
        <f t="shared" si="4"/>
        <v/>
      </c>
      <c r="M751" s="279"/>
      <c r="N751" s="273" t="str">
        <f t="shared" si="5"/>
        <v/>
      </c>
      <c r="O751" s="274"/>
      <c r="P751" s="275"/>
      <c r="Q751" s="275" t="str">
        <f t="shared" si="6"/>
        <v/>
      </c>
      <c r="R751" s="281">
        <f t="shared" si="7"/>
        <v>0</v>
      </c>
      <c r="S751" s="232" t="str">
        <f t="array" ref="S751">XLOOKUP(E751,PESOS!$B$2:$B2624,PESOS!$F$2:$F2624,"")</f>
        <v/>
      </c>
      <c r="T751" s="223" t="str">
        <f t="shared" si="8"/>
        <v/>
      </c>
      <c r="V751" s="277" t="str">
        <f t="shared" si="9"/>
        <v/>
      </c>
      <c r="W751" s="233"/>
    </row>
    <row r="752">
      <c r="B752" s="199"/>
      <c r="C752" s="223"/>
      <c r="E752" s="223"/>
      <c r="F752" s="223" t="str">
        <f t="array" ref="F752">IF(E752="","",XLOOKUP(E752,DATOS!$D$6:$D2624,DATOS!$C$6:$C2624,0,0,1))</f>
        <v/>
      </c>
      <c r="G752" s="189"/>
      <c r="H752" s="189"/>
      <c r="I752" s="270"/>
      <c r="J752" s="270"/>
      <c r="K752" s="270" t="str">
        <f t="shared" si="3"/>
        <v/>
      </c>
      <c r="L752" s="271" t="str">
        <f t="shared" si="4"/>
        <v/>
      </c>
      <c r="M752" s="279"/>
      <c r="N752" s="273" t="str">
        <f t="shared" si="5"/>
        <v/>
      </c>
      <c r="O752" s="274"/>
      <c r="P752" s="275"/>
      <c r="Q752" s="275" t="str">
        <f t="shared" si="6"/>
        <v/>
      </c>
      <c r="R752" s="281">
        <f t="shared" si="7"/>
        <v>0</v>
      </c>
      <c r="S752" s="232" t="str">
        <f t="array" ref="S752">XLOOKUP(E752,PESOS!$B$2:$B2624,PESOS!$F$2:$F2624,"")</f>
        <v/>
      </c>
      <c r="T752" s="223" t="str">
        <f t="shared" si="8"/>
        <v/>
      </c>
      <c r="V752" s="277" t="str">
        <f t="shared" si="9"/>
        <v/>
      </c>
      <c r="W752" s="233"/>
    </row>
    <row r="753">
      <c r="B753" s="199"/>
      <c r="C753" s="223"/>
      <c r="E753" s="223"/>
      <c r="F753" s="223" t="str">
        <f t="array" ref="F753">IF(E753="","",XLOOKUP(E753,DATOS!$D$6:$D2624,DATOS!$C$6:$C2624,0,0,1))</f>
        <v/>
      </c>
      <c r="G753" s="189"/>
      <c r="H753" s="189"/>
      <c r="I753" s="270"/>
      <c r="J753" s="270"/>
      <c r="K753" s="270" t="str">
        <f t="shared" si="3"/>
        <v/>
      </c>
      <c r="L753" s="271" t="str">
        <f t="shared" si="4"/>
        <v/>
      </c>
      <c r="M753" s="279"/>
      <c r="N753" s="273" t="str">
        <f t="shared" si="5"/>
        <v/>
      </c>
      <c r="O753" s="274"/>
      <c r="P753" s="275"/>
      <c r="Q753" s="275" t="str">
        <f t="shared" si="6"/>
        <v/>
      </c>
      <c r="R753" s="281">
        <f t="shared" si="7"/>
        <v>0</v>
      </c>
      <c r="S753" s="232" t="str">
        <f t="array" ref="S753">XLOOKUP(E753,PESOS!$B$2:$B2624,PESOS!$F$2:$F2624,"")</f>
        <v/>
      </c>
      <c r="T753" s="223" t="str">
        <f t="shared" si="8"/>
        <v/>
      </c>
      <c r="V753" s="277" t="str">
        <f t="shared" si="9"/>
        <v/>
      </c>
      <c r="W753" s="233"/>
    </row>
    <row r="754">
      <c r="B754" s="199"/>
      <c r="C754" s="223"/>
      <c r="E754" s="223"/>
      <c r="F754" s="223" t="str">
        <f t="array" ref="F754">IF(E754="","",XLOOKUP(E754,DATOS!$D$6:$D2624,DATOS!$C$6:$C2624,0,0,1))</f>
        <v/>
      </c>
      <c r="G754" s="189"/>
      <c r="H754" s="189"/>
      <c r="I754" s="270"/>
      <c r="J754" s="270"/>
      <c r="K754" s="270" t="str">
        <f t="shared" si="3"/>
        <v/>
      </c>
      <c r="L754" s="271" t="str">
        <f t="shared" si="4"/>
        <v/>
      </c>
      <c r="M754" s="279"/>
      <c r="N754" s="273" t="str">
        <f t="shared" si="5"/>
        <v/>
      </c>
      <c r="O754" s="274"/>
      <c r="P754" s="275"/>
      <c r="Q754" s="275" t="str">
        <f t="shared" si="6"/>
        <v/>
      </c>
      <c r="R754" s="281">
        <f t="shared" si="7"/>
        <v>0</v>
      </c>
      <c r="S754" s="232" t="str">
        <f t="array" ref="S754">XLOOKUP(E754,PESOS!$B$2:$B2624,PESOS!$F$2:$F2624,"")</f>
        <v/>
      </c>
      <c r="T754" s="223" t="str">
        <f t="shared" si="8"/>
        <v/>
      </c>
      <c r="V754" s="277" t="str">
        <f t="shared" si="9"/>
        <v/>
      </c>
      <c r="W754" s="233"/>
    </row>
    <row r="755">
      <c r="B755" s="199"/>
      <c r="C755" s="223"/>
      <c r="E755" s="223"/>
      <c r="F755" s="223" t="str">
        <f t="array" ref="F755">IF(E755="","",XLOOKUP(E755,DATOS!$D$6:$D2624,DATOS!$C$6:$C2624,0,0,1))</f>
        <v/>
      </c>
      <c r="G755" s="189"/>
      <c r="H755" s="189"/>
      <c r="I755" s="270"/>
      <c r="J755" s="270"/>
      <c r="K755" s="270" t="str">
        <f t="shared" si="3"/>
        <v/>
      </c>
      <c r="L755" s="271" t="str">
        <f t="shared" si="4"/>
        <v/>
      </c>
      <c r="M755" s="279"/>
      <c r="N755" s="273" t="str">
        <f t="shared" si="5"/>
        <v/>
      </c>
      <c r="O755" s="274"/>
      <c r="P755" s="275"/>
      <c r="Q755" s="275" t="str">
        <f t="shared" si="6"/>
        <v/>
      </c>
      <c r="R755" s="281">
        <f t="shared" si="7"/>
        <v>0</v>
      </c>
      <c r="S755" s="232" t="str">
        <f t="array" ref="S755">XLOOKUP(E755,PESOS!$B$2:$B2624,PESOS!$F$2:$F2624,"")</f>
        <v/>
      </c>
      <c r="T755" s="223" t="str">
        <f t="shared" si="8"/>
        <v/>
      </c>
      <c r="V755" s="277" t="str">
        <f t="shared" si="9"/>
        <v/>
      </c>
      <c r="W755" s="233"/>
    </row>
    <row r="756">
      <c r="B756" s="199"/>
      <c r="C756" s="223"/>
      <c r="E756" s="223"/>
      <c r="F756" s="223" t="str">
        <f t="array" ref="F756">IF(E756="","",XLOOKUP(E756,DATOS!$D$6:$D2624,DATOS!$C$6:$C2624,0,0,1))</f>
        <v/>
      </c>
      <c r="G756" s="189"/>
      <c r="H756" s="189"/>
      <c r="I756" s="270"/>
      <c r="J756" s="270"/>
      <c r="K756" s="270" t="str">
        <f t="shared" si="3"/>
        <v/>
      </c>
      <c r="L756" s="271" t="str">
        <f t="shared" si="4"/>
        <v/>
      </c>
      <c r="M756" s="279"/>
      <c r="N756" s="273" t="str">
        <f t="shared" si="5"/>
        <v/>
      </c>
      <c r="O756" s="274"/>
      <c r="P756" s="275"/>
      <c r="Q756" s="275" t="str">
        <f t="shared" si="6"/>
        <v/>
      </c>
      <c r="R756" s="281">
        <f t="shared" si="7"/>
        <v>0</v>
      </c>
      <c r="S756" s="232" t="str">
        <f t="array" ref="S756">XLOOKUP(E756,PESOS!$B$2:$B2624,PESOS!$F$2:$F2624,"")</f>
        <v/>
      </c>
      <c r="T756" s="223" t="str">
        <f t="shared" si="8"/>
        <v/>
      </c>
      <c r="V756" s="277" t="str">
        <f t="shared" si="9"/>
        <v/>
      </c>
      <c r="W756" s="233"/>
    </row>
    <row r="757">
      <c r="B757" s="199"/>
      <c r="C757" s="223"/>
      <c r="E757" s="223"/>
      <c r="F757" s="223" t="str">
        <f t="array" ref="F757">IF(E757="","",XLOOKUP(E757,DATOS!$D$6:$D2624,DATOS!$C$6:$C2624,0,0,1))</f>
        <v/>
      </c>
      <c r="G757" s="189"/>
      <c r="H757" s="189"/>
      <c r="I757" s="270"/>
      <c r="J757" s="270"/>
      <c r="K757" s="270" t="str">
        <f t="shared" si="3"/>
        <v/>
      </c>
      <c r="L757" s="271" t="str">
        <f t="shared" si="4"/>
        <v/>
      </c>
      <c r="M757" s="279"/>
      <c r="N757" s="273" t="str">
        <f t="shared" si="5"/>
        <v/>
      </c>
      <c r="O757" s="274"/>
      <c r="P757" s="275"/>
      <c r="Q757" s="275" t="str">
        <f t="shared" si="6"/>
        <v/>
      </c>
      <c r="R757" s="281">
        <f t="shared" si="7"/>
        <v>0</v>
      </c>
      <c r="S757" s="232" t="str">
        <f t="array" ref="S757">XLOOKUP(E757,PESOS!$B$2:$B2624,PESOS!$F$2:$F2624,"")</f>
        <v/>
      </c>
      <c r="T757" s="223" t="str">
        <f t="shared" si="8"/>
        <v/>
      </c>
      <c r="V757" s="277" t="str">
        <f t="shared" si="9"/>
        <v/>
      </c>
      <c r="W757" s="233"/>
    </row>
    <row r="758">
      <c r="B758" s="199"/>
      <c r="C758" s="223"/>
      <c r="E758" s="223"/>
      <c r="F758" s="223" t="str">
        <f t="array" ref="F758">IF(E758="","",XLOOKUP(E758,DATOS!$D$6:$D2624,DATOS!$C$6:$C2624,0,0,1))</f>
        <v/>
      </c>
      <c r="G758" s="189"/>
      <c r="H758" s="189"/>
      <c r="I758" s="270"/>
      <c r="J758" s="270"/>
      <c r="K758" s="270" t="str">
        <f t="shared" si="3"/>
        <v/>
      </c>
      <c r="L758" s="271" t="str">
        <f t="shared" si="4"/>
        <v/>
      </c>
      <c r="M758" s="279"/>
      <c r="N758" s="273" t="str">
        <f t="shared" si="5"/>
        <v/>
      </c>
      <c r="O758" s="274"/>
      <c r="P758" s="275"/>
      <c r="Q758" s="275" t="str">
        <f t="shared" si="6"/>
        <v/>
      </c>
      <c r="R758" s="281">
        <f t="shared" si="7"/>
        <v>0</v>
      </c>
      <c r="S758" s="232" t="str">
        <f t="array" ref="S758">XLOOKUP(E758,PESOS!$B$2:$B2624,PESOS!$F$2:$F2624,"")</f>
        <v/>
      </c>
      <c r="T758" s="223" t="str">
        <f t="shared" si="8"/>
        <v/>
      </c>
      <c r="V758" s="277" t="str">
        <f t="shared" si="9"/>
        <v/>
      </c>
      <c r="W758" s="233"/>
    </row>
    <row r="759">
      <c r="B759" s="199"/>
      <c r="C759" s="223"/>
      <c r="E759" s="223"/>
      <c r="F759" s="223" t="str">
        <f t="array" ref="F759">IF(E759="","",XLOOKUP(E759,DATOS!$D$6:$D2624,DATOS!$C$6:$C2624,0,0,1))</f>
        <v/>
      </c>
      <c r="G759" s="189"/>
      <c r="H759" s="189"/>
      <c r="I759" s="270"/>
      <c r="J759" s="270"/>
      <c r="K759" s="270" t="str">
        <f t="shared" si="3"/>
        <v/>
      </c>
      <c r="L759" s="271" t="str">
        <f t="shared" si="4"/>
        <v/>
      </c>
      <c r="M759" s="279"/>
      <c r="N759" s="273" t="str">
        <f t="shared" si="5"/>
        <v/>
      </c>
      <c r="O759" s="274"/>
      <c r="P759" s="275"/>
      <c r="Q759" s="275" t="str">
        <f t="shared" si="6"/>
        <v/>
      </c>
      <c r="R759" s="281">
        <f t="shared" si="7"/>
        <v>0</v>
      </c>
      <c r="S759" s="232" t="str">
        <f t="array" ref="S759">XLOOKUP(E759,PESOS!$B$2:$B2624,PESOS!$F$2:$F2624,"")</f>
        <v/>
      </c>
      <c r="T759" s="223" t="str">
        <f t="shared" si="8"/>
        <v/>
      </c>
      <c r="V759" s="277" t="str">
        <f t="shared" si="9"/>
        <v/>
      </c>
      <c r="W759" s="233"/>
    </row>
    <row r="760">
      <c r="B760" s="199"/>
      <c r="C760" s="223"/>
      <c r="E760" s="223"/>
      <c r="F760" s="223" t="str">
        <f t="array" ref="F760">IF(E760="","",XLOOKUP(E760,DATOS!$D$6:$D2624,DATOS!$C$6:$C2624,0,0,1))</f>
        <v/>
      </c>
      <c r="G760" s="189"/>
      <c r="H760" s="189"/>
      <c r="I760" s="270"/>
      <c r="J760" s="270"/>
      <c r="K760" s="270" t="str">
        <f t="shared" si="3"/>
        <v/>
      </c>
      <c r="L760" s="271" t="str">
        <f t="shared" si="4"/>
        <v/>
      </c>
      <c r="M760" s="279"/>
      <c r="N760" s="273" t="str">
        <f t="shared" si="5"/>
        <v/>
      </c>
      <c r="O760" s="274"/>
      <c r="P760" s="275"/>
      <c r="Q760" s="275" t="str">
        <f t="shared" si="6"/>
        <v/>
      </c>
      <c r="R760" s="281">
        <f t="shared" si="7"/>
        <v>0</v>
      </c>
      <c r="S760" s="232" t="str">
        <f t="array" ref="S760">XLOOKUP(E760,PESOS!$B$2:$B2624,PESOS!$F$2:$F2624,"")</f>
        <v/>
      </c>
      <c r="T760" s="223" t="str">
        <f t="shared" si="8"/>
        <v/>
      </c>
      <c r="V760" s="277" t="str">
        <f t="shared" si="9"/>
        <v/>
      </c>
      <c r="W760" s="233"/>
    </row>
    <row r="761">
      <c r="B761" s="199"/>
      <c r="C761" s="223"/>
      <c r="E761" s="223"/>
      <c r="F761" s="223" t="str">
        <f t="array" ref="F761">IF(E761="","",XLOOKUP(E761,DATOS!$D$6:$D2624,DATOS!$C$6:$C2624,0,0,1))</f>
        <v/>
      </c>
      <c r="G761" s="189"/>
      <c r="H761" s="189"/>
      <c r="I761" s="270"/>
      <c r="J761" s="270"/>
      <c r="K761" s="270" t="str">
        <f t="shared" si="3"/>
        <v/>
      </c>
      <c r="L761" s="271" t="str">
        <f t="shared" si="4"/>
        <v/>
      </c>
      <c r="M761" s="279"/>
      <c r="N761" s="273" t="str">
        <f t="shared" si="5"/>
        <v/>
      </c>
      <c r="O761" s="274"/>
      <c r="P761" s="275"/>
      <c r="Q761" s="275" t="str">
        <f t="shared" si="6"/>
        <v/>
      </c>
      <c r="R761" s="281">
        <f t="shared" si="7"/>
        <v>0</v>
      </c>
      <c r="S761" s="232" t="str">
        <f t="array" ref="S761">XLOOKUP(E761,PESOS!$B$2:$B2624,PESOS!$F$2:$F2624,"")</f>
        <v/>
      </c>
      <c r="T761" s="223" t="str">
        <f t="shared" si="8"/>
        <v/>
      </c>
      <c r="V761" s="277" t="str">
        <f t="shared" si="9"/>
        <v/>
      </c>
      <c r="W761" s="233"/>
    </row>
    <row r="762">
      <c r="B762" s="199"/>
      <c r="C762" s="223"/>
      <c r="E762" s="223"/>
      <c r="F762" s="223" t="str">
        <f t="array" ref="F762">IF(E762="","",XLOOKUP(E762,DATOS!$D$6:$D2624,DATOS!$C$6:$C2624,0,0,1))</f>
        <v/>
      </c>
      <c r="G762" s="189"/>
      <c r="H762" s="189"/>
      <c r="I762" s="270"/>
      <c r="J762" s="270"/>
      <c r="K762" s="270" t="str">
        <f t="shared" si="3"/>
        <v/>
      </c>
      <c r="L762" s="271" t="str">
        <f t="shared" si="4"/>
        <v/>
      </c>
      <c r="M762" s="279"/>
      <c r="N762" s="273" t="str">
        <f t="shared" si="5"/>
        <v/>
      </c>
      <c r="O762" s="274"/>
      <c r="P762" s="275"/>
      <c r="Q762" s="275" t="str">
        <f t="shared" si="6"/>
        <v/>
      </c>
      <c r="R762" s="281">
        <f t="shared" si="7"/>
        <v>0</v>
      </c>
      <c r="S762" s="232" t="str">
        <f t="array" ref="S762">XLOOKUP(E762,PESOS!$B$2:$B2624,PESOS!$F$2:$F2624,"")</f>
        <v/>
      </c>
      <c r="T762" s="223" t="str">
        <f t="shared" si="8"/>
        <v/>
      </c>
      <c r="V762" s="277" t="str">
        <f t="shared" si="9"/>
        <v/>
      </c>
      <c r="W762" s="233"/>
    </row>
    <row r="763">
      <c r="B763" s="199"/>
      <c r="C763" s="223"/>
      <c r="E763" s="223"/>
      <c r="F763" s="223" t="str">
        <f t="array" ref="F763">IF(E763="","",XLOOKUP(E763,DATOS!$D$6:$D2624,DATOS!$C$6:$C2624,0,0,1))</f>
        <v/>
      </c>
      <c r="G763" s="189"/>
      <c r="H763" s="189"/>
      <c r="I763" s="270"/>
      <c r="J763" s="270"/>
      <c r="K763" s="270" t="str">
        <f t="shared" si="3"/>
        <v/>
      </c>
      <c r="L763" s="271" t="str">
        <f t="shared" si="4"/>
        <v/>
      </c>
      <c r="M763" s="279"/>
      <c r="N763" s="273" t="str">
        <f t="shared" si="5"/>
        <v/>
      </c>
      <c r="O763" s="274"/>
      <c r="P763" s="275"/>
      <c r="Q763" s="275" t="str">
        <f t="shared" si="6"/>
        <v/>
      </c>
      <c r="R763" s="281">
        <f t="shared" si="7"/>
        <v>0</v>
      </c>
      <c r="S763" s="232" t="str">
        <f t="array" ref="S763">XLOOKUP(E763,PESOS!$B$2:$B2624,PESOS!$F$2:$F2624,"")</f>
        <v/>
      </c>
      <c r="T763" s="223" t="str">
        <f t="shared" si="8"/>
        <v/>
      </c>
      <c r="V763" s="277" t="str">
        <f t="shared" si="9"/>
        <v/>
      </c>
      <c r="W763" s="233"/>
    </row>
    <row r="764">
      <c r="B764" s="199"/>
      <c r="C764" s="223"/>
      <c r="E764" s="223"/>
      <c r="F764" s="223" t="str">
        <f t="array" ref="F764">IF(E764="","",XLOOKUP(E764,DATOS!$D$6:$D2624,DATOS!$C$6:$C2624,0,0,1))</f>
        <v/>
      </c>
      <c r="G764" s="189"/>
      <c r="H764" s="189"/>
      <c r="I764" s="270"/>
      <c r="J764" s="270"/>
      <c r="K764" s="270" t="str">
        <f t="shared" si="3"/>
        <v/>
      </c>
      <c r="L764" s="271" t="str">
        <f t="shared" si="4"/>
        <v/>
      </c>
      <c r="M764" s="279"/>
      <c r="N764" s="273" t="str">
        <f t="shared" si="5"/>
        <v/>
      </c>
      <c r="O764" s="274"/>
      <c r="P764" s="275"/>
      <c r="Q764" s="275" t="str">
        <f t="shared" si="6"/>
        <v/>
      </c>
      <c r="R764" s="281">
        <f t="shared" si="7"/>
        <v>0</v>
      </c>
      <c r="S764" s="232" t="str">
        <f t="array" ref="S764">XLOOKUP(E764,PESOS!$B$2:$B2624,PESOS!$F$2:$F2624,"")</f>
        <v/>
      </c>
      <c r="T764" s="223" t="str">
        <f t="shared" si="8"/>
        <v/>
      </c>
      <c r="V764" s="277" t="str">
        <f t="shared" si="9"/>
        <v/>
      </c>
      <c r="W764" s="233"/>
    </row>
    <row r="765">
      <c r="B765" s="199"/>
      <c r="C765" s="223"/>
      <c r="E765" s="223"/>
      <c r="F765" s="223" t="str">
        <f t="array" ref="F765">IF(E765="","",XLOOKUP(E765,DATOS!$D$6:$D2624,DATOS!$C$6:$C2624,0,0,1))</f>
        <v/>
      </c>
      <c r="G765" s="189"/>
      <c r="H765" s="189"/>
      <c r="I765" s="270"/>
      <c r="J765" s="270"/>
      <c r="K765" s="270" t="str">
        <f t="shared" si="3"/>
        <v/>
      </c>
      <c r="L765" s="271" t="str">
        <f t="shared" si="4"/>
        <v/>
      </c>
      <c r="M765" s="279"/>
      <c r="N765" s="273" t="str">
        <f t="shared" si="5"/>
        <v/>
      </c>
      <c r="O765" s="274"/>
      <c r="P765" s="275"/>
      <c r="Q765" s="275" t="str">
        <f t="shared" si="6"/>
        <v/>
      </c>
      <c r="R765" s="281">
        <f t="shared" si="7"/>
        <v>0</v>
      </c>
      <c r="S765" s="232" t="str">
        <f t="array" ref="S765">XLOOKUP(E765,PESOS!$B$2:$B2624,PESOS!$F$2:$F2624,"")</f>
        <v/>
      </c>
      <c r="T765" s="223" t="str">
        <f t="shared" si="8"/>
        <v/>
      </c>
      <c r="V765" s="277" t="str">
        <f t="shared" si="9"/>
        <v/>
      </c>
      <c r="W765" s="233"/>
    </row>
    <row r="766">
      <c r="B766" s="199"/>
      <c r="C766" s="223"/>
      <c r="E766" s="223"/>
      <c r="F766" s="223" t="str">
        <f t="array" ref="F766">IF(E766="","",XLOOKUP(E766,DATOS!$D$6:$D2624,DATOS!$C$6:$C2624,0,0,1))</f>
        <v/>
      </c>
      <c r="G766" s="189"/>
      <c r="H766" s="189"/>
      <c r="I766" s="270"/>
      <c r="J766" s="270"/>
      <c r="K766" s="270" t="str">
        <f t="shared" si="3"/>
        <v/>
      </c>
      <c r="L766" s="271" t="str">
        <f t="shared" si="4"/>
        <v/>
      </c>
      <c r="M766" s="279"/>
      <c r="N766" s="273" t="str">
        <f t="shared" si="5"/>
        <v/>
      </c>
      <c r="O766" s="274"/>
      <c r="P766" s="275"/>
      <c r="Q766" s="275" t="str">
        <f t="shared" si="6"/>
        <v/>
      </c>
      <c r="R766" s="281">
        <f t="shared" si="7"/>
        <v>0</v>
      </c>
      <c r="S766" s="232" t="str">
        <f t="array" ref="S766">XLOOKUP(E766,PESOS!$B$2:$B2624,PESOS!$F$2:$F2624,"")</f>
        <v/>
      </c>
      <c r="T766" s="223" t="str">
        <f t="shared" si="8"/>
        <v/>
      </c>
      <c r="V766" s="277" t="str">
        <f t="shared" si="9"/>
        <v/>
      </c>
      <c r="W766" s="233"/>
    </row>
    <row r="767">
      <c r="B767" s="199"/>
      <c r="C767" s="223"/>
      <c r="E767" s="223"/>
      <c r="F767" s="223" t="str">
        <f t="array" ref="F767">IF(E767="","",XLOOKUP(E767,DATOS!$D$6:$D2624,DATOS!$C$6:$C2624,0,0,1))</f>
        <v/>
      </c>
      <c r="G767" s="189"/>
      <c r="H767" s="189"/>
      <c r="I767" s="270"/>
      <c r="J767" s="270"/>
      <c r="K767" s="270" t="str">
        <f t="shared" si="3"/>
        <v/>
      </c>
      <c r="L767" s="271" t="str">
        <f t="shared" si="4"/>
        <v/>
      </c>
      <c r="M767" s="279"/>
      <c r="N767" s="273" t="str">
        <f t="shared" si="5"/>
        <v/>
      </c>
      <c r="O767" s="274"/>
      <c r="P767" s="275"/>
      <c r="Q767" s="275" t="str">
        <f t="shared" si="6"/>
        <v/>
      </c>
      <c r="R767" s="281">
        <f t="shared" si="7"/>
        <v>0</v>
      </c>
      <c r="S767" s="232" t="str">
        <f t="array" ref="S767">XLOOKUP(E767,PESOS!$B$2:$B2624,PESOS!$F$2:$F2624,"")</f>
        <v/>
      </c>
      <c r="T767" s="223" t="str">
        <f t="shared" si="8"/>
        <v/>
      </c>
      <c r="V767" s="277" t="str">
        <f t="shared" si="9"/>
        <v/>
      </c>
      <c r="W767" s="233"/>
    </row>
    <row r="768">
      <c r="B768" s="199"/>
      <c r="C768" s="223"/>
      <c r="E768" s="223"/>
      <c r="F768" s="223" t="str">
        <f t="array" ref="F768">IF(E768="","",XLOOKUP(E768,DATOS!$D$6:$D2624,DATOS!$C$6:$C2624,0,0,1))</f>
        <v/>
      </c>
      <c r="G768" s="189"/>
      <c r="H768" s="189"/>
      <c r="I768" s="270"/>
      <c r="J768" s="270"/>
      <c r="K768" s="270" t="str">
        <f t="shared" si="3"/>
        <v/>
      </c>
      <c r="L768" s="271" t="str">
        <f t="shared" si="4"/>
        <v/>
      </c>
      <c r="M768" s="279"/>
      <c r="N768" s="273" t="str">
        <f t="shared" si="5"/>
        <v/>
      </c>
      <c r="O768" s="274"/>
      <c r="P768" s="275"/>
      <c r="Q768" s="275" t="str">
        <f t="shared" si="6"/>
        <v/>
      </c>
      <c r="R768" s="281">
        <f t="shared" si="7"/>
        <v>0</v>
      </c>
      <c r="S768" s="232" t="str">
        <f t="array" ref="S768">XLOOKUP(E768,PESOS!$B$2:$B2624,PESOS!$F$2:$F2624,"")</f>
        <v/>
      </c>
      <c r="T768" s="223" t="str">
        <f t="shared" si="8"/>
        <v/>
      </c>
      <c r="V768" s="277" t="str">
        <f t="shared" si="9"/>
        <v/>
      </c>
      <c r="W768" s="233"/>
    </row>
    <row r="769">
      <c r="B769" s="199"/>
      <c r="C769" s="223"/>
      <c r="E769" s="223"/>
      <c r="F769" s="223" t="str">
        <f t="array" ref="F769">IF(E769="","",XLOOKUP(E769,DATOS!$D$6:$D2624,DATOS!$C$6:$C2624,0,0,1))</f>
        <v/>
      </c>
      <c r="G769" s="189"/>
      <c r="H769" s="189"/>
      <c r="I769" s="270"/>
      <c r="J769" s="270"/>
      <c r="K769" s="270" t="str">
        <f t="shared" si="3"/>
        <v/>
      </c>
      <c r="L769" s="271" t="str">
        <f t="shared" si="4"/>
        <v/>
      </c>
      <c r="M769" s="279"/>
      <c r="N769" s="273" t="str">
        <f t="shared" si="5"/>
        <v/>
      </c>
      <c r="O769" s="274"/>
      <c r="P769" s="275"/>
      <c r="Q769" s="275" t="str">
        <f t="shared" si="6"/>
        <v/>
      </c>
      <c r="R769" s="281">
        <f t="shared" si="7"/>
        <v>0</v>
      </c>
      <c r="S769" s="232" t="str">
        <f t="array" ref="S769">XLOOKUP(E769,PESOS!$B$2:$B2624,PESOS!$F$2:$F2624,"")</f>
        <v/>
      </c>
      <c r="T769" s="223" t="str">
        <f t="shared" si="8"/>
        <v/>
      </c>
      <c r="V769" s="277" t="str">
        <f t="shared" si="9"/>
        <v/>
      </c>
      <c r="W769" s="233"/>
    </row>
    <row r="770">
      <c r="B770" s="199"/>
      <c r="C770" s="223"/>
      <c r="E770" s="223"/>
      <c r="F770" s="223" t="str">
        <f t="array" ref="F770">IF(E770="","",XLOOKUP(E770,DATOS!$D$6:$D2624,DATOS!$C$6:$C2624,0,0,1))</f>
        <v/>
      </c>
      <c r="G770" s="189"/>
      <c r="H770" s="189"/>
      <c r="I770" s="270"/>
      <c r="J770" s="270"/>
      <c r="K770" s="270" t="str">
        <f t="shared" si="3"/>
        <v/>
      </c>
      <c r="L770" s="271" t="str">
        <f t="shared" si="4"/>
        <v/>
      </c>
      <c r="M770" s="279"/>
      <c r="N770" s="273" t="str">
        <f t="shared" si="5"/>
        <v/>
      </c>
      <c r="O770" s="274"/>
      <c r="P770" s="275"/>
      <c r="Q770" s="275" t="str">
        <f t="shared" si="6"/>
        <v/>
      </c>
      <c r="R770" s="281">
        <f t="shared" si="7"/>
        <v>0</v>
      </c>
      <c r="S770" s="232" t="str">
        <f t="array" ref="S770">XLOOKUP(E770,PESOS!$B$2:$B2624,PESOS!$F$2:$F2624,"")</f>
        <v/>
      </c>
      <c r="T770" s="223" t="str">
        <f t="shared" si="8"/>
        <v/>
      </c>
      <c r="V770" s="277" t="str">
        <f t="shared" si="9"/>
        <v/>
      </c>
      <c r="W770" s="233"/>
    </row>
    <row r="771">
      <c r="B771" s="199"/>
      <c r="C771" s="223"/>
      <c r="E771" s="223"/>
      <c r="F771" s="223" t="str">
        <f t="array" ref="F771">IF(E771="","",XLOOKUP(E771,DATOS!$D$6:$D2624,DATOS!$C$6:$C2624,0,0,1))</f>
        <v/>
      </c>
      <c r="G771" s="189"/>
      <c r="H771" s="189"/>
      <c r="I771" s="270"/>
      <c r="J771" s="270"/>
      <c r="K771" s="270" t="str">
        <f t="shared" si="3"/>
        <v/>
      </c>
      <c r="L771" s="271" t="str">
        <f t="shared" si="4"/>
        <v/>
      </c>
      <c r="M771" s="279"/>
      <c r="N771" s="273" t="str">
        <f t="shared" si="5"/>
        <v/>
      </c>
      <c r="O771" s="274"/>
      <c r="P771" s="275"/>
      <c r="Q771" s="275" t="str">
        <f t="shared" si="6"/>
        <v/>
      </c>
      <c r="R771" s="281">
        <f t="shared" si="7"/>
        <v>0</v>
      </c>
      <c r="S771" s="232" t="str">
        <f t="array" ref="S771">XLOOKUP(E771,PESOS!$B$2:$B2624,PESOS!$F$2:$F2624,"")</f>
        <v/>
      </c>
      <c r="T771" s="223" t="str">
        <f t="shared" si="8"/>
        <v/>
      </c>
      <c r="V771" s="277" t="str">
        <f t="shared" si="9"/>
        <v/>
      </c>
      <c r="W771" s="233"/>
    </row>
    <row r="772">
      <c r="B772" s="199"/>
      <c r="C772" s="223"/>
      <c r="E772" s="223"/>
      <c r="F772" s="223" t="str">
        <f t="array" ref="F772">IF(E772="","",XLOOKUP(E772,DATOS!$D$6:$D2624,DATOS!$C$6:$C2624,0,0,1))</f>
        <v/>
      </c>
      <c r="G772" s="189"/>
      <c r="H772" s="189"/>
      <c r="I772" s="270"/>
      <c r="J772" s="270"/>
      <c r="K772" s="270" t="str">
        <f t="shared" si="3"/>
        <v/>
      </c>
      <c r="L772" s="271" t="str">
        <f t="shared" si="4"/>
        <v/>
      </c>
      <c r="M772" s="279"/>
      <c r="N772" s="273" t="str">
        <f t="shared" si="5"/>
        <v/>
      </c>
      <c r="O772" s="274"/>
      <c r="P772" s="275"/>
      <c r="Q772" s="275" t="str">
        <f t="shared" si="6"/>
        <v/>
      </c>
      <c r="R772" s="281">
        <f t="shared" si="7"/>
        <v>0</v>
      </c>
      <c r="S772" s="232" t="str">
        <f t="array" ref="S772">XLOOKUP(E772,PESOS!$B$2:$B2624,PESOS!$F$2:$F2624,"")</f>
        <v/>
      </c>
      <c r="T772" s="223" t="str">
        <f t="shared" si="8"/>
        <v/>
      </c>
      <c r="V772" s="277" t="str">
        <f t="shared" si="9"/>
        <v/>
      </c>
      <c r="W772" s="233"/>
    </row>
    <row r="773">
      <c r="B773" s="199"/>
      <c r="C773" s="223"/>
      <c r="E773" s="223"/>
      <c r="F773" s="223" t="str">
        <f t="array" ref="F773">IF(E773="","",XLOOKUP(E773,DATOS!$D$6:$D2624,DATOS!$C$6:$C2624,0,0,1))</f>
        <v/>
      </c>
      <c r="G773" s="189"/>
      <c r="H773" s="189"/>
      <c r="I773" s="270"/>
      <c r="J773" s="270"/>
      <c r="K773" s="270" t="str">
        <f t="shared" si="3"/>
        <v/>
      </c>
      <c r="L773" s="271" t="str">
        <f t="shared" si="4"/>
        <v/>
      </c>
      <c r="M773" s="279"/>
      <c r="N773" s="273" t="str">
        <f t="shared" si="5"/>
        <v/>
      </c>
      <c r="O773" s="274"/>
      <c r="P773" s="275"/>
      <c r="Q773" s="275" t="str">
        <f t="shared" si="6"/>
        <v/>
      </c>
      <c r="R773" s="281">
        <f t="shared" si="7"/>
        <v>0</v>
      </c>
      <c r="S773" s="232" t="str">
        <f t="array" ref="S773">XLOOKUP(E773,PESOS!$B$2:$B2624,PESOS!$F$2:$F2624,"")</f>
        <v/>
      </c>
      <c r="T773" s="223" t="str">
        <f t="shared" si="8"/>
        <v/>
      </c>
      <c r="V773" s="277" t="str">
        <f t="shared" si="9"/>
        <v/>
      </c>
      <c r="W773" s="233"/>
    </row>
    <row r="774">
      <c r="B774" s="199"/>
      <c r="C774" s="223"/>
      <c r="E774" s="223"/>
      <c r="F774" s="223" t="str">
        <f t="array" ref="F774">IF(E774="","",XLOOKUP(E774,DATOS!$D$6:$D2624,DATOS!$C$6:$C2624,0,0,1))</f>
        <v/>
      </c>
      <c r="G774" s="189"/>
      <c r="H774" s="189"/>
      <c r="I774" s="270"/>
      <c r="J774" s="270"/>
      <c r="K774" s="270" t="str">
        <f t="shared" si="3"/>
        <v/>
      </c>
      <c r="L774" s="271" t="str">
        <f t="shared" si="4"/>
        <v/>
      </c>
      <c r="M774" s="279"/>
      <c r="N774" s="273" t="str">
        <f t="shared" si="5"/>
        <v/>
      </c>
      <c r="O774" s="274"/>
      <c r="P774" s="275"/>
      <c r="Q774" s="275" t="str">
        <f t="shared" si="6"/>
        <v/>
      </c>
      <c r="R774" s="281">
        <f t="shared" si="7"/>
        <v>0</v>
      </c>
      <c r="S774" s="232" t="str">
        <f t="array" ref="S774">XLOOKUP(E774,PESOS!$B$2:$B2624,PESOS!$F$2:$F2624,"")</f>
        <v/>
      </c>
      <c r="T774" s="223" t="str">
        <f t="shared" si="8"/>
        <v/>
      </c>
      <c r="V774" s="277" t="str">
        <f t="shared" si="9"/>
        <v/>
      </c>
      <c r="W774" s="233"/>
    </row>
    <row r="775">
      <c r="B775" s="199"/>
      <c r="C775" s="223"/>
      <c r="E775" s="223"/>
      <c r="F775" s="223" t="str">
        <f t="array" ref="F775">IF(E775="","",XLOOKUP(E775,DATOS!$D$6:$D2624,DATOS!$C$6:$C2624,0,0,1))</f>
        <v/>
      </c>
      <c r="G775" s="189"/>
      <c r="H775" s="189"/>
      <c r="I775" s="270"/>
      <c r="J775" s="270"/>
      <c r="K775" s="270" t="str">
        <f t="shared" si="3"/>
        <v/>
      </c>
      <c r="L775" s="271" t="str">
        <f t="shared" si="4"/>
        <v/>
      </c>
      <c r="M775" s="279"/>
      <c r="N775" s="273" t="str">
        <f t="shared" si="5"/>
        <v/>
      </c>
      <c r="O775" s="274"/>
      <c r="P775" s="275"/>
      <c r="Q775" s="275" t="str">
        <f t="shared" si="6"/>
        <v/>
      </c>
      <c r="R775" s="281">
        <f t="shared" si="7"/>
        <v>0</v>
      </c>
      <c r="S775" s="232" t="str">
        <f t="array" ref="S775">XLOOKUP(E775,PESOS!$B$2:$B2624,PESOS!$F$2:$F2624,"")</f>
        <v/>
      </c>
      <c r="T775" s="223" t="str">
        <f t="shared" si="8"/>
        <v/>
      </c>
      <c r="V775" s="277" t="str">
        <f t="shared" si="9"/>
        <v/>
      </c>
      <c r="W775" s="233"/>
    </row>
    <row r="776">
      <c r="B776" s="199"/>
      <c r="C776" s="223"/>
      <c r="E776" s="223"/>
      <c r="F776" s="223" t="str">
        <f t="array" ref="F776">IF(E776="","",XLOOKUP(E776,DATOS!$D$6:$D2624,DATOS!$C$6:$C2624,0,0,1))</f>
        <v/>
      </c>
      <c r="G776" s="189"/>
      <c r="H776" s="189"/>
      <c r="I776" s="270"/>
      <c r="J776" s="270"/>
      <c r="K776" s="270" t="str">
        <f t="shared" si="3"/>
        <v/>
      </c>
      <c r="L776" s="271" t="str">
        <f t="shared" si="4"/>
        <v/>
      </c>
      <c r="M776" s="279"/>
      <c r="N776" s="273" t="str">
        <f t="shared" si="5"/>
        <v/>
      </c>
      <c r="O776" s="274"/>
      <c r="P776" s="275"/>
      <c r="Q776" s="275" t="str">
        <f t="shared" si="6"/>
        <v/>
      </c>
      <c r="R776" s="281">
        <f t="shared" si="7"/>
        <v>0</v>
      </c>
      <c r="S776" s="232" t="str">
        <f t="array" ref="S776">XLOOKUP(E776,PESOS!$B$2:$B2624,PESOS!$F$2:$F2624,"")</f>
        <v/>
      </c>
      <c r="T776" s="223" t="str">
        <f t="shared" si="8"/>
        <v/>
      </c>
      <c r="V776" s="277" t="str">
        <f t="shared" si="9"/>
        <v/>
      </c>
      <c r="W776" s="233"/>
    </row>
    <row r="777">
      <c r="B777" s="199"/>
      <c r="C777" s="223"/>
      <c r="E777" s="223"/>
      <c r="F777" s="223" t="str">
        <f t="array" ref="F777">IF(E777="","",XLOOKUP(E777,DATOS!$D$6:$D2624,DATOS!$C$6:$C2624,0,0,1))</f>
        <v/>
      </c>
      <c r="G777" s="189"/>
      <c r="H777" s="189"/>
      <c r="I777" s="270"/>
      <c r="J777" s="270"/>
      <c r="K777" s="270" t="str">
        <f t="shared" si="3"/>
        <v/>
      </c>
      <c r="L777" s="271" t="str">
        <f t="shared" si="4"/>
        <v/>
      </c>
      <c r="M777" s="279"/>
      <c r="N777" s="273" t="str">
        <f t="shared" si="5"/>
        <v/>
      </c>
      <c r="O777" s="274"/>
      <c r="P777" s="275"/>
      <c r="Q777" s="275" t="str">
        <f t="shared" si="6"/>
        <v/>
      </c>
      <c r="R777" s="281">
        <f t="shared" si="7"/>
        <v>0</v>
      </c>
      <c r="S777" s="232" t="str">
        <f t="array" ref="S777">XLOOKUP(E777,PESOS!$B$2:$B2624,PESOS!$F$2:$F2624,"")</f>
        <v/>
      </c>
      <c r="T777" s="223" t="str">
        <f t="shared" si="8"/>
        <v/>
      </c>
      <c r="V777" s="277" t="str">
        <f t="shared" si="9"/>
        <v/>
      </c>
      <c r="W777" s="233"/>
    </row>
    <row r="778">
      <c r="B778" s="199"/>
      <c r="C778" s="223"/>
      <c r="E778" s="223"/>
      <c r="F778" s="223" t="str">
        <f t="array" ref="F778">IF(E778="","",XLOOKUP(E778,DATOS!$D$6:$D2624,DATOS!$C$6:$C2624,0,0,1))</f>
        <v/>
      </c>
      <c r="G778" s="189"/>
      <c r="H778" s="189"/>
      <c r="I778" s="270"/>
      <c r="J778" s="270"/>
      <c r="K778" s="270" t="str">
        <f t="shared" si="3"/>
        <v/>
      </c>
      <c r="L778" s="271" t="str">
        <f t="shared" si="4"/>
        <v/>
      </c>
      <c r="M778" s="279"/>
      <c r="N778" s="273" t="str">
        <f t="shared" si="5"/>
        <v/>
      </c>
      <c r="O778" s="274"/>
      <c r="P778" s="275"/>
      <c r="Q778" s="275" t="str">
        <f t="shared" si="6"/>
        <v/>
      </c>
      <c r="R778" s="281">
        <f t="shared" si="7"/>
        <v>0</v>
      </c>
      <c r="S778" s="232" t="str">
        <f t="array" ref="S778">XLOOKUP(E778,PESOS!$B$2:$B2624,PESOS!$F$2:$F2624,"")</f>
        <v/>
      </c>
      <c r="T778" s="223" t="str">
        <f t="shared" si="8"/>
        <v/>
      </c>
      <c r="V778" s="277" t="str">
        <f t="shared" si="9"/>
        <v/>
      </c>
      <c r="W778" s="233"/>
    </row>
    <row r="779">
      <c r="B779" s="199"/>
      <c r="C779" s="223"/>
      <c r="E779" s="223"/>
      <c r="F779" s="223" t="str">
        <f t="array" ref="F779">IF(E779="","",XLOOKUP(E779,DATOS!$D$6:$D2624,DATOS!$C$6:$C2624,0,0,1))</f>
        <v/>
      </c>
      <c r="G779" s="189"/>
      <c r="H779" s="189"/>
      <c r="I779" s="270"/>
      <c r="J779" s="270"/>
      <c r="K779" s="270" t="str">
        <f t="shared" si="3"/>
        <v/>
      </c>
      <c r="L779" s="271" t="str">
        <f t="shared" si="4"/>
        <v/>
      </c>
      <c r="M779" s="279"/>
      <c r="N779" s="273" t="str">
        <f t="shared" si="5"/>
        <v/>
      </c>
      <c r="O779" s="274"/>
      <c r="P779" s="275"/>
      <c r="Q779" s="275" t="str">
        <f t="shared" si="6"/>
        <v/>
      </c>
      <c r="R779" s="281">
        <f t="shared" si="7"/>
        <v>0</v>
      </c>
      <c r="S779" s="232" t="str">
        <f t="array" ref="S779">XLOOKUP(E779,PESOS!$B$2:$B2624,PESOS!$F$2:$F2624,"")</f>
        <v/>
      </c>
      <c r="T779" s="223" t="str">
        <f t="shared" si="8"/>
        <v/>
      </c>
      <c r="V779" s="277" t="str">
        <f t="shared" si="9"/>
        <v/>
      </c>
      <c r="W779" s="233"/>
    </row>
    <row r="780">
      <c r="B780" s="199"/>
      <c r="C780" s="223"/>
      <c r="E780" s="223"/>
      <c r="F780" s="223" t="str">
        <f t="array" ref="F780">IF(E780="","",XLOOKUP(E780,DATOS!$D$6:$D2624,DATOS!$C$6:$C2624,0,0,1))</f>
        <v/>
      </c>
      <c r="G780" s="189"/>
      <c r="H780" s="189"/>
      <c r="I780" s="270"/>
      <c r="J780" s="270"/>
      <c r="K780" s="270" t="str">
        <f t="shared" si="3"/>
        <v/>
      </c>
      <c r="L780" s="271" t="str">
        <f t="shared" si="4"/>
        <v/>
      </c>
      <c r="M780" s="279"/>
      <c r="N780" s="273" t="str">
        <f t="shared" si="5"/>
        <v/>
      </c>
      <c r="O780" s="274"/>
      <c r="P780" s="275"/>
      <c r="Q780" s="275" t="str">
        <f t="shared" si="6"/>
        <v/>
      </c>
      <c r="R780" s="281">
        <f t="shared" si="7"/>
        <v>0</v>
      </c>
      <c r="S780" s="232" t="str">
        <f t="array" ref="S780">XLOOKUP(E780,PESOS!$B$2:$B2624,PESOS!$F$2:$F2624,"")</f>
        <v/>
      </c>
      <c r="T780" s="223" t="str">
        <f t="shared" si="8"/>
        <v/>
      </c>
      <c r="V780" s="277" t="str">
        <f t="shared" si="9"/>
        <v/>
      </c>
      <c r="W780" s="233"/>
    </row>
    <row r="781">
      <c r="B781" s="199"/>
      <c r="C781" s="223"/>
      <c r="E781" s="223"/>
      <c r="F781" s="223" t="str">
        <f t="array" ref="F781">IF(E781="","",XLOOKUP(E781,DATOS!$D$6:$D2624,DATOS!$C$6:$C2624,0,0,1))</f>
        <v/>
      </c>
      <c r="G781" s="189"/>
      <c r="H781" s="189"/>
      <c r="I781" s="270"/>
      <c r="J781" s="270"/>
      <c r="K781" s="270" t="str">
        <f t="shared" si="3"/>
        <v/>
      </c>
      <c r="L781" s="271" t="str">
        <f t="shared" si="4"/>
        <v/>
      </c>
      <c r="M781" s="279"/>
      <c r="N781" s="273" t="str">
        <f t="shared" si="5"/>
        <v/>
      </c>
      <c r="O781" s="274"/>
      <c r="P781" s="275"/>
      <c r="Q781" s="275" t="str">
        <f t="shared" si="6"/>
        <v/>
      </c>
      <c r="R781" s="281">
        <f t="shared" si="7"/>
        <v>0</v>
      </c>
      <c r="S781" s="232" t="str">
        <f t="array" ref="S781">XLOOKUP(E781,PESOS!$B$2:$B2624,PESOS!$F$2:$F2624,"")</f>
        <v/>
      </c>
      <c r="T781" s="223" t="str">
        <f t="shared" si="8"/>
        <v/>
      </c>
      <c r="V781" s="277" t="str">
        <f t="shared" si="9"/>
        <v/>
      </c>
      <c r="W781" s="233"/>
    </row>
    <row r="782">
      <c r="B782" s="199"/>
      <c r="C782" s="223"/>
      <c r="E782" s="223"/>
      <c r="F782" s="223" t="str">
        <f t="array" ref="F782">IF(E782="","",XLOOKUP(E782,DATOS!$D$6:$D2624,DATOS!$C$6:$C2624,0,0,1))</f>
        <v/>
      </c>
      <c r="G782" s="189"/>
      <c r="H782" s="189"/>
      <c r="I782" s="270"/>
      <c r="J782" s="270"/>
      <c r="K782" s="270" t="str">
        <f t="shared" si="3"/>
        <v/>
      </c>
      <c r="L782" s="271" t="str">
        <f t="shared" si="4"/>
        <v/>
      </c>
      <c r="M782" s="279"/>
      <c r="N782" s="273" t="str">
        <f t="shared" si="5"/>
        <v/>
      </c>
      <c r="O782" s="274"/>
      <c r="P782" s="275"/>
      <c r="Q782" s="275" t="str">
        <f t="shared" si="6"/>
        <v/>
      </c>
      <c r="R782" s="281">
        <f t="shared" si="7"/>
        <v>0</v>
      </c>
      <c r="S782" s="232" t="str">
        <f t="array" ref="S782">XLOOKUP(E782,PESOS!$B$2:$B2624,PESOS!$F$2:$F2624,"")</f>
        <v/>
      </c>
      <c r="T782" s="223" t="str">
        <f t="shared" si="8"/>
        <v/>
      </c>
      <c r="V782" s="277" t="str">
        <f t="shared" si="9"/>
        <v/>
      </c>
      <c r="W782" s="233"/>
    </row>
    <row r="783">
      <c r="B783" s="199"/>
      <c r="C783" s="223"/>
      <c r="E783" s="223"/>
      <c r="F783" s="223" t="str">
        <f t="array" ref="F783">IF(E783="","",XLOOKUP(E783,DATOS!$D$6:$D2624,DATOS!$C$6:$C2624,0,0,1))</f>
        <v/>
      </c>
      <c r="G783" s="189"/>
      <c r="H783" s="189"/>
      <c r="I783" s="270"/>
      <c r="J783" s="270"/>
      <c r="K783" s="270" t="str">
        <f t="shared" si="3"/>
        <v/>
      </c>
      <c r="L783" s="271" t="str">
        <f t="shared" si="4"/>
        <v/>
      </c>
      <c r="M783" s="279"/>
      <c r="N783" s="273" t="str">
        <f t="shared" si="5"/>
        <v/>
      </c>
      <c r="O783" s="274"/>
      <c r="P783" s="275"/>
      <c r="Q783" s="275" t="str">
        <f t="shared" si="6"/>
        <v/>
      </c>
      <c r="R783" s="281">
        <f t="shared" si="7"/>
        <v>0</v>
      </c>
      <c r="S783" s="232" t="str">
        <f t="array" ref="S783">XLOOKUP(E783,PESOS!$B$2:$B2624,PESOS!$F$2:$F2624,"")</f>
        <v/>
      </c>
      <c r="T783" s="223" t="str">
        <f t="shared" si="8"/>
        <v/>
      </c>
      <c r="V783" s="277" t="str">
        <f t="shared" si="9"/>
        <v/>
      </c>
      <c r="W783" s="233"/>
    </row>
    <row r="784">
      <c r="B784" s="199"/>
      <c r="C784" s="223"/>
      <c r="E784" s="223"/>
      <c r="F784" s="223" t="str">
        <f t="array" ref="F784">IF(E784="","",XLOOKUP(E784,DATOS!$D$6:$D2624,DATOS!$C$6:$C2624,0,0,1))</f>
        <v/>
      </c>
      <c r="G784" s="189"/>
      <c r="H784" s="189"/>
      <c r="I784" s="270"/>
      <c r="J784" s="270"/>
      <c r="K784" s="270" t="str">
        <f t="shared" si="3"/>
        <v/>
      </c>
      <c r="L784" s="271" t="str">
        <f t="shared" si="4"/>
        <v/>
      </c>
      <c r="M784" s="279"/>
      <c r="N784" s="273" t="str">
        <f t="shared" si="5"/>
        <v/>
      </c>
      <c r="O784" s="274"/>
      <c r="P784" s="275"/>
      <c r="Q784" s="275" t="str">
        <f t="shared" si="6"/>
        <v/>
      </c>
      <c r="R784" s="281">
        <f t="shared" si="7"/>
        <v>0</v>
      </c>
      <c r="S784" s="232" t="str">
        <f t="array" ref="S784">XLOOKUP(E784,PESOS!$B$2:$B2624,PESOS!$F$2:$F2624,"")</f>
        <v/>
      </c>
      <c r="T784" s="223" t="str">
        <f t="shared" si="8"/>
        <v/>
      </c>
      <c r="V784" s="277" t="str">
        <f t="shared" si="9"/>
        <v/>
      </c>
      <c r="W784" s="233"/>
    </row>
    <row r="785">
      <c r="B785" s="199"/>
      <c r="C785" s="223"/>
      <c r="E785" s="223"/>
      <c r="F785" s="223" t="str">
        <f t="array" ref="F785">IF(E785="","",XLOOKUP(E785,DATOS!$D$6:$D2624,DATOS!$C$6:$C2624,0,0,1))</f>
        <v/>
      </c>
      <c r="G785" s="189"/>
      <c r="H785" s="189"/>
      <c r="I785" s="270"/>
      <c r="J785" s="270"/>
      <c r="K785" s="270" t="str">
        <f t="shared" si="3"/>
        <v/>
      </c>
      <c r="L785" s="271" t="str">
        <f t="shared" si="4"/>
        <v/>
      </c>
      <c r="M785" s="279"/>
      <c r="N785" s="273" t="str">
        <f t="shared" si="5"/>
        <v/>
      </c>
      <c r="O785" s="274"/>
      <c r="P785" s="275"/>
      <c r="Q785" s="275" t="str">
        <f t="shared" si="6"/>
        <v/>
      </c>
      <c r="R785" s="281">
        <f t="shared" si="7"/>
        <v>0</v>
      </c>
      <c r="S785" s="232" t="str">
        <f t="array" ref="S785">XLOOKUP(E785,PESOS!$B$2:$B2624,PESOS!$F$2:$F2624,"")</f>
        <v/>
      </c>
      <c r="T785" s="223" t="str">
        <f t="shared" si="8"/>
        <v/>
      </c>
      <c r="V785" s="277" t="str">
        <f t="shared" si="9"/>
        <v/>
      </c>
      <c r="W785" s="233"/>
    </row>
    <row r="786">
      <c r="B786" s="199"/>
      <c r="C786" s="223"/>
      <c r="E786" s="223"/>
      <c r="F786" s="223" t="str">
        <f t="array" ref="F786">IF(E786="","",XLOOKUP(E786,DATOS!$D$6:$D2624,DATOS!$C$6:$C2624,0,0,1))</f>
        <v/>
      </c>
      <c r="G786" s="189"/>
      <c r="H786" s="189"/>
      <c r="I786" s="270"/>
      <c r="J786" s="270"/>
      <c r="K786" s="270" t="str">
        <f t="shared" si="3"/>
        <v/>
      </c>
      <c r="L786" s="271" t="str">
        <f t="shared" si="4"/>
        <v/>
      </c>
      <c r="M786" s="279"/>
      <c r="N786" s="273" t="str">
        <f t="shared" si="5"/>
        <v/>
      </c>
      <c r="O786" s="274"/>
      <c r="P786" s="275"/>
      <c r="Q786" s="275" t="str">
        <f t="shared" si="6"/>
        <v/>
      </c>
      <c r="R786" s="281">
        <f t="shared" si="7"/>
        <v>0</v>
      </c>
      <c r="S786" s="232" t="str">
        <f t="array" ref="S786">XLOOKUP(E786,PESOS!$B$2:$B2624,PESOS!$F$2:$F2624,"")</f>
        <v/>
      </c>
      <c r="T786" s="223" t="str">
        <f t="shared" si="8"/>
        <v/>
      </c>
      <c r="V786" s="277" t="str">
        <f t="shared" si="9"/>
        <v/>
      </c>
      <c r="W786" s="233"/>
    </row>
    <row r="787">
      <c r="B787" s="199"/>
      <c r="C787" s="223"/>
      <c r="E787" s="223"/>
      <c r="F787" s="223" t="str">
        <f t="array" ref="F787">IF(E787="","",XLOOKUP(E787,DATOS!$D$6:$D2624,DATOS!$C$6:$C2624,0,0,1))</f>
        <v/>
      </c>
      <c r="G787" s="189"/>
      <c r="H787" s="189"/>
      <c r="I787" s="270"/>
      <c r="J787" s="270"/>
      <c r="K787" s="270" t="str">
        <f t="shared" si="3"/>
        <v/>
      </c>
      <c r="L787" s="271" t="str">
        <f t="shared" si="4"/>
        <v/>
      </c>
      <c r="M787" s="279"/>
      <c r="N787" s="273" t="str">
        <f t="shared" si="5"/>
        <v/>
      </c>
      <c r="O787" s="274"/>
      <c r="P787" s="275"/>
      <c r="Q787" s="275" t="str">
        <f t="shared" si="6"/>
        <v/>
      </c>
      <c r="R787" s="281">
        <f t="shared" si="7"/>
        <v>0</v>
      </c>
      <c r="S787" s="232" t="str">
        <f t="array" ref="S787">XLOOKUP(E787,PESOS!$B$2:$B2624,PESOS!$F$2:$F2624,"")</f>
        <v/>
      </c>
      <c r="T787" s="223" t="str">
        <f t="shared" si="8"/>
        <v/>
      </c>
      <c r="V787" s="277" t="str">
        <f t="shared" si="9"/>
        <v/>
      </c>
      <c r="W787" s="233"/>
    </row>
    <row r="788">
      <c r="B788" s="199"/>
      <c r="C788" s="223"/>
      <c r="E788" s="223"/>
      <c r="F788" s="223" t="str">
        <f t="array" ref="F788">IF(E788="","",XLOOKUP(E788,DATOS!$D$6:$D2624,DATOS!$C$6:$C2624,0,0,1))</f>
        <v/>
      </c>
      <c r="G788" s="189"/>
      <c r="H788" s="189"/>
      <c r="I788" s="270"/>
      <c r="J788" s="270"/>
      <c r="K788" s="270" t="str">
        <f t="shared" si="3"/>
        <v/>
      </c>
      <c r="L788" s="271" t="str">
        <f t="shared" si="4"/>
        <v/>
      </c>
      <c r="M788" s="279"/>
      <c r="N788" s="273" t="str">
        <f t="shared" si="5"/>
        <v/>
      </c>
      <c r="O788" s="274"/>
      <c r="P788" s="275"/>
      <c r="Q788" s="275" t="str">
        <f t="shared" si="6"/>
        <v/>
      </c>
      <c r="R788" s="281">
        <f t="shared" si="7"/>
        <v>0</v>
      </c>
      <c r="S788" s="232" t="str">
        <f t="array" ref="S788">XLOOKUP(E788,PESOS!$B$2:$B2624,PESOS!$F$2:$F2624,"")</f>
        <v/>
      </c>
      <c r="T788" s="223" t="str">
        <f t="shared" si="8"/>
        <v/>
      </c>
      <c r="V788" s="277" t="str">
        <f t="shared" si="9"/>
        <v/>
      </c>
      <c r="W788" s="233"/>
    </row>
    <row r="789">
      <c r="B789" s="199"/>
      <c r="C789" s="223"/>
      <c r="E789" s="223"/>
      <c r="F789" s="223" t="str">
        <f t="array" ref="F789">IF(E789="","",XLOOKUP(E789,DATOS!$D$6:$D2624,DATOS!$C$6:$C2624,0,0,1))</f>
        <v/>
      </c>
      <c r="G789" s="189"/>
      <c r="H789" s="189"/>
      <c r="I789" s="270"/>
      <c r="J789" s="270"/>
      <c r="K789" s="270" t="str">
        <f t="shared" si="3"/>
        <v/>
      </c>
      <c r="L789" s="271" t="str">
        <f t="shared" si="4"/>
        <v/>
      </c>
      <c r="M789" s="279"/>
      <c r="N789" s="273" t="str">
        <f t="shared" si="5"/>
        <v/>
      </c>
      <c r="O789" s="274"/>
      <c r="P789" s="275"/>
      <c r="Q789" s="275" t="str">
        <f t="shared" si="6"/>
        <v/>
      </c>
      <c r="R789" s="281">
        <f t="shared" si="7"/>
        <v>0</v>
      </c>
      <c r="S789" s="232" t="str">
        <f t="array" ref="S789">XLOOKUP(E789,PESOS!$B$2:$B2624,PESOS!$F$2:$F2624,"")</f>
        <v/>
      </c>
      <c r="T789" s="223" t="str">
        <f t="shared" si="8"/>
        <v/>
      </c>
      <c r="V789" s="277" t="str">
        <f t="shared" si="9"/>
        <v/>
      </c>
      <c r="W789" s="233"/>
    </row>
    <row r="790">
      <c r="B790" s="199"/>
      <c r="C790" s="223"/>
      <c r="E790" s="223"/>
      <c r="F790" s="223" t="str">
        <f t="array" ref="F790">IF(E790="","",XLOOKUP(E790,DATOS!$D$6:$D2624,DATOS!$C$6:$C2624,0,0,1))</f>
        <v/>
      </c>
      <c r="G790" s="189"/>
      <c r="H790" s="189"/>
      <c r="I790" s="270"/>
      <c r="J790" s="270"/>
      <c r="K790" s="270" t="str">
        <f t="shared" si="3"/>
        <v/>
      </c>
      <c r="L790" s="271" t="str">
        <f t="shared" si="4"/>
        <v/>
      </c>
      <c r="M790" s="279"/>
      <c r="N790" s="273" t="str">
        <f t="shared" si="5"/>
        <v/>
      </c>
      <c r="O790" s="274"/>
      <c r="P790" s="275"/>
      <c r="Q790" s="275" t="str">
        <f t="shared" si="6"/>
        <v/>
      </c>
      <c r="R790" s="281">
        <f t="shared" si="7"/>
        <v>0</v>
      </c>
      <c r="S790" s="232" t="str">
        <f t="array" ref="S790">XLOOKUP(E790,PESOS!$B$2:$B2624,PESOS!$F$2:$F2624,"")</f>
        <v/>
      </c>
      <c r="T790" s="223" t="str">
        <f t="shared" si="8"/>
        <v/>
      </c>
      <c r="V790" s="277" t="str">
        <f t="shared" si="9"/>
        <v/>
      </c>
      <c r="W790" s="233"/>
    </row>
    <row r="791">
      <c r="B791" s="199"/>
      <c r="C791" s="223"/>
      <c r="E791" s="223"/>
      <c r="F791" s="223" t="str">
        <f t="array" ref="F791">IF(E791="","",XLOOKUP(E791,DATOS!$D$6:$D2624,DATOS!$C$6:$C2624,0,0,1))</f>
        <v/>
      </c>
      <c r="G791" s="189"/>
      <c r="H791" s="189"/>
      <c r="I791" s="270"/>
      <c r="J791" s="270"/>
      <c r="K791" s="270" t="str">
        <f t="shared" si="3"/>
        <v/>
      </c>
      <c r="L791" s="271" t="str">
        <f t="shared" si="4"/>
        <v/>
      </c>
      <c r="M791" s="279"/>
      <c r="N791" s="273" t="str">
        <f t="shared" si="5"/>
        <v/>
      </c>
      <c r="O791" s="274"/>
      <c r="P791" s="275"/>
      <c r="Q791" s="275" t="str">
        <f t="shared" si="6"/>
        <v/>
      </c>
      <c r="R791" s="281">
        <f t="shared" si="7"/>
        <v>0</v>
      </c>
      <c r="S791" s="232" t="str">
        <f t="array" ref="S791">XLOOKUP(E791,PESOS!$B$2:$B2624,PESOS!$F$2:$F2624,"")</f>
        <v/>
      </c>
      <c r="T791" s="223" t="str">
        <f t="shared" si="8"/>
        <v/>
      </c>
      <c r="V791" s="277" t="str">
        <f t="shared" si="9"/>
        <v/>
      </c>
      <c r="W791" s="233"/>
    </row>
    <row r="792">
      <c r="B792" s="199"/>
      <c r="C792" s="223"/>
      <c r="E792" s="223"/>
      <c r="F792" s="223" t="str">
        <f t="array" ref="F792">IF(E792="","",XLOOKUP(E792,DATOS!$D$6:$D2624,DATOS!$C$6:$C2624,0,0,1))</f>
        <v/>
      </c>
      <c r="G792" s="189"/>
      <c r="H792" s="189"/>
      <c r="I792" s="270"/>
      <c r="J792" s="270"/>
      <c r="K792" s="270" t="str">
        <f t="shared" si="3"/>
        <v/>
      </c>
      <c r="L792" s="271" t="str">
        <f t="shared" si="4"/>
        <v/>
      </c>
      <c r="M792" s="279"/>
      <c r="N792" s="273" t="str">
        <f t="shared" si="5"/>
        <v/>
      </c>
      <c r="O792" s="274"/>
      <c r="P792" s="275"/>
      <c r="Q792" s="275" t="str">
        <f t="shared" si="6"/>
        <v/>
      </c>
      <c r="R792" s="281">
        <f t="shared" si="7"/>
        <v>0</v>
      </c>
      <c r="S792" s="232" t="str">
        <f t="array" ref="S792">XLOOKUP(E792,PESOS!$B$2:$B2624,PESOS!$F$2:$F2624,"")</f>
        <v/>
      </c>
      <c r="T792" s="223" t="str">
        <f t="shared" si="8"/>
        <v/>
      </c>
      <c r="V792" s="277" t="str">
        <f t="shared" si="9"/>
        <v/>
      </c>
      <c r="W792" s="233"/>
    </row>
    <row r="793">
      <c r="B793" s="199"/>
      <c r="C793" s="223"/>
      <c r="E793" s="223"/>
      <c r="F793" s="223" t="str">
        <f t="array" ref="F793">IF(E793="","",XLOOKUP(E793,DATOS!$D$6:$D2624,DATOS!$C$6:$C2624,0,0,1))</f>
        <v/>
      </c>
      <c r="G793" s="189"/>
      <c r="H793" s="189"/>
      <c r="I793" s="270"/>
      <c r="J793" s="270"/>
      <c r="K793" s="270" t="str">
        <f t="shared" si="3"/>
        <v/>
      </c>
      <c r="L793" s="271" t="str">
        <f t="shared" si="4"/>
        <v/>
      </c>
      <c r="M793" s="279"/>
      <c r="N793" s="273" t="str">
        <f t="shared" si="5"/>
        <v/>
      </c>
      <c r="O793" s="274"/>
      <c r="P793" s="275"/>
      <c r="Q793" s="275" t="str">
        <f t="shared" si="6"/>
        <v/>
      </c>
      <c r="R793" s="281">
        <f t="shared" si="7"/>
        <v>0</v>
      </c>
      <c r="S793" s="232" t="str">
        <f t="array" ref="S793">XLOOKUP(E793,PESOS!$B$2:$B2624,PESOS!$F$2:$F2624,"")</f>
        <v/>
      </c>
      <c r="T793" s="223" t="str">
        <f t="shared" si="8"/>
        <v/>
      </c>
      <c r="V793" s="277" t="str">
        <f t="shared" si="9"/>
        <v/>
      </c>
      <c r="W793" s="233"/>
    </row>
    <row r="794">
      <c r="B794" s="199"/>
      <c r="C794" s="223"/>
      <c r="E794" s="223"/>
      <c r="F794" s="223" t="str">
        <f t="array" ref="F794">IF(E794="","",XLOOKUP(E794,DATOS!$D$6:$D2624,DATOS!$C$6:$C2624,0,0,1))</f>
        <v/>
      </c>
      <c r="G794" s="189"/>
      <c r="H794" s="189"/>
      <c r="I794" s="270"/>
      <c r="J794" s="270"/>
      <c r="K794" s="270" t="str">
        <f t="shared" si="3"/>
        <v/>
      </c>
      <c r="L794" s="271" t="str">
        <f t="shared" si="4"/>
        <v/>
      </c>
      <c r="M794" s="279"/>
      <c r="N794" s="273" t="str">
        <f t="shared" si="5"/>
        <v/>
      </c>
      <c r="O794" s="274"/>
      <c r="P794" s="275"/>
      <c r="Q794" s="275" t="str">
        <f t="shared" si="6"/>
        <v/>
      </c>
      <c r="R794" s="281">
        <f t="shared" si="7"/>
        <v>0</v>
      </c>
      <c r="S794" s="232" t="str">
        <f t="array" ref="S794">XLOOKUP(E794,PESOS!$B$2:$B2624,PESOS!$F$2:$F2624,"")</f>
        <v/>
      </c>
      <c r="T794" s="223" t="str">
        <f t="shared" si="8"/>
        <v/>
      </c>
      <c r="V794" s="277" t="str">
        <f t="shared" si="9"/>
        <v/>
      </c>
      <c r="W794" s="233"/>
    </row>
    <row r="795">
      <c r="B795" s="199"/>
      <c r="C795" s="223"/>
      <c r="E795" s="223"/>
      <c r="F795" s="223" t="str">
        <f t="array" ref="F795">IF(E795="","",XLOOKUP(E795,DATOS!$D$6:$D2624,DATOS!$C$6:$C2624,0,0,1))</f>
        <v/>
      </c>
      <c r="G795" s="189"/>
      <c r="H795" s="189"/>
      <c r="I795" s="270"/>
      <c r="J795" s="270"/>
      <c r="K795" s="270" t="str">
        <f t="shared" si="3"/>
        <v/>
      </c>
      <c r="L795" s="271" t="str">
        <f t="shared" si="4"/>
        <v/>
      </c>
      <c r="M795" s="279"/>
      <c r="N795" s="273" t="str">
        <f t="shared" si="5"/>
        <v/>
      </c>
      <c r="O795" s="274"/>
      <c r="P795" s="275"/>
      <c r="Q795" s="275" t="str">
        <f t="shared" si="6"/>
        <v/>
      </c>
      <c r="R795" s="281">
        <f t="shared" si="7"/>
        <v>0</v>
      </c>
      <c r="S795" s="232" t="str">
        <f t="array" ref="S795">XLOOKUP(E795,PESOS!$B$2:$B2624,PESOS!$F$2:$F2624,"")</f>
        <v/>
      </c>
      <c r="T795" s="223" t="str">
        <f t="shared" si="8"/>
        <v/>
      </c>
      <c r="V795" s="277" t="str">
        <f t="shared" si="9"/>
        <v/>
      </c>
      <c r="W795" s="233"/>
    </row>
    <row r="796">
      <c r="B796" s="199"/>
      <c r="C796" s="223"/>
      <c r="E796" s="223"/>
      <c r="F796" s="223" t="str">
        <f t="array" ref="F796">IF(E796="","",XLOOKUP(E796,DATOS!$D$6:$D2624,DATOS!$C$6:$C2624,0,0,1))</f>
        <v/>
      </c>
      <c r="G796" s="189"/>
      <c r="H796" s="189"/>
      <c r="I796" s="270"/>
      <c r="J796" s="270"/>
      <c r="K796" s="270" t="str">
        <f t="shared" si="3"/>
        <v/>
      </c>
      <c r="L796" s="271" t="str">
        <f t="shared" si="4"/>
        <v/>
      </c>
      <c r="M796" s="279"/>
      <c r="N796" s="273" t="str">
        <f t="shared" si="5"/>
        <v/>
      </c>
      <c r="O796" s="274"/>
      <c r="P796" s="275"/>
      <c r="Q796" s="275" t="str">
        <f t="shared" si="6"/>
        <v/>
      </c>
      <c r="R796" s="281">
        <f t="shared" si="7"/>
        <v>0</v>
      </c>
      <c r="S796" s="232" t="str">
        <f t="array" ref="S796">XLOOKUP(E796,PESOS!$B$2:$B2624,PESOS!$F$2:$F2624,"")</f>
        <v/>
      </c>
      <c r="T796" s="223" t="str">
        <f t="shared" si="8"/>
        <v/>
      </c>
      <c r="V796" s="277" t="str">
        <f t="shared" si="9"/>
        <v/>
      </c>
      <c r="W796" s="233"/>
    </row>
    <row r="797">
      <c r="B797" s="199"/>
      <c r="C797" s="223"/>
      <c r="E797" s="223"/>
      <c r="F797" s="223" t="str">
        <f t="array" ref="F797">IF(E797="","",XLOOKUP(E797,DATOS!$D$6:$D2624,DATOS!$C$6:$C2624,0,0,1))</f>
        <v/>
      </c>
      <c r="G797" s="189"/>
      <c r="H797" s="189"/>
      <c r="I797" s="270"/>
      <c r="J797" s="270"/>
      <c r="K797" s="270" t="str">
        <f t="shared" si="3"/>
        <v/>
      </c>
      <c r="L797" s="271" t="str">
        <f t="shared" si="4"/>
        <v/>
      </c>
      <c r="M797" s="279"/>
      <c r="N797" s="273" t="str">
        <f t="shared" si="5"/>
        <v/>
      </c>
      <c r="O797" s="274"/>
      <c r="P797" s="275"/>
      <c r="Q797" s="275" t="str">
        <f t="shared" si="6"/>
        <v/>
      </c>
      <c r="R797" s="281">
        <f t="shared" si="7"/>
        <v>0</v>
      </c>
      <c r="S797" s="232" t="str">
        <f t="array" ref="S797">XLOOKUP(E797,PESOS!$B$2:$B2624,PESOS!$F$2:$F2624,"")</f>
        <v/>
      </c>
      <c r="T797" s="223" t="str">
        <f t="shared" si="8"/>
        <v/>
      </c>
      <c r="V797" s="277" t="str">
        <f t="shared" si="9"/>
        <v/>
      </c>
      <c r="W797" s="233"/>
    </row>
    <row r="798">
      <c r="B798" s="199"/>
      <c r="C798" s="223"/>
      <c r="E798" s="223"/>
      <c r="F798" s="223" t="str">
        <f t="array" ref="F798">IF(E798="","",XLOOKUP(E798,DATOS!$D$6:$D2624,DATOS!$C$6:$C2624,0,0,1))</f>
        <v/>
      </c>
      <c r="G798" s="189"/>
      <c r="H798" s="189"/>
      <c r="I798" s="270"/>
      <c r="J798" s="270"/>
      <c r="K798" s="270" t="str">
        <f t="shared" si="3"/>
        <v/>
      </c>
      <c r="L798" s="271" t="str">
        <f t="shared" si="4"/>
        <v/>
      </c>
      <c r="M798" s="279"/>
      <c r="N798" s="273" t="str">
        <f t="shared" si="5"/>
        <v/>
      </c>
      <c r="O798" s="274"/>
      <c r="P798" s="275"/>
      <c r="Q798" s="275" t="str">
        <f t="shared" si="6"/>
        <v/>
      </c>
      <c r="R798" s="281">
        <f t="shared" si="7"/>
        <v>0</v>
      </c>
      <c r="S798" s="232" t="str">
        <f t="array" ref="S798">XLOOKUP(E798,PESOS!$B$2:$B2624,PESOS!$F$2:$F2624,"")</f>
        <v/>
      </c>
      <c r="T798" s="223" t="str">
        <f t="shared" si="8"/>
        <v/>
      </c>
      <c r="V798" s="277" t="str">
        <f t="shared" si="9"/>
        <v/>
      </c>
      <c r="W798" s="233"/>
    </row>
    <row r="799">
      <c r="B799" s="199"/>
      <c r="C799" s="223"/>
      <c r="E799" s="223"/>
      <c r="F799" s="223" t="str">
        <f t="array" ref="F799">IF(E799="","",XLOOKUP(E799,DATOS!$D$6:$D2624,DATOS!$C$6:$C2624,0,0,1))</f>
        <v/>
      </c>
      <c r="G799" s="189"/>
      <c r="H799" s="189"/>
      <c r="I799" s="270"/>
      <c r="J799" s="270"/>
      <c r="K799" s="270" t="str">
        <f t="shared" si="3"/>
        <v/>
      </c>
      <c r="L799" s="271" t="str">
        <f t="shared" si="4"/>
        <v/>
      </c>
      <c r="M799" s="279"/>
      <c r="N799" s="273" t="str">
        <f t="shared" si="5"/>
        <v/>
      </c>
      <c r="O799" s="274"/>
      <c r="P799" s="275"/>
      <c r="Q799" s="275" t="str">
        <f t="shared" si="6"/>
        <v/>
      </c>
      <c r="R799" s="281">
        <f t="shared" si="7"/>
        <v>0</v>
      </c>
      <c r="S799" s="232" t="str">
        <f t="array" ref="S799">XLOOKUP(E799,PESOS!$B$2:$B2624,PESOS!$F$2:$F2624,"")</f>
        <v/>
      </c>
      <c r="T799" s="223" t="str">
        <f t="shared" si="8"/>
        <v/>
      </c>
      <c r="V799" s="277" t="str">
        <f t="shared" si="9"/>
        <v/>
      </c>
      <c r="W799" s="233"/>
    </row>
    <row r="800">
      <c r="B800" s="199"/>
      <c r="C800" s="223"/>
      <c r="E800" s="223"/>
      <c r="F800" s="223" t="str">
        <f t="array" ref="F800">IF(E800="","",XLOOKUP(E800,DATOS!$D$6:$D2624,DATOS!$C$6:$C2624,0,0,1))</f>
        <v/>
      </c>
      <c r="G800" s="189"/>
      <c r="H800" s="189"/>
      <c r="I800" s="270"/>
      <c r="J800" s="270"/>
      <c r="K800" s="270" t="str">
        <f t="shared" si="3"/>
        <v/>
      </c>
      <c r="L800" s="271" t="str">
        <f t="shared" si="4"/>
        <v/>
      </c>
      <c r="M800" s="279"/>
      <c r="N800" s="273" t="str">
        <f t="shared" si="5"/>
        <v/>
      </c>
      <c r="O800" s="274"/>
      <c r="P800" s="275"/>
      <c r="Q800" s="275" t="str">
        <f t="shared" si="6"/>
        <v/>
      </c>
      <c r="R800" s="281">
        <f t="shared" si="7"/>
        <v>0</v>
      </c>
      <c r="S800" s="232" t="str">
        <f t="array" ref="S800">XLOOKUP(E800,PESOS!$B$2:$B2624,PESOS!$F$2:$F2624,"")</f>
        <v/>
      </c>
      <c r="T800" s="223" t="str">
        <f t="shared" si="8"/>
        <v/>
      </c>
      <c r="V800" s="277" t="str">
        <f t="shared" si="9"/>
        <v/>
      </c>
      <c r="W800" s="233"/>
    </row>
    <row r="801">
      <c r="B801" s="199"/>
      <c r="C801" s="223"/>
      <c r="E801" s="223"/>
      <c r="F801" s="223" t="str">
        <f t="array" ref="F801">IF(E801="","",XLOOKUP(E801,DATOS!$D$6:$D2624,DATOS!$C$6:$C2624,0,0,1))</f>
        <v/>
      </c>
      <c r="G801" s="189"/>
      <c r="H801" s="189"/>
      <c r="I801" s="270"/>
      <c r="J801" s="270"/>
      <c r="K801" s="270" t="str">
        <f t="shared" si="3"/>
        <v/>
      </c>
      <c r="L801" s="271" t="str">
        <f t="shared" si="4"/>
        <v/>
      </c>
      <c r="M801" s="279"/>
      <c r="N801" s="273" t="str">
        <f t="shared" si="5"/>
        <v/>
      </c>
      <c r="O801" s="274"/>
      <c r="P801" s="275"/>
      <c r="Q801" s="275" t="str">
        <f t="shared" si="6"/>
        <v/>
      </c>
      <c r="R801" s="281">
        <f t="shared" si="7"/>
        <v>0</v>
      </c>
      <c r="S801" s="232" t="str">
        <f t="array" ref="S801">XLOOKUP(E801,PESOS!$B$2:$B2624,PESOS!$F$2:$F2624,"")</f>
        <v/>
      </c>
      <c r="T801" s="223" t="str">
        <f t="shared" si="8"/>
        <v/>
      </c>
      <c r="V801" s="277" t="str">
        <f t="shared" si="9"/>
        <v/>
      </c>
      <c r="W801" s="233"/>
    </row>
    <row r="802">
      <c r="B802" s="199"/>
      <c r="C802" s="223"/>
      <c r="E802" s="223"/>
      <c r="F802" s="223" t="str">
        <f t="array" ref="F802">IF(E802="","",XLOOKUP(E802,DATOS!$D$6:$D2624,DATOS!$C$6:$C2624,0,0,1))</f>
        <v/>
      </c>
      <c r="G802" s="189"/>
      <c r="H802" s="189"/>
      <c r="I802" s="270"/>
      <c r="J802" s="270"/>
      <c r="K802" s="270" t="str">
        <f t="shared" si="3"/>
        <v/>
      </c>
      <c r="L802" s="271" t="str">
        <f t="shared" si="4"/>
        <v/>
      </c>
      <c r="M802" s="279"/>
      <c r="N802" s="273" t="str">
        <f t="shared" si="5"/>
        <v/>
      </c>
      <c r="O802" s="274"/>
      <c r="P802" s="275"/>
      <c r="Q802" s="275" t="str">
        <f t="shared" si="6"/>
        <v/>
      </c>
      <c r="R802" s="281">
        <f t="shared" si="7"/>
        <v>0</v>
      </c>
      <c r="S802" s="232" t="str">
        <f t="array" ref="S802">XLOOKUP(E802,PESOS!$B$2:$B2624,PESOS!$F$2:$F2624,"")</f>
        <v/>
      </c>
      <c r="T802" s="223" t="str">
        <f t="shared" si="8"/>
        <v/>
      </c>
      <c r="V802" s="277" t="str">
        <f t="shared" si="9"/>
        <v/>
      </c>
      <c r="W802" s="233"/>
    </row>
    <row r="803">
      <c r="B803" s="199"/>
      <c r="C803" s="223"/>
      <c r="E803" s="223"/>
      <c r="F803" s="223" t="str">
        <f t="array" ref="F803">IF(E803="","",XLOOKUP(E803,DATOS!$D$6:$D2624,DATOS!$C$6:$C2624,0,0,1))</f>
        <v/>
      </c>
      <c r="G803" s="189"/>
      <c r="H803" s="189"/>
      <c r="I803" s="270"/>
      <c r="J803" s="270"/>
      <c r="K803" s="270" t="str">
        <f t="shared" si="3"/>
        <v/>
      </c>
      <c r="L803" s="271" t="str">
        <f t="shared" si="4"/>
        <v/>
      </c>
      <c r="M803" s="279"/>
      <c r="N803" s="273" t="str">
        <f t="shared" si="5"/>
        <v/>
      </c>
      <c r="O803" s="274"/>
      <c r="P803" s="275"/>
      <c r="Q803" s="275" t="str">
        <f t="shared" si="6"/>
        <v/>
      </c>
      <c r="R803" s="281">
        <f t="shared" si="7"/>
        <v>0</v>
      </c>
      <c r="S803" s="232" t="str">
        <f t="array" ref="S803">XLOOKUP(E803,PESOS!$B$2:$B2624,PESOS!$F$2:$F2624,"")</f>
        <v/>
      </c>
      <c r="T803" s="223" t="str">
        <f t="shared" si="8"/>
        <v/>
      </c>
      <c r="V803" s="277" t="str">
        <f t="shared" si="9"/>
        <v/>
      </c>
      <c r="W803" s="233"/>
    </row>
    <row r="804">
      <c r="B804" s="199"/>
      <c r="C804" s="223"/>
      <c r="E804" s="223"/>
      <c r="F804" s="223" t="str">
        <f t="array" ref="F804">IF(E804="","",XLOOKUP(E804,DATOS!$D$6:$D2624,DATOS!$C$6:$C2624,0,0,1))</f>
        <v/>
      </c>
      <c r="G804" s="189"/>
      <c r="H804" s="189"/>
      <c r="I804" s="270"/>
      <c r="J804" s="270"/>
      <c r="K804" s="270" t="str">
        <f t="shared" si="3"/>
        <v/>
      </c>
      <c r="L804" s="271" t="str">
        <f t="shared" si="4"/>
        <v/>
      </c>
      <c r="M804" s="279"/>
      <c r="N804" s="273" t="str">
        <f t="shared" si="5"/>
        <v/>
      </c>
      <c r="O804" s="274"/>
      <c r="P804" s="275"/>
      <c r="Q804" s="275" t="str">
        <f t="shared" si="6"/>
        <v/>
      </c>
      <c r="R804" s="281">
        <f t="shared" si="7"/>
        <v>0</v>
      </c>
      <c r="S804" s="232" t="str">
        <f t="array" ref="S804">XLOOKUP(E804,PESOS!$B$2:$B2624,PESOS!$F$2:$F2624,"")</f>
        <v/>
      </c>
      <c r="T804" s="223" t="str">
        <f t="shared" si="8"/>
        <v/>
      </c>
      <c r="V804" s="277" t="str">
        <f t="shared" si="9"/>
        <v/>
      </c>
      <c r="W804" s="233"/>
    </row>
    <row r="805">
      <c r="B805" s="199"/>
      <c r="C805" s="223"/>
      <c r="E805" s="223"/>
      <c r="F805" s="223" t="str">
        <f t="array" ref="F805">IF(E805="","",XLOOKUP(E805,DATOS!$D$6:$D2624,DATOS!$C$6:$C2624,0,0,1))</f>
        <v/>
      </c>
      <c r="G805" s="189"/>
      <c r="H805" s="189"/>
      <c r="I805" s="270"/>
      <c r="J805" s="270"/>
      <c r="K805" s="270" t="str">
        <f t="shared" si="3"/>
        <v/>
      </c>
      <c r="L805" s="271" t="str">
        <f t="shared" si="4"/>
        <v/>
      </c>
      <c r="M805" s="279"/>
      <c r="N805" s="273" t="str">
        <f t="shared" si="5"/>
        <v/>
      </c>
      <c r="O805" s="274"/>
      <c r="P805" s="275"/>
      <c r="Q805" s="275" t="str">
        <f t="shared" si="6"/>
        <v/>
      </c>
      <c r="R805" s="281">
        <f t="shared" si="7"/>
        <v>0</v>
      </c>
      <c r="S805" s="232" t="str">
        <f t="array" ref="S805">XLOOKUP(E805,PESOS!$B$2:$B2624,PESOS!$F$2:$F2624,"")</f>
        <v/>
      </c>
      <c r="T805" s="223" t="str">
        <f t="shared" si="8"/>
        <v/>
      </c>
      <c r="V805" s="277" t="str">
        <f t="shared" si="9"/>
        <v/>
      </c>
      <c r="W805" s="233"/>
    </row>
    <row r="806">
      <c r="B806" s="199"/>
      <c r="C806" s="223"/>
      <c r="E806" s="223"/>
      <c r="F806" s="223" t="str">
        <f t="array" ref="F806">IF(E806="","",XLOOKUP(E806,DATOS!$D$6:$D2624,DATOS!$C$6:$C2624,0,0,1))</f>
        <v/>
      </c>
      <c r="G806" s="189"/>
      <c r="H806" s="189"/>
      <c r="I806" s="270"/>
      <c r="J806" s="270"/>
      <c r="K806" s="270" t="str">
        <f t="shared" si="3"/>
        <v/>
      </c>
      <c r="L806" s="271" t="str">
        <f t="shared" si="4"/>
        <v/>
      </c>
      <c r="M806" s="279"/>
      <c r="N806" s="273" t="str">
        <f t="shared" si="5"/>
        <v/>
      </c>
      <c r="O806" s="274"/>
      <c r="P806" s="275"/>
      <c r="Q806" s="275" t="str">
        <f t="shared" si="6"/>
        <v/>
      </c>
      <c r="R806" s="281">
        <f t="shared" si="7"/>
        <v>0</v>
      </c>
      <c r="S806" s="232" t="str">
        <f t="array" ref="S806">XLOOKUP(E806,PESOS!$B$2:$B2624,PESOS!$F$2:$F2624,"")</f>
        <v/>
      </c>
      <c r="T806" s="223" t="str">
        <f t="shared" si="8"/>
        <v/>
      </c>
      <c r="V806" s="277" t="str">
        <f t="shared" si="9"/>
        <v/>
      </c>
      <c r="W806" s="233"/>
    </row>
    <row r="807">
      <c r="B807" s="199"/>
      <c r="C807" s="223"/>
      <c r="E807" s="223"/>
      <c r="F807" s="223" t="str">
        <f t="array" ref="F807">IF(E807="","",XLOOKUP(E807,DATOS!$D$6:$D2624,DATOS!$C$6:$C2624,0,0,1))</f>
        <v/>
      </c>
      <c r="G807" s="189"/>
      <c r="H807" s="189"/>
      <c r="I807" s="270"/>
      <c r="J807" s="270"/>
      <c r="K807" s="270" t="str">
        <f t="shared" si="3"/>
        <v/>
      </c>
      <c r="L807" s="271" t="str">
        <f t="shared" si="4"/>
        <v/>
      </c>
      <c r="M807" s="279"/>
      <c r="N807" s="273" t="str">
        <f t="shared" si="5"/>
        <v/>
      </c>
      <c r="O807" s="274"/>
      <c r="P807" s="275"/>
      <c r="Q807" s="275" t="str">
        <f t="shared" si="6"/>
        <v/>
      </c>
      <c r="R807" s="281">
        <f t="shared" si="7"/>
        <v>0</v>
      </c>
      <c r="S807" s="232" t="str">
        <f t="array" ref="S807">XLOOKUP(E807,PESOS!$B$2:$B2624,PESOS!$F$2:$F2624,"")</f>
        <v/>
      </c>
      <c r="T807" s="223" t="str">
        <f t="shared" si="8"/>
        <v/>
      </c>
      <c r="V807" s="277" t="str">
        <f t="shared" si="9"/>
        <v/>
      </c>
      <c r="W807" s="233"/>
    </row>
    <row r="808">
      <c r="B808" s="199"/>
      <c r="C808" s="223"/>
      <c r="E808" s="223"/>
      <c r="F808" s="223" t="str">
        <f t="array" ref="F808">IF(E808="","",XLOOKUP(E808,DATOS!$D$6:$D2624,DATOS!$C$6:$C2624,0,0,1))</f>
        <v/>
      </c>
      <c r="G808" s="189"/>
      <c r="H808" s="189"/>
      <c r="I808" s="270"/>
      <c r="J808" s="270"/>
      <c r="K808" s="270" t="str">
        <f t="shared" si="3"/>
        <v/>
      </c>
      <c r="L808" s="271" t="str">
        <f t="shared" si="4"/>
        <v/>
      </c>
      <c r="M808" s="279"/>
      <c r="N808" s="273" t="str">
        <f t="shared" si="5"/>
        <v/>
      </c>
      <c r="O808" s="274"/>
      <c r="P808" s="275"/>
      <c r="Q808" s="275" t="str">
        <f t="shared" si="6"/>
        <v/>
      </c>
      <c r="R808" s="281">
        <f t="shared" si="7"/>
        <v>0</v>
      </c>
      <c r="S808" s="232" t="str">
        <f t="array" ref="S808">XLOOKUP(E808,PESOS!$B$2:$B2624,PESOS!$F$2:$F2624,"")</f>
        <v/>
      </c>
      <c r="T808" s="223" t="str">
        <f t="shared" si="8"/>
        <v/>
      </c>
      <c r="V808" s="277" t="str">
        <f t="shared" si="9"/>
        <v/>
      </c>
      <c r="W808" s="233"/>
    </row>
    <row r="809">
      <c r="B809" s="199"/>
      <c r="C809" s="223"/>
      <c r="E809" s="223"/>
      <c r="F809" s="223" t="str">
        <f t="array" ref="F809">IF(E809="","",XLOOKUP(E809,DATOS!$D$6:$D2624,DATOS!$C$6:$C2624,0,0,1))</f>
        <v/>
      </c>
      <c r="G809" s="189"/>
      <c r="H809" s="189"/>
      <c r="I809" s="270"/>
      <c r="J809" s="270"/>
      <c r="K809" s="270" t="str">
        <f t="shared" si="3"/>
        <v/>
      </c>
      <c r="L809" s="271" t="str">
        <f t="shared" si="4"/>
        <v/>
      </c>
      <c r="M809" s="279"/>
      <c r="N809" s="273" t="str">
        <f t="shared" si="5"/>
        <v/>
      </c>
      <c r="O809" s="274"/>
      <c r="P809" s="275"/>
      <c r="Q809" s="275" t="str">
        <f t="shared" si="6"/>
        <v/>
      </c>
      <c r="R809" s="281">
        <f t="shared" si="7"/>
        <v>0</v>
      </c>
      <c r="S809" s="232" t="str">
        <f t="array" ref="S809">XLOOKUP(E809,PESOS!$B$2:$B2624,PESOS!$F$2:$F2624,"")</f>
        <v/>
      </c>
      <c r="T809" s="223" t="str">
        <f t="shared" si="8"/>
        <v/>
      </c>
      <c r="V809" s="277" t="str">
        <f t="shared" si="9"/>
        <v/>
      </c>
      <c r="W809" s="233"/>
    </row>
    <row r="810">
      <c r="B810" s="199"/>
      <c r="C810" s="223"/>
      <c r="E810" s="223"/>
      <c r="F810" s="223" t="str">
        <f t="array" ref="F810">IF(E810="","",XLOOKUP(E810,DATOS!$D$6:$D2624,DATOS!$C$6:$C2624,0,0,1))</f>
        <v/>
      </c>
      <c r="G810" s="189"/>
      <c r="H810" s="189"/>
      <c r="I810" s="270"/>
      <c r="J810" s="270"/>
      <c r="K810" s="270" t="str">
        <f t="shared" si="3"/>
        <v/>
      </c>
      <c r="L810" s="271" t="str">
        <f t="shared" si="4"/>
        <v/>
      </c>
      <c r="M810" s="279"/>
      <c r="N810" s="273" t="str">
        <f t="shared" si="5"/>
        <v/>
      </c>
      <c r="O810" s="274"/>
      <c r="P810" s="275"/>
      <c r="Q810" s="275" t="str">
        <f t="shared" si="6"/>
        <v/>
      </c>
      <c r="R810" s="281">
        <f t="shared" si="7"/>
        <v>0</v>
      </c>
      <c r="S810" s="232" t="str">
        <f t="array" ref="S810">XLOOKUP(E810,PESOS!$B$2:$B2624,PESOS!$F$2:$F2624,"")</f>
        <v/>
      </c>
      <c r="T810" s="223" t="str">
        <f t="shared" si="8"/>
        <v/>
      </c>
      <c r="V810" s="277" t="str">
        <f t="shared" si="9"/>
        <v/>
      </c>
      <c r="W810" s="233"/>
    </row>
    <row r="811">
      <c r="B811" s="199"/>
      <c r="C811" s="223"/>
      <c r="E811" s="223"/>
      <c r="F811" s="223" t="str">
        <f t="array" ref="F811">IF(E811="","",XLOOKUP(E811,DATOS!$D$6:$D2624,DATOS!$C$6:$C2624,0,0,1))</f>
        <v/>
      </c>
      <c r="G811" s="189"/>
      <c r="H811" s="189"/>
      <c r="I811" s="270"/>
      <c r="J811" s="270"/>
      <c r="K811" s="270" t="str">
        <f t="shared" si="3"/>
        <v/>
      </c>
      <c r="L811" s="271" t="str">
        <f t="shared" si="4"/>
        <v/>
      </c>
      <c r="M811" s="279"/>
      <c r="N811" s="273" t="str">
        <f t="shared" si="5"/>
        <v/>
      </c>
      <c r="O811" s="274"/>
      <c r="P811" s="275"/>
      <c r="Q811" s="275" t="str">
        <f t="shared" si="6"/>
        <v/>
      </c>
      <c r="R811" s="281">
        <f t="shared" si="7"/>
        <v>0</v>
      </c>
      <c r="S811" s="232" t="str">
        <f t="array" ref="S811">XLOOKUP(E811,PESOS!$B$2:$B2624,PESOS!$F$2:$F2624,"")</f>
        <v/>
      </c>
      <c r="T811" s="223" t="str">
        <f t="shared" si="8"/>
        <v/>
      </c>
      <c r="V811" s="277" t="str">
        <f t="shared" si="9"/>
        <v/>
      </c>
      <c r="W811" s="233"/>
    </row>
    <row r="812">
      <c r="B812" s="199"/>
      <c r="C812" s="223"/>
      <c r="E812" s="223"/>
      <c r="F812" s="223" t="str">
        <f t="array" ref="F812">IF(E812="","",XLOOKUP(E812,DATOS!$D$6:$D2624,DATOS!$C$6:$C2624,0,0,1))</f>
        <v/>
      </c>
      <c r="G812" s="189"/>
      <c r="H812" s="189"/>
      <c r="I812" s="270"/>
      <c r="J812" s="270"/>
      <c r="K812" s="270" t="str">
        <f t="shared" si="3"/>
        <v/>
      </c>
      <c r="L812" s="271" t="str">
        <f t="shared" si="4"/>
        <v/>
      </c>
      <c r="M812" s="279"/>
      <c r="N812" s="273" t="str">
        <f t="shared" si="5"/>
        <v/>
      </c>
      <c r="O812" s="274"/>
      <c r="P812" s="275"/>
      <c r="Q812" s="275" t="str">
        <f t="shared" si="6"/>
        <v/>
      </c>
      <c r="R812" s="281">
        <f t="shared" si="7"/>
        <v>0</v>
      </c>
      <c r="S812" s="232" t="str">
        <f t="array" ref="S812">XLOOKUP(E812,PESOS!$B$2:$B2624,PESOS!$F$2:$F2624,"")</f>
        <v/>
      </c>
      <c r="T812" s="223" t="str">
        <f t="shared" si="8"/>
        <v/>
      </c>
      <c r="V812" s="277" t="str">
        <f t="shared" si="9"/>
        <v/>
      </c>
      <c r="W812" s="233"/>
    </row>
    <row r="813">
      <c r="B813" s="199"/>
      <c r="C813" s="223"/>
      <c r="E813" s="223"/>
      <c r="F813" s="223" t="str">
        <f t="array" ref="F813">IF(E813="","",XLOOKUP(E813,DATOS!$D$6:$D2624,DATOS!$C$6:$C2624,0,0,1))</f>
        <v/>
      </c>
      <c r="G813" s="189"/>
      <c r="H813" s="189"/>
      <c r="I813" s="270"/>
      <c r="J813" s="270"/>
      <c r="K813" s="270" t="str">
        <f t="shared" si="3"/>
        <v/>
      </c>
      <c r="L813" s="271" t="str">
        <f t="shared" si="4"/>
        <v/>
      </c>
      <c r="M813" s="279"/>
      <c r="N813" s="273" t="str">
        <f t="shared" si="5"/>
        <v/>
      </c>
      <c r="O813" s="274"/>
      <c r="P813" s="275"/>
      <c r="Q813" s="275" t="str">
        <f t="shared" si="6"/>
        <v/>
      </c>
      <c r="R813" s="281">
        <f t="shared" si="7"/>
        <v>0</v>
      </c>
      <c r="S813" s="232" t="str">
        <f t="array" ref="S813">XLOOKUP(E813,PESOS!$B$2:$B2624,PESOS!$F$2:$F2624,"")</f>
        <v/>
      </c>
      <c r="T813" s="223" t="str">
        <f t="shared" si="8"/>
        <v/>
      </c>
      <c r="V813" s="277" t="str">
        <f t="shared" si="9"/>
        <v/>
      </c>
      <c r="W813" s="233"/>
    </row>
    <row r="814">
      <c r="B814" s="199"/>
      <c r="C814" s="223"/>
      <c r="E814" s="223"/>
      <c r="F814" s="223" t="str">
        <f t="array" ref="F814">IF(E814="","",XLOOKUP(E814,DATOS!$D$6:$D2624,DATOS!$C$6:$C2624,0,0,1))</f>
        <v/>
      </c>
      <c r="G814" s="189"/>
      <c r="H814" s="189"/>
      <c r="I814" s="270"/>
      <c r="J814" s="270"/>
      <c r="K814" s="270" t="str">
        <f t="shared" si="3"/>
        <v/>
      </c>
      <c r="L814" s="271" t="str">
        <f t="shared" si="4"/>
        <v/>
      </c>
      <c r="M814" s="279"/>
      <c r="N814" s="273" t="str">
        <f t="shared" si="5"/>
        <v/>
      </c>
      <c r="O814" s="274"/>
      <c r="P814" s="275"/>
      <c r="Q814" s="275" t="str">
        <f t="shared" si="6"/>
        <v/>
      </c>
      <c r="R814" s="281">
        <f t="shared" si="7"/>
        <v>0</v>
      </c>
      <c r="S814" s="232" t="str">
        <f t="array" ref="S814">XLOOKUP(E814,PESOS!$B$2:$B2624,PESOS!$F$2:$F2624,"")</f>
        <v/>
      </c>
      <c r="T814" s="223" t="str">
        <f t="shared" si="8"/>
        <v/>
      </c>
      <c r="V814" s="277" t="str">
        <f t="shared" si="9"/>
        <v/>
      </c>
      <c r="W814" s="233"/>
    </row>
    <row r="815">
      <c r="B815" s="199"/>
      <c r="C815" s="223"/>
      <c r="E815" s="223"/>
      <c r="F815" s="223" t="str">
        <f t="array" ref="F815">IF(E815="","",XLOOKUP(E815,DATOS!$D$6:$D2624,DATOS!$C$6:$C2624,0,0,1))</f>
        <v/>
      </c>
      <c r="G815" s="189"/>
      <c r="H815" s="189"/>
      <c r="I815" s="270"/>
      <c r="J815" s="270"/>
      <c r="K815" s="270" t="str">
        <f t="shared" si="3"/>
        <v/>
      </c>
      <c r="L815" s="271" t="str">
        <f t="shared" si="4"/>
        <v/>
      </c>
      <c r="M815" s="279"/>
      <c r="N815" s="273" t="str">
        <f t="shared" si="5"/>
        <v/>
      </c>
      <c r="O815" s="274"/>
      <c r="P815" s="275"/>
      <c r="Q815" s="275" t="str">
        <f t="shared" si="6"/>
        <v/>
      </c>
      <c r="R815" s="281">
        <f t="shared" si="7"/>
        <v>0</v>
      </c>
      <c r="S815" s="232" t="str">
        <f t="array" ref="S815">XLOOKUP(E815,PESOS!$B$2:$B2624,PESOS!$F$2:$F2624,"")</f>
        <v/>
      </c>
      <c r="T815" s="223" t="str">
        <f t="shared" si="8"/>
        <v/>
      </c>
      <c r="V815" s="277" t="str">
        <f t="shared" si="9"/>
        <v/>
      </c>
      <c r="W815" s="233"/>
    </row>
    <row r="816">
      <c r="B816" s="199"/>
      <c r="C816" s="223"/>
      <c r="E816" s="223"/>
      <c r="F816" s="223" t="str">
        <f t="array" ref="F816">IF(E816="","",XLOOKUP(E816,DATOS!$D$6:$D2624,DATOS!$C$6:$C2624,0,0,1))</f>
        <v/>
      </c>
      <c r="G816" s="189"/>
      <c r="H816" s="189"/>
      <c r="I816" s="270"/>
      <c r="J816" s="270"/>
      <c r="K816" s="270" t="str">
        <f t="shared" si="3"/>
        <v/>
      </c>
      <c r="L816" s="271" t="str">
        <f t="shared" si="4"/>
        <v/>
      </c>
      <c r="M816" s="279"/>
      <c r="N816" s="273" t="str">
        <f t="shared" si="5"/>
        <v/>
      </c>
      <c r="O816" s="274"/>
      <c r="P816" s="275"/>
      <c r="Q816" s="275" t="str">
        <f t="shared" si="6"/>
        <v/>
      </c>
      <c r="R816" s="281">
        <f t="shared" si="7"/>
        <v>0</v>
      </c>
      <c r="S816" s="232" t="str">
        <f t="array" ref="S816">XLOOKUP(E816,PESOS!$B$2:$B2624,PESOS!$F$2:$F2624,"")</f>
        <v/>
      </c>
      <c r="T816" s="223" t="str">
        <f t="shared" si="8"/>
        <v/>
      </c>
      <c r="V816" s="277" t="str">
        <f t="shared" si="9"/>
        <v/>
      </c>
      <c r="W816" s="233"/>
    </row>
    <row r="817">
      <c r="B817" s="199"/>
      <c r="C817" s="223"/>
      <c r="E817" s="223"/>
      <c r="F817" s="223" t="str">
        <f t="array" ref="F817">IF(E817="","",XLOOKUP(E817,DATOS!$D$6:$D2624,DATOS!$C$6:$C2624,0,0,1))</f>
        <v/>
      </c>
      <c r="G817" s="189"/>
      <c r="H817" s="189"/>
      <c r="I817" s="270"/>
      <c r="J817" s="270"/>
      <c r="K817" s="270" t="str">
        <f t="shared" si="3"/>
        <v/>
      </c>
      <c r="L817" s="271" t="str">
        <f t="shared" si="4"/>
        <v/>
      </c>
      <c r="M817" s="279"/>
      <c r="N817" s="273" t="str">
        <f t="shared" si="5"/>
        <v/>
      </c>
      <c r="O817" s="274"/>
      <c r="P817" s="275"/>
      <c r="Q817" s="275" t="str">
        <f t="shared" si="6"/>
        <v/>
      </c>
      <c r="R817" s="281">
        <f t="shared" si="7"/>
        <v>0</v>
      </c>
      <c r="S817" s="232" t="str">
        <f t="array" ref="S817">XLOOKUP(E817,PESOS!$B$2:$B2624,PESOS!$F$2:$F2624,"")</f>
        <v/>
      </c>
      <c r="T817" s="223" t="str">
        <f t="shared" si="8"/>
        <v/>
      </c>
      <c r="V817" s="277" t="str">
        <f t="shared" si="9"/>
        <v/>
      </c>
      <c r="W817" s="233"/>
    </row>
    <row r="818">
      <c r="B818" s="199"/>
      <c r="C818" s="223"/>
      <c r="E818" s="223"/>
      <c r="F818" s="223" t="str">
        <f t="array" ref="F818">IF(E818="","",XLOOKUP(E818,DATOS!$D$6:$D2624,DATOS!$C$6:$C2624,0,0,1))</f>
        <v/>
      </c>
      <c r="G818" s="189"/>
      <c r="H818" s="189"/>
      <c r="I818" s="270"/>
      <c r="J818" s="270"/>
      <c r="K818" s="270" t="str">
        <f t="shared" si="3"/>
        <v/>
      </c>
      <c r="L818" s="271" t="str">
        <f t="shared" si="4"/>
        <v/>
      </c>
      <c r="M818" s="279"/>
      <c r="N818" s="273" t="str">
        <f t="shared" si="5"/>
        <v/>
      </c>
      <c r="O818" s="274"/>
      <c r="P818" s="275"/>
      <c r="Q818" s="275" t="str">
        <f t="shared" si="6"/>
        <v/>
      </c>
      <c r="R818" s="281">
        <f t="shared" si="7"/>
        <v>0</v>
      </c>
      <c r="S818" s="232" t="str">
        <f t="array" ref="S818">XLOOKUP(E818,PESOS!$B$2:$B2624,PESOS!$F$2:$F2624,"")</f>
        <v/>
      </c>
      <c r="T818" s="223" t="str">
        <f t="shared" si="8"/>
        <v/>
      </c>
      <c r="V818" s="277" t="str">
        <f t="shared" si="9"/>
        <v/>
      </c>
      <c r="W818" s="233"/>
    </row>
    <row r="819">
      <c r="B819" s="199"/>
      <c r="C819" s="223"/>
      <c r="E819" s="223"/>
      <c r="F819" s="223" t="str">
        <f t="array" ref="F819">IF(E819="","",XLOOKUP(E819,DATOS!$D$6:$D2624,DATOS!$C$6:$C2624,0,0,1))</f>
        <v/>
      </c>
      <c r="G819" s="189"/>
      <c r="H819" s="189"/>
      <c r="I819" s="270"/>
      <c r="J819" s="270"/>
      <c r="K819" s="270" t="str">
        <f t="shared" si="3"/>
        <v/>
      </c>
      <c r="L819" s="271" t="str">
        <f t="shared" si="4"/>
        <v/>
      </c>
      <c r="M819" s="279"/>
      <c r="N819" s="273" t="str">
        <f t="shared" si="5"/>
        <v/>
      </c>
      <c r="O819" s="274"/>
      <c r="P819" s="275"/>
      <c r="Q819" s="275" t="str">
        <f t="shared" si="6"/>
        <v/>
      </c>
      <c r="R819" s="281">
        <f t="shared" si="7"/>
        <v>0</v>
      </c>
      <c r="S819" s="232" t="str">
        <f t="array" ref="S819">XLOOKUP(E819,PESOS!$B$2:$B2624,PESOS!$F$2:$F2624,"")</f>
        <v/>
      </c>
      <c r="T819" s="223" t="str">
        <f t="shared" si="8"/>
        <v/>
      </c>
      <c r="V819" s="277" t="str">
        <f t="shared" si="9"/>
        <v/>
      </c>
      <c r="W819" s="233"/>
    </row>
    <row r="820">
      <c r="B820" s="199"/>
      <c r="C820" s="223"/>
      <c r="E820" s="223"/>
      <c r="F820" s="223" t="str">
        <f t="array" ref="F820">IF(E820="","",XLOOKUP(E820,DATOS!$D$6:$D2624,DATOS!$C$6:$C2624,0,0,1))</f>
        <v/>
      </c>
      <c r="G820" s="189"/>
      <c r="H820" s="189"/>
      <c r="I820" s="270"/>
      <c r="J820" s="270"/>
      <c r="K820" s="270" t="str">
        <f t="shared" si="3"/>
        <v/>
      </c>
      <c r="L820" s="271" t="str">
        <f t="shared" si="4"/>
        <v/>
      </c>
      <c r="M820" s="279"/>
      <c r="N820" s="273" t="str">
        <f t="shared" si="5"/>
        <v/>
      </c>
      <c r="O820" s="274"/>
      <c r="P820" s="275"/>
      <c r="Q820" s="275" t="str">
        <f t="shared" si="6"/>
        <v/>
      </c>
      <c r="R820" s="281">
        <f t="shared" si="7"/>
        <v>0</v>
      </c>
      <c r="S820" s="232" t="str">
        <f t="array" ref="S820">XLOOKUP(E820,PESOS!$B$2:$B2624,PESOS!$F$2:$F2624,"")</f>
        <v/>
      </c>
      <c r="T820" s="223" t="str">
        <f t="shared" si="8"/>
        <v/>
      </c>
      <c r="V820" s="277" t="str">
        <f t="shared" si="9"/>
        <v/>
      </c>
      <c r="W820" s="233"/>
    </row>
    <row r="821">
      <c r="B821" s="199"/>
      <c r="C821" s="223"/>
      <c r="E821" s="223"/>
      <c r="F821" s="223" t="str">
        <f t="array" ref="F821">IF(E821="","",XLOOKUP(E821,DATOS!$D$6:$D2624,DATOS!$C$6:$C2624,0,0,1))</f>
        <v/>
      </c>
      <c r="G821" s="189"/>
      <c r="H821" s="189"/>
      <c r="I821" s="270"/>
      <c r="J821" s="270"/>
      <c r="K821" s="270" t="str">
        <f t="shared" si="3"/>
        <v/>
      </c>
      <c r="L821" s="271" t="str">
        <f t="shared" si="4"/>
        <v/>
      </c>
      <c r="M821" s="279"/>
      <c r="N821" s="273" t="str">
        <f t="shared" si="5"/>
        <v/>
      </c>
      <c r="O821" s="274"/>
      <c r="P821" s="275"/>
      <c r="Q821" s="275" t="str">
        <f t="shared" si="6"/>
        <v/>
      </c>
      <c r="R821" s="281">
        <f t="shared" si="7"/>
        <v>0</v>
      </c>
      <c r="S821" s="232" t="str">
        <f t="array" ref="S821">XLOOKUP(E821,PESOS!$B$2:$B2624,PESOS!$F$2:$F2624,"")</f>
        <v/>
      </c>
      <c r="T821" s="223" t="str">
        <f t="shared" si="8"/>
        <v/>
      </c>
      <c r="V821" s="277" t="str">
        <f t="shared" si="9"/>
        <v/>
      </c>
      <c r="W821" s="233"/>
    </row>
    <row r="822">
      <c r="B822" s="199"/>
      <c r="C822" s="223"/>
      <c r="E822" s="223"/>
      <c r="F822" s="223" t="str">
        <f t="array" ref="F822">IF(E822="","",XLOOKUP(E822,DATOS!$D$6:$D2624,DATOS!$C$6:$C2624,0,0,1))</f>
        <v/>
      </c>
      <c r="G822" s="189"/>
      <c r="H822" s="189"/>
      <c r="I822" s="270"/>
      <c r="J822" s="270"/>
      <c r="K822" s="270" t="str">
        <f t="shared" si="3"/>
        <v/>
      </c>
      <c r="L822" s="271" t="str">
        <f t="shared" si="4"/>
        <v/>
      </c>
      <c r="M822" s="279"/>
      <c r="N822" s="273" t="str">
        <f t="shared" si="5"/>
        <v/>
      </c>
      <c r="O822" s="274"/>
      <c r="P822" s="275"/>
      <c r="Q822" s="275" t="str">
        <f t="shared" si="6"/>
        <v/>
      </c>
      <c r="R822" s="281">
        <f t="shared" si="7"/>
        <v>0</v>
      </c>
      <c r="S822" s="232" t="str">
        <f t="array" ref="S822">XLOOKUP(E822,PESOS!$B$2:$B2624,PESOS!$F$2:$F2624,"")</f>
        <v/>
      </c>
      <c r="T822" s="223" t="str">
        <f t="shared" si="8"/>
        <v/>
      </c>
      <c r="V822" s="277" t="str">
        <f t="shared" si="9"/>
        <v/>
      </c>
      <c r="W822" s="233"/>
    </row>
    <row r="823">
      <c r="B823" s="199"/>
      <c r="C823" s="223"/>
      <c r="E823" s="223"/>
      <c r="F823" s="223" t="str">
        <f t="array" ref="F823">IF(E823="","",XLOOKUP(E823,DATOS!$D$6:$D2624,DATOS!$C$6:$C2624,0,0,1))</f>
        <v/>
      </c>
      <c r="G823" s="189"/>
      <c r="H823" s="189"/>
      <c r="I823" s="270"/>
      <c r="J823" s="270"/>
      <c r="K823" s="270" t="str">
        <f t="shared" si="3"/>
        <v/>
      </c>
      <c r="L823" s="271" t="str">
        <f t="shared" si="4"/>
        <v/>
      </c>
      <c r="M823" s="279"/>
      <c r="N823" s="273" t="str">
        <f t="shared" si="5"/>
        <v/>
      </c>
      <c r="O823" s="274"/>
      <c r="P823" s="275"/>
      <c r="Q823" s="275" t="str">
        <f t="shared" si="6"/>
        <v/>
      </c>
      <c r="R823" s="281">
        <f t="shared" si="7"/>
        <v>0</v>
      </c>
      <c r="S823" s="232" t="str">
        <f t="array" ref="S823">XLOOKUP(E823,PESOS!$B$2:$B2624,PESOS!$F$2:$F2624,"")</f>
        <v/>
      </c>
      <c r="T823" s="223" t="str">
        <f t="shared" si="8"/>
        <v/>
      </c>
      <c r="V823" s="277" t="str">
        <f t="shared" si="9"/>
        <v/>
      </c>
      <c r="W823" s="233"/>
    </row>
    <row r="824">
      <c r="B824" s="199"/>
      <c r="C824" s="223"/>
      <c r="E824" s="223"/>
      <c r="F824" s="223" t="str">
        <f t="array" ref="F824">IF(E824="","",XLOOKUP(E824,DATOS!$D$6:$D2624,DATOS!$C$6:$C2624,0,0,1))</f>
        <v/>
      </c>
      <c r="G824" s="189"/>
      <c r="H824" s="189"/>
      <c r="I824" s="270"/>
      <c r="J824" s="270"/>
      <c r="K824" s="270" t="str">
        <f t="shared" si="3"/>
        <v/>
      </c>
      <c r="L824" s="271" t="str">
        <f t="shared" si="4"/>
        <v/>
      </c>
      <c r="M824" s="279"/>
      <c r="N824" s="273" t="str">
        <f t="shared" si="5"/>
        <v/>
      </c>
      <c r="O824" s="274"/>
      <c r="P824" s="275"/>
      <c r="Q824" s="275" t="str">
        <f t="shared" si="6"/>
        <v/>
      </c>
      <c r="R824" s="281">
        <f t="shared" si="7"/>
        <v>0</v>
      </c>
      <c r="S824" s="232" t="str">
        <f t="array" ref="S824">XLOOKUP(E824,PESOS!$B$2:$B2624,PESOS!$F$2:$F2624,"")</f>
        <v/>
      </c>
      <c r="T824" s="223" t="str">
        <f t="shared" si="8"/>
        <v/>
      </c>
      <c r="V824" s="277" t="str">
        <f t="shared" si="9"/>
        <v/>
      </c>
      <c r="W824" s="233"/>
    </row>
    <row r="825">
      <c r="B825" s="199"/>
      <c r="C825" s="223"/>
      <c r="E825" s="223"/>
      <c r="F825" s="223" t="str">
        <f t="array" ref="F825">IF(E825="","",XLOOKUP(E825,DATOS!$D$6:$D2624,DATOS!$C$6:$C2624,0,0,1))</f>
        <v/>
      </c>
      <c r="G825" s="189"/>
      <c r="H825" s="189"/>
      <c r="I825" s="270"/>
      <c r="J825" s="270"/>
      <c r="K825" s="270" t="str">
        <f t="shared" si="3"/>
        <v/>
      </c>
      <c r="L825" s="271" t="str">
        <f t="shared" si="4"/>
        <v/>
      </c>
      <c r="M825" s="279"/>
      <c r="N825" s="273" t="str">
        <f t="shared" si="5"/>
        <v/>
      </c>
      <c r="O825" s="274"/>
      <c r="P825" s="275"/>
      <c r="Q825" s="275" t="str">
        <f t="shared" si="6"/>
        <v/>
      </c>
      <c r="R825" s="281">
        <f t="shared" si="7"/>
        <v>0</v>
      </c>
      <c r="S825" s="232" t="str">
        <f t="array" ref="S825">XLOOKUP(E825,PESOS!$B$2:$B2624,PESOS!$F$2:$F2624,"")</f>
        <v/>
      </c>
      <c r="T825" s="223" t="str">
        <f t="shared" si="8"/>
        <v/>
      </c>
      <c r="V825" s="277" t="str">
        <f t="shared" si="9"/>
        <v/>
      </c>
      <c r="W825" s="233"/>
    </row>
    <row r="826">
      <c r="B826" s="199"/>
      <c r="C826" s="223"/>
      <c r="E826" s="223"/>
      <c r="F826" s="223" t="str">
        <f t="array" ref="F826">IF(E826="","",XLOOKUP(E826,DATOS!$D$6:$D2624,DATOS!$C$6:$C2624,0,0,1))</f>
        <v/>
      </c>
      <c r="G826" s="189"/>
      <c r="H826" s="189"/>
      <c r="I826" s="270"/>
      <c r="J826" s="270"/>
      <c r="K826" s="270" t="str">
        <f t="shared" si="3"/>
        <v/>
      </c>
      <c r="L826" s="271" t="str">
        <f t="shared" si="4"/>
        <v/>
      </c>
      <c r="M826" s="279"/>
      <c r="N826" s="273" t="str">
        <f t="shared" si="5"/>
        <v/>
      </c>
      <c r="O826" s="274"/>
      <c r="P826" s="275"/>
      <c r="Q826" s="275" t="str">
        <f t="shared" si="6"/>
        <v/>
      </c>
      <c r="R826" s="281">
        <f t="shared" si="7"/>
        <v>0</v>
      </c>
      <c r="S826" s="232" t="str">
        <f t="array" ref="S826">XLOOKUP(E826,PESOS!$B$2:$B2624,PESOS!$F$2:$F2624,"")</f>
        <v/>
      </c>
      <c r="T826" s="223" t="str">
        <f t="shared" si="8"/>
        <v/>
      </c>
      <c r="V826" s="277" t="str">
        <f t="shared" si="9"/>
        <v/>
      </c>
      <c r="W826" s="233"/>
    </row>
    <row r="827">
      <c r="B827" s="199"/>
      <c r="C827" s="223"/>
      <c r="E827" s="223"/>
      <c r="F827" s="223" t="str">
        <f t="array" ref="F827">IF(E827="","",XLOOKUP(E827,DATOS!$D$6:$D2624,DATOS!$C$6:$C2624,0,0,1))</f>
        <v/>
      </c>
      <c r="G827" s="189"/>
      <c r="H827" s="189"/>
      <c r="I827" s="270"/>
      <c r="J827" s="270"/>
      <c r="K827" s="270" t="str">
        <f t="shared" si="3"/>
        <v/>
      </c>
      <c r="L827" s="271" t="str">
        <f t="shared" si="4"/>
        <v/>
      </c>
      <c r="M827" s="279"/>
      <c r="N827" s="273" t="str">
        <f t="shared" si="5"/>
        <v/>
      </c>
      <c r="O827" s="274"/>
      <c r="P827" s="275"/>
      <c r="Q827" s="275" t="str">
        <f t="shared" si="6"/>
        <v/>
      </c>
      <c r="R827" s="281">
        <f t="shared" si="7"/>
        <v>0</v>
      </c>
      <c r="S827" s="232" t="str">
        <f t="array" ref="S827">XLOOKUP(E827,PESOS!$B$2:$B2624,PESOS!$F$2:$F2624,"")</f>
        <v/>
      </c>
      <c r="T827" s="223" t="str">
        <f t="shared" si="8"/>
        <v/>
      </c>
      <c r="V827" s="277" t="str">
        <f t="shared" si="9"/>
        <v/>
      </c>
      <c r="W827" s="233"/>
    </row>
    <row r="828">
      <c r="B828" s="199"/>
      <c r="C828" s="223"/>
      <c r="E828" s="223"/>
      <c r="F828" s="223" t="str">
        <f t="array" ref="F828">IF(E828="","",XLOOKUP(E828,DATOS!$D$6:$D2624,DATOS!$C$6:$C2624,0,0,1))</f>
        <v/>
      </c>
      <c r="G828" s="189"/>
      <c r="H828" s="189"/>
      <c r="I828" s="270"/>
      <c r="J828" s="270"/>
      <c r="K828" s="270" t="str">
        <f t="shared" si="3"/>
        <v/>
      </c>
      <c r="L828" s="271" t="str">
        <f t="shared" si="4"/>
        <v/>
      </c>
      <c r="M828" s="279"/>
      <c r="N828" s="273" t="str">
        <f t="shared" si="5"/>
        <v/>
      </c>
      <c r="O828" s="274"/>
      <c r="P828" s="275"/>
      <c r="Q828" s="275" t="str">
        <f t="shared" si="6"/>
        <v/>
      </c>
      <c r="R828" s="281">
        <f t="shared" si="7"/>
        <v>0</v>
      </c>
      <c r="S828" s="232" t="str">
        <f t="array" ref="S828">XLOOKUP(E828,PESOS!$B$2:$B2624,PESOS!$F$2:$F2624,"")</f>
        <v/>
      </c>
      <c r="T828" s="223" t="str">
        <f t="shared" si="8"/>
        <v/>
      </c>
      <c r="V828" s="277" t="str">
        <f t="shared" si="9"/>
        <v/>
      </c>
      <c r="W828" s="233"/>
    </row>
    <row r="829">
      <c r="B829" s="199"/>
      <c r="C829" s="223"/>
      <c r="E829" s="223"/>
      <c r="F829" s="223" t="str">
        <f t="array" ref="F829">IF(E829="","",XLOOKUP(E829,DATOS!$D$6:$D2624,DATOS!$C$6:$C2624,0,0,1))</f>
        <v/>
      </c>
      <c r="G829" s="189"/>
      <c r="H829" s="189"/>
      <c r="I829" s="270"/>
      <c r="J829" s="270"/>
      <c r="K829" s="270" t="str">
        <f t="shared" si="3"/>
        <v/>
      </c>
      <c r="L829" s="271" t="str">
        <f t="shared" si="4"/>
        <v/>
      </c>
      <c r="M829" s="279"/>
      <c r="N829" s="273" t="str">
        <f t="shared" si="5"/>
        <v/>
      </c>
      <c r="O829" s="274"/>
      <c r="P829" s="275"/>
      <c r="Q829" s="275" t="str">
        <f t="shared" si="6"/>
        <v/>
      </c>
      <c r="R829" s="281">
        <f t="shared" si="7"/>
        <v>0</v>
      </c>
      <c r="S829" s="232" t="str">
        <f t="array" ref="S829">XLOOKUP(E829,PESOS!$B$2:$B2624,PESOS!$F$2:$F2624,"")</f>
        <v/>
      </c>
      <c r="T829" s="223" t="str">
        <f t="shared" si="8"/>
        <v/>
      </c>
      <c r="V829" s="277" t="str">
        <f t="shared" si="9"/>
        <v/>
      </c>
      <c r="W829" s="233"/>
    </row>
    <row r="830">
      <c r="B830" s="199"/>
      <c r="C830" s="223"/>
      <c r="E830" s="223"/>
      <c r="F830" s="223" t="str">
        <f t="array" ref="F830">IF(E830="","",XLOOKUP(E830,DATOS!$D$6:$D2624,DATOS!$C$6:$C2624,0,0,1))</f>
        <v/>
      </c>
      <c r="G830" s="189"/>
      <c r="H830" s="189"/>
      <c r="I830" s="270"/>
      <c r="J830" s="270"/>
      <c r="K830" s="270" t="str">
        <f t="shared" si="3"/>
        <v/>
      </c>
      <c r="L830" s="271" t="str">
        <f t="shared" si="4"/>
        <v/>
      </c>
      <c r="M830" s="279"/>
      <c r="N830" s="273" t="str">
        <f t="shared" si="5"/>
        <v/>
      </c>
      <c r="O830" s="274"/>
      <c r="P830" s="275"/>
      <c r="Q830" s="275" t="str">
        <f t="shared" si="6"/>
        <v/>
      </c>
      <c r="R830" s="281">
        <f t="shared" si="7"/>
        <v>0</v>
      </c>
      <c r="S830" s="232" t="str">
        <f t="array" ref="S830">XLOOKUP(E830,PESOS!$B$2:$B2624,PESOS!$F$2:$F2624,"")</f>
        <v/>
      </c>
      <c r="T830" s="223" t="str">
        <f t="shared" si="8"/>
        <v/>
      </c>
      <c r="V830" s="277" t="str">
        <f t="shared" si="9"/>
        <v/>
      </c>
      <c r="W830" s="233"/>
    </row>
    <row r="831">
      <c r="B831" s="199"/>
      <c r="C831" s="223"/>
      <c r="E831" s="223"/>
      <c r="F831" s="223" t="str">
        <f t="array" ref="F831">IF(E831="","",XLOOKUP(E831,DATOS!$D$6:$D2624,DATOS!$C$6:$C2624,0,0,1))</f>
        <v/>
      </c>
      <c r="G831" s="189"/>
      <c r="H831" s="189"/>
      <c r="I831" s="270"/>
      <c r="J831" s="270"/>
      <c r="K831" s="270" t="str">
        <f t="shared" si="3"/>
        <v/>
      </c>
      <c r="L831" s="271" t="str">
        <f t="shared" si="4"/>
        <v/>
      </c>
      <c r="M831" s="279"/>
      <c r="N831" s="273" t="str">
        <f t="shared" si="5"/>
        <v/>
      </c>
      <c r="O831" s="274"/>
      <c r="P831" s="275"/>
      <c r="Q831" s="275" t="str">
        <f t="shared" si="6"/>
        <v/>
      </c>
      <c r="R831" s="281">
        <f t="shared" si="7"/>
        <v>0</v>
      </c>
      <c r="S831" s="232" t="str">
        <f t="array" ref="S831">XLOOKUP(E831,PESOS!$B$2:$B2624,PESOS!$F$2:$F2624,"")</f>
        <v/>
      </c>
      <c r="T831" s="223" t="str">
        <f t="shared" si="8"/>
        <v/>
      </c>
      <c r="V831" s="277" t="str">
        <f t="shared" si="9"/>
        <v/>
      </c>
      <c r="W831" s="233"/>
    </row>
    <row r="832">
      <c r="B832" s="199"/>
      <c r="C832" s="223"/>
      <c r="E832" s="223"/>
      <c r="F832" s="223" t="str">
        <f t="array" ref="F832">IF(E832="","",XLOOKUP(E832,DATOS!$D$6:$D2624,DATOS!$C$6:$C2624,0,0,1))</f>
        <v/>
      </c>
      <c r="G832" s="189"/>
      <c r="H832" s="189"/>
      <c r="I832" s="270"/>
      <c r="J832" s="270"/>
      <c r="K832" s="270" t="str">
        <f t="shared" si="3"/>
        <v/>
      </c>
      <c r="L832" s="271" t="str">
        <f t="shared" si="4"/>
        <v/>
      </c>
      <c r="M832" s="279"/>
      <c r="N832" s="273" t="str">
        <f t="shared" si="5"/>
        <v/>
      </c>
      <c r="O832" s="274"/>
      <c r="P832" s="275"/>
      <c r="Q832" s="275" t="str">
        <f t="shared" si="6"/>
        <v/>
      </c>
      <c r="R832" s="281">
        <f t="shared" si="7"/>
        <v>0</v>
      </c>
      <c r="S832" s="232" t="str">
        <f t="array" ref="S832">XLOOKUP(E832,PESOS!$B$2:$B2624,PESOS!$F$2:$F2624,"")</f>
        <v/>
      </c>
      <c r="T832" s="223" t="str">
        <f t="shared" si="8"/>
        <v/>
      </c>
      <c r="V832" s="277" t="str">
        <f t="shared" si="9"/>
        <v/>
      </c>
      <c r="W832" s="233"/>
    </row>
    <row r="833">
      <c r="B833" s="199"/>
      <c r="C833" s="223"/>
      <c r="E833" s="223"/>
      <c r="F833" s="223" t="str">
        <f t="array" ref="F833">IF(E833="","",XLOOKUP(E833,DATOS!$D$6:$D2624,DATOS!$C$6:$C2624,0,0,1))</f>
        <v/>
      </c>
      <c r="G833" s="189"/>
      <c r="H833" s="189"/>
      <c r="I833" s="270"/>
      <c r="J833" s="270"/>
      <c r="K833" s="270" t="str">
        <f t="shared" si="3"/>
        <v/>
      </c>
      <c r="L833" s="271" t="str">
        <f t="shared" si="4"/>
        <v/>
      </c>
      <c r="M833" s="279"/>
      <c r="N833" s="273" t="str">
        <f t="shared" si="5"/>
        <v/>
      </c>
      <c r="O833" s="274"/>
      <c r="P833" s="275"/>
      <c r="Q833" s="275" t="str">
        <f t="shared" si="6"/>
        <v/>
      </c>
      <c r="R833" s="281">
        <f t="shared" si="7"/>
        <v>0</v>
      </c>
      <c r="S833" s="232" t="str">
        <f t="array" ref="S833">XLOOKUP(E833,PESOS!$B$2:$B2624,PESOS!$F$2:$F2624,"")</f>
        <v/>
      </c>
      <c r="T833" s="223" t="str">
        <f t="shared" si="8"/>
        <v/>
      </c>
      <c r="V833" s="277" t="str">
        <f t="shared" si="9"/>
        <v/>
      </c>
      <c r="W833" s="233"/>
    </row>
    <row r="834">
      <c r="B834" s="199"/>
      <c r="C834" s="223"/>
      <c r="E834" s="223"/>
      <c r="F834" s="223" t="str">
        <f t="array" ref="F834">IF(E834="","",XLOOKUP(E834,DATOS!$D$6:$D2624,DATOS!$C$6:$C2624,0,0,1))</f>
        <v/>
      </c>
      <c r="G834" s="189"/>
      <c r="H834" s="189"/>
      <c r="I834" s="270"/>
      <c r="J834" s="270"/>
      <c r="K834" s="270" t="str">
        <f t="shared" si="3"/>
        <v/>
      </c>
      <c r="L834" s="271" t="str">
        <f t="shared" si="4"/>
        <v/>
      </c>
      <c r="M834" s="279"/>
      <c r="N834" s="273" t="str">
        <f t="shared" si="5"/>
        <v/>
      </c>
      <c r="O834" s="274"/>
      <c r="P834" s="275"/>
      <c r="Q834" s="275" t="str">
        <f t="shared" si="6"/>
        <v/>
      </c>
      <c r="R834" s="281">
        <f t="shared" si="7"/>
        <v>0</v>
      </c>
      <c r="S834" s="232" t="str">
        <f t="array" ref="S834">XLOOKUP(E834,PESOS!$B$2:$B2624,PESOS!$F$2:$F2624,"")</f>
        <v/>
      </c>
      <c r="T834" s="223" t="str">
        <f t="shared" si="8"/>
        <v/>
      </c>
      <c r="V834" s="277" t="str">
        <f t="shared" si="9"/>
        <v/>
      </c>
      <c r="W834" s="233"/>
    </row>
    <row r="835">
      <c r="B835" s="199"/>
      <c r="C835" s="223"/>
      <c r="E835" s="223"/>
      <c r="F835" s="223" t="str">
        <f t="array" ref="F835">IF(E835="","",XLOOKUP(E835,DATOS!$D$6:$D2624,DATOS!$C$6:$C2624,0,0,1))</f>
        <v/>
      </c>
      <c r="G835" s="189"/>
      <c r="H835" s="189"/>
      <c r="I835" s="270"/>
      <c r="J835" s="270"/>
      <c r="K835" s="270" t="str">
        <f t="shared" si="3"/>
        <v/>
      </c>
      <c r="L835" s="271" t="str">
        <f t="shared" si="4"/>
        <v/>
      </c>
      <c r="M835" s="279"/>
      <c r="N835" s="273" t="str">
        <f t="shared" si="5"/>
        <v/>
      </c>
      <c r="O835" s="274"/>
      <c r="P835" s="275"/>
      <c r="Q835" s="275" t="str">
        <f t="shared" si="6"/>
        <v/>
      </c>
      <c r="R835" s="281">
        <f t="shared" si="7"/>
        <v>0</v>
      </c>
      <c r="S835" s="232" t="str">
        <f t="array" ref="S835">XLOOKUP(E835,PESOS!$B$2:$B2624,PESOS!$F$2:$F2624,"")</f>
        <v/>
      </c>
      <c r="T835" s="223" t="str">
        <f t="shared" si="8"/>
        <v/>
      </c>
      <c r="V835" s="277" t="str">
        <f t="shared" si="9"/>
        <v/>
      </c>
      <c r="W835" s="233"/>
    </row>
    <row r="836">
      <c r="B836" s="199"/>
      <c r="C836" s="223"/>
      <c r="E836" s="223"/>
      <c r="F836" s="223" t="str">
        <f t="array" ref="F836">IF(E836="","",XLOOKUP(E836,DATOS!$D$6:$D2624,DATOS!$C$6:$C2624,0,0,1))</f>
        <v/>
      </c>
      <c r="G836" s="189"/>
      <c r="H836" s="189"/>
      <c r="I836" s="270"/>
      <c r="J836" s="270"/>
      <c r="K836" s="270" t="str">
        <f t="shared" si="3"/>
        <v/>
      </c>
      <c r="L836" s="271" t="str">
        <f t="shared" si="4"/>
        <v/>
      </c>
      <c r="M836" s="279"/>
      <c r="N836" s="273" t="str">
        <f t="shared" si="5"/>
        <v/>
      </c>
      <c r="O836" s="274"/>
      <c r="P836" s="275"/>
      <c r="Q836" s="275" t="str">
        <f t="shared" si="6"/>
        <v/>
      </c>
      <c r="R836" s="281">
        <f t="shared" si="7"/>
        <v>0</v>
      </c>
      <c r="S836" s="232" t="str">
        <f t="array" ref="S836">XLOOKUP(E836,PESOS!$B$2:$B2624,PESOS!$F$2:$F2624,"")</f>
        <v/>
      </c>
      <c r="T836" s="223" t="str">
        <f t="shared" si="8"/>
        <v/>
      </c>
      <c r="V836" s="277" t="str">
        <f t="shared" si="9"/>
        <v/>
      </c>
      <c r="W836" s="233"/>
    </row>
    <row r="837">
      <c r="B837" s="199"/>
      <c r="C837" s="223"/>
      <c r="E837" s="223"/>
      <c r="F837" s="223" t="str">
        <f t="array" ref="F837">IF(E837="","",XLOOKUP(E837,DATOS!$D$6:$D2624,DATOS!$C$6:$C2624,0,0,1))</f>
        <v/>
      </c>
      <c r="G837" s="189"/>
      <c r="H837" s="189"/>
      <c r="I837" s="270"/>
      <c r="J837" s="270"/>
      <c r="K837" s="270" t="str">
        <f t="shared" si="3"/>
        <v/>
      </c>
      <c r="L837" s="271" t="str">
        <f t="shared" si="4"/>
        <v/>
      </c>
      <c r="M837" s="279"/>
      <c r="N837" s="273" t="str">
        <f t="shared" si="5"/>
        <v/>
      </c>
      <c r="O837" s="274"/>
      <c r="P837" s="275"/>
      <c r="Q837" s="275" t="str">
        <f t="shared" si="6"/>
        <v/>
      </c>
      <c r="R837" s="281">
        <f t="shared" si="7"/>
        <v>0</v>
      </c>
      <c r="S837" s="232" t="str">
        <f t="array" ref="S837">XLOOKUP(E837,PESOS!$B$2:$B2624,PESOS!$F$2:$F2624,"")</f>
        <v/>
      </c>
      <c r="T837" s="223" t="str">
        <f t="shared" si="8"/>
        <v/>
      </c>
      <c r="V837" s="277" t="str">
        <f t="shared" si="9"/>
        <v/>
      </c>
      <c r="W837" s="233"/>
    </row>
    <row r="838">
      <c r="B838" s="199"/>
      <c r="C838" s="223"/>
      <c r="E838" s="223"/>
      <c r="F838" s="223" t="str">
        <f t="array" ref="F838">IF(E838="","",XLOOKUP(E838,DATOS!$D$6:$D2624,DATOS!$C$6:$C2624,0,0,1))</f>
        <v/>
      </c>
      <c r="G838" s="189"/>
      <c r="H838" s="189"/>
      <c r="I838" s="270"/>
      <c r="J838" s="270"/>
      <c r="K838" s="270" t="str">
        <f t="shared" si="3"/>
        <v/>
      </c>
      <c r="L838" s="271" t="str">
        <f t="shared" si="4"/>
        <v/>
      </c>
      <c r="M838" s="279"/>
      <c r="N838" s="273" t="str">
        <f t="shared" si="5"/>
        <v/>
      </c>
      <c r="O838" s="274"/>
      <c r="P838" s="275"/>
      <c r="Q838" s="275" t="str">
        <f t="shared" si="6"/>
        <v/>
      </c>
      <c r="R838" s="281">
        <f t="shared" si="7"/>
        <v>0</v>
      </c>
      <c r="S838" s="232" t="str">
        <f t="array" ref="S838">XLOOKUP(E838,PESOS!$B$2:$B2624,PESOS!$F$2:$F2624,"")</f>
        <v/>
      </c>
      <c r="T838" s="223" t="str">
        <f t="shared" si="8"/>
        <v/>
      </c>
      <c r="V838" s="277" t="str">
        <f t="shared" si="9"/>
        <v/>
      </c>
      <c r="W838" s="233"/>
    </row>
    <row r="839">
      <c r="B839" s="199"/>
      <c r="C839" s="223"/>
      <c r="E839" s="223"/>
      <c r="F839" s="223" t="str">
        <f t="array" ref="F839">IF(E839="","",XLOOKUP(E839,DATOS!$D$6:$D2624,DATOS!$C$6:$C2624,0,0,1))</f>
        <v/>
      </c>
      <c r="G839" s="189"/>
      <c r="H839" s="189"/>
      <c r="I839" s="270"/>
      <c r="J839" s="270"/>
      <c r="K839" s="270" t="str">
        <f t="shared" si="3"/>
        <v/>
      </c>
      <c r="L839" s="271" t="str">
        <f t="shared" si="4"/>
        <v/>
      </c>
      <c r="M839" s="279"/>
      <c r="N839" s="273" t="str">
        <f t="shared" si="5"/>
        <v/>
      </c>
      <c r="O839" s="274"/>
      <c r="P839" s="275"/>
      <c r="Q839" s="275" t="str">
        <f t="shared" si="6"/>
        <v/>
      </c>
      <c r="R839" s="281">
        <f t="shared" si="7"/>
        <v>0</v>
      </c>
      <c r="S839" s="232" t="str">
        <f t="array" ref="S839">XLOOKUP(E839,PESOS!$B$2:$B2624,PESOS!$F$2:$F2624,"")</f>
        <v/>
      </c>
      <c r="T839" s="223" t="str">
        <f t="shared" si="8"/>
        <v/>
      </c>
      <c r="V839" s="277" t="str">
        <f t="shared" si="9"/>
        <v/>
      </c>
      <c r="W839" s="233"/>
    </row>
    <row r="840">
      <c r="B840" s="199"/>
      <c r="C840" s="223"/>
      <c r="E840" s="223"/>
      <c r="F840" s="223" t="str">
        <f t="array" ref="F840">IF(E840="","",XLOOKUP(E840,DATOS!$D$6:$D2624,DATOS!$C$6:$C2624,0,0,1))</f>
        <v/>
      </c>
      <c r="G840" s="189"/>
      <c r="H840" s="189"/>
      <c r="I840" s="270"/>
      <c r="J840" s="270"/>
      <c r="K840" s="270" t="str">
        <f t="shared" si="3"/>
        <v/>
      </c>
      <c r="L840" s="271" t="str">
        <f t="shared" si="4"/>
        <v/>
      </c>
      <c r="M840" s="279"/>
      <c r="N840" s="273" t="str">
        <f t="shared" si="5"/>
        <v/>
      </c>
      <c r="O840" s="274"/>
      <c r="P840" s="275"/>
      <c r="Q840" s="275" t="str">
        <f t="shared" si="6"/>
        <v/>
      </c>
      <c r="R840" s="281">
        <f t="shared" si="7"/>
        <v>0</v>
      </c>
      <c r="S840" s="232" t="str">
        <f t="array" ref="S840">XLOOKUP(E840,PESOS!$B$2:$B2624,PESOS!$F$2:$F2624,"")</f>
        <v/>
      </c>
      <c r="T840" s="223" t="str">
        <f t="shared" si="8"/>
        <v/>
      </c>
      <c r="V840" s="277" t="str">
        <f t="shared" si="9"/>
        <v/>
      </c>
      <c r="W840" s="233"/>
    </row>
    <row r="841">
      <c r="B841" s="199"/>
      <c r="C841" s="223"/>
      <c r="E841" s="223"/>
      <c r="F841" s="223" t="str">
        <f t="array" ref="F841">IF(E841="","",XLOOKUP(E841,DATOS!$D$6:$D2624,DATOS!$C$6:$C2624,0,0,1))</f>
        <v/>
      </c>
      <c r="G841" s="189"/>
      <c r="H841" s="189"/>
      <c r="I841" s="270"/>
      <c r="J841" s="270"/>
      <c r="K841" s="270" t="str">
        <f t="shared" si="3"/>
        <v/>
      </c>
      <c r="L841" s="271" t="str">
        <f t="shared" si="4"/>
        <v/>
      </c>
      <c r="M841" s="279"/>
      <c r="N841" s="273" t="str">
        <f t="shared" si="5"/>
        <v/>
      </c>
      <c r="O841" s="274"/>
      <c r="P841" s="275"/>
      <c r="Q841" s="275" t="str">
        <f t="shared" si="6"/>
        <v/>
      </c>
      <c r="R841" s="281">
        <f t="shared" si="7"/>
        <v>0</v>
      </c>
      <c r="S841" s="232" t="str">
        <f t="array" ref="S841">XLOOKUP(E841,PESOS!$B$2:$B2624,PESOS!$F$2:$F2624,"")</f>
        <v/>
      </c>
      <c r="T841" s="223" t="str">
        <f t="shared" si="8"/>
        <v/>
      </c>
      <c r="V841" s="277" t="str">
        <f t="shared" si="9"/>
        <v/>
      </c>
      <c r="W841" s="233"/>
    </row>
    <row r="842">
      <c r="B842" s="199"/>
      <c r="C842" s="223"/>
      <c r="E842" s="223"/>
      <c r="F842" s="223" t="str">
        <f t="array" ref="F842">IF(E842="","",XLOOKUP(E842,DATOS!$D$6:$D2624,DATOS!$C$6:$C2624,0,0,1))</f>
        <v/>
      </c>
      <c r="G842" s="189"/>
      <c r="H842" s="189"/>
      <c r="I842" s="270"/>
      <c r="J842" s="270"/>
      <c r="K842" s="270" t="str">
        <f t="shared" si="3"/>
        <v/>
      </c>
      <c r="L842" s="271" t="str">
        <f t="shared" si="4"/>
        <v/>
      </c>
      <c r="M842" s="279"/>
      <c r="N842" s="273" t="str">
        <f t="shared" si="5"/>
        <v/>
      </c>
      <c r="O842" s="274"/>
      <c r="P842" s="275"/>
      <c r="Q842" s="275" t="str">
        <f t="shared" si="6"/>
        <v/>
      </c>
      <c r="R842" s="281">
        <f t="shared" si="7"/>
        <v>0</v>
      </c>
      <c r="S842" s="232" t="str">
        <f t="array" ref="S842">XLOOKUP(E842,PESOS!$B$2:$B2624,PESOS!$F$2:$F2624,"")</f>
        <v/>
      </c>
      <c r="T842" s="223" t="str">
        <f t="shared" si="8"/>
        <v/>
      </c>
      <c r="V842" s="277" t="str">
        <f t="shared" si="9"/>
        <v/>
      </c>
      <c r="W842" s="233"/>
    </row>
    <row r="843">
      <c r="B843" s="199"/>
      <c r="C843" s="223"/>
      <c r="E843" s="223"/>
      <c r="F843" s="223" t="str">
        <f t="array" ref="F843">IF(E843="","",XLOOKUP(E843,DATOS!$D$6:$D2624,DATOS!$C$6:$C2624,0,0,1))</f>
        <v/>
      </c>
      <c r="G843" s="189"/>
      <c r="H843" s="189"/>
      <c r="I843" s="270"/>
      <c r="J843" s="270"/>
      <c r="K843" s="270" t="str">
        <f t="shared" si="3"/>
        <v/>
      </c>
      <c r="L843" s="271" t="str">
        <f t="shared" si="4"/>
        <v/>
      </c>
      <c r="M843" s="279"/>
      <c r="N843" s="273" t="str">
        <f t="shared" si="5"/>
        <v/>
      </c>
      <c r="O843" s="274"/>
      <c r="P843" s="275"/>
      <c r="Q843" s="275" t="str">
        <f t="shared" si="6"/>
        <v/>
      </c>
      <c r="R843" s="281">
        <f t="shared" si="7"/>
        <v>0</v>
      </c>
      <c r="S843" s="232" t="str">
        <f t="array" ref="S843">XLOOKUP(E843,PESOS!$B$2:$B2624,PESOS!$F$2:$F2624,"")</f>
        <v/>
      </c>
      <c r="T843" s="223" t="str">
        <f t="shared" si="8"/>
        <v/>
      </c>
      <c r="V843" s="277" t="str">
        <f t="shared" si="9"/>
        <v/>
      </c>
      <c r="W843" s="233"/>
    </row>
    <row r="844">
      <c r="B844" s="199"/>
      <c r="C844" s="223"/>
      <c r="E844" s="223"/>
      <c r="F844" s="223" t="str">
        <f t="array" ref="F844">IF(E844="","",XLOOKUP(E844,DATOS!$D$6:$D2624,DATOS!$C$6:$C2624,0,0,1))</f>
        <v/>
      </c>
      <c r="G844" s="189"/>
      <c r="H844" s="189"/>
      <c r="I844" s="270"/>
      <c r="J844" s="270"/>
      <c r="K844" s="270" t="str">
        <f t="shared" si="3"/>
        <v/>
      </c>
      <c r="L844" s="271" t="str">
        <f t="shared" si="4"/>
        <v/>
      </c>
      <c r="M844" s="279"/>
      <c r="N844" s="273" t="str">
        <f t="shared" si="5"/>
        <v/>
      </c>
      <c r="O844" s="274"/>
      <c r="P844" s="275"/>
      <c r="Q844" s="275" t="str">
        <f t="shared" si="6"/>
        <v/>
      </c>
      <c r="R844" s="281">
        <f t="shared" si="7"/>
        <v>0</v>
      </c>
      <c r="S844" s="232" t="str">
        <f t="array" ref="S844">XLOOKUP(E844,PESOS!$B$2:$B2624,PESOS!$F$2:$F2624,"")</f>
        <v/>
      </c>
      <c r="T844" s="223" t="str">
        <f t="shared" si="8"/>
        <v/>
      </c>
      <c r="V844" s="277" t="str">
        <f t="shared" si="9"/>
        <v/>
      </c>
      <c r="W844" s="233"/>
    </row>
    <row r="845">
      <c r="B845" s="199"/>
      <c r="C845" s="223"/>
      <c r="E845" s="223"/>
      <c r="F845" s="223" t="str">
        <f t="array" ref="F845">IF(E845="","",XLOOKUP(E845,DATOS!$D$6:$D2624,DATOS!$C$6:$C2624,0,0,1))</f>
        <v/>
      </c>
      <c r="G845" s="189"/>
      <c r="H845" s="189"/>
      <c r="I845" s="270"/>
      <c r="J845" s="270"/>
      <c r="K845" s="270" t="str">
        <f t="shared" si="3"/>
        <v/>
      </c>
      <c r="L845" s="271" t="str">
        <f t="shared" si="4"/>
        <v/>
      </c>
      <c r="M845" s="279"/>
      <c r="N845" s="273" t="str">
        <f t="shared" si="5"/>
        <v/>
      </c>
      <c r="O845" s="274"/>
      <c r="P845" s="275"/>
      <c r="Q845" s="275" t="str">
        <f t="shared" si="6"/>
        <v/>
      </c>
      <c r="R845" s="281">
        <f t="shared" si="7"/>
        <v>0</v>
      </c>
      <c r="S845" s="232" t="str">
        <f t="array" ref="S845">XLOOKUP(E845,PESOS!$B$2:$B2624,PESOS!$F$2:$F2624,"")</f>
        <v/>
      </c>
      <c r="T845" s="223" t="str">
        <f t="shared" si="8"/>
        <v/>
      </c>
      <c r="V845" s="277" t="str">
        <f t="shared" si="9"/>
        <v/>
      </c>
      <c r="W845" s="233"/>
    </row>
    <row r="846">
      <c r="B846" s="199"/>
      <c r="C846" s="223"/>
      <c r="E846" s="223"/>
      <c r="F846" s="223" t="str">
        <f t="array" ref="F846">IF(E846="","",XLOOKUP(E846,DATOS!$D$6:$D2624,DATOS!$C$6:$C2624,0,0,1))</f>
        <v/>
      </c>
      <c r="G846" s="189"/>
      <c r="H846" s="189"/>
      <c r="I846" s="270"/>
      <c r="J846" s="270"/>
      <c r="K846" s="270" t="str">
        <f t="shared" si="3"/>
        <v/>
      </c>
      <c r="L846" s="271" t="str">
        <f t="shared" si="4"/>
        <v/>
      </c>
      <c r="M846" s="279"/>
      <c r="N846" s="273" t="str">
        <f t="shared" si="5"/>
        <v/>
      </c>
      <c r="O846" s="274"/>
      <c r="P846" s="275"/>
      <c r="Q846" s="275" t="str">
        <f t="shared" si="6"/>
        <v/>
      </c>
      <c r="R846" s="281">
        <f t="shared" si="7"/>
        <v>0</v>
      </c>
      <c r="S846" s="232" t="str">
        <f t="array" ref="S846">XLOOKUP(E846,PESOS!$B$2:$B2624,PESOS!$F$2:$F2624,"")</f>
        <v/>
      </c>
      <c r="T846" s="223" t="str">
        <f t="shared" si="8"/>
        <v/>
      </c>
      <c r="V846" s="277" t="str">
        <f t="shared" si="9"/>
        <v/>
      </c>
      <c r="W846" s="233"/>
    </row>
    <row r="847">
      <c r="B847" s="199"/>
      <c r="C847" s="223"/>
      <c r="E847" s="223"/>
      <c r="F847" s="223" t="str">
        <f t="array" ref="F847">IF(E847="","",XLOOKUP(E847,DATOS!$D$6:$D2624,DATOS!$C$6:$C2624,0,0,1))</f>
        <v/>
      </c>
      <c r="G847" s="189"/>
      <c r="H847" s="189"/>
      <c r="I847" s="270"/>
      <c r="J847" s="270"/>
      <c r="K847" s="270" t="str">
        <f t="shared" si="3"/>
        <v/>
      </c>
      <c r="L847" s="271" t="str">
        <f t="shared" si="4"/>
        <v/>
      </c>
      <c r="M847" s="279"/>
      <c r="N847" s="273" t="str">
        <f t="shared" si="5"/>
        <v/>
      </c>
      <c r="O847" s="274"/>
      <c r="P847" s="275"/>
      <c r="Q847" s="275" t="str">
        <f t="shared" si="6"/>
        <v/>
      </c>
      <c r="R847" s="281">
        <f t="shared" si="7"/>
        <v>0</v>
      </c>
      <c r="S847" s="232" t="str">
        <f t="array" ref="S847">XLOOKUP(E847,PESOS!$B$2:$B2624,PESOS!$F$2:$F2624,"")</f>
        <v/>
      </c>
      <c r="T847" s="223" t="str">
        <f t="shared" si="8"/>
        <v/>
      </c>
      <c r="V847" s="277" t="str">
        <f t="shared" si="9"/>
        <v/>
      </c>
      <c r="W847" s="233"/>
    </row>
    <row r="848">
      <c r="B848" s="199"/>
      <c r="C848" s="223"/>
      <c r="E848" s="223"/>
      <c r="F848" s="223" t="str">
        <f t="array" ref="F848">IF(E848="","",XLOOKUP(E848,DATOS!$D$6:$D2624,DATOS!$C$6:$C2624,0,0,1))</f>
        <v/>
      </c>
      <c r="G848" s="189"/>
      <c r="H848" s="189"/>
      <c r="I848" s="270"/>
      <c r="J848" s="270"/>
      <c r="K848" s="270" t="str">
        <f t="shared" si="3"/>
        <v/>
      </c>
      <c r="L848" s="271" t="str">
        <f t="shared" si="4"/>
        <v/>
      </c>
      <c r="M848" s="279"/>
      <c r="N848" s="273" t="str">
        <f t="shared" si="5"/>
        <v/>
      </c>
      <c r="O848" s="274"/>
      <c r="P848" s="275"/>
      <c r="Q848" s="275" t="str">
        <f t="shared" si="6"/>
        <v/>
      </c>
      <c r="R848" s="281">
        <f t="shared" si="7"/>
        <v>0</v>
      </c>
      <c r="S848" s="232" t="str">
        <f t="array" ref="S848">XLOOKUP(E848,PESOS!$B$2:$B2624,PESOS!$F$2:$F2624,"")</f>
        <v/>
      </c>
      <c r="T848" s="223" t="str">
        <f t="shared" si="8"/>
        <v/>
      </c>
      <c r="V848" s="277" t="str">
        <f t="shared" si="9"/>
        <v/>
      </c>
      <c r="W848" s="233"/>
    </row>
    <row r="849">
      <c r="B849" s="199"/>
      <c r="C849" s="223"/>
      <c r="E849" s="223"/>
      <c r="F849" s="223" t="str">
        <f t="array" ref="F849">IF(E849="","",XLOOKUP(E849,DATOS!$D$6:$D2624,DATOS!$C$6:$C2624,0,0,1))</f>
        <v/>
      </c>
      <c r="G849" s="189"/>
      <c r="H849" s="189"/>
      <c r="I849" s="270"/>
      <c r="J849" s="270"/>
      <c r="K849" s="270" t="str">
        <f t="shared" si="3"/>
        <v/>
      </c>
      <c r="L849" s="271" t="str">
        <f t="shared" si="4"/>
        <v/>
      </c>
      <c r="M849" s="279"/>
      <c r="N849" s="273" t="str">
        <f t="shared" si="5"/>
        <v/>
      </c>
      <c r="O849" s="274"/>
      <c r="P849" s="275"/>
      <c r="Q849" s="275" t="str">
        <f t="shared" si="6"/>
        <v/>
      </c>
      <c r="R849" s="281">
        <f t="shared" si="7"/>
        <v>0</v>
      </c>
      <c r="S849" s="232" t="str">
        <f t="array" ref="S849">XLOOKUP(E849,PESOS!$B$2:$B2624,PESOS!$F$2:$F2624,"")</f>
        <v/>
      </c>
      <c r="T849" s="223" t="str">
        <f t="shared" si="8"/>
        <v/>
      </c>
      <c r="V849" s="277" t="str">
        <f t="shared" si="9"/>
        <v/>
      </c>
      <c r="W849" s="233"/>
    </row>
    <row r="850">
      <c r="B850" s="199"/>
      <c r="C850" s="223"/>
      <c r="E850" s="223"/>
      <c r="F850" s="223" t="str">
        <f t="array" ref="F850">IF(E850="","",XLOOKUP(E850,DATOS!$D$6:$D2624,DATOS!$C$6:$C2624,0,0,1))</f>
        <v/>
      </c>
      <c r="G850" s="189"/>
      <c r="H850" s="189"/>
      <c r="I850" s="270"/>
      <c r="J850" s="270"/>
      <c r="K850" s="270" t="str">
        <f t="shared" si="3"/>
        <v/>
      </c>
      <c r="L850" s="271" t="str">
        <f t="shared" si="4"/>
        <v/>
      </c>
      <c r="M850" s="279"/>
      <c r="N850" s="273" t="str">
        <f t="shared" si="5"/>
        <v/>
      </c>
      <c r="O850" s="274"/>
      <c r="P850" s="275"/>
      <c r="Q850" s="275" t="str">
        <f t="shared" si="6"/>
        <v/>
      </c>
      <c r="R850" s="281">
        <f t="shared" si="7"/>
        <v>0</v>
      </c>
      <c r="S850" s="232" t="str">
        <f t="array" ref="S850">XLOOKUP(E850,PESOS!$B$2:$B2624,PESOS!$F$2:$F2624,"")</f>
        <v/>
      </c>
      <c r="T850" s="223" t="str">
        <f t="shared" si="8"/>
        <v/>
      </c>
      <c r="V850" s="277" t="str">
        <f t="shared" si="9"/>
        <v/>
      </c>
      <c r="W850" s="233"/>
    </row>
    <row r="851">
      <c r="B851" s="199"/>
      <c r="C851" s="223"/>
      <c r="E851" s="223"/>
      <c r="F851" s="223" t="str">
        <f t="array" ref="F851">IF(E851="","",XLOOKUP(E851,DATOS!$D$6:$D2624,DATOS!$C$6:$C2624,0,0,1))</f>
        <v/>
      </c>
      <c r="G851" s="189"/>
      <c r="H851" s="189"/>
      <c r="I851" s="270"/>
      <c r="J851" s="270"/>
      <c r="K851" s="270" t="str">
        <f t="shared" si="3"/>
        <v/>
      </c>
      <c r="L851" s="271" t="str">
        <f t="shared" si="4"/>
        <v/>
      </c>
      <c r="M851" s="279"/>
      <c r="N851" s="273" t="str">
        <f t="shared" si="5"/>
        <v/>
      </c>
      <c r="O851" s="274"/>
      <c r="P851" s="275"/>
      <c r="Q851" s="275" t="str">
        <f t="shared" si="6"/>
        <v/>
      </c>
      <c r="R851" s="281">
        <f t="shared" si="7"/>
        <v>0</v>
      </c>
      <c r="S851" s="232" t="str">
        <f t="array" ref="S851">XLOOKUP(E851,PESOS!$B$2:$B2624,PESOS!$F$2:$F2624,"")</f>
        <v/>
      </c>
      <c r="T851" s="223" t="str">
        <f t="shared" si="8"/>
        <v/>
      </c>
      <c r="V851" s="277" t="str">
        <f t="shared" si="9"/>
        <v/>
      </c>
      <c r="W851" s="233"/>
    </row>
    <row r="852">
      <c r="B852" s="199"/>
      <c r="C852" s="223"/>
      <c r="E852" s="223"/>
      <c r="F852" s="223" t="str">
        <f t="array" ref="F852">IF(E852="","",XLOOKUP(E852,DATOS!$D$6:$D2624,DATOS!$C$6:$C2624,0,0,1))</f>
        <v/>
      </c>
      <c r="G852" s="189"/>
      <c r="H852" s="189"/>
      <c r="I852" s="270"/>
      <c r="J852" s="270"/>
      <c r="K852" s="270" t="str">
        <f t="shared" si="3"/>
        <v/>
      </c>
      <c r="L852" s="271" t="str">
        <f t="shared" si="4"/>
        <v/>
      </c>
      <c r="M852" s="279"/>
      <c r="N852" s="273" t="str">
        <f t="shared" si="5"/>
        <v/>
      </c>
      <c r="O852" s="274"/>
      <c r="P852" s="275"/>
      <c r="Q852" s="275" t="str">
        <f t="shared" si="6"/>
        <v/>
      </c>
      <c r="R852" s="281">
        <f t="shared" si="7"/>
        <v>0</v>
      </c>
      <c r="S852" s="232" t="str">
        <f t="array" ref="S852">XLOOKUP(E852,PESOS!$B$2:$B2624,PESOS!$F$2:$F2624,"")</f>
        <v/>
      </c>
      <c r="T852" s="223" t="str">
        <f t="shared" si="8"/>
        <v/>
      </c>
      <c r="V852" s="277" t="str">
        <f t="shared" si="9"/>
        <v/>
      </c>
      <c r="W852" s="233"/>
    </row>
    <row r="853">
      <c r="B853" s="199"/>
      <c r="C853" s="223"/>
      <c r="E853" s="223"/>
      <c r="F853" s="223" t="str">
        <f t="array" ref="F853">IF(E853="","",XLOOKUP(E853,DATOS!$D$6:$D2624,DATOS!$C$6:$C2624,0,0,1))</f>
        <v/>
      </c>
      <c r="G853" s="189"/>
      <c r="H853" s="189"/>
      <c r="I853" s="270"/>
      <c r="J853" s="270"/>
      <c r="K853" s="270" t="str">
        <f t="shared" si="3"/>
        <v/>
      </c>
      <c r="L853" s="271" t="str">
        <f t="shared" si="4"/>
        <v/>
      </c>
      <c r="M853" s="279"/>
      <c r="N853" s="273" t="str">
        <f t="shared" si="5"/>
        <v/>
      </c>
      <c r="O853" s="274"/>
      <c r="P853" s="275"/>
      <c r="Q853" s="275" t="str">
        <f t="shared" si="6"/>
        <v/>
      </c>
      <c r="R853" s="281">
        <f t="shared" si="7"/>
        <v>0</v>
      </c>
      <c r="S853" s="232" t="str">
        <f t="array" ref="S853">XLOOKUP(E853,PESOS!$B$2:$B2624,PESOS!$F$2:$F2624,"")</f>
        <v/>
      </c>
      <c r="T853" s="223" t="str">
        <f t="shared" si="8"/>
        <v/>
      </c>
      <c r="V853" s="277" t="str">
        <f t="shared" si="9"/>
        <v/>
      </c>
      <c r="W853" s="233"/>
    </row>
    <row r="854">
      <c r="B854" s="199"/>
      <c r="C854" s="223"/>
      <c r="E854" s="223"/>
      <c r="F854" s="223" t="str">
        <f t="array" ref="F854">IF(E854="","",XLOOKUP(E854,DATOS!$D$6:$D2624,DATOS!$C$6:$C2624,0,0,1))</f>
        <v/>
      </c>
      <c r="G854" s="189"/>
      <c r="H854" s="189"/>
      <c r="I854" s="270"/>
      <c r="J854" s="270"/>
      <c r="K854" s="270" t="str">
        <f t="shared" si="3"/>
        <v/>
      </c>
      <c r="L854" s="271" t="str">
        <f t="shared" si="4"/>
        <v/>
      </c>
      <c r="M854" s="279"/>
      <c r="N854" s="273" t="str">
        <f t="shared" si="5"/>
        <v/>
      </c>
      <c r="O854" s="274"/>
      <c r="P854" s="275"/>
      <c r="Q854" s="275" t="str">
        <f t="shared" si="6"/>
        <v/>
      </c>
      <c r="R854" s="281">
        <f t="shared" si="7"/>
        <v>0</v>
      </c>
      <c r="S854" s="232" t="str">
        <f t="array" ref="S854">XLOOKUP(E854,PESOS!$B$2:$B2624,PESOS!$F$2:$F2624,"")</f>
        <v/>
      </c>
      <c r="T854" s="223" t="str">
        <f t="shared" si="8"/>
        <v/>
      </c>
      <c r="V854" s="277" t="str">
        <f t="shared" si="9"/>
        <v/>
      </c>
      <c r="W854" s="233"/>
    </row>
    <row r="855">
      <c r="B855" s="199"/>
      <c r="C855" s="223"/>
      <c r="E855" s="223"/>
      <c r="F855" s="223" t="str">
        <f t="array" ref="F855">IF(E855="","",XLOOKUP(E855,DATOS!$D$6:$D2624,DATOS!$C$6:$C2624,0,0,1))</f>
        <v/>
      </c>
      <c r="G855" s="189"/>
      <c r="H855" s="189"/>
      <c r="I855" s="270"/>
      <c r="J855" s="270"/>
      <c r="K855" s="270" t="str">
        <f t="shared" si="3"/>
        <v/>
      </c>
      <c r="L855" s="271" t="str">
        <f t="shared" si="4"/>
        <v/>
      </c>
      <c r="M855" s="279"/>
      <c r="N855" s="273" t="str">
        <f t="shared" si="5"/>
        <v/>
      </c>
      <c r="O855" s="274"/>
      <c r="P855" s="275"/>
      <c r="Q855" s="275" t="str">
        <f t="shared" si="6"/>
        <v/>
      </c>
      <c r="R855" s="281">
        <f t="shared" si="7"/>
        <v>0</v>
      </c>
      <c r="S855" s="232" t="str">
        <f t="array" ref="S855">XLOOKUP(E855,PESOS!$B$2:$B2624,PESOS!$F$2:$F2624,"")</f>
        <v/>
      </c>
      <c r="T855" s="223" t="str">
        <f t="shared" si="8"/>
        <v/>
      </c>
      <c r="V855" s="277" t="str">
        <f t="shared" si="9"/>
        <v/>
      </c>
      <c r="W855" s="233"/>
    </row>
    <row r="856">
      <c r="B856" s="199"/>
      <c r="C856" s="223"/>
      <c r="E856" s="223"/>
      <c r="F856" s="223" t="str">
        <f t="array" ref="F856">IF(E856="","",XLOOKUP(E856,DATOS!$D$6:$D2624,DATOS!$C$6:$C2624,0,0,1))</f>
        <v/>
      </c>
      <c r="G856" s="189"/>
      <c r="H856" s="189"/>
      <c r="I856" s="270"/>
      <c r="J856" s="270"/>
      <c r="K856" s="270" t="str">
        <f t="shared" si="3"/>
        <v/>
      </c>
      <c r="L856" s="271" t="str">
        <f t="shared" si="4"/>
        <v/>
      </c>
      <c r="M856" s="279"/>
      <c r="N856" s="273" t="str">
        <f t="shared" si="5"/>
        <v/>
      </c>
      <c r="O856" s="274"/>
      <c r="P856" s="275"/>
      <c r="Q856" s="275" t="str">
        <f t="shared" si="6"/>
        <v/>
      </c>
      <c r="R856" s="281">
        <f t="shared" si="7"/>
        <v>0</v>
      </c>
      <c r="S856" s="232" t="str">
        <f t="array" ref="S856">XLOOKUP(E856,PESOS!$B$2:$B2624,PESOS!$F$2:$F2624,"")</f>
        <v/>
      </c>
      <c r="T856" s="223" t="str">
        <f t="shared" si="8"/>
        <v/>
      </c>
      <c r="V856" s="277" t="str">
        <f t="shared" si="9"/>
        <v/>
      </c>
      <c r="W856" s="233"/>
    </row>
    <row r="857">
      <c r="B857" s="199"/>
      <c r="C857" s="223"/>
      <c r="E857" s="223"/>
      <c r="F857" s="223" t="str">
        <f t="array" ref="F857">IF(E857="","",XLOOKUP(E857,DATOS!$D$6:$D2624,DATOS!$C$6:$C2624,0,0,1))</f>
        <v/>
      </c>
      <c r="G857" s="189"/>
      <c r="H857" s="189"/>
      <c r="I857" s="270"/>
      <c r="J857" s="270"/>
      <c r="K857" s="270" t="str">
        <f t="shared" si="3"/>
        <v/>
      </c>
      <c r="L857" s="271" t="str">
        <f t="shared" si="4"/>
        <v/>
      </c>
      <c r="M857" s="279"/>
      <c r="N857" s="273" t="str">
        <f t="shared" si="5"/>
        <v/>
      </c>
      <c r="O857" s="274"/>
      <c r="P857" s="275"/>
      <c r="Q857" s="275" t="str">
        <f t="shared" si="6"/>
        <v/>
      </c>
      <c r="R857" s="281">
        <f t="shared" si="7"/>
        <v>0</v>
      </c>
      <c r="S857" s="232" t="str">
        <f t="array" ref="S857">XLOOKUP(E857,PESOS!$B$2:$B2624,PESOS!$F$2:$F2624,"")</f>
        <v/>
      </c>
      <c r="T857" s="223" t="str">
        <f t="shared" si="8"/>
        <v/>
      </c>
      <c r="V857" s="277" t="str">
        <f t="shared" si="9"/>
        <v/>
      </c>
      <c r="W857" s="233"/>
    </row>
    <row r="858">
      <c r="B858" s="199"/>
      <c r="C858" s="223"/>
      <c r="E858" s="223"/>
      <c r="F858" s="223" t="str">
        <f t="array" ref="F858">IF(E858="","",XLOOKUP(E858,DATOS!$D$6:$D2624,DATOS!$C$6:$C2624,0,0,1))</f>
        <v/>
      </c>
      <c r="G858" s="189"/>
      <c r="H858" s="189"/>
      <c r="I858" s="270"/>
      <c r="J858" s="270"/>
      <c r="K858" s="270" t="str">
        <f t="shared" si="3"/>
        <v/>
      </c>
      <c r="L858" s="271" t="str">
        <f t="shared" si="4"/>
        <v/>
      </c>
      <c r="M858" s="279"/>
      <c r="N858" s="273" t="str">
        <f t="shared" si="5"/>
        <v/>
      </c>
      <c r="O858" s="274"/>
      <c r="P858" s="275"/>
      <c r="Q858" s="275" t="str">
        <f t="shared" si="6"/>
        <v/>
      </c>
      <c r="R858" s="281">
        <f t="shared" si="7"/>
        <v>0</v>
      </c>
      <c r="S858" s="232" t="str">
        <f t="array" ref="S858">XLOOKUP(E858,PESOS!$B$2:$B2624,PESOS!$F$2:$F2624,"")</f>
        <v/>
      </c>
      <c r="T858" s="223" t="str">
        <f t="shared" si="8"/>
        <v/>
      </c>
      <c r="V858" s="277" t="str">
        <f t="shared" si="9"/>
        <v/>
      </c>
      <c r="W858" s="233"/>
    </row>
    <row r="859">
      <c r="B859" s="199"/>
      <c r="C859" s="223"/>
      <c r="E859" s="223"/>
      <c r="F859" s="223" t="str">
        <f t="array" ref="F859">IF(E859="","",XLOOKUP(E859,DATOS!$D$6:$D2624,DATOS!$C$6:$C2624,0,0,1))</f>
        <v/>
      </c>
      <c r="G859" s="189"/>
      <c r="H859" s="189"/>
      <c r="I859" s="270"/>
      <c r="J859" s="270"/>
      <c r="K859" s="270" t="str">
        <f t="shared" si="3"/>
        <v/>
      </c>
      <c r="L859" s="271" t="str">
        <f t="shared" si="4"/>
        <v/>
      </c>
      <c r="M859" s="279"/>
      <c r="N859" s="273" t="str">
        <f t="shared" si="5"/>
        <v/>
      </c>
      <c r="O859" s="274"/>
      <c r="P859" s="275"/>
      <c r="Q859" s="275" t="str">
        <f t="shared" si="6"/>
        <v/>
      </c>
      <c r="R859" s="281">
        <f t="shared" si="7"/>
        <v>0</v>
      </c>
      <c r="S859" s="232" t="str">
        <f t="array" ref="S859">XLOOKUP(E859,PESOS!$B$2:$B2624,PESOS!$F$2:$F2624,"")</f>
        <v/>
      </c>
      <c r="T859" s="223" t="str">
        <f t="shared" si="8"/>
        <v/>
      </c>
      <c r="V859" s="277" t="str">
        <f t="shared" si="9"/>
        <v/>
      </c>
      <c r="W859" s="233"/>
    </row>
    <row r="860">
      <c r="B860" s="199"/>
      <c r="C860" s="223"/>
      <c r="E860" s="223"/>
      <c r="F860" s="223" t="str">
        <f t="array" ref="F860">IF(E860="","",XLOOKUP(E860,DATOS!$D$6:$D2624,DATOS!$C$6:$C2624,0,0,1))</f>
        <v/>
      </c>
      <c r="G860" s="189"/>
      <c r="H860" s="189"/>
      <c r="I860" s="270"/>
      <c r="J860" s="270"/>
      <c r="K860" s="270" t="str">
        <f t="shared" si="3"/>
        <v/>
      </c>
      <c r="L860" s="271" t="str">
        <f t="shared" si="4"/>
        <v/>
      </c>
      <c r="M860" s="279"/>
      <c r="N860" s="273" t="str">
        <f t="shared" si="5"/>
        <v/>
      </c>
      <c r="O860" s="274"/>
      <c r="P860" s="275"/>
      <c r="Q860" s="275" t="str">
        <f t="shared" si="6"/>
        <v/>
      </c>
      <c r="R860" s="281">
        <f t="shared" si="7"/>
        <v>0</v>
      </c>
      <c r="S860" s="232" t="str">
        <f t="array" ref="S860">XLOOKUP(E860,PESOS!$B$2:$B2624,PESOS!$F$2:$F2624,"")</f>
        <v/>
      </c>
      <c r="T860" s="223" t="str">
        <f t="shared" si="8"/>
        <v/>
      </c>
      <c r="V860" s="277" t="str">
        <f t="shared" si="9"/>
        <v/>
      </c>
      <c r="W860" s="233"/>
    </row>
    <row r="861">
      <c r="B861" s="199"/>
      <c r="C861" s="223"/>
      <c r="E861" s="223"/>
      <c r="F861" s="223" t="str">
        <f t="array" ref="F861">IF(E861="","",XLOOKUP(E861,DATOS!$D$6:$D2624,DATOS!$C$6:$C2624,0,0,1))</f>
        <v/>
      </c>
      <c r="G861" s="189"/>
      <c r="H861" s="189"/>
      <c r="I861" s="270"/>
      <c r="J861" s="270"/>
      <c r="K861" s="270" t="str">
        <f t="shared" si="3"/>
        <v/>
      </c>
      <c r="L861" s="271" t="str">
        <f t="shared" si="4"/>
        <v/>
      </c>
      <c r="M861" s="279"/>
      <c r="N861" s="273" t="str">
        <f t="shared" si="5"/>
        <v/>
      </c>
      <c r="O861" s="274"/>
      <c r="P861" s="275"/>
      <c r="Q861" s="275" t="str">
        <f t="shared" si="6"/>
        <v/>
      </c>
      <c r="R861" s="281">
        <f t="shared" si="7"/>
        <v>0</v>
      </c>
      <c r="S861" s="232" t="str">
        <f t="array" ref="S861">XLOOKUP(E861,PESOS!$B$2:$B2624,PESOS!$F$2:$F2624,"")</f>
        <v/>
      </c>
      <c r="T861" s="223" t="str">
        <f t="shared" si="8"/>
        <v/>
      </c>
      <c r="V861" s="277" t="str">
        <f t="shared" si="9"/>
        <v/>
      </c>
      <c r="W861" s="233"/>
    </row>
    <row r="862">
      <c r="B862" s="199"/>
      <c r="C862" s="223"/>
      <c r="E862" s="223"/>
      <c r="F862" s="223" t="str">
        <f t="array" ref="F862">IF(E862="","",XLOOKUP(E862,DATOS!$D$6:$D2624,DATOS!$C$6:$C2624,0,0,1))</f>
        <v/>
      </c>
      <c r="G862" s="189"/>
      <c r="H862" s="189"/>
      <c r="I862" s="270"/>
      <c r="J862" s="270"/>
      <c r="K862" s="270" t="str">
        <f t="shared" si="3"/>
        <v/>
      </c>
      <c r="L862" s="271" t="str">
        <f t="shared" si="4"/>
        <v/>
      </c>
      <c r="M862" s="279"/>
      <c r="N862" s="273" t="str">
        <f t="shared" si="5"/>
        <v/>
      </c>
      <c r="O862" s="274"/>
      <c r="P862" s="275"/>
      <c r="Q862" s="275" t="str">
        <f t="shared" si="6"/>
        <v/>
      </c>
      <c r="R862" s="281">
        <f t="shared" si="7"/>
        <v>0</v>
      </c>
      <c r="S862" s="232" t="str">
        <f t="array" ref="S862">XLOOKUP(E862,PESOS!$B$2:$B2624,PESOS!$F$2:$F2624,"")</f>
        <v/>
      </c>
      <c r="T862" s="223" t="str">
        <f t="shared" si="8"/>
        <v/>
      </c>
      <c r="V862" s="277" t="str">
        <f t="shared" si="9"/>
        <v/>
      </c>
      <c r="W862" s="233"/>
    </row>
    <row r="863">
      <c r="B863" s="199"/>
      <c r="C863" s="223"/>
      <c r="E863" s="223"/>
      <c r="F863" s="223" t="str">
        <f t="array" ref="F863">IF(E863="","",XLOOKUP(E863,DATOS!$D$6:$D2624,DATOS!$C$6:$C2624,0,0,1))</f>
        <v/>
      </c>
      <c r="G863" s="189"/>
      <c r="H863" s="189"/>
      <c r="I863" s="270"/>
      <c r="J863" s="270"/>
      <c r="K863" s="270" t="str">
        <f t="shared" si="3"/>
        <v/>
      </c>
      <c r="L863" s="271" t="str">
        <f t="shared" si="4"/>
        <v/>
      </c>
      <c r="M863" s="279"/>
      <c r="N863" s="273" t="str">
        <f t="shared" si="5"/>
        <v/>
      </c>
      <c r="O863" s="274"/>
      <c r="P863" s="275"/>
      <c r="Q863" s="275" t="str">
        <f t="shared" si="6"/>
        <v/>
      </c>
      <c r="R863" s="281">
        <f t="shared" si="7"/>
        <v>0</v>
      </c>
      <c r="S863" s="232" t="str">
        <f t="array" ref="S863">XLOOKUP(E863,PESOS!$B$2:$B2624,PESOS!$F$2:$F2624,"")</f>
        <v/>
      </c>
      <c r="T863" s="223" t="str">
        <f t="shared" si="8"/>
        <v/>
      </c>
      <c r="V863" s="277" t="str">
        <f t="shared" si="9"/>
        <v/>
      </c>
      <c r="W863" s="233"/>
    </row>
    <row r="864">
      <c r="B864" s="199"/>
      <c r="C864" s="223"/>
      <c r="E864" s="223"/>
      <c r="F864" s="223" t="str">
        <f t="array" ref="F864">IF(E864="","",XLOOKUP(E864,DATOS!$D$6:$D2624,DATOS!$C$6:$C2624,0,0,1))</f>
        <v/>
      </c>
      <c r="G864" s="189"/>
      <c r="H864" s="189"/>
      <c r="I864" s="270"/>
      <c r="J864" s="270"/>
      <c r="K864" s="270" t="str">
        <f t="shared" si="3"/>
        <v/>
      </c>
      <c r="L864" s="271" t="str">
        <f t="shared" si="4"/>
        <v/>
      </c>
      <c r="M864" s="279"/>
      <c r="N864" s="273" t="str">
        <f t="shared" si="5"/>
        <v/>
      </c>
      <c r="O864" s="274"/>
      <c r="P864" s="275"/>
      <c r="Q864" s="275" t="str">
        <f t="shared" si="6"/>
        <v/>
      </c>
      <c r="R864" s="281">
        <f t="shared" si="7"/>
        <v>0</v>
      </c>
      <c r="S864" s="232" t="str">
        <f t="array" ref="S864">XLOOKUP(E864,PESOS!$B$2:$B2624,PESOS!$F$2:$F2624,"")</f>
        <v/>
      </c>
      <c r="T864" s="223" t="str">
        <f t="shared" si="8"/>
        <v/>
      </c>
      <c r="V864" s="277" t="str">
        <f t="shared" si="9"/>
        <v/>
      </c>
      <c r="W864" s="233"/>
    </row>
    <row r="865">
      <c r="B865" s="199"/>
      <c r="C865" s="223"/>
      <c r="E865" s="223"/>
      <c r="F865" s="223" t="str">
        <f t="array" ref="F865">IF(E865="","",XLOOKUP(E865,DATOS!$D$6:$D2624,DATOS!$C$6:$C2624,0,0,1))</f>
        <v/>
      </c>
      <c r="G865" s="189"/>
      <c r="H865" s="189"/>
      <c r="I865" s="270"/>
      <c r="J865" s="270"/>
      <c r="K865" s="270" t="str">
        <f t="shared" si="3"/>
        <v/>
      </c>
      <c r="L865" s="271" t="str">
        <f t="shared" si="4"/>
        <v/>
      </c>
      <c r="M865" s="279"/>
      <c r="N865" s="273" t="str">
        <f t="shared" si="5"/>
        <v/>
      </c>
      <c r="O865" s="274"/>
      <c r="P865" s="275"/>
      <c r="Q865" s="275" t="str">
        <f t="shared" si="6"/>
        <v/>
      </c>
      <c r="R865" s="281">
        <f t="shared" si="7"/>
        <v>0</v>
      </c>
      <c r="S865" s="232" t="str">
        <f t="array" ref="S865">XLOOKUP(E865,PESOS!$B$2:$B2624,PESOS!$F$2:$F2624,"")</f>
        <v/>
      </c>
      <c r="T865" s="223" t="str">
        <f t="shared" si="8"/>
        <v/>
      </c>
      <c r="V865" s="277" t="str">
        <f t="shared" si="9"/>
        <v/>
      </c>
      <c r="W865" s="233"/>
    </row>
    <row r="866">
      <c r="B866" s="199"/>
      <c r="C866" s="223"/>
      <c r="E866" s="223"/>
      <c r="F866" s="223" t="str">
        <f t="array" ref="F866">IF(E866="","",XLOOKUP(E866,DATOS!$D$6:$D2624,DATOS!$C$6:$C2624,0,0,1))</f>
        <v/>
      </c>
      <c r="G866" s="189"/>
      <c r="H866" s="189"/>
      <c r="I866" s="270"/>
      <c r="J866" s="270"/>
      <c r="K866" s="270" t="str">
        <f t="shared" si="3"/>
        <v/>
      </c>
      <c r="L866" s="271" t="str">
        <f t="shared" si="4"/>
        <v/>
      </c>
      <c r="M866" s="279"/>
      <c r="N866" s="273" t="str">
        <f t="shared" si="5"/>
        <v/>
      </c>
      <c r="O866" s="274"/>
      <c r="P866" s="275"/>
      <c r="Q866" s="275" t="str">
        <f t="shared" si="6"/>
        <v/>
      </c>
      <c r="R866" s="281">
        <f t="shared" si="7"/>
        <v>0</v>
      </c>
      <c r="S866" s="232" t="str">
        <f t="array" ref="S866">XLOOKUP(E866,PESOS!$B$2:$B2624,PESOS!$F$2:$F2624,"")</f>
        <v/>
      </c>
      <c r="T866" s="223" t="str">
        <f t="shared" si="8"/>
        <v/>
      </c>
      <c r="V866" s="277" t="str">
        <f t="shared" si="9"/>
        <v/>
      </c>
      <c r="W866" s="233"/>
    </row>
    <row r="867">
      <c r="B867" s="199"/>
      <c r="C867" s="223"/>
      <c r="E867" s="223"/>
      <c r="F867" s="223" t="str">
        <f t="array" ref="F867">IF(E867="","",XLOOKUP(E867,DATOS!$D$6:$D2624,DATOS!$C$6:$C2624,0,0,1))</f>
        <v/>
      </c>
      <c r="G867" s="189"/>
      <c r="H867" s="189"/>
      <c r="I867" s="270"/>
      <c r="J867" s="270"/>
      <c r="K867" s="270" t="str">
        <f t="shared" si="3"/>
        <v/>
      </c>
      <c r="L867" s="271" t="str">
        <f t="shared" si="4"/>
        <v/>
      </c>
      <c r="M867" s="279"/>
      <c r="N867" s="273" t="str">
        <f t="shared" si="5"/>
        <v/>
      </c>
      <c r="O867" s="274"/>
      <c r="P867" s="275"/>
      <c r="Q867" s="275" t="str">
        <f t="shared" si="6"/>
        <v/>
      </c>
      <c r="R867" s="281">
        <f t="shared" si="7"/>
        <v>0</v>
      </c>
      <c r="S867" s="232" t="str">
        <f t="array" ref="S867">XLOOKUP(E867,PESOS!$B$2:$B2624,PESOS!$F$2:$F2624,"")</f>
        <v/>
      </c>
      <c r="T867" s="223" t="str">
        <f t="shared" si="8"/>
        <v/>
      </c>
      <c r="V867" s="277" t="str">
        <f t="shared" si="9"/>
        <v/>
      </c>
      <c r="W867" s="233"/>
    </row>
    <row r="868">
      <c r="B868" s="199"/>
      <c r="C868" s="223"/>
      <c r="E868" s="223"/>
      <c r="F868" s="223" t="str">
        <f t="array" ref="F868">IF(E868="","",XLOOKUP(E868,DATOS!$D$6:$D2624,DATOS!$C$6:$C2624,0,0,1))</f>
        <v/>
      </c>
      <c r="G868" s="189"/>
      <c r="H868" s="189"/>
      <c r="I868" s="270"/>
      <c r="J868" s="270"/>
      <c r="K868" s="270" t="str">
        <f t="shared" si="3"/>
        <v/>
      </c>
      <c r="L868" s="271" t="str">
        <f t="shared" si="4"/>
        <v/>
      </c>
      <c r="M868" s="279"/>
      <c r="N868" s="273" t="str">
        <f t="shared" si="5"/>
        <v/>
      </c>
      <c r="O868" s="274"/>
      <c r="P868" s="275"/>
      <c r="Q868" s="275" t="str">
        <f t="shared" si="6"/>
        <v/>
      </c>
      <c r="R868" s="281">
        <f t="shared" si="7"/>
        <v>0</v>
      </c>
      <c r="S868" s="232" t="str">
        <f t="array" ref="S868">XLOOKUP(E868,PESOS!$B$2:$B2624,PESOS!$F$2:$F2624,"")</f>
        <v/>
      </c>
      <c r="T868" s="223" t="str">
        <f t="shared" si="8"/>
        <v/>
      </c>
      <c r="V868" s="277" t="str">
        <f t="shared" si="9"/>
        <v/>
      </c>
      <c r="W868" s="233"/>
    </row>
    <row r="869">
      <c r="B869" s="199"/>
      <c r="C869" s="223"/>
      <c r="E869" s="223"/>
      <c r="F869" s="223" t="str">
        <f t="array" ref="F869">IF(E869="","",XLOOKUP(E869,DATOS!$D$6:$D2624,DATOS!$C$6:$C2624,0,0,1))</f>
        <v/>
      </c>
      <c r="G869" s="189"/>
      <c r="H869" s="189"/>
      <c r="I869" s="270"/>
      <c r="J869" s="270"/>
      <c r="K869" s="270" t="str">
        <f t="shared" si="3"/>
        <v/>
      </c>
      <c r="L869" s="271" t="str">
        <f t="shared" si="4"/>
        <v/>
      </c>
      <c r="M869" s="279"/>
      <c r="N869" s="273" t="str">
        <f t="shared" si="5"/>
        <v/>
      </c>
      <c r="O869" s="274"/>
      <c r="P869" s="275"/>
      <c r="Q869" s="275" t="str">
        <f t="shared" si="6"/>
        <v/>
      </c>
      <c r="R869" s="281">
        <f t="shared" si="7"/>
        <v>0</v>
      </c>
      <c r="S869" s="232" t="str">
        <f t="array" ref="S869">XLOOKUP(E869,PESOS!$B$2:$B2624,PESOS!$F$2:$F2624,"")</f>
        <v/>
      </c>
      <c r="T869" s="223" t="str">
        <f t="shared" si="8"/>
        <v/>
      </c>
      <c r="V869" s="277" t="str">
        <f t="shared" si="9"/>
        <v/>
      </c>
      <c r="W869" s="233"/>
    </row>
    <row r="870">
      <c r="B870" s="199"/>
      <c r="C870" s="223"/>
      <c r="E870" s="223"/>
      <c r="F870" s="223" t="str">
        <f t="array" ref="F870">IF(E870="","",XLOOKUP(E870,DATOS!$D$6:$D2624,DATOS!$C$6:$C2624,0,0,1))</f>
        <v/>
      </c>
      <c r="G870" s="189"/>
      <c r="H870" s="189"/>
      <c r="I870" s="270"/>
      <c r="J870" s="270"/>
      <c r="K870" s="270" t="str">
        <f t="shared" si="3"/>
        <v/>
      </c>
      <c r="L870" s="271" t="str">
        <f t="shared" si="4"/>
        <v/>
      </c>
      <c r="M870" s="279"/>
      <c r="N870" s="273" t="str">
        <f t="shared" si="5"/>
        <v/>
      </c>
      <c r="O870" s="274"/>
      <c r="P870" s="275"/>
      <c r="Q870" s="275" t="str">
        <f t="shared" si="6"/>
        <v/>
      </c>
      <c r="R870" s="281">
        <f t="shared" si="7"/>
        <v>0</v>
      </c>
      <c r="S870" s="232" t="str">
        <f t="array" ref="S870">XLOOKUP(E870,PESOS!$B$2:$B2624,PESOS!$F$2:$F2624,"")</f>
        <v/>
      </c>
      <c r="T870" s="223" t="str">
        <f t="shared" si="8"/>
        <v/>
      </c>
      <c r="V870" s="277" t="str">
        <f t="shared" si="9"/>
        <v/>
      </c>
      <c r="W870" s="233"/>
    </row>
    <row r="871">
      <c r="B871" s="199"/>
      <c r="C871" s="223"/>
      <c r="E871" s="223"/>
      <c r="F871" s="223" t="str">
        <f t="array" ref="F871">IF(E871="","",XLOOKUP(E871,DATOS!$D$6:$D2624,DATOS!$C$6:$C2624,0,0,1))</f>
        <v/>
      </c>
      <c r="G871" s="189"/>
      <c r="H871" s="189"/>
      <c r="I871" s="270"/>
      <c r="J871" s="270"/>
      <c r="K871" s="270" t="str">
        <f t="shared" si="3"/>
        <v/>
      </c>
      <c r="L871" s="271" t="str">
        <f t="shared" si="4"/>
        <v/>
      </c>
      <c r="M871" s="279"/>
      <c r="N871" s="273" t="str">
        <f t="shared" si="5"/>
        <v/>
      </c>
      <c r="O871" s="274"/>
      <c r="P871" s="275"/>
      <c r="Q871" s="275" t="str">
        <f t="shared" si="6"/>
        <v/>
      </c>
      <c r="R871" s="281">
        <f t="shared" si="7"/>
        <v>0</v>
      </c>
      <c r="S871" s="232" t="str">
        <f t="array" ref="S871">XLOOKUP(E871,PESOS!$B$2:$B2624,PESOS!$F$2:$F2624,"")</f>
        <v/>
      </c>
      <c r="T871" s="223" t="str">
        <f t="shared" si="8"/>
        <v/>
      </c>
      <c r="V871" s="277" t="str">
        <f t="shared" si="9"/>
        <v/>
      </c>
      <c r="W871" s="233"/>
    </row>
    <row r="872">
      <c r="B872" s="199"/>
      <c r="C872" s="223"/>
      <c r="E872" s="223"/>
      <c r="F872" s="223" t="str">
        <f t="array" ref="F872">IF(E872="","",XLOOKUP(E872,DATOS!$D$6:$D2624,DATOS!$C$6:$C2624,0,0,1))</f>
        <v/>
      </c>
      <c r="G872" s="189"/>
      <c r="H872" s="189"/>
      <c r="I872" s="270"/>
      <c r="J872" s="270"/>
      <c r="K872" s="270" t="str">
        <f t="shared" si="3"/>
        <v/>
      </c>
      <c r="L872" s="271" t="str">
        <f t="shared" si="4"/>
        <v/>
      </c>
      <c r="M872" s="279"/>
      <c r="N872" s="273" t="str">
        <f t="shared" si="5"/>
        <v/>
      </c>
      <c r="O872" s="274"/>
      <c r="P872" s="275"/>
      <c r="Q872" s="275" t="str">
        <f t="shared" si="6"/>
        <v/>
      </c>
      <c r="R872" s="281">
        <f t="shared" si="7"/>
        <v>0</v>
      </c>
      <c r="S872" s="232" t="str">
        <f t="array" ref="S872">XLOOKUP(E872,PESOS!$B$2:$B2624,PESOS!$F$2:$F2624,"")</f>
        <v/>
      </c>
      <c r="T872" s="223" t="str">
        <f t="shared" si="8"/>
        <v/>
      </c>
      <c r="V872" s="277" t="str">
        <f t="shared" si="9"/>
        <v/>
      </c>
      <c r="W872" s="233"/>
    </row>
    <row r="873">
      <c r="B873" s="199"/>
      <c r="C873" s="223"/>
      <c r="E873" s="223"/>
      <c r="F873" s="223" t="str">
        <f t="array" ref="F873">IF(E873="","",XLOOKUP(E873,DATOS!$D$6:$D2624,DATOS!$C$6:$C2624,0,0,1))</f>
        <v/>
      </c>
      <c r="G873" s="189"/>
      <c r="H873" s="189"/>
      <c r="I873" s="270"/>
      <c r="J873" s="270"/>
      <c r="K873" s="270" t="str">
        <f t="shared" si="3"/>
        <v/>
      </c>
      <c r="L873" s="271" t="str">
        <f t="shared" si="4"/>
        <v/>
      </c>
      <c r="M873" s="279"/>
      <c r="N873" s="273" t="str">
        <f t="shared" si="5"/>
        <v/>
      </c>
      <c r="O873" s="274"/>
      <c r="P873" s="275"/>
      <c r="Q873" s="275" t="str">
        <f t="shared" si="6"/>
        <v/>
      </c>
      <c r="R873" s="281">
        <f t="shared" si="7"/>
        <v>0</v>
      </c>
      <c r="S873" s="232" t="str">
        <f t="array" ref="S873">XLOOKUP(E873,PESOS!$B$2:$B2624,PESOS!$F$2:$F2624,"")</f>
        <v/>
      </c>
      <c r="T873" s="223" t="str">
        <f t="shared" si="8"/>
        <v/>
      </c>
      <c r="V873" s="277" t="str">
        <f t="shared" si="9"/>
        <v/>
      </c>
      <c r="W873" s="233"/>
    </row>
    <row r="874">
      <c r="B874" s="199"/>
      <c r="C874" s="223"/>
      <c r="E874" s="223"/>
      <c r="F874" s="223" t="str">
        <f t="array" ref="F874">IF(E874="","",XLOOKUP(E874,DATOS!$D$6:$D2624,DATOS!$C$6:$C2624,0,0,1))</f>
        <v/>
      </c>
      <c r="G874" s="189"/>
      <c r="H874" s="189"/>
      <c r="I874" s="270"/>
      <c r="J874" s="270"/>
      <c r="K874" s="270" t="str">
        <f t="shared" si="3"/>
        <v/>
      </c>
      <c r="L874" s="271" t="str">
        <f t="shared" si="4"/>
        <v/>
      </c>
      <c r="M874" s="279"/>
      <c r="N874" s="273" t="str">
        <f t="shared" si="5"/>
        <v/>
      </c>
      <c r="O874" s="274"/>
      <c r="P874" s="275"/>
      <c r="Q874" s="275" t="str">
        <f t="shared" si="6"/>
        <v/>
      </c>
      <c r="R874" s="281">
        <f t="shared" si="7"/>
        <v>0</v>
      </c>
      <c r="S874" s="232" t="str">
        <f t="array" ref="S874">XLOOKUP(E874,PESOS!$B$2:$B2624,PESOS!$F$2:$F2624,"")</f>
        <v/>
      </c>
      <c r="T874" s="223" t="str">
        <f t="shared" si="8"/>
        <v/>
      </c>
      <c r="V874" s="277" t="str">
        <f t="shared" si="9"/>
        <v/>
      </c>
      <c r="W874" s="233"/>
    </row>
    <row r="875">
      <c r="B875" s="199"/>
      <c r="C875" s="223"/>
      <c r="E875" s="223"/>
      <c r="F875" s="223" t="str">
        <f t="array" ref="F875">IF(E875="","",XLOOKUP(E875,DATOS!$D$6:$D2624,DATOS!$C$6:$C2624,0,0,1))</f>
        <v/>
      </c>
      <c r="G875" s="189"/>
      <c r="H875" s="189"/>
      <c r="I875" s="270"/>
      <c r="J875" s="270"/>
      <c r="K875" s="270" t="str">
        <f t="shared" si="3"/>
        <v/>
      </c>
      <c r="L875" s="271" t="str">
        <f t="shared" si="4"/>
        <v/>
      </c>
      <c r="M875" s="279"/>
      <c r="N875" s="273" t="str">
        <f t="shared" si="5"/>
        <v/>
      </c>
      <c r="O875" s="274"/>
      <c r="P875" s="275"/>
      <c r="Q875" s="275" t="str">
        <f t="shared" si="6"/>
        <v/>
      </c>
      <c r="R875" s="281">
        <f t="shared" si="7"/>
        <v>0</v>
      </c>
      <c r="S875" s="232" t="str">
        <f t="array" ref="S875">XLOOKUP(E875,PESOS!$B$2:$B2624,PESOS!$F$2:$F2624,"")</f>
        <v/>
      </c>
      <c r="T875" s="223" t="str">
        <f t="shared" si="8"/>
        <v/>
      </c>
      <c r="V875" s="277" t="str">
        <f t="shared" si="9"/>
        <v/>
      </c>
      <c r="W875" s="233"/>
    </row>
    <row r="876">
      <c r="B876" s="199"/>
      <c r="C876" s="223"/>
      <c r="E876" s="223"/>
      <c r="F876" s="223" t="str">
        <f t="array" ref="F876">IF(E876="","",XLOOKUP(E876,DATOS!$D$6:$D2624,DATOS!$C$6:$C2624,0,0,1))</f>
        <v/>
      </c>
      <c r="G876" s="189"/>
      <c r="H876" s="189"/>
      <c r="I876" s="270"/>
      <c r="J876" s="270"/>
      <c r="K876" s="270" t="str">
        <f t="shared" si="3"/>
        <v/>
      </c>
      <c r="L876" s="271" t="str">
        <f t="shared" si="4"/>
        <v/>
      </c>
      <c r="M876" s="279"/>
      <c r="N876" s="273" t="str">
        <f t="shared" si="5"/>
        <v/>
      </c>
      <c r="O876" s="274"/>
      <c r="P876" s="275"/>
      <c r="Q876" s="275" t="str">
        <f t="shared" si="6"/>
        <v/>
      </c>
      <c r="R876" s="281">
        <f t="shared" si="7"/>
        <v>0</v>
      </c>
      <c r="S876" s="232" t="str">
        <f t="array" ref="S876">XLOOKUP(E876,PESOS!$B$2:$B2624,PESOS!$F$2:$F2624,"")</f>
        <v/>
      </c>
      <c r="T876" s="223" t="str">
        <f t="shared" si="8"/>
        <v/>
      </c>
      <c r="V876" s="277" t="str">
        <f t="shared" si="9"/>
        <v/>
      </c>
      <c r="W876" s="233"/>
    </row>
    <row r="877">
      <c r="B877" s="199"/>
      <c r="C877" s="223"/>
      <c r="E877" s="223"/>
      <c r="F877" s="223" t="str">
        <f t="array" ref="F877">IF(E877="","",XLOOKUP(E877,DATOS!$D$6:$D2624,DATOS!$C$6:$C2624,0,0,1))</f>
        <v/>
      </c>
      <c r="G877" s="189"/>
      <c r="H877" s="189"/>
      <c r="I877" s="270"/>
      <c r="J877" s="270"/>
      <c r="K877" s="270" t="str">
        <f t="shared" si="3"/>
        <v/>
      </c>
      <c r="L877" s="271" t="str">
        <f t="shared" si="4"/>
        <v/>
      </c>
      <c r="M877" s="279"/>
      <c r="N877" s="273" t="str">
        <f t="shared" si="5"/>
        <v/>
      </c>
      <c r="O877" s="274"/>
      <c r="P877" s="275"/>
      <c r="Q877" s="275" t="str">
        <f t="shared" si="6"/>
        <v/>
      </c>
      <c r="R877" s="281">
        <f t="shared" si="7"/>
        <v>0</v>
      </c>
      <c r="S877" s="232" t="str">
        <f t="array" ref="S877">XLOOKUP(E877,PESOS!$B$2:$B2624,PESOS!$F$2:$F2624,"")</f>
        <v/>
      </c>
      <c r="T877" s="223" t="str">
        <f t="shared" si="8"/>
        <v/>
      </c>
      <c r="V877" s="277" t="str">
        <f t="shared" si="9"/>
        <v/>
      </c>
      <c r="W877" s="233"/>
    </row>
    <row r="878">
      <c r="B878" s="199"/>
      <c r="C878" s="223"/>
      <c r="E878" s="223"/>
      <c r="F878" s="223" t="str">
        <f t="array" ref="F878">IF(E878="","",XLOOKUP(E878,DATOS!$D$6:$D2624,DATOS!$C$6:$C2624,0,0,1))</f>
        <v/>
      </c>
      <c r="G878" s="189"/>
      <c r="H878" s="189"/>
      <c r="I878" s="270"/>
      <c r="J878" s="270"/>
      <c r="K878" s="270" t="str">
        <f t="shared" si="3"/>
        <v/>
      </c>
      <c r="L878" s="271" t="str">
        <f t="shared" si="4"/>
        <v/>
      </c>
      <c r="M878" s="279"/>
      <c r="N878" s="273" t="str">
        <f t="shared" si="5"/>
        <v/>
      </c>
      <c r="O878" s="274"/>
      <c r="P878" s="275"/>
      <c r="Q878" s="275" t="str">
        <f t="shared" si="6"/>
        <v/>
      </c>
      <c r="R878" s="281">
        <f t="shared" si="7"/>
        <v>0</v>
      </c>
      <c r="S878" s="232" t="str">
        <f t="array" ref="S878">XLOOKUP(E878,PESOS!$B$2:$B2624,PESOS!$F$2:$F2624,"")</f>
        <v/>
      </c>
      <c r="T878" s="223" t="str">
        <f t="shared" si="8"/>
        <v/>
      </c>
      <c r="V878" s="277" t="str">
        <f t="shared" si="9"/>
        <v/>
      </c>
      <c r="W878" s="233"/>
    </row>
    <row r="879">
      <c r="B879" s="199"/>
      <c r="C879" s="223"/>
      <c r="E879" s="223"/>
      <c r="F879" s="223" t="str">
        <f t="array" ref="F879">IF(E879="","",XLOOKUP(E879,DATOS!$D$6:$D2624,DATOS!$C$6:$C2624,0,0,1))</f>
        <v/>
      </c>
      <c r="G879" s="189"/>
      <c r="H879" s="189"/>
      <c r="I879" s="270"/>
      <c r="J879" s="270"/>
      <c r="K879" s="270" t="str">
        <f t="shared" si="3"/>
        <v/>
      </c>
      <c r="L879" s="271" t="str">
        <f t="shared" si="4"/>
        <v/>
      </c>
      <c r="M879" s="279"/>
      <c r="N879" s="273" t="str">
        <f t="shared" si="5"/>
        <v/>
      </c>
      <c r="O879" s="274"/>
      <c r="P879" s="275"/>
      <c r="Q879" s="275" t="str">
        <f t="shared" si="6"/>
        <v/>
      </c>
      <c r="R879" s="281">
        <f t="shared" si="7"/>
        <v>0</v>
      </c>
      <c r="S879" s="232" t="str">
        <f t="array" ref="S879">XLOOKUP(E879,PESOS!$B$2:$B2624,PESOS!$F$2:$F2624,"")</f>
        <v/>
      </c>
      <c r="T879" s="223" t="str">
        <f t="shared" si="8"/>
        <v/>
      </c>
      <c r="V879" s="277" t="str">
        <f t="shared" si="9"/>
        <v/>
      </c>
      <c r="W879" s="233"/>
    </row>
    <row r="880">
      <c r="B880" s="199"/>
      <c r="C880" s="223"/>
      <c r="E880" s="223"/>
      <c r="F880" s="223" t="str">
        <f t="array" ref="F880">IF(E880="","",XLOOKUP(E880,DATOS!$D$6:$D2624,DATOS!$C$6:$C2624,0,0,1))</f>
        <v/>
      </c>
      <c r="G880" s="189"/>
      <c r="H880" s="189"/>
      <c r="I880" s="270"/>
      <c r="J880" s="270"/>
      <c r="K880" s="270" t="str">
        <f t="shared" si="3"/>
        <v/>
      </c>
      <c r="L880" s="271" t="str">
        <f t="shared" si="4"/>
        <v/>
      </c>
      <c r="M880" s="279"/>
      <c r="N880" s="273" t="str">
        <f t="shared" si="5"/>
        <v/>
      </c>
      <c r="O880" s="274"/>
      <c r="P880" s="275"/>
      <c r="Q880" s="275" t="str">
        <f t="shared" si="6"/>
        <v/>
      </c>
      <c r="R880" s="281">
        <f t="shared" si="7"/>
        <v>0</v>
      </c>
      <c r="S880" s="232" t="str">
        <f t="array" ref="S880">XLOOKUP(E880,PESOS!$B$2:$B2624,PESOS!$F$2:$F2624,"")</f>
        <v/>
      </c>
      <c r="T880" s="223" t="str">
        <f t="shared" si="8"/>
        <v/>
      </c>
      <c r="V880" s="277" t="str">
        <f t="shared" si="9"/>
        <v/>
      </c>
      <c r="W880" s="233"/>
    </row>
    <row r="881">
      <c r="B881" s="199"/>
      <c r="C881" s="223"/>
      <c r="E881" s="223"/>
      <c r="F881" s="223" t="str">
        <f t="array" ref="F881">IF(E881="","",XLOOKUP(E881,DATOS!$D$6:$D2624,DATOS!$C$6:$C2624,0,0,1))</f>
        <v/>
      </c>
      <c r="G881" s="189"/>
      <c r="H881" s="189"/>
      <c r="I881" s="270"/>
      <c r="J881" s="270"/>
      <c r="K881" s="270" t="str">
        <f t="shared" si="3"/>
        <v/>
      </c>
      <c r="L881" s="271" t="str">
        <f t="shared" si="4"/>
        <v/>
      </c>
      <c r="M881" s="279"/>
      <c r="N881" s="273" t="str">
        <f t="shared" si="5"/>
        <v/>
      </c>
      <c r="O881" s="274"/>
      <c r="P881" s="275"/>
      <c r="Q881" s="275" t="str">
        <f t="shared" si="6"/>
        <v/>
      </c>
      <c r="R881" s="281">
        <f t="shared" si="7"/>
        <v>0</v>
      </c>
      <c r="S881" s="232" t="str">
        <f t="array" ref="S881">XLOOKUP(E881,PESOS!$B$2:$B2624,PESOS!$F$2:$F2624,"")</f>
        <v/>
      </c>
      <c r="T881" s="223" t="str">
        <f t="shared" si="8"/>
        <v/>
      </c>
      <c r="V881" s="277" t="str">
        <f t="shared" si="9"/>
        <v/>
      </c>
      <c r="W881" s="233"/>
    </row>
    <row r="882">
      <c r="B882" s="199"/>
      <c r="C882" s="223"/>
      <c r="E882" s="223"/>
      <c r="F882" s="223" t="str">
        <f t="array" ref="F882">IF(E882="","",XLOOKUP(E882,DATOS!$D$6:$D2624,DATOS!$C$6:$C2624,0,0,1))</f>
        <v/>
      </c>
      <c r="G882" s="189"/>
      <c r="H882" s="189"/>
      <c r="I882" s="270"/>
      <c r="J882" s="270"/>
      <c r="K882" s="270" t="str">
        <f t="shared" si="3"/>
        <v/>
      </c>
      <c r="L882" s="271" t="str">
        <f t="shared" si="4"/>
        <v/>
      </c>
      <c r="M882" s="279"/>
      <c r="N882" s="273" t="str">
        <f t="shared" si="5"/>
        <v/>
      </c>
      <c r="O882" s="274"/>
      <c r="P882" s="275"/>
      <c r="Q882" s="275" t="str">
        <f t="shared" si="6"/>
        <v/>
      </c>
      <c r="R882" s="281">
        <f t="shared" si="7"/>
        <v>0</v>
      </c>
      <c r="S882" s="232" t="str">
        <f t="array" ref="S882">XLOOKUP(E882,PESOS!$B$2:$B2624,PESOS!$F$2:$F2624,"")</f>
        <v/>
      </c>
      <c r="T882" s="223" t="str">
        <f t="shared" si="8"/>
        <v/>
      </c>
      <c r="V882" s="277" t="str">
        <f t="shared" si="9"/>
        <v/>
      </c>
      <c r="W882" s="233"/>
    </row>
    <row r="883">
      <c r="B883" s="199"/>
      <c r="C883" s="223"/>
      <c r="E883" s="223"/>
      <c r="F883" s="223" t="str">
        <f t="array" ref="F883">IF(E883="","",XLOOKUP(E883,DATOS!$D$6:$D2624,DATOS!$C$6:$C2624,0,0,1))</f>
        <v/>
      </c>
      <c r="G883" s="189"/>
      <c r="H883" s="189"/>
      <c r="I883" s="270"/>
      <c r="J883" s="270"/>
      <c r="K883" s="270" t="str">
        <f t="shared" si="3"/>
        <v/>
      </c>
      <c r="L883" s="271" t="str">
        <f t="shared" si="4"/>
        <v/>
      </c>
      <c r="M883" s="279"/>
      <c r="N883" s="273" t="str">
        <f t="shared" si="5"/>
        <v/>
      </c>
      <c r="O883" s="274"/>
      <c r="P883" s="275"/>
      <c r="Q883" s="275" t="str">
        <f t="shared" si="6"/>
        <v/>
      </c>
      <c r="R883" s="281">
        <f t="shared" si="7"/>
        <v>0</v>
      </c>
      <c r="S883" s="232" t="str">
        <f t="array" ref="S883">XLOOKUP(E883,PESOS!$B$2:$B2624,PESOS!$F$2:$F2624,"")</f>
        <v/>
      </c>
      <c r="T883" s="223" t="str">
        <f t="shared" si="8"/>
        <v/>
      </c>
      <c r="V883" s="277" t="str">
        <f t="shared" si="9"/>
        <v/>
      </c>
      <c r="W883" s="233"/>
    </row>
    <row r="884">
      <c r="B884" s="199"/>
      <c r="C884" s="223"/>
      <c r="E884" s="223"/>
      <c r="F884" s="223" t="str">
        <f t="array" ref="F884">IF(E884="","",XLOOKUP(E884,DATOS!$D$6:$D2624,DATOS!$C$6:$C2624,0,0,1))</f>
        <v/>
      </c>
      <c r="G884" s="189"/>
      <c r="H884" s="189"/>
      <c r="I884" s="270"/>
      <c r="J884" s="270"/>
      <c r="K884" s="270" t="str">
        <f t="shared" si="3"/>
        <v/>
      </c>
      <c r="L884" s="271" t="str">
        <f t="shared" si="4"/>
        <v/>
      </c>
      <c r="M884" s="279"/>
      <c r="N884" s="273" t="str">
        <f t="shared" si="5"/>
        <v/>
      </c>
      <c r="O884" s="274"/>
      <c r="P884" s="275"/>
      <c r="Q884" s="275" t="str">
        <f t="shared" si="6"/>
        <v/>
      </c>
      <c r="R884" s="281">
        <f t="shared" si="7"/>
        <v>0</v>
      </c>
      <c r="S884" s="232" t="str">
        <f t="array" ref="S884">XLOOKUP(E884,PESOS!$B$2:$B2624,PESOS!$F$2:$F2624,"")</f>
        <v/>
      </c>
      <c r="T884" s="223" t="str">
        <f t="shared" si="8"/>
        <v/>
      </c>
      <c r="V884" s="277" t="str">
        <f t="shared" si="9"/>
        <v/>
      </c>
      <c r="W884" s="233"/>
    </row>
    <row r="885">
      <c r="B885" s="199"/>
      <c r="C885" s="223"/>
      <c r="E885" s="223"/>
      <c r="F885" s="223" t="str">
        <f t="array" ref="F885">IF(E885="","",XLOOKUP(E885,DATOS!$D$6:$D2624,DATOS!$C$6:$C2624,0,0,1))</f>
        <v/>
      </c>
      <c r="G885" s="189"/>
      <c r="H885" s="189"/>
      <c r="I885" s="270"/>
      <c r="J885" s="270"/>
      <c r="K885" s="270" t="str">
        <f t="shared" si="3"/>
        <v/>
      </c>
      <c r="L885" s="271" t="str">
        <f t="shared" si="4"/>
        <v/>
      </c>
      <c r="M885" s="279"/>
      <c r="N885" s="273" t="str">
        <f t="shared" si="5"/>
        <v/>
      </c>
      <c r="O885" s="274"/>
      <c r="P885" s="275"/>
      <c r="Q885" s="275" t="str">
        <f t="shared" si="6"/>
        <v/>
      </c>
      <c r="R885" s="281">
        <f t="shared" si="7"/>
        <v>0</v>
      </c>
      <c r="S885" s="232" t="str">
        <f t="array" ref="S885">XLOOKUP(E885,PESOS!$B$2:$B2624,PESOS!$F$2:$F2624,"")</f>
        <v/>
      </c>
      <c r="T885" s="223" t="str">
        <f t="shared" si="8"/>
        <v/>
      </c>
      <c r="V885" s="277" t="str">
        <f t="shared" si="9"/>
        <v/>
      </c>
      <c r="W885" s="233"/>
    </row>
    <row r="886">
      <c r="B886" s="199"/>
      <c r="C886" s="223"/>
      <c r="E886" s="223"/>
      <c r="F886" s="223" t="str">
        <f t="array" ref="F886">IF(E886="","",XLOOKUP(E886,DATOS!$D$6:$D2624,DATOS!$C$6:$C2624,0,0,1))</f>
        <v/>
      </c>
      <c r="G886" s="189"/>
      <c r="H886" s="189"/>
      <c r="I886" s="270"/>
      <c r="J886" s="270"/>
      <c r="K886" s="270" t="str">
        <f t="shared" si="3"/>
        <v/>
      </c>
      <c r="L886" s="271" t="str">
        <f t="shared" si="4"/>
        <v/>
      </c>
      <c r="M886" s="279"/>
      <c r="N886" s="273" t="str">
        <f t="shared" si="5"/>
        <v/>
      </c>
      <c r="O886" s="274"/>
      <c r="P886" s="275"/>
      <c r="Q886" s="275" t="str">
        <f t="shared" si="6"/>
        <v/>
      </c>
      <c r="R886" s="281">
        <f t="shared" si="7"/>
        <v>0</v>
      </c>
      <c r="S886" s="232" t="str">
        <f t="array" ref="S886">XLOOKUP(E886,PESOS!$B$2:$B2624,PESOS!$F$2:$F2624,"")</f>
        <v/>
      </c>
      <c r="T886" s="223" t="str">
        <f t="shared" si="8"/>
        <v/>
      </c>
      <c r="V886" s="277" t="str">
        <f t="shared" si="9"/>
        <v/>
      </c>
      <c r="W886" s="233"/>
    </row>
    <row r="887">
      <c r="B887" s="199"/>
      <c r="C887" s="223"/>
      <c r="E887" s="223"/>
      <c r="F887" s="223" t="str">
        <f t="array" ref="F887">IF(E887="","",XLOOKUP(E887,DATOS!$D$6:$D2624,DATOS!$C$6:$C2624,0,0,1))</f>
        <v/>
      </c>
      <c r="G887" s="189"/>
      <c r="H887" s="189"/>
      <c r="I887" s="270"/>
      <c r="J887" s="270"/>
      <c r="K887" s="270" t="str">
        <f t="shared" si="3"/>
        <v/>
      </c>
      <c r="L887" s="271" t="str">
        <f t="shared" si="4"/>
        <v/>
      </c>
      <c r="M887" s="279"/>
      <c r="N887" s="273" t="str">
        <f t="shared" si="5"/>
        <v/>
      </c>
      <c r="O887" s="274"/>
      <c r="P887" s="275"/>
      <c r="Q887" s="275" t="str">
        <f t="shared" si="6"/>
        <v/>
      </c>
      <c r="R887" s="281">
        <f t="shared" si="7"/>
        <v>0</v>
      </c>
      <c r="S887" s="232" t="str">
        <f t="array" ref="S887">XLOOKUP(E887,PESOS!$B$2:$B2624,PESOS!$F$2:$F2624,"")</f>
        <v/>
      </c>
      <c r="T887" s="223" t="str">
        <f t="shared" si="8"/>
        <v/>
      </c>
      <c r="V887" s="277" t="str">
        <f t="shared" si="9"/>
        <v/>
      </c>
      <c r="W887" s="233"/>
    </row>
    <row r="888">
      <c r="B888" s="199"/>
      <c r="C888" s="223"/>
      <c r="E888" s="223"/>
      <c r="F888" s="223" t="str">
        <f t="array" ref="F888">IF(E888="","",XLOOKUP(E888,DATOS!$D$6:$D2624,DATOS!$C$6:$C2624,0,0,1))</f>
        <v/>
      </c>
      <c r="G888" s="189"/>
      <c r="H888" s="189"/>
      <c r="I888" s="270"/>
      <c r="J888" s="270"/>
      <c r="K888" s="270" t="str">
        <f t="shared" si="3"/>
        <v/>
      </c>
      <c r="L888" s="271" t="str">
        <f t="shared" si="4"/>
        <v/>
      </c>
      <c r="M888" s="279"/>
      <c r="N888" s="273" t="str">
        <f t="shared" si="5"/>
        <v/>
      </c>
      <c r="O888" s="274"/>
      <c r="P888" s="275"/>
      <c r="Q888" s="275" t="str">
        <f t="shared" si="6"/>
        <v/>
      </c>
      <c r="R888" s="281">
        <f t="shared" si="7"/>
        <v>0</v>
      </c>
      <c r="S888" s="232" t="str">
        <f t="array" ref="S888">XLOOKUP(E888,PESOS!$B$2:$B2624,PESOS!$F$2:$F2624,"")</f>
        <v/>
      </c>
      <c r="T888" s="223" t="str">
        <f t="shared" si="8"/>
        <v/>
      </c>
      <c r="V888" s="277" t="str">
        <f t="shared" si="9"/>
        <v/>
      </c>
      <c r="W888" s="233"/>
    </row>
    <row r="889">
      <c r="B889" s="199"/>
      <c r="C889" s="223"/>
      <c r="E889" s="223"/>
      <c r="F889" s="223" t="str">
        <f t="array" ref="F889">IF(E889="","",XLOOKUP(E889,DATOS!$D$6:$D2624,DATOS!$C$6:$C2624,0,0,1))</f>
        <v/>
      </c>
      <c r="G889" s="189"/>
      <c r="H889" s="189"/>
      <c r="I889" s="270"/>
      <c r="J889" s="270"/>
      <c r="K889" s="270" t="str">
        <f t="shared" si="3"/>
        <v/>
      </c>
      <c r="L889" s="271" t="str">
        <f t="shared" si="4"/>
        <v/>
      </c>
      <c r="M889" s="279"/>
      <c r="N889" s="273" t="str">
        <f t="shared" si="5"/>
        <v/>
      </c>
      <c r="O889" s="274"/>
      <c r="P889" s="275"/>
      <c r="Q889" s="275" t="str">
        <f t="shared" si="6"/>
        <v/>
      </c>
      <c r="R889" s="281">
        <f t="shared" si="7"/>
        <v>0</v>
      </c>
      <c r="S889" s="232" t="str">
        <f t="array" ref="S889">XLOOKUP(E889,PESOS!$B$2:$B2624,PESOS!$F$2:$F2624,"")</f>
        <v/>
      </c>
      <c r="T889" s="223" t="str">
        <f t="shared" si="8"/>
        <v/>
      </c>
      <c r="V889" s="277" t="str">
        <f t="shared" si="9"/>
        <v/>
      </c>
      <c r="W889" s="233"/>
    </row>
    <row r="890">
      <c r="B890" s="199"/>
      <c r="C890" s="223"/>
      <c r="E890" s="223"/>
      <c r="F890" s="223" t="str">
        <f t="array" ref="F890">IF(E890="","",XLOOKUP(E890,DATOS!$D$6:$D2624,DATOS!$C$6:$C2624,0,0,1))</f>
        <v/>
      </c>
      <c r="G890" s="189"/>
      <c r="H890" s="189"/>
      <c r="I890" s="270"/>
      <c r="J890" s="270"/>
      <c r="K890" s="270" t="str">
        <f t="shared" si="3"/>
        <v/>
      </c>
      <c r="L890" s="271" t="str">
        <f t="shared" si="4"/>
        <v/>
      </c>
      <c r="M890" s="279"/>
      <c r="N890" s="273" t="str">
        <f t="shared" si="5"/>
        <v/>
      </c>
      <c r="O890" s="274"/>
      <c r="P890" s="275"/>
      <c r="Q890" s="275" t="str">
        <f t="shared" si="6"/>
        <v/>
      </c>
      <c r="R890" s="281">
        <f t="shared" si="7"/>
        <v>0</v>
      </c>
      <c r="S890" s="232" t="str">
        <f t="array" ref="S890">XLOOKUP(E890,PESOS!$B$2:$B2624,PESOS!$F$2:$F2624,"")</f>
        <v/>
      </c>
      <c r="T890" s="223" t="str">
        <f t="shared" si="8"/>
        <v/>
      </c>
      <c r="V890" s="277" t="str">
        <f t="shared" si="9"/>
        <v/>
      </c>
      <c r="W890" s="233"/>
    </row>
    <row r="891">
      <c r="B891" s="199"/>
      <c r="C891" s="223"/>
      <c r="E891" s="223"/>
      <c r="F891" s="223" t="str">
        <f t="array" ref="F891">IF(E891="","",XLOOKUP(E891,DATOS!$D$6:$D2624,DATOS!$C$6:$C2624,0,0,1))</f>
        <v/>
      </c>
      <c r="G891" s="189"/>
      <c r="H891" s="189"/>
      <c r="I891" s="270"/>
      <c r="J891" s="270"/>
      <c r="K891" s="270" t="str">
        <f t="shared" si="3"/>
        <v/>
      </c>
      <c r="L891" s="271" t="str">
        <f t="shared" si="4"/>
        <v/>
      </c>
      <c r="M891" s="279"/>
      <c r="N891" s="273" t="str">
        <f t="shared" si="5"/>
        <v/>
      </c>
      <c r="O891" s="274"/>
      <c r="P891" s="275"/>
      <c r="Q891" s="275" t="str">
        <f t="shared" si="6"/>
        <v/>
      </c>
      <c r="R891" s="281">
        <f t="shared" si="7"/>
        <v>0</v>
      </c>
      <c r="S891" s="232" t="str">
        <f t="array" ref="S891">XLOOKUP(E891,PESOS!$B$2:$B2624,PESOS!$F$2:$F2624,"")</f>
        <v/>
      </c>
      <c r="T891" s="223" t="str">
        <f t="shared" si="8"/>
        <v/>
      </c>
      <c r="V891" s="277" t="str">
        <f t="shared" si="9"/>
        <v/>
      </c>
      <c r="W891" s="233"/>
    </row>
    <row r="892">
      <c r="B892" s="199"/>
      <c r="C892" s="223"/>
      <c r="E892" s="223"/>
      <c r="F892" s="223" t="str">
        <f t="array" ref="F892">IF(E892="","",XLOOKUP(E892,DATOS!$D$6:$D2624,DATOS!$C$6:$C2624,0,0,1))</f>
        <v/>
      </c>
      <c r="G892" s="189"/>
      <c r="H892" s="189"/>
      <c r="I892" s="270"/>
      <c r="J892" s="270"/>
      <c r="K892" s="270" t="str">
        <f t="shared" si="3"/>
        <v/>
      </c>
      <c r="L892" s="271" t="str">
        <f t="shared" si="4"/>
        <v/>
      </c>
      <c r="M892" s="279"/>
      <c r="N892" s="273" t="str">
        <f t="shared" si="5"/>
        <v/>
      </c>
      <c r="O892" s="274"/>
      <c r="P892" s="275"/>
      <c r="Q892" s="275" t="str">
        <f t="shared" si="6"/>
        <v/>
      </c>
      <c r="R892" s="281">
        <f t="shared" si="7"/>
        <v>0</v>
      </c>
      <c r="S892" s="232" t="str">
        <f t="array" ref="S892">XLOOKUP(E892,PESOS!$B$2:$B2624,PESOS!$F$2:$F2624,"")</f>
        <v/>
      </c>
      <c r="T892" s="223" t="str">
        <f t="shared" si="8"/>
        <v/>
      </c>
      <c r="V892" s="277" t="str">
        <f t="shared" si="9"/>
        <v/>
      </c>
      <c r="W892" s="233"/>
    </row>
    <row r="893">
      <c r="B893" s="199"/>
      <c r="C893" s="223"/>
      <c r="E893" s="223"/>
      <c r="F893" s="223" t="str">
        <f t="array" ref="F893">IF(E893="","",XLOOKUP(E893,DATOS!$D$6:$D2624,DATOS!$C$6:$C2624,0,0,1))</f>
        <v/>
      </c>
      <c r="G893" s="189"/>
      <c r="H893" s="189"/>
      <c r="I893" s="270"/>
      <c r="J893" s="270"/>
      <c r="K893" s="270" t="str">
        <f t="shared" si="3"/>
        <v/>
      </c>
      <c r="L893" s="271" t="str">
        <f t="shared" si="4"/>
        <v/>
      </c>
      <c r="M893" s="279"/>
      <c r="N893" s="273" t="str">
        <f t="shared" si="5"/>
        <v/>
      </c>
      <c r="O893" s="274"/>
      <c r="P893" s="275"/>
      <c r="Q893" s="275" t="str">
        <f t="shared" si="6"/>
        <v/>
      </c>
      <c r="R893" s="281">
        <f t="shared" si="7"/>
        <v>0</v>
      </c>
      <c r="S893" s="232" t="str">
        <f t="array" ref="S893">XLOOKUP(E893,PESOS!$B$2:$B2624,PESOS!$F$2:$F2624,"")</f>
        <v/>
      </c>
      <c r="T893" s="223" t="str">
        <f t="shared" si="8"/>
        <v/>
      </c>
      <c r="V893" s="277" t="str">
        <f t="shared" si="9"/>
        <v/>
      </c>
      <c r="W893" s="233"/>
    </row>
    <row r="894">
      <c r="B894" s="199"/>
      <c r="C894" s="223"/>
      <c r="E894" s="223"/>
      <c r="F894" s="223" t="str">
        <f t="array" ref="F894">IF(E894="","",XLOOKUP(E894,DATOS!$D$6:$D2624,DATOS!$C$6:$C2624,0,0,1))</f>
        <v/>
      </c>
      <c r="G894" s="189"/>
      <c r="H894" s="189"/>
      <c r="I894" s="270"/>
      <c r="J894" s="270"/>
      <c r="K894" s="270" t="str">
        <f t="shared" si="3"/>
        <v/>
      </c>
      <c r="L894" s="271" t="str">
        <f t="shared" si="4"/>
        <v/>
      </c>
      <c r="M894" s="279"/>
      <c r="N894" s="273" t="str">
        <f t="shared" si="5"/>
        <v/>
      </c>
      <c r="O894" s="274"/>
      <c r="P894" s="275"/>
      <c r="Q894" s="275" t="str">
        <f t="shared" si="6"/>
        <v/>
      </c>
      <c r="R894" s="281">
        <f t="shared" si="7"/>
        <v>0</v>
      </c>
      <c r="S894" s="232" t="str">
        <f t="array" ref="S894">XLOOKUP(E894,PESOS!$B$2:$B2624,PESOS!$F$2:$F2624,"")</f>
        <v/>
      </c>
      <c r="T894" s="223" t="str">
        <f t="shared" si="8"/>
        <v/>
      </c>
      <c r="V894" s="277" t="str">
        <f t="shared" si="9"/>
        <v/>
      </c>
      <c r="W894" s="233"/>
    </row>
    <row r="895">
      <c r="B895" s="199"/>
      <c r="C895" s="223"/>
      <c r="E895" s="223"/>
      <c r="F895" s="223" t="str">
        <f t="array" ref="F895">IF(E895="","",XLOOKUP(E895,DATOS!$D$6:$D2624,DATOS!$C$6:$C2624,0,0,1))</f>
        <v/>
      </c>
      <c r="G895" s="189"/>
      <c r="H895" s="189"/>
      <c r="I895" s="270"/>
      <c r="J895" s="270"/>
      <c r="K895" s="270" t="str">
        <f t="shared" si="3"/>
        <v/>
      </c>
      <c r="L895" s="271" t="str">
        <f t="shared" si="4"/>
        <v/>
      </c>
      <c r="M895" s="279"/>
      <c r="N895" s="273" t="str">
        <f t="shared" si="5"/>
        <v/>
      </c>
      <c r="O895" s="274"/>
      <c r="P895" s="275"/>
      <c r="Q895" s="275" t="str">
        <f t="shared" si="6"/>
        <v/>
      </c>
      <c r="R895" s="281">
        <f t="shared" si="7"/>
        <v>0</v>
      </c>
      <c r="S895" s="232" t="str">
        <f t="array" ref="S895">XLOOKUP(E895,PESOS!$B$2:$B2624,PESOS!$F$2:$F2624,"")</f>
        <v/>
      </c>
      <c r="T895" s="223" t="str">
        <f t="shared" si="8"/>
        <v/>
      </c>
      <c r="V895" s="277" t="str">
        <f t="shared" si="9"/>
        <v/>
      </c>
      <c r="W895" s="233"/>
    </row>
    <row r="896">
      <c r="B896" s="199"/>
      <c r="C896" s="223"/>
      <c r="E896" s="223"/>
      <c r="F896" s="223" t="str">
        <f t="array" ref="F896">IF(E896="","",XLOOKUP(E896,DATOS!$D$6:$D2624,DATOS!$C$6:$C2624,0,0,1))</f>
        <v/>
      </c>
      <c r="G896" s="189"/>
      <c r="H896" s="189"/>
      <c r="I896" s="270"/>
      <c r="J896" s="270"/>
      <c r="K896" s="270" t="str">
        <f t="shared" si="3"/>
        <v/>
      </c>
      <c r="L896" s="271" t="str">
        <f t="shared" si="4"/>
        <v/>
      </c>
      <c r="M896" s="279"/>
      <c r="N896" s="273" t="str">
        <f t="shared" si="5"/>
        <v/>
      </c>
      <c r="O896" s="274"/>
      <c r="P896" s="275"/>
      <c r="Q896" s="275" t="str">
        <f t="shared" si="6"/>
        <v/>
      </c>
      <c r="R896" s="281">
        <f t="shared" si="7"/>
        <v>0</v>
      </c>
      <c r="S896" s="232" t="str">
        <f t="array" ref="S896">XLOOKUP(E896,PESOS!$B$2:$B2624,PESOS!$F$2:$F2624,"")</f>
        <v/>
      </c>
      <c r="T896" s="223" t="str">
        <f t="shared" si="8"/>
        <v/>
      </c>
      <c r="V896" s="277" t="str">
        <f t="shared" si="9"/>
        <v/>
      </c>
      <c r="W896" s="233"/>
    </row>
    <row r="897">
      <c r="B897" s="199"/>
      <c r="C897" s="223"/>
      <c r="E897" s="223"/>
      <c r="F897" s="223" t="str">
        <f t="array" ref="F897">IF(E897="","",XLOOKUP(E897,DATOS!$D$6:$D2624,DATOS!$C$6:$C2624,0,0,1))</f>
        <v/>
      </c>
      <c r="G897" s="189"/>
      <c r="H897" s="189"/>
      <c r="I897" s="270"/>
      <c r="J897" s="270"/>
      <c r="K897" s="270" t="str">
        <f t="shared" si="3"/>
        <v/>
      </c>
      <c r="L897" s="271" t="str">
        <f t="shared" si="4"/>
        <v/>
      </c>
      <c r="M897" s="279"/>
      <c r="N897" s="273" t="str">
        <f t="shared" si="5"/>
        <v/>
      </c>
      <c r="O897" s="274"/>
      <c r="P897" s="275"/>
      <c r="Q897" s="275" t="str">
        <f t="shared" si="6"/>
        <v/>
      </c>
      <c r="R897" s="281">
        <f t="shared" si="7"/>
        <v>0</v>
      </c>
      <c r="S897" s="232" t="str">
        <f t="array" ref="S897">XLOOKUP(E897,PESOS!$B$2:$B2624,PESOS!$F$2:$F2624,"")</f>
        <v/>
      </c>
      <c r="T897" s="223" t="str">
        <f t="shared" si="8"/>
        <v/>
      </c>
      <c r="V897" s="277" t="str">
        <f t="shared" si="9"/>
        <v/>
      </c>
      <c r="W897" s="233"/>
    </row>
    <row r="898">
      <c r="B898" s="199"/>
      <c r="C898" s="223"/>
      <c r="E898" s="223"/>
      <c r="F898" s="223" t="str">
        <f t="array" ref="F898">IF(E898="","",XLOOKUP(E898,DATOS!$D$6:$D2624,DATOS!$C$6:$C2624,0,0,1))</f>
        <v/>
      </c>
      <c r="G898" s="189"/>
      <c r="H898" s="189"/>
      <c r="I898" s="270"/>
      <c r="J898" s="270"/>
      <c r="K898" s="270" t="str">
        <f t="shared" si="3"/>
        <v/>
      </c>
      <c r="L898" s="271" t="str">
        <f t="shared" si="4"/>
        <v/>
      </c>
      <c r="M898" s="279"/>
      <c r="N898" s="273" t="str">
        <f t="shared" si="5"/>
        <v/>
      </c>
      <c r="O898" s="274"/>
      <c r="P898" s="275"/>
      <c r="Q898" s="275" t="str">
        <f t="shared" si="6"/>
        <v/>
      </c>
      <c r="R898" s="281">
        <f t="shared" si="7"/>
        <v>0</v>
      </c>
      <c r="S898" s="232" t="str">
        <f t="array" ref="S898">XLOOKUP(E898,PESOS!$B$2:$B2624,PESOS!$F$2:$F2624,"")</f>
        <v/>
      </c>
      <c r="T898" s="223" t="str">
        <f t="shared" si="8"/>
        <v/>
      </c>
      <c r="V898" s="277" t="str">
        <f t="shared" si="9"/>
        <v/>
      </c>
      <c r="W898" s="233"/>
    </row>
    <row r="899">
      <c r="B899" s="199"/>
      <c r="C899" s="223"/>
      <c r="E899" s="223"/>
      <c r="F899" s="223" t="str">
        <f t="array" ref="F899">IF(E899="","",XLOOKUP(E899,DATOS!$D$6:$D2624,DATOS!$C$6:$C2624,0,0,1))</f>
        <v/>
      </c>
      <c r="G899" s="189"/>
      <c r="H899" s="189"/>
      <c r="I899" s="270"/>
      <c r="J899" s="270"/>
      <c r="K899" s="270" t="str">
        <f t="shared" si="3"/>
        <v/>
      </c>
      <c r="L899" s="271" t="str">
        <f t="shared" si="4"/>
        <v/>
      </c>
      <c r="M899" s="279"/>
      <c r="N899" s="273" t="str">
        <f t="shared" si="5"/>
        <v/>
      </c>
      <c r="O899" s="274"/>
      <c r="P899" s="275"/>
      <c r="Q899" s="275" t="str">
        <f t="shared" si="6"/>
        <v/>
      </c>
      <c r="R899" s="281">
        <f t="shared" si="7"/>
        <v>0</v>
      </c>
      <c r="S899" s="232" t="str">
        <f t="array" ref="S899">XLOOKUP(E899,PESOS!$B$2:$B2624,PESOS!$F$2:$F2624,"")</f>
        <v/>
      </c>
      <c r="T899" s="223" t="str">
        <f t="shared" si="8"/>
        <v/>
      </c>
      <c r="V899" s="277" t="str">
        <f t="shared" si="9"/>
        <v/>
      </c>
      <c r="W899" s="233"/>
    </row>
    <row r="900">
      <c r="B900" s="199"/>
      <c r="C900" s="223"/>
      <c r="E900" s="223"/>
      <c r="F900" s="223" t="str">
        <f t="array" ref="F900">IF(E900="","",XLOOKUP(E900,DATOS!$D$6:$D2624,DATOS!$C$6:$C2624,0,0,1))</f>
        <v/>
      </c>
      <c r="G900" s="189"/>
      <c r="H900" s="189"/>
      <c r="I900" s="270"/>
      <c r="J900" s="270"/>
      <c r="K900" s="270" t="str">
        <f t="shared" si="3"/>
        <v/>
      </c>
      <c r="L900" s="271" t="str">
        <f t="shared" si="4"/>
        <v/>
      </c>
      <c r="M900" s="279"/>
      <c r="N900" s="273" t="str">
        <f t="shared" si="5"/>
        <v/>
      </c>
      <c r="O900" s="274"/>
      <c r="P900" s="275"/>
      <c r="Q900" s="275" t="str">
        <f t="shared" si="6"/>
        <v/>
      </c>
      <c r="R900" s="281">
        <f t="shared" si="7"/>
        <v>0</v>
      </c>
      <c r="S900" s="232" t="str">
        <f t="array" ref="S900">XLOOKUP(E900,PESOS!$B$2:$B2624,PESOS!$F$2:$F2624,"")</f>
        <v/>
      </c>
      <c r="T900" s="223" t="str">
        <f t="shared" si="8"/>
        <v/>
      </c>
      <c r="V900" s="277" t="str">
        <f t="shared" si="9"/>
        <v/>
      </c>
      <c r="W900" s="233"/>
    </row>
    <row r="901">
      <c r="B901" s="199"/>
      <c r="C901" s="223"/>
      <c r="E901" s="223"/>
      <c r="F901" s="223" t="str">
        <f t="array" ref="F901">IF(E901="","",XLOOKUP(E901,DATOS!$D$6:$D2624,DATOS!$C$6:$C2624,0,0,1))</f>
        <v/>
      </c>
      <c r="G901" s="189"/>
      <c r="H901" s="189"/>
      <c r="I901" s="270"/>
      <c r="J901" s="270"/>
      <c r="K901" s="270" t="str">
        <f t="shared" si="3"/>
        <v/>
      </c>
      <c r="L901" s="271" t="str">
        <f t="shared" si="4"/>
        <v/>
      </c>
      <c r="M901" s="279"/>
      <c r="N901" s="273" t="str">
        <f t="shared" si="5"/>
        <v/>
      </c>
      <c r="O901" s="274"/>
      <c r="P901" s="275"/>
      <c r="Q901" s="275" t="str">
        <f t="shared" si="6"/>
        <v/>
      </c>
      <c r="R901" s="281">
        <f t="shared" si="7"/>
        <v>0</v>
      </c>
      <c r="S901" s="232" t="str">
        <f t="array" ref="S901">XLOOKUP(E901,PESOS!$B$2:$B2624,PESOS!$F$2:$F2624,"")</f>
        <v/>
      </c>
      <c r="T901" s="223" t="str">
        <f t="shared" si="8"/>
        <v/>
      </c>
      <c r="V901" s="277" t="str">
        <f t="shared" si="9"/>
        <v/>
      </c>
      <c r="W901" s="233"/>
    </row>
    <row r="902">
      <c r="B902" s="199"/>
      <c r="C902" s="223"/>
      <c r="E902" s="223"/>
      <c r="F902" s="223" t="str">
        <f t="array" ref="F902">IF(E902="","",XLOOKUP(E902,DATOS!$D$6:$D2624,DATOS!$C$6:$C2624,0,0,1))</f>
        <v/>
      </c>
      <c r="G902" s="189"/>
      <c r="H902" s="189"/>
      <c r="I902" s="270"/>
      <c r="J902" s="270"/>
      <c r="K902" s="270" t="str">
        <f t="shared" si="3"/>
        <v/>
      </c>
      <c r="L902" s="271" t="str">
        <f t="shared" si="4"/>
        <v/>
      </c>
      <c r="M902" s="279"/>
      <c r="N902" s="273" t="str">
        <f t="shared" si="5"/>
        <v/>
      </c>
      <c r="O902" s="274"/>
      <c r="P902" s="275"/>
      <c r="Q902" s="275" t="str">
        <f t="shared" si="6"/>
        <v/>
      </c>
      <c r="R902" s="281">
        <f t="shared" si="7"/>
        <v>0</v>
      </c>
      <c r="S902" s="232" t="str">
        <f t="array" ref="S902">XLOOKUP(E902,PESOS!$B$2:$B2624,PESOS!$F$2:$F2624,"")</f>
        <v/>
      </c>
      <c r="T902" s="223" t="str">
        <f t="shared" si="8"/>
        <v/>
      </c>
      <c r="V902" s="277" t="str">
        <f t="shared" si="9"/>
        <v/>
      </c>
      <c r="W902" s="233"/>
    </row>
    <row r="903">
      <c r="B903" s="199"/>
      <c r="C903" s="223"/>
      <c r="E903" s="223"/>
      <c r="F903" s="223" t="str">
        <f t="array" ref="F903">IF(E903="","",XLOOKUP(E903,DATOS!$D$6:$D2624,DATOS!$C$6:$C2624,0,0,1))</f>
        <v/>
      </c>
      <c r="G903" s="189"/>
      <c r="H903" s="189"/>
      <c r="I903" s="270"/>
      <c r="J903" s="270"/>
      <c r="K903" s="270" t="str">
        <f t="shared" si="3"/>
        <v/>
      </c>
      <c r="L903" s="271" t="str">
        <f t="shared" si="4"/>
        <v/>
      </c>
      <c r="M903" s="279"/>
      <c r="N903" s="273" t="str">
        <f t="shared" si="5"/>
        <v/>
      </c>
      <c r="O903" s="274"/>
      <c r="P903" s="275"/>
      <c r="Q903" s="275" t="str">
        <f t="shared" si="6"/>
        <v/>
      </c>
      <c r="R903" s="281">
        <f t="shared" si="7"/>
        <v>0</v>
      </c>
      <c r="S903" s="232" t="str">
        <f t="array" ref="S903">XLOOKUP(E903,PESOS!$B$2:$B2624,PESOS!$F$2:$F2624,"")</f>
        <v/>
      </c>
      <c r="T903" s="223" t="str">
        <f t="shared" si="8"/>
        <v/>
      </c>
      <c r="V903" s="277" t="str">
        <f t="shared" si="9"/>
        <v/>
      </c>
      <c r="W903" s="233"/>
    </row>
    <row r="904">
      <c r="B904" s="199"/>
      <c r="C904" s="223"/>
      <c r="E904" s="223"/>
      <c r="F904" s="223" t="str">
        <f t="array" ref="F904">IF(E904="","",XLOOKUP(E904,DATOS!$D$6:$D2624,DATOS!$C$6:$C2624,0,0,1))</f>
        <v/>
      </c>
      <c r="G904" s="189"/>
      <c r="H904" s="189"/>
      <c r="I904" s="270"/>
      <c r="J904" s="270"/>
      <c r="K904" s="270" t="str">
        <f t="shared" si="3"/>
        <v/>
      </c>
      <c r="L904" s="271" t="str">
        <f t="shared" si="4"/>
        <v/>
      </c>
      <c r="M904" s="279"/>
      <c r="N904" s="273" t="str">
        <f t="shared" si="5"/>
        <v/>
      </c>
      <c r="O904" s="274"/>
      <c r="P904" s="275"/>
      <c r="Q904" s="275" t="str">
        <f t="shared" si="6"/>
        <v/>
      </c>
      <c r="R904" s="281">
        <f t="shared" si="7"/>
        <v>0</v>
      </c>
      <c r="S904" s="232" t="str">
        <f t="array" ref="S904">XLOOKUP(E904,PESOS!$B$2:$B2624,PESOS!$F$2:$F2624,"")</f>
        <v/>
      </c>
      <c r="T904" s="223" t="str">
        <f t="shared" si="8"/>
        <v/>
      </c>
      <c r="V904" s="277" t="str">
        <f t="shared" si="9"/>
        <v/>
      </c>
      <c r="W904" s="233"/>
    </row>
    <row r="905">
      <c r="B905" s="199"/>
      <c r="C905" s="223"/>
      <c r="E905" s="223"/>
      <c r="F905" s="223" t="str">
        <f t="array" ref="F905">IF(E905="","",XLOOKUP(E905,DATOS!$D$6:$D2624,DATOS!$C$6:$C2624,0,0,1))</f>
        <v/>
      </c>
      <c r="G905" s="189"/>
      <c r="H905" s="189"/>
      <c r="I905" s="270"/>
      <c r="J905" s="270"/>
      <c r="K905" s="270" t="str">
        <f t="shared" si="3"/>
        <v/>
      </c>
      <c r="L905" s="271" t="str">
        <f t="shared" si="4"/>
        <v/>
      </c>
      <c r="M905" s="279"/>
      <c r="N905" s="273" t="str">
        <f t="shared" si="5"/>
        <v/>
      </c>
      <c r="O905" s="274"/>
      <c r="P905" s="275"/>
      <c r="Q905" s="275" t="str">
        <f t="shared" si="6"/>
        <v/>
      </c>
      <c r="R905" s="281">
        <f t="shared" si="7"/>
        <v>0</v>
      </c>
      <c r="S905" s="232" t="str">
        <f t="array" ref="S905">XLOOKUP(E905,PESOS!$B$2:$B2624,PESOS!$F$2:$F2624,"")</f>
        <v/>
      </c>
      <c r="T905" s="223" t="str">
        <f t="shared" si="8"/>
        <v/>
      </c>
      <c r="V905" s="277" t="str">
        <f t="shared" si="9"/>
        <v/>
      </c>
      <c r="W905" s="233"/>
    </row>
    <row r="906">
      <c r="B906" s="199"/>
      <c r="C906" s="223"/>
      <c r="E906" s="223"/>
      <c r="F906" s="223" t="str">
        <f t="array" ref="F906">IF(E906="","",XLOOKUP(E906,DATOS!$D$6:$D2624,DATOS!$C$6:$C2624,0,0,1))</f>
        <v/>
      </c>
      <c r="G906" s="189"/>
      <c r="H906" s="189"/>
      <c r="I906" s="270"/>
      <c r="J906" s="270"/>
      <c r="K906" s="270" t="str">
        <f t="shared" si="3"/>
        <v/>
      </c>
      <c r="L906" s="271" t="str">
        <f t="shared" si="4"/>
        <v/>
      </c>
      <c r="M906" s="279"/>
      <c r="N906" s="273" t="str">
        <f t="shared" si="5"/>
        <v/>
      </c>
      <c r="O906" s="274"/>
      <c r="P906" s="275"/>
      <c r="Q906" s="275" t="str">
        <f t="shared" si="6"/>
        <v/>
      </c>
      <c r="R906" s="281">
        <f t="shared" si="7"/>
        <v>0</v>
      </c>
      <c r="S906" s="232" t="str">
        <f t="array" ref="S906">XLOOKUP(E906,PESOS!$B$2:$B2624,PESOS!$F$2:$F2624,"")</f>
        <v/>
      </c>
      <c r="T906" s="223" t="str">
        <f t="shared" si="8"/>
        <v/>
      </c>
      <c r="V906" s="277" t="str">
        <f t="shared" si="9"/>
        <v/>
      </c>
      <c r="W906" s="233"/>
    </row>
    <row r="907">
      <c r="B907" s="199"/>
      <c r="C907" s="223"/>
      <c r="E907" s="223"/>
      <c r="F907" s="223" t="str">
        <f t="array" ref="F907">IF(E907="","",XLOOKUP(E907,DATOS!$D$6:$D2624,DATOS!$C$6:$C2624,0,0,1))</f>
        <v/>
      </c>
      <c r="G907" s="189"/>
      <c r="H907" s="189"/>
      <c r="I907" s="270"/>
      <c r="J907" s="270"/>
      <c r="K907" s="270" t="str">
        <f t="shared" si="3"/>
        <v/>
      </c>
      <c r="L907" s="271" t="str">
        <f t="shared" si="4"/>
        <v/>
      </c>
      <c r="M907" s="279"/>
      <c r="N907" s="273" t="str">
        <f t="shared" si="5"/>
        <v/>
      </c>
      <c r="O907" s="274"/>
      <c r="P907" s="275"/>
      <c r="Q907" s="275" t="str">
        <f t="shared" si="6"/>
        <v/>
      </c>
      <c r="R907" s="281">
        <f t="shared" si="7"/>
        <v>0</v>
      </c>
      <c r="S907" s="232" t="str">
        <f t="array" ref="S907">XLOOKUP(E907,PESOS!$B$2:$B2624,PESOS!$F$2:$F2624,"")</f>
        <v/>
      </c>
      <c r="T907" s="223" t="str">
        <f t="shared" si="8"/>
        <v/>
      </c>
      <c r="V907" s="277" t="str">
        <f t="shared" si="9"/>
        <v/>
      </c>
      <c r="W907" s="233"/>
    </row>
    <row r="908">
      <c r="B908" s="199"/>
      <c r="C908" s="223"/>
      <c r="E908" s="223"/>
      <c r="F908" s="223" t="str">
        <f t="array" ref="F908">IF(E908="","",XLOOKUP(E908,DATOS!$D$6:$D2624,DATOS!$C$6:$C2624,0,0,1))</f>
        <v/>
      </c>
      <c r="G908" s="189"/>
      <c r="H908" s="189"/>
      <c r="I908" s="270"/>
      <c r="J908" s="270"/>
      <c r="K908" s="270" t="str">
        <f t="shared" si="3"/>
        <v/>
      </c>
      <c r="L908" s="271" t="str">
        <f t="shared" si="4"/>
        <v/>
      </c>
      <c r="M908" s="279"/>
      <c r="N908" s="273" t="str">
        <f t="shared" si="5"/>
        <v/>
      </c>
      <c r="O908" s="274"/>
      <c r="P908" s="275"/>
      <c r="Q908" s="275" t="str">
        <f t="shared" si="6"/>
        <v/>
      </c>
      <c r="R908" s="281">
        <f t="shared" si="7"/>
        <v>0</v>
      </c>
      <c r="S908" s="232" t="str">
        <f t="array" ref="S908">XLOOKUP(E908,PESOS!$B$2:$B2624,PESOS!$F$2:$F2624,"")</f>
        <v/>
      </c>
      <c r="T908" s="223" t="str">
        <f t="shared" si="8"/>
        <v/>
      </c>
      <c r="V908" s="277" t="str">
        <f t="shared" si="9"/>
        <v/>
      </c>
      <c r="W908" s="233"/>
    </row>
    <row r="909">
      <c r="B909" s="199"/>
      <c r="C909" s="223"/>
      <c r="E909" s="223"/>
      <c r="F909" s="223" t="str">
        <f t="array" ref="F909">IF(E909="","",XLOOKUP(E909,DATOS!$D$6:$D2624,DATOS!$C$6:$C2624,0,0,1))</f>
        <v/>
      </c>
      <c r="G909" s="189"/>
      <c r="H909" s="189"/>
      <c r="I909" s="270"/>
      <c r="J909" s="270"/>
      <c r="K909" s="270" t="str">
        <f t="shared" si="3"/>
        <v/>
      </c>
      <c r="L909" s="271" t="str">
        <f t="shared" si="4"/>
        <v/>
      </c>
      <c r="M909" s="279"/>
      <c r="N909" s="273" t="str">
        <f t="shared" si="5"/>
        <v/>
      </c>
      <c r="O909" s="274"/>
      <c r="P909" s="275"/>
      <c r="Q909" s="275" t="str">
        <f t="shared" si="6"/>
        <v/>
      </c>
      <c r="R909" s="281">
        <f t="shared" si="7"/>
        <v>0</v>
      </c>
      <c r="S909" s="232" t="str">
        <f t="array" ref="S909">XLOOKUP(E909,PESOS!$B$2:$B2624,PESOS!$F$2:$F2624,"")</f>
        <v/>
      </c>
      <c r="T909" s="223" t="str">
        <f t="shared" si="8"/>
        <v/>
      </c>
      <c r="V909" s="277" t="str">
        <f t="shared" si="9"/>
        <v/>
      </c>
      <c r="W909" s="233"/>
    </row>
    <row r="910">
      <c r="B910" s="199"/>
      <c r="C910" s="223"/>
      <c r="E910" s="223"/>
      <c r="F910" s="223" t="str">
        <f t="array" ref="F910">IF(E910="","",XLOOKUP(E910,DATOS!$D$6:$D2624,DATOS!$C$6:$C2624,0,0,1))</f>
        <v/>
      </c>
      <c r="G910" s="189"/>
      <c r="H910" s="189"/>
      <c r="I910" s="270"/>
      <c r="J910" s="270"/>
      <c r="K910" s="270" t="str">
        <f t="shared" si="3"/>
        <v/>
      </c>
      <c r="L910" s="271" t="str">
        <f t="shared" si="4"/>
        <v/>
      </c>
      <c r="M910" s="279"/>
      <c r="N910" s="273" t="str">
        <f t="shared" si="5"/>
        <v/>
      </c>
      <c r="O910" s="274"/>
      <c r="P910" s="275"/>
      <c r="Q910" s="275" t="str">
        <f t="shared" si="6"/>
        <v/>
      </c>
      <c r="R910" s="281">
        <f t="shared" si="7"/>
        <v>0</v>
      </c>
      <c r="S910" s="232" t="str">
        <f t="array" ref="S910">XLOOKUP(E910,PESOS!$B$2:$B2624,PESOS!$F$2:$F2624,"")</f>
        <v/>
      </c>
      <c r="T910" s="223" t="str">
        <f t="shared" si="8"/>
        <v/>
      </c>
      <c r="V910" s="277" t="str">
        <f t="shared" si="9"/>
        <v/>
      </c>
      <c r="W910" s="233"/>
    </row>
    <row r="911">
      <c r="B911" s="199"/>
      <c r="C911" s="223"/>
      <c r="E911" s="223"/>
      <c r="F911" s="223" t="str">
        <f t="array" ref="F911">IF(E911="","",XLOOKUP(E911,DATOS!$D$6:$D2624,DATOS!$C$6:$C2624,0,0,1))</f>
        <v/>
      </c>
      <c r="G911" s="189"/>
      <c r="H911" s="189"/>
      <c r="I911" s="270"/>
      <c r="J911" s="270"/>
      <c r="K911" s="270" t="str">
        <f t="shared" si="3"/>
        <v/>
      </c>
      <c r="L911" s="271" t="str">
        <f t="shared" si="4"/>
        <v/>
      </c>
      <c r="M911" s="279"/>
      <c r="N911" s="273" t="str">
        <f t="shared" si="5"/>
        <v/>
      </c>
      <c r="O911" s="274"/>
      <c r="P911" s="275"/>
      <c r="Q911" s="275" t="str">
        <f t="shared" si="6"/>
        <v/>
      </c>
      <c r="R911" s="281">
        <f t="shared" si="7"/>
        <v>0</v>
      </c>
      <c r="S911" s="232" t="str">
        <f t="array" ref="S911">XLOOKUP(E911,PESOS!$B$2:$B2624,PESOS!$F$2:$F2624,"")</f>
        <v/>
      </c>
      <c r="T911" s="223" t="str">
        <f t="shared" si="8"/>
        <v/>
      </c>
      <c r="V911" s="277" t="str">
        <f t="shared" si="9"/>
        <v/>
      </c>
      <c r="W911" s="233"/>
    </row>
    <row r="912">
      <c r="B912" s="199"/>
      <c r="C912" s="223"/>
      <c r="E912" s="223"/>
      <c r="F912" s="223" t="str">
        <f t="array" ref="F912">IF(E912="","",XLOOKUP(E912,DATOS!$D$6:$D2624,DATOS!$C$6:$C2624,0,0,1))</f>
        <v/>
      </c>
      <c r="G912" s="189"/>
      <c r="H912" s="189"/>
      <c r="I912" s="270"/>
      <c r="J912" s="270"/>
      <c r="K912" s="270" t="str">
        <f t="shared" si="3"/>
        <v/>
      </c>
      <c r="L912" s="271" t="str">
        <f t="shared" si="4"/>
        <v/>
      </c>
      <c r="M912" s="279"/>
      <c r="N912" s="273" t="str">
        <f t="shared" si="5"/>
        <v/>
      </c>
      <c r="O912" s="274"/>
      <c r="P912" s="275"/>
      <c r="Q912" s="275" t="str">
        <f t="shared" si="6"/>
        <v/>
      </c>
      <c r="R912" s="281">
        <f t="shared" si="7"/>
        <v>0</v>
      </c>
      <c r="S912" s="232" t="str">
        <f t="array" ref="S912">XLOOKUP(E912,PESOS!$B$2:$B2624,PESOS!$F$2:$F2624,"")</f>
        <v/>
      </c>
      <c r="T912" s="223" t="str">
        <f t="shared" si="8"/>
        <v/>
      </c>
      <c r="V912" s="277" t="str">
        <f t="shared" si="9"/>
        <v/>
      </c>
      <c r="W912" s="233"/>
    </row>
    <row r="913">
      <c r="B913" s="199"/>
      <c r="C913" s="223"/>
      <c r="E913" s="223"/>
      <c r="F913" s="223" t="str">
        <f t="array" ref="F913">IF(E913="","",XLOOKUP(E913,DATOS!$D$6:$D2624,DATOS!$C$6:$C2624,0,0,1))</f>
        <v/>
      </c>
      <c r="G913" s="189"/>
      <c r="H913" s="189"/>
      <c r="I913" s="270"/>
      <c r="J913" s="270"/>
      <c r="K913" s="270" t="str">
        <f t="shared" si="3"/>
        <v/>
      </c>
      <c r="L913" s="271" t="str">
        <f t="shared" si="4"/>
        <v/>
      </c>
      <c r="M913" s="279"/>
      <c r="N913" s="273" t="str">
        <f t="shared" si="5"/>
        <v/>
      </c>
      <c r="O913" s="274"/>
      <c r="P913" s="275"/>
      <c r="Q913" s="275" t="str">
        <f t="shared" si="6"/>
        <v/>
      </c>
      <c r="R913" s="281">
        <f t="shared" si="7"/>
        <v>0</v>
      </c>
      <c r="S913" s="232" t="str">
        <f t="array" ref="S913">XLOOKUP(E913,PESOS!$B$2:$B2624,PESOS!$F$2:$F2624,"")</f>
        <v/>
      </c>
      <c r="T913" s="223" t="str">
        <f t="shared" si="8"/>
        <v/>
      </c>
      <c r="V913" s="277" t="str">
        <f t="shared" si="9"/>
        <v/>
      </c>
      <c r="W913" s="233"/>
    </row>
    <row r="914">
      <c r="B914" s="199"/>
      <c r="C914" s="223"/>
      <c r="E914" s="223"/>
      <c r="F914" s="223" t="str">
        <f t="array" ref="F914">IF(E914="","",XLOOKUP(E914,DATOS!$D$6:$D2624,DATOS!$C$6:$C2624,0,0,1))</f>
        <v/>
      </c>
      <c r="G914" s="189"/>
      <c r="H914" s="189"/>
      <c r="I914" s="270"/>
      <c r="J914" s="270"/>
      <c r="K914" s="270" t="str">
        <f t="shared" si="3"/>
        <v/>
      </c>
      <c r="L914" s="271" t="str">
        <f t="shared" si="4"/>
        <v/>
      </c>
      <c r="M914" s="279"/>
      <c r="N914" s="273" t="str">
        <f t="shared" si="5"/>
        <v/>
      </c>
      <c r="O914" s="274"/>
      <c r="P914" s="275"/>
      <c r="Q914" s="275" t="str">
        <f t="shared" si="6"/>
        <v/>
      </c>
      <c r="R914" s="281">
        <f t="shared" si="7"/>
        <v>0</v>
      </c>
      <c r="S914" s="232" t="str">
        <f t="array" ref="S914">XLOOKUP(E914,PESOS!$B$2:$B2624,PESOS!$F$2:$F2624,"")</f>
        <v/>
      </c>
      <c r="T914" s="223" t="str">
        <f t="shared" si="8"/>
        <v/>
      </c>
      <c r="V914" s="277" t="str">
        <f t="shared" si="9"/>
        <v/>
      </c>
      <c r="W914" s="233"/>
    </row>
    <row r="915">
      <c r="B915" s="199"/>
      <c r="C915" s="223"/>
      <c r="E915" s="223"/>
      <c r="F915" s="223" t="str">
        <f t="array" ref="F915">IF(E915="","",XLOOKUP(E915,DATOS!$D$6:$D2624,DATOS!$C$6:$C2624,0,0,1))</f>
        <v/>
      </c>
      <c r="G915" s="189"/>
      <c r="H915" s="189"/>
      <c r="I915" s="270"/>
      <c r="J915" s="270"/>
      <c r="K915" s="270" t="str">
        <f t="shared" si="3"/>
        <v/>
      </c>
      <c r="L915" s="271" t="str">
        <f t="shared" si="4"/>
        <v/>
      </c>
      <c r="M915" s="279"/>
      <c r="N915" s="273" t="str">
        <f t="shared" si="5"/>
        <v/>
      </c>
      <c r="O915" s="274"/>
      <c r="P915" s="275"/>
      <c r="Q915" s="275" t="str">
        <f t="shared" si="6"/>
        <v/>
      </c>
      <c r="R915" s="281">
        <f t="shared" si="7"/>
        <v>0</v>
      </c>
      <c r="S915" s="232" t="str">
        <f t="array" ref="S915">XLOOKUP(E915,PESOS!$B$2:$B2624,PESOS!$F$2:$F2624,"")</f>
        <v/>
      </c>
      <c r="T915" s="223" t="str">
        <f t="shared" si="8"/>
        <v/>
      </c>
      <c r="V915" s="277" t="str">
        <f t="shared" si="9"/>
        <v/>
      </c>
      <c r="W915" s="233"/>
    </row>
    <row r="916">
      <c r="B916" s="199"/>
      <c r="C916" s="223"/>
      <c r="E916" s="223"/>
      <c r="F916" s="223" t="str">
        <f t="array" ref="F916">IF(E916="","",XLOOKUP(E916,DATOS!$D$6:$D2624,DATOS!$C$6:$C2624,0,0,1))</f>
        <v/>
      </c>
      <c r="G916" s="189"/>
      <c r="H916" s="189"/>
      <c r="I916" s="270"/>
      <c r="J916" s="270"/>
      <c r="K916" s="270" t="str">
        <f t="shared" si="3"/>
        <v/>
      </c>
      <c r="L916" s="271" t="str">
        <f t="shared" si="4"/>
        <v/>
      </c>
      <c r="M916" s="279"/>
      <c r="N916" s="273" t="str">
        <f t="shared" si="5"/>
        <v/>
      </c>
      <c r="O916" s="274"/>
      <c r="P916" s="275"/>
      <c r="Q916" s="275" t="str">
        <f t="shared" si="6"/>
        <v/>
      </c>
      <c r="R916" s="281">
        <f t="shared" si="7"/>
        <v>0</v>
      </c>
      <c r="S916" s="232" t="str">
        <f t="array" ref="S916">XLOOKUP(E916,PESOS!$B$2:$B2624,PESOS!$F$2:$F2624,"")</f>
        <v/>
      </c>
      <c r="T916" s="223" t="str">
        <f t="shared" si="8"/>
        <v/>
      </c>
      <c r="V916" s="277" t="str">
        <f t="shared" si="9"/>
        <v/>
      </c>
      <c r="W916" s="233"/>
    </row>
    <row r="917">
      <c r="B917" s="199"/>
      <c r="C917" s="223"/>
      <c r="E917" s="223"/>
      <c r="F917" s="223" t="str">
        <f t="array" ref="F917">IF(E917="","",XLOOKUP(E917,DATOS!$D$6:$D2624,DATOS!$C$6:$C2624,0,0,1))</f>
        <v/>
      </c>
      <c r="G917" s="189"/>
      <c r="H917" s="189"/>
      <c r="I917" s="270"/>
      <c r="J917" s="270"/>
      <c r="K917" s="270" t="str">
        <f t="shared" si="3"/>
        <v/>
      </c>
      <c r="L917" s="271" t="str">
        <f t="shared" si="4"/>
        <v/>
      </c>
      <c r="M917" s="279"/>
      <c r="N917" s="273" t="str">
        <f t="shared" si="5"/>
        <v/>
      </c>
      <c r="O917" s="274"/>
      <c r="P917" s="275"/>
      <c r="Q917" s="275" t="str">
        <f t="shared" si="6"/>
        <v/>
      </c>
      <c r="R917" s="281">
        <f t="shared" si="7"/>
        <v>0</v>
      </c>
      <c r="S917" s="232" t="str">
        <f t="array" ref="S917">XLOOKUP(E917,PESOS!$B$2:$B2624,PESOS!$F$2:$F2624,"")</f>
        <v/>
      </c>
      <c r="T917" s="223" t="str">
        <f t="shared" si="8"/>
        <v/>
      </c>
      <c r="V917" s="277" t="str">
        <f t="shared" si="9"/>
        <v/>
      </c>
      <c r="W917" s="233"/>
    </row>
    <row r="918">
      <c r="B918" s="199"/>
      <c r="C918" s="223"/>
      <c r="E918" s="223"/>
      <c r="F918" s="223" t="str">
        <f t="array" ref="F918">IF(E918="","",XLOOKUP(E918,DATOS!$D$6:$D2624,DATOS!$C$6:$C2624,0,0,1))</f>
        <v/>
      </c>
      <c r="G918" s="189"/>
      <c r="H918" s="189"/>
      <c r="I918" s="270"/>
      <c r="J918" s="270"/>
      <c r="K918" s="270" t="str">
        <f t="shared" si="3"/>
        <v/>
      </c>
      <c r="L918" s="271" t="str">
        <f t="shared" si="4"/>
        <v/>
      </c>
      <c r="M918" s="279"/>
      <c r="N918" s="273" t="str">
        <f t="shared" si="5"/>
        <v/>
      </c>
      <c r="O918" s="274"/>
      <c r="P918" s="275"/>
      <c r="Q918" s="275" t="str">
        <f t="shared" si="6"/>
        <v/>
      </c>
      <c r="R918" s="281">
        <f t="shared" si="7"/>
        <v>0</v>
      </c>
      <c r="S918" s="232" t="str">
        <f t="array" ref="S918">XLOOKUP(E918,PESOS!$B$2:$B2624,PESOS!$F$2:$F2624,"")</f>
        <v/>
      </c>
      <c r="T918" s="223" t="str">
        <f t="shared" si="8"/>
        <v/>
      </c>
      <c r="V918" s="277" t="str">
        <f t="shared" si="9"/>
        <v/>
      </c>
      <c r="W918" s="233"/>
    </row>
    <row r="919">
      <c r="B919" s="199"/>
      <c r="C919" s="223"/>
      <c r="E919" s="223"/>
      <c r="F919" s="223" t="str">
        <f t="array" ref="F919">IF(E919="","",XLOOKUP(E919,DATOS!$D$6:$D2624,DATOS!$C$6:$C2624,0,0,1))</f>
        <v/>
      </c>
      <c r="G919" s="189"/>
      <c r="H919" s="189"/>
      <c r="I919" s="270"/>
      <c r="J919" s="270"/>
      <c r="K919" s="270" t="str">
        <f t="shared" si="3"/>
        <v/>
      </c>
      <c r="L919" s="271" t="str">
        <f t="shared" si="4"/>
        <v/>
      </c>
      <c r="M919" s="279"/>
      <c r="N919" s="273" t="str">
        <f t="shared" si="5"/>
        <v/>
      </c>
      <c r="O919" s="274"/>
      <c r="P919" s="275"/>
      <c r="Q919" s="275" t="str">
        <f t="shared" si="6"/>
        <v/>
      </c>
      <c r="R919" s="281">
        <f t="shared" si="7"/>
        <v>0</v>
      </c>
      <c r="S919" s="232" t="str">
        <f t="array" ref="S919">XLOOKUP(E919,PESOS!$B$2:$B2624,PESOS!$F$2:$F2624,"")</f>
        <v/>
      </c>
      <c r="T919" s="223" t="str">
        <f t="shared" si="8"/>
        <v/>
      </c>
      <c r="V919" s="277" t="str">
        <f t="shared" si="9"/>
        <v/>
      </c>
      <c r="W919" s="233"/>
    </row>
    <row r="920">
      <c r="B920" s="199"/>
      <c r="C920" s="223"/>
      <c r="E920" s="223"/>
      <c r="F920" s="223" t="str">
        <f t="array" ref="F920">IF(E920="","",XLOOKUP(E920,DATOS!$D$6:$D2624,DATOS!$C$6:$C2624,0,0,1))</f>
        <v/>
      </c>
      <c r="G920" s="189"/>
      <c r="H920" s="189"/>
      <c r="I920" s="270"/>
      <c r="J920" s="270"/>
      <c r="K920" s="270" t="str">
        <f t="shared" si="3"/>
        <v/>
      </c>
      <c r="L920" s="271" t="str">
        <f t="shared" si="4"/>
        <v/>
      </c>
      <c r="M920" s="279"/>
      <c r="N920" s="273" t="str">
        <f t="shared" si="5"/>
        <v/>
      </c>
      <c r="O920" s="274"/>
      <c r="P920" s="275"/>
      <c r="Q920" s="275" t="str">
        <f t="shared" si="6"/>
        <v/>
      </c>
      <c r="R920" s="281">
        <f t="shared" si="7"/>
        <v>0</v>
      </c>
      <c r="S920" s="232" t="str">
        <f t="array" ref="S920">XLOOKUP(E920,PESOS!$B$2:$B2624,PESOS!$F$2:$F2624,"")</f>
        <v/>
      </c>
      <c r="T920" s="223" t="str">
        <f t="shared" si="8"/>
        <v/>
      </c>
      <c r="V920" s="277" t="str">
        <f t="shared" si="9"/>
        <v/>
      </c>
      <c r="W920" s="233"/>
    </row>
    <row r="921">
      <c r="B921" s="199"/>
      <c r="C921" s="223"/>
      <c r="E921" s="223"/>
      <c r="F921" s="223" t="str">
        <f t="array" ref="F921">IF(E921="","",XLOOKUP(E921,DATOS!$D$6:$D2624,DATOS!$C$6:$C2624,0,0,1))</f>
        <v/>
      </c>
      <c r="G921" s="189"/>
      <c r="H921" s="189"/>
      <c r="I921" s="270"/>
      <c r="J921" s="270"/>
      <c r="K921" s="270" t="str">
        <f t="shared" si="3"/>
        <v/>
      </c>
      <c r="L921" s="271" t="str">
        <f t="shared" si="4"/>
        <v/>
      </c>
      <c r="M921" s="279"/>
      <c r="N921" s="273" t="str">
        <f t="shared" si="5"/>
        <v/>
      </c>
      <c r="O921" s="274"/>
      <c r="P921" s="275"/>
      <c r="Q921" s="275" t="str">
        <f t="shared" si="6"/>
        <v/>
      </c>
      <c r="R921" s="281">
        <f t="shared" si="7"/>
        <v>0</v>
      </c>
      <c r="S921" s="232" t="str">
        <f t="array" ref="S921">XLOOKUP(E921,PESOS!$B$2:$B2624,PESOS!$F$2:$F2624,"")</f>
        <v/>
      </c>
      <c r="T921" s="223" t="str">
        <f t="shared" si="8"/>
        <v/>
      </c>
      <c r="V921" s="277" t="str">
        <f t="shared" si="9"/>
        <v/>
      </c>
      <c r="W921" s="233"/>
    </row>
    <row r="922">
      <c r="B922" s="199"/>
      <c r="C922" s="223"/>
      <c r="E922" s="223"/>
      <c r="F922" s="223" t="str">
        <f t="array" ref="F922">IF(E922="","",XLOOKUP(E922,DATOS!$D$6:$D2624,DATOS!$C$6:$C2624,0,0,1))</f>
        <v/>
      </c>
      <c r="G922" s="189"/>
      <c r="H922" s="189"/>
      <c r="I922" s="270"/>
      <c r="J922" s="270"/>
      <c r="K922" s="270" t="str">
        <f t="shared" si="3"/>
        <v/>
      </c>
      <c r="L922" s="271" t="str">
        <f t="shared" si="4"/>
        <v/>
      </c>
      <c r="M922" s="279"/>
      <c r="N922" s="273" t="str">
        <f t="shared" si="5"/>
        <v/>
      </c>
      <c r="O922" s="274"/>
      <c r="P922" s="275"/>
      <c r="Q922" s="275" t="str">
        <f t="shared" si="6"/>
        <v/>
      </c>
      <c r="R922" s="281">
        <f t="shared" si="7"/>
        <v>0</v>
      </c>
      <c r="S922" s="232" t="str">
        <f t="array" ref="S922">XLOOKUP(E922,PESOS!$B$2:$B2624,PESOS!$F$2:$F2624,"")</f>
        <v/>
      </c>
      <c r="T922" s="223" t="str">
        <f t="shared" si="8"/>
        <v/>
      </c>
      <c r="V922" s="277" t="str">
        <f t="shared" si="9"/>
        <v/>
      </c>
      <c r="W922" s="233"/>
    </row>
    <row r="923">
      <c r="B923" s="199"/>
      <c r="C923" s="223"/>
      <c r="E923" s="223"/>
      <c r="F923" s="223" t="str">
        <f t="array" ref="F923">IF(E923="","",XLOOKUP(E923,DATOS!$D$6:$D2624,DATOS!$C$6:$C2624,0,0,1))</f>
        <v/>
      </c>
      <c r="G923" s="189"/>
      <c r="H923" s="189"/>
      <c r="I923" s="270"/>
      <c r="J923" s="270"/>
      <c r="K923" s="270" t="str">
        <f t="shared" si="3"/>
        <v/>
      </c>
      <c r="L923" s="271" t="str">
        <f t="shared" si="4"/>
        <v/>
      </c>
      <c r="M923" s="279"/>
      <c r="N923" s="273" t="str">
        <f t="shared" si="5"/>
        <v/>
      </c>
      <c r="O923" s="274"/>
      <c r="P923" s="275"/>
      <c r="Q923" s="275" t="str">
        <f t="shared" si="6"/>
        <v/>
      </c>
      <c r="R923" s="281">
        <f t="shared" si="7"/>
        <v>0</v>
      </c>
      <c r="S923" s="232" t="str">
        <f t="array" ref="S923">XLOOKUP(E923,PESOS!$B$2:$B2624,PESOS!$F$2:$F2624,"")</f>
        <v/>
      </c>
      <c r="T923" s="223" t="str">
        <f t="shared" si="8"/>
        <v/>
      </c>
      <c r="V923" s="277" t="str">
        <f t="shared" si="9"/>
        <v/>
      </c>
      <c r="W923" s="233"/>
    </row>
    <row r="924">
      <c r="B924" s="199"/>
      <c r="C924" s="223"/>
      <c r="E924" s="223"/>
      <c r="F924" s="223" t="str">
        <f t="array" ref="F924">IF(E924="","",XLOOKUP(E924,DATOS!$D$6:$D2624,DATOS!$C$6:$C2624,0,0,1))</f>
        <v/>
      </c>
      <c r="G924" s="189"/>
      <c r="H924" s="189"/>
      <c r="I924" s="270"/>
      <c r="J924" s="270"/>
      <c r="K924" s="270" t="str">
        <f t="shared" si="3"/>
        <v/>
      </c>
      <c r="L924" s="271" t="str">
        <f t="shared" si="4"/>
        <v/>
      </c>
      <c r="M924" s="279"/>
      <c r="N924" s="273" t="str">
        <f t="shared" si="5"/>
        <v/>
      </c>
      <c r="O924" s="274"/>
      <c r="P924" s="275"/>
      <c r="Q924" s="275" t="str">
        <f t="shared" si="6"/>
        <v/>
      </c>
      <c r="R924" s="281">
        <f t="shared" si="7"/>
        <v>0</v>
      </c>
      <c r="S924" s="232" t="str">
        <f t="array" ref="S924">XLOOKUP(E924,PESOS!$B$2:$B2624,PESOS!$F$2:$F2624,"")</f>
        <v/>
      </c>
      <c r="T924" s="223" t="str">
        <f t="shared" si="8"/>
        <v/>
      </c>
      <c r="V924" s="277" t="str">
        <f t="shared" si="9"/>
        <v/>
      </c>
      <c r="W924" s="233"/>
    </row>
    <row r="925">
      <c r="B925" s="199"/>
      <c r="C925" s="223"/>
      <c r="E925" s="223"/>
      <c r="F925" s="223" t="str">
        <f t="array" ref="F925">IF(E925="","",XLOOKUP(E925,DATOS!$D$6:$D2624,DATOS!$C$6:$C2624,0,0,1))</f>
        <v/>
      </c>
      <c r="G925" s="189"/>
      <c r="H925" s="189"/>
      <c r="I925" s="270"/>
      <c r="J925" s="270"/>
      <c r="K925" s="270" t="str">
        <f t="shared" si="3"/>
        <v/>
      </c>
      <c r="L925" s="271" t="str">
        <f t="shared" si="4"/>
        <v/>
      </c>
      <c r="M925" s="279"/>
      <c r="N925" s="273" t="str">
        <f t="shared" si="5"/>
        <v/>
      </c>
      <c r="O925" s="274"/>
      <c r="P925" s="275"/>
      <c r="Q925" s="275" t="str">
        <f t="shared" si="6"/>
        <v/>
      </c>
      <c r="R925" s="281">
        <f t="shared" si="7"/>
        <v>0</v>
      </c>
      <c r="S925" s="232" t="str">
        <f t="array" ref="S925">XLOOKUP(E925,PESOS!$B$2:$B2624,PESOS!$F$2:$F2624,"")</f>
        <v/>
      </c>
      <c r="T925" s="223" t="str">
        <f t="shared" si="8"/>
        <v/>
      </c>
      <c r="V925" s="277" t="str">
        <f t="shared" si="9"/>
        <v/>
      </c>
      <c r="W925" s="233"/>
    </row>
    <row r="926">
      <c r="B926" s="199"/>
      <c r="C926" s="223"/>
      <c r="E926" s="223"/>
      <c r="F926" s="223" t="str">
        <f t="array" ref="F926">IF(E926="","",XLOOKUP(E926,DATOS!$D$6:$D2624,DATOS!$C$6:$C2624,0,0,1))</f>
        <v/>
      </c>
      <c r="G926" s="189"/>
      <c r="H926" s="189"/>
      <c r="I926" s="270"/>
      <c r="J926" s="270"/>
      <c r="K926" s="270" t="str">
        <f t="shared" si="3"/>
        <v/>
      </c>
      <c r="L926" s="271" t="str">
        <f t="shared" si="4"/>
        <v/>
      </c>
      <c r="M926" s="279"/>
      <c r="N926" s="273" t="str">
        <f t="shared" si="5"/>
        <v/>
      </c>
      <c r="O926" s="274"/>
      <c r="P926" s="275"/>
      <c r="Q926" s="275" t="str">
        <f t="shared" si="6"/>
        <v/>
      </c>
      <c r="R926" s="281">
        <f t="shared" si="7"/>
        <v>0</v>
      </c>
      <c r="S926" s="232" t="str">
        <f t="array" ref="S926">XLOOKUP(E926,PESOS!$B$2:$B2624,PESOS!$F$2:$F2624,"")</f>
        <v/>
      </c>
      <c r="T926" s="223" t="str">
        <f t="shared" si="8"/>
        <v/>
      </c>
      <c r="V926" s="277" t="str">
        <f t="shared" si="9"/>
        <v/>
      </c>
      <c r="W926" s="233"/>
    </row>
    <row r="927">
      <c r="B927" s="199"/>
      <c r="C927" s="223"/>
      <c r="E927" s="223"/>
      <c r="F927" s="223" t="str">
        <f t="array" ref="F927">IF(E927="","",XLOOKUP(E927,DATOS!$D$6:$D2624,DATOS!$C$6:$C2624,0,0,1))</f>
        <v/>
      </c>
      <c r="G927" s="189"/>
      <c r="H927" s="189"/>
      <c r="I927" s="270"/>
      <c r="J927" s="270"/>
      <c r="K927" s="270" t="str">
        <f t="shared" si="3"/>
        <v/>
      </c>
      <c r="L927" s="271" t="str">
        <f t="shared" si="4"/>
        <v/>
      </c>
      <c r="M927" s="279"/>
      <c r="N927" s="273" t="str">
        <f t="shared" si="5"/>
        <v/>
      </c>
      <c r="O927" s="274"/>
      <c r="P927" s="275"/>
      <c r="Q927" s="275" t="str">
        <f t="shared" si="6"/>
        <v/>
      </c>
      <c r="R927" s="281">
        <f t="shared" si="7"/>
        <v>0</v>
      </c>
      <c r="S927" s="232" t="str">
        <f t="array" ref="S927">XLOOKUP(E927,PESOS!$B$2:$B2624,PESOS!$F$2:$F2624,"")</f>
        <v/>
      </c>
      <c r="T927" s="223" t="str">
        <f t="shared" si="8"/>
        <v/>
      </c>
      <c r="V927" s="277" t="str">
        <f t="shared" si="9"/>
        <v/>
      </c>
      <c r="W927" s="233"/>
    </row>
    <row r="928">
      <c r="B928" s="199"/>
      <c r="C928" s="223"/>
      <c r="E928" s="223"/>
      <c r="F928" s="223" t="str">
        <f t="array" ref="F928">IF(E928="","",XLOOKUP(E928,DATOS!$D$6:$D2624,DATOS!$C$6:$C2624,0,0,1))</f>
        <v/>
      </c>
      <c r="G928" s="189"/>
      <c r="H928" s="189"/>
      <c r="I928" s="270"/>
      <c r="J928" s="270"/>
      <c r="K928" s="270" t="str">
        <f t="shared" si="3"/>
        <v/>
      </c>
      <c r="L928" s="271" t="str">
        <f t="shared" si="4"/>
        <v/>
      </c>
      <c r="M928" s="279"/>
      <c r="N928" s="273" t="str">
        <f t="shared" si="5"/>
        <v/>
      </c>
      <c r="O928" s="274"/>
      <c r="P928" s="275"/>
      <c r="Q928" s="275" t="str">
        <f t="shared" si="6"/>
        <v/>
      </c>
      <c r="R928" s="281">
        <f t="shared" si="7"/>
        <v>0</v>
      </c>
      <c r="S928" s="232" t="str">
        <f t="array" ref="S928">XLOOKUP(E928,PESOS!$B$2:$B2624,PESOS!$F$2:$F2624,"")</f>
        <v/>
      </c>
      <c r="T928" s="223" t="str">
        <f t="shared" si="8"/>
        <v/>
      </c>
      <c r="V928" s="277" t="str">
        <f t="shared" si="9"/>
        <v/>
      </c>
      <c r="W928" s="233"/>
    </row>
    <row r="929">
      <c r="B929" s="199"/>
      <c r="C929" s="223"/>
      <c r="E929" s="223"/>
      <c r="F929" s="223" t="str">
        <f t="array" ref="F929">IF(E929="","",XLOOKUP(E929,DATOS!$D$6:$D2624,DATOS!$C$6:$C2624,0,0,1))</f>
        <v/>
      </c>
      <c r="G929" s="189"/>
      <c r="H929" s="189"/>
      <c r="I929" s="270"/>
      <c r="J929" s="270"/>
      <c r="K929" s="270" t="str">
        <f t="shared" si="3"/>
        <v/>
      </c>
      <c r="L929" s="271" t="str">
        <f t="shared" si="4"/>
        <v/>
      </c>
      <c r="M929" s="279"/>
      <c r="N929" s="273" t="str">
        <f t="shared" si="5"/>
        <v/>
      </c>
      <c r="O929" s="274"/>
      <c r="P929" s="275"/>
      <c r="Q929" s="275" t="str">
        <f t="shared" si="6"/>
        <v/>
      </c>
      <c r="R929" s="281">
        <f t="shared" si="7"/>
        <v>0</v>
      </c>
      <c r="S929" s="232" t="str">
        <f t="array" ref="S929">XLOOKUP(E929,PESOS!$B$2:$B2624,PESOS!$F$2:$F2624,"")</f>
        <v/>
      </c>
      <c r="T929" s="223" t="str">
        <f t="shared" si="8"/>
        <v/>
      </c>
      <c r="V929" s="277" t="str">
        <f t="shared" si="9"/>
        <v/>
      </c>
      <c r="W929" s="233"/>
    </row>
    <row r="930">
      <c r="B930" s="199"/>
      <c r="C930" s="223"/>
      <c r="E930" s="223"/>
      <c r="F930" s="223" t="str">
        <f t="array" ref="F930">IF(E930="","",XLOOKUP(E930,DATOS!$D$6:$D2624,DATOS!$C$6:$C2624,0,0,1))</f>
        <v/>
      </c>
      <c r="G930" s="189"/>
      <c r="H930" s="189"/>
      <c r="I930" s="270"/>
      <c r="J930" s="270"/>
      <c r="K930" s="270" t="str">
        <f t="shared" si="3"/>
        <v/>
      </c>
      <c r="L930" s="271" t="str">
        <f t="shared" si="4"/>
        <v/>
      </c>
      <c r="M930" s="279"/>
      <c r="N930" s="273" t="str">
        <f t="shared" si="5"/>
        <v/>
      </c>
      <c r="O930" s="274"/>
      <c r="P930" s="275"/>
      <c r="Q930" s="275" t="str">
        <f t="shared" si="6"/>
        <v/>
      </c>
      <c r="R930" s="281">
        <f t="shared" si="7"/>
        <v>0</v>
      </c>
      <c r="S930" s="232" t="str">
        <f t="array" ref="S930">XLOOKUP(E930,PESOS!$B$2:$B2624,PESOS!$F$2:$F2624,"")</f>
        <v/>
      </c>
      <c r="T930" s="223" t="str">
        <f t="shared" si="8"/>
        <v/>
      </c>
      <c r="V930" s="277" t="str">
        <f t="shared" si="9"/>
        <v/>
      </c>
      <c r="W930" s="233"/>
    </row>
    <row r="931">
      <c r="B931" s="199"/>
      <c r="C931" s="223"/>
      <c r="E931" s="223"/>
      <c r="F931" s="223" t="str">
        <f t="array" ref="F931">IF(E931="","",XLOOKUP(E931,DATOS!$D$6:$D2624,DATOS!$C$6:$C2624,0,0,1))</f>
        <v/>
      </c>
      <c r="G931" s="189"/>
      <c r="H931" s="189"/>
      <c r="I931" s="270"/>
      <c r="J931" s="270"/>
      <c r="K931" s="270" t="str">
        <f t="shared" si="3"/>
        <v/>
      </c>
      <c r="L931" s="271" t="str">
        <f t="shared" si="4"/>
        <v/>
      </c>
      <c r="M931" s="279"/>
      <c r="N931" s="273" t="str">
        <f t="shared" si="5"/>
        <v/>
      </c>
      <c r="O931" s="274"/>
      <c r="P931" s="275"/>
      <c r="Q931" s="275" t="str">
        <f t="shared" si="6"/>
        <v/>
      </c>
      <c r="R931" s="281">
        <f t="shared" si="7"/>
        <v>0</v>
      </c>
      <c r="S931" s="232" t="str">
        <f t="array" ref="S931">XLOOKUP(E931,PESOS!$B$2:$B2624,PESOS!$F$2:$F2624,"")</f>
        <v/>
      </c>
      <c r="T931" s="223" t="str">
        <f t="shared" si="8"/>
        <v/>
      </c>
      <c r="V931" s="277" t="str">
        <f t="shared" si="9"/>
        <v/>
      </c>
      <c r="W931" s="233"/>
    </row>
    <row r="932">
      <c r="B932" s="199"/>
      <c r="C932" s="223"/>
      <c r="E932" s="223"/>
      <c r="F932" s="223" t="str">
        <f t="array" ref="F932">IF(E932="","",XLOOKUP(E932,DATOS!$D$6:$D2624,DATOS!$C$6:$C2624,0,0,1))</f>
        <v/>
      </c>
      <c r="G932" s="189"/>
      <c r="H932" s="189"/>
      <c r="I932" s="270"/>
      <c r="J932" s="270"/>
      <c r="K932" s="270" t="str">
        <f t="shared" si="3"/>
        <v/>
      </c>
      <c r="L932" s="271" t="str">
        <f t="shared" si="4"/>
        <v/>
      </c>
      <c r="M932" s="279"/>
      <c r="N932" s="273" t="str">
        <f t="shared" si="5"/>
        <v/>
      </c>
      <c r="O932" s="274"/>
      <c r="P932" s="275"/>
      <c r="Q932" s="275" t="str">
        <f t="shared" si="6"/>
        <v/>
      </c>
      <c r="R932" s="281">
        <f t="shared" si="7"/>
        <v>0</v>
      </c>
      <c r="S932" s="232" t="str">
        <f t="array" ref="S932">XLOOKUP(E932,PESOS!$B$2:$B2624,PESOS!$F$2:$F2624,"")</f>
        <v/>
      </c>
      <c r="T932" s="223" t="str">
        <f t="shared" si="8"/>
        <v/>
      </c>
      <c r="V932" s="277" t="str">
        <f t="shared" si="9"/>
        <v/>
      </c>
      <c r="W932" s="233"/>
    </row>
    <row r="933">
      <c r="B933" s="199"/>
      <c r="C933" s="223"/>
      <c r="E933" s="223"/>
      <c r="F933" s="223" t="str">
        <f t="array" ref="F933">IF(E933="","",XLOOKUP(E933,DATOS!$D$6:$D2624,DATOS!$C$6:$C2624,0,0,1))</f>
        <v/>
      </c>
      <c r="G933" s="189"/>
      <c r="H933" s="189"/>
      <c r="I933" s="270"/>
      <c r="J933" s="270"/>
      <c r="K933" s="270" t="str">
        <f t="shared" si="3"/>
        <v/>
      </c>
      <c r="L933" s="271" t="str">
        <f t="shared" si="4"/>
        <v/>
      </c>
      <c r="M933" s="279"/>
      <c r="N933" s="273" t="str">
        <f t="shared" si="5"/>
        <v/>
      </c>
      <c r="O933" s="274"/>
      <c r="P933" s="275"/>
      <c r="Q933" s="275" t="str">
        <f t="shared" si="6"/>
        <v/>
      </c>
      <c r="R933" s="281">
        <f t="shared" si="7"/>
        <v>0</v>
      </c>
      <c r="S933" s="232" t="str">
        <f t="array" ref="S933">XLOOKUP(E933,PESOS!$B$2:$B2624,PESOS!$F$2:$F2624,"")</f>
        <v/>
      </c>
      <c r="T933" s="223" t="str">
        <f t="shared" si="8"/>
        <v/>
      </c>
      <c r="V933" s="277" t="str">
        <f t="shared" si="9"/>
        <v/>
      </c>
      <c r="W933" s="233"/>
    </row>
    <row r="934">
      <c r="B934" s="199"/>
      <c r="C934" s="223"/>
      <c r="E934" s="223"/>
      <c r="F934" s="223" t="str">
        <f t="array" ref="F934">IF(E934="","",XLOOKUP(E934,DATOS!$D$6:$D2624,DATOS!$C$6:$C2624,0,0,1))</f>
        <v/>
      </c>
      <c r="G934" s="189"/>
      <c r="H934" s="189"/>
      <c r="I934" s="270"/>
      <c r="J934" s="270"/>
      <c r="K934" s="270" t="str">
        <f t="shared" si="3"/>
        <v/>
      </c>
      <c r="L934" s="271" t="str">
        <f t="shared" si="4"/>
        <v/>
      </c>
      <c r="M934" s="279"/>
      <c r="N934" s="273" t="str">
        <f t="shared" si="5"/>
        <v/>
      </c>
      <c r="O934" s="274"/>
      <c r="P934" s="275"/>
      <c r="Q934" s="275" t="str">
        <f t="shared" si="6"/>
        <v/>
      </c>
      <c r="R934" s="281">
        <f t="shared" si="7"/>
        <v>0</v>
      </c>
      <c r="S934" s="232" t="str">
        <f t="array" ref="S934">XLOOKUP(E934,PESOS!$B$2:$B2624,PESOS!$F$2:$F2624,"")</f>
        <v/>
      </c>
      <c r="T934" s="223" t="str">
        <f t="shared" si="8"/>
        <v/>
      </c>
      <c r="V934" s="277" t="str">
        <f t="shared" si="9"/>
        <v/>
      </c>
      <c r="W934" s="233"/>
    </row>
    <row r="935">
      <c r="B935" s="199"/>
      <c r="C935" s="223"/>
      <c r="E935" s="223"/>
      <c r="F935" s="223" t="str">
        <f t="array" ref="F935">IF(E935="","",XLOOKUP(E935,DATOS!$D$6:$D2624,DATOS!$C$6:$C2624,0,0,1))</f>
        <v/>
      </c>
      <c r="G935" s="189"/>
      <c r="H935" s="189"/>
      <c r="I935" s="270"/>
      <c r="J935" s="270"/>
      <c r="K935" s="270" t="str">
        <f t="shared" si="3"/>
        <v/>
      </c>
      <c r="L935" s="271" t="str">
        <f t="shared" si="4"/>
        <v/>
      </c>
      <c r="M935" s="279"/>
      <c r="N935" s="273" t="str">
        <f t="shared" si="5"/>
        <v/>
      </c>
      <c r="O935" s="274"/>
      <c r="P935" s="275"/>
      <c r="Q935" s="275" t="str">
        <f t="shared" si="6"/>
        <v/>
      </c>
      <c r="R935" s="281">
        <f t="shared" si="7"/>
        <v>0</v>
      </c>
      <c r="S935" s="232" t="str">
        <f t="array" ref="S935">XLOOKUP(E935,PESOS!$B$2:$B2624,PESOS!$F$2:$F2624,"")</f>
        <v/>
      </c>
      <c r="T935" s="223" t="str">
        <f t="shared" si="8"/>
        <v/>
      </c>
      <c r="V935" s="277" t="str">
        <f t="shared" si="9"/>
        <v/>
      </c>
      <c r="W935" s="233"/>
    </row>
    <row r="936">
      <c r="B936" s="199"/>
      <c r="C936" s="223"/>
      <c r="E936" s="223"/>
      <c r="F936" s="223" t="str">
        <f t="array" ref="F936">IF(E936="","",XLOOKUP(E936,DATOS!$D$6:$D2624,DATOS!$C$6:$C2624,0,0,1))</f>
        <v/>
      </c>
      <c r="G936" s="189"/>
      <c r="H936" s="189"/>
      <c r="I936" s="270"/>
      <c r="J936" s="270"/>
      <c r="K936" s="270" t="str">
        <f t="shared" si="3"/>
        <v/>
      </c>
      <c r="L936" s="271" t="str">
        <f t="shared" si="4"/>
        <v/>
      </c>
      <c r="M936" s="279"/>
      <c r="N936" s="273" t="str">
        <f t="shared" si="5"/>
        <v/>
      </c>
      <c r="O936" s="274"/>
      <c r="P936" s="275"/>
      <c r="Q936" s="275" t="str">
        <f t="shared" si="6"/>
        <v/>
      </c>
      <c r="R936" s="281">
        <f t="shared" si="7"/>
        <v>0</v>
      </c>
      <c r="S936" s="232" t="str">
        <f t="array" ref="S936">XLOOKUP(E936,PESOS!$B$2:$B2624,PESOS!$F$2:$F2624,"")</f>
        <v/>
      </c>
      <c r="T936" s="223" t="str">
        <f t="shared" si="8"/>
        <v/>
      </c>
      <c r="V936" s="277" t="str">
        <f t="shared" si="9"/>
        <v/>
      </c>
      <c r="W936" s="233"/>
    </row>
    <row r="937">
      <c r="B937" s="199"/>
      <c r="C937" s="223"/>
      <c r="E937" s="223"/>
      <c r="F937" s="223" t="str">
        <f t="array" ref="F937">IF(E937="","",XLOOKUP(E937,DATOS!$D$6:$D2624,DATOS!$C$6:$C2624,0,0,1))</f>
        <v/>
      </c>
      <c r="G937" s="189"/>
      <c r="H937" s="189"/>
      <c r="I937" s="270"/>
      <c r="J937" s="270"/>
      <c r="K937" s="270" t="str">
        <f t="shared" si="3"/>
        <v/>
      </c>
      <c r="L937" s="271" t="str">
        <f t="shared" si="4"/>
        <v/>
      </c>
      <c r="M937" s="279"/>
      <c r="N937" s="273" t="str">
        <f t="shared" si="5"/>
        <v/>
      </c>
      <c r="O937" s="274"/>
      <c r="P937" s="275"/>
      <c r="Q937" s="275" t="str">
        <f t="shared" si="6"/>
        <v/>
      </c>
      <c r="R937" s="281">
        <f t="shared" si="7"/>
        <v>0</v>
      </c>
      <c r="S937" s="232" t="str">
        <f t="array" ref="S937">XLOOKUP(E937,PESOS!$B$2:$B2624,PESOS!$F$2:$F2624,"")</f>
        <v/>
      </c>
      <c r="T937" s="223" t="str">
        <f t="shared" si="8"/>
        <v/>
      </c>
      <c r="V937" s="277" t="str">
        <f t="shared" si="9"/>
        <v/>
      </c>
      <c r="W937" s="233"/>
    </row>
    <row r="938">
      <c r="B938" s="199"/>
      <c r="C938" s="223"/>
      <c r="E938" s="223"/>
      <c r="F938" s="223" t="str">
        <f t="array" ref="F938">IF(E938="","",XLOOKUP(E938,DATOS!$D$6:$D2624,DATOS!$C$6:$C2624,0,0,1))</f>
        <v/>
      </c>
      <c r="G938" s="189"/>
      <c r="H938" s="189"/>
      <c r="I938" s="270"/>
      <c r="J938" s="270"/>
      <c r="K938" s="270" t="str">
        <f t="shared" si="3"/>
        <v/>
      </c>
      <c r="L938" s="271" t="str">
        <f t="shared" si="4"/>
        <v/>
      </c>
      <c r="M938" s="279"/>
      <c r="N938" s="273" t="str">
        <f t="shared" si="5"/>
        <v/>
      </c>
      <c r="O938" s="274"/>
      <c r="P938" s="275"/>
      <c r="Q938" s="275" t="str">
        <f t="shared" si="6"/>
        <v/>
      </c>
      <c r="R938" s="281">
        <f t="shared" si="7"/>
        <v>0</v>
      </c>
      <c r="S938" s="232" t="str">
        <f t="array" ref="S938">XLOOKUP(E938,PESOS!$B$2:$B2624,PESOS!$F$2:$F2624,"")</f>
        <v/>
      </c>
      <c r="T938" s="223" t="str">
        <f t="shared" si="8"/>
        <v/>
      </c>
      <c r="V938" s="277" t="str">
        <f t="shared" si="9"/>
        <v/>
      </c>
      <c r="W938" s="233"/>
    </row>
    <row r="939">
      <c r="B939" s="199"/>
      <c r="C939" s="223"/>
      <c r="E939" s="223"/>
      <c r="F939" s="223" t="str">
        <f t="array" ref="F939">IF(E939="","",XLOOKUP(E939,DATOS!$D$6:$D2624,DATOS!$C$6:$C2624,0,0,1))</f>
        <v/>
      </c>
      <c r="G939" s="189"/>
      <c r="H939" s="189"/>
      <c r="I939" s="270"/>
      <c r="J939" s="270"/>
      <c r="K939" s="270" t="str">
        <f t="shared" si="3"/>
        <v/>
      </c>
      <c r="L939" s="271" t="str">
        <f t="shared" si="4"/>
        <v/>
      </c>
      <c r="M939" s="279"/>
      <c r="N939" s="273" t="str">
        <f t="shared" si="5"/>
        <v/>
      </c>
      <c r="O939" s="274"/>
      <c r="P939" s="275"/>
      <c r="Q939" s="275" t="str">
        <f t="shared" si="6"/>
        <v/>
      </c>
      <c r="R939" s="281">
        <f t="shared" si="7"/>
        <v>0</v>
      </c>
      <c r="S939" s="232" t="str">
        <f t="array" ref="S939">XLOOKUP(E939,PESOS!$B$2:$B2624,PESOS!$F$2:$F2624,"")</f>
        <v/>
      </c>
      <c r="T939" s="223" t="str">
        <f t="shared" si="8"/>
        <v/>
      </c>
      <c r="V939" s="277" t="str">
        <f t="shared" si="9"/>
        <v/>
      </c>
      <c r="W939" s="233"/>
    </row>
    <row r="940">
      <c r="B940" s="199"/>
      <c r="C940" s="223"/>
      <c r="E940" s="223"/>
      <c r="F940" s="223" t="str">
        <f t="array" ref="F940">IF(E940="","",XLOOKUP(E940,DATOS!$D$6:$D2624,DATOS!$C$6:$C2624,0,0,1))</f>
        <v/>
      </c>
      <c r="G940" s="189"/>
      <c r="H940" s="189"/>
      <c r="I940" s="270"/>
      <c r="J940" s="270"/>
      <c r="K940" s="270" t="str">
        <f t="shared" si="3"/>
        <v/>
      </c>
      <c r="L940" s="271" t="str">
        <f t="shared" si="4"/>
        <v/>
      </c>
      <c r="M940" s="279"/>
      <c r="N940" s="273" t="str">
        <f t="shared" si="5"/>
        <v/>
      </c>
      <c r="O940" s="274"/>
      <c r="P940" s="275"/>
      <c r="Q940" s="275" t="str">
        <f t="shared" si="6"/>
        <v/>
      </c>
      <c r="R940" s="281">
        <f t="shared" si="7"/>
        <v>0</v>
      </c>
      <c r="S940" s="232" t="str">
        <f t="array" ref="S940">XLOOKUP(E940,PESOS!$B$2:$B2624,PESOS!$F$2:$F2624,"")</f>
        <v/>
      </c>
      <c r="T940" s="223" t="str">
        <f t="shared" si="8"/>
        <v/>
      </c>
      <c r="V940" s="277" t="str">
        <f t="shared" si="9"/>
        <v/>
      </c>
      <c r="W940" s="233"/>
    </row>
    <row r="941">
      <c r="B941" s="199"/>
      <c r="C941" s="223"/>
      <c r="E941" s="223"/>
      <c r="F941" s="223" t="str">
        <f t="array" ref="F941">IF(E941="","",XLOOKUP(E941,DATOS!$D$6:$D2624,DATOS!$C$6:$C2624,0,0,1))</f>
        <v/>
      </c>
      <c r="G941" s="189"/>
      <c r="H941" s="189"/>
      <c r="I941" s="270"/>
      <c r="J941" s="270"/>
      <c r="K941" s="270" t="str">
        <f t="shared" si="3"/>
        <v/>
      </c>
      <c r="L941" s="271" t="str">
        <f t="shared" si="4"/>
        <v/>
      </c>
      <c r="M941" s="279"/>
      <c r="N941" s="273" t="str">
        <f t="shared" si="5"/>
        <v/>
      </c>
      <c r="O941" s="274"/>
      <c r="P941" s="275"/>
      <c r="Q941" s="275" t="str">
        <f t="shared" si="6"/>
        <v/>
      </c>
      <c r="R941" s="281">
        <f t="shared" si="7"/>
        <v>0</v>
      </c>
      <c r="S941" s="232" t="str">
        <f t="array" ref="S941">XLOOKUP(E941,PESOS!$B$2:$B2624,PESOS!$F$2:$F2624,"")</f>
        <v/>
      </c>
      <c r="T941" s="223" t="str">
        <f t="shared" si="8"/>
        <v/>
      </c>
      <c r="V941" s="277" t="str">
        <f t="shared" si="9"/>
        <v/>
      </c>
      <c r="W941" s="233"/>
    </row>
    <row r="942">
      <c r="B942" s="199"/>
      <c r="C942" s="223"/>
      <c r="E942" s="223"/>
      <c r="F942" s="223" t="str">
        <f t="array" ref="F942">IF(E942="","",XLOOKUP(E942,DATOS!$D$6:$D2624,DATOS!$C$6:$C2624,0,0,1))</f>
        <v/>
      </c>
      <c r="G942" s="189"/>
      <c r="H942" s="189"/>
      <c r="I942" s="270"/>
      <c r="J942" s="270"/>
      <c r="K942" s="270" t="str">
        <f t="shared" si="3"/>
        <v/>
      </c>
      <c r="L942" s="271" t="str">
        <f t="shared" si="4"/>
        <v/>
      </c>
      <c r="M942" s="279"/>
      <c r="N942" s="273" t="str">
        <f t="shared" si="5"/>
        <v/>
      </c>
      <c r="O942" s="274"/>
      <c r="P942" s="275"/>
      <c r="Q942" s="275" t="str">
        <f t="shared" si="6"/>
        <v/>
      </c>
      <c r="R942" s="281">
        <f t="shared" si="7"/>
        <v>0</v>
      </c>
      <c r="S942" s="232" t="str">
        <f t="array" ref="S942">XLOOKUP(E942,PESOS!$B$2:$B2624,PESOS!$F$2:$F2624,"")</f>
        <v/>
      </c>
      <c r="T942" s="223" t="str">
        <f t="shared" si="8"/>
        <v/>
      </c>
      <c r="V942" s="277" t="str">
        <f t="shared" si="9"/>
        <v/>
      </c>
      <c r="W942" s="233"/>
    </row>
    <row r="943">
      <c r="B943" s="199"/>
      <c r="C943" s="223"/>
      <c r="E943" s="223"/>
      <c r="F943" s="223" t="str">
        <f t="array" ref="F943">IF(E943="","",XLOOKUP(E943,DATOS!$D$6:$D2624,DATOS!$C$6:$C2624,0,0,1))</f>
        <v/>
      </c>
      <c r="G943" s="189"/>
      <c r="H943" s="189"/>
      <c r="I943" s="270"/>
      <c r="J943" s="270"/>
      <c r="K943" s="270" t="str">
        <f t="shared" si="3"/>
        <v/>
      </c>
      <c r="L943" s="271" t="str">
        <f t="shared" si="4"/>
        <v/>
      </c>
      <c r="M943" s="279"/>
      <c r="N943" s="273" t="str">
        <f t="shared" si="5"/>
        <v/>
      </c>
      <c r="O943" s="274"/>
      <c r="P943" s="275"/>
      <c r="Q943" s="275" t="str">
        <f t="shared" si="6"/>
        <v/>
      </c>
      <c r="R943" s="281">
        <f t="shared" si="7"/>
        <v>0</v>
      </c>
      <c r="S943" s="232" t="str">
        <f t="array" ref="S943">XLOOKUP(E943,PESOS!$B$2:$B2624,PESOS!$F$2:$F2624,"")</f>
        <v/>
      </c>
      <c r="T943" s="223" t="str">
        <f t="shared" si="8"/>
        <v/>
      </c>
      <c r="V943" s="277" t="str">
        <f t="shared" si="9"/>
        <v/>
      </c>
      <c r="W943" s="233"/>
    </row>
    <row r="944">
      <c r="B944" s="199"/>
      <c r="C944" s="223"/>
      <c r="E944" s="223"/>
      <c r="F944" s="223" t="str">
        <f t="array" ref="F944">IF(E944="","",XLOOKUP(E944,DATOS!$D$6:$D2624,DATOS!$C$6:$C2624,0,0,1))</f>
        <v/>
      </c>
      <c r="G944" s="189"/>
      <c r="H944" s="189"/>
      <c r="I944" s="270"/>
      <c r="J944" s="270"/>
      <c r="K944" s="270" t="str">
        <f t="shared" si="3"/>
        <v/>
      </c>
      <c r="L944" s="271" t="str">
        <f t="shared" si="4"/>
        <v/>
      </c>
      <c r="M944" s="279"/>
      <c r="N944" s="273" t="str">
        <f t="shared" si="5"/>
        <v/>
      </c>
      <c r="O944" s="274"/>
      <c r="P944" s="275"/>
      <c r="Q944" s="275" t="str">
        <f t="shared" si="6"/>
        <v/>
      </c>
      <c r="R944" s="281">
        <f t="shared" si="7"/>
        <v>0</v>
      </c>
      <c r="S944" s="232" t="str">
        <f t="array" ref="S944">XLOOKUP(E944,PESOS!$B$2:$B2624,PESOS!$F$2:$F2624,"")</f>
        <v/>
      </c>
      <c r="T944" s="223" t="str">
        <f t="shared" si="8"/>
        <v/>
      </c>
      <c r="V944" s="277" t="str">
        <f t="shared" si="9"/>
        <v/>
      </c>
      <c r="W944" s="233"/>
    </row>
    <row r="945">
      <c r="B945" s="199"/>
      <c r="C945" s="223"/>
      <c r="E945" s="223"/>
      <c r="F945" s="223" t="str">
        <f t="array" ref="F945">IF(E945="","",XLOOKUP(E945,DATOS!$D$6:$D2624,DATOS!$C$6:$C2624,0,0,1))</f>
        <v/>
      </c>
      <c r="G945" s="189"/>
      <c r="H945" s="189"/>
      <c r="I945" s="270"/>
      <c r="J945" s="270"/>
      <c r="K945" s="270" t="str">
        <f t="shared" si="3"/>
        <v/>
      </c>
      <c r="L945" s="271" t="str">
        <f t="shared" si="4"/>
        <v/>
      </c>
      <c r="M945" s="279"/>
      <c r="N945" s="273" t="str">
        <f t="shared" si="5"/>
        <v/>
      </c>
      <c r="O945" s="274"/>
      <c r="P945" s="275"/>
      <c r="Q945" s="275" t="str">
        <f t="shared" si="6"/>
        <v/>
      </c>
      <c r="R945" s="281">
        <f t="shared" si="7"/>
        <v>0</v>
      </c>
      <c r="S945" s="232" t="str">
        <f t="array" ref="S945">XLOOKUP(E945,PESOS!$B$2:$B2624,PESOS!$F$2:$F2624,"")</f>
        <v/>
      </c>
      <c r="T945" s="223" t="str">
        <f t="shared" si="8"/>
        <v/>
      </c>
      <c r="V945" s="277" t="str">
        <f t="shared" si="9"/>
        <v/>
      </c>
      <c r="W945" s="233"/>
    </row>
    <row r="946">
      <c r="B946" s="199"/>
      <c r="C946" s="223"/>
      <c r="E946" s="223"/>
      <c r="F946" s="223" t="str">
        <f t="array" ref="F946">IF(E946="","",XLOOKUP(E946,DATOS!$D$6:$D2624,DATOS!$C$6:$C2624,0,0,1))</f>
        <v/>
      </c>
      <c r="G946" s="189"/>
      <c r="H946" s="189"/>
      <c r="I946" s="270"/>
      <c r="J946" s="270"/>
      <c r="K946" s="270" t="str">
        <f t="shared" si="3"/>
        <v/>
      </c>
      <c r="L946" s="271" t="str">
        <f t="shared" si="4"/>
        <v/>
      </c>
      <c r="M946" s="279"/>
      <c r="N946" s="273" t="str">
        <f t="shared" si="5"/>
        <v/>
      </c>
      <c r="O946" s="274"/>
      <c r="P946" s="275"/>
      <c r="Q946" s="275" t="str">
        <f t="shared" si="6"/>
        <v/>
      </c>
      <c r="R946" s="281">
        <f t="shared" si="7"/>
        <v>0</v>
      </c>
      <c r="S946" s="232" t="str">
        <f t="array" ref="S946">XLOOKUP(E946,PESOS!$B$2:$B2624,PESOS!$F$2:$F2624,"")</f>
        <v/>
      </c>
      <c r="T946" s="223" t="str">
        <f t="shared" si="8"/>
        <v/>
      </c>
      <c r="V946" s="277" t="str">
        <f t="shared" si="9"/>
        <v/>
      </c>
      <c r="W946" s="233"/>
    </row>
    <row r="947">
      <c r="B947" s="199"/>
      <c r="C947" s="223"/>
      <c r="E947" s="223"/>
      <c r="F947" s="223" t="str">
        <f t="array" ref="F947">IF(E947="","",XLOOKUP(E947,DATOS!$D$6:$D2624,DATOS!$C$6:$C2624,0,0,1))</f>
        <v/>
      </c>
      <c r="G947" s="189"/>
      <c r="H947" s="189"/>
      <c r="I947" s="270"/>
      <c r="J947" s="270"/>
      <c r="K947" s="270" t="str">
        <f t="shared" si="3"/>
        <v/>
      </c>
      <c r="L947" s="271" t="str">
        <f t="shared" si="4"/>
        <v/>
      </c>
      <c r="M947" s="279"/>
      <c r="N947" s="273" t="str">
        <f t="shared" si="5"/>
        <v/>
      </c>
      <c r="O947" s="274"/>
      <c r="P947" s="275"/>
      <c r="Q947" s="275" t="str">
        <f t="shared" si="6"/>
        <v/>
      </c>
      <c r="R947" s="281">
        <f t="shared" si="7"/>
        <v>0</v>
      </c>
      <c r="S947" s="232" t="str">
        <f t="array" ref="S947">XLOOKUP(E947,PESOS!$B$2:$B2624,PESOS!$F$2:$F2624,"")</f>
        <v/>
      </c>
      <c r="T947" s="223" t="str">
        <f t="shared" si="8"/>
        <v/>
      </c>
      <c r="V947" s="277" t="str">
        <f t="shared" si="9"/>
        <v/>
      </c>
      <c r="W947" s="233"/>
    </row>
    <row r="948">
      <c r="B948" s="199"/>
      <c r="C948" s="223"/>
      <c r="E948" s="223"/>
      <c r="F948" s="223" t="str">
        <f t="array" ref="F948">IF(E948="","",XLOOKUP(E948,DATOS!$D$6:$D2624,DATOS!$C$6:$C2624,0,0,1))</f>
        <v/>
      </c>
      <c r="G948" s="189"/>
      <c r="H948" s="189"/>
      <c r="I948" s="270"/>
      <c r="J948" s="270"/>
      <c r="K948" s="270" t="str">
        <f t="shared" si="3"/>
        <v/>
      </c>
      <c r="L948" s="271" t="str">
        <f t="shared" si="4"/>
        <v/>
      </c>
      <c r="M948" s="279"/>
      <c r="N948" s="273" t="str">
        <f t="shared" si="5"/>
        <v/>
      </c>
      <c r="O948" s="274"/>
      <c r="P948" s="275"/>
      <c r="Q948" s="275" t="str">
        <f t="shared" si="6"/>
        <v/>
      </c>
      <c r="R948" s="281">
        <f t="shared" si="7"/>
        <v>0</v>
      </c>
      <c r="S948" s="232" t="str">
        <f t="array" ref="S948">XLOOKUP(E948,PESOS!$B$2:$B2624,PESOS!$F$2:$F2624,"")</f>
        <v/>
      </c>
      <c r="T948" s="223" t="str">
        <f t="shared" si="8"/>
        <v/>
      </c>
      <c r="V948" s="277" t="str">
        <f t="shared" si="9"/>
        <v/>
      </c>
      <c r="W948" s="233"/>
    </row>
    <row r="949">
      <c r="B949" s="199"/>
      <c r="C949" s="223"/>
      <c r="E949" s="223"/>
      <c r="F949" s="223" t="str">
        <f t="array" ref="F949">IF(E949="","",XLOOKUP(E949,DATOS!$D$6:$D2624,DATOS!$C$6:$C2624,0,0,1))</f>
        <v/>
      </c>
      <c r="G949" s="189"/>
      <c r="H949" s="189"/>
      <c r="I949" s="270"/>
      <c r="J949" s="270"/>
      <c r="K949" s="270" t="str">
        <f t="shared" si="3"/>
        <v/>
      </c>
      <c r="L949" s="271" t="str">
        <f t="shared" si="4"/>
        <v/>
      </c>
      <c r="M949" s="279"/>
      <c r="N949" s="273" t="str">
        <f t="shared" si="5"/>
        <v/>
      </c>
      <c r="O949" s="274"/>
      <c r="P949" s="275"/>
      <c r="Q949" s="275" t="str">
        <f t="shared" si="6"/>
        <v/>
      </c>
      <c r="R949" s="281">
        <f t="shared" si="7"/>
        <v>0</v>
      </c>
      <c r="S949" s="232" t="str">
        <f t="array" ref="S949">XLOOKUP(E949,PESOS!$B$2:$B2624,PESOS!$F$2:$F2624,"")</f>
        <v/>
      </c>
      <c r="T949" s="223" t="str">
        <f t="shared" si="8"/>
        <v/>
      </c>
      <c r="V949" s="277" t="str">
        <f t="shared" si="9"/>
        <v/>
      </c>
      <c r="W949" s="233"/>
    </row>
    <row r="950">
      <c r="B950" s="199"/>
      <c r="C950" s="223"/>
      <c r="E950" s="223"/>
      <c r="F950" s="223" t="str">
        <f t="array" ref="F950">IF(E950="","",XLOOKUP(E950,DATOS!$D$6:$D2624,DATOS!$C$6:$C2624,0,0,1))</f>
        <v/>
      </c>
      <c r="G950" s="189"/>
      <c r="H950" s="189"/>
      <c r="I950" s="270"/>
      <c r="J950" s="270"/>
      <c r="K950" s="270" t="str">
        <f t="shared" si="3"/>
        <v/>
      </c>
      <c r="L950" s="271" t="str">
        <f t="shared" si="4"/>
        <v/>
      </c>
      <c r="M950" s="279"/>
      <c r="N950" s="273" t="str">
        <f t="shared" si="5"/>
        <v/>
      </c>
      <c r="O950" s="274"/>
      <c r="P950" s="275"/>
      <c r="Q950" s="275" t="str">
        <f t="shared" si="6"/>
        <v/>
      </c>
      <c r="R950" s="281">
        <f t="shared" si="7"/>
        <v>0</v>
      </c>
      <c r="S950" s="232" t="str">
        <f t="array" ref="S950">XLOOKUP(E950,PESOS!$B$2:$B2624,PESOS!$F$2:$F2624,"")</f>
        <v/>
      </c>
      <c r="T950" s="223" t="str">
        <f t="shared" si="8"/>
        <v/>
      </c>
      <c r="V950" s="277" t="str">
        <f t="shared" si="9"/>
        <v/>
      </c>
      <c r="W950" s="233"/>
    </row>
    <row r="951">
      <c r="B951" s="199"/>
      <c r="C951" s="223"/>
      <c r="E951" s="223"/>
      <c r="F951" s="223" t="str">
        <f t="array" ref="F951">IF(E951="","",XLOOKUP(E951,DATOS!$D$6:$D2624,DATOS!$C$6:$C2624,0,0,1))</f>
        <v/>
      </c>
      <c r="G951" s="189"/>
      <c r="H951" s="189"/>
      <c r="I951" s="270"/>
      <c r="J951" s="270"/>
      <c r="K951" s="270" t="str">
        <f t="shared" si="3"/>
        <v/>
      </c>
      <c r="L951" s="271" t="str">
        <f t="shared" si="4"/>
        <v/>
      </c>
      <c r="M951" s="279"/>
      <c r="N951" s="273" t="str">
        <f t="shared" si="5"/>
        <v/>
      </c>
      <c r="O951" s="274"/>
      <c r="P951" s="275"/>
      <c r="Q951" s="275" t="str">
        <f t="shared" si="6"/>
        <v/>
      </c>
      <c r="R951" s="281">
        <f t="shared" si="7"/>
        <v>0</v>
      </c>
      <c r="S951" s="232" t="str">
        <f t="array" ref="S951">XLOOKUP(E951,PESOS!$B$2:$B2624,PESOS!$F$2:$F2624,"")</f>
        <v/>
      </c>
      <c r="T951" s="223" t="str">
        <f t="shared" si="8"/>
        <v/>
      </c>
      <c r="V951" s="277" t="str">
        <f t="shared" si="9"/>
        <v/>
      </c>
      <c r="W951" s="233"/>
    </row>
    <row r="952">
      <c r="B952" s="199"/>
      <c r="C952" s="223"/>
      <c r="E952" s="223"/>
      <c r="F952" s="223" t="str">
        <f t="array" ref="F952">IF(E952="","",XLOOKUP(E952,DATOS!$D$6:$D2624,DATOS!$C$6:$C2624,0,0,1))</f>
        <v/>
      </c>
      <c r="G952" s="189"/>
      <c r="H952" s="189"/>
      <c r="I952" s="270"/>
      <c r="J952" s="270"/>
      <c r="K952" s="270" t="str">
        <f t="shared" si="3"/>
        <v/>
      </c>
      <c r="L952" s="271" t="str">
        <f t="shared" si="4"/>
        <v/>
      </c>
      <c r="M952" s="279"/>
      <c r="N952" s="273" t="str">
        <f t="shared" si="5"/>
        <v/>
      </c>
      <c r="O952" s="274"/>
      <c r="P952" s="275"/>
      <c r="Q952" s="275" t="str">
        <f t="shared" si="6"/>
        <v/>
      </c>
      <c r="R952" s="281">
        <f t="shared" si="7"/>
        <v>0</v>
      </c>
      <c r="S952" s="232" t="str">
        <f t="array" ref="S952">XLOOKUP(E952,PESOS!$B$2:$B2624,PESOS!$F$2:$F2624,"")</f>
        <v/>
      </c>
      <c r="T952" s="223" t="str">
        <f t="shared" si="8"/>
        <v/>
      </c>
      <c r="V952" s="277" t="str">
        <f t="shared" si="9"/>
        <v/>
      </c>
      <c r="W952" s="233"/>
    </row>
    <row r="953">
      <c r="B953" s="199"/>
      <c r="C953" s="223"/>
      <c r="E953" s="223"/>
      <c r="F953" s="223" t="str">
        <f t="array" ref="F953">IF(E953="","",XLOOKUP(E953,DATOS!$D$6:$D2624,DATOS!$C$6:$C2624,0,0,1))</f>
        <v/>
      </c>
      <c r="G953" s="189"/>
      <c r="H953" s="189"/>
      <c r="I953" s="270"/>
      <c r="J953" s="270"/>
      <c r="K953" s="270" t="str">
        <f t="shared" si="3"/>
        <v/>
      </c>
      <c r="L953" s="271" t="str">
        <f t="shared" si="4"/>
        <v/>
      </c>
      <c r="M953" s="279"/>
      <c r="N953" s="273" t="str">
        <f t="shared" si="5"/>
        <v/>
      </c>
      <c r="O953" s="274"/>
      <c r="P953" s="275"/>
      <c r="Q953" s="275" t="str">
        <f t="shared" si="6"/>
        <v/>
      </c>
      <c r="R953" s="281">
        <f t="shared" si="7"/>
        <v>0</v>
      </c>
      <c r="S953" s="232" t="str">
        <f t="array" ref="S953">XLOOKUP(E953,PESOS!$B$2:$B2624,PESOS!$F$2:$F2624,"")</f>
        <v/>
      </c>
      <c r="T953" s="223" t="str">
        <f t="shared" si="8"/>
        <v/>
      </c>
      <c r="V953" s="277" t="str">
        <f t="shared" si="9"/>
        <v/>
      </c>
      <c r="W953" s="233"/>
    </row>
    <row r="954">
      <c r="B954" s="199"/>
      <c r="C954" s="223"/>
      <c r="E954" s="223"/>
      <c r="F954" s="223" t="str">
        <f t="array" ref="F954">IF(E954="","",XLOOKUP(E954,DATOS!$D$6:$D2624,DATOS!$C$6:$C2624,0,0,1))</f>
        <v/>
      </c>
      <c r="G954" s="189"/>
      <c r="H954" s="189"/>
      <c r="I954" s="270"/>
      <c r="J954" s="270"/>
      <c r="K954" s="270" t="str">
        <f t="shared" si="3"/>
        <v/>
      </c>
      <c r="L954" s="271" t="str">
        <f t="shared" si="4"/>
        <v/>
      </c>
      <c r="M954" s="279"/>
      <c r="N954" s="273" t="str">
        <f t="shared" si="5"/>
        <v/>
      </c>
      <c r="O954" s="274"/>
      <c r="P954" s="275"/>
      <c r="Q954" s="275" t="str">
        <f t="shared" si="6"/>
        <v/>
      </c>
      <c r="R954" s="281">
        <f t="shared" si="7"/>
        <v>0</v>
      </c>
      <c r="S954" s="232" t="str">
        <f t="array" ref="S954">XLOOKUP(E954,PESOS!$B$2:$B2624,PESOS!$F$2:$F2624,"")</f>
        <v/>
      </c>
      <c r="T954" s="223" t="str">
        <f t="shared" si="8"/>
        <v/>
      </c>
      <c r="V954" s="277" t="str">
        <f t="shared" si="9"/>
        <v/>
      </c>
      <c r="W954" s="233"/>
    </row>
    <row r="955">
      <c r="B955" s="199"/>
      <c r="C955" s="223"/>
      <c r="E955" s="223"/>
      <c r="F955" s="223" t="str">
        <f t="array" ref="F955">IF(E955="","",XLOOKUP(E955,DATOS!$D$6:$D2624,DATOS!$C$6:$C2624,0,0,1))</f>
        <v/>
      </c>
      <c r="G955" s="189"/>
      <c r="H955" s="189"/>
      <c r="I955" s="270"/>
      <c r="J955" s="270"/>
      <c r="K955" s="270" t="str">
        <f t="shared" si="3"/>
        <v/>
      </c>
      <c r="L955" s="271" t="str">
        <f t="shared" si="4"/>
        <v/>
      </c>
      <c r="M955" s="279"/>
      <c r="N955" s="273" t="str">
        <f t="shared" si="5"/>
        <v/>
      </c>
      <c r="O955" s="274"/>
      <c r="P955" s="275"/>
      <c r="Q955" s="275" t="str">
        <f t="shared" si="6"/>
        <v/>
      </c>
      <c r="R955" s="281">
        <f t="shared" si="7"/>
        <v>0</v>
      </c>
      <c r="S955" s="232" t="str">
        <f t="array" ref="S955">XLOOKUP(E955,PESOS!$B$2:$B2624,PESOS!$F$2:$F2624,"")</f>
        <v/>
      </c>
      <c r="T955" s="223" t="str">
        <f t="shared" si="8"/>
        <v/>
      </c>
      <c r="V955" s="277" t="str">
        <f t="shared" si="9"/>
        <v/>
      </c>
      <c r="W955" s="233"/>
    </row>
    <row r="956">
      <c r="B956" s="199"/>
      <c r="C956" s="223"/>
      <c r="E956" s="223"/>
      <c r="F956" s="223" t="str">
        <f t="array" ref="F956">IF(E956="","",XLOOKUP(E956,DATOS!$D$6:$D2624,DATOS!$C$6:$C2624,0,0,1))</f>
        <v/>
      </c>
      <c r="G956" s="189"/>
      <c r="H956" s="189"/>
      <c r="I956" s="270"/>
      <c r="J956" s="270"/>
      <c r="K956" s="270" t="str">
        <f t="shared" si="3"/>
        <v/>
      </c>
      <c r="L956" s="271" t="str">
        <f t="shared" si="4"/>
        <v/>
      </c>
      <c r="M956" s="279"/>
      <c r="N956" s="273" t="str">
        <f t="shared" si="5"/>
        <v/>
      </c>
      <c r="O956" s="274"/>
      <c r="P956" s="275"/>
      <c r="Q956" s="275" t="str">
        <f t="shared" si="6"/>
        <v/>
      </c>
      <c r="R956" s="281">
        <f t="shared" si="7"/>
        <v>0</v>
      </c>
      <c r="S956" s="232" t="str">
        <f t="array" ref="S956">XLOOKUP(E956,PESOS!$B$2:$B2624,PESOS!$F$2:$F2624,"")</f>
        <v/>
      </c>
      <c r="T956" s="223" t="str">
        <f t="shared" si="8"/>
        <v/>
      </c>
      <c r="V956" s="277" t="str">
        <f t="shared" si="9"/>
        <v/>
      </c>
      <c r="W956" s="233"/>
    </row>
    <row r="957">
      <c r="B957" s="199"/>
      <c r="C957" s="223"/>
      <c r="E957" s="223"/>
      <c r="F957" s="223" t="str">
        <f t="array" ref="F957">IF(E957="","",XLOOKUP(E957,DATOS!$D$6:$D2624,DATOS!$C$6:$C2624,0,0,1))</f>
        <v/>
      </c>
      <c r="G957" s="189"/>
      <c r="H957" s="189"/>
      <c r="I957" s="270"/>
      <c r="J957" s="270"/>
      <c r="K957" s="270" t="str">
        <f t="shared" si="3"/>
        <v/>
      </c>
      <c r="L957" s="271" t="str">
        <f t="shared" si="4"/>
        <v/>
      </c>
      <c r="M957" s="279"/>
      <c r="N957" s="273" t="str">
        <f t="shared" si="5"/>
        <v/>
      </c>
      <c r="O957" s="274"/>
      <c r="P957" s="275"/>
      <c r="Q957" s="275" t="str">
        <f t="shared" si="6"/>
        <v/>
      </c>
      <c r="R957" s="281">
        <f t="shared" si="7"/>
        <v>0</v>
      </c>
      <c r="S957" s="232" t="str">
        <f t="array" ref="S957">XLOOKUP(E957,PESOS!$B$2:$B2624,PESOS!$F$2:$F2624,"")</f>
        <v/>
      </c>
      <c r="T957" s="223" t="str">
        <f t="shared" si="8"/>
        <v/>
      </c>
      <c r="V957" s="277" t="str">
        <f t="shared" si="9"/>
        <v/>
      </c>
      <c r="W957" s="233"/>
    </row>
    <row r="958">
      <c r="B958" s="199"/>
      <c r="C958" s="223"/>
      <c r="E958" s="223"/>
      <c r="F958" s="223" t="str">
        <f t="array" ref="F958">IF(E958="","",XLOOKUP(E958,DATOS!$D$6:$D2624,DATOS!$C$6:$C2624,0,0,1))</f>
        <v/>
      </c>
      <c r="G958" s="189"/>
      <c r="H958" s="189"/>
      <c r="I958" s="270"/>
      <c r="J958" s="270"/>
      <c r="K958" s="270" t="str">
        <f t="shared" si="3"/>
        <v/>
      </c>
      <c r="L958" s="271" t="str">
        <f t="shared" si="4"/>
        <v/>
      </c>
      <c r="M958" s="279"/>
      <c r="N958" s="273" t="str">
        <f t="shared" si="5"/>
        <v/>
      </c>
      <c r="O958" s="274"/>
      <c r="P958" s="275"/>
      <c r="Q958" s="275" t="str">
        <f t="shared" si="6"/>
        <v/>
      </c>
      <c r="R958" s="281">
        <f t="shared" si="7"/>
        <v>0</v>
      </c>
      <c r="S958" s="232" t="str">
        <f t="array" ref="S958">XLOOKUP(E958,PESOS!$B$2:$B2624,PESOS!$F$2:$F2624,"")</f>
        <v/>
      </c>
      <c r="T958" s="223" t="str">
        <f t="shared" si="8"/>
        <v/>
      </c>
      <c r="V958" s="277" t="str">
        <f t="shared" si="9"/>
        <v/>
      </c>
      <c r="W958" s="233"/>
    </row>
    <row r="959">
      <c r="B959" s="199"/>
      <c r="C959" s="223"/>
      <c r="E959" s="223"/>
      <c r="F959" s="223" t="str">
        <f t="array" ref="F959">IF(E959="","",XLOOKUP(E959,DATOS!$D$6:$D2624,DATOS!$C$6:$C2624,0,0,1))</f>
        <v/>
      </c>
      <c r="G959" s="189"/>
      <c r="H959" s="189"/>
      <c r="I959" s="270"/>
      <c r="J959" s="270"/>
      <c r="K959" s="270" t="str">
        <f t="shared" si="3"/>
        <v/>
      </c>
      <c r="L959" s="271" t="str">
        <f t="shared" si="4"/>
        <v/>
      </c>
      <c r="M959" s="279"/>
      <c r="N959" s="273" t="str">
        <f t="shared" si="5"/>
        <v/>
      </c>
      <c r="O959" s="274"/>
      <c r="P959" s="275"/>
      <c r="Q959" s="275" t="str">
        <f t="shared" si="6"/>
        <v/>
      </c>
      <c r="R959" s="281">
        <f t="shared" si="7"/>
        <v>0</v>
      </c>
      <c r="S959" s="232" t="str">
        <f t="array" ref="S959">XLOOKUP(E959,PESOS!$B$2:$B2624,PESOS!$F$2:$F2624,"")</f>
        <v/>
      </c>
      <c r="T959" s="223" t="str">
        <f t="shared" si="8"/>
        <v/>
      </c>
      <c r="V959" s="277" t="str">
        <f t="shared" si="9"/>
        <v/>
      </c>
      <c r="W959" s="233"/>
    </row>
    <row r="960">
      <c r="B960" s="199"/>
      <c r="C960" s="223"/>
      <c r="E960" s="223"/>
      <c r="F960" s="223" t="str">
        <f t="array" ref="F960">IF(E960="","",XLOOKUP(E960,DATOS!$D$6:$D2624,DATOS!$C$6:$C2624,0,0,1))</f>
        <v/>
      </c>
      <c r="G960" s="189"/>
      <c r="H960" s="189"/>
      <c r="I960" s="270"/>
      <c r="J960" s="270"/>
      <c r="K960" s="270" t="str">
        <f t="shared" si="3"/>
        <v/>
      </c>
      <c r="L960" s="271" t="str">
        <f t="shared" si="4"/>
        <v/>
      </c>
      <c r="M960" s="279"/>
      <c r="N960" s="273" t="str">
        <f t="shared" si="5"/>
        <v/>
      </c>
      <c r="O960" s="274"/>
      <c r="P960" s="275"/>
      <c r="Q960" s="275" t="str">
        <f t="shared" si="6"/>
        <v/>
      </c>
      <c r="R960" s="281">
        <f t="shared" si="7"/>
        <v>0</v>
      </c>
      <c r="S960" s="232" t="str">
        <f t="array" ref="S960">XLOOKUP(E960,PESOS!$B$2:$B2624,PESOS!$F$2:$F2624,"")</f>
        <v/>
      </c>
      <c r="T960" s="223" t="str">
        <f t="shared" si="8"/>
        <v/>
      </c>
      <c r="V960" s="277" t="str">
        <f t="shared" si="9"/>
        <v/>
      </c>
      <c r="W960" s="233"/>
    </row>
    <row r="961">
      <c r="B961" s="199"/>
      <c r="C961" s="223"/>
      <c r="E961" s="223"/>
      <c r="F961" s="223" t="str">
        <f t="array" ref="F961">IF(E961="","",XLOOKUP(E961,DATOS!$D$6:$D2624,DATOS!$C$6:$C2624,0,0,1))</f>
        <v/>
      </c>
      <c r="G961" s="189"/>
      <c r="H961" s="189"/>
      <c r="I961" s="270"/>
      <c r="J961" s="270"/>
      <c r="K961" s="270" t="str">
        <f t="shared" si="3"/>
        <v/>
      </c>
      <c r="L961" s="271" t="str">
        <f t="shared" si="4"/>
        <v/>
      </c>
      <c r="M961" s="279"/>
      <c r="N961" s="273" t="str">
        <f t="shared" si="5"/>
        <v/>
      </c>
      <c r="O961" s="274"/>
      <c r="P961" s="275"/>
      <c r="Q961" s="275" t="str">
        <f t="shared" si="6"/>
        <v/>
      </c>
      <c r="R961" s="281">
        <f t="shared" si="7"/>
        <v>0</v>
      </c>
      <c r="S961" s="232" t="str">
        <f t="array" ref="S961">XLOOKUP(E961,PESOS!$B$2:$B2624,PESOS!$F$2:$F2624,"")</f>
        <v/>
      </c>
      <c r="T961" s="223" t="str">
        <f t="shared" si="8"/>
        <v/>
      </c>
      <c r="V961" s="277" t="str">
        <f t="shared" si="9"/>
        <v/>
      </c>
      <c r="W961" s="233"/>
    </row>
    <row r="962">
      <c r="B962" s="199"/>
      <c r="C962" s="223"/>
      <c r="E962" s="223"/>
      <c r="F962" s="223" t="str">
        <f t="array" ref="F962">IF(E962="","",XLOOKUP(E962,DATOS!$D$6:$D2624,DATOS!$C$6:$C2624,0,0,1))</f>
        <v/>
      </c>
      <c r="G962" s="189"/>
      <c r="H962" s="189"/>
      <c r="I962" s="270"/>
      <c r="J962" s="270"/>
      <c r="K962" s="270" t="str">
        <f t="shared" si="3"/>
        <v/>
      </c>
      <c r="L962" s="271" t="str">
        <f t="shared" si="4"/>
        <v/>
      </c>
      <c r="M962" s="279"/>
      <c r="N962" s="273" t="str">
        <f t="shared" si="5"/>
        <v/>
      </c>
      <c r="O962" s="274"/>
      <c r="P962" s="275"/>
      <c r="Q962" s="275" t="str">
        <f t="shared" si="6"/>
        <v/>
      </c>
      <c r="R962" s="281">
        <f t="shared" si="7"/>
        <v>0</v>
      </c>
      <c r="S962" s="232" t="str">
        <f t="array" ref="S962">XLOOKUP(E962,PESOS!$B$2:$B2624,PESOS!$F$2:$F2624,"")</f>
        <v/>
      </c>
      <c r="T962" s="223" t="str">
        <f t="shared" si="8"/>
        <v/>
      </c>
      <c r="V962" s="277" t="str">
        <f t="shared" si="9"/>
        <v/>
      </c>
      <c r="W962" s="233"/>
    </row>
    <row r="963">
      <c r="B963" s="199"/>
      <c r="C963" s="223"/>
      <c r="E963" s="223"/>
      <c r="F963" s="223" t="str">
        <f t="array" ref="F963">IF(E963="","",XLOOKUP(E963,DATOS!$D$6:$D2624,DATOS!$C$6:$C2624,0,0,1))</f>
        <v/>
      </c>
      <c r="G963" s="189"/>
      <c r="H963" s="189"/>
      <c r="I963" s="270"/>
      <c r="J963" s="270"/>
      <c r="K963" s="270" t="str">
        <f t="shared" si="3"/>
        <v/>
      </c>
      <c r="L963" s="271" t="str">
        <f t="shared" si="4"/>
        <v/>
      </c>
      <c r="M963" s="279"/>
      <c r="N963" s="273" t="str">
        <f t="shared" si="5"/>
        <v/>
      </c>
      <c r="O963" s="274"/>
      <c r="P963" s="275"/>
      <c r="Q963" s="275" t="str">
        <f t="shared" si="6"/>
        <v/>
      </c>
      <c r="R963" s="281">
        <f t="shared" si="7"/>
        <v>0</v>
      </c>
      <c r="S963" s="232" t="str">
        <f t="array" ref="S963">XLOOKUP(E963,PESOS!$B$2:$B2624,PESOS!$F$2:$F2624,"")</f>
        <v/>
      </c>
      <c r="T963" s="223" t="str">
        <f t="shared" si="8"/>
        <v/>
      </c>
      <c r="V963" s="277" t="str">
        <f t="shared" si="9"/>
        <v/>
      </c>
      <c r="W963" s="233"/>
    </row>
    <row r="964">
      <c r="B964" s="199"/>
      <c r="C964" s="223"/>
      <c r="E964" s="223"/>
      <c r="F964" s="223" t="str">
        <f t="array" ref="F964">IF(E964="","",XLOOKUP(E964,DATOS!$D$6:$D2624,DATOS!$C$6:$C2624,0,0,1))</f>
        <v/>
      </c>
      <c r="G964" s="189"/>
      <c r="H964" s="189"/>
      <c r="I964" s="270"/>
      <c r="J964" s="270"/>
      <c r="K964" s="270" t="str">
        <f t="shared" si="3"/>
        <v/>
      </c>
      <c r="L964" s="271" t="str">
        <f t="shared" si="4"/>
        <v/>
      </c>
      <c r="M964" s="279"/>
      <c r="N964" s="273" t="str">
        <f t="shared" si="5"/>
        <v/>
      </c>
      <c r="O964" s="274"/>
      <c r="P964" s="275"/>
      <c r="Q964" s="275" t="str">
        <f t="shared" si="6"/>
        <v/>
      </c>
      <c r="R964" s="281">
        <f t="shared" si="7"/>
        <v>0</v>
      </c>
      <c r="S964" s="232" t="str">
        <f t="array" ref="S964">XLOOKUP(E964,PESOS!$B$2:$B2624,PESOS!$F$2:$F2624,"")</f>
        <v/>
      </c>
      <c r="T964" s="223" t="str">
        <f t="shared" si="8"/>
        <v/>
      </c>
      <c r="V964" s="277" t="str">
        <f t="shared" si="9"/>
        <v/>
      </c>
      <c r="W964" s="233"/>
    </row>
    <row r="965">
      <c r="B965" s="199"/>
      <c r="C965" s="223"/>
      <c r="E965" s="223"/>
      <c r="F965" s="223" t="str">
        <f t="array" ref="F965">IF(E965="","",XLOOKUP(E965,DATOS!$D$6:$D2624,DATOS!$C$6:$C2624,0,0,1))</f>
        <v/>
      </c>
      <c r="G965" s="189"/>
      <c r="H965" s="189"/>
      <c r="I965" s="270"/>
      <c r="J965" s="270"/>
      <c r="K965" s="270" t="str">
        <f t="shared" si="3"/>
        <v/>
      </c>
      <c r="L965" s="271" t="str">
        <f t="shared" si="4"/>
        <v/>
      </c>
      <c r="M965" s="279"/>
      <c r="N965" s="273" t="str">
        <f t="shared" si="5"/>
        <v/>
      </c>
      <c r="O965" s="274"/>
      <c r="P965" s="275"/>
      <c r="Q965" s="275" t="str">
        <f t="shared" si="6"/>
        <v/>
      </c>
      <c r="R965" s="281">
        <f t="shared" si="7"/>
        <v>0</v>
      </c>
      <c r="S965" s="232" t="str">
        <f t="array" ref="S965">XLOOKUP(E965,PESOS!$B$2:$B2624,PESOS!$F$2:$F2624,"")</f>
        <v/>
      </c>
      <c r="T965" s="223" t="str">
        <f t="shared" si="8"/>
        <v/>
      </c>
      <c r="V965" s="277" t="str">
        <f t="shared" si="9"/>
        <v/>
      </c>
      <c r="W965" s="233"/>
    </row>
    <row r="966">
      <c r="B966" s="199"/>
      <c r="C966" s="223"/>
      <c r="E966" s="223"/>
      <c r="F966" s="223" t="str">
        <f t="array" ref="F966">IF(E966="","",XLOOKUP(E966,DATOS!$D$6:$D2624,DATOS!$C$6:$C2624,0,0,1))</f>
        <v/>
      </c>
      <c r="G966" s="189"/>
      <c r="H966" s="189"/>
      <c r="I966" s="270"/>
      <c r="J966" s="270"/>
      <c r="K966" s="270" t="str">
        <f t="shared" si="3"/>
        <v/>
      </c>
      <c r="L966" s="271" t="str">
        <f t="shared" si="4"/>
        <v/>
      </c>
      <c r="M966" s="279"/>
      <c r="N966" s="273" t="str">
        <f t="shared" si="5"/>
        <v/>
      </c>
      <c r="O966" s="274"/>
      <c r="P966" s="275"/>
      <c r="Q966" s="275" t="str">
        <f t="shared" si="6"/>
        <v/>
      </c>
      <c r="R966" s="281">
        <f t="shared" si="7"/>
        <v>0</v>
      </c>
      <c r="S966" s="232" t="str">
        <f t="array" ref="S966">XLOOKUP(E966,PESOS!$B$2:$B2624,PESOS!$F$2:$F2624,"")</f>
        <v/>
      </c>
      <c r="T966" s="223" t="str">
        <f t="shared" si="8"/>
        <v/>
      </c>
      <c r="V966" s="277" t="str">
        <f t="shared" si="9"/>
        <v/>
      </c>
      <c r="W966" s="233"/>
    </row>
    <row r="967">
      <c r="B967" s="199"/>
      <c r="C967" s="223"/>
      <c r="E967" s="223"/>
      <c r="F967" s="223" t="str">
        <f t="array" ref="F967">IF(E967="","",XLOOKUP(E967,DATOS!$D$6:$D2624,DATOS!$C$6:$C2624,0,0,1))</f>
        <v/>
      </c>
      <c r="G967" s="189"/>
      <c r="H967" s="189"/>
      <c r="I967" s="270"/>
      <c r="J967" s="270"/>
      <c r="K967" s="270" t="str">
        <f t="shared" si="3"/>
        <v/>
      </c>
      <c r="L967" s="271" t="str">
        <f t="shared" si="4"/>
        <v/>
      </c>
      <c r="M967" s="279"/>
      <c r="N967" s="273" t="str">
        <f t="shared" si="5"/>
        <v/>
      </c>
      <c r="O967" s="274"/>
      <c r="P967" s="275"/>
      <c r="Q967" s="275" t="str">
        <f t="shared" si="6"/>
        <v/>
      </c>
      <c r="R967" s="281">
        <f t="shared" si="7"/>
        <v>0</v>
      </c>
      <c r="S967" s="232" t="str">
        <f t="array" ref="S967">XLOOKUP(E967,PESOS!$B$2:$B2624,PESOS!$F$2:$F2624,"")</f>
        <v/>
      </c>
      <c r="T967" s="223" t="str">
        <f t="shared" si="8"/>
        <v/>
      </c>
      <c r="V967" s="277" t="str">
        <f t="shared" si="9"/>
        <v/>
      </c>
      <c r="W967" s="233"/>
    </row>
    <row r="968">
      <c r="B968" s="199"/>
      <c r="C968" s="223"/>
      <c r="E968" s="223"/>
      <c r="F968" s="223" t="str">
        <f t="array" ref="F968">IF(E968="","",XLOOKUP(E968,DATOS!$D$6:$D2624,DATOS!$C$6:$C2624,0,0,1))</f>
        <v/>
      </c>
      <c r="G968" s="189"/>
      <c r="H968" s="189"/>
      <c r="I968" s="270"/>
      <c r="J968" s="270"/>
      <c r="K968" s="270" t="str">
        <f t="shared" si="3"/>
        <v/>
      </c>
      <c r="L968" s="271" t="str">
        <f t="shared" si="4"/>
        <v/>
      </c>
      <c r="M968" s="279"/>
      <c r="N968" s="273" t="str">
        <f t="shared" si="5"/>
        <v/>
      </c>
      <c r="O968" s="274"/>
      <c r="P968" s="275"/>
      <c r="Q968" s="275" t="str">
        <f t="shared" si="6"/>
        <v/>
      </c>
      <c r="R968" s="281">
        <f t="shared" si="7"/>
        <v>0</v>
      </c>
      <c r="S968" s="232" t="str">
        <f t="array" ref="S968">XLOOKUP(E968,PESOS!$B$2:$B2624,PESOS!$F$2:$F2624,"")</f>
        <v/>
      </c>
      <c r="T968" s="223" t="str">
        <f t="shared" si="8"/>
        <v/>
      </c>
      <c r="V968" s="277" t="str">
        <f t="shared" si="9"/>
        <v/>
      </c>
      <c r="W968" s="233"/>
    </row>
    <row r="969">
      <c r="B969" s="199"/>
      <c r="C969" s="223"/>
      <c r="E969" s="223"/>
      <c r="F969" s="223" t="str">
        <f t="array" ref="F969">IF(E969="","",XLOOKUP(E969,DATOS!$D$6:$D2624,DATOS!$C$6:$C2624,0,0,1))</f>
        <v/>
      </c>
      <c r="G969" s="189"/>
      <c r="H969" s="189"/>
      <c r="I969" s="270"/>
      <c r="J969" s="270"/>
      <c r="K969" s="270" t="str">
        <f t="shared" si="3"/>
        <v/>
      </c>
      <c r="L969" s="271" t="str">
        <f t="shared" si="4"/>
        <v/>
      </c>
      <c r="M969" s="279"/>
      <c r="N969" s="273" t="str">
        <f t="shared" si="5"/>
        <v/>
      </c>
      <c r="O969" s="274"/>
      <c r="P969" s="275"/>
      <c r="Q969" s="275" t="str">
        <f t="shared" si="6"/>
        <v/>
      </c>
      <c r="R969" s="281">
        <f t="shared" si="7"/>
        <v>0</v>
      </c>
      <c r="S969" s="232" t="str">
        <f t="array" ref="S969">XLOOKUP(E969,PESOS!$B$2:$B2624,PESOS!$F$2:$F2624,"")</f>
        <v/>
      </c>
      <c r="T969" s="223" t="str">
        <f t="shared" si="8"/>
        <v/>
      </c>
      <c r="V969" s="277" t="str">
        <f t="shared" si="9"/>
        <v/>
      </c>
      <c r="W969" s="233"/>
    </row>
    <row r="970">
      <c r="B970" s="199"/>
      <c r="C970" s="223"/>
      <c r="E970" s="223"/>
      <c r="F970" s="223" t="str">
        <f t="array" ref="F970">IF(E970="","",XLOOKUP(E970,DATOS!$D$6:$D2624,DATOS!$C$6:$C2624,0,0,1))</f>
        <v/>
      </c>
      <c r="G970" s="189"/>
      <c r="H970" s="189"/>
      <c r="I970" s="270"/>
      <c r="J970" s="270"/>
      <c r="K970" s="270" t="str">
        <f t="shared" si="3"/>
        <v/>
      </c>
      <c r="L970" s="271" t="str">
        <f t="shared" si="4"/>
        <v/>
      </c>
      <c r="M970" s="279"/>
      <c r="N970" s="273" t="str">
        <f t="shared" si="5"/>
        <v/>
      </c>
      <c r="O970" s="274"/>
      <c r="P970" s="275"/>
      <c r="Q970" s="275" t="str">
        <f t="shared" si="6"/>
        <v/>
      </c>
      <c r="R970" s="281">
        <f t="shared" si="7"/>
        <v>0</v>
      </c>
      <c r="S970" s="232" t="str">
        <f t="array" ref="S970">XLOOKUP(E970,PESOS!$B$2:$B2624,PESOS!$F$2:$F2624,"")</f>
        <v/>
      </c>
      <c r="T970" s="223" t="str">
        <f t="shared" si="8"/>
        <v/>
      </c>
      <c r="V970" s="277" t="str">
        <f t="shared" si="9"/>
        <v/>
      </c>
      <c r="W970" s="233"/>
    </row>
    <row r="971">
      <c r="B971" s="199"/>
      <c r="C971" s="223"/>
      <c r="E971" s="223"/>
      <c r="F971" s="223" t="str">
        <f t="array" ref="F971">IF(E971="","",XLOOKUP(E971,DATOS!$D$6:$D2624,DATOS!$C$6:$C2624,0,0,1))</f>
        <v/>
      </c>
      <c r="G971" s="189"/>
      <c r="H971" s="189"/>
      <c r="I971" s="270"/>
      <c r="J971" s="270"/>
      <c r="K971" s="270" t="str">
        <f t="shared" si="3"/>
        <v/>
      </c>
      <c r="L971" s="271" t="str">
        <f t="shared" si="4"/>
        <v/>
      </c>
      <c r="M971" s="279"/>
      <c r="N971" s="273" t="str">
        <f t="shared" si="5"/>
        <v/>
      </c>
      <c r="O971" s="274"/>
      <c r="P971" s="275"/>
      <c r="Q971" s="275" t="str">
        <f t="shared" si="6"/>
        <v/>
      </c>
      <c r="R971" s="281">
        <f t="shared" si="7"/>
        <v>0</v>
      </c>
      <c r="S971" s="232" t="str">
        <f t="array" ref="S971">XLOOKUP(E971,PESOS!$B$2:$B2624,PESOS!$F$2:$F2624,"")</f>
        <v/>
      </c>
      <c r="T971" s="223" t="str">
        <f t="shared" si="8"/>
        <v/>
      </c>
      <c r="V971" s="277" t="str">
        <f t="shared" si="9"/>
        <v/>
      </c>
      <c r="W971" s="233"/>
    </row>
    <row r="972">
      <c r="B972" s="199"/>
      <c r="C972" s="223"/>
      <c r="E972" s="223"/>
      <c r="F972" s="223" t="str">
        <f t="array" ref="F972">IF(E972="","",XLOOKUP(E972,DATOS!$D$6:$D2624,DATOS!$C$6:$C2624,0,0,1))</f>
        <v/>
      </c>
      <c r="G972" s="189"/>
      <c r="H972" s="189"/>
      <c r="I972" s="270"/>
      <c r="J972" s="270"/>
      <c r="K972" s="270" t="str">
        <f t="shared" si="3"/>
        <v/>
      </c>
      <c r="L972" s="271" t="str">
        <f t="shared" si="4"/>
        <v/>
      </c>
      <c r="M972" s="279"/>
      <c r="N972" s="273" t="str">
        <f t="shared" si="5"/>
        <v/>
      </c>
      <c r="O972" s="274"/>
      <c r="P972" s="275"/>
      <c r="Q972" s="275" t="str">
        <f t="shared" si="6"/>
        <v/>
      </c>
      <c r="R972" s="281">
        <f t="shared" si="7"/>
        <v>0</v>
      </c>
      <c r="S972" s="232" t="str">
        <f t="array" ref="S972">XLOOKUP(E972,PESOS!$B$2:$B2624,PESOS!$F$2:$F2624,"")</f>
        <v/>
      </c>
      <c r="T972" s="223" t="str">
        <f t="shared" si="8"/>
        <v/>
      </c>
      <c r="V972" s="277" t="str">
        <f t="shared" si="9"/>
        <v/>
      </c>
      <c r="W972" s="233"/>
    </row>
    <row r="973">
      <c r="B973" s="199"/>
      <c r="C973" s="223"/>
      <c r="E973" s="223"/>
      <c r="F973" s="223" t="str">
        <f t="array" ref="F973">IF(E973="","",XLOOKUP(E973,DATOS!$D$6:$D2624,DATOS!$C$6:$C2624,0,0,1))</f>
        <v/>
      </c>
      <c r="G973" s="189"/>
      <c r="H973" s="189"/>
      <c r="I973" s="270"/>
      <c r="J973" s="270"/>
      <c r="K973" s="270" t="str">
        <f t="shared" si="3"/>
        <v/>
      </c>
      <c r="L973" s="271" t="str">
        <f t="shared" si="4"/>
        <v/>
      </c>
      <c r="M973" s="279"/>
      <c r="N973" s="273" t="str">
        <f t="shared" si="5"/>
        <v/>
      </c>
      <c r="O973" s="274"/>
      <c r="P973" s="275"/>
      <c r="Q973" s="275" t="str">
        <f t="shared" si="6"/>
        <v/>
      </c>
      <c r="R973" s="281">
        <f t="shared" si="7"/>
        <v>0</v>
      </c>
      <c r="S973" s="232" t="str">
        <f t="array" ref="S973">XLOOKUP(E973,PESOS!$B$2:$B2624,PESOS!$F$2:$F2624,"")</f>
        <v/>
      </c>
      <c r="T973" s="223" t="str">
        <f t="shared" si="8"/>
        <v/>
      </c>
      <c r="V973" s="277" t="str">
        <f t="shared" si="9"/>
        <v/>
      </c>
      <c r="W973" s="233"/>
    </row>
    <row r="974">
      <c r="B974" s="199"/>
      <c r="C974" s="223"/>
      <c r="E974" s="223"/>
      <c r="F974" s="223" t="str">
        <f t="array" ref="F974">IF(E974="","",XLOOKUP(E974,DATOS!$D$6:$D2624,DATOS!$C$6:$C2624,0,0,1))</f>
        <v/>
      </c>
      <c r="G974" s="189"/>
      <c r="H974" s="189"/>
      <c r="I974" s="270"/>
      <c r="J974" s="270"/>
      <c r="K974" s="270" t="str">
        <f t="shared" si="3"/>
        <v/>
      </c>
      <c r="L974" s="271" t="str">
        <f t="shared" si="4"/>
        <v/>
      </c>
      <c r="M974" s="279"/>
      <c r="N974" s="273" t="str">
        <f t="shared" si="5"/>
        <v/>
      </c>
      <c r="O974" s="274"/>
      <c r="P974" s="275"/>
      <c r="Q974" s="275" t="str">
        <f t="shared" si="6"/>
        <v/>
      </c>
      <c r="R974" s="281">
        <f t="shared" si="7"/>
        <v>0</v>
      </c>
      <c r="S974" s="232" t="str">
        <f t="array" ref="S974">XLOOKUP(E974,PESOS!$B$2:$B2624,PESOS!$F$2:$F2624,"")</f>
        <v/>
      </c>
      <c r="T974" s="223" t="str">
        <f t="shared" si="8"/>
        <v/>
      </c>
      <c r="V974" s="277" t="str">
        <f t="shared" si="9"/>
        <v/>
      </c>
      <c r="W974" s="233"/>
    </row>
    <row r="975">
      <c r="B975" s="199"/>
      <c r="C975" s="223"/>
      <c r="E975" s="223"/>
      <c r="F975" s="223" t="str">
        <f t="array" ref="F975">IF(E975="","",XLOOKUP(E975,DATOS!$D$6:$D2624,DATOS!$C$6:$C2624,0,0,1))</f>
        <v/>
      </c>
      <c r="G975" s="189"/>
      <c r="H975" s="189"/>
      <c r="I975" s="270"/>
      <c r="J975" s="270"/>
      <c r="K975" s="270" t="str">
        <f t="shared" si="3"/>
        <v/>
      </c>
      <c r="L975" s="271" t="str">
        <f t="shared" si="4"/>
        <v/>
      </c>
      <c r="M975" s="279"/>
      <c r="N975" s="273" t="str">
        <f t="shared" si="5"/>
        <v/>
      </c>
      <c r="O975" s="274"/>
      <c r="P975" s="275"/>
      <c r="Q975" s="275" t="str">
        <f t="shared" si="6"/>
        <v/>
      </c>
      <c r="R975" s="281">
        <f t="shared" si="7"/>
        <v>0</v>
      </c>
      <c r="S975" s="232" t="str">
        <f t="array" ref="S975">XLOOKUP(E975,PESOS!$B$2:$B2624,PESOS!$F$2:$F2624,"")</f>
        <v/>
      </c>
      <c r="T975" s="223" t="str">
        <f t="shared" si="8"/>
        <v/>
      </c>
      <c r="V975" s="277" t="str">
        <f t="shared" si="9"/>
        <v/>
      </c>
      <c r="W975" s="233"/>
    </row>
    <row r="976">
      <c r="B976" s="199"/>
      <c r="C976" s="223"/>
      <c r="E976" s="223"/>
      <c r="F976" s="223" t="str">
        <f t="array" ref="F976">IF(E976="","",XLOOKUP(E976,DATOS!$D$6:$D2624,DATOS!$C$6:$C2624,0,0,1))</f>
        <v/>
      </c>
      <c r="G976" s="189"/>
      <c r="H976" s="189"/>
      <c r="I976" s="270"/>
      <c r="J976" s="270"/>
      <c r="K976" s="270" t="str">
        <f t="shared" si="3"/>
        <v/>
      </c>
      <c r="L976" s="271" t="str">
        <f t="shared" si="4"/>
        <v/>
      </c>
      <c r="M976" s="279"/>
      <c r="N976" s="273" t="str">
        <f t="shared" si="5"/>
        <v/>
      </c>
      <c r="O976" s="274"/>
      <c r="P976" s="275"/>
      <c r="Q976" s="275" t="str">
        <f t="shared" si="6"/>
        <v/>
      </c>
      <c r="R976" s="281">
        <f t="shared" si="7"/>
        <v>0</v>
      </c>
      <c r="S976" s="232" t="str">
        <f t="array" ref="S976">XLOOKUP(E976,PESOS!$B$2:$B2624,PESOS!$F$2:$F2624,"")</f>
        <v/>
      </c>
      <c r="T976" s="223" t="str">
        <f t="shared" si="8"/>
        <v/>
      </c>
      <c r="V976" s="277" t="str">
        <f t="shared" si="9"/>
        <v/>
      </c>
      <c r="W976" s="233"/>
    </row>
    <row r="977">
      <c r="B977" s="199"/>
      <c r="C977" s="223"/>
      <c r="E977" s="223"/>
      <c r="F977" s="223" t="str">
        <f t="array" ref="F977">IF(E977="","",XLOOKUP(E977,DATOS!$D$6:$D2624,DATOS!$C$6:$C2624,0,0,1))</f>
        <v/>
      </c>
      <c r="G977" s="189"/>
      <c r="H977" s="189"/>
      <c r="I977" s="270"/>
      <c r="J977" s="270"/>
      <c r="K977" s="270" t="str">
        <f t="shared" si="3"/>
        <v/>
      </c>
      <c r="L977" s="271" t="str">
        <f t="shared" si="4"/>
        <v/>
      </c>
      <c r="M977" s="279"/>
      <c r="N977" s="273" t="str">
        <f t="shared" si="5"/>
        <v/>
      </c>
      <c r="O977" s="274"/>
      <c r="P977" s="275"/>
      <c r="Q977" s="275" t="str">
        <f t="shared" si="6"/>
        <v/>
      </c>
      <c r="R977" s="281">
        <f t="shared" si="7"/>
        <v>0</v>
      </c>
      <c r="S977" s="232" t="str">
        <f t="array" ref="S977">XLOOKUP(E977,PESOS!$B$2:$B2624,PESOS!$F$2:$F2624,"")</f>
        <v/>
      </c>
      <c r="T977" s="223" t="str">
        <f t="shared" si="8"/>
        <v/>
      </c>
      <c r="V977" s="277" t="str">
        <f t="shared" si="9"/>
        <v/>
      </c>
      <c r="W977" s="233"/>
    </row>
    <row r="978">
      <c r="B978" s="199"/>
      <c r="C978" s="223"/>
      <c r="E978" s="223"/>
      <c r="F978" s="223" t="str">
        <f t="array" ref="F978">IF(E978="","",XLOOKUP(E978,DATOS!$D$6:$D2624,DATOS!$C$6:$C2624,0,0,1))</f>
        <v/>
      </c>
      <c r="G978" s="189"/>
      <c r="H978" s="189"/>
      <c r="I978" s="270"/>
      <c r="J978" s="270"/>
      <c r="K978" s="270" t="str">
        <f t="shared" si="3"/>
        <v/>
      </c>
      <c r="L978" s="271" t="str">
        <f t="shared" si="4"/>
        <v/>
      </c>
      <c r="M978" s="279"/>
      <c r="N978" s="273" t="str">
        <f t="shared" si="5"/>
        <v/>
      </c>
      <c r="O978" s="274"/>
      <c r="P978" s="275"/>
      <c r="Q978" s="275" t="str">
        <f t="shared" si="6"/>
        <v/>
      </c>
      <c r="R978" s="281">
        <f t="shared" si="7"/>
        <v>0</v>
      </c>
      <c r="S978" s="232" t="str">
        <f t="array" ref="S978">XLOOKUP(E978,PESOS!$B$2:$B2624,PESOS!$F$2:$F2624,"")</f>
        <v/>
      </c>
      <c r="T978" s="223" t="str">
        <f t="shared" si="8"/>
        <v/>
      </c>
      <c r="V978" s="277" t="str">
        <f t="shared" si="9"/>
        <v/>
      </c>
      <c r="W978" s="233"/>
    </row>
    <row r="979">
      <c r="B979" s="199"/>
      <c r="C979" s="223"/>
      <c r="E979" s="223"/>
      <c r="F979" s="223" t="str">
        <f t="array" ref="F979">IF(E979="","",XLOOKUP(E979,DATOS!$D$6:$D2624,DATOS!$C$6:$C2624,0,0,1))</f>
        <v/>
      </c>
      <c r="G979" s="189"/>
      <c r="H979" s="189"/>
      <c r="I979" s="270"/>
      <c r="J979" s="270"/>
      <c r="K979" s="270" t="str">
        <f t="shared" si="3"/>
        <v/>
      </c>
      <c r="L979" s="271" t="str">
        <f t="shared" si="4"/>
        <v/>
      </c>
      <c r="M979" s="279"/>
      <c r="N979" s="273" t="str">
        <f t="shared" si="5"/>
        <v/>
      </c>
      <c r="O979" s="274"/>
      <c r="P979" s="275"/>
      <c r="Q979" s="275" t="str">
        <f t="shared" si="6"/>
        <v/>
      </c>
      <c r="R979" s="281">
        <f t="shared" si="7"/>
        <v>0</v>
      </c>
      <c r="S979" s="232" t="str">
        <f t="array" ref="S979">XLOOKUP(E979,PESOS!$B$2:$B2624,PESOS!$F$2:$F2624,"")</f>
        <v/>
      </c>
      <c r="T979" s="223" t="str">
        <f t="shared" si="8"/>
        <v/>
      </c>
      <c r="V979" s="277" t="str">
        <f t="shared" si="9"/>
        <v/>
      </c>
      <c r="W979" s="233"/>
    </row>
    <row r="980">
      <c r="B980" s="199"/>
      <c r="C980" s="223"/>
      <c r="E980" s="223"/>
      <c r="F980" s="223" t="str">
        <f t="array" ref="F980">IF(E980="","",XLOOKUP(E980,DATOS!$D$6:$D2624,DATOS!$C$6:$C2624,0,0,1))</f>
        <v/>
      </c>
      <c r="G980" s="189"/>
      <c r="H980" s="189"/>
      <c r="I980" s="270"/>
      <c r="J980" s="270"/>
      <c r="K980" s="270" t="str">
        <f t="shared" si="3"/>
        <v/>
      </c>
      <c r="L980" s="271" t="str">
        <f t="shared" si="4"/>
        <v/>
      </c>
      <c r="M980" s="279"/>
      <c r="N980" s="273" t="str">
        <f t="shared" si="5"/>
        <v/>
      </c>
      <c r="O980" s="274"/>
      <c r="P980" s="275"/>
      <c r="Q980" s="275" t="str">
        <f t="shared" si="6"/>
        <v/>
      </c>
      <c r="R980" s="281">
        <f t="shared" si="7"/>
        <v>0</v>
      </c>
      <c r="S980" s="232" t="str">
        <f t="array" ref="S980">XLOOKUP(E980,PESOS!$B$2:$B2624,PESOS!$F$2:$F2624,"")</f>
        <v/>
      </c>
      <c r="T980" s="223" t="str">
        <f t="shared" si="8"/>
        <v/>
      </c>
      <c r="V980" s="277" t="str">
        <f t="shared" si="9"/>
        <v/>
      </c>
      <c r="W980" s="233"/>
    </row>
    <row r="981">
      <c r="B981" s="199"/>
      <c r="C981" s="223"/>
      <c r="E981" s="223"/>
      <c r="F981" s="223" t="str">
        <f t="array" ref="F981">IF(E981="","",XLOOKUP(E981,DATOS!$D$6:$D2624,DATOS!$C$6:$C2624,0,0,1))</f>
        <v/>
      </c>
      <c r="G981" s="189"/>
      <c r="H981" s="189"/>
      <c r="I981" s="270"/>
      <c r="J981" s="270"/>
      <c r="K981" s="270" t="str">
        <f t="shared" si="3"/>
        <v/>
      </c>
      <c r="L981" s="271" t="str">
        <f t="shared" si="4"/>
        <v/>
      </c>
      <c r="M981" s="279"/>
      <c r="N981" s="273" t="str">
        <f t="shared" si="5"/>
        <v/>
      </c>
      <c r="O981" s="274"/>
      <c r="P981" s="275"/>
      <c r="Q981" s="275" t="str">
        <f t="shared" si="6"/>
        <v/>
      </c>
      <c r="R981" s="281">
        <f t="shared" si="7"/>
        <v>0</v>
      </c>
      <c r="S981" s="232" t="str">
        <f t="array" ref="S981">XLOOKUP(E981,PESOS!$B$2:$B2624,PESOS!$F$2:$F2624,"")</f>
        <v/>
      </c>
      <c r="T981" s="223" t="str">
        <f t="shared" si="8"/>
        <v/>
      </c>
      <c r="V981" s="277" t="str">
        <f t="shared" si="9"/>
        <v/>
      </c>
      <c r="W981" s="233"/>
    </row>
    <row r="982">
      <c r="B982" s="199"/>
      <c r="C982" s="223"/>
      <c r="E982" s="223"/>
      <c r="F982" s="223" t="str">
        <f t="array" ref="F982">IF(E982="","",XLOOKUP(E982,DATOS!$D$6:$D2624,DATOS!$C$6:$C2624,0,0,1))</f>
        <v/>
      </c>
      <c r="G982" s="189"/>
      <c r="H982" s="189"/>
      <c r="I982" s="270"/>
      <c r="J982" s="270"/>
      <c r="K982" s="270" t="str">
        <f t="shared" si="3"/>
        <v/>
      </c>
      <c r="L982" s="271" t="str">
        <f t="shared" si="4"/>
        <v/>
      </c>
      <c r="M982" s="279"/>
      <c r="N982" s="273" t="str">
        <f t="shared" si="5"/>
        <v/>
      </c>
      <c r="O982" s="274"/>
      <c r="P982" s="275"/>
      <c r="Q982" s="275" t="str">
        <f t="shared" si="6"/>
        <v/>
      </c>
      <c r="R982" s="281">
        <f t="shared" si="7"/>
        <v>0</v>
      </c>
      <c r="S982" s="232" t="str">
        <f t="array" ref="S982">XLOOKUP(E982,PESOS!$B$2:$B2624,PESOS!$F$2:$F2624,"")</f>
        <v/>
      </c>
      <c r="T982" s="223" t="str">
        <f t="shared" si="8"/>
        <v/>
      </c>
      <c r="V982" s="277" t="str">
        <f t="shared" si="9"/>
        <v/>
      </c>
      <c r="W982" s="233"/>
    </row>
    <row r="983">
      <c r="B983" s="199"/>
      <c r="C983" s="223"/>
      <c r="E983" s="223"/>
      <c r="F983" s="223" t="str">
        <f t="array" ref="F983">IF(E983="","",XLOOKUP(E983,DATOS!$D$6:$D2624,DATOS!$C$6:$C2624,0,0,1))</f>
        <v/>
      </c>
      <c r="G983" s="189"/>
      <c r="H983" s="189"/>
      <c r="I983" s="270"/>
      <c r="J983" s="270"/>
      <c r="K983" s="270" t="str">
        <f t="shared" si="3"/>
        <v/>
      </c>
      <c r="L983" s="271" t="str">
        <f t="shared" si="4"/>
        <v/>
      </c>
      <c r="M983" s="279"/>
      <c r="N983" s="273" t="str">
        <f t="shared" si="5"/>
        <v/>
      </c>
      <c r="O983" s="274"/>
      <c r="P983" s="275"/>
      <c r="Q983" s="275" t="str">
        <f t="shared" si="6"/>
        <v/>
      </c>
      <c r="R983" s="281">
        <f t="shared" si="7"/>
        <v>0</v>
      </c>
      <c r="S983" s="232" t="str">
        <f t="array" ref="S983">XLOOKUP(E983,PESOS!$B$2:$B2624,PESOS!$F$2:$F2624,"")</f>
        <v/>
      </c>
      <c r="T983" s="223" t="str">
        <f t="shared" si="8"/>
        <v/>
      </c>
      <c r="V983" s="277" t="str">
        <f t="shared" si="9"/>
        <v/>
      </c>
      <c r="W983" s="233"/>
    </row>
    <row r="984">
      <c r="B984" s="199"/>
      <c r="C984" s="223"/>
      <c r="E984" s="223"/>
      <c r="F984" s="223" t="str">
        <f t="array" ref="F984">IF(E984="","",XLOOKUP(E984,DATOS!$D$6:$D2624,DATOS!$C$6:$C2624,0,0,1))</f>
        <v/>
      </c>
      <c r="G984" s="189"/>
      <c r="H984" s="189"/>
      <c r="I984" s="270"/>
      <c r="J984" s="270"/>
      <c r="K984" s="270" t="str">
        <f t="shared" si="3"/>
        <v/>
      </c>
      <c r="L984" s="271" t="str">
        <f t="shared" si="4"/>
        <v/>
      </c>
      <c r="M984" s="279"/>
      <c r="N984" s="273" t="str">
        <f t="shared" si="5"/>
        <v/>
      </c>
      <c r="O984" s="274"/>
      <c r="P984" s="275"/>
      <c r="Q984" s="275" t="str">
        <f t="shared" si="6"/>
        <v/>
      </c>
      <c r="R984" s="281">
        <f t="shared" si="7"/>
        <v>0</v>
      </c>
      <c r="S984" s="232" t="str">
        <f t="array" ref="S984">XLOOKUP(E984,PESOS!$B$2:$B2624,PESOS!$F$2:$F2624,"")</f>
        <v/>
      </c>
      <c r="T984" s="223" t="str">
        <f t="shared" si="8"/>
        <v/>
      </c>
      <c r="V984" s="277" t="str">
        <f t="shared" si="9"/>
        <v/>
      </c>
      <c r="W984" s="233"/>
    </row>
    <row r="985">
      <c r="B985" s="199"/>
      <c r="C985" s="223"/>
      <c r="E985" s="223"/>
      <c r="F985" s="223" t="str">
        <f t="array" ref="F985">IF(E985="","",XLOOKUP(E985,DATOS!$D$6:$D2624,DATOS!$C$6:$C2624,0,0,1))</f>
        <v/>
      </c>
      <c r="G985" s="189"/>
      <c r="H985" s="189"/>
      <c r="I985" s="270"/>
      <c r="J985" s="270"/>
      <c r="K985" s="270" t="str">
        <f t="shared" si="3"/>
        <v/>
      </c>
      <c r="L985" s="271" t="str">
        <f t="shared" si="4"/>
        <v/>
      </c>
      <c r="M985" s="279"/>
      <c r="N985" s="273" t="str">
        <f t="shared" si="5"/>
        <v/>
      </c>
      <c r="O985" s="274"/>
      <c r="P985" s="275"/>
      <c r="Q985" s="275" t="str">
        <f t="shared" si="6"/>
        <v/>
      </c>
      <c r="R985" s="281">
        <f t="shared" si="7"/>
        <v>0</v>
      </c>
      <c r="S985" s="232" t="str">
        <f t="array" ref="S985">XLOOKUP(E985,PESOS!$B$2:$B2624,PESOS!$F$2:$F2624,"")</f>
        <v/>
      </c>
      <c r="T985" s="223" t="str">
        <f t="shared" si="8"/>
        <v/>
      </c>
      <c r="V985" s="277" t="str">
        <f t="shared" si="9"/>
        <v/>
      </c>
      <c r="W985" s="233"/>
    </row>
    <row r="986">
      <c r="B986" s="199"/>
      <c r="C986" s="223"/>
      <c r="E986" s="223"/>
      <c r="F986" s="223" t="str">
        <f t="array" ref="F986">IF(E986="","",XLOOKUP(E986,DATOS!$D$6:$D2624,DATOS!$C$6:$C2624,0,0,1))</f>
        <v/>
      </c>
      <c r="G986" s="189"/>
      <c r="H986" s="189"/>
      <c r="I986" s="270"/>
      <c r="J986" s="270"/>
      <c r="K986" s="270" t="str">
        <f t="shared" si="3"/>
        <v/>
      </c>
      <c r="L986" s="271" t="str">
        <f t="shared" si="4"/>
        <v/>
      </c>
      <c r="M986" s="279"/>
      <c r="N986" s="273" t="str">
        <f t="shared" si="5"/>
        <v/>
      </c>
      <c r="O986" s="274"/>
      <c r="P986" s="275"/>
      <c r="Q986" s="275" t="str">
        <f t="shared" si="6"/>
        <v/>
      </c>
      <c r="R986" s="281">
        <f t="shared" si="7"/>
        <v>0</v>
      </c>
      <c r="S986" s="232" t="str">
        <f t="array" ref="S986">XLOOKUP(E986,PESOS!$B$2:$B2624,PESOS!$F$2:$F2624,"")</f>
        <v/>
      </c>
      <c r="T986" s="223" t="str">
        <f t="shared" si="8"/>
        <v/>
      </c>
      <c r="V986" s="277" t="str">
        <f t="shared" si="9"/>
        <v/>
      </c>
      <c r="W986" s="233"/>
    </row>
    <row r="987">
      <c r="B987" s="199"/>
      <c r="C987" s="223"/>
      <c r="E987" s="223"/>
      <c r="F987" s="223" t="str">
        <f t="array" ref="F987">IF(E987="","",XLOOKUP(E987,DATOS!$D$6:$D2624,DATOS!$C$6:$C2624,0,0,1))</f>
        <v/>
      </c>
      <c r="G987" s="189"/>
      <c r="H987" s="189"/>
      <c r="I987" s="270"/>
      <c r="J987" s="270"/>
      <c r="K987" s="270" t="str">
        <f t="shared" si="3"/>
        <v/>
      </c>
      <c r="L987" s="271" t="str">
        <f t="shared" si="4"/>
        <v/>
      </c>
      <c r="M987" s="279"/>
      <c r="N987" s="273" t="str">
        <f t="shared" si="5"/>
        <v/>
      </c>
      <c r="O987" s="274"/>
      <c r="P987" s="275"/>
      <c r="Q987" s="275" t="str">
        <f t="shared" si="6"/>
        <v/>
      </c>
      <c r="R987" s="281">
        <f t="shared" si="7"/>
        <v>0</v>
      </c>
      <c r="S987" s="232" t="str">
        <f t="array" ref="S987">XLOOKUP(E987,PESOS!$B$2:$B2624,PESOS!$F$2:$F2624,"")</f>
        <v/>
      </c>
      <c r="T987" s="223" t="str">
        <f t="shared" si="8"/>
        <v/>
      </c>
      <c r="V987" s="277" t="str">
        <f t="shared" si="9"/>
        <v/>
      </c>
      <c r="W987" s="233"/>
    </row>
    <row r="988">
      <c r="B988" s="199"/>
      <c r="C988" s="223"/>
      <c r="E988" s="223"/>
      <c r="F988" s="223" t="str">
        <f t="array" ref="F988">IF(E988="","",XLOOKUP(E988,DATOS!$D$6:$D2624,DATOS!$C$6:$C2624,0,0,1))</f>
        <v/>
      </c>
      <c r="G988" s="189"/>
      <c r="H988" s="189"/>
      <c r="I988" s="270"/>
      <c r="J988" s="270"/>
      <c r="K988" s="270" t="str">
        <f t="shared" si="3"/>
        <v/>
      </c>
      <c r="L988" s="271" t="str">
        <f t="shared" si="4"/>
        <v/>
      </c>
      <c r="M988" s="279"/>
      <c r="N988" s="273" t="str">
        <f t="shared" si="5"/>
        <v/>
      </c>
      <c r="O988" s="274"/>
      <c r="P988" s="275"/>
      <c r="Q988" s="275" t="str">
        <f t="shared" si="6"/>
        <v/>
      </c>
      <c r="R988" s="281">
        <f t="shared" si="7"/>
        <v>0</v>
      </c>
      <c r="S988" s="232" t="str">
        <f t="array" ref="S988">XLOOKUP(E988,PESOS!$B$2:$B2624,PESOS!$F$2:$F2624,"")</f>
        <v/>
      </c>
      <c r="T988" s="223" t="str">
        <f t="shared" si="8"/>
        <v/>
      </c>
      <c r="V988" s="277" t="str">
        <f t="shared" si="9"/>
        <v/>
      </c>
      <c r="W988" s="233"/>
    </row>
    <row r="989">
      <c r="B989" s="199"/>
      <c r="C989" s="223"/>
      <c r="E989" s="223"/>
      <c r="F989" s="223" t="str">
        <f t="array" ref="F989">IF(E989="","",XLOOKUP(E989,DATOS!$D$6:$D2624,DATOS!$C$6:$C2624,0,0,1))</f>
        <v/>
      </c>
      <c r="G989" s="189"/>
      <c r="H989" s="189"/>
      <c r="I989" s="270"/>
      <c r="J989" s="270"/>
      <c r="K989" s="270" t="str">
        <f t="shared" si="3"/>
        <v/>
      </c>
      <c r="L989" s="271" t="str">
        <f t="shared" si="4"/>
        <v/>
      </c>
      <c r="M989" s="279"/>
      <c r="N989" s="273" t="str">
        <f t="shared" si="5"/>
        <v/>
      </c>
      <c r="O989" s="274"/>
      <c r="P989" s="275"/>
      <c r="Q989" s="275" t="str">
        <f t="shared" si="6"/>
        <v/>
      </c>
      <c r="R989" s="281">
        <f t="shared" si="7"/>
        <v>0</v>
      </c>
      <c r="S989" s="232" t="str">
        <f t="array" ref="S989">XLOOKUP(E989,PESOS!$B$2:$B2624,PESOS!$F$2:$F2624,"")</f>
        <v/>
      </c>
      <c r="T989" s="223" t="str">
        <f t="shared" si="8"/>
        <v/>
      </c>
      <c r="V989" s="277" t="str">
        <f t="shared" si="9"/>
        <v/>
      </c>
      <c r="W989" s="233"/>
    </row>
    <row r="990">
      <c r="B990" s="199"/>
      <c r="C990" s="223"/>
      <c r="E990" s="223"/>
      <c r="F990" s="223" t="str">
        <f t="array" ref="F990">IF(E990="","",XLOOKUP(E990,DATOS!$D$6:$D2624,DATOS!$C$6:$C2624,0,0,1))</f>
        <v/>
      </c>
      <c r="G990" s="189"/>
      <c r="H990" s="189"/>
      <c r="I990" s="270"/>
      <c r="J990" s="270"/>
      <c r="K990" s="270" t="str">
        <f t="shared" si="3"/>
        <v/>
      </c>
      <c r="L990" s="271" t="str">
        <f t="shared" si="4"/>
        <v/>
      </c>
      <c r="M990" s="279"/>
      <c r="N990" s="273" t="str">
        <f t="shared" si="5"/>
        <v/>
      </c>
      <c r="O990" s="274"/>
      <c r="P990" s="275"/>
      <c r="Q990" s="275" t="str">
        <f t="shared" si="6"/>
        <v/>
      </c>
      <c r="R990" s="281">
        <f t="shared" si="7"/>
        <v>0</v>
      </c>
      <c r="S990" s="232" t="str">
        <f t="array" ref="S990">XLOOKUP(E990,PESOS!$B$2:$B2624,PESOS!$F$2:$F2624,"")</f>
        <v/>
      </c>
      <c r="T990" s="223" t="str">
        <f t="shared" si="8"/>
        <v/>
      </c>
      <c r="V990" s="277" t="str">
        <f t="shared" si="9"/>
        <v/>
      </c>
      <c r="W990" s="233"/>
    </row>
    <row r="991">
      <c r="B991" s="199"/>
      <c r="C991" s="223"/>
      <c r="E991" s="223"/>
      <c r="F991" s="223" t="str">
        <f t="array" ref="F991">IF(E991="","",XLOOKUP(E991,DATOS!$D$6:$D2624,DATOS!$C$6:$C2624,0,0,1))</f>
        <v/>
      </c>
      <c r="G991" s="189"/>
      <c r="H991" s="189"/>
      <c r="I991" s="270"/>
      <c r="J991" s="270"/>
      <c r="K991" s="270" t="str">
        <f t="shared" si="3"/>
        <v/>
      </c>
      <c r="L991" s="271" t="str">
        <f t="shared" si="4"/>
        <v/>
      </c>
      <c r="M991" s="279"/>
      <c r="N991" s="273" t="str">
        <f t="shared" si="5"/>
        <v/>
      </c>
      <c r="O991" s="274"/>
      <c r="P991" s="275"/>
      <c r="Q991" s="275" t="str">
        <f t="shared" si="6"/>
        <v/>
      </c>
      <c r="R991" s="281">
        <f t="shared" si="7"/>
        <v>0</v>
      </c>
      <c r="S991" s="232" t="str">
        <f t="array" ref="S991">XLOOKUP(E991,PESOS!$B$2:$B2624,PESOS!$F$2:$F2624,"")</f>
        <v/>
      </c>
      <c r="T991" s="223" t="str">
        <f t="shared" si="8"/>
        <v/>
      </c>
      <c r="V991" s="277" t="str">
        <f t="shared" si="9"/>
        <v/>
      </c>
      <c r="W991" s="233"/>
    </row>
    <row r="992">
      <c r="B992" s="199"/>
      <c r="C992" s="223"/>
      <c r="E992" s="223"/>
      <c r="F992" s="223" t="str">
        <f t="array" ref="F992">IF(E992="","",XLOOKUP(E992,DATOS!$D$6:$D2624,DATOS!$C$6:$C2624,0,0,1))</f>
        <v/>
      </c>
      <c r="G992" s="189"/>
      <c r="H992" s="189"/>
      <c r="I992" s="270"/>
      <c r="J992" s="270"/>
      <c r="K992" s="270" t="str">
        <f t="shared" si="3"/>
        <v/>
      </c>
      <c r="L992" s="271" t="str">
        <f t="shared" si="4"/>
        <v/>
      </c>
      <c r="M992" s="279"/>
      <c r="N992" s="273" t="str">
        <f t="shared" si="5"/>
        <v/>
      </c>
      <c r="O992" s="274"/>
      <c r="P992" s="275"/>
      <c r="Q992" s="275" t="str">
        <f t="shared" si="6"/>
        <v/>
      </c>
      <c r="R992" s="281">
        <f t="shared" si="7"/>
        <v>0</v>
      </c>
      <c r="S992" s="232" t="str">
        <f t="array" ref="S992">XLOOKUP(E992,PESOS!$B$2:$B2624,PESOS!$F$2:$F2624,"")</f>
        <v/>
      </c>
      <c r="T992" s="223" t="str">
        <f t="shared" si="8"/>
        <v/>
      </c>
      <c r="V992" s="277" t="str">
        <f t="shared" si="9"/>
        <v/>
      </c>
      <c r="W992" s="233"/>
    </row>
    <row r="993">
      <c r="B993" s="199"/>
      <c r="C993" s="223"/>
      <c r="E993" s="223"/>
      <c r="F993" s="223" t="str">
        <f t="array" ref="F993">IF(E993="","",XLOOKUP(E993,DATOS!$D$6:$D2624,DATOS!$C$6:$C2624,0,0,1))</f>
        <v/>
      </c>
      <c r="G993" s="189"/>
      <c r="H993" s="189"/>
      <c r="I993" s="270"/>
      <c r="J993" s="270"/>
      <c r="K993" s="270" t="str">
        <f t="shared" si="3"/>
        <v/>
      </c>
      <c r="L993" s="271" t="str">
        <f t="shared" si="4"/>
        <v/>
      </c>
      <c r="M993" s="279"/>
      <c r="N993" s="273" t="str">
        <f t="shared" si="5"/>
        <v/>
      </c>
      <c r="O993" s="274"/>
      <c r="P993" s="275"/>
      <c r="Q993" s="275" t="str">
        <f t="shared" si="6"/>
        <v/>
      </c>
      <c r="R993" s="281">
        <f t="shared" si="7"/>
        <v>0</v>
      </c>
      <c r="S993" s="232" t="str">
        <f t="array" ref="S993">XLOOKUP(E993,PESOS!$B$2:$B2624,PESOS!$F$2:$F2624,"")</f>
        <v/>
      </c>
      <c r="T993" s="223" t="str">
        <f t="shared" si="8"/>
        <v/>
      </c>
      <c r="V993" s="277" t="str">
        <f t="shared" si="9"/>
        <v/>
      </c>
      <c r="W993" s="233"/>
    </row>
    <row r="994">
      <c r="B994" s="199"/>
      <c r="C994" s="223"/>
      <c r="E994" s="223"/>
      <c r="F994" s="223" t="str">
        <f t="array" ref="F994">IF(E994="","",XLOOKUP(E994,DATOS!$D$6:$D2624,DATOS!$C$6:$C2624,0,0,1))</f>
        <v/>
      </c>
      <c r="G994" s="189"/>
      <c r="H994" s="189"/>
      <c r="I994" s="270"/>
      <c r="J994" s="270"/>
      <c r="K994" s="270" t="str">
        <f t="shared" si="3"/>
        <v/>
      </c>
      <c r="L994" s="271" t="str">
        <f t="shared" si="4"/>
        <v/>
      </c>
      <c r="M994" s="279"/>
      <c r="N994" s="273" t="str">
        <f t="shared" si="5"/>
        <v/>
      </c>
      <c r="O994" s="274"/>
      <c r="P994" s="275"/>
      <c r="Q994" s="275" t="str">
        <f t="shared" si="6"/>
        <v/>
      </c>
      <c r="R994" s="281">
        <f t="shared" si="7"/>
        <v>0</v>
      </c>
      <c r="S994" s="232" t="str">
        <f t="array" ref="S994">XLOOKUP(E994,PESOS!$B$2:$B2624,PESOS!$F$2:$F2624,"")</f>
        <v/>
      </c>
      <c r="T994" s="223" t="str">
        <f t="shared" si="8"/>
        <v/>
      </c>
      <c r="V994" s="277" t="str">
        <f t="shared" si="9"/>
        <v/>
      </c>
      <c r="W994" s="233"/>
    </row>
    <row r="995">
      <c r="B995" s="199"/>
      <c r="C995" s="223"/>
      <c r="E995" s="223"/>
      <c r="F995" s="223" t="str">
        <f t="array" ref="F995">IF(E995="","",XLOOKUP(E995,DATOS!$D$6:$D2624,DATOS!$C$6:$C2624,0,0,1))</f>
        <v/>
      </c>
      <c r="G995" s="189"/>
      <c r="H995" s="189"/>
      <c r="I995" s="270"/>
      <c r="J995" s="270"/>
      <c r="K995" s="270" t="str">
        <f t="shared" si="3"/>
        <v/>
      </c>
      <c r="L995" s="271" t="str">
        <f t="shared" si="4"/>
        <v/>
      </c>
      <c r="M995" s="279"/>
      <c r="N995" s="282"/>
      <c r="O995" s="274"/>
      <c r="P995" s="275"/>
      <c r="Q995" s="275" t="str">
        <f t="shared" si="6"/>
        <v/>
      </c>
      <c r="R995" s="281">
        <f t="shared" si="7"/>
        <v>0</v>
      </c>
      <c r="S995" s="232" t="str">
        <f t="array" ref="S995">XLOOKUP(E995,PESOS!$B$2:$B2624,PESOS!$F$2:$F2624,"")</f>
        <v/>
      </c>
      <c r="T995" s="223" t="str">
        <f t="shared" si="8"/>
        <v/>
      </c>
      <c r="V995" s="277" t="str">
        <f t="shared" si="9"/>
        <v/>
      </c>
      <c r="W995" s="233"/>
    </row>
    <row r="996">
      <c r="B996" s="199"/>
      <c r="C996" s="223"/>
      <c r="E996" s="223"/>
      <c r="F996" s="223" t="str">
        <f t="array" ref="F996">IF(E996="","",XLOOKUP(E996,DATOS!$D$6:$D2624,DATOS!$C$6:$C2624,0,0,1))</f>
        <v/>
      </c>
      <c r="G996" s="189"/>
      <c r="H996" s="189"/>
      <c r="I996" s="270"/>
      <c r="J996" s="270"/>
      <c r="K996" s="270" t="str">
        <f t="shared" si="3"/>
        <v/>
      </c>
      <c r="L996" s="271" t="str">
        <f t="shared" si="4"/>
        <v/>
      </c>
      <c r="M996" s="279"/>
      <c r="N996" s="282"/>
      <c r="O996" s="274"/>
      <c r="P996" s="275"/>
      <c r="Q996" s="275" t="str">
        <f t="shared" si="6"/>
        <v/>
      </c>
      <c r="R996" s="281">
        <f t="shared" si="7"/>
        <v>0</v>
      </c>
      <c r="S996" s="232" t="str">
        <f t="array" ref="S996">XLOOKUP(E996,PESOS!$B$2:$B2624,PESOS!$F$2:$F2624,"")</f>
        <v/>
      </c>
      <c r="T996" s="223" t="str">
        <f t="shared" si="8"/>
        <v/>
      </c>
      <c r="V996" s="277" t="str">
        <f t="shared" si="9"/>
        <v/>
      </c>
      <c r="W996" s="233"/>
    </row>
    <row r="997">
      <c r="B997" s="199"/>
      <c r="C997" s="223"/>
      <c r="E997" s="223"/>
      <c r="F997" s="223" t="str">
        <f t="array" ref="F997">IF(E997="","",XLOOKUP(E997,DATOS!$D$6:$D2624,DATOS!$C$6:$C2624,0,0,1))</f>
        <v/>
      </c>
      <c r="G997" s="189"/>
      <c r="H997" s="189"/>
      <c r="I997" s="270"/>
      <c r="J997" s="270"/>
      <c r="K997" s="270" t="str">
        <f t="shared" si="3"/>
        <v/>
      </c>
      <c r="L997" s="271" t="str">
        <f t="shared" si="4"/>
        <v/>
      </c>
      <c r="M997" s="279"/>
      <c r="N997" s="282"/>
      <c r="O997" s="274"/>
      <c r="P997" s="275"/>
      <c r="Q997" s="275" t="str">
        <f t="shared" si="6"/>
        <v/>
      </c>
      <c r="R997" s="281">
        <f t="shared" si="7"/>
        <v>0</v>
      </c>
      <c r="S997" s="232" t="str">
        <f t="array" ref="S997">XLOOKUP(E997,PESOS!$B$2:$B2624,PESOS!$F$2:$F2624,"")</f>
        <v/>
      </c>
      <c r="T997" s="223" t="str">
        <f t="shared" si="8"/>
        <v/>
      </c>
      <c r="V997" s="277" t="str">
        <f t="shared" si="9"/>
        <v/>
      </c>
      <c r="W997" s="233"/>
    </row>
    <row r="998">
      <c r="B998" s="199"/>
      <c r="C998" s="223"/>
      <c r="E998" s="223"/>
      <c r="F998" s="223" t="str">
        <f t="array" ref="F998">IF(E998="","",XLOOKUP(E998,DATOS!$D$6:$D2624,DATOS!$C$6:$C2624,0,0,1))</f>
        <v/>
      </c>
      <c r="G998" s="189"/>
      <c r="H998" s="189"/>
      <c r="I998" s="270"/>
      <c r="J998" s="270"/>
      <c r="K998" s="270" t="str">
        <f t="shared" si="3"/>
        <v/>
      </c>
      <c r="L998" s="271" t="str">
        <f t="shared" si="4"/>
        <v/>
      </c>
      <c r="M998" s="279"/>
      <c r="N998" s="282"/>
      <c r="O998" s="274"/>
      <c r="P998" s="275"/>
      <c r="Q998" s="275" t="str">
        <f t="shared" si="6"/>
        <v/>
      </c>
      <c r="R998" s="281">
        <f t="shared" si="7"/>
        <v>0</v>
      </c>
      <c r="S998" s="232" t="str">
        <f t="array" ref="S998">XLOOKUP(E998,PESOS!$B$2:$B2624,PESOS!$F$2:$F2624,"")</f>
        <v/>
      </c>
      <c r="T998" s="223" t="str">
        <f t="shared" si="8"/>
        <v/>
      </c>
      <c r="V998" s="277" t="str">
        <f t="shared" si="9"/>
        <v/>
      </c>
      <c r="W998" s="233"/>
    </row>
    <row r="999">
      <c r="B999" s="199"/>
      <c r="C999" s="223"/>
      <c r="E999" s="223"/>
      <c r="F999" s="223" t="str">
        <f t="array" ref="F999">IF(E999="","",XLOOKUP(E999,DATOS!$D$6:$D2624,DATOS!$C$6:$C2624,0,0,1))</f>
        <v/>
      </c>
      <c r="G999" s="189"/>
      <c r="H999" s="189"/>
      <c r="I999" s="270"/>
      <c r="J999" s="270"/>
      <c r="K999" s="270" t="str">
        <f t="shared" si="3"/>
        <v/>
      </c>
      <c r="L999" s="271" t="str">
        <f t="shared" si="4"/>
        <v/>
      </c>
      <c r="M999" s="279"/>
      <c r="N999" s="282"/>
      <c r="O999" s="274"/>
      <c r="P999" s="275"/>
      <c r="Q999" s="275" t="str">
        <f t="shared" si="6"/>
        <v/>
      </c>
      <c r="R999" s="281">
        <f t="shared" si="7"/>
        <v>0</v>
      </c>
      <c r="S999" s="232" t="str">
        <f t="array" ref="S999">XLOOKUP(E999,PESOS!$B$2:$B2624,PESOS!$F$2:$F2624,"")</f>
        <v/>
      </c>
      <c r="T999" s="223" t="str">
        <f t="shared" si="8"/>
        <v/>
      </c>
      <c r="V999" s="277" t="str">
        <f t="shared" si="9"/>
        <v/>
      </c>
      <c r="W999" s="233"/>
    </row>
    <row r="1000">
      <c r="B1000" s="199"/>
      <c r="C1000" s="223"/>
      <c r="E1000" s="223"/>
      <c r="F1000" s="223" t="str">
        <f t="array" ref="F1000">IF(E1000="","",XLOOKUP(E1000,DATOS!$D$6:$D2624,DATOS!$C$6:$C2624,0,0,1))</f>
        <v/>
      </c>
      <c r="G1000" s="189"/>
      <c r="H1000" s="189"/>
      <c r="I1000" s="270"/>
      <c r="J1000" s="270"/>
      <c r="K1000" s="270" t="str">
        <f t="shared" si="3"/>
        <v/>
      </c>
      <c r="L1000" s="271" t="str">
        <f t="shared" si="4"/>
        <v/>
      </c>
      <c r="M1000" s="279"/>
      <c r="N1000" s="282"/>
      <c r="O1000" s="274"/>
      <c r="P1000" s="275"/>
      <c r="Q1000" s="275" t="str">
        <f t="shared" si="6"/>
        <v/>
      </c>
      <c r="R1000" s="281">
        <f t="shared" si="7"/>
        <v>0</v>
      </c>
      <c r="S1000" s="232" t="str">
        <f t="array" ref="S1000">XLOOKUP(E1000,PESOS!$B$2:$B2624,PESOS!$F$2:$F2624,"")</f>
        <v/>
      </c>
      <c r="T1000" s="223" t="str">
        <f t="shared" si="8"/>
        <v/>
      </c>
      <c r="V1000" s="277" t="str">
        <f t="shared" si="9"/>
        <v/>
      </c>
      <c r="W1000" s="233"/>
    </row>
    <row r="1001">
      <c r="B1001" s="199"/>
      <c r="C1001" s="223"/>
      <c r="E1001" s="223"/>
      <c r="F1001" s="223" t="str">
        <f t="array" ref="F1001">IF(E1001="","",XLOOKUP(E1001,DATOS!$D$6:$D2624,DATOS!$C$6:$C2624,0,0,1))</f>
        <v/>
      </c>
      <c r="G1001" s="189"/>
      <c r="H1001" s="189"/>
      <c r="I1001" s="270"/>
      <c r="J1001" s="270"/>
      <c r="K1001" s="270" t="str">
        <f t="shared" si="3"/>
        <v/>
      </c>
      <c r="L1001" s="271" t="str">
        <f t="shared" si="4"/>
        <v/>
      </c>
      <c r="M1001" s="279"/>
      <c r="N1001" s="282"/>
      <c r="O1001" s="274"/>
      <c r="P1001" s="275"/>
      <c r="Q1001" s="275" t="str">
        <f t="shared" si="6"/>
        <v/>
      </c>
      <c r="R1001" s="281">
        <f t="shared" si="7"/>
        <v>0</v>
      </c>
      <c r="S1001" s="232" t="str">
        <f t="array" ref="S1001">XLOOKUP(E1001,PESOS!$B$2:$B2624,PESOS!$F$2:$F2624,"")</f>
        <v/>
      </c>
      <c r="T1001" s="223" t="str">
        <f t="shared" si="8"/>
        <v/>
      </c>
      <c r="V1001" s="277" t="str">
        <f t="shared" si="9"/>
        <v/>
      </c>
      <c r="W1001" s="233"/>
    </row>
    <row r="1002">
      <c r="B1002" s="199"/>
      <c r="C1002" s="223"/>
      <c r="E1002" s="223"/>
      <c r="F1002" s="223" t="str">
        <f t="array" ref="F1002">IF(E1002="","",XLOOKUP(E1002,DATOS!$D$6:$D2624,DATOS!$C$6:$C2624,0,0,1))</f>
        <v/>
      </c>
      <c r="G1002" s="189"/>
      <c r="H1002" s="189"/>
      <c r="I1002" s="270"/>
      <c r="J1002" s="270"/>
      <c r="K1002" s="270" t="str">
        <f t="shared" si="3"/>
        <v/>
      </c>
      <c r="L1002" s="271" t="str">
        <f t="shared" si="4"/>
        <v/>
      </c>
      <c r="M1002" s="279"/>
      <c r="N1002" s="282"/>
      <c r="O1002" s="274"/>
      <c r="P1002" s="275"/>
      <c r="Q1002" s="275" t="str">
        <f t="shared" si="6"/>
        <v/>
      </c>
      <c r="R1002" s="281">
        <f t="shared" si="7"/>
        <v>0</v>
      </c>
      <c r="S1002" s="232" t="str">
        <f t="array" ref="S1002">XLOOKUP(E1002,PESOS!$B$2:$B2624,PESOS!$F$2:$F2624,"")</f>
        <v/>
      </c>
      <c r="T1002" s="223" t="str">
        <f t="shared" si="8"/>
        <v/>
      </c>
      <c r="V1002" s="277" t="str">
        <f t="shared" si="9"/>
        <v/>
      </c>
      <c r="W1002" s="233"/>
    </row>
    <row r="1003">
      <c r="B1003" s="199"/>
      <c r="C1003" s="223"/>
      <c r="E1003" s="223"/>
      <c r="F1003" s="223" t="str">
        <f t="array" ref="F1003">IF(E1003="","",XLOOKUP(E1003,DATOS!$D$6:$D2624,DATOS!$C$6:$C2624,0,0,1))</f>
        <v/>
      </c>
      <c r="G1003" s="189"/>
      <c r="H1003" s="189"/>
      <c r="I1003" s="270"/>
      <c r="J1003" s="270"/>
      <c r="K1003" s="270" t="str">
        <f t="shared" si="3"/>
        <v/>
      </c>
      <c r="L1003" s="271" t="str">
        <f t="shared" si="4"/>
        <v/>
      </c>
      <c r="M1003" s="279"/>
      <c r="N1003" s="282"/>
      <c r="O1003" s="274"/>
      <c r="P1003" s="275"/>
      <c r="Q1003" s="275" t="str">
        <f t="shared" si="6"/>
        <v/>
      </c>
      <c r="R1003" s="281">
        <f t="shared" si="7"/>
        <v>0</v>
      </c>
      <c r="S1003" s="232" t="str">
        <f t="array" ref="S1003">XLOOKUP(E1003,PESOS!$B$2:$B2624,PESOS!$F$2:$F2624,"")</f>
        <v/>
      </c>
      <c r="T1003" s="223" t="str">
        <f t="shared" si="8"/>
        <v/>
      </c>
      <c r="V1003" s="277" t="str">
        <f t="shared" si="9"/>
        <v/>
      </c>
      <c r="W1003" s="233"/>
    </row>
    <row r="1004">
      <c r="B1004" s="199"/>
      <c r="C1004" s="223"/>
      <c r="E1004" s="223"/>
      <c r="F1004" s="223" t="str">
        <f t="array" ref="F1004">IF(E1004="","",XLOOKUP(E1004,DATOS!$D$6:$D2624,DATOS!$C$6:$C2624,0,0,1))</f>
        <v/>
      </c>
      <c r="G1004" s="189"/>
      <c r="H1004" s="189"/>
      <c r="I1004" s="270"/>
      <c r="J1004" s="270"/>
      <c r="K1004" s="270" t="str">
        <f t="shared" si="3"/>
        <v/>
      </c>
      <c r="L1004" s="271" t="str">
        <f t="shared" si="4"/>
        <v/>
      </c>
      <c r="M1004" s="279"/>
      <c r="N1004" s="282"/>
      <c r="O1004" s="274"/>
      <c r="P1004" s="275"/>
      <c r="Q1004" s="275" t="str">
        <f t="shared" si="6"/>
        <v/>
      </c>
      <c r="R1004" s="281">
        <f t="shared" si="7"/>
        <v>0</v>
      </c>
      <c r="S1004" s="232" t="str">
        <f t="array" ref="S1004">XLOOKUP(E1004,PESOS!$B$2:$B2624,PESOS!$F$2:$F2624,"")</f>
        <v/>
      </c>
      <c r="T1004" s="223" t="str">
        <f t="shared" si="8"/>
        <v/>
      </c>
      <c r="V1004" s="277" t="str">
        <f t="shared" si="9"/>
        <v/>
      </c>
      <c r="W1004" s="233"/>
    </row>
    <row r="1005">
      <c r="B1005" s="199"/>
      <c r="C1005" s="223"/>
      <c r="E1005" s="223"/>
      <c r="F1005" s="223" t="str">
        <f t="array" ref="F1005">IF(E1005="","",XLOOKUP(E1005,DATOS!$D$6:$D2624,DATOS!$C$6:$C2624,0,0,1))</f>
        <v/>
      </c>
      <c r="G1005" s="189"/>
      <c r="H1005" s="189"/>
      <c r="I1005" s="270"/>
      <c r="J1005" s="270"/>
      <c r="K1005" s="270" t="str">
        <f t="shared" si="3"/>
        <v/>
      </c>
      <c r="L1005" s="271" t="str">
        <f t="shared" si="4"/>
        <v/>
      </c>
      <c r="M1005" s="279"/>
      <c r="N1005" s="282"/>
      <c r="O1005" s="274"/>
      <c r="P1005" s="275"/>
      <c r="Q1005" s="275" t="str">
        <f t="shared" si="6"/>
        <v/>
      </c>
      <c r="R1005" s="281">
        <f t="shared" si="7"/>
        <v>0</v>
      </c>
      <c r="S1005" s="232" t="str">
        <f t="array" ref="S1005">XLOOKUP(E1005,PESOS!$B$2:$B2624,PESOS!$F$2:$F2624,"")</f>
        <v/>
      </c>
      <c r="T1005" s="223" t="str">
        <f t="shared" si="8"/>
        <v/>
      </c>
      <c r="V1005" s="277" t="str">
        <f t="shared" si="9"/>
        <v/>
      </c>
      <c r="W1005" s="233"/>
    </row>
    <row r="1006">
      <c r="B1006" s="199"/>
      <c r="C1006" s="223"/>
      <c r="E1006" s="223"/>
      <c r="F1006" s="223" t="str">
        <f t="array" ref="F1006">IF(E1006="","",XLOOKUP(E1006,DATOS!$D$6:$D2624,DATOS!$C$6:$C2624,0,0,1))</f>
        <v/>
      </c>
      <c r="G1006" s="189"/>
      <c r="H1006" s="189"/>
      <c r="I1006" s="270"/>
      <c r="J1006" s="270"/>
      <c r="K1006" s="270" t="str">
        <f t="shared" si="3"/>
        <v/>
      </c>
      <c r="L1006" s="271" t="str">
        <f t="shared" si="4"/>
        <v/>
      </c>
      <c r="M1006" s="279"/>
      <c r="N1006" s="282"/>
      <c r="O1006" s="274"/>
      <c r="P1006" s="275"/>
      <c r="Q1006" s="275" t="str">
        <f t="shared" si="6"/>
        <v/>
      </c>
      <c r="R1006" s="281">
        <f t="shared" si="7"/>
        <v>0</v>
      </c>
      <c r="S1006" s="232" t="str">
        <f t="array" ref="S1006">XLOOKUP(E1006,PESOS!$B$2:$B2624,PESOS!$F$2:$F2624,"")</f>
        <v/>
      </c>
      <c r="T1006" s="223" t="str">
        <f t="shared" si="8"/>
        <v/>
      </c>
      <c r="V1006" s="277" t="str">
        <f t="shared" si="9"/>
        <v/>
      </c>
      <c r="W1006" s="233"/>
    </row>
    <row r="1007">
      <c r="B1007" s="199"/>
      <c r="C1007" s="223"/>
      <c r="E1007" s="223"/>
      <c r="F1007" s="223" t="str">
        <f t="array" ref="F1007">IF(E1007="","",XLOOKUP(E1007,DATOS!$D$6:$D2624,DATOS!$C$6:$C2624,0,0,1))</f>
        <v/>
      </c>
      <c r="G1007" s="189"/>
      <c r="H1007" s="189"/>
      <c r="I1007" s="270"/>
      <c r="J1007" s="270"/>
      <c r="K1007" s="270" t="str">
        <f t="shared" si="3"/>
        <v/>
      </c>
      <c r="L1007" s="271" t="str">
        <f t="shared" si="4"/>
        <v/>
      </c>
      <c r="M1007" s="279"/>
      <c r="N1007" s="282"/>
      <c r="O1007" s="274"/>
      <c r="P1007" s="275"/>
      <c r="Q1007" s="275" t="str">
        <f t="shared" si="6"/>
        <v/>
      </c>
      <c r="R1007" s="281">
        <f t="shared" si="7"/>
        <v>0</v>
      </c>
      <c r="S1007" s="232" t="str">
        <f t="array" ref="S1007">XLOOKUP(E1007,PESOS!$B$2:$B2624,PESOS!$F$2:$F2624,"")</f>
        <v/>
      </c>
      <c r="T1007" s="223" t="str">
        <f t="shared" si="8"/>
        <v/>
      </c>
      <c r="V1007" s="277" t="str">
        <f t="shared" si="9"/>
        <v/>
      </c>
      <c r="W1007" s="233"/>
    </row>
    <row r="1008">
      <c r="B1008" s="199"/>
      <c r="C1008" s="223"/>
      <c r="E1008" s="223"/>
      <c r="F1008" s="223" t="str">
        <f t="array" ref="F1008">IF(E1008="","",XLOOKUP(E1008,DATOS!$D$6:$D2624,DATOS!$C$6:$C2624,0,0,1))</f>
        <v/>
      </c>
      <c r="G1008" s="189"/>
      <c r="H1008" s="189"/>
      <c r="I1008" s="270"/>
      <c r="J1008" s="270"/>
      <c r="K1008" s="270" t="str">
        <f t="shared" si="3"/>
        <v/>
      </c>
      <c r="L1008" s="271" t="str">
        <f t="shared" si="4"/>
        <v/>
      </c>
      <c r="M1008" s="279"/>
      <c r="N1008" s="282"/>
      <c r="O1008" s="274"/>
      <c r="P1008" s="275"/>
      <c r="Q1008" s="275" t="str">
        <f t="shared" si="6"/>
        <v/>
      </c>
      <c r="R1008" s="281">
        <f t="shared" si="7"/>
        <v>0</v>
      </c>
      <c r="S1008" s="232" t="str">
        <f t="array" ref="S1008">XLOOKUP(E1008,PESOS!$B$2:$B2624,PESOS!$F$2:$F2624,"")</f>
        <v/>
      </c>
      <c r="T1008" s="223" t="str">
        <f t="shared" si="8"/>
        <v/>
      </c>
      <c r="V1008" s="277" t="str">
        <f t="shared" si="9"/>
        <v/>
      </c>
      <c r="W1008" s="233"/>
    </row>
    <row r="1009">
      <c r="B1009" s="199"/>
      <c r="C1009" s="223"/>
      <c r="E1009" s="223"/>
      <c r="F1009" s="223" t="str">
        <f t="array" ref="F1009">IF(E1009="","",XLOOKUP(E1009,DATOS!$D$6:$D2624,DATOS!$C$6:$C2624,0,0,1))</f>
        <v/>
      </c>
      <c r="G1009" s="189"/>
      <c r="H1009" s="189"/>
      <c r="I1009" s="270"/>
      <c r="J1009" s="270"/>
      <c r="K1009" s="270" t="str">
        <f t="shared" si="3"/>
        <v/>
      </c>
      <c r="L1009" s="271" t="str">
        <f t="shared" si="4"/>
        <v/>
      </c>
      <c r="M1009" s="279"/>
      <c r="N1009" s="282"/>
      <c r="O1009" s="274"/>
      <c r="P1009" s="275"/>
      <c r="Q1009" s="275" t="str">
        <f t="shared" si="6"/>
        <v/>
      </c>
      <c r="R1009" s="281">
        <f t="shared" si="7"/>
        <v>0</v>
      </c>
      <c r="S1009" s="232" t="str">
        <f t="array" ref="S1009">XLOOKUP(E1009,PESOS!$B$2:$B2624,PESOS!$F$2:$F2624,"")</f>
        <v/>
      </c>
      <c r="T1009" s="223" t="str">
        <f t="shared" si="8"/>
        <v/>
      </c>
      <c r="V1009" s="277" t="str">
        <f t="shared" si="9"/>
        <v/>
      </c>
      <c r="W1009" s="233"/>
    </row>
    <row r="1010">
      <c r="B1010" s="199"/>
      <c r="C1010" s="223"/>
      <c r="E1010" s="223"/>
      <c r="F1010" s="223" t="str">
        <f t="array" ref="F1010">IF(E1010="","",XLOOKUP(E1010,DATOS!$D$6:$D2624,DATOS!$C$6:$C2624,0,0,1))</f>
        <v/>
      </c>
      <c r="G1010" s="189"/>
      <c r="H1010" s="189"/>
      <c r="I1010" s="270"/>
      <c r="J1010" s="270"/>
      <c r="K1010" s="270" t="str">
        <f t="shared" si="3"/>
        <v/>
      </c>
      <c r="L1010" s="271" t="str">
        <f t="shared" si="4"/>
        <v/>
      </c>
      <c r="M1010" s="279"/>
      <c r="N1010" s="282"/>
      <c r="O1010" s="274"/>
      <c r="P1010" s="275"/>
      <c r="Q1010" s="275" t="str">
        <f t="shared" si="6"/>
        <v/>
      </c>
      <c r="R1010" s="281">
        <f t="shared" si="7"/>
        <v>0</v>
      </c>
      <c r="S1010" s="232" t="str">
        <f t="array" ref="S1010">XLOOKUP(E1010,PESOS!$B$2:$B2624,PESOS!$F$2:$F2624,"")</f>
        <v/>
      </c>
      <c r="T1010" s="223" t="str">
        <f t="shared" si="8"/>
        <v/>
      </c>
      <c r="V1010" s="277" t="str">
        <f t="shared" si="9"/>
        <v/>
      </c>
      <c r="W1010" s="233"/>
    </row>
    <row r="1011">
      <c r="B1011" s="199"/>
      <c r="C1011" s="223"/>
      <c r="E1011" s="223"/>
      <c r="F1011" s="223" t="str">
        <f t="array" ref="F1011">IF(E1011="","",XLOOKUP(E1011,DATOS!$D$6:$D2624,DATOS!$C$6:$C2624,0,0,1))</f>
        <v/>
      </c>
      <c r="G1011" s="189"/>
      <c r="H1011" s="189"/>
      <c r="I1011" s="270"/>
      <c r="J1011" s="270"/>
      <c r="K1011" s="270" t="str">
        <f t="shared" si="3"/>
        <v/>
      </c>
      <c r="L1011" s="271" t="str">
        <f t="shared" si="4"/>
        <v/>
      </c>
      <c r="M1011" s="279"/>
      <c r="N1011" s="282"/>
      <c r="O1011" s="274"/>
      <c r="P1011" s="275"/>
      <c r="Q1011" s="275" t="str">
        <f t="shared" si="6"/>
        <v/>
      </c>
      <c r="R1011" s="281">
        <f t="shared" si="7"/>
        <v>0</v>
      </c>
      <c r="S1011" s="232" t="str">
        <f t="array" ref="S1011">XLOOKUP(E1011,PESOS!$B$2:$B2624,PESOS!$F$2:$F2624,"")</f>
        <v/>
      </c>
      <c r="T1011" s="223" t="str">
        <f t="shared" si="8"/>
        <v/>
      </c>
      <c r="V1011" s="277" t="str">
        <f t="shared" si="9"/>
        <v/>
      </c>
      <c r="W1011" s="233"/>
    </row>
    <row r="1012">
      <c r="B1012" s="199"/>
      <c r="C1012" s="223"/>
      <c r="E1012" s="223"/>
      <c r="F1012" s="223" t="str">
        <f t="array" ref="F1012">IF(E1012="","",XLOOKUP(E1012,DATOS!$D$6:$D2624,DATOS!$C$6:$C2624,0,0,1))</f>
        <v/>
      </c>
      <c r="G1012" s="189"/>
      <c r="H1012" s="189"/>
      <c r="I1012" s="270"/>
      <c r="J1012" s="270"/>
      <c r="K1012" s="270" t="str">
        <f t="shared" si="3"/>
        <v/>
      </c>
      <c r="L1012" s="271" t="str">
        <f t="shared" si="4"/>
        <v/>
      </c>
      <c r="M1012" s="279"/>
      <c r="N1012" s="282"/>
      <c r="O1012" s="274"/>
      <c r="P1012" s="275"/>
      <c r="Q1012" s="275" t="str">
        <f t="shared" si="6"/>
        <v/>
      </c>
      <c r="R1012" s="281">
        <f t="shared" si="7"/>
        <v>0</v>
      </c>
      <c r="S1012" s="232" t="str">
        <f t="array" ref="S1012">XLOOKUP(E1012,PESOS!$B$2:$B2624,PESOS!$F$2:$F2624,"")</f>
        <v/>
      </c>
      <c r="T1012" s="223" t="str">
        <f t="shared" si="8"/>
        <v/>
      </c>
      <c r="V1012" s="277" t="str">
        <f t="shared" si="9"/>
        <v/>
      </c>
      <c r="W1012" s="233"/>
    </row>
    <row r="1013">
      <c r="B1013" s="199"/>
      <c r="C1013" s="223"/>
      <c r="E1013" s="223"/>
      <c r="F1013" s="223" t="str">
        <f t="array" ref="F1013">IF(E1013="","",XLOOKUP(E1013,DATOS!$D$6:$D2624,DATOS!$C$6:$C2624,0,0,1))</f>
        <v/>
      </c>
      <c r="G1013" s="189"/>
      <c r="H1013" s="189"/>
      <c r="I1013" s="270"/>
      <c r="J1013" s="270"/>
      <c r="K1013" s="270" t="str">
        <f t="shared" si="3"/>
        <v/>
      </c>
      <c r="L1013" s="271" t="str">
        <f t="shared" si="4"/>
        <v/>
      </c>
      <c r="M1013" s="279"/>
      <c r="N1013" s="282"/>
      <c r="O1013" s="274"/>
      <c r="P1013" s="275"/>
      <c r="Q1013" s="275" t="str">
        <f t="shared" si="6"/>
        <v/>
      </c>
      <c r="R1013" s="281">
        <f t="shared" si="7"/>
        <v>0</v>
      </c>
      <c r="S1013" s="232" t="str">
        <f t="array" ref="S1013">XLOOKUP(E1013,PESOS!$B$2:$B2624,PESOS!$F$2:$F2624,"")</f>
        <v/>
      </c>
      <c r="T1013" s="223" t="str">
        <f t="shared" si="8"/>
        <v/>
      </c>
      <c r="V1013" s="277" t="str">
        <f t="shared" si="9"/>
        <v/>
      </c>
      <c r="W1013" s="233"/>
    </row>
    <row r="1014">
      <c r="B1014" s="199"/>
      <c r="C1014" s="223"/>
      <c r="E1014" s="223"/>
      <c r="F1014" s="223" t="str">
        <f t="array" ref="F1014">IF(E1014="","",XLOOKUP(E1014,DATOS!$D$6:$D2624,DATOS!$C$6:$C2624,0,0,1))</f>
        <v/>
      </c>
      <c r="G1014" s="189"/>
      <c r="H1014" s="189"/>
      <c r="I1014" s="270"/>
      <c r="J1014" s="270"/>
      <c r="K1014" s="270" t="str">
        <f t="shared" si="3"/>
        <v/>
      </c>
      <c r="L1014" s="271" t="str">
        <f t="shared" si="4"/>
        <v/>
      </c>
      <c r="M1014" s="279"/>
      <c r="N1014" s="282"/>
      <c r="O1014" s="274"/>
      <c r="P1014" s="275"/>
      <c r="Q1014" s="275" t="str">
        <f t="shared" si="6"/>
        <v/>
      </c>
      <c r="R1014" s="281">
        <f t="shared" si="7"/>
        <v>0</v>
      </c>
      <c r="S1014" s="232" t="str">
        <f t="array" ref="S1014">XLOOKUP(E1014,PESOS!$B$2:$B2624,PESOS!$F$2:$F2624,"")</f>
        <v/>
      </c>
      <c r="T1014" s="223" t="str">
        <f t="shared" si="8"/>
        <v/>
      </c>
      <c r="V1014" s="277" t="str">
        <f t="shared" si="9"/>
        <v/>
      </c>
      <c r="W1014" s="233"/>
    </row>
    <row r="1015">
      <c r="B1015" s="199"/>
      <c r="C1015" s="223"/>
      <c r="E1015" s="223"/>
      <c r="F1015" s="223" t="str">
        <f t="array" ref="F1015">IF(E1015="","",XLOOKUP(E1015,DATOS!$D$6:$D2624,DATOS!$C$6:$C2624,0,0,1))</f>
        <v/>
      </c>
      <c r="G1015" s="189"/>
      <c r="H1015" s="189"/>
      <c r="I1015" s="270"/>
      <c r="J1015" s="270"/>
      <c r="K1015" s="270" t="str">
        <f t="shared" si="3"/>
        <v/>
      </c>
      <c r="L1015" s="271" t="str">
        <f t="shared" si="4"/>
        <v/>
      </c>
      <c r="M1015" s="279"/>
      <c r="N1015" s="282"/>
      <c r="O1015" s="274"/>
      <c r="P1015" s="275"/>
      <c r="Q1015" s="275" t="str">
        <f t="shared" si="6"/>
        <v/>
      </c>
      <c r="R1015" s="281">
        <f t="shared" si="7"/>
        <v>0</v>
      </c>
      <c r="S1015" s="232" t="str">
        <f t="array" ref="S1015">XLOOKUP(E1015,PESOS!$B$2:$B2624,PESOS!$F$2:$F2624,"")</f>
        <v/>
      </c>
      <c r="T1015" s="223" t="str">
        <f t="shared" si="8"/>
        <v/>
      </c>
      <c r="V1015" s="277" t="str">
        <f t="shared" si="9"/>
        <v/>
      </c>
      <c r="W1015" s="233"/>
    </row>
    <row r="1016">
      <c r="B1016" s="199"/>
      <c r="C1016" s="223"/>
      <c r="E1016" s="223"/>
      <c r="F1016" s="223" t="str">
        <f t="array" ref="F1016">IF(E1016="","",XLOOKUP(E1016,DATOS!$D$6:$D2624,DATOS!$C$6:$C2624,0,0,1))</f>
        <v/>
      </c>
      <c r="G1016" s="189"/>
      <c r="H1016" s="189"/>
      <c r="I1016" s="270"/>
      <c r="J1016" s="270"/>
      <c r="K1016" s="270" t="str">
        <f t="shared" si="3"/>
        <v/>
      </c>
      <c r="L1016" s="271" t="str">
        <f t="shared" si="4"/>
        <v/>
      </c>
      <c r="M1016" s="279"/>
      <c r="N1016" s="282"/>
      <c r="O1016" s="274"/>
      <c r="P1016" s="275"/>
      <c r="Q1016" s="275" t="str">
        <f t="shared" si="6"/>
        <v/>
      </c>
      <c r="R1016" s="281">
        <f t="shared" si="7"/>
        <v>0</v>
      </c>
      <c r="S1016" s="232" t="str">
        <f t="array" ref="S1016">XLOOKUP(E1016,PESOS!$B$2:$B2624,PESOS!$F$2:$F2624,"")</f>
        <v/>
      </c>
      <c r="T1016" s="223" t="str">
        <f t="shared" si="8"/>
        <v/>
      </c>
      <c r="V1016" s="277" t="str">
        <f t="shared" si="9"/>
        <v/>
      </c>
      <c r="W1016" s="233"/>
    </row>
    <row r="1017">
      <c r="B1017" s="199"/>
      <c r="C1017" s="223"/>
      <c r="E1017" s="223"/>
      <c r="F1017" s="223" t="str">
        <f t="array" ref="F1017">IF(E1017="","",XLOOKUP(E1017,DATOS!$D$6:$D2624,DATOS!$C$6:$C2624,0,0,1))</f>
        <v/>
      </c>
      <c r="G1017" s="189"/>
      <c r="H1017" s="189"/>
      <c r="I1017" s="270"/>
      <c r="J1017" s="270"/>
      <c r="K1017" s="270" t="str">
        <f t="shared" si="3"/>
        <v/>
      </c>
      <c r="L1017" s="271" t="str">
        <f t="shared" si="4"/>
        <v/>
      </c>
      <c r="M1017" s="279"/>
      <c r="N1017" s="282"/>
      <c r="O1017" s="274"/>
      <c r="P1017" s="275"/>
      <c r="Q1017" s="275" t="str">
        <f t="shared" si="6"/>
        <v/>
      </c>
      <c r="R1017" s="281">
        <f t="shared" si="7"/>
        <v>0</v>
      </c>
      <c r="S1017" s="232" t="str">
        <f t="array" ref="S1017">XLOOKUP(E1017,PESOS!$B$2:$B2624,PESOS!$F$2:$F2624,"")</f>
        <v/>
      </c>
      <c r="T1017" s="223" t="str">
        <f t="shared" si="8"/>
        <v/>
      </c>
      <c r="V1017" s="277" t="str">
        <f t="shared" si="9"/>
        <v/>
      </c>
      <c r="W1017" s="233"/>
    </row>
    <row r="1018">
      <c r="B1018" s="199"/>
      <c r="C1018" s="223"/>
      <c r="E1018" s="223"/>
      <c r="F1018" s="223" t="str">
        <f t="array" ref="F1018">IF(E1018="","",XLOOKUP(E1018,DATOS!$D$6:$D2624,DATOS!$C$6:$C2624,0,0,1))</f>
        <v/>
      </c>
      <c r="G1018" s="189"/>
      <c r="H1018" s="189"/>
      <c r="I1018" s="270"/>
      <c r="J1018" s="270"/>
      <c r="K1018" s="270" t="str">
        <f t="shared" si="3"/>
        <v/>
      </c>
      <c r="L1018" s="271" t="str">
        <f t="shared" si="4"/>
        <v/>
      </c>
      <c r="M1018" s="279"/>
      <c r="N1018" s="282"/>
      <c r="O1018" s="274"/>
      <c r="P1018" s="275"/>
      <c r="Q1018" s="275" t="str">
        <f t="shared" si="6"/>
        <v/>
      </c>
      <c r="R1018" s="281">
        <f t="shared" si="7"/>
        <v>0</v>
      </c>
      <c r="S1018" s="232" t="str">
        <f t="array" ref="S1018">XLOOKUP(E1018,PESOS!$B$2:$B2624,PESOS!$F$2:$F2624,"")</f>
        <v/>
      </c>
      <c r="T1018" s="223" t="str">
        <f t="shared" si="8"/>
        <v/>
      </c>
      <c r="V1018" s="277" t="str">
        <f t="shared" si="9"/>
        <v/>
      </c>
      <c r="W1018" s="233"/>
    </row>
    <row r="1019">
      <c r="B1019" s="199"/>
      <c r="C1019" s="223"/>
      <c r="E1019" s="223"/>
      <c r="F1019" s="223" t="str">
        <f t="array" ref="F1019">IF(E1019="","",XLOOKUP(E1019,DATOS!$D$6:$D2624,DATOS!$C$6:$C2624,0,0,1))</f>
        <v/>
      </c>
      <c r="G1019" s="189"/>
      <c r="H1019" s="189"/>
      <c r="I1019" s="270"/>
      <c r="J1019" s="270"/>
      <c r="K1019" s="270" t="str">
        <f t="shared" si="3"/>
        <v/>
      </c>
      <c r="L1019" s="271" t="str">
        <f t="shared" si="4"/>
        <v/>
      </c>
      <c r="M1019" s="279"/>
      <c r="N1019" s="282"/>
      <c r="O1019" s="274"/>
      <c r="P1019" s="275"/>
      <c r="Q1019" s="275" t="str">
        <f t="shared" si="6"/>
        <v/>
      </c>
      <c r="R1019" s="281">
        <f t="shared" si="7"/>
        <v>0</v>
      </c>
      <c r="S1019" s="232" t="str">
        <f t="array" ref="S1019">XLOOKUP(E1019,PESOS!$B$2:$B2624,PESOS!$F$2:$F2624,"")</f>
        <v/>
      </c>
      <c r="T1019" s="223" t="str">
        <f t="shared" si="8"/>
        <v/>
      </c>
      <c r="V1019" s="277" t="str">
        <f t="shared" si="9"/>
        <v/>
      </c>
      <c r="W1019" s="233"/>
    </row>
    <row r="1020">
      <c r="B1020" s="199"/>
      <c r="C1020" s="223"/>
      <c r="E1020" s="223"/>
      <c r="F1020" s="223" t="str">
        <f t="array" ref="F1020">IF(E1020="","",XLOOKUP(E1020,DATOS!$D$6:$D2624,DATOS!$C$6:$C2624,0,0,1))</f>
        <v/>
      </c>
      <c r="G1020" s="189"/>
      <c r="H1020" s="189"/>
      <c r="I1020" s="270"/>
      <c r="J1020" s="270"/>
      <c r="K1020" s="270" t="str">
        <f t="shared" si="3"/>
        <v/>
      </c>
      <c r="L1020" s="271" t="str">
        <f t="shared" si="4"/>
        <v/>
      </c>
      <c r="M1020" s="279"/>
      <c r="N1020" s="282"/>
      <c r="O1020" s="274"/>
      <c r="P1020" s="275"/>
      <c r="Q1020" s="275" t="str">
        <f t="shared" si="6"/>
        <v/>
      </c>
      <c r="R1020" s="281">
        <f t="shared" si="7"/>
        <v>0</v>
      </c>
      <c r="S1020" s="232" t="str">
        <f t="array" ref="S1020">XLOOKUP(E1020,PESOS!$B$2:$B2624,PESOS!$F$2:$F2624,"")</f>
        <v/>
      </c>
      <c r="T1020" s="223" t="str">
        <f t="shared" si="8"/>
        <v/>
      </c>
      <c r="V1020" s="277" t="str">
        <f t="shared" si="9"/>
        <v/>
      </c>
      <c r="W1020" s="233"/>
    </row>
    <row r="1021">
      <c r="B1021" s="199"/>
      <c r="C1021" s="223"/>
      <c r="E1021" s="223"/>
      <c r="F1021" s="223" t="str">
        <f t="array" ref="F1021">IF(E1021="","",XLOOKUP(E1021,DATOS!$D$6:$D2624,DATOS!$C$6:$C2624,0,0,1))</f>
        <v/>
      </c>
      <c r="G1021" s="189"/>
      <c r="H1021" s="189"/>
      <c r="I1021" s="270"/>
      <c r="J1021" s="270"/>
      <c r="K1021" s="270" t="str">
        <f t="shared" si="3"/>
        <v/>
      </c>
      <c r="L1021" s="271" t="str">
        <f t="shared" si="4"/>
        <v/>
      </c>
      <c r="M1021" s="279"/>
      <c r="N1021" s="282"/>
      <c r="O1021" s="274"/>
      <c r="P1021" s="275"/>
      <c r="Q1021" s="275" t="str">
        <f t="shared" si="6"/>
        <v/>
      </c>
      <c r="R1021" s="281">
        <f t="shared" si="7"/>
        <v>0</v>
      </c>
      <c r="S1021" s="232" t="str">
        <f t="array" ref="S1021">XLOOKUP(E1021,PESOS!$B$2:$B2624,PESOS!$F$2:$F2624,"")</f>
        <v/>
      </c>
      <c r="T1021" s="223" t="str">
        <f t="shared" si="8"/>
        <v/>
      </c>
      <c r="V1021" s="277" t="str">
        <f t="shared" si="9"/>
        <v/>
      </c>
      <c r="W1021" s="233"/>
    </row>
    <row r="1022">
      <c r="B1022" s="199"/>
      <c r="C1022" s="223"/>
      <c r="E1022" s="223"/>
      <c r="F1022" s="223" t="str">
        <f t="array" ref="F1022">IF(E1022="","",XLOOKUP(E1022,DATOS!$D$6:$D2624,DATOS!$C$6:$C2624,0,0,1))</f>
        <v/>
      </c>
      <c r="G1022" s="189"/>
      <c r="H1022" s="189"/>
      <c r="I1022" s="270"/>
      <c r="J1022" s="270"/>
      <c r="K1022" s="270" t="str">
        <f t="shared" si="3"/>
        <v/>
      </c>
      <c r="L1022" s="271" t="str">
        <f t="shared" si="4"/>
        <v/>
      </c>
      <c r="M1022" s="279"/>
      <c r="N1022" s="282"/>
      <c r="O1022" s="274"/>
      <c r="P1022" s="275"/>
      <c r="Q1022" s="275" t="str">
        <f t="shared" si="6"/>
        <v/>
      </c>
      <c r="R1022" s="281">
        <f t="shared" si="7"/>
        <v>0</v>
      </c>
      <c r="S1022" s="232" t="str">
        <f t="array" ref="S1022">XLOOKUP(E1022,PESOS!$B$2:$B2624,PESOS!$F$2:$F2624,"")</f>
        <v/>
      </c>
      <c r="T1022" s="223" t="str">
        <f t="shared" si="8"/>
        <v/>
      </c>
      <c r="V1022" s="277" t="str">
        <f t="shared" si="9"/>
        <v/>
      </c>
      <c r="W1022" s="233"/>
    </row>
    <row r="1023">
      <c r="B1023" s="199"/>
      <c r="C1023" s="223"/>
      <c r="E1023" s="223"/>
      <c r="F1023" s="223" t="str">
        <f t="array" ref="F1023">IF(E1023="","",XLOOKUP(E1023,DATOS!$D$6:$D2624,DATOS!$C$6:$C2624,0,0,1))</f>
        <v/>
      </c>
      <c r="G1023" s="189"/>
      <c r="H1023" s="189"/>
      <c r="I1023" s="270"/>
      <c r="J1023" s="270"/>
      <c r="K1023" s="270" t="str">
        <f t="shared" si="3"/>
        <v/>
      </c>
      <c r="L1023" s="271" t="str">
        <f t="shared" si="4"/>
        <v/>
      </c>
      <c r="M1023" s="279"/>
      <c r="N1023" s="282"/>
      <c r="O1023" s="274"/>
      <c r="P1023" s="275"/>
      <c r="Q1023" s="275" t="str">
        <f t="shared" si="6"/>
        <v/>
      </c>
      <c r="R1023" s="281">
        <f t="shared" si="7"/>
        <v>0</v>
      </c>
      <c r="S1023" s="232" t="str">
        <f t="array" ref="S1023">XLOOKUP(E1023,PESOS!$B$2:$B2624,PESOS!$F$2:$F2624,"")</f>
        <v/>
      </c>
      <c r="T1023" s="223" t="str">
        <f t="shared" si="8"/>
        <v/>
      </c>
      <c r="V1023" s="277" t="str">
        <f t="shared" si="9"/>
        <v/>
      </c>
      <c r="W1023" s="233"/>
    </row>
    <row r="1024">
      <c r="B1024" s="199"/>
      <c r="C1024" s="223"/>
      <c r="E1024" s="223"/>
      <c r="F1024" s="223" t="str">
        <f t="array" ref="F1024">IF(E1024="","",XLOOKUP(E1024,DATOS!$D$6:$D2624,DATOS!$C$6:$C2624,0,0,1))</f>
        <v/>
      </c>
      <c r="G1024" s="189"/>
      <c r="H1024" s="189"/>
      <c r="I1024" s="270"/>
      <c r="J1024" s="270"/>
      <c r="K1024" s="270" t="str">
        <f t="shared" si="3"/>
        <v/>
      </c>
      <c r="L1024" s="271" t="str">
        <f t="shared" si="4"/>
        <v/>
      </c>
      <c r="M1024" s="279"/>
      <c r="N1024" s="282"/>
      <c r="O1024" s="274"/>
      <c r="P1024" s="275"/>
      <c r="Q1024" s="275" t="str">
        <f t="shared" si="6"/>
        <v/>
      </c>
      <c r="R1024" s="281">
        <f t="shared" si="7"/>
        <v>0</v>
      </c>
      <c r="S1024" s="232" t="str">
        <f t="array" ref="S1024">XLOOKUP(E1024,PESOS!$B$2:$B2624,PESOS!$F$2:$F2624,"")</f>
        <v/>
      </c>
      <c r="T1024" s="223" t="str">
        <f t="shared" si="8"/>
        <v/>
      </c>
      <c r="V1024" s="277" t="str">
        <f t="shared" si="9"/>
        <v/>
      </c>
      <c r="W1024" s="233"/>
    </row>
    <row r="1025">
      <c r="B1025" s="199"/>
      <c r="C1025" s="223"/>
      <c r="E1025" s="223"/>
      <c r="F1025" s="223" t="str">
        <f t="array" ref="F1025">IF(E1025="","",XLOOKUP(E1025,DATOS!$D$6:$D2624,DATOS!$C$6:$C2624,0,0,1))</f>
        <v/>
      </c>
      <c r="G1025" s="189"/>
      <c r="H1025" s="189"/>
      <c r="I1025" s="270"/>
      <c r="J1025" s="270"/>
      <c r="K1025" s="270" t="str">
        <f t="shared" si="3"/>
        <v/>
      </c>
      <c r="L1025" s="271" t="str">
        <f t="shared" si="4"/>
        <v/>
      </c>
      <c r="M1025" s="279"/>
      <c r="N1025" s="282"/>
      <c r="O1025" s="274"/>
      <c r="P1025" s="275"/>
      <c r="Q1025" s="275" t="str">
        <f t="shared" si="6"/>
        <v/>
      </c>
      <c r="R1025" s="281">
        <f t="shared" si="7"/>
        <v>0</v>
      </c>
      <c r="S1025" s="232" t="str">
        <f t="array" ref="S1025">XLOOKUP(E1025,PESOS!$B$2:$B2624,PESOS!$F$2:$F2624,"")</f>
        <v/>
      </c>
      <c r="T1025" s="223" t="str">
        <f t="shared" si="8"/>
        <v/>
      </c>
      <c r="V1025" s="277" t="str">
        <f t="shared" si="9"/>
        <v/>
      </c>
      <c r="W1025" s="233"/>
    </row>
    <row r="1026">
      <c r="B1026" s="199"/>
      <c r="C1026" s="223"/>
      <c r="E1026" s="223"/>
      <c r="F1026" s="223" t="str">
        <f t="array" ref="F1026">IF(E1026="","",XLOOKUP(E1026,DATOS!$D$6:$D2624,DATOS!$C$6:$C2624,0,0,1))</f>
        <v/>
      </c>
      <c r="G1026" s="189"/>
      <c r="H1026" s="189"/>
      <c r="I1026" s="270"/>
      <c r="J1026" s="270"/>
      <c r="K1026" s="270" t="str">
        <f t="shared" si="3"/>
        <v/>
      </c>
      <c r="L1026" s="271" t="str">
        <f t="shared" si="4"/>
        <v/>
      </c>
      <c r="M1026" s="279"/>
      <c r="N1026" s="282"/>
      <c r="O1026" s="274"/>
      <c r="P1026" s="275"/>
      <c r="Q1026" s="275" t="str">
        <f t="shared" si="6"/>
        <v/>
      </c>
      <c r="R1026" s="281">
        <f t="shared" si="7"/>
        <v>0</v>
      </c>
      <c r="S1026" s="232" t="str">
        <f t="array" ref="S1026">XLOOKUP(E1026,PESOS!$B$2:$B2624,PESOS!$F$2:$F2624,"")</f>
        <v/>
      </c>
      <c r="T1026" s="223" t="str">
        <f t="shared" si="8"/>
        <v/>
      </c>
      <c r="V1026" s="277" t="str">
        <f t="shared" si="9"/>
        <v/>
      </c>
      <c r="W1026" s="233"/>
    </row>
    <row r="1027">
      <c r="B1027" s="199"/>
      <c r="C1027" s="223"/>
      <c r="E1027" s="223"/>
      <c r="F1027" s="223" t="str">
        <f t="array" ref="F1027">IF(E1027="","",XLOOKUP(E1027,DATOS!$D$6:$D2624,DATOS!$C$6:$C2624,0,0,1))</f>
        <v/>
      </c>
      <c r="G1027" s="189"/>
      <c r="H1027" s="189"/>
      <c r="I1027" s="270"/>
      <c r="J1027" s="270"/>
      <c r="K1027" s="270" t="str">
        <f t="shared" si="3"/>
        <v/>
      </c>
      <c r="L1027" s="271" t="str">
        <f t="shared" si="4"/>
        <v/>
      </c>
      <c r="M1027" s="279"/>
      <c r="N1027" s="282"/>
      <c r="O1027" s="274"/>
      <c r="P1027" s="275"/>
      <c r="Q1027" s="275" t="str">
        <f t="shared" si="6"/>
        <v/>
      </c>
      <c r="R1027" s="281">
        <f t="shared" si="7"/>
        <v>0</v>
      </c>
      <c r="S1027" s="232" t="str">
        <f t="array" ref="S1027">XLOOKUP(E1027,PESOS!$B$2:$B2624,PESOS!$F$2:$F2624,"")</f>
        <v/>
      </c>
      <c r="T1027" s="223" t="str">
        <f t="shared" si="8"/>
        <v/>
      </c>
      <c r="V1027" s="277" t="str">
        <f t="shared" si="9"/>
        <v/>
      </c>
      <c r="W1027" s="233"/>
    </row>
    <row r="1028">
      <c r="B1028" s="199"/>
      <c r="C1028" s="223"/>
      <c r="E1028" s="223"/>
      <c r="F1028" s="223" t="str">
        <f t="array" ref="F1028">IF(E1028="","",XLOOKUP(E1028,DATOS!$D$6:$D2624,DATOS!$C$6:$C2624,0,0,1))</f>
        <v/>
      </c>
      <c r="G1028" s="189"/>
      <c r="H1028" s="189"/>
      <c r="I1028" s="270"/>
      <c r="J1028" s="270"/>
      <c r="K1028" s="270" t="str">
        <f t="shared" si="3"/>
        <v/>
      </c>
      <c r="L1028" s="271" t="str">
        <f t="shared" si="4"/>
        <v/>
      </c>
      <c r="M1028" s="279"/>
      <c r="N1028" s="282"/>
      <c r="O1028" s="274"/>
      <c r="P1028" s="275"/>
      <c r="Q1028" s="275" t="str">
        <f t="shared" si="6"/>
        <v/>
      </c>
      <c r="R1028" s="281">
        <f t="shared" si="7"/>
        <v>0</v>
      </c>
      <c r="S1028" s="232" t="str">
        <f t="array" ref="S1028">XLOOKUP(E1028,PESOS!$B$2:$B2624,PESOS!$F$2:$F2624,"")</f>
        <v/>
      </c>
      <c r="T1028" s="223" t="str">
        <f t="shared" si="8"/>
        <v/>
      </c>
      <c r="V1028" s="277" t="str">
        <f t="shared" si="9"/>
        <v/>
      </c>
      <c r="W1028" s="233"/>
    </row>
    <row r="1029">
      <c r="B1029" s="199"/>
      <c r="C1029" s="223"/>
      <c r="E1029" s="223"/>
      <c r="F1029" s="223" t="str">
        <f t="array" ref="F1029">IF(E1029="","",XLOOKUP(E1029,DATOS!$D$6:$D2624,DATOS!$C$6:$C2624,0,0,1))</f>
        <v/>
      </c>
      <c r="G1029" s="189"/>
      <c r="H1029" s="189"/>
      <c r="I1029" s="270"/>
      <c r="J1029" s="270"/>
      <c r="K1029" s="270" t="str">
        <f t="shared" si="3"/>
        <v/>
      </c>
      <c r="L1029" s="271" t="str">
        <f t="shared" si="4"/>
        <v/>
      </c>
      <c r="M1029" s="279"/>
      <c r="N1029" s="282"/>
      <c r="O1029" s="274"/>
      <c r="P1029" s="275"/>
      <c r="Q1029" s="275" t="str">
        <f t="shared" si="6"/>
        <v/>
      </c>
      <c r="R1029" s="281">
        <f t="shared" si="7"/>
        <v>0</v>
      </c>
      <c r="S1029" s="232" t="str">
        <f t="array" ref="S1029">XLOOKUP(E1029,PESOS!$B$2:$B2624,PESOS!$F$2:$F2624,"")</f>
        <v/>
      </c>
      <c r="T1029" s="223" t="str">
        <f t="shared" si="8"/>
        <v/>
      </c>
      <c r="V1029" s="277" t="str">
        <f t="shared" si="9"/>
        <v/>
      </c>
      <c r="W1029" s="233"/>
    </row>
    <row r="1030">
      <c r="B1030" s="199"/>
      <c r="C1030" s="223"/>
      <c r="E1030" s="223"/>
      <c r="F1030" s="223" t="str">
        <f t="array" ref="F1030">IF(E1030="","",XLOOKUP(E1030,DATOS!$D$6:$D2624,DATOS!$C$6:$C2624,0,0,1))</f>
        <v/>
      </c>
      <c r="G1030" s="189"/>
      <c r="H1030" s="189"/>
      <c r="I1030" s="270"/>
      <c r="J1030" s="270"/>
      <c r="K1030" s="270" t="str">
        <f t="shared" si="3"/>
        <v/>
      </c>
      <c r="L1030" s="271" t="str">
        <f t="shared" si="4"/>
        <v/>
      </c>
      <c r="M1030" s="279"/>
      <c r="N1030" s="282"/>
      <c r="O1030" s="274"/>
      <c r="P1030" s="275"/>
      <c r="Q1030" s="275" t="str">
        <f t="shared" si="6"/>
        <v/>
      </c>
      <c r="R1030" s="281">
        <f t="shared" si="7"/>
        <v>0</v>
      </c>
      <c r="S1030" s="232" t="str">
        <f t="array" ref="S1030">XLOOKUP(E1030,PESOS!$B$2:$B2624,PESOS!$F$2:$F2624,"")</f>
        <v/>
      </c>
      <c r="T1030" s="223" t="str">
        <f t="shared" si="8"/>
        <v/>
      </c>
      <c r="V1030" s="277" t="str">
        <f t="shared" si="9"/>
        <v/>
      </c>
      <c r="W1030" s="233"/>
    </row>
    <row r="1031">
      <c r="B1031" s="199"/>
      <c r="C1031" s="223"/>
      <c r="E1031" s="223"/>
      <c r="F1031" s="223" t="str">
        <f t="array" ref="F1031">IF(E1031="","",XLOOKUP(E1031,DATOS!$D$6:$D2624,DATOS!$C$6:$C2624,0,0,1))</f>
        <v/>
      </c>
      <c r="G1031" s="189"/>
      <c r="H1031" s="189"/>
      <c r="I1031" s="270"/>
      <c r="J1031" s="270"/>
      <c r="K1031" s="270" t="str">
        <f t="shared" si="3"/>
        <v/>
      </c>
      <c r="L1031" s="271" t="str">
        <f t="shared" si="4"/>
        <v/>
      </c>
      <c r="M1031" s="279"/>
      <c r="N1031" s="282"/>
      <c r="O1031" s="274"/>
      <c r="P1031" s="275"/>
      <c r="Q1031" s="275" t="str">
        <f t="shared" si="6"/>
        <v/>
      </c>
      <c r="R1031" s="281">
        <f t="shared" si="7"/>
        <v>0</v>
      </c>
      <c r="S1031" s="232" t="str">
        <f t="array" ref="S1031">XLOOKUP(E1031,PESOS!$B$2:$B2624,PESOS!$F$2:$F2624,"")</f>
        <v/>
      </c>
      <c r="T1031" s="223" t="str">
        <f t="shared" si="8"/>
        <v/>
      </c>
      <c r="V1031" s="277" t="str">
        <f t="shared" si="9"/>
        <v/>
      </c>
      <c r="W1031" s="233"/>
    </row>
    <row r="1032">
      <c r="B1032" s="199"/>
      <c r="C1032" s="223"/>
      <c r="E1032" s="223"/>
      <c r="F1032" s="223" t="str">
        <f t="array" ref="F1032">IF(E1032="","",XLOOKUP(E1032,DATOS!$D$6:$D2624,DATOS!$C$6:$C2624,0,0,1))</f>
        <v/>
      </c>
      <c r="G1032" s="189"/>
      <c r="H1032" s="189"/>
      <c r="I1032" s="270"/>
      <c r="J1032" s="270"/>
      <c r="K1032" s="270" t="str">
        <f t="shared" si="3"/>
        <v/>
      </c>
      <c r="L1032" s="271" t="str">
        <f t="shared" si="4"/>
        <v/>
      </c>
      <c r="M1032" s="279"/>
      <c r="N1032" s="282"/>
      <c r="O1032" s="274"/>
      <c r="P1032" s="275"/>
      <c r="Q1032" s="275" t="str">
        <f t="shared" si="6"/>
        <v/>
      </c>
      <c r="R1032" s="281">
        <f t="shared" si="7"/>
        <v>0</v>
      </c>
      <c r="S1032" s="232" t="str">
        <f t="array" ref="S1032">XLOOKUP(E1032,PESOS!$B$2:$B2624,PESOS!$F$2:$F2624,"")</f>
        <v/>
      </c>
      <c r="T1032" s="223" t="str">
        <f t="shared" si="8"/>
        <v/>
      </c>
      <c r="V1032" s="277" t="str">
        <f t="shared" si="9"/>
        <v/>
      </c>
      <c r="W1032" s="233"/>
    </row>
    <row r="1033">
      <c r="B1033" s="199"/>
      <c r="C1033" s="223"/>
      <c r="E1033" s="223"/>
      <c r="F1033" s="223" t="str">
        <f t="array" ref="F1033">IF(E1033="","",XLOOKUP(E1033,DATOS!$D$6:$D2624,DATOS!$C$6:$C2624,0,0,1))</f>
        <v/>
      </c>
      <c r="G1033" s="189"/>
      <c r="H1033" s="189"/>
      <c r="I1033" s="270"/>
      <c r="J1033" s="270"/>
      <c r="K1033" s="270" t="str">
        <f t="shared" si="3"/>
        <v/>
      </c>
      <c r="L1033" s="271" t="str">
        <f t="shared" si="4"/>
        <v/>
      </c>
      <c r="M1033" s="279"/>
      <c r="N1033" s="282"/>
      <c r="O1033" s="274"/>
      <c r="P1033" s="275"/>
      <c r="Q1033" s="275" t="str">
        <f t="shared" si="6"/>
        <v/>
      </c>
      <c r="R1033" s="281">
        <f t="shared" si="7"/>
        <v>0</v>
      </c>
      <c r="S1033" s="232" t="str">
        <f t="array" ref="S1033">XLOOKUP(E1033,PESOS!$B$2:$B2624,PESOS!$F$2:$F2624,"")</f>
        <v/>
      </c>
      <c r="T1033" s="223" t="str">
        <f t="shared" si="8"/>
        <v/>
      </c>
      <c r="V1033" s="277" t="str">
        <f t="shared" si="9"/>
        <v/>
      </c>
      <c r="W1033" s="233"/>
    </row>
    <row r="1034">
      <c r="B1034" s="199"/>
      <c r="C1034" s="223"/>
      <c r="E1034" s="223"/>
      <c r="F1034" s="223" t="str">
        <f t="array" ref="F1034">IF(E1034="","",XLOOKUP(E1034,DATOS!$D$6:$D2624,DATOS!$C$6:$C2624,0,0,1))</f>
        <v/>
      </c>
      <c r="G1034" s="189"/>
      <c r="H1034" s="189"/>
      <c r="I1034" s="270"/>
      <c r="J1034" s="270"/>
      <c r="K1034" s="270" t="str">
        <f t="shared" si="3"/>
        <v/>
      </c>
      <c r="L1034" s="271" t="str">
        <f t="shared" si="4"/>
        <v/>
      </c>
      <c r="M1034" s="279"/>
      <c r="N1034" s="282"/>
      <c r="O1034" s="274"/>
      <c r="P1034" s="275"/>
      <c r="Q1034" s="275" t="str">
        <f t="shared" si="6"/>
        <v/>
      </c>
      <c r="R1034" s="281">
        <f t="shared" si="7"/>
        <v>0</v>
      </c>
      <c r="S1034" s="232" t="str">
        <f t="array" ref="S1034">XLOOKUP(E1034,PESOS!$B$2:$B2624,PESOS!$F$2:$F2624,"")</f>
        <v/>
      </c>
      <c r="T1034" s="223" t="str">
        <f t="shared" si="8"/>
        <v/>
      </c>
      <c r="V1034" s="277" t="str">
        <f t="shared" si="9"/>
        <v/>
      </c>
      <c r="W1034" s="233"/>
    </row>
    <row r="1035">
      <c r="B1035" s="199"/>
      <c r="C1035" s="223"/>
      <c r="E1035" s="223"/>
      <c r="F1035" s="223" t="str">
        <f t="array" ref="F1035">IF(E1035="","",XLOOKUP(E1035,DATOS!$D$6:$D2624,DATOS!$C$6:$C2624,0,0,1))</f>
        <v/>
      </c>
      <c r="G1035" s="189"/>
      <c r="H1035" s="189"/>
      <c r="I1035" s="270"/>
      <c r="J1035" s="270"/>
      <c r="K1035" s="270" t="str">
        <f t="shared" si="3"/>
        <v/>
      </c>
      <c r="L1035" s="271" t="str">
        <f t="shared" si="4"/>
        <v/>
      </c>
      <c r="M1035" s="279"/>
      <c r="N1035" s="282"/>
      <c r="O1035" s="274"/>
      <c r="P1035" s="275"/>
      <c r="Q1035" s="275" t="str">
        <f t="shared" si="6"/>
        <v/>
      </c>
      <c r="R1035" s="281">
        <f t="shared" si="7"/>
        <v>0</v>
      </c>
      <c r="S1035" s="232" t="str">
        <f t="array" ref="S1035">XLOOKUP(E1035,PESOS!$B$2:$B2624,PESOS!$F$2:$F2624,"")</f>
        <v/>
      </c>
      <c r="T1035" s="223" t="str">
        <f t="shared" si="8"/>
        <v/>
      </c>
      <c r="V1035" s="277" t="str">
        <f t="shared" si="9"/>
        <v/>
      </c>
      <c r="W1035" s="233"/>
    </row>
    <row r="1036">
      <c r="B1036" s="199"/>
      <c r="C1036" s="223"/>
      <c r="E1036" s="223"/>
      <c r="F1036" s="223" t="str">
        <f t="array" ref="F1036">IF(E1036="","",XLOOKUP(E1036,DATOS!$D$6:$D2624,DATOS!$C$6:$C2624,0,0,1))</f>
        <v/>
      </c>
      <c r="G1036" s="189"/>
      <c r="H1036" s="189"/>
      <c r="I1036" s="270"/>
      <c r="J1036" s="270"/>
      <c r="K1036" s="270" t="str">
        <f t="shared" si="3"/>
        <v/>
      </c>
      <c r="L1036" s="271" t="str">
        <f t="shared" si="4"/>
        <v/>
      </c>
      <c r="M1036" s="279"/>
      <c r="N1036" s="282"/>
      <c r="O1036" s="274"/>
      <c r="P1036" s="275"/>
      <c r="Q1036" s="275" t="str">
        <f t="shared" si="6"/>
        <v/>
      </c>
      <c r="R1036" s="281">
        <f t="shared" si="7"/>
        <v>0</v>
      </c>
      <c r="S1036" s="232" t="str">
        <f t="array" ref="S1036">XLOOKUP(E1036,PESOS!$B$2:$B2624,PESOS!$F$2:$F2624,"")</f>
        <v/>
      </c>
      <c r="T1036" s="223" t="str">
        <f t="shared" si="8"/>
        <v/>
      </c>
      <c r="V1036" s="277" t="str">
        <f t="shared" si="9"/>
        <v/>
      </c>
      <c r="W1036" s="233"/>
    </row>
    <row r="1037">
      <c r="B1037" s="199"/>
      <c r="C1037" s="223"/>
      <c r="E1037" s="223"/>
      <c r="F1037" s="223" t="str">
        <f t="array" ref="F1037">IF(E1037="","",XLOOKUP(E1037,DATOS!$D$6:$D2624,DATOS!$C$6:$C2624,0,0,1))</f>
        <v/>
      </c>
      <c r="G1037" s="189"/>
      <c r="H1037" s="189"/>
      <c r="I1037" s="270"/>
      <c r="J1037" s="270"/>
      <c r="K1037" s="270" t="str">
        <f t="shared" si="3"/>
        <v/>
      </c>
      <c r="L1037" s="271" t="str">
        <f t="shared" si="4"/>
        <v/>
      </c>
      <c r="M1037" s="279"/>
      <c r="N1037" s="282"/>
      <c r="O1037" s="274"/>
      <c r="P1037" s="275"/>
      <c r="Q1037" s="275" t="str">
        <f t="shared" si="6"/>
        <v/>
      </c>
      <c r="R1037" s="281">
        <f t="shared" si="7"/>
        <v>0</v>
      </c>
      <c r="S1037" s="232" t="str">
        <f t="array" ref="S1037">XLOOKUP(E1037,PESOS!$B$2:$B2624,PESOS!$F$2:$F2624,"")</f>
        <v/>
      </c>
      <c r="T1037" s="223" t="str">
        <f t="shared" si="8"/>
        <v/>
      </c>
      <c r="V1037" s="277" t="str">
        <f t="shared" si="9"/>
        <v/>
      </c>
      <c r="W1037" s="233"/>
    </row>
    <row r="1038">
      <c r="B1038" s="199"/>
      <c r="C1038" s="223"/>
      <c r="E1038" s="223"/>
      <c r="F1038" s="223" t="str">
        <f t="array" ref="F1038">IF(E1038="","",XLOOKUP(E1038,DATOS!$D$6:$D2624,DATOS!$C$6:$C2624,0,0,1))</f>
        <v/>
      </c>
      <c r="G1038" s="189"/>
      <c r="H1038" s="189"/>
      <c r="I1038" s="270"/>
      <c r="J1038" s="270"/>
      <c r="K1038" s="270" t="str">
        <f t="shared" si="3"/>
        <v/>
      </c>
      <c r="L1038" s="271" t="str">
        <f t="shared" si="4"/>
        <v/>
      </c>
      <c r="M1038" s="279"/>
      <c r="N1038" s="282"/>
      <c r="O1038" s="274"/>
      <c r="P1038" s="275"/>
      <c r="Q1038" s="275" t="str">
        <f t="shared" si="6"/>
        <v/>
      </c>
      <c r="R1038" s="281">
        <f t="shared" si="7"/>
        <v>0</v>
      </c>
      <c r="S1038" s="232" t="str">
        <f t="array" ref="S1038">XLOOKUP(E1038,PESOS!$B$2:$B2624,PESOS!$F$2:$F2624,"")</f>
        <v/>
      </c>
      <c r="T1038" s="223" t="str">
        <f t="shared" si="8"/>
        <v/>
      </c>
      <c r="V1038" s="277" t="str">
        <f t="shared" si="9"/>
        <v/>
      </c>
      <c r="W1038" s="233"/>
    </row>
    <row r="1039">
      <c r="B1039" s="199"/>
      <c r="C1039" s="223"/>
      <c r="E1039" s="223"/>
      <c r="F1039" s="223" t="str">
        <f t="array" ref="F1039">IF(E1039="","",XLOOKUP(E1039,DATOS!$D$6:$D2624,DATOS!$C$6:$C2624,0,0,1))</f>
        <v/>
      </c>
      <c r="G1039" s="189"/>
      <c r="H1039" s="189"/>
      <c r="I1039" s="270"/>
      <c r="J1039" s="270"/>
      <c r="K1039" s="270" t="str">
        <f t="shared" si="3"/>
        <v/>
      </c>
      <c r="L1039" s="271" t="str">
        <f t="shared" si="4"/>
        <v/>
      </c>
      <c r="M1039" s="279"/>
      <c r="N1039" s="282"/>
      <c r="O1039" s="274"/>
      <c r="P1039" s="275"/>
      <c r="Q1039" s="275" t="str">
        <f t="shared" si="6"/>
        <v/>
      </c>
      <c r="R1039" s="281">
        <f t="shared" si="7"/>
        <v>0</v>
      </c>
      <c r="S1039" s="232" t="str">
        <f t="array" ref="S1039">XLOOKUP(E1039,PESOS!$B$2:$B2624,PESOS!$F$2:$F2624,"")</f>
        <v/>
      </c>
      <c r="T1039" s="223" t="str">
        <f t="shared" si="8"/>
        <v/>
      </c>
      <c r="V1039" s="277" t="str">
        <f t="shared" si="9"/>
        <v/>
      </c>
      <c r="W1039" s="233"/>
    </row>
    <row r="1040">
      <c r="B1040" s="199"/>
      <c r="C1040" s="223"/>
      <c r="E1040" s="223"/>
      <c r="F1040" s="223" t="str">
        <f t="array" ref="F1040">IF(E1040="","",XLOOKUP(E1040,DATOS!$D$6:$D2624,DATOS!$C$6:$C2624,0,0,1))</f>
        <v/>
      </c>
      <c r="G1040" s="189"/>
      <c r="H1040" s="189"/>
      <c r="I1040" s="270"/>
      <c r="J1040" s="270"/>
      <c r="K1040" s="270" t="str">
        <f t="shared" si="3"/>
        <v/>
      </c>
      <c r="L1040" s="271" t="str">
        <f t="shared" si="4"/>
        <v/>
      </c>
      <c r="M1040" s="279"/>
      <c r="N1040" s="282"/>
      <c r="O1040" s="274"/>
      <c r="P1040" s="275"/>
      <c r="Q1040" s="275" t="str">
        <f t="shared" si="6"/>
        <v/>
      </c>
      <c r="R1040" s="281">
        <f t="shared" si="7"/>
        <v>0</v>
      </c>
      <c r="S1040" s="232" t="str">
        <f t="array" ref="S1040">XLOOKUP(E1040,PESOS!$B$2:$B2624,PESOS!$F$2:$F2624,"")</f>
        <v/>
      </c>
      <c r="T1040" s="223" t="str">
        <f t="shared" si="8"/>
        <v/>
      </c>
      <c r="V1040" s="277" t="str">
        <f t="shared" si="9"/>
        <v/>
      </c>
      <c r="W1040" s="233"/>
    </row>
    <row r="1041">
      <c r="B1041" s="199"/>
      <c r="C1041" s="223"/>
      <c r="E1041" s="223"/>
      <c r="F1041" s="223" t="str">
        <f t="array" ref="F1041">IF(E1041="","",XLOOKUP(E1041,DATOS!$D$6:$D2624,DATOS!$C$6:$C2624,0,0,1))</f>
        <v/>
      </c>
      <c r="G1041" s="189"/>
      <c r="H1041" s="189"/>
      <c r="I1041" s="270"/>
      <c r="J1041" s="270"/>
      <c r="K1041" s="270" t="str">
        <f t="shared" si="3"/>
        <v/>
      </c>
      <c r="L1041" s="271" t="str">
        <f t="shared" si="4"/>
        <v/>
      </c>
      <c r="M1041" s="279"/>
      <c r="N1041" s="282"/>
      <c r="O1041" s="274"/>
      <c r="P1041" s="275"/>
      <c r="Q1041" s="275" t="str">
        <f t="shared" si="6"/>
        <v/>
      </c>
      <c r="R1041" s="281">
        <f t="shared" si="7"/>
        <v>0</v>
      </c>
      <c r="S1041" s="232" t="str">
        <f t="array" ref="S1041">XLOOKUP(E1041,PESOS!$B$2:$B2624,PESOS!$F$2:$F2624,"")</f>
        <v/>
      </c>
      <c r="T1041" s="223" t="str">
        <f t="shared" si="8"/>
        <v/>
      </c>
      <c r="V1041" s="277" t="str">
        <f t="shared" si="9"/>
        <v/>
      </c>
      <c r="W1041" s="233"/>
    </row>
    <row r="1042">
      <c r="B1042" s="199"/>
      <c r="C1042" s="223"/>
      <c r="E1042" s="223"/>
      <c r="F1042" s="223" t="str">
        <f t="array" ref="F1042">IF(E1042="","",XLOOKUP(E1042,DATOS!$D$6:$D2624,DATOS!$C$6:$C2624,0,0,1))</f>
        <v/>
      </c>
      <c r="G1042" s="189"/>
      <c r="H1042" s="189"/>
      <c r="I1042" s="270"/>
      <c r="J1042" s="270"/>
      <c r="K1042" s="270" t="str">
        <f t="shared" si="3"/>
        <v/>
      </c>
      <c r="L1042" s="271" t="str">
        <f t="shared" si="4"/>
        <v/>
      </c>
      <c r="M1042" s="279"/>
      <c r="N1042" s="282"/>
      <c r="O1042" s="274"/>
      <c r="P1042" s="275"/>
      <c r="Q1042" s="275" t="str">
        <f t="shared" si="6"/>
        <v/>
      </c>
      <c r="R1042" s="281">
        <f t="shared" si="7"/>
        <v>0</v>
      </c>
      <c r="S1042" s="232" t="str">
        <f t="array" ref="S1042">XLOOKUP(E1042,PESOS!$B$2:$B2624,PESOS!$F$2:$F2624,"")</f>
        <v/>
      </c>
      <c r="T1042" s="223" t="str">
        <f t="shared" si="8"/>
        <v/>
      </c>
      <c r="V1042" s="277" t="str">
        <f t="shared" si="9"/>
        <v/>
      </c>
      <c r="W1042" s="233"/>
    </row>
    <row r="1043">
      <c r="B1043" s="199"/>
      <c r="C1043" s="223"/>
      <c r="E1043" s="223"/>
      <c r="F1043" s="223" t="str">
        <f t="array" ref="F1043">IF(E1043="","",XLOOKUP(E1043,DATOS!$D$6:$D2624,DATOS!$C$6:$C2624,0,0,1))</f>
        <v/>
      </c>
      <c r="G1043" s="189"/>
      <c r="H1043" s="189"/>
      <c r="I1043" s="270"/>
      <c r="J1043" s="270"/>
      <c r="K1043" s="270" t="str">
        <f t="shared" si="3"/>
        <v/>
      </c>
      <c r="L1043" s="271" t="str">
        <f t="shared" si="4"/>
        <v/>
      </c>
      <c r="M1043" s="279"/>
      <c r="N1043" s="282"/>
      <c r="O1043" s="274"/>
      <c r="P1043" s="275"/>
      <c r="Q1043" s="275" t="str">
        <f t="shared" si="6"/>
        <v/>
      </c>
      <c r="R1043" s="281">
        <f t="shared" si="7"/>
        <v>0</v>
      </c>
      <c r="S1043" s="232" t="str">
        <f t="array" ref="S1043">XLOOKUP(E1043,PESOS!$B$2:$B2624,PESOS!$F$2:$F2624,"")</f>
        <v/>
      </c>
      <c r="T1043" s="223" t="str">
        <f t="shared" si="8"/>
        <v/>
      </c>
      <c r="V1043" s="277" t="str">
        <f t="shared" si="9"/>
        <v/>
      </c>
      <c r="W1043" s="233"/>
    </row>
    <row r="1044">
      <c r="B1044" s="199"/>
      <c r="C1044" s="223"/>
      <c r="E1044" s="223"/>
      <c r="F1044" s="223" t="str">
        <f t="array" ref="F1044">IF(E1044="","",XLOOKUP(E1044,DATOS!$D$6:$D2624,DATOS!$C$6:$C2624,0,0,1))</f>
        <v/>
      </c>
      <c r="G1044" s="189"/>
      <c r="H1044" s="189"/>
      <c r="I1044" s="270"/>
      <c r="J1044" s="270"/>
      <c r="K1044" s="270" t="str">
        <f t="shared" si="3"/>
        <v/>
      </c>
      <c r="L1044" s="271" t="str">
        <f t="shared" si="4"/>
        <v/>
      </c>
      <c r="M1044" s="279"/>
      <c r="N1044" s="282"/>
      <c r="O1044" s="274"/>
      <c r="P1044" s="275"/>
      <c r="Q1044" s="275" t="str">
        <f t="shared" si="6"/>
        <v/>
      </c>
      <c r="R1044" s="281">
        <f t="shared" si="7"/>
        <v>0</v>
      </c>
      <c r="S1044" s="232" t="str">
        <f t="array" ref="S1044">XLOOKUP(E1044,PESOS!$B$2:$B2624,PESOS!$F$2:$F2624,"")</f>
        <v/>
      </c>
      <c r="T1044" s="223" t="str">
        <f t="shared" si="8"/>
        <v/>
      </c>
      <c r="V1044" s="277" t="str">
        <f t="shared" si="9"/>
        <v/>
      </c>
      <c r="W1044" s="233"/>
    </row>
    <row r="1045">
      <c r="B1045" s="199"/>
      <c r="C1045" s="223"/>
      <c r="E1045" s="223"/>
      <c r="F1045" s="223" t="str">
        <f t="array" ref="F1045">IF(E1045="","",XLOOKUP(E1045,DATOS!$D$6:$D2624,DATOS!$C$6:$C2624,0,0,1))</f>
        <v/>
      </c>
      <c r="G1045" s="189"/>
      <c r="H1045" s="189"/>
      <c r="I1045" s="270"/>
      <c r="J1045" s="270"/>
      <c r="K1045" s="270" t="str">
        <f t="shared" si="3"/>
        <v/>
      </c>
      <c r="L1045" s="271" t="str">
        <f t="shared" si="4"/>
        <v/>
      </c>
      <c r="M1045" s="279"/>
      <c r="N1045" s="282"/>
      <c r="O1045" s="274"/>
      <c r="P1045" s="275"/>
      <c r="Q1045" s="275" t="str">
        <f t="shared" si="6"/>
        <v/>
      </c>
      <c r="R1045" s="281">
        <f t="shared" si="7"/>
        <v>0</v>
      </c>
      <c r="S1045" s="232" t="str">
        <f t="array" ref="S1045">XLOOKUP(E1045,PESOS!$B$2:$B2624,PESOS!$F$2:$F2624,"")</f>
        <v/>
      </c>
      <c r="T1045" s="223" t="str">
        <f t="shared" si="8"/>
        <v/>
      </c>
      <c r="V1045" s="277" t="str">
        <f t="shared" si="9"/>
        <v/>
      </c>
      <c r="W1045" s="233"/>
    </row>
    <row r="1046">
      <c r="B1046" s="199"/>
      <c r="C1046" s="223"/>
      <c r="E1046" s="223"/>
      <c r="F1046" s="223" t="str">
        <f t="array" ref="F1046">IF(E1046="","",XLOOKUP(E1046,DATOS!$D$6:$D2624,DATOS!$C$6:$C2624,0,0,1))</f>
        <v/>
      </c>
      <c r="G1046" s="189"/>
      <c r="H1046" s="189"/>
      <c r="I1046" s="270"/>
      <c r="J1046" s="270"/>
      <c r="K1046" s="270" t="str">
        <f t="shared" si="3"/>
        <v/>
      </c>
      <c r="L1046" s="271" t="str">
        <f t="shared" si="4"/>
        <v/>
      </c>
      <c r="M1046" s="279"/>
      <c r="N1046" s="282"/>
      <c r="O1046" s="274"/>
      <c r="P1046" s="275"/>
      <c r="Q1046" s="275" t="str">
        <f t="shared" si="6"/>
        <v/>
      </c>
      <c r="R1046" s="281">
        <f t="shared" si="7"/>
        <v>0</v>
      </c>
      <c r="S1046" s="232" t="str">
        <f t="array" ref="S1046">XLOOKUP(E1046,PESOS!$B$2:$B2624,PESOS!$F$2:$F2624,"")</f>
        <v/>
      </c>
      <c r="T1046" s="223" t="str">
        <f t="shared" si="8"/>
        <v/>
      </c>
      <c r="V1046" s="277" t="str">
        <f t="shared" si="9"/>
        <v/>
      </c>
      <c r="W1046" s="233"/>
    </row>
    <row r="1047">
      <c r="B1047" s="199"/>
      <c r="C1047" s="223"/>
      <c r="E1047" s="223"/>
      <c r="F1047" s="223" t="str">
        <f t="array" ref="F1047">IF(E1047="","",XLOOKUP(E1047,DATOS!$D$6:$D2624,DATOS!$C$6:$C2624,0,0,1))</f>
        <v/>
      </c>
      <c r="G1047" s="189"/>
      <c r="H1047" s="189"/>
      <c r="I1047" s="270"/>
      <c r="J1047" s="270"/>
      <c r="K1047" s="270" t="str">
        <f t="shared" si="3"/>
        <v/>
      </c>
      <c r="L1047" s="271" t="str">
        <f t="shared" si="4"/>
        <v/>
      </c>
      <c r="M1047" s="279"/>
      <c r="N1047" s="282"/>
      <c r="O1047" s="274"/>
      <c r="P1047" s="275"/>
      <c r="Q1047" s="275" t="str">
        <f t="shared" si="6"/>
        <v/>
      </c>
      <c r="R1047" s="281">
        <f t="shared" si="7"/>
        <v>0</v>
      </c>
      <c r="S1047" s="232" t="str">
        <f t="array" ref="S1047">XLOOKUP(E1047,PESOS!$B$2:$B2624,PESOS!$F$2:$F2624,"")</f>
        <v/>
      </c>
      <c r="T1047" s="223" t="str">
        <f t="shared" si="8"/>
        <v/>
      </c>
      <c r="V1047" s="277" t="str">
        <f t="shared" si="9"/>
        <v/>
      </c>
      <c r="W1047" s="233"/>
    </row>
    <row r="1048">
      <c r="B1048" s="199"/>
      <c r="C1048" s="223"/>
      <c r="E1048" s="223"/>
      <c r="F1048" s="223" t="str">
        <f t="array" ref="F1048">IF(E1048="","",XLOOKUP(E1048,DATOS!$D$6:$D2624,DATOS!$C$6:$C2624,0,0,1))</f>
        <v/>
      </c>
      <c r="G1048" s="189"/>
      <c r="H1048" s="189"/>
      <c r="I1048" s="270"/>
      <c r="J1048" s="270"/>
      <c r="K1048" s="270" t="str">
        <f t="shared" si="3"/>
        <v/>
      </c>
      <c r="L1048" s="271" t="str">
        <f t="shared" si="4"/>
        <v/>
      </c>
      <c r="M1048" s="279"/>
      <c r="N1048" s="282"/>
      <c r="O1048" s="274"/>
      <c r="P1048" s="275"/>
      <c r="Q1048" s="275" t="str">
        <f t="shared" si="6"/>
        <v/>
      </c>
      <c r="R1048" s="281">
        <f t="shared" si="7"/>
        <v>0</v>
      </c>
      <c r="S1048" s="232" t="str">
        <f t="array" ref="S1048">XLOOKUP(E1048,PESOS!$B$2:$B2624,PESOS!$F$2:$F2624,"")</f>
        <v/>
      </c>
      <c r="T1048" s="223" t="str">
        <f t="shared" si="8"/>
        <v/>
      </c>
      <c r="V1048" s="277" t="str">
        <f t="shared" si="9"/>
        <v/>
      </c>
      <c r="W1048" s="233"/>
    </row>
    <row r="1049">
      <c r="B1049" s="199"/>
      <c r="C1049" s="223"/>
      <c r="E1049" s="223"/>
      <c r="F1049" s="223" t="str">
        <f t="array" ref="F1049">IF(E1049="","",XLOOKUP(E1049,DATOS!$D$6:$D2624,DATOS!$C$6:$C2624,0,0,1))</f>
        <v/>
      </c>
      <c r="G1049" s="189"/>
      <c r="H1049" s="189"/>
      <c r="I1049" s="270"/>
      <c r="J1049" s="270"/>
      <c r="K1049" s="270" t="str">
        <f t="shared" si="3"/>
        <v/>
      </c>
      <c r="L1049" s="271" t="str">
        <f t="shared" si="4"/>
        <v/>
      </c>
      <c r="M1049" s="279"/>
      <c r="N1049" s="282"/>
      <c r="O1049" s="274"/>
      <c r="P1049" s="275"/>
      <c r="Q1049" s="275" t="str">
        <f t="shared" si="6"/>
        <v/>
      </c>
      <c r="R1049" s="281">
        <f t="shared" si="7"/>
        <v>0</v>
      </c>
      <c r="S1049" s="232" t="str">
        <f t="array" ref="S1049">XLOOKUP(E1049,PESOS!$B$2:$B2624,PESOS!$F$2:$F2624,"")</f>
        <v/>
      </c>
      <c r="T1049" s="223" t="str">
        <f t="shared" si="8"/>
        <v/>
      </c>
      <c r="V1049" s="277" t="str">
        <f t="shared" si="9"/>
        <v/>
      </c>
      <c r="W1049" s="233"/>
    </row>
    <row r="1050">
      <c r="B1050" s="199"/>
      <c r="C1050" s="223"/>
      <c r="E1050" s="223"/>
      <c r="F1050" s="223" t="str">
        <f t="array" ref="F1050">IF(E1050="","",XLOOKUP(E1050,DATOS!$D$6:$D2624,DATOS!$C$6:$C2624,0,0,1))</f>
        <v/>
      </c>
      <c r="G1050" s="189"/>
      <c r="H1050" s="189"/>
      <c r="I1050" s="270"/>
      <c r="J1050" s="270"/>
      <c r="K1050" s="270" t="str">
        <f t="shared" si="3"/>
        <v/>
      </c>
      <c r="L1050" s="271" t="str">
        <f t="shared" si="4"/>
        <v/>
      </c>
      <c r="M1050" s="279"/>
      <c r="N1050" s="282"/>
      <c r="O1050" s="274"/>
      <c r="P1050" s="275"/>
      <c r="Q1050" s="275" t="str">
        <f t="shared" si="6"/>
        <v/>
      </c>
      <c r="R1050" s="281">
        <f t="shared" si="7"/>
        <v>0</v>
      </c>
      <c r="S1050" s="232" t="str">
        <f t="array" ref="S1050">XLOOKUP(E1050,PESOS!$B$2:$B2624,PESOS!$F$2:$F2624,"")</f>
        <v/>
      </c>
      <c r="T1050" s="223" t="str">
        <f t="shared" si="8"/>
        <v/>
      </c>
      <c r="V1050" s="277" t="str">
        <f t="shared" si="9"/>
        <v/>
      </c>
      <c r="W1050" s="233"/>
    </row>
    <row r="1051">
      <c r="B1051" s="199"/>
      <c r="C1051" s="223"/>
      <c r="E1051" s="223"/>
      <c r="F1051" s="223" t="str">
        <f t="array" ref="F1051">IF(E1051="","",XLOOKUP(E1051,DATOS!$D$6:$D2624,DATOS!$C$6:$C2624,0,0,1))</f>
        <v/>
      </c>
      <c r="G1051" s="189"/>
      <c r="H1051" s="189"/>
      <c r="I1051" s="270"/>
      <c r="J1051" s="270"/>
      <c r="K1051" s="270" t="str">
        <f t="shared" si="3"/>
        <v/>
      </c>
      <c r="L1051" s="271" t="str">
        <f t="shared" si="4"/>
        <v/>
      </c>
      <c r="M1051" s="279"/>
      <c r="N1051" s="282"/>
      <c r="O1051" s="274"/>
      <c r="P1051" s="275"/>
      <c r="Q1051" s="275" t="str">
        <f t="shared" si="6"/>
        <v/>
      </c>
      <c r="R1051" s="281">
        <f t="shared" si="7"/>
        <v>0</v>
      </c>
      <c r="S1051" s="232" t="str">
        <f t="array" ref="S1051">XLOOKUP(E1051,PESOS!$B$2:$B2624,PESOS!$F$2:$F2624,"")</f>
        <v/>
      </c>
      <c r="T1051" s="223" t="str">
        <f t="shared" si="8"/>
        <v/>
      </c>
      <c r="V1051" s="277" t="str">
        <f t="shared" si="9"/>
        <v/>
      </c>
      <c r="W1051" s="233"/>
    </row>
    <row r="1052">
      <c r="B1052" s="199"/>
      <c r="C1052" s="223"/>
      <c r="E1052" s="223"/>
      <c r="F1052" s="223" t="str">
        <f t="array" ref="F1052">IF(E1052="","",XLOOKUP(E1052,DATOS!$D$6:$D2624,DATOS!$C$6:$C2624,0,0,1))</f>
        <v/>
      </c>
      <c r="G1052" s="189"/>
      <c r="H1052" s="189"/>
      <c r="I1052" s="270"/>
      <c r="J1052" s="270"/>
      <c r="K1052" s="270" t="str">
        <f t="shared" si="3"/>
        <v/>
      </c>
      <c r="L1052" s="271" t="str">
        <f t="shared" si="4"/>
        <v/>
      </c>
      <c r="M1052" s="279"/>
      <c r="N1052" s="282"/>
      <c r="O1052" s="274"/>
      <c r="P1052" s="275"/>
      <c r="Q1052" s="275" t="str">
        <f t="shared" si="6"/>
        <v/>
      </c>
      <c r="R1052" s="281">
        <f t="shared" si="7"/>
        <v>0</v>
      </c>
      <c r="S1052" s="232" t="str">
        <f t="array" ref="S1052">XLOOKUP(E1052,PESOS!$B$2:$B2624,PESOS!$F$2:$F2624,"")</f>
        <v/>
      </c>
      <c r="T1052" s="223" t="str">
        <f t="shared" si="8"/>
        <v/>
      </c>
      <c r="V1052" s="277" t="str">
        <f t="shared" si="9"/>
        <v/>
      </c>
      <c r="W1052" s="233"/>
    </row>
    <row r="1053">
      <c r="B1053" s="199"/>
      <c r="C1053" s="223"/>
      <c r="E1053" s="223"/>
      <c r="F1053" s="223" t="str">
        <f t="array" ref="F1053">IF(E1053="","",XLOOKUP(E1053,DATOS!$D$6:$D2624,DATOS!$C$6:$C2624,0,0,1))</f>
        <v/>
      </c>
      <c r="G1053" s="189"/>
      <c r="H1053" s="189"/>
      <c r="I1053" s="270"/>
      <c r="J1053" s="270"/>
      <c r="K1053" s="270" t="str">
        <f t="shared" si="3"/>
        <v/>
      </c>
      <c r="L1053" s="271" t="str">
        <f t="shared" si="4"/>
        <v/>
      </c>
      <c r="M1053" s="279"/>
      <c r="N1053" s="282"/>
      <c r="O1053" s="274"/>
      <c r="P1053" s="275"/>
      <c r="Q1053" s="275" t="str">
        <f t="shared" si="6"/>
        <v/>
      </c>
      <c r="R1053" s="281">
        <f t="shared" si="7"/>
        <v>0</v>
      </c>
      <c r="S1053" s="232" t="str">
        <f t="array" ref="S1053">XLOOKUP(E1053,PESOS!$B$2:$B2624,PESOS!$F$2:$F2624,"")</f>
        <v/>
      </c>
      <c r="T1053" s="223" t="str">
        <f t="shared" si="8"/>
        <v/>
      </c>
      <c r="V1053" s="277" t="str">
        <f t="shared" si="9"/>
        <v/>
      </c>
      <c r="W1053" s="233"/>
    </row>
    <row r="1054">
      <c r="B1054" s="199"/>
      <c r="C1054" s="223"/>
      <c r="E1054" s="223"/>
      <c r="F1054" s="223" t="str">
        <f t="array" ref="F1054">IF(E1054="","",XLOOKUP(E1054,DATOS!$D$6:$D2624,DATOS!$C$6:$C2624,0,0,1))</f>
        <v/>
      </c>
      <c r="G1054" s="189"/>
      <c r="H1054" s="189"/>
      <c r="I1054" s="270"/>
      <c r="J1054" s="270"/>
      <c r="K1054" s="270" t="str">
        <f t="shared" si="3"/>
        <v/>
      </c>
      <c r="L1054" s="271" t="str">
        <f t="shared" si="4"/>
        <v/>
      </c>
      <c r="M1054" s="279"/>
      <c r="N1054" s="282"/>
      <c r="O1054" s="274"/>
      <c r="P1054" s="275"/>
      <c r="Q1054" s="275" t="str">
        <f t="shared" si="6"/>
        <v/>
      </c>
      <c r="R1054" s="281">
        <f t="shared" si="7"/>
        <v>0</v>
      </c>
      <c r="S1054" s="232" t="str">
        <f t="array" ref="S1054">XLOOKUP(E1054,PESOS!$B$2:$B2624,PESOS!$F$2:$F2624,"")</f>
        <v/>
      </c>
      <c r="T1054" s="223" t="str">
        <f t="shared" si="8"/>
        <v/>
      </c>
      <c r="V1054" s="277" t="str">
        <f t="shared" si="9"/>
        <v/>
      </c>
      <c r="W1054" s="233"/>
    </row>
    <row r="1055">
      <c r="B1055" s="199"/>
      <c r="C1055" s="223"/>
      <c r="E1055" s="223"/>
      <c r="F1055" s="223" t="str">
        <f t="array" ref="F1055">IF(E1055="","",XLOOKUP(E1055,DATOS!$D$6:$D2624,DATOS!$C$6:$C2624,0,0,1))</f>
        <v/>
      </c>
      <c r="G1055" s="189"/>
      <c r="H1055" s="189"/>
      <c r="I1055" s="270"/>
      <c r="J1055" s="270"/>
      <c r="K1055" s="270" t="str">
        <f t="shared" si="3"/>
        <v/>
      </c>
      <c r="L1055" s="271" t="str">
        <f t="shared" si="4"/>
        <v/>
      </c>
      <c r="M1055" s="279"/>
      <c r="N1055" s="282"/>
      <c r="O1055" s="274"/>
      <c r="P1055" s="275"/>
      <c r="Q1055" s="275" t="str">
        <f t="shared" si="6"/>
        <v/>
      </c>
      <c r="R1055" s="281">
        <f t="shared" si="7"/>
        <v>0</v>
      </c>
      <c r="S1055" s="232" t="str">
        <f t="array" ref="S1055">XLOOKUP(E1055,PESOS!$B$2:$B2624,PESOS!$F$2:$F2624,"")</f>
        <v/>
      </c>
      <c r="T1055" s="223" t="str">
        <f t="shared" si="8"/>
        <v/>
      </c>
      <c r="V1055" s="277" t="str">
        <f t="shared" si="9"/>
        <v/>
      </c>
      <c r="W1055" s="233"/>
    </row>
    <row r="1056">
      <c r="B1056" s="199"/>
      <c r="C1056" s="223"/>
      <c r="E1056" s="223"/>
      <c r="F1056" s="223" t="str">
        <f t="array" ref="F1056">IF(E1056="","",XLOOKUP(E1056,DATOS!$D$6:$D2624,DATOS!$C$6:$C2624,0,0,1))</f>
        <v/>
      </c>
      <c r="G1056" s="189"/>
      <c r="H1056" s="189"/>
      <c r="I1056" s="270"/>
      <c r="J1056" s="270"/>
      <c r="K1056" s="270" t="str">
        <f t="shared" si="3"/>
        <v/>
      </c>
      <c r="L1056" s="271" t="str">
        <f t="shared" si="4"/>
        <v/>
      </c>
      <c r="M1056" s="279"/>
      <c r="N1056" s="282"/>
      <c r="O1056" s="274"/>
      <c r="P1056" s="275"/>
      <c r="Q1056" s="275" t="str">
        <f t="shared" si="6"/>
        <v/>
      </c>
      <c r="R1056" s="281">
        <f t="shared" si="7"/>
        <v>0</v>
      </c>
      <c r="S1056" s="232" t="str">
        <f t="array" ref="S1056">XLOOKUP(E1056,PESOS!$B$2:$B2624,PESOS!$F$2:$F2624,"")</f>
        <v/>
      </c>
      <c r="T1056" s="223" t="str">
        <f t="shared" si="8"/>
        <v/>
      </c>
      <c r="V1056" s="277" t="str">
        <f t="shared" si="9"/>
        <v/>
      </c>
      <c r="W1056" s="233"/>
    </row>
    <row r="1057">
      <c r="B1057" s="199"/>
      <c r="C1057" s="223"/>
      <c r="E1057" s="223"/>
      <c r="F1057" s="223" t="str">
        <f t="array" ref="F1057">IF(E1057="","",XLOOKUP(E1057,DATOS!$D$6:$D2624,DATOS!$C$6:$C2624,0,0,1))</f>
        <v/>
      </c>
      <c r="G1057" s="189"/>
      <c r="H1057" s="189"/>
      <c r="I1057" s="270"/>
      <c r="J1057" s="270"/>
      <c r="K1057" s="270" t="str">
        <f t="shared" si="3"/>
        <v/>
      </c>
      <c r="L1057" s="271" t="str">
        <f t="shared" si="4"/>
        <v/>
      </c>
      <c r="M1057" s="279"/>
      <c r="N1057" s="282"/>
      <c r="O1057" s="274"/>
      <c r="P1057" s="275"/>
      <c r="Q1057" s="275" t="str">
        <f t="shared" si="6"/>
        <v/>
      </c>
      <c r="R1057" s="281">
        <f t="shared" si="7"/>
        <v>0</v>
      </c>
      <c r="S1057" s="232" t="str">
        <f t="array" ref="S1057">XLOOKUP(E1057,PESOS!$B$2:$B2624,PESOS!$F$2:$F2624,"")</f>
        <v/>
      </c>
      <c r="T1057" s="223" t="str">
        <f t="shared" si="8"/>
        <v/>
      </c>
      <c r="V1057" s="277" t="str">
        <f t="shared" si="9"/>
        <v/>
      </c>
      <c r="W1057" s="233"/>
    </row>
    <row r="1058">
      <c r="B1058" s="199"/>
      <c r="C1058" s="223"/>
      <c r="E1058" s="223"/>
      <c r="F1058" s="223" t="str">
        <f t="array" ref="F1058">IF(E1058="","",XLOOKUP(E1058,DATOS!$D$6:$D2624,DATOS!$C$6:$C2624,0,0,1))</f>
        <v/>
      </c>
      <c r="G1058" s="189"/>
      <c r="H1058" s="189"/>
      <c r="I1058" s="270"/>
      <c r="J1058" s="270"/>
      <c r="K1058" s="270" t="str">
        <f t="shared" si="3"/>
        <v/>
      </c>
      <c r="L1058" s="271" t="str">
        <f t="shared" si="4"/>
        <v/>
      </c>
      <c r="M1058" s="279"/>
      <c r="N1058" s="282"/>
      <c r="O1058" s="274"/>
      <c r="P1058" s="275"/>
      <c r="Q1058" s="275" t="str">
        <f t="shared" si="6"/>
        <v/>
      </c>
      <c r="R1058" s="281">
        <f t="shared" si="7"/>
        <v>0</v>
      </c>
      <c r="S1058" s="232" t="str">
        <f t="array" ref="S1058">XLOOKUP(E1058,PESOS!$B$2:$B2624,PESOS!$F$2:$F2624,"")</f>
        <v/>
      </c>
      <c r="T1058" s="223" t="str">
        <f t="shared" si="8"/>
        <v/>
      </c>
      <c r="V1058" s="277" t="str">
        <f t="shared" si="9"/>
        <v/>
      </c>
      <c r="W1058" s="233"/>
    </row>
    <row r="1059">
      <c r="B1059" s="199"/>
      <c r="C1059" s="223"/>
      <c r="E1059" s="223"/>
      <c r="F1059" s="223" t="str">
        <f t="array" ref="F1059">IF(E1059="","",XLOOKUP(E1059,DATOS!$D$6:$D2624,DATOS!$C$6:$C2624,0,0,1))</f>
        <v/>
      </c>
      <c r="G1059" s="189"/>
      <c r="H1059" s="189"/>
      <c r="I1059" s="270"/>
      <c r="J1059" s="270"/>
      <c r="K1059" s="270" t="str">
        <f t="shared" si="3"/>
        <v/>
      </c>
      <c r="L1059" s="271" t="str">
        <f t="shared" si="4"/>
        <v/>
      </c>
      <c r="M1059" s="279"/>
      <c r="N1059" s="282"/>
      <c r="O1059" s="274"/>
      <c r="P1059" s="275"/>
      <c r="Q1059" s="275" t="str">
        <f t="shared" si="6"/>
        <v/>
      </c>
      <c r="R1059" s="281">
        <f t="shared" si="7"/>
        <v>0</v>
      </c>
      <c r="S1059" s="232" t="str">
        <f t="array" ref="S1059">XLOOKUP(E1059,PESOS!$B$2:$B2624,PESOS!$F$2:$F2624,"")</f>
        <v/>
      </c>
      <c r="T1059" s="223" t="str">
        <f t="shared" si="8"/>
        <v/>
      </c>
      <c r="V1059" s="277" t="str">
        <f t="shared" si="9"/>
        <v/>
      </c>
      <c r="W1059" s="233"/>
    </row>
    <row r="1060">
      <c r="B1060" s="199"/>
      <c r="C1060" s="223"/>
      <c r="E1060" s="223"/>
      <c r="F1060" s="223" t="str">
        <f t="array" ref="F1060">IF(E1060="","",XLOOKUP(E1060,DATOS!$D$6:$D2624,DATOS!$C$6:$C2624,0,0,1))</f>
        <v/>
      </c>
      <c r="G1060" s="189"/>
      <c r="H1060" s="189"/>
      <c r="I1060" s="270"/>
      <c r="J1060" s="270"/>
      <c r="K1060" s="270" t="str">
        <f t="shared" si="3"/>
        <v/>
      </c>
      <c r="L1060" s="271" t="str">
        <f t="shared" si="4"/>
        <v/>
      </c>
      <c r="M1060" s="279"/>
      <c r="N1060" s="282"/>
      <c r="O1060" s="274"/>
      <c r="P1060" s="275"/>
      <c r="Q1060" s="275" t="str">
        <f t="shared" si="6"/>
        <v/>
      </c>
      <c r="R1060" s="281">
        <f t="shared" si="7"/>
        <v>0</v>
      </c>
      <c r="S1060" s="232" t="str">
        <f t="array" ref="S1060">XLOOKUP(E1060,PESOS!$B$2:$B2624,PESOS!$F$2:$F2624,"")</f>
        <v/>
      </c>
      <c r="T1060" s="223" t="str">
        <f t="shared" si="8"/>
        <v/>
      </c>
      <c r="V1060" s="277" t="str">
        <f t="shared" si="9"/>
        <v/>
      </c>
      <c r="W1060" s="233"/>
    </row>
    <row r="1061">
      <c r="B1061" s="199"/>
      <c r="C1061" s="223"/>
      <c r="E1061" s="223"/>
      <c r="F1061" s="223" t="str">
        <f t="array" ref="F1061">IF(E1061="","",XLOOKUP(E1061,DATOS!$D$6:$D2624,DATOS!$C$6:$C2624,0,0,1))</f>
        <v/>
      </c>
      <c r="G1061" s="189"/>
      <c r="H1061" s="189"/>
      <c r="I1061" s="270"/>
      <c r="J1061" s="270"/>
      <c r="K1061" s="270" t="str">
        <f t="shared" si="3"/>
        <v/>
      </c>
      <c r="L1061" s="271" t="str">
        <f t="shared" si="4"/>
        <v/>
      </c>
      <c r="M1061" s="279"/>
      <c r="N1061" s="282"/>
      <c r="O1061" s="274"/>
      <c r="P1061" s="275"/>
      <c r="Q1061" s="275" t="str">
        <f t="shared" si="6"/>
        <v/>
      </c>
      <c r="R1061" s="281">
        <f t="shared" si="7"/>
        <v>0</v>
      </c>
      <c r="S1061" s="232" t="str">
        <f t="array" ref="S1061">XLOOKUP(E1061,PESOS!$B$2:$B2624,PESOS!$F$2:$F2624,"")</f>
        <v/>
      </c>
      <c r="T1061" s="223" t="str">
        <f t="shared" si="8"/>
        <v/>
      </c>
      <c r="V1061" s="277" t="str">
        <f t="shared" si="9"/>
        <v/>
      </c>
      <c r="W1061" s="233"/>
    </row>
    <row r="1062">
      <c r="B1062" s="199"/>
      <c r="C1062" s="223"/>
      <c r="E1062" s="223"/>
      <c r="F1062" s="223" t="str">
        <f t="array" ref="F1062">IF(E1062="","",XLOOKUP(E1062,DATOS!$D$6:$D2624,DATOS!$C$6:$C2624,0,0,1))</f>
        <v/>
      </c>
      <c r="G1062" s="189"/>
      <c r="H1062" s="189"/>
      <c r="I1062" s="270"/>
      <c r="J1062" s="270"/>
      <c r="K1062" s="270" t="str">
        <f t="shared" si="3"/>
        <v/>
      </c>
      <c r="L1062" s="271" t="str">
        <f t="shared" si="4"/>
        <v/>
      </c>
      <c r="M1062" s="279"/>
      <c r="N1062" s="282"/>
      <c r="O1062" s="274"/>
      <c r="P1062" s="275"/>
      <c r="Q1062" s="275" t="str">
        <f t="shared" si="6"/>
        <v/>
      </c>
      <c r="R1062" s="281">
        <f t="shared" si="7"/>
        <v>0</v>
      </c>
      <c r="S1062" s="232" t="str">
        <f t="array" ref="S1062">XLOOKUP(E1062,PESOS!$B$2:$B2624,PESOS!$F$2:$F2624,"")</f>
        <v/>
      </c>
      <c r="T1062" s="223" t="str">
        <f t="shared" si="8"/>
        <v/>
      </c>
      <c r="V1062" s="277" t="str">
        <f t="shared" si="9"/>
        <v/>
      </c>
      <c r="W1062" s="233"/>
    </row>
    <row r="1063">
      <c r="B1063" s="199"/>
      <c r="C1063" s="223"/>
      <c r="E1063" s="223"/>
      <c r="F1063" s="223" t="str">
        <f t="array" ref="F1063">IF(E1063="","",XLOOKUP(E1063,DATOS!$D$6:$D2624,DATOS!$C$6:$C2624,0,0,1))</f>
        <v/>
      </c>
      <c r="G1063" s="189"/>
      <c r="H1063" s="189"/>
      <c r="I1063" s="270"/>
      <c r="J1063" s="270"/>
      <c r="K1063" s="270" t="str">
        <f t="shared" si="3"/>
        <v/>
      </c>
      <c r="L1063" s="271" t="str">
        <f t="shared" si="4"/>
        <v/>
      </c>
      <c r="M1063" s="279"/>
      <c r="N1063" s="282"/>
      <c r="O1063" s="274"/>
      <c r="P1063" s="275"/>
      <c r="Q1063" s="275" t="str">
        <f t="shared" si="6"/>
        <v/>
      </c>
      <c r="R1063" s="281">
        <f t="shared" si="7"/>
        <v>0</v>
      </c>
      <c r="S1063" s="232" t="str">
        <f t="array" ref="S1063">XLOOKUP(E1063,PESOS!$B$2:$B2624,PESOS!$F$2:$F2624,"")</f>
        <v/>
      </c>
      <c r="T1063" s="223" t="str">
        <f t="shared" si="8"/>
        <v/>
      </c>
      <c r="V1063" s="277" t="str">
        <f t="shared" si="9"/>
        <v/>
      </c>
      <c r="W1063" s="233"/>
    </row>
    <row r="1064">
      <c r="B1064" s="199"/>
      <c r="C1064" s="223"/>
      <c r="E1064" s="223"/>
      <c r="F1064" s="223" t="str">
        <f t="array" ref="F1064">IF(E1064="","",XLOOKUP(E1064,DATOS!$D$6:$D2624,DATOS!$C$6:$C2624,0,0,1))</f>
        <v/>
      </c>
      <c r="G1064" s="189"/>
      <c r="H1064" s="189"/>
      <c r="I1064" s="270"/>
      <c r="J1064" s="270"/>
      <c r="K1064" s="270" t="str">
        <f t="shared" si="3"/>
        <v/>
      </c>
      <c r="L1064" s="271" t="str">
        <f t="shared" si="4"/>
        <v/>
      </c>
      <c r="M1064" s="279"/>
      <c r="N1064" s="282"/>
      <c r="O1064" s="274"/>
      <c r="P1064" s="275"/>
      <c r="Q1064" s="275" t="str">
        <f t="shared" si="6"/>
        <v/>
      </c>
      <c r="R1064" s="281">
        <f t="shared" si="7"/>
        <v>0</v>
      </c>
      <c r="S1064" s="232" t="str">
        <f t="array" ref="S1064">XLOOKUP(E1064,PESOS!$B$2:$B2624,PESOS!$F$2:$F2624,"")</f>
        <v/>
      </c>
      <c r="T1064" s="223" t="str">
        <f t="shared" si="8"/>
        <v/>
      </c>
      <c r="V1064" s="277" t="str">
        <f t="shared" si="9"/>
        <v/>
      </c>
      <c r="W1064" s="233"/>
    </row>
    <row r="1065">
      <c r="B1065" s="199"/>
      <c r="C1065" s="223"/>
      <c r="E1065" s="223"/>
      <c r="F1065" s="223" t="str">
        <f t="array" ref="F1065">IF(E1065="","",XLOOKUP(E1065,DATOS!$D$6:$D2624,DATOS!$C$6:$C2624,0,0,1))</f>
        <v/>
      </c>
      <c r="G1065" s="189"/>
      <c r="H1065" s="189"/>
      <c r="I1065" s="270"/>
      <c r="J1065" s="270"/>
      <c r="K1065" s="270" t="str">
        <f t="shared" si="3"/>
        <v/>
      </c>
      <c r="L1065" s="271" t="str">
        <f t="shared" si="4"/>
        <v/>
      </c>
      <c r="M1065" s="279"/>
      <c r="N1065" s="282"/>
      <c r="O1065" s="274"/>
      <c r="P1065" s="275"/>
      <c r="Q1065" s="275" t="str">
        <f t="shared" si="6"/>
        <v/>
      </c>
      <c r="R1065" s="281">
        <f t="shared" si="7"/>
        <v>0</v>
      </c>
      <c r="S1065" s="232" t="str">
        <f t="array" ref="S1065">XLOOKUP(E1065,PESOS!$B$2:$B2624,PESOS!$F$2:$F2624,"")</f>
        <v/>
      </c>
      <c r="T1065" s="223" t="str">
        <f t="shared" si="8"/>
        <v/>
      </c>
      <c r="V1065" s="277" t="str">
        <f t="shared" si="9"/>
        <v/>
      </c>
      <c r="W1065" s="233"/>
    </row>
    <row r="1066">
      <c r="B1066" s="199"/>
      <c r="C1066" s="223"/>
      <c r="E1066" s="223"/>
      <c r="F1066" s="223" t="str">
        <f t="array" ref="F1066">IF(E1066="","",XLOOKUP(E1066,DATOS!$D$6:$D2624,DATOS!$C$6:$C2624,0,0,1))</f>
        <v/>
      </c>
      <c r="G1066" s="189"/>
      <c r="H1066" s="189"/>
      <c r="I1066" s="270"/>
      <c r="J1066" s="270"/>
      <c r="K1066" s="270" t="str">
        <f t="shared" si="3"/>
        <v/>
      </c>
      <c r="L1066" s="271" t="str">
        <f t="shared" si="4"/>
        <v/>
      </c>
      <c r="M1066" s="279"/>
      <c r="N1066" s="282"/>
      <c r="O1066" s="274"/>
      <c r="P1066" s="275"/>
      <c r="Q1066" s="275" t="str">
        <f t="shared" si="6"/>
        <v/>
      </c>
      <c r="R1066" s="281">
        <f t="shared" si="7"/>
        <v>0</v>
      </c>
      <c r="S1066" s="232" t="str">
        <f t="array" ref="S1066">XLOOKUP(E1066,PESOS!$B$2:$B2624,PESOS!$F$2:$F2624,"")</f>
        <v/>
      </c>
      <c r="T1066" s="223" t="str">
        <f t="shared" si="8"/>
        <v/>
      </c>
      <c r="V1066" s="277" t="str">
        <f t="shared" si="9"/>
        <v/>
      </c>
      <c r="W1066" s="233"/>
    </row>
    <row r="1067">
      <c r="B1067" s="199"/>
      <c r="C1067" s="223"/>
      <c r="E1067" s="223"/>
      <c r="F1067" s="223" t="str">
        <f t="array" ref="F1067">IF(E1067="","",XLOOKUP(E1067,DATOS!$D$6:$D2624,DATOS!$C$6:$C2624,0,0,1))</f>
        <v/>
      </c>
      <c r="G1067" s="189"/>
      <c r="H1067" s="189"/>
      <c r="I1067" s="270"/>
      <c r="J1067" s="270"/>
      <c r="K1067" s="270" t="str">
        <f t="shared" si="3"/>
        <v/>
      </c>
      <c r="L1067" s="271" t="str">
        <f t="shared" si="4"/>
        <v/>
      </c>
      <c r="M1067" s="279"/>
      <c r="N1067" s="282"/>
      <c r="O1067" s="274"/>
      <c r="P1067" s="275"/>
      <c r="Q1067" s="275" t="str">
        <f t="shared" si="6"/>
        <v/>
      </c>
      <c r="R1067" s="281">
        <f t="shared" si="7"/>
        <v>0</v>
      </c>
      <c r="S1067" s="232" t="str">
        <f t="array" ref="S1067">XLOOKUP(E1067,PESOS!$B$2:$B2624,PESOS!$F$2:$F2624,"")</f>
        <v/>
      </c>
      <c r="T1067" s="223" t="str">
        <f t="shared" si="8"/>
        <v/>
      </c>
      <c r="V1067" s="277" t="str">
        <f t="shared" si="9"/>
        <v/>
      </c>
      <c r="W1067" s="233"/>
    </row>
    <row r="1068">
      <c r="B1068" s="199"/>
      <c r="C1068" s="223"/>
      <c r="E1068" s="223"/>
      <c r="F1068" s="223" t="str">
        <f t="array" ref="F1068">IF(E1068="","",XLOOKUP(E1068,DATOS!$D$6:$D2624,DATOS!$C$6:$C2624,0,0,1))</f>
        <v/>
      </c>
      <c r="G1068" s="189"/>
      <c r="H1068" s="189"/>
      <c r="I1068" s="270"/>
      <c r="J1068" s="270"/>
      <c r="K1068" s="270" t="str">
        <f t="shared" si="3"/>
        <v/>
      </c>
      <c r="L1068" s="271" t="str">
        <f t="shared" si="4"/>
        <v/>
      </c>
      <c r="M1068" s="279"/>
      <c r="N1068" s="282"/>
      <c r="O1068" s="274"/>
      <c r="P1068" s="275"/>
      <c r="Q1068" s="275" t="str">
        <f t="shared" si="6"/>
        <v/>
      </c>
      <c r="R1068" s="281">
        <f t="shared" si="7"/>
        <v>0</v>
      </c>
      <c r="S1068" s="232" t="str">
        <f t="array" ref="S1068">XLOOKUP(E1068,PESOS!$B$2:$B2624,PESOS!$F$2:$F2624,"")</f>
        <v/>
      </c>
      <c r="T1068" s="223" t="str">
        <f t="shared" si="8"/>
        <v/>
      </c>
      <c r="V1068" s="277" t="str">
        <f t="shared" si="9"/>
        <v/>
      </c>
      <c r="W1068" s="233"/>
    </row>
    <row r="1069">
      <c r="B1069" s="199"/>
      <c r="C1069" s="223"/>
      <c r="E1069" s="223"/>
      <c r="F1069" s="223" t="str">
        <f t="array" ref="F1069">IF(E1069="","",XLOOKUP(E1069,DATOS!$D$6:$D2624,DATOS!$C$6:$C2624,0,0,1))</f>
        <v/>
      </c>
      <c r="G1069" s="189"/>
      <c r="H1069" s="189"/>
      <c r="I1069" s="270"/>
      <c r="J1069" s="270"/>
      <c r="K1069" s="270" t="str">
        <f t="shared" si="3"/>
        <v/>
      </c>
      <c r="L1069" s="271" t="str">
        <f t="shared" si="4"/>
        <v/>
      </c>
      <c r="M1069" s="279"/>
      <c r="N1069" s="282"/>
      <c r="O1069" s="274"/>
      <c r="P1069" s="275"/>
      <c r="Q1069" s="275" t="str">
        <f t="shared" si="6"/>
        <v/>
      </c>
      <c r="R1069" s="281">
        <f t="shared" si="7"/>
        <v>0</v>
      </c>
      <c r="S1069" s="232" t="str">
        <f t="array" ref="S1069">XLOOKUP(E1069,PESOS!$B$2:$B2624,PESOS!$F$2:$F2624,"")</f>
        <v/>
      </c>
      <c r="T1069" s="223" t="str">
        <f t="shared" si="8"/>
        <v/>
      </c>
      <c r="V1069" s="277" t="str">
        <f t="shared" si="9"/>
        <v/>
      </c>
      <c r="W1069" s="233"/>
    </row>
    <row r="1070">
      <c r="B1070" s="199"/>
      <c r="C1070" s="223"/>
      <c r="E1070" s="223"/>
      <c r="F1070" s="223" t="str">
        <f t="array" ref="F1070">IF(E1070="","",XLOOKUP(E1070,DATOS!$D$6:$D2624,DATOS!$C$6:$C2624,0,0,1))</f>
        <v/>
      </c>
      <c r="G1070" s="189"/>
      <c r="H1070" s="189"/>
      <c r="I1070" s="270"/>
      <c r="J1070" s="270"/>
      <c r="K1070" s="270" t="str">
        <f t="shared" si="3"/>
        <v/>
      </c>
      <c r="L1070" s="271" t="str">
        <f t="shared" si="4"/>
        <v/>
      </c>
      <c r="M1070" s="279"/>
      <c r="N1070" s="282"/>
      <c r="O1070" s="274"/>
      <c r="P1070" s="275"/>
      <c r="Q1070" s="275" t="str">
        <f t="shared" si="6"/>
        <v/>
      </c>
      <c r="R1070" s="281">
        <f t="shared" si="7"/>
        <v>0</v>
      </c>
      <c r="S1070" s="232" t="str">
        <f t="array" ref="S1070">XLOOKUP(E1070,PESOS!$B$2:$B2624,PESOS!$F$2:$F2624,"")</f>
        <v/>
      </c>
      <c r="T1070" s="223" t="str">
        <f t="shared" si="8"/>
        <v/>
      </c>
      <c r="V1070" s="277" t="str">
        <f t="shared" si="9"/>
        <v/>
      </c>
      <c r="W1070" s="233"/>
    </row>
    <row r="1071">
      <c r="B1071" s="199"/>
      <c r="C1071" s="223"/>
      <c r="E1071" s="223"/>
      <c r="F1071" s="223" t="str">
        <f t="array" ref="F1071">IF(E1071="","",XLOOKUP(E1071,DATOS!$D$6:$D2624,DATOS!$C$6:$C2624,0,0,1))</f>
        <v/>
      </c>
      <c r="G1071" s="189"/>
      <c r="H1071" s="189"/>
      <c r="I1071" s="270"/>
      <c r="J1071" s="270"/>
      <c r="K1071" s="270" t="str">
        <f t="shared" si="3"/>
        <v/>
      </c>
      <c r="L1071" s="271" t="str">
        <f t="shared" si="4"/>
        <v/>
      </c>
      <c r="M1071" s="279"/>
      <c r="N1071" s="282"/>
      <c r="O1071" s="274"/>
      <c r="P1071" s="275"/>
      <c r="Q1071" s="275" t="str">
        <f t="shared" si="6"/>
        <v/>
      </c>
      <c r="R1071" s="281">
        <f t="shared" si="7"/>
        <v>0</v>
      </c>
      <c r="S1071" s="232" t="str">
        <f t="array" ref="S1071">XLOOKUP(E1071,PESOS!$B$2:$B2624,PESOS!$F$2:$F2624,"")</f>
        <v/>
      </c>
      <c r="T1071" s="223" t="str">
        <f t="shared" si="8"/>
        <v/>
      </c>
      <c r="V1071" s="277" t="str">
        <f t="shared" si="9"/>
        <v/>
      </c>
      <c r="W1071" s="233"/>
    </row>
    <row r="1072">
      <c r="B1072" s="199"/>
      <c r="C1072" s="223"/>
      <c r="E1072" s="223"/>
      <c r="F1072" s="223" t="str">
        <f t="array" ref="F1072">IF(E1072="","",XLOOKUP(E1072,DATOS!$D$6:$D2624,DATOS!$C$6:$C2624,0,0,1))</f>
        <v/>
      </c>
      <c r="G1072" s="189"/>
      <c r="H1072" s="189"/>
      <c r="I1072" s="270"/>
      <c r="J1072" s="270"/>
      <c r="K1072" s="270" t="str">
        <f t="shared" si="3"/>
        <v/>
      </c>
      <c r="L1072" s="271" t="str">
        <f t="shared" si="4"/>
        <v/>
      </c>
      <c r="M1072" s="279"/>
      <c r="N1072" s="282"/>
      <c r="O1072" s="274"/>
      <c r="P1072" s="275"/>
      <c r="Q1072" s="275" t="str">
        <f t="shared" si="6"/>
        <v/>
      </c>
      <c r="R1072" s="281">
        <f t="shared" si="7"/>
        <v>0</v>
      </c>
      <c r="S1072" s="232" t="str">
        <f t="array" ref="S1072">XLOOKUP(E1072,PESOS!$B$2:$B2624,PESOS!$F$2:$F2624,"")</f>
        <v/>
      </c>
      <c r="T1072" s="223" t="str">
        <f t="shared" si="8"/>
        <v/>
      </c>
      <c r="V1072" s="277" t="str">
        <f t="shared" si="9"/>
        <v/>
      </c>
      <c r="W1072" s="233"/>
    </row>
    <row r="1073">
      <c r="B1073" s="199"/>
      <c r="C1073" s="223"/>
      <c r="E1073" s="223"/>
      <c r="F1073" s="223" t="str">
        <f t="array" ref="F1073">IF(E1073="","",XLOOKUP(E1073,DATOS!$D$6:$D2624,DATOS!$C$6:$C2624,0,0,1))</f>
        <v/>
      </c>
      <c r="G1073" s="189"/>
      <c r="H1073" s="189"/>
      <c r="I1073" s="270"/>
      <c r="J1073" s="270"/>
      <c r="K1073" s="270" t="str">
        <f t="shared" si="3"/>
        <v/>
      </c>
      <c r="L1073" s="271" t="str">
        <f t="shared" si="4"/>
        <v/>
      </c>
      <c r="M1073" s="279"/>
      <c r="N1073" s="282"/>
      <c r="O1073" s="274"/>
      <c r="P1073" s="275"/>
      <c r="Q1073" s="275" t="str">
        <f t="shared" si="6"/>
        <v/>
      </c>
      <c r="R1073" s="281">
        <f t="shared" si="7"/>
        <v>0</v>
      </c>
      <c r="S1073" s="232" t="str">
        <f t="array" ref="S1073">XLOOKUP(E1073,PESOS!$B$2:$B2624,PESOS!$F$2:$F2624,"")</f>
        <v/>
      </c>
      <c r="T1073" s="223" t="str">
        <f t="shared" si="8"/>
        <v/>
      </c>
      <c r="V1073" s="277" t="str">
        <f t="shared" si="9"/>
        <v/>
      </c>
      <c r="W1073" s="233"/>
    </row>
    <row r="1074">
      <c r="B1074" s="199"/>
      <c r="C1074" s="223"/>
      <c r="E1074" s="223"/>
      <c r="F1074" s="223" t="str">
        <f t="array" ref="F1074">IF(E1074="","",XLOOKUP(E1074,DATOS!$D$6:$D2624,DATOS!$C$6:$C2624,0,0,1))</f>
        <v/>
      </c>
      <c r="G1074" s="189"/>
      <c r="H1074" s="189"/>
      <c r="I1074" s="270"/>
      <c r="J1074" s="270"/>
      <c r="K1074" s="270" t="str">
        <f t="shared" si="3"/>
        <v/>
      </c>
      <c r="L1074" s="271" t="str">
        <f t="shared" si="4"/>
        <v/>
      </c>
      <c r="M1074" s="279"/>
      <c r="N1074" s="282"/>
      <c r="O1074" s="274"/>
      <c r="P1074" s="275"/>
      <c r="Q1074" s="275" t="str">
        <f t="shared" si="6"/>
        <v/>
      </c>
      <c r="R1074" s="281">
        <f t="shared" si="7"/>
        <v>0</v>
      </c>
      <c r="S1074" s="232" t="str">
        <f t="array" ref="S1074">XLOOKUP(E1074,PESOS!$B$2:$B2624,PESOS!$F$2:$F2624,"")</f>
        <v/>
      </c>
      <c r="T1074" s="223" t="str">
        <f t="shared" si="8"/>
        <v/>
      </c>
      <c r="V1074" s="277" t="str">
        <f t="shared" si="9"/>
        <v/>
      </c>
      <c r="W1074" s="233"/>
    </row>
    <row r="1075">
      <c r="B1075" s="199"/>
      <c r="C1075" s="223"/>
      <c r="E1075" s="223"/>
      <c r="F1075" s="223" t="str">
        <f t="array" ref="F1075">IF(E1075="","",XLOOKUP(E1075,DATOS!$D$6:$D2624,DATOS!$C$6:$C2624,0,0,1))</f>
        <v/>
      </c>
      <c r="G1075" s="189"/>
      <c r="H1075" s="189"/>
      <c r="I1075" s="270"/>
      <c r="J1075" s="270"/>
      <c r="K1075" s="270" t="str">
        <f t="shared" si="3"/>
        <v/>
      </c>
      <c r="L1075" s="271" t="str">
        <f t="shared" si="4"/>
        <v/>
      </c>
      <c r="M1075" s="279"/>
      <c r="N1075" s="282"/>
      <c r="O1075" s="274"/>
      <c r="P1075" s="275"/>
      <c r="Q1075" s="275" t="str">
        <f t="shared" si="6"/>
        <v/>
      </c>
      <c r="R1075" s="281">
        <f t="shared" si="7"/>
        <v>0</v>
      </c>
      <c r="S1075" s="232" t="str">
        <f t="array" ref="S1075">XLOOKUP(E1075,PESOS!$B$2:$B2624,PESOS!$F$2:$F2624,"")</f>
        <v/>
      </c>
      <c r="T1075" s="223" t="str">
        <f t="shared" si="8"/>
        <v/>
      </c>
      <c r="V1075" s="277" t="str">
        <f t="shared" si="9"/>
        <v/>
      </c>
      <c r="W1075" s="233"/>
    </row>
    <row r="1076">
      <c r="B1076" s="199"/>
      <c r="C1076" s="223"/>
      <c r="E1076" s="223"/>
      <c r="F1076" s="223" t="str">
        <f t="array" ref="F1076">IF(E1076="","",XLOOKUP(E1076,DATOS!$D$6:$D2624,DATOS!$C$6:$C2624,0,0,1))</f>
        <v/>
      </c>
      <c r="G1076" s="189"/>
      <c r="H1076" s="189"/>
      <c r="I1076" s="270"/>
      <c r="J1076" s="270"/>
      <c r="K1076" s="270" t="str">
        <f t="shared" si="3"/>
        <v/>
      </c>
      <c r="L1076" s="271" t="str">
        <f t="shared" si="4"/>
        <v/>
      </c>
      <c r="M1076" s="279"/>
      <c r="N1076" s="282"/>
      <c r="O1076" s="274"/>
      <c r="P1076" s="275"/>
      <c r="Q1076" s="275" t="str">
        <f t="shared" si="6"/>
        <v/>
      </c>
      <c r="R1076" s="281">
        <f t="shared" si="7"/>
        <v>0</v>
      </c>
      <c r="S1076" s="232" t="str">
        <f t="array" ref="S1076">XLOOKUP(E1076,PESOS!$B$2:$B2624,PESOS!$F$2:$F2624,"")</f>
        <v/>
      </c>
      <c r="T1076" s="223" t="str">
        <f t="shared" si="8"/>
        <v/>
      </c>
      <c r="V1076" s="277" t="str">
        <f t="shared" si="9"/>
        <v/>
      </c>
      <c r="W1076" s="233"/>
    </row>
    <row r="1077">
      <c r="B1077" s="199"/>
      <c r="C1077" s="223"/>
      <c r="E1077" s="223"/>
      <c r="F1077" s="223" t="str">
        <f t="array" ref="F1077">IF(E1077="","",XLOOKUP(E1077,DATOS!$D$6:$D2624,DATOS!$C$6:$C2624,0,0,1))</f>
        <v/>
      </c>
      <c r="G1077" s="189"/>
      <c r="H1077" s="189"/>
      <c r="I1077" s="270"/>
      <c r="J1077" s="270"/>
      <c r="K1077" s="270" t="str">
        <f t="shared" si="3"/>
        <v/>
      </c>
      <c r="L1077" s="271" t="str">
        <f t="shared" si="4"/>
        <v/>
      </c>
      <c r="M1077" s="279"/>
      <c r="N1077" s="282"/>
      <c r="O1077" s="274"/>
      <c r="P1077" s="275"/>
      <c r="Q1077" s="275" t="str">
        <f t="shared" si="6"/>
        <v/>
      </c>
      <c r="R1077" s="281">
        <f t="shared" si="7"/>
        <v>0</v>
      </c>
      <c r="S1077" s="232" t="str">
        <f t="array" ref="S1077">XLOOKUP(E1077,PESOS!$B$2:$B2624,PESOS!$F$2:$F2624,"")</f>
        <v/>
      </c>
      <c r="T1077" s="223" t="str">
        <f t="shared" si="8"/>
        <v/>
      </c>
      <c r="V1077" s="277" t="str">
        <f t="shared" si="9"/>
        <v/>
      </c>
      <c r="W1077" s="233"/>
    </row>
    <row r="1078">
      <c r="B1078" s="199"/>
      <c r="C1078" s="223"/>
      <c r="E1078" s="223"/>
      <c r="F1078" s="223" t="str">
        <f t="array" ref="F1078">IF(E1078="","",XLOOKUP(E1078,DATOS!$D$6:$D2624,DATOS!$C$6:$C2624,0,0,1))</f>
        <v/>
      </c>
      <c r="G1078" s="189"/>
      <c r="H1078" s="189"/>
      <c r="I1078" s="270"/>
      <c r="J1078" s="270"/>
      <c r="K1078" s="270" t="str">
        <f t="shared" si="3"/>
        <v/>
      </c>
      <c r="L1078" s="271" t="str">
        <f t="shared" si="4"/>
        <v/>
      </c>
      <c r="M1078" s="279"/>
      <c r="N1078" s="282"/>
      <c r="O1078" s="274"/>
      <c r="P1078" s="275"/>
      <c r="Q1078" s="275" t="str">
        <f t="shared" si="6"/>
        <v/>
      </c>
      <c r="R1078" s="281">
        <f t="shared" si="7"/>
        <v>0</v>
      </c>
      <c r="S1078" s="232" t="str">
        <f t="array" ref="S1078">XLOOKUP(E1078,PESOS!$B$2:$B2624,PESOS!$F$2:$F2624,"")</f>
        <v/>
      </c>
      <c r="T1078" s="223" t="str">
        <f t="shared" si="8"/>
        <v/>
      </c>
      <c r="V1078" s="277" t="str">
        <f t="shared" si="9"/>
        <v/>
      </c>
      <c r="W1078" s="233"/>
    </row>
    <row r="1079">
      <c r="B1079" s="199"/>
      <c r="C1079" s="223"/>
      <c r="E1079" s="223"/>
      <c r="F1079" s="223" t="str">
        <f t="array" ref="F1079">IF(E1079="","",XLOOKUP(E1079,DATOS!$D$6:$D2624,DATOS!$C$6:$C2624,0,0,1))</f>
        <v/>
      </c>
      <c r="G1079" s="189"/>
      <c r="H1079" s="189"/>
      <c r="I1079" s="270"/>
      <c r="J1079" s="270"/>
      <c r="K1079" s="270" t="str">
        <f t="shared" si="3"/>
        <v/>
      </c>
      <c r="L1079" s="271" t="str">
        <f t="shared" si="4"/>
        <v/>
      </c>
      <c r="M1079" s="279"/>
      <c r="N1079" s="282"/>
      <c r="O1079" s="274"/>
      <c r="P1079" s="275"/>
      <c r="Q1079" s="275" t="str">
        <f t="shared" si="6"/>
        <v/>
      </c>
      <c r="R1079" s="281">
        <f t="shared" si="7"/>
        <v>0</v>
      </c>
      <c r="S1079" s="232" t="str">
        <f t="array" ref="S1079">XLOOKUP(E1079,PESOS!$B$2:$B2624,PESOS!$F$2:$F2624,"")</f>
        <v/>
      </c>
      <c r="T1079" s="223" t="str">
        <f t="shared" si="8"/>
        <v/>
      </c>
      <c r="V1079" s="277" t="str">
        <f t="shared" si="9"/>
        <v/>
      </c>
      <c r="W1079" s="233"/>
    </row>
    <row r="1080">
      <c r="B1080" s="199"/>
      <c r="C1080" s="223"/>
      <c r="E1080" s="223"/>
      <c r="F1080" s="223" t="str">
        <f t="array" ref="F1080">IF(E1080="","",XLOOKUP(E1080,DATOS!$D$6:$D2624,DATOS!$C$6:$C2624,0,0,1))</f>
        <v/>
      </c>
      <c r="G1080" s="189"/>
      <c r="H1080" s="189"/>
      <c r="I1080" s="270"/>
      <c r="J1080" s="270"/>
      <c r="K1080" s="270" t="str">
        <f t="shared" si="3"/>
        <v/>
      </c>
      <c r="L1080" s="271" t="str">
        <f t="shared" si="4"/>
        <v/>
      </c>
      <c r="M1080" s="279"/>
      <c r="N1080" s="282"/>
      <c r="O1080" s="274"/>
      <c r="P1080" s="275"/>
      <c r="Q1080" s="275" t="str">
        <f t="shared" si="6"/>
        <v/>
      </c>
      <c r="R1080" s="281">
        <f t="shared" si="7"/>
        <v>0</v>
      </c>
      <c r="S1080" s="232" t="str">
        <f t="array" ref="S1080">XLOOKUP(E1080,PESOS!$B$2:$B2624,PESOS!$F$2:$F2624,"")</f>
        <v/>
      </c>
      <c r="T1080" s="223" t="str">
        <f t="shared" si="8"/>
        <v/>
      </c>
      <c r="V1080" s="277" t="str">
        <f t="shared" si="9"/>
        <v/>
      </c>
      <c r="W1080" s="233"/>
    </row>
    <row r="1081">
      <c r="B1081" s="199"/>
      <c r="C1081" s="223"/>
      <c r="E1081" s="223"/>
      <c r="F1081" s="223" t="str">
        <f t="array" ref="F1081">IF(E1081="","",XLOOKUP(E1081,DATOS!$D$6:$D2624,DATOS!$C$6:$C2624,0,0,1))</f>
        <v/>
      </c>
      <c r="G1081" s="189"/>
      <c r="H1081" s="189"/>
      <c r="I1081" s="270"/>
      <c r="J1081" s="270"/>
      <c r="K1081" s="270" t="str">
        <f t="shared" si="3"/>
        <v/>
      </c>
      <c r="L1081" s="271" t="str">
        <f t="shared" si="4"/>
        <v/>
      </c>
      <c r="M1081" s="279"/>
      <c r="N1081" s="282"/>
      <c r="O1081" s="274"/>
      <c r="P1081" s="275"/>
      <c r="Q1081" s="275" t="str">
        <f t="shared" si="6"/>
        <v/>
      </c>
      <c r="R1081" s="281">
        <f t="shared" si="7"/>
        <v>0</v>
      </c>
      <c r="S1081" s="232" t="str">
        <f t="array" ref="S1081">XLOOKUP(E1081,PESOS!$B$2:$B2624,PESOS!$F$2:$F2624,"")</f>
        <v/>
      </c>
      <c r="T1081" s="223" t="str">
        <f t="shared" si="8"/>
        <v/>
      </c>
      <c r="V1081" s="277" t="str">
        <f t="shared" si="9"/>
        <v/>
      </c>
      <c r="W1081" s="233"/>
    </row>
    <row r="1082">
      <c r="B1082" s="199"/>
      <c r="C1082" s="223"/>
      <c r="E1082" s="223"/>
      <c r="F1082" s="223" t="str">
        <f t="array" ref="F1082">IF(E1082="","",XLOOKUP(E1082,DATOS!$D$6:$D2624,DATOS!$C$6:$C2624,0,0,1))</f>
        <v/>
      </c>
      <c r="G1082" s="189"/>
      <c r="H1082" s="189"/>
      <c r="I1082" s="270"/>
      <c r="J1082" s="270"/>
      <c r="K1082" s="270" t="str">
        <f t="shared" si="3"/>
        <v/>
      </c>
      <c r="L1082" s="271" t="str">
        <f t="shared" si="4"/>
        <v/>
      </c>
      <c r="M1082" s="279"/>
      <c r="N1082" s="282"/>
      <c r="O1082" s="274"/>
      <c r="P1082" s="275"/>
      <c r="Q1082" s="275" t="str">
        <f t="shared" si="6"/>
        <v/>
      </c>
      <c r="R1082" s="281">
        <f t="shared" si="7"/>
        <v>0</v>
      </c>
      <c r="S1082" s="232" t="str">
        <f t="array" ref="S1082">XLOOKUP(E1082,PESOS!$B$2:$B2624,PESOS!$F$2:$F2624,"")</f>
        <v/>
      </c>
      <c r="T1082" s="223" t="str">
        <f t="shared" si="8"/>
        <v/>
      </c>
      <c r="V1082" s="277" t="str">
        <f t="shared" si="9"/>
        <v/>
      </c>
      <c r="W1082" s="233"/>
    </row>
    <row r="1083">
      <c r="B1083" s="199"/>
      <c r="C1083" s="223"/>
      <c r="E1083" s="223"/>
      <c r="F1083" s="223" t="str">
        <f t="array" ref="F1083">IF(E1083="","",XLOOKUP(E1083,DATOS!$D$6:$D2624,DATOS!$C$6:$C2624,0,0,1))</f>
        <v/>
      </c>
      <c r="G1083" s="189"/>
      <c r="H1083" s="189"/>
      <c r="I1083" s="270"/>
      <c r="J1083" s="270"/>
      <c r="K1083" s="270" t="str">
        <f t="shared" si="3"/>
        <v/>
      </c>
      <c r="L1083" s="271" t="str">
        <f t="shared" si="4"/>
        <v/>
      </c>
      <c r="M1083" s="279"/>
      <c r="N1083" s="282"/>
      <c r="O1083" s="274"/>
      <c r="P1083" s="275"/>
      <c r="Q1083" s="275" t="str">
        <f t="shared" si="6"/>
        <v/>
      </c>
      <c r="R1083" s="281">
        <f t="shared" si="7"/>
        <v>0</v>
      </c>
      <c r="S1083" s="232" t="str">
        <f t="array" ref="S1083">XLOOKUP(E1083,PESOS!$B$2:$B2624,PESOS!$F$2:$F2624,"")</f>
        <v/>
      </c>
      <c r="T1083" s="223" t="str">
        <f t="shared" si="8"/>
        <v/>
      </c>
      <c r="V1083" s="277" t="str">
        <f t="shared" si="9"/>
        <v/>
      </c>
      <c r="W1083" s="233"/>
    </row>
    <row r="1084">
      <c r="B1084" s="199"/>
      <c r="C1084" s="223"/>
      <c r="E1084" s="223"/>
      <c r="F1084" s="223" t="str">
        <f t="array" ref="F1084">IF(E1084="","",XLOOKUP(E1084,DATOS!$D$6:$D2624,DATOS!$C$6:$C2624,0,0,1))</f>
        <v/>
      </c>
      <c r="G1084" s="189"/>
      <c r="H1084" s="189"/>
      <c r="I1084" s="270"/>
      <c r="J1084" s="270"/>
      <c r="K1084" s="270" t="str">
        <f t="shared" si="3"/>
        <v/>
      </c>
      <c r="L1084" s="271" t="str">
        <f t="shared" si="4"/>
        <v/>
      </c>
      <c r="M1084" s="279"/>
      <c r="N1084" s="282"/>
      <c r="O1084" s="274"/>
      <c r="P1084" s="275"/>
      <c r="Q1084" s="275" t="str">
        <f t="shared" si="6"/>
        <v/>
      </c>
      <c r="R1084" s="281">
        <f t="shared" si="7"/>
        <v>0</v>
      </c>
      <c r="S1084" s="232" t="str">
        <f t="array" ref="S1084">XLOOKUP(E1084,PESOS!$B$2:$B2624,PESOS!$F$2:$F2624,"")</f>
        <v/>
      </c>
      <c r="T1084" s="223" t="str">
        <f t="shared" si="8"/>
        <v/>
      </c>
      <c r="V1084" s="277" t="str">
        <f t="shared" si="9"/>
        <v/>
      </c>
      <c r="W1084" s="233"/>
    </row>
    <row r="1085">
      <c r="B1085" s="199"/>
      <c r="C1085" s="223"/>
      <c r="E1085" s="223"/>
      <c r="F1085" s="223" t="str">
        <f t="array" ref="F1085">IF(E1085="","",XLOOKUP(E1085,DATOS!$D$6:$D2624,DATOS!$C$6:$C2624,0,0,1))</f>
        <v/>
      </c>
      <c r="G1085" s="189"/>
      <c r="H1085" s="189"/>
      <c r="I1085" s="270"/>
      <c r="J1085" s="270"/>
      <c r="K1085" s="270" t="str">
        <f t="shared" si="3"/>
        <v/>
      </c>
      <c r="L1085" s="271" t="str">
        <f t="shared" si="4"/>
        <v/>
      </c>
      <c r="M1085" s="279"/>
      <c r="N1085" s="282"/>
      <c r="O1085" s="274"/>
      <c r="P1085" s="275"/>
      <c r="Q1085" s="275" t="str">
        <f t="shared" si="6"/>
        <v/>
      </c>
      <c r="R1085" s="281">
        <f t="shared" si="7"/>
        <v>0</v>
      </c>
      <c r="S1085" s="232" t="str">
        <f t="array" ref="S1085">XLOOKUP(E1085,PESOS!$B$2:$B2624,PESOS!$F$2:$F2624,"")</f>
        <v/>
      </c>
      <c r="T1085" s="223" t="str">
        <f t="shared" si="8"/>
        <v/>
      </c>
      <c r="V1085" s="277" t="str">
        <f t="shared" si="9"/>
        <v/>
      </c>
      <c r="W1085" s="233"/>
    </row>
    <row r="1086">
      <c r="B1086" s="199"/>
      <c r="C1086" s="223"/>
      <c r="E1086" s="223"/>
      <c r="F1086" s="223" t="str">
        <f t="array" ref="F1086">IF(E1086="","",XLOOKUP(E1086,DATOS!$D$6:$D2624,DATOS!$C$6:$C2624,0,0,1))</f>
        <v/>
      </c>
      <c r="G1086" s="189"/>
      <c r="H1086" s="189"/>
      <c r="I1086" s="270"/>
      <c r="J1086" s="270"/>
      <c r="K1086" s="270" t="str">
        <f t="shared" si="3"/>
        <v/>
      </c>
      <c r="L1086" s="271" t="str">
        <f t="shared" si="4"/>
        <v/>
      </c>
      <c r="M1086" s="279"/>
      <c r="N1086" s="282"/>
      <c r="O1086" s="274"/>
      <c r="P1086" s="275"/>
      <c r="Q1086" s="275" t="str">
        <f t="shared" si="6"/>
        <v/>
      </c>
      <c r="R1086" s="281">
        <f t="shared" si="7"/>
        <v>0</v>
      </c>
      <c r="S1086" s="232" t="str">
        <f t="array" ref="S1086">XLOOKUP(E1086,PESOS!$B$2:$B2624,PESOS!$F$2:$F2624,"")</f>
        <v/>
      </c>
      <c r="T1086" s="223" t="str">
        <f t="shared" si="8"/>
        <v/>
      </c>
      <c r="V1086" s="277" t="str">
        <f t="shared" si="9"/>
        <v/>
      </c>
      <c r="W1086" s="233"/>
    </row>
    <row r="1087">
      <c r="B1087" s="199"/>
      <c r="C1087" s="223"/>
      <c r="E1087" s="223"/>
      <c r="F1087" s="223" t="str">
        <f t="array" ref="F1087">IF(E1087="","",XLOOKUP(E1087,DATOS!$D$6:$D2624,DATOS!$C$6:$C2624,0,0,1))</f>
        <v/>
      </c>
      <c r="G1087" s="189"/>
      <c r="H1087" s="189"/>
      <c r="I1087" s="270"/>
      <c r="J1087" s="270"/>
      <c r="K1087" s="270" t="str">
        <f t="shared" si="3"/>
        <v/>
      </c>
      <c r="L1087" s="271" t="str">
        <f t="shared" si="4"/>
        <v/>
      </c>
      <c r="M1087" s="279"/>
      <c r="N1087" s="282"/>
      <c r="O1087" s="274"/>
      <c r="P1087" s="275"/>
      <c r="Q1087" s="275" t="str">
        <f t="shared" si="6"/>
        <v/>
      </c>
      <c r="R1087" s="281">
        <f t="shared" si="7"/>
        <v>0</v>
      </c>
      <c r="S1087" s="232" t="str">
        <f t="array" ref="S1087">XLOOKUP(E1087,PESOS!$B$2:$B2624,PESOS!$F$2:$F2624,"")</f>
        <v/>
      </c>
      <c r="T1087" s="223" t="str">
        <f t="shared" si="8"/>
        <v/>
      </c>
      <c r="V1087" s="277" t="str">
        <f t="shared" si="9"/>
        <v/>
      </c>
      <c r="W1087" s="233"/>
    </row>
    <row r="1088">
      <c r="B1088" s="199"/>
      <c r="C1088" s="223"/>
      <c r="E1088" s="223"/>
      <c r="F1088" s="223" t="str">
        <f t="array" ref="F1088">IF(E1088="","",XLOOKUP(E1088,DATOS!$D$6:$D2624,DATOS!$C$6:$C2624,0,0,1))</f>
        <v/>
      </c>
      <c r="G1088" s="189"/>
      <c r="H1088" s="189"/>
      <c r="I1088" s="270"/>
      <c r="J1088" s="270"/>
      <c r="K1088" s="270" t="str">
        <f t="shared" si="3"/>
        <v/>
      </c>
      <c r="L1088" s="271" t="str">
        <f t="shared" si="4"/>
        <v/>
      </c>
      <c r="M1088" s="279"/>
      <c r="N1088" s="282"/>
      <c r="O1088" s="274"/>
      <c r="P1088" s="275"/>
      <c r="Q1088" s="275" t="str">
        <f t="shared" si="6"/>
        <v/>
      </c>
      <c r="R1088" s="281">
        <f t="shared" si="7"/>
        <v>0</v>
      </c>
      <c r="S1088" s="232" t="str">
        <f t="array" ref="S1088">XLOOKUP(E1088,PESOS!$B$2:$B2624,PESOS!$F$2:$F2624,"")</f>
        <v/>
      </c>
      <c r="T1088" s="223" t="str">
        <f t="shared" si="8"/>
        <v/>
      </c>
      <c r="V1088" s="277" t="str">
        <f t="shared" si="9"/>
        <v/>
      </c>
      <c r="W1088" s="233"/>
    </row>
    <row r="1089">
      <c r="B1089" s="199"/>
      <c r="C1089" s="223"/>
      <c r="E1089" s="223"/>
      <c r="F1089" s="223" t="str">
        <f t="array" ref="F1089">IF(E1089="","",XLOOKUP(E1089,DATOS!$D$6:$D2624,DATOS!$C$6:$C2624,0,0,1))</f>
        <v/>
      </c>
      <c r="G1089" s="189"/>
      <c r="H1089" s="189"/>
      <c r="I1089" s="270"/>
      <c r="J1089" s="270"/>
      <c r="K1089" s="270" t="str">
        <f t="shared" si="3"/>
        <v/>
      </c>
      <c r="L1089" s="271" t="str">
        <f t="shared" si="4"/>
        <v/>
      </c>
      <c r="M1089" s="279"/>
      <c r="N1089" s="282"/>
      <c r="O1089" s="274"/>
      <c r="P1089" s="275"/>
      <c r="Q1089" s="275" t="str">
        <f t="shared" si="6"/>
        <v/>
      </c>
      <c r="R1089" s="281">
        <f t="shared" si="7"/>
        <v>0</v>
      </c>
      <c r="S1089" s="232" t="str">
        <f t="array" ref="S1089">XLOOKUP(E1089,PESOS!$B$2:$B2624,PESOS!$F$2:$F2624,"")</f>
        <v/>
      </c>
      <c r="T1089" s="223" t="str">
        <f t="shared" si="8"/>
        <v/>
      </c>
      <c r="V1089" s="277" t="str">
        <f t="shared" si="9"/>
        <v/>
      </c>
      <c r="W1089" s="233"/>
    </row>
    <row r="1090">
      <c r="B1090" s="199"/>
      <c r="C1090" s="223"/>
      <c r="E1090" s="223"/>
      <c r="F1090" s="223" t="str">
        <f t="array" ref="F1090">IF(E1090="","",XLOOKUP(E1090,DATOS!$D$6:$D2624,DATOS!$C$6:$C2624,0,0,1))</f>
        <v/>
      </c>
      <c r="G1090" s="189"/>
      <c r="H1090" s="189"/>
      <c r="I1090" s="270"/>
      <c r="J1090" s="270"/>
      <c r="K1090" s="270" t="str">
        <f t="shared" si="3"/>
        <v/>
      </c>
      <c r="L1090" s="271" t="str">
        <f t="shared" si="4"/>
        <v/>
      </c>
      <c r="M1090" s="279"/>
      <c r="N1090" s="282"/>
      <c r="O1090" s="274"/>
      <c r="P1090" s="275"/>
      <c r="Q1090" s="275" t="str">
        <f t="shared" si="6"/>
        <v/>
      </c>
      <c r="R1090" s="281">
        <f t="shared" si="7"/>
        <v>0</v>
      </c>
      <c r="S1090" s="232" t="str">
        <f t="array" ref="S1090">XLOOKUP(E1090,PESOS!$B$2:$B2624,PESOS!$F$2:$F2624,"")</f>
        <v/>
      </c>
      <c r="T1090" s="223" t="str">
        <f t="shared" si="8"/>
        <v/>
      </c>
      <c r="V1090" s="277" t="str">
        <f t="shared" si="9"/>
        <v/>
      </c>
      <c r="W1090" s="233"/>
    </row>
    <row r="1091">
      <c r="B1091" s="199"/>
      <c r="C1091" s="223"/>
      <c r="E1091" s="223"/>
      <c r="F1091" s="223" t="str">
        <f t="array" ref="F1091">IF(E1091="","",XLOOKUP(E1091,DATOS!$D$6:$D2624,DATOS!$C$6:$C2624,0,0,1))</f>
        <v/>
      </c>
      <c r="G1091" s="189"/>
      <c r="H1091" s="189"/>
      <c r="I1091" s="270"/>
      <c r="J1091" s="270"/>
      <c r="K1091" s="270" t="str">
        <f t="shared" si="3"/>
        <v/>
      </c>
      <c r="L1091" s="271" t="str">
        <f t="shared" si="4"/>
        <v/>
      </c>
      <c r="M1091" s="279"/>
      <c r="N1091" s="282"/>
      <c r="O1091" s="274"/>
      <c r="P1091" s="275"/>
      <c r="Q1091" s="275" t="str">
        <f t="shared" si="6"/>
        <v/>
      </c>
      <c r="R1091" s="281">
        <f t="shared" si="7"/>
        <v>0</v>
      </c>
      <c r="S1091" s="232" t="str">
        <f t="array" ref="S1091">XLOOKUP(E1091,PESOS!$B$2:$B2624,PESOS!$F$2:$F2624,"")</f>
        <v/>
      </c>
      <c r="T1091" s="223" t="str">
        <f t="shared" si="8"/>
        <v/>
      </c>
      <c r="V1091" s="277" t="str">
        <f t="shared" si="9"/>
        <v/>
      </c>
      <c r="W1091" s="233"/>
    </row>
    <row r="1092">
      <c r="B1092" s="199"/>
      <c r="C1092" s="223"/>
      <c r="E1092" s="223"/>
      <c r="F1092" s="223" t="str">
        <f t="array" ref="F1092">IF(E1092="","",XLOOKUP(E1092,DATOS!$D$6:$D2624,DATOS!$C$6:$C2624,0,0,1))</f>
        <v/>
      </c>
      <c r="G1092" s="189"/>
      <c r="H1092" s="189"/>
      <c r="I1092" s="270"/>
      <c r="J1092" s="270"/>
      <c r="K1092" s="270" t="str">
        <f t="shared" si="3"/>
        <v/>
      </c>
      <c r="L1092" s="271" t="str">
        <f t="shared" si="4"/>
        <v/>
      </c>
      <c r="M1092" s="279"/>
      <c r="N1092" s="282"/>
      <c r="O1092" s="274"/>
      <c r="P1092" s="275"/>
      <c r="Q1092" s="275" t="str">
        <f t="shared" si="6"/>
        <v/>
      </c>
      <c r="R1092" s="281">
        <f t="shared" si="7"/>
        <v>0</v>
      </c>
      <c r="S1092" s="232" t="str">
        <f t="array" ref="S1092">XLOOKUP(E1092,PESOS!$B$2:$B2624,PESOS!$F$2:$F2624,"")</f>
        <v/>
      </c>
      <c r="T1092" s="223" t="str">
        <f t="shared" si="8"/>
        <v/>
      </c>
      <c r="V1092" s="277" t="str">
        <f t="shared" si="9"/>
        <v/>
      </c>
      <c r="W1092" s="233"/>
    </row>
    <row r="1093">
      <c r="B1093" s="199"/>
      <c r="C1093" s="223"/>
      <c r="E1093" s="223"/>
      <c r="F1093" s="223" t="str">
        <f t="array" ref="F1093">IF(E1093="","",XLOOKUP(E1093,DATOS!$D$6:$D2624,DATOS!$C$6:$C2624,0,0,1))</f>
        <v/>
      </c>
      <c r="G1093" s="189"/>
      <c r="H1093" s="189"/>
      <c r="I1093" s="270"/>
      <c r="J1093" s="270"/>
      <c r="K1093" s="270" t="str">
        <f t="shared" si="3"/>
        <v/>
      </c>
      <c r="L1093" s="271" t="str">
        <f t="shared" si="4"/>
        <v/>
      </c>
      <c r="M1093" s="279"/>
      <c r="N1093" s="282"/>
      <c r="O1093" s="274"/>
      <c r="P1093" s="275"/>
      <c r="Q1093" s="275" t="str">
        <f t="shared" si="6"/>
        <v/>
      </c>
      <c r="R1093" s="281">
        <f t="shared" si="7"/>
        <v>0</v>
      </c>
      <c r="S1093" s="232" t="str">
        <f t="array" ref="S1093">XLOOKUP(E1093,PESOS!$B$2:$B2624,PESOS!$F$2:$F2624,"")</f>
        <v/>
      </c>
      <c r="T1093" s="223" t="str">
        <f t="shared" si="8"/>
        <v/>
      </c>
      <c r="V1093" s="277" t="str">
        <f t="shared" si="9"/>
        <v/>
      </c>
      <c r="W1093" s="233"/>
    </row>
    <row r="1094">
      <c r="B1094" s="199"/>
      <c r="C1094" s="223"/>
      <c r="E1094" s="223"/>
      <c r="F1094" s="223" t="str">
        <f t="array" ref="F1094">IF(E1094="","",XLOOKUP(E1094,DATOS!$D$6:$D2624,DATOS!$C$6:$C2624,0,0,1))</f>
        <v/>
      </c>
      <c r="G1094" s="189"/>
      <c r="H1094" s="189"/>
      <c r="I1094" s="270"/>
      <c r="J1094" s="270"/>
      <c r="K1094" s="270" t="str">
        <f t="shared" si="3"/>
        <v/>
      </c>
      <c r="L1094" s="271" t="str">
        <f t="shared" si="4"/>
        <v/>
      </c>
      <c r="M1094" s="279"/>
      <c r="N1094" s="282"/>
      <c r="O1094" s="274"/>
      <c r="P1094" s="275"/>
      <c r="Q1094" s="275" t="str">
        <f t="shared" si="6"/>
        <v/>
      </c>
      <c r="R1094" s="281">
        <f t="shared" si="7"/>
        <v>0</v>
      </c>
      <c r="S1094" s="232" t="str">
        <f t="array" ref="S1094">XLOOKUP(E1094,PESOS!$B$2:$B2624,PESOS!$F$2:$F2624,"")</f>
        <v/>
      </c>
      <c r="T1094" s="223" t="str">
        <f t="shared" si="8"/>
        <v/>
      </c>
      <c r="V1094" s="277" t="str">
        <f t="shared" si="9"/>
        <v/>
      </c>
      <c r="W1094" s="233"/>
    </row>
    <row r="1095">
      <c r="B1095" s="199"/>
      <c r="C1095" s="223"/>
      <c r="E1095" s="223"/>
      <c r="F1095" s="223" t="str">
        <f t="array" ref="F1095">IF(E1095="","",XLOOKUP(E1095,DATOS!$D$6:$D2624,DATOS!$C$6:$C2624,0,0,1))</f>
        <v/>
      </c>
      <c r="G1095" s="189"/>
      <c r="H1095" s="189"/>
      <c r="I1095" s="270"/>
      <c r="J1095" s="270"/>
      <c r="K1095" s="270" t="str">
        <f t="shared" si="3"/>
        <v/>
      </c>
      <c r="L1095" s="271" t="str">
        <f t="shared" si="4"/>
        <v/>
      </c>
      <c r="M1095" s="279"/>
      <c r="N1095" s="282"/>
      <c r="O1095" s="274"/>
      <c r="P1095" s="275"/>
      <c r="Q1095" s="275" t="str">
        <f t="shared" si="6"/>
        <v/>
      </c>
      <c r="R1095" s="281">
        <f t="shared" si="7"/>
        <v>0</v>
      </c>
      <c r="S1095" s="232" t="str">
        <f t="array" ref="S1095">XLOOKUP(E1095,PESOS!$B$2:$B2624,PESOS!$F$2:$F2624,"")</f>
        <v/>
      </c>
      <c r="T1095" s="223" t="str">
        <f t="shared" si="8"/>
        <v/>
      </c>
      <c r="V1095" s="277" t="str">
        <f t="shared" si="9"/>
        <v/>
      </c>
      <c r="W1095" s="233"/>
    </row>
    <row r="1096">
      <c r="B1096" s="199"/>
      <c r="C1096" s="223"/>
      <c r="E1096" s="223"/>
      <c r="F1096" s="223" t="str">
        <f t="array" ref="F1096">IF(E1096="","",XLOOKUP(E1096,DATOS!$D$6:$D2624,DATOS!$C$6:$C2624,0,0,1))</f>
        <v/>
      </c>
      <c r="G1096" s="189"/>
      <c r="H1096" s="189"/>
      <c r="I1096" s="270"/>
      <c r="J1096" s="270"/>
      <c r="K1096" s="270" t="str">
        <f t="shared" si="3"/>
        <v/>
      </c>
      <c r="L1096" s="271" t="str">
        <f t="shared" si="4"/>
        <v/>
      </c>
      <c r="M1096" s="279"/>
      <c r="N1096" s="282"/>
      <c r="O1096" s="274"/>
      <c r="P1096" s="275"/>
      <c r="Q1096" s="275" t="str">
        <f t="shared" si="6"/>
        <v/>
      </c>
      <c r="R1096" s="281">
        <f t="shared" si="7"/>
        <v>0</v>
      </c>
      <c r="S1096" s="232" t="str">
        <f t="array" ref="S1096">XLOOKUP(E1096,PESOS!$B$2:$B2624,PESOS!$F$2:$F2624,"")</f>
        <v/>
      </c>
      <c r="T1096" s="223" t="str">
        <f t="shared" si="8"/>
        <v/>
      </c>
      <c r="V1096" s="277" t="str">
        <f t="shared" si="9"/>
        <v/>
      </c>
      <c r="W1096" s="233"/>
    </row>
    <row r="1097">
      <c r="B1097" s="199"/>
      <c r="C1097" s="223"/>
      <c r="E1097" s="223"/>
      <c r="F1097" s="223" t="str">
        <f t="array" ref="F1097">IF(E1097="","",XLOOKUP(E1097,DATOS!$D$6:$D2624,DATOS!$C$6:$C2624,0,0,1))</f>
        <v/>
      </c>
      <c r="G1097" s="189"/>
      <c r="H1097" s="189"/>
      <c r="I1097" s="270"/>
      <c r="J1097" s="270"/>
      <c r="K1097" s="270" t="str">
        <f t="shared" si="3"/>
        <v/>
      </c>
      <c r="L1097" s="271" t="str">
        <f t="shared" si="4"/>
        <v/>
      </c>
      <c r="M1097" s="279"/>
      <c r="N1097" s="282"/>
      <c r="O1097" s="274"/>
      <c r="P1097" s="275"/>
      <c r="Q1097" s="275" t="str">
        <f t="shared" si="6"/>
        <v/>
      </c>
      <c r="R1097" s="281">
        <f t="shared" si="7"/>
        <v>0</v>
      </c>
      <c r="S1097" s="232" t="str">
        <f t="array" ref="S1097">XLOOKUP(E1097,PESOS!$B$2:$B2624,PESOS!$F$2:$F2624,"")</f>
        <v/>
      </c>
      <c r="T1097" s="223" t="str">
        <f t="shared" si="8"/>
        <v/>
      </c>
      <c r="V1097" s="277" t="str">
        <f t="shared" si="9"/>
        <v/>
      </c>
      <c r="W1097" s="233"/>
    </row>
    <row r="1098">
      <c r="B1098" s="199"/>
      <c r="C1098" s="223"/>
      <c r="E1098" s="223"/>
      <c r="F1098" s="223" t="str">
        <f t="array" ref="F1098">IF(E1098="","",XLOOKUP(E1098,DATOS!$D$6:$D2624,DATOS!$C$6:$C2624,0,0,1))</f>
        <v/>
      </c>
      <c r="G1098" s="189"/>
      <c r="H1098" s="189"/>
      <c r="I1098" s="270"/>
      <c r="J1098" s="270"/>
      <c r="K1098" s="270" t="str">
        <f t="shared" si="3"/>
        <v/>
      </c>
      <c r="L1098" s="271" t="str">
        <f t="shared" si="4"/>
        <v/>
      </c>
      <c r="M1098" s="279"/>
      <c r="N1098" s="282"/>
      <c r="O1098" s="274"/>
      <c r="P1098" s="275"/>
      <c r="Q1098" s="275" t="str">
        <f t="shared" si="6"/>
        <v/>
      </c>
      <c r="R1098" s="281">
        <f t="shared" si="7"/>
        <v>0</v>
      </c>
      <c r="S1098" s="232" t="str">
        <f t="array" ref="S1098">XLOOKUP(E1098,PESOS!$B$2:$B2624,PESOS!$F$2:$F2624,"")</f>
        <v/>
      </c>
      <c r="T1098" s="223" t="str">
        <f t="shared" si="8"/>
        <v/>
      </c>
      <c r="V1098" s="277" t="str">
        <f t="shared" si="9"/>
        <v/>
      </c>
      <c r="W1098" s="233"/>
    </row>
    <row r="1099">
      <c r="B1099" s="199"/>
      <c r="C1099" s="223"/>
      <c r="E1099" s="223"/>
      <c r="F1099" s="223" t="str">
        <f t="array" ref="F1099">IF(E1099="","",XLOOKUP(E1099,DATOS!$D$6:$D2624,DATOS!$C$6:$C2624,0,0,1))</f>
        <v/>
      </c>
      <c r="G1099" s="189"/>
      <c r="H1099" s="189"/>
      <c r="I1099" s="270"/>
      <c r="J1099" s="270"/>
      <c r="K1099" s="270" t="str">
        <f t="shared" si="3"/>
        <v/>
      </c>
      <c r="L1099" s="271" t="str">
        <f t="shared" si="4"/>
        <v/>
      </c>
      <c r="M1099" s="279"/>
      <c r="N1099" s="282"/>
      <c r="O1099" s="274"/>
      <c r="P1099" s="275"/>
      <c r="Q1099" s="275" t="str">
        <f t="shared" si="6"/>
        <v/>
      </c>
      <c r="R1099" s="281">
        <f t="shared" si="7"/>
        <v>0</v>
      </c>
      <c r="S1099" s="232" t="str">
        <f t="array" ref="S1099">XLOOKUP(E1099,PESOS!$B$2:$B2624,PESOS!$F$2:$F2624,"")</f>
        <v/>
      </c>
      <c r="T1099" s="223" t="str">
        <f t="shared" si="8"/>
        <v/>
      </c>
      <c r="V1099" s="277" t="str">
        <f t="shared" si="9"/>
        <v/>
      </c>
      <c r="W1099" s="233"/>
    </row>
    <row r="1100">
      <c r="B1100" s="199"/>
      <c r="C1100" s="223"/>
      <c r="E1100" s="223"/>
      <c r="F1100" s="223" t="str">
        <f t="array" ref="F1100">IF(E1100="","",XLOOKUP(E1100,DATOS!$D$6:$D2624,DATOS!$C$6:$C2624,0,0,1))</f>
        <v/>
      </c>
      <c r="G1100" s="189"/>
      <c r="H1100" s="189"/>
      <c r="I1100" s="270"/>
      <c r="J1100" s="270"/>
      <c r="K1100" s="270" t="str">
        <f t="shared" si="3"/>
        <v/>
      </c>
      <c r="L1100" s="271" t="str">
        <f t="shared" si="4"/>
        <v/>
      </c>
      <c r="M1100" s="279"/>
      <c r="N1100" s="282"/>
      <c r="O1100" s="274"/>
      <c r="P1100" s="275"/>
      <c r="Q1100" s="275" t="str">
        <f t="shared" si="6"/>
        <v/>
      </c>
      <c r="R1100" s="281">
        <f t="shared" si="7"/>
        <v>0</v>
      </c>
      <c r="S1100" s="232" t="str">
        <f t="array" ref="S1100">XLOOKUP(E1100,PESOS!$B$2:$B2624,PESOS!$F$2:$F2624,"")</f>
        <v/>
      </c>
      <c r="T1100" s="223" t="str">
        <f t="shared" si="8"/>
        <v/>
      </c>
      <c r="V1100" s="277" t="str">
        <f t="shared" si="9"/>
        <v/>
      </c>
      <c r="W1100" s="233"/>
    </row>
    <row r="1101">
      <c r="B1101" s="199"/>
      <c r="C1101" s="223"/>
      <c r="E1101" s="223"/>
      <c r="F1101" s="223" t="str">
        <f t="array" ref="F1101">IF(E1101="","",XLOOKUP(E1101,DATOS!$D$6:$D2624,DATOS!$C$6:$C2624,0,0,1))</f>
        <v/>
      </c>
      <c r="G1101" s="189"/>
      <c r="H1101" s="189"/>
      <c r="I1101" s="270"/>
      <c r="J1101" s="270"/>
      <c r="K1101" s="270" t="str">
        <f t="shared" si="3"/>
        <v/>
      </c>
      <c r="L1101" s="271" t="str">
        <f t="shared" si="4"/>
        <v/>
      </c>
      <c r="M1101" s="279"/>
      <c r="N1101" s="282"/>
      <c r="O1101" s="274"/>
      <c r="P1101" s="275"/>
      <c r="Q1101" s="275" t="str">
        <f t="shared" si="6"/>
        <v/>
      </c>
      <c r="R1101" s="281">
        <f t="shared" si="7"/>
        <v>0</v>
      </c>
      <c r="S1101" s="232" t="str">
        <f t="array" ref="S1101">XLOOKUP(E1101,PESOS!$B$2:$B2624,PESOS!$F$2:$F2624,"")</f>
        <v/>
      </c>
      <c r="T1101" s="223" t="str">
        <f t="shared" si="8"/>
        <v/>
      </c>
      <c r="V1101" s="277" t="str">
        <f t="shared" si="9"/>
        <v/>
      </c>
      <c r="W1101" s="233"/>
    </row>
    <row r="1102">
      <c r="B1102" s="199"/>
      <c r="C1102" s="223"/>
      <c r="E1102" s="223"/>
      <c r="F1102" s="223" t="str">
        <f t="array" ref="F1102">IF(E1102="","",XLOOKUP(E1102,DATOS!$D$6:$D2624,DATOS!$C$6:$C2624,0,0,1))</f>
        <v/>
      </c>
      <c r="G1102" s="189"/>
      <c r="H1102" s="189"/>
      <c r="I1102" s="270"/>
      <c r="J1102" s="270"/>
      <c r="K1102" s="270" t="str">
        <f t="shared" si="3"/>
        <v/>
      </c>
      <c r="L1102" s="271" t="str">
        <f t="shared" si="4"/>
        <v/>
      </c>
      <c r="M1102" s="279"/>
      <c r="N1102" s="282"/>
      <c r="O1102" s="274"/>
      <c r="P1102" s="275"/>
      <c r="Q1102" s="275" t="str">
        <f t="shared" si="6"/>
        <v/>
      </c>
      <c r="R1102" s="281">
        <f t="shared" si="7"/>
        <v>0</v>
      </c>
      <c r="S1102" s="232" t="str">
        <f t="array" ref="S1102">XLOOKUP(E1102,PESOS!$B$2:$B2624,PESOS!$F$2:$F2624,"")</f>
        <v/>
      </c>
      <c r="T1102" s="223" t="str">
        <f t="shared" si="8"/>
        <v/>
      </c>
      <c r="V1102" s="277" t="str">
        <f t="shared" si="9"/>
        <v/>
      </c>
      <c r="W1102" s="233"/>
    </row>
    <row r="1103">
      <c r="B1103" s="199"/>
      <c r="C1103" s="223"/>
      <c r="E1103" s="223"/>
      <c r="F1103" s="223" t="str">
        <f t="array" ref="F1103">IF(E1103="","",XLOOKUP(E1103,DATOS!$D$6:$D2624,DATOS!$C$6:$C2624,0,0,1))</f>
        <v/>
      </c>
      <c r="G1103" s="189"/>
      <c r="H1103" s="189"/>
      <c r="I1103" s="270"/>
      <c r="J1103" s="270"/>
      <c r="K1103" s="270" t="str">
        <f t="shared" si="3"/>
        <v/>
      </c>
      <c r="L1103" s="271" t="str">
        <f t="shared" si="4"/>
        <v/>
      </c>
      <c r="M1103" s="279"/>
      <c r="N1103" s="282"/>
      <c r="O1103" s="274"/>
      <c r="P1103" s="275"/>
      <c r="Q1103" s="275" t="str">
        <f t="shared" si="6"/>
        <v/>
      </c>
      <c r="R1103" s="281">
        <f t="shared" si="7"/>
        <v>0</v>
      </c>
      <c r="S1103" s="232" t="str">
        <f t="array" ref="S1103">XLOOKUP(E1103,PESOS!$B$2:$B2624,PESOS!$F$2:$F2624,"")</f>
        <v/>
      </c>
      <c r="T1103" s="223" t="str">
        <f t="shared" si="8"/>
        <v/>
      </c>
      <c r="V1103" s="277" t="str">
        <f t="shared" si="9"/>
        <v/>
      </c>
      <c r="W1103" s="233"/>
    </row>
    <row r="1104">
      <c r="B1104" s="199"/>
      <c r="C1104" s="223"/>
      <c r="E1104" s="223"/>
      <c r="F1104" s="223" t="str">
        <f t="array" ref="F1104">IF(E1104="","",XLOOKUP(E1104,DATOS!$D$6:$D2624,DATOS!$C$6:$C2624,0,0,1))</f>
        <v/>
      </c>
      <c r="G1104" s="189"/>
      <c r="H1104" s="189"/>
      <c r="I1104" s="270"/>
      <c r="J1104" s="270"/>
      <c r="K1104" s="270" t="str">
        <f t="shared" si="3"/>
        <v/>
      </c>
      <c r="L1104" s="271" t="str">
        <f t="shared" si="4"/>
        <v/>
      </c>
      <c r="M1104" s="279"/>
      <c r="N1104" s="282"/>
      <c r="O1104" s="274"/>
      <c r="P1104" s="275"/>
      <c r="Q1104" s="275" t="str">
        <f t="shared" si="6"/>
        <v/>
      </c>
      <c r="R1104" s="281">
        <f t="shared" si="7"/>
        <v>0</v>
      </c>
      <c r="S1104" s="232" t="str">
        <f t="array" ref="S1104">XLOOKUP(E1104,PESOS!$B$2:$B2624,PESOS!$F$2:$F2624,"")</f>
        <v/>
      </c>
      <c r="T1104" s="223" t="str">
        <f t="shared" si="8"/>
        <v/>
      </c>
      <c r="V1104" s="277" t="str">
        <f t="shared" si="9"/>
        <v/>
      </c>
      <c r="W1104" s="233"/>
    </row>
    <row r="1105">
      <c r="B1105" s="199"/>
      <c r="C1105" s="223"/>
      <c r="E1105" s="223"/>
      <c r="F1105" s="223" t="str">
        <f t="array" ref="F1105">IF(E1105="","",XLOOKUP(E1105,DATOS!$D$6:$D2624,DATOS!$C$6:$C2624,0,0,1))</f>
        <v/>
      </c>
      <c r="G1105" s="189"/>
      <c r="H1105" s="189"/>
      <c r="I1105" s="270"/>
      <c r="J1105" s="270"/>
      <c r="K1105" s="270" t="str">
        <f t="shared" si="3"/>
        <v/>
      </c>
      <c r="L1105" s="271" t="str">
        <f t="shared" si="4"/>
        <v/>
      </c>
      <c r="M1105" s="279"/>
      <c r="N1105" s="282"/>
      <c r="O1105" s="274"/>
      <c r="P1105" s="275"/>
      <c r="Q1105" s="275" t="str">
        <f t="shared" si="6"/>
        <v/>
      </c>
      <c r="R1105" s="281">
        <f t="shared" si="7"/>
        <v>0</v>
      </c>
      <c r="S1105" s="232" t="str">
        <f t="array" ref="S1105">XLOOKUP(E1105,PESOS!$B$2:$B2624,PESOS!$F$2:$F2624,"")</f>
        <v/>
      </c>
      <c r="T1105" s="223" t="str">
        <f t="shared" si="8"/>
        <v/>
      </c>
      <c r="V1105" s="277" t="str">
        <f t="shared" si="9"/>
        <v/>
      </c>
      <c r="W1105" s="233"/>
    </row>
    <row r="1106">
      <c r="B1106" s="199"/>
      <c r="C1106" s="223"/>
      <c r="E1106" s="223"/>
      <c r="F1106" s="223" t="str">
        <f t="array" ref="F1106">IF(E1106="","",XLOOKUP(E1106,DATOS!$D$6:$D2624,DATOS!$C$6:$C2624,0,0,1))</f>
        <v/>
      </c>
      <c r="G1106" s="189"/>
      <c r="H1106" s="189"/>
      <c r="I1106" s="270"/>
      <c r="J1106" s="270"/>
      <c r="K1106" s="270" t="str">
        <f t="shared" si="3"/>
        <v/>
      </c>
      <c r="L1106" s="271" t="str">
        <f t="shared" si="4"/>
        <v/>
      </c>
      <c r="M1106" s="279"/>
      <c r="N1106" s="282"/>
      <c r="O1106" s="274"/>
      <c r="P1106" s="275"/>
      <c r="Q1106" s="275" t="str">
        <f t="shared" si="6"/>
        <v/>
      </c>
      <c r="R1106" s="281">
        <f t="shared" si="7"/>
        <v>0</v>
      </c>
      <c r="S1106" s="232" t="str">
        <f t="array" ref="S1106">XLOOKUP(E1106,PESOS!$B$2:$B2624,PESOS!$F$2:$F2624,"")</f>
        <v/>
      </c>
      <c r="T1106" s="223" t="str">
        <f t="shared" si="8"/>
        <v/>
      </c>
      <c r="V1106" s="277" t="str">
        <f t="shared" si="9"/>
        <v/>
      </c>
      <c r="W1106" s="233"/>
    </row>
    <row r="1107">
      <c r="B1107" s="199"/>
      <c r="C1107" s="223"/>
      <c r="E1107" s="223"/>
      <c r="F1107" s="223" t="str">
        <f t="array" ref="F1107">IF(E1107="","",XLOOKUP(E1107,DATOS!$D$6:$D2624,DATOS!$C$6:$C2624,0,0,1))</f>
        <v/>
      </c>
      <c r="G1107" s="189"/>
      <c r="H1107" s="189"/>
      <c r="I1107" s="270"/>
      <c r="J1107" s="270"/>
      <c r="K1107" s="270" t="str">
        <f t="shared" si="3"/>
        <v/>
      </c>
      <c r="L1107" s="271" t="str">
        <f t="shared" si="4"/>
        <v/>
      </c>
      <c r="M1107" s="279"/>
      <c r="N1107" s="282"/>
      <c r="O1107" s="274"/>
      <c r="P1107" s="275"/>
      <c r="Q1107" s="275" t="str">
        <f t="shared" si="6"/>
        <v/>
      </c>
      <c r="R1107" s="281">
        <f t="shared" si="7"/>
        <v>0</v>
      </c>
      <c r="S1107" s="232" t="str">
        <f t="array" ref="S1107">XLOOKUP(E1107,PESOS!$B$2:$B2624,PESOS!$F$2:$F2624,"")</f>
        <v/>
      </c>
      <c r="T1107" s="223" t="str">
        <f t="shared" si="8"/>
        <v/>
      </c>
      <c r="V1107" s="277" t="str">
        <f t="shared" si="9"/>
        <v/>
      </c>
      <c r="W1107" s="233"/>
    </row>
    <row r="1108">
      <c r="B1108" s="199"/>
      <c r="C1108" s="223"/>
      <c r="E1108" s="223"/>
      <c r="F1108" s="223" t="str">
        <f t="array" ref="F1108">IF(E1108="","",XLOOKUP(E1108,DATOS!$D$6:$D2624,DATOS!$C$6:$C2624,0,0,1))</f>
        <v/>
      </c>
      <c r="G1108" s="189"/>
      <c r="H1108" s="189"/>
      <c r="I1108" s="270"/>
      <c r="J1108" s="270"/>
      <c r="K1108" s="270" t="str">
        <f t="shared" si="3"/>
        <v/>
      </c>
      <c r="L1108" s="271" t="str">
        <f t="shared" si="4"/>
        <v/>
      </c>
      <c r="M1108" s="279"/>
      <c r="N1108" s="282"/>
      <c r="O1108" s="274"/>
      <c r="P1108" s="275"/>
      <c r="Q1108" s="275" t="str">
        <f t="shared" si="6"/>
        <v/>
      </c>
      <c r="R1108" s="281">
        <f t="shared" si="7"/>
        <v>0</v>
      </c>
      <c r="S1108" s="232" t="str">
        <f t="array" ref="S1108">XLOOKUP(E1108,PESOS!$B$2:$B2624,PESOS!$F$2:$F2624,"")</f>
        <v/>
      </c>
      <c r="T1108" s="223" t="str">
        <f t="shared" si="8"/>
        <v/>
      </c>
      <c r="V1108" s="277" t="str">
        <f t="shared" si="9"/>
        <v/>
      </c>
      <c r="W1108" s="233"/>
    </row>
    <row r="1109">
      <c r="B1109" s="199"/>
      <c r="C1109" s="223"/>
      <c r="E1109" s="223"/>
      <c r="F1109" s="223" t="str">
        <f t="array" ref="F1109">IF(E1109="","",XLOOKUP(E1109,DATOS!$D$6:$D2624,DATOS!$C$6:$C2624,0,0,1))</f>
        <v/>
      </c>
      <c r="G1109" s="189"/>
      <c r="H1109" s="189"/>
      <c r="I1109" s="270"/>
      <c r="J1109" s="270"/>
      <c r="K1109" s="270" t="str">
        <f t="shared" si="3"/>
        <v/>
      </c>
      <c r="L1109" s="271" t="str">
        <f t="shared" si="4"/>
        <v/>
      </c>
      <c r="M1109" s="279"/>
      <c r="N1109" s="282"/>
      <c r="O1109" s="274"/>
      <c r="P1109" s="275"/>
      <c r="Q1109" s="275" t="str">
        <f t="shared" si="6"/>
        <v/>
      </c>
      <c r="R1109" s="281">
        <f t="shared" si="7"/>
        <v>0</v>
      </c>
      <c r="S1109" s="232" t="str">
        <f t="array" ref="S1109">XLOOKUP(E1109,PESOS!$B$2:$B2624,PESOS!$F$2:$F2624,"")</f>
        <v/>
      </c>
      <c r="T1109" s="223" t="str">
        <f t="shared" si="8"/>
        <v/>
      </c>
      <c r="V1109" s="277" t="str">
        <f t="shared" si="9"/>
        <v/>
      </c>
      <c r="W1109" s="233"/>
    </row>
    <row r="1110">
      <c r="B1110" s="199"/>
      <c r="C1110" s="223"/>
      <c r="E1110" s="223"/>
      <c r="F1110" s="223" t="str">
        <f t="array" ref="F1110">IF(E1110="","",XLOOKUP(E1110,DATOS!$D$6:$D2624,DATOS!$C$6:$C2624,0,0,1))</f>
        <v/>
      </c>
      <c r="G1110" s="189"/>
      <c r="H1110" s="189"/>
      <c r="I1110" s="270"/>
      <c r="J1110" s="270"/>
      <c r="K1110" s="270" t="str">
        <f t="shared" si="3"/>
        <v/>
      </c>
      <c r="L1110" s="271" t="str">
        <f t="shared" si="4"/>
        <v/>
      </c>
      <c r="M1110" s="279"/>
      <c r="N1110" s="282"/>
      <c r="O1110" s="274"/>
      <c r="P1110" s="275"/>
      <c r="Q1110" s="275" t="str">
        <f t="shared" si="6"/>
        <v/>
      </c>
      <c r="R1110" s="281">
        <f t="shared" si="7"/>
        <v>0</v>
      </c>
      <c r="S1110" s="232" t="str">
        <f t="array" ref="S1110">XLOOKUP(E1110,PESOS!$B$2:$B2624,PESOS!$F$2:$F2624,"")</f>
        <v/>
      </c>
      <c r="T1110" s="223" t="str">
        <f t="shared" si="8"/>
        <v/>
      </c>
      <c r="V1110" s="277" t="str">
        <f t="shared" si="9"/>
        <v/>
      </c>
      <c r="W1110" s="233"/>
    </row>
    <row r="1111">
      <c r="B1111" s="199"/>
      <c r="C1111" s="223"/>
      <c r="E1111" s="223"/>
      <c r="F1111" s="223" t="str">
        <f t="array" ref="F1111">IF(E1111="","",XLOOKUP(E1111,DATOS!$D$6:$D2624,DATOS!$C$6:$C2624,0,0,1))</f>
        <v/>
      </c>
      <c r="G1111" s="189"/>
      <c r="H1111" s="189"/>
      <c r="I1111" s="270"/>
      <c r="J1111" s="270"/>
      <c r="K1111" s="270" t="str">
        <f t="shared" si="3"/>
        <v/>
      </c>
      <c r="L1111" s="271" t="str">
        <f t="shared" si="4"/>
        <v/>
      </c>
      <c r="M1111" s="279"/>
      <c r="N1111" s="282"/>
      <c r="O1111" s="274"/>
      <c r="P1111" s="275"/>
      <c r="Q1111" s="275" t="str">
        <f t="shared" si="6"/>
        <v/>
      </c>
      <c r="R1111" s="281">
        <f t="shared" si="7"/>
        <v>0</v>
      </c>
      <c r="S1111" s="232" t="str">
        <f t="array" ref="S1111">XLOOKUP(E1111,PESOS!$B$2:$B2624,PESOS!$F$2:$F2624,"")</f>
        <v/>
      </c>
      <c r="T1111" s="223" t="str">
        <f t="shared" si="8"/>
        <v/>
      </c>
      <c r="V1111" s="277" t="str">
        <f t="shared" si="9"/>
        <v/>
      </c>
      <c r="W1111" s="233"/>
    </row>
    <row r="1112">
      <c r="B1112" s="199"/>
      <c r="C1112" s="223"/>
      <c r="E1112" s="223"/>
      <c r="F1112" s="223" t="str">
        <f t="array" ref="F1112">IF(E1112="","",XLOOKUP(E1112,DATOS!$D$6:$D2624,DATOS!$C$6:$C2624,0,0,1))</f>
        <v/>
      </c>
      <c r="G1112" s="189"/>
      <c r="H1112" s="189"/>
      <c r="I1112" s="270"/>
      <c r="J1112" s="270"/>
      <c r="K1112" s="270" t="str">
        <f t="shared" si="3"/>
        <v/>
      </c>
      <c r="L1112" s="271" t="str">
        <f t="shared" si="4"/>
        <v/>
      </c>
      <c r="M1112" s="279"/>
      <c r="N1112" s="282"/>
      <c r="O1112" s="274"/>
      <c r="P1112" s="275"/>
      <c r="Q1112" s="275" t="str">
        <f t="shared" si="6"/>
        <v/>
      </c>
      <c r="R1112" s="281">
        <f t="shared" si="7"/>
        <v>0</v>
      </c>
      <c r="S1112" s="232" t="str">
        <f t="array" ref="S1112">XLOOKUP(E1112,PESOS!$B$2:$B2624,PESOS!$F$2:$F2624,"")</f>
        <v/>
      </c>
      <c r="T1112" s="223" t="str">
        <f t="shared" si="8"/>
        <v/>
      </c>
      <c r="V1112" s="277" t="str">
        <f t="shared" si="9"/>
        <v/>
      </c>
      <c r="W1112" s="233"/>
    </row>
    <row r="1113">
      <c r="B1113" s="199"/>
      <c r="C1113" s="223"/>
      <c r="E1113" s="223"/>
      <c r="F1113" s="223" t="str">
        <f t="array" ref="F1113">IF(E1113="","",XLOOKUP(E1113,DATOS!$D$6:$D2624,DATOS!$C$6:$C2624,0,0,1))</f>
        <v/>
      </c>
      <c r="G1113" s="189"/>
      <c r="H1113" s="189"/>
      <c r="I1113" s="270"/>
      <c r="J1113" s="270"/>
      <c r="K1113" s="270" t="str">
        <f t="shared" si="3"/>
        <v/>
      </c>
      <c r="L1113" s="271" t="str">
        <f t="shared" si="4"/>
        <v/>
      </c>
      <c r="M1113" s="279"/>
      <c r="N1113" s="282"/>
      <c r="O1113" s="274"/>
      <c r="P1113" s="275"/>
      <c r="Q1113" s="275" t="str">
        <f t="shared" si="6"/>
        <v/>
      </c>
      <c r="R1113" s="281">
        <f t="shared" si="7"/>
        <v>0</v>
      </c>
      <c r="S1113" s="232" t="str">
        <f t="array" ref="S1113">XLOOKUP(E1113,PESOS!$A$2:$A2624,PESOS!$E$2:$E2624,"")</f>
        <v/>
      </c>
      <c r="T1113" s="223" t="str">
        <f t="shared" si="8"/>
        <v/>
      </c>
      <c r="V1113" s="277" t="str">
        <f t="shared" si="9"/>
        <v/>
      </c>
      <c r="W1113" s="233"/>
    </row>
    <row r="1114">
      <c r="B1114" s="199"/>
      <c r="C1114" s="223"/>
      <c r="E1114" s="223"/>
      <c r="F1114" s="223" t="str">
        <f t="array" ref="F1114">IF(E1114="","",XLOOKUP(E1114,DATOS!$D$6:$D2624,DATOS!$C$6:$C2624,0,0,1))</f>
        <v/>
      </c>
      <c r="G1114" s="189"/>
      <c r="H1114" s="189"/>
      <c r="I1114" s="270"/>
      <c r="J1114" s="270"/>
      <c r="K1114" s="270" t="str">
        <f t="shared" si="3"/>
        <v/>
      </c>
      <c r="L1114" s="271" t="str">
        <f t="shared" si="4"/>
        <v/>
      </c>
      <c r="M1114" s="279"/>
      <c r="N1114" s="282"/>
      <c r="O1114" s="274"/>
      <c r="P1114" s="275"/>
      <c r="Q1114" s="275" t="str">
        <f t="shared" si="6"/>
        <v/>
      </c>
      <c r="R1114" s="281">
        <f t="shared" si="7"/>
        <v>0</v>
      </c>
      <c r="S1114" s="232" t="str">
        <f t="array" ref="S1114">XLOOKUP(E1114,PESOS!$A$2:$A2624,PESOS!$E$2:$E2624,"")</f>
        <v/>
      </c>
      <c r="T1114" s="223" t="str">
        <f t="shared" si="8"/>
        <v/>
      </c>
      <c r="V1114" s="277" t="str">
        <f t="shared" si="9"/>
        <v/>
      </c>
      <c r="W1114" s="233"/>
    </row>
    <row r="1115">
      <c r="B1115" s="199"/>
      <c r="C1115" s="223"/>
      <c r="E1115" s="223"/>
      <c r="F1115" s="223" t="str">
        <f t="array" ref="F1115">IF(E1115="","",XLOOKUP(E1115,DATOS!$D$6:$D2624,DATOS!$C$6:$C2624,0,0,1))</f>
        <v/>
      </c>
      <c r="G1115" s="189"/>
      <c r="H1115" s="189"/>
      <c r="I1115" s="270"/>
      <c r="J1115" s="270"/>
      <c r="K1115" s="270" t="str">
        <f t="shared" si="3"/>
        <v/>
      </c>
      <c r="L1115" s="271" t="str">
        <f t="shared" si="4"/>
        <v/>
      </c>
      <c r="M1115" s="279"/>
      <c r="N1115" s="282"/>
      <c r="O1115" s="274"/>
      <c r="P1115" s="275"/>
      <c r="Q1115" s="275" t="str">
        <f t="shared" si="6"/>
        <v/>
      </c>
      <c r="R1115" s="281">
        <f t="shared" si="7"/>
        <v>0</v>
      </c>
      <c r="S1115" s="232" t="str">
        <f t="array" ref="S1115">XLOOKUP(E1115,PESOS!$A$2:$A2624,PESOS!$E$2:$E2624,"")</f>
        <v/>
      </c>
      <c r="T1115" s="223" t="str">
        <f t="shared" si="8"/>
        <v/>
      </c>
      <c r="V1115" s="277" t="str">
        <f t="shared" si="9"/>
        <v/>
      </c>
      <c r="W1115" s="233"/>
    </row>
    <row r="1116">
      <c r="B1116" s="199"/>
      <c r="C1116" s="223"/>
      <c r="E1116" s="223"/>
      <c r="F1116" s="223" t="str">
        <f t="array" ref="F1116">IF(E1116="","",XLOOKUP(E1116,DATOS!$D$6:$D2624,DATOS!$C$6:$C2624,0,0,1))</f>
        <v/>
      </c>
      <c r="G1116" s="189"/>
      <c r="H1116" s="189"/>
      <c r="I1116" s="270"/>
      <c r="J1116" s="270"/>
      <c r="K1116" s="270" t="str">
        <f t="shared" si="3"/>
        <v/>
      </c>
      <c r="L1116" s="271" t="str">
        <f t="shared" si="4"/>
        <v/>
      </c>
      <c r="M1116" s="279"/>
      <c r="N1116" s="282"/>
      <c r="O1116" s="274"/>
      <c r="P1116" s="275"/>
      <c r="Q1116" s="275" t="str">
        <f t="shared" si="6"/>
        <v/>
      </c>
      <c r="R1116" s="281">
        <f t="shared" si="7"/>
        <v>0</v>
      </c>
      <c r="S1116" s="232" t="str">
        <f t="array" ref="S1116">XLOOKUP(E1116,PESOS!$A$2:$A2624,PESOS!$E$2:$E2624,"")</f>
        <v/>
      </c>
      <c r="T1116" s="223" t="str">
        <f t="shared" si="8"/>
        <v/>
      </c>
      <c r="V1116" s="277" t="str">
        <f t="shared" si="9"/>
        <v/>
      </c>
      <c r="W1116" s="233"/>
    </row>
    <row r="1117">
      <c r="B1117" s="199"/>
      <c r="C1117" s="223"/>
      <c r="E1117" s="223"/>
      <c r="F1117" s="223" t="str">
        <f t="array" ref="F1117">IF(E1117="","",XLOOKUP(E1117,DATOS!$D$6:$D2624,DATOS!$C$6:$C2624,0,0,1))</f>
        <v/>
      </c>
      <c r="G1117" s="189"/>
      <c r="H1117" s="189"/>
      <c r="I1117" s="270"/>
      <c r="J1117" s="270"/>
      <c r="K1117" s="270" t="str">
        <f t="shared" si="3"/>
        <v/>
      </c>
      <c r="L1117" s="271" t="str">
        <f t="shared" si="4"/>
        <v/>
      </c>
      <c r="M1117" s="279"/>
      <c r="N1117" s="282"/>
      <c r="O1117" s="274"/>
      <c r="P1117" s="275"/>
      <c r="Q1117" s="275" t="str">
        <f t="shared" si="6"/>
        <v/>
      </c>
      <c r="R1117" s="281">
        <f t="shared" si="7"/>
        <v>0</v>
      </c>
      <c r="S1117" s="232" t="str">
        <f t="array" ref="S1117">XLOOKUP(E1117,PESOS!$A$2:$A2624,PESOS!$E$2:$E2624,"")</f>
        <v/>
      </c>
      <c r="T1117" s="223" t="str">
        <f t="shared" si="8"/>
        <v/>
      </c>
      <c r="V1117" s="277" t="str">
        <f t="shared" si="9"/>
        <v/>
      </c>
      <c r="W1117" s="233"/>
    </row>
    <row r="1118">
      <c r="B1118" s="199"/>
      <c r="C1118" s="223"/>
      <c r="E1118" s="223"/>
      <c r="F1118" s="223" t="str">
        <f t="array" ref="F1118">IF(E1118="","",XLOOKUP(E1118,DATOS!$D$6:$D2624,DATOS!$C$6:$C2624,0,0,1))</f>
        <v/>
      </c>
      <c r="G1118" s="189"/>
      <c r="H1118" s="189"/>
      <c r="I1118" s="270"/>
      <c r="J1118" s="270"/>
      <c r="K1118" s="270" t="str">
        <f t="shared" si="3"/>
        <v/>
      </c>
      <c r="L1118" s="271" t="str">
        <f t="shared" si="4"/>
        <v/>
      </c>
      <c r="M1118" s="279"/>
      <c r="N1118" s="282"/>
      <c r="O1118" s="274"/>
      <c r="P1118" s="275"/>
      <c r="Q1118" s="275" t="str">
        <f t="shared" si="6"/>
        <v/>
      </c>
      <c r="R1118" s="281">
        <f t="shared" si="7"/>
        <v>0</v>
      </c>
      <c r="S1118" s="232" t="str">
        <f t="array" ref="S1118">XLOOKUP(E1118,PESOS!$A$2:$A2624,PESOS!$E$2:$E2624,"")</f>
        <v/>
      </c>
      <c r="T1118" s="223" t="str">
        <f t="shared" si="8"/>
        <v/>
      </c>
      <c r="V1118" s="277" t="str">
        <f t="shared" si="9"/>
        <v/>
      </c>
      <c r="W1118" s="233"/>
    </row>
    <row r="1119">
      <c r="B1119" s="199"/>
      <c r="C1119" s="223"/>
      <c r="E1119" s="223"/>
      <c r="F1119" s="223" t="str">
        <f t="array" ref="F1119">IF(E1119="","",XLOOKUP(E1119,DATOS!$D$6:$D2624,DATOS!$C$6:$C2624,0,0,1))</f>
        <v/>
      </c>
      <c r="G1119" s="189"/>
      <c r="H1119" s="189"/>
      <c r="I1119" s="270"/>
      <c r="J1119" s="270"/>
      <c r="K1119" s="270" t="str">
        <f t="shared" si="3"/>
        <v/>
      </c>
      <c r="L1119" s="271" t="str">
        <f t="shared" si="4"/>
        <v/>
      </c>
      <c r="M1119" s="279"/>
      <c r="N1119" s="282"/>
      <c r="O1119" s="274"/>
      <c r="P1119" s="275"/>
      <c r="Q1119" s="275" t="str">
        <f t="shared" si="6"/>
        <v/>
      </c>
      <c r="R1119" s="281">
        <f t="shared" si="7"/>
        <v>0</v>
      </c>
      <c r="S1119" s="232" t="str">
        <f t="array" ref="S1119">XLOOKUP(E1119,PESOS!$A$2:$A2624,PESOS!$E$2:$E2624,"")</f>
        <v/>
      </c>
      <c r="T1119" s="223" t="str">
        <f t="shared" si="8"/>
        <v/>
      </c>
      <c r="V1119" s="277" t="str">
        <f t="shared" si="9"/>
        <v/>
      </c>
      <c r="W1119" s="233"/>
    </row>
    <row r="1120">
      <c r="B1120" s="199"/>
      <c r="C1120" s="223"/>
      <c r="E1120" s="223"/>
      <c r="F1120" s="223" t="str">
        <f t="array" ref="F1120">IF(E1120="","",XLOOKUP(E1120,DATOS!$D$6:$D2624,DATOS!$C$6:$C2624,0,0,1))</f>
        <v/>
      </c>
      <c r="G1120" s="189"/>
      <c r="H1120" s="189"/>
      <c r="I1120" s="270"/>
      <c r="J1120" s="270"/>
      <c r="K1120" s="270" t="str">
        <f t="shared" si="3"/>
        <v/>
      </c>
      <c r="L1120" s="271" t="str">
        <f t="shared" si="4"/>
        <v/>
      </c>
      <c r="M1120" s="279"/>
      <c r="N1120" s="282"/>
      <c r="O1120" s="274"/>
      <c r="P1120" s="275"/>
      <c r="Q1120" s="275" t="str">
        <f t="shared" si="6"/>
        <v/>
      </c>
      <c r="R1120" s="281">
        <f t="shared" si="7"/>
        <v>0</v>
      </c>
      <c r="S1120" s="232" t="str">
        <f t="array" ref="S1120">XLOOKUP(E1120,PESOS!$A$2:$A2624,PESOS!$E$2:$E2624,"")</f>
        <v/>
      </c>
      <c r="T1120" s="223" t="str">
        <f t="shared" si="8"/>
        <v/>
      </c>
      <c r="V1120" s="277" t="str">
        <f t="shared" si="9"/>
        <v/>
      </c>
      <c r="W1120" s="233"/>
    </row>
    <row r="1121">
      <c r="B1121" s="199"/>
      <c r="C1121" s="223"/>
      <c r="E1121" s="223"/>
      <c r="F1121" s="223" t="str">
        <f t="array" ref="F1121">IF(E1121="","",XLOOKUP(E1121,DATOS!$D$6:$D2624,DATOS!$C$6:$C2624,0,0,1))</f>
        <v/>
      </c>
      <c r="G1121" s="189"/>
      <c r="H1121" s="189"/>
      <c r="I1121" s="270"/>
      <c r="J1121" s="270"/>
      <c r="K1121" s="270" t="str">
        <f t="shared" si="3"/>
        <v/>
      </c>
      <c r="L1121" s="271" t="str">
        <f t="shared" si="4"/>
        <v/>
      </c>
      <c r="M1121" s="279"/>
      <c r="N1121" s="282"/>
      <c r="O1121" s="274"/>
      <c r="P1121" s="275"/>
      <c r="Q1121" s="275" t="str">
        <f t="shared" si="6"/>
        <v/>
      </c>
      <c r="R1121" s="281">
        <f t="shared" si="7"/>
        <v>0</v>
      </c>
      <c r="S1121" s="232" t="str">
        <f t="array" ref="S1121">XLOOKUP(E1121,PESOS!$A$2:$A2624,PESOS!$E$2:$E2624,"")</f>
        <v/>
      </c>
      <c r="T1121" s="223" t="str">
        <f t="shared" si="8"/>
        <v/>
      </c>
      <c r="V1121" s="277" t="str">
        <f t="shared" si="9"/>
        <v/>
      </c>
      <c r="W1121" s="233"/>
    </row>
    <row r="1122">
      <c r="B1122" s="199"/>
      <c r="C1122" s="223"/>
      <c r="E1122" s="223"/>
      <c r="F1122" s="223" t="str">
        <f t="array" ref="F1122">IF(E1122="","",XLOOKUP(E1122,DATOS!$D$6:$D2624,DATOS!$C$6:$C2624,0,0,1))</f>
        <v/>
      </c>
      <c r="G1122" s="189"/>
      <c r="H1122" s="189"/>
      <c r="I1122" s="270"/>
      <c r="J1122" s="270"/>
      <c r="K1122" s="270" t="str">
        <f t="shared" si="3"/>
        <v/>
      </c>
      <c r="L1122" s="271" t="str">
        <f t="shared" si="4"/>
        <v/>
      </c>
      <c r="M1122" s="279"/>
      <c r="N1122" s="282"/>
      <c r="O1122" s="274"/>
      <c r="P1122" s="275"/>
      <c r="Q1122" s="275" t="str">
        <f t="shared" si="6"/>
        <v/>
      </c>
      <c r="R1122" s="281">
        <f t="shared" si="7"/>
        <v>0</v>
      </c>
      <c r="S1122" s="232" t="str">
        <f t="array" ref="S1122">XLOOKUP(E1122,PESOS!$A$2:$A2624,PESOS!$E$2:$E2624,"")</f>
        <v/>
      </c>
      <c r="T1122" s="223" t="str">
        <f t="shared" si="8"/>
        <v/>
      </c>
      <c r="V1122" s="277" t="str">
        <f t="shared" si="9"/>
        <v/>
      </c>
      <c r="W1122" s="233"/>
    </row>
    <row r="1123">
      <c r="B1123" s="199"/>
      <c r="C1123" s="223"/>
      <c r="E1123" s="223"/>
      <c r="F1123" s="223" t="str">
        <f t="array" ref="F1123">IF(E1123="","",XLOOKUP(E1123,DATOS!$D$6:$D2624,DATOS!$C$6:$C2624,0,0,1))</f>
        <v/>
      </c>
      <c r="G1123" s="189"/>
      <c r="H1123" s="189"/>
      <c r="I1123" s="270"/>
      <c r="J1123" s="270"/>
      <c r="K1123" s="270" t="str">
        <f t="shared" si="3"/>
        <v/>
      </c>
      <c r="L1123" s="271" t="str">
        <f t="shared" si="4"/>
        <v/>
      </c>
      <c r="M1123" s="279"/>
      <c r="N1123" s="282"/>
      <c r="O1123" s="274"/>
      <c r="P1123" s="275"/>
      <c r="Q1123" s="275" t="str">
        <f t="shared" si="6"/>
        <v/>
      </c>
      <c r="R1123" s="281">
        <f t="shared" si="7"/>
        <v>0</v>
      </c>
      <c r="S1123" s="232" t="str">
        <f t="array" ref="S1123">XLOOKUP(E1123,PESOS!$A$2:$A2624,PESOS!$E$2:$E2624,"")</f>
        <v/>
      </c>
      <c r="T1123" s="223" t="str">
        <f t="shared" si="8"/>
        <v/>
      </c>
      <c r="V1123" s="277" t="str">
        <f t="shared" si="9"/>
        <v/>
      </c>
      <c r="W1123" s="233"/>
    </row>
    <row r="1124">
      <c r="B1124" s="199"/>
      <c r="C1124" s="223"/>
      <c r="E1124" s="223"/>
      <c r="F1124" s="223" t="str">
        <f t="array" ref="F1124">IF(E1124="","",XLOOKUP(E1124,DATOS!$D$6:$D2624,DATOS!$C$6:$C2624,0,0,1))</f>
        <v/>
      </c>
      <c r="G1124" s="189"/>
      <c r="H1124" s="189"/>
      <c r="I1124" s="270"/>
      <c r="J1124" s="270"/>
      <c r="K1124" s="270" t="str">
        <f t="shared" si="3"/>
        <v/>
      </c>
      <c r="L1124" s="271" t="str">
        <f t="shared" si="4"/>
        <v/>
      </c>
      <c r="M1124" s="279"/>
      <c r="N1124" s="282"/>
      <c r="O1124" s="274"/>
      <c r="P1124" s="275"/>
      <c r="Q1124" s="275" t="str">
        <f t="shared" si="6"/>
        <v/>
      </c>
      <c r="R1124" s="281">
        <f t="shared" si="7"/>
        <v>0</v>
      </c>
      <c r="S1124" s="232" t="str">
        <f t="array" ref="S1124">XLOOKUP(E1124,PESOS!$A$2:$A2624,PESOS!$E$2:$E2624,"")</f>
        <v/>
      </c>
      <c r="T1124" s="223" t="str">
        <f t="shared" si="8"/>
        <v/>
      </c>
      <c r="V1124" s="277" t="str">
        <f t="shared" si="9"/>
        <v/>
      </c>
      <c r="W1124" s="233"/>
    </row>
    <row r="1125">
      <c r="B1125" s="199"/>
      <c r="C1125" s="223"/>
      <c r="E1125" s="223"/>
      <c r="F1125" s="223" t="str">
        <f t="array" ref="F1125">IF(E1125="","",XLOOKUP(E1125,DATOS!$D$6:$D2624,DATOS!$C$6:$C2624,0,0,1))</f>
        <v/>
      </c>
      <c r="G1125" s="189"/>
      <c r="H1125" s="189"/>
      <c r="I1125" s="270"/>
      <c r="J1125" s="270"/>
      <c r="K1125" s="270" t="str">
        <f t="shared" si="3"/>
        <v/>
      </c>
      <c r="L1125" s="271" t="str">
        <f t="shared" si="4"/>
        <v/>
      </c>
      <c r="M1125" s="279"/>
      <c r="N1125" s="282"/>
      <c r="O1125" s="274"/>
      <c r="P1125" s="275"/>
      <c r="Q1125" s="275" t="str">
        <f t="shared" si="6"/>
        <v/>
      </c>
      <c r="R1125" s="281">
        <f t="shared" si="7"/>
        <v>0</v>
      </c>
      <c r="S1125" s="232" t="str">
        <f t="array" ref="S1125">XLOOKUP(E1125,PESOS!$A$2:$A2624,PESOS!$E$2:$E2624,"")</f>
        <v/>
      </c>
      <c r="T1125" s="223" t="str">
        <f t="shared" si="8"/>
        <v/>
      </c>
      <c r="V1125" s="277" t="str">
        <f t="shared" si="9"/>
        <v/>
      </c>
      <c r="W1125" s="233"/>
    </row>
    <row r="1126">
      <c r="B1126" s="199"/>
      <c r="C1126" s="223"/>
      <c r="E1126" s="223"/>
      <c r="F1126" s="223" t="str">
        <f t="array" ref="F1126">IF(E1126="","",XLOOKUP(E1126,DATOS!$D$6:$D2624,DATOS!$C$6:$C2624,0,0,1))</f>
        <v/>
      </c>
      <c r="G1126" s="189"/>
      <c r="H1126" s="189"/>
      <c r="I1126" s="270"/>
      <c r="J1126" s="270"/>
      <c r="K1126" s="270" t="str">
        <f t="shared" si="3"/>
        <v/>
      </c>
      <c r="L1126" s="271" t="str">
        <f t="shared" si="4"/>
        <v/>
      </c>
      <c r="M1126" s="279"/>
      <c r="N1126" s="282"/>
      <c r="O1126" s="274"/>
      <c r="P1126" s="275"/>
      <c r="Q1126" s="275" t="str">
        <f t="shared" si="6"/>
        <v/>
      </c>
      <c r="R1126" s="281">
        <f t="shared" si="7"/>
        <v>0</v>
      </c>
      <c r="S1126" s="232" t="str">
        <f t="array" ref="S1126">XLOOKUP(E1126,PESOS!$A$2:$A2624,PESOS!$E$2:$E2624,"")</f>
        <v/>
      </c>
      <c r="T1126" s="223" t="str">
        <f t="shared" si="8"/>
        <v/>
      </c>
      <c r="V1126" s="277" t="str">
        <f t="shared" si="9"/>
        <v/>
      </c>
      <c r="W1126" s="233"/>
    </row>
    <row r="1127">
      <c r="B1127" s="199"/>
      <c r="C1127" s="223"/>
      <c r="E1127" s="223"/>
      <c r="F1127" s="223" t="str">
        <f t="array" ref="F1127">IF(E1127="","",XLOOKUP(E1127,DATOS!$D$6:$D2624,DATOS!$C$6:$C2624,0,0,1))</f>
        <v/>
      </c>
      <c r="G1127" s="189"/>
      <c r="H1127" s="189"/>
      <c r="I1127" s="270"/>
      <c r="J1127" s="270"/>
      <c r="K1127" s="270" t="str">
        <f t="shared" si="3"/>
        <v/>
      </c>
      <c r="L1127" s="271" t="str">
        <f t="shared" si="4"/>
        <v/>
      </c>
      <c r="M1127" s="279"/>
      <c r="N1127" s="282"/>
      <c r="O1127" s="274"/>
      <c r="P1127" s="275"/>
      <c r="Q1127" s="275" t="str">
        <f t="shared" si="6"/>
        <v/>
      </c>
      <c r="R1127" s="281">
        <f t="shared" si="7"/>
        <v>0</v>
      </c>
      <c r="S1127" s="232" t="str">
        <f t="array" ref="S1127">XLOOKUP(E1127,PESOS!$A$2:$A2624,PESOS!$E$2:$E2624,"")</f>
        <v/>
      </c>
      <c r="T1127" s="223" t="str">
        <f t="shared" si="8"/>
        <v/>
      </c>
      <c r="V1127" s="277" t="str">
        <f t="shared" si="9"/>
        <v/>
      </c>
      <c r="W1127" s="233"/>
    </row>
    <row r="1128">
      <c r="B1128" s="199"/>
      <c r="C1128" s="223"/>
      <c r="E1128" s="223"/>
      <c r="F1128" s="223" t="str">
        <f t="array" ref="F1128">IF(E1128="","",XLOOKUP(E1128,DATOS!$D$6:$D2624,DATOS!$C$6:$C2624,0,0,1))</f>
        <v/>
      </c>
      <c r="G1128" s="189"/>
      <c r="H1128" s="189"/>
      <c r="I1128" s="270"/>
      <c r="J1128" s="270"/>
      <c r="K1128" s="270" t="str">
        <f t="shared" si="3"/>
        <v/>
      </c>
      <c r="L1128" s="271" t="str">
        <f t="shared" si="4"/>
        <v/>
      </c>
      <c r="M1128" s="279"/>
      <c r="N1128" s="282"/>
      <c r="O1128" s="274"/>
      <c r="P1128" s="275"/>
      <c r="Q1128" s="275" t="str">
        <f t="shared" si="6"/>
        <v/>
      </c>
      <c r="R1128" s="281">
        <f t="shared" si="7"/>
        <v>0</v>
      </c>
      <c r="S1128" s="232" t="str">
        <f t="array" ref="S1128">XLOOKUP(E1128,PESOS!$A$2:$A2624,PESOS!$E$2:$E2624,"")</f>
        <v/>
      </c>
      <c r="T1128" s="223" t="str">
        <f t="shared" si="8"/>
        <v/>
      </c>
      <c r="V1128" s="277" t="str">
        <f t="shared" si="9"/>
        <v/>
      </c>
      <c r="W1128" s="233"/>
    </row>
    <row r="1129">
      <c r="B1129" s="199"/>
      <c r="C1129" s="223"/>
      <c r="E1129" s="223"/>
      <c r="F1129" s="223" t="str">
        <f t="array" ref="F1129">IF(E1129="","",XLOOKUP(E1129,DATOS!$D$6:$D2624,DATOS!$C$6:$C2624,0,0,1))</f>
        <v/>
      </c>
      <c r="G1129" s="189"/>
      <c r="H1129" s="189"/>
      <c r="I1129" s="270"/>
      <c r="J1129" s="270"/>
      <c r="K1129" s="270" t="str">
        <f t="shared" si="3"/>
        <v/>
      </c>
      <c r="L1129" s="271" t="str">
        <f t="shared" si="4"/>
        <v/>
      </c>
      <c r="M1129" s="279"/>
      <c r="N1129" s="282"/>
      <c r="O1129" s="274"/>
      <c r="P1129" s="275"/>
      <c r="Q1129" s="275" t="str">
        <f t="shared" si="6"/>
        <v/>
      </c>
      <c r="R1129" s="281">
        <f t="shared" si="7"/>
        <v>0</v>
      </c>
      <c r="S1129" s="232" t="str">
        <f t="array" ref="S1129">XLOOKUP(E1129,PESOS!$A$2:$A2624,PESOS!$E$2:$E2624,"")</f>
        <v/>
      </c>
      <c r="T1129" s="223" t="str">
        <f t="shared" si="8"/>
        <v/>
      </c>
      <c r="V1129" s="277" t="str">
        <f t="shared" si="9"/>
        <v/>
      </c>
      <c r="W1129" s="233"/>
    </row>
    <row r="1130">
      <c r="B1130" s="199"/>
      <c r="C1130" s="223"/>
      <c r="E1130" s="223"/>
      <c r="F1130" s="223" t="str">
        <f t="array" ref="F1130">IF(E1130="","",XLOOKUP(E1130,DATOS!$D$6:$D2624,DATOS!$C$6:$C2624,0,0,1))</f>
        <v/>
      </c>
      <c r="G1130" s="189"/>
      <c r="H1130" s="189"/>
      <c r="I1130" s="270"/>
      <c r="J1130" s="270"/>
      <c r="K1130" s="270" t="str">
        <f t="shared" si="3"/>
        <v/>
      </c>
      <c r="L1130" s="271" t="str">
        <f t="shared" si="4"/>
        <v/>
      </c>
      <c r="M1130" s="279"/>
      <c r="N1130" s="282"/>
      <c r="O1130" s="274"/>
      <c r="P1130" s="275"/>
      <c r="Q1130" s="275" t="str">
        <f t="shared" si="6"/>
        <v/>
      </c>
      <c r="R1130" s="281">
        <f t="shared" si="7"/>
        <v>0</v>
      </c>
      <c r="S1130" s="232" t="str">
        <f t="array" ref="S1130">XLOOKUP(E1130,PESOS!$A$2:$A2624,PESOS!$E$2:$E2624,"")</f>
        <v/>
      </c>
      <c r="T1130" s="223" t="str">
        <f t="shared" si="8"/>
        <v/>
      </c>
      <c r="V1130" s="277" t="str">
        <f t="shared" si="9"/>
        <v/>
      </c>
      <c r="W1130" s="233"/>
    </row>
    <row r="1131">
      <c r="B1131" s="199"/>
      <c r="C1131" s="223"/>
      <c r="E1131" s="223"/>
      <c r="F1131" s="223" t="str">
        <f t="array" ref="F1131">IF(E1131="","",XLOOKUP(E1131,DATOS!$D$6:$D2624,DATOS!$C$6:$C2624,0,0,1))</f>
        <v/>
      </c>
      <c r="G1131" s="189"/>
      <c r="H1131" s="189"/>
      <c r="I1131" s="270"/>
      <c r="J1131" s="270"/>
      <c r="K1131" s="270" t="str">
        <f t="shared" si="3"/>
        <v/>
      </c>
      <c r="L1131" s="271" t="str">
        <f t="shared" si="4"/>
        <v/>
      </c>
      <c r="M1131" s="279"/>
      <c r="N1131" s="282"/>
      <c r="O1131" s="274"/>
      <c r="P1131" s="275"/>
      <c r="Q1131" s="275" t="str">
        <f t="shared" si="6"/>
        <v/>
      </c>
      <c r="R1131" s="281">
        <f t="shared" si="7"/>
        <v>0</v>
      </c>
      <c r="S1131" s="232" t="str">
        <f t="array" ref="S1131">XLOOKUP(E1131,PESOS!$A$2:$A2624,PESOS!$E$2:$E2624,"")</f>
        <v/>
      </c>
      <c r="T1131" s="223" t="str">
        <f t="shared" si="8"/>
        <v/>
      </c>
      <c r="V1131" s="277" t="str">
        <f t="shared" si="9"/>
        <v/>
      </c>
      <c r="W1131" s="233"/>
    </row>
    <row r="1132">
      <c r="B1132" s="199"/>
      <c r="C1132" s="223"/>
      <c r="E1132" s="223"/>
      <c r="F1132" s="223" t="str">
        <f t="array" ref="F1132">IF(E1132="","",XLOOKUP(E1132,DATOS!$D$6:$D2624,DATOS!$C$6:$C2624,0,0,1))</f>
        <v/>
      </c>
      <c r="G1132" s="189"/>
      <c r="H1132" s="189"/>
      <c r="I1132" s="270"/>
      <c r="J1132" s="270"/>
      <c r="K1132" s="270" t="str">
        <f t="shared" si="3"/>
        <v/>
      </c>
      <c r="L1132" s="271" t="str">
        <f t="shared" si="4"/>
        <v/>
      </c>
      <c r="M1132" s="279"/>
      <c r="N1132" s="282"/>
      <c r="O1132" s="274"/>
      <c r="P1132" s="275"/>
      <c r="Q1132" s="275" t="str">
        <f t="shared" si="6"/>
        <v/>
      </c>
      <c r="R1132" s="281">
        <f t="shared" si="7"/>
        <v>0</v>
      </c>
      <c r="S1132" s="232" t="str">
        <f t="array" ref="S1132">XLOOKUP(E1132,PESOS!$A$2:$A2624,PESOS!$E$2:$E2624,"")</f>
        <v/>
      </c>
      <c r="T1132" s="223" t="str">
        <f t="shared" si="8"/>
        <v/>
      </c>
      <c r="V1132" s="277" t="str">
        <f t="shared" si="9"/>
        <v/>
      </c>
      <c r="W1132" s="233"/>
    </row>
    <row r="1133">
      <c r="B1133" s="199"/>
      <c r="C1133" s="223"/>
      <c r="E1133" s="223"/>
      <c r="F1133" s="223" t="str">
        <f t="array" ref="F1133">IF(E1133="","",XLOOKUP(E1133,DATOS!$D$6:$D2624,DATOS!$C$6:$C2624,0,0,1))</f>
        <v/>
      </c>
      <c r="G1133" s="189"/>
      <c r="H1133" s="189"/>
      <c r="I1133" s="270"/>
      <c r="J1133" s="270"/>
      <c r="K1133" s="270" t="str">
        <f t="shared" si="3"/>
        <v/>
      </c>
      <c r="L1133" s="271" t="str">
        <f t="shared" si="4"/>
        <v/>
      </c>
      <c r="M1133" s="279"/>
      <c r="N1133" s="282"/>
      <c r="O1133" s="274"/>
      <c r="P1133" s="275"/>
      <c r="Q1133" s="275" t="str">
        <f t="shared" si="6"/>
        <v/>
      </c>
      <c r="R1133" s="281">
        <f t="shared" si="7"/>
        <v>0</v>
      </c>
      <c r="S1133" s="232" t="str">
        <f t="array" ref="S1133">XLOOKUP(E1133,PESOS!$A$2:$A2624,PESOS!$E$2:$E2624,"")</f>
        <v/>
      </c>
      <c r="T1133" s="223" t="str">
        <f t="shared" si="8"/>
        <v/>
      </c>
      <c r="V1133" s="277" t="str">
        <f t="shared" si="9"/>
        <v/>
      </c>
      <c r="W1133" s="233"/>
    </row>
    <row r="1134">
      <c r="B1134" s="199"/>
      <c r="C1134" s="223"/>
      <c r="E1134" s="223"/>
      <c r="F1134" s="223" t="str">
        <f t="array" ref="F1134">IF(E1134="","",XLOOKUP(E1134,DATOS!$D$6:$D2624,DATOS!$C$6:$C2624,0,0,1))</f>
        <v/>
      </c>
      <c r="G1134" s="189"/>
      <c r="H1134" s="189"/>
      <c r="I1134" s="270"/>
      <c r="J1134" s="270"/>
      <c r="K1134" s="270" t="str">
        <f t="shared" si="3"/>
        <v/>
      </c>
      <c r="L1134" s="271" t="str">
        <f t="shared" si="4"/>
        <v/>
      </c>
      <c r="M1134" s="279"/>
      <c r="N1134" s="282"/>
      <c r="O1134" s="274"/>
      <c r="P1134" s="275"/>
      <c r="Q1134" s="275" t="str">
        <f t="shared" si="6"/>
        <v/>
      </c>
      <c r="R1134" s="281">
        <f t="shared" si="7"/>
        <v>0</v>
      </c>
      <c r="S1134" s="232" t="str">
        <f t="array" ref="S1134">XLOOKUP(E1134,PESOS!$A$2:$A2624,PESOS!$E$2:$E2624,"")</f>
        <v/>
      </c>
      <c r="T1134" s="223" t="str">
        <f t="shared" si="8"/>
        <v/>
      </c>
      <c r="V1134" s="277" t="str">
        <f t="shared" si="9"/>
        <v/>
      </c>
      <c r="W1134" s="233"/>
    </row>
    <row r="1135">
      <c r="B1135" s="199"/>
      <c r="C1135" s="223"/>
      <c r="E1135" s="223"/>
      <c r="F1135" s="223" t="str">
        <f t="array" ref="F1135">IF(E1135="","",XLOOKUP(E1135,DATOS!$D$6:$D2624,DATOS!$C$6:$C2624,0,0,1))</f>
        <v/>
      </c>
      <c r="G1135" s="189"/>
      <c r="H1135" s="189"/>
      <c r="I1135" s="270"/>
      <c r="J1135" s="270"/>
      <c r="K1135" s="270" t="str">
        <f t="shared" si="3"/>
        <v/>
      </c>
      <c r="L1135" s="271" t="str">
        <f t="shared" si="4"/>
        <v/>
      </c>
      <c r="M1135" s="279"/>
      <c r="N1135" s="282"/>
      <c r="O1135" s="274"/>
      <c r="P1135" s="275"/>
      <c r="Q1135" s="275" t="str">
        <f t="shared" si="6"/>
        <v/>
      </c>
      <c r="R1135" s="281">
        <f t="shared" si="7"/>
        <v>0</v>
      </c>
      <c r="S1135" s="232" t="str">
        <f t="array" ref="S1135">XLOOKUP(E1135,PESOS!$A$2:$A2624,PESOS!$E$2:$E2624,"")</f>
        <v/>
      </c>
      <c r="T1135" s="223" t="str">
        <f t="shared" si="8"/>
        <v/>
      </c>
      <c r="V1135" s="277" t="str">
        <f t="shared" si="9"/>
        <v/>
      </c>
      <c r="W1135" s="233"/>
    </row>
    <row r="1136">
      <c r="B1136" s="199"/>
      <c r="C1136" s="223"/>
      <c r="E1136" s="223"/>
      <c r="F1136" s="223" t="str">
        <f t="array" ref="F1136">IF(E1136="","",XLOOKUP(E1136,DATOS!$D$6:$D2624,DATOS!$C$6:$C2624,0,0,1))</f>
        <v/>
      </c>
      <c r="G1136" s="189"/>
      <c r="H1136" s="189"/>
      <c r="I1136" s="270"/>
      <c r="J1136" s="270"/>
      <c r="K1136" s="270" t="str">
        <f t="shared" si="3"/>
        <v/>
      </c>
      <c r="L1136" s="271" t="str">
        <f t="shared" si="4"/>
        <v/>
      </c>
      <c r="M1136" s="279"/>
      <c r="N1136" s="282"/>
      <c r="O1136" s="274"/>
      <c r="P1136" s="275"/>
      <c r="Q1136" s="275" t="str">
        <f t="shared" si="6"/>
        <v/>
      </c>
      <c r="R1136" s="281">
        <f t="shared" si="7"/>
        <v>0</v>
      </c>
      <c r="S1136" s="232" t="str">
        <f t="array" ref="S1136">XLOOKUP(E1136,PESOS!$A$2:$A2624,PESOS!$E$2:$E2624,"")</f>
        <v/>
      </c>
      <c r="T1136" s="223" t="str">
        <f t="shared" si="8"/>
        <v/>
      </c>
      <c r="V1136" s="277" t="str">
        <f t="shared" si="9"/>
        <v/>
      </c>
      <c r="W1136" s="233"/>
    </row>
    <row r="1137">
      <c r="B1137" s="199"/>
      <c r="C1137" s="223"/>
      <c r="E1137" s="223"/>
      <c r="F1137" s="223" t="str">
        <f t="array" ref="F1137">IF(E1137="","",XLOOKUP(E1137,DATOS!$D$6:$D2624,DATOS!$C$6:$C2624,0,0,1))</f>
        <v/>
      </c>
      <c r="G1137" s="189"/>
      <c r="H1137" s="189"/>
      <c r="I1137" s="270"/>
      <c r="J1137" s="270"/>
      <c r="K1137" s="270" t="str">
        <f t="shared" si="3"/>
        <v/>
      </c>
      <c r="L1137" s="271" t="str">
        <f t="shared" si="4"/>
        <v/>
      </c>
      <c r="M1137" s="279"/>
      <c r="N1137" s="282"/>
      <c r="O1137" s="274"/>
      <c r="P1137" s="275"/>
      <c r="Q1137" s="275" t="str">
        <f t="shared" si="6"/>
        <v/>
      </c>
      <c r="R1137" s="281">
        <f t="shared" si="7"/>
        <v>0</v>
      </c>
      <c r="S1137" s="232" t="str">
        <f t="array" ref="S1137">XLOOKUP(E1137,PESOS!$A$2:$A2624,PESOS!$E$2:$E2624,"")</f>
        <v/>
      </c>
      <c r="T1137" s="223" t="str">
        <f t="shared" si="8"/>
        <v/>
      </c>
      <c r="V1137" s="277" t="str">
        <f t="shared" si="9"/>
        <v/>
      </c>
      <c r="W1137" s="233"/>
    </row>
    <row r="1138">
      <c r="B1138" s="199"/>
      <c r="C1138" s="223"/>
      <c r="E1138" s="223"/>
      <c r="F1138" s="223" t="str">
        <f t="array" ref="F1138">IF(E1138="","",XLOOKUP(E1138,DATOS!$D$6:$D2624,DATOS!$C$6:$C2624,0,0,1))</f>
        <v/>
      </c>
      <c r="G1138" s="189"/>
      <c r="H1138" s="189"/>
      <c r="I1138" s="270"/>
      <c r="J1138" s="270"/>
      <c r="K1138" s="270" t="str">
        <f t="shared" si="3"/>
        <v/>
      </c>
      <c r="L1138" s="271" t="str">
        <f t="shared" si="4"/>
        <v/>
      </c>
      <c r="M1138" s="279"/>
      <c r="N1138" s="282"/>
      <c r="O1138" s="274"/>
      <c r="P1138" s="275"/>
      <c r="Q1138" s="275" t="str">
        <f t="shared" si="6"/>
        <v/>
      </c>
      <c r="R1138" s="281">
        <f t="shared" si="7"/>
        <v>0</v>
      </c>
      <c r="S1138" s="232" t="str">
        <f t="array" ref="S1138">XLOOKUP(E1138,PESOS!$A$2:$A2624,PESOS!$E$2:$E2624,"")</f>
        <v/>
      </c>
      <c r="T1138" s="223" t="str">
        <f t="shared" si="8"/>
        <v/>
      </c>
      <c r="V1138" s="277" t="str">
        <f t="shared" si="9"/>
        <v/>
      </c>
      <c r="W1138" s="233"/>
    </row>
    <row r="1139">
      <c r="B1139" s="199"/>
      <c r="C1139" s="223"/>
      <c r="E1139" s="223"/>
      <c r="F1139" s="223" t="str">
        <f t="array" ref="F1139">IF(E1139="","",XLOOKUP(E1139,DATOS!$D$6:$D2624,DATOS!$C$6:$C2624,0,0,1))</f>
        <v/>
      </c>
      <c r="G1139" s="189"/>
      <c r="H1139" s="189"/>
      <c r="I1139" s="270"/>
      <c r="J1139" s="270"/>
      <c r="K1139" s="270" t="str">
        <f t="shared" si="3"/>
        <v/>
      </c>
      <c r="L1139" s="271" t="str">
        <f t="shared" si="4"/>
        <v/>
      </c>
      <c r="M1139" s="279"/>
      <c r="N1139" s="282"/>
      <c r="O1139" s="274"/>
      <c r="P1139" s="275"/>
      <c r="Q1139" s="275" t="str">
        <f t="shared" si="6"/>
        <v/>
      </c>
      <c r="R1139" s="281">
        <f t="shared" si="7"/>
        <v>0</v>
      </c>
      <c r="S1139" s="232" t="str">
        <f t="array" ref="S1139">XLOOKUP(E1139,PESOS!$A$2:$A2624,PESOS!$E$2:$E2624,"")</f>
        <v/>
      </c>
      <c r="T1139" s="223" t="str">
        <f t="shared" si="8"/>
        <v/>
      </c>
      <c r="V1139" s="277" t="str">
        <f t="shared" si="9"/>
        <v/>
      </c>
      <c r="W1139" s="233"/>
    </row>
    <row r="1140">
      <c r="B1140" s="199"/>
      <c r="C1140" s="223"/>
      <c r="E1140" s="223"/>
      <c r="F1140" s="223" t="str">
        <f t="array" ref="F1140">IF(E1140="","",XLOOKUP(E1140,DATOS!$D$6:$D2624,DATOS!$C$6:$C2624,0,0,1))</f>
        <v/>
      </c>
      <c r="G1140" s="189"/>
      <c r="H1140" s="189"/>
      <c r="I1140" s="270"/>
      <c r="J1140" s="270"/>
      <c r="K1140" s="270" t="str">
        <f t="shared" si="3"/>
        <v/>
      </c>
      <c r="L1140" s="271" t="str">
        <f t="shared" si="4"/>
        <v/>
      </c>
      <c r="M1140" s="279"/>
      <c r="N1140" s="282"/>
      <c r="O1140" s="274"/>
      <c r="P1140" s="275"/>
      <c r="Q1140" s="275" t="str">
        <f t="shared" si="6"/>
        <v/>
      </c>
      <c r="R1140" s="281">
        <f t="shared" si="7"/>
        <v>0</v>
      </c>
      <c r="S1140" s="232" t="str">
        <f t="array" ref="S1140">XLOOKUP(E1140,PESOS!$A$2:$A2624,PESOS!$E$2:$E2624,"")</f>
        <v/>
      </c>
      <c r="T1140" s="223" t="str">
        <f t="shared" si="8"/>
        <v/>
      </c>
      <c r="V1140" s="277" t="str">
        <f t="shared" si="9"/>
        <v/>
      </c>
      <c r="W1140" s="233"/>
    </row>
    <row r="1141">
      <c r="B1141" s="199"/>
      <c r="C1141" s="223"/>
      <c r="E1141" s="223"/>
      <c r="F1141" s="223" t="str">
        <f t="array" ref="F1141">IF(E1141="","",XLOOKUP(E1141,DATOS!$D$6:$D2624,DATOS!$C$6:$C2624,0,0,1))</f>
        <v/>
      </c>
      <c r="G1141" s="189"/>
      <c r="H1141" s="189"/>
      <c r="I1141" s="270"/>
      <c r="J1141" s="270"/>
      <c r="K1141" s="270" t="str">
        <f t="shared" si="3"/>
        <v/>
      </c>
      <c r="L1141" s="271" t="str">
        <f t="shared" si="4"/>
        <v/>
      </c>
      <c r="M1141" s="279"/>
      <c r="N1141" s="282"/>
      <c r="O1141" s="274"/>
      <c r="P1141" s="275"/>
      <c r="Q1141" s="275" t="str">
        <f t="shared" si="6"/>
        <v/>
      </c>
      <c r="R1141" s="281">
        <f t="shared" si="7"/>
        <v>0</v>
      </c>
      <c r="S1141" s="232" t="str">
        <f t="array" ref="S1141">XLOOKUP(E1141,PESOS!$A$2:$A2624,PESOS!$E$2:$E2624,"")</f>
        <v/>
      </c>
      <c r="T1141" s="223" t="str">
        <f t="shared" si="8"/>
        <v/>
      </c>
      <c r="V1141" s="277" t="str">
        <f t="shared" si="9"/>
        <v/>
      </c>
      <c r="W1141" s="233"/>
    </row>
    <row r="1142">
      <c r="B1142" s="199"/>
      <c r="C1142" s="223"/>
      <c r="E1142" s="223"/>
      <c r="F1142" s="223" t="str">
        <f t="array" ref="F1142">IF(E1142="","",XLOOKUP(E1142,DATOS!$D$6:$D2624,DATOS!$C$6:$C2624,0,0,1))</f>
        <v/>
      </c>
      <c r="G1142" s="189"/>
      <c r="H1142" s="189"/>
      <c r="I1142" s="270"/>
      <c r="J1142" s="270"/>
      <c r="K1142" s="270" t="str">
        <f t="shared" si="3"/>
        <v/>
      </c>
      <c r="L1142" s="271" t="str">
        <f t="shared" si="4"/>
        <v/>
      </c>
      <c r="M1142" s="279"/>
      <c r="N1142" s="282"/>
      <c r="O1142" s="274"/>
      <c r="P1142" s="275"/>
      <c r="Q1142" s="275" t="str">
        <f t="shared" si="6"/>
        <v/>
      </c>
      <c r="R1142" s="281">
        <f t="shared" si="7"/>
        <v>0</v>
      </c>
      <c r="S1142" s="232" t="str">
        <f t="array" ref="S1142">XLOOKUP(E1142,PESOS!$A$2:$A2624,PESOS!$E$2:$E2624,"")</f>
        <v/>
      </c>
      <c r="T1142" s="223" t="str">
        <f t="shared" si="8"/>
        <v/>
      </c>
      <c r="V1142" s="277" t="str">
        <f t="shared" si="9"/>
        <v/>
      </c>
      <c r="W1142" s="233"/>
    </row>
    <row r="1143">
      <c r="B1143" s="199"/>
      <c r="C1143" s="223"/>
      <c r="E1143" s="223"/>
      <c r="F1143" s="223" t="str">
        <f t="array" ref="F1143">IF(E1143="","",XLOOKUP(E1143,DATOS!$D$6:$D2624,DATOS!$C$6:$C2624,0,0,1))</f>
        <v/>
      </c>
      <c r="G1143" s="189"/>
      <c r="H1143" s="189"/>
      <c r="I1143" s="270"/>
      <c r="J1143" s="270"/>
      <c r="K1143" s="270" t="str">
        <f t="shared" si="3"/>
        <v/>
      </c>
      <c r="L1143" s="271" t="str">
        <f t="shared" si="4"/>
        <v/>
      </c>
      <c r="M1143" s="279"/>
      <c r="N1143" s="282"/>
      <c r="O1143" s="274"/>
      <c r="P1143" s="275"/>
      <c r="Q1143" s="275" t="str">
        <f t="shared" si="6"/>
        <v/>
      </c>
      <c r="R1143" s="281">
        <f t="shared" si="7"/>
        <v>0</v>
      </c>
      <c r="S1143" s="232" t="str">
        <f t="array" ref="S1143">XLOOKUP(E1143,PESOS!$A$2:$A2624,PESOS!$E$2:$E2624,"")</f>
        <v/>
      </c>
      <c r="T1143" s="223" t="str">
        <f t="shared" si="8"/>
        <v/>
      </c>
      <c r="V1143" s="277" t="str">
        <f t="shared" si="9"/>
        <v/>
      </c>
      <c r="W1143" s="233"/>
    </row>
    <row r="1144">
      <c r="B1144" s="199"/>
      <c r="C1144" s="223"/>
      <c r="E1144" s="223"/>
      <c r="F1144" s="223" t="str">
        <f t="array" ref="F1144">IF(E1144="","",XLOOKUP(E1144,DATOS!$D$6:$D2624,DATOS!$C$6:$C2624,0,0,1))</f>
        <v/>
      </c>
      <c r="G1144" s="189"/>
      <c r="H1144" s="189"/>
      <c r="I1144" s="270"/>
      <c r="J1144" s="270"/>
      <c r="K1144" s="270" t="str">
        <f t="shared" si="3"/>
        <v/>
      </c>
      <c r="L1144" s="271" t="str">
        <f t="shared" si="4"/>
        <v/>
      </c>
      <c r="M1144" s="279"/>
      <c r="N1144" s="282"/>
      <c r="O1144" s="274"/>
      <c r="P1144" s="275"/>
      <c r="Q1144" s="275" t="str">
        <f t="shared" si="6"/>
        <v/>
      </c>
      <c r="R1144" s="281">
        <f t="shared" si="7"/>
        <v>0</v>
      </c>
      <c r="S1144" s="232" t="str">
        <f t="array" ref="S1144">XLOOKUP(E1144,PESOS!$A$2:$A2624,PESOS!$E$2:$E2624,"")</f>
        <v/>
      </c>
      <c r="T1144" s="223" t="str">
        <f t="shared" si="8"/>
        <v/>
      </c>
      <c r="V1144" s="277" t="str">
        <f t="shared" si="9"/>
        <v/>
      </c>
      <c r="W1144" s="233"/>
    </row>
    <row r="1145">
      <c r="B1145" s="199"/>
      <c r="C1145" s="223"/>
      <c r="E1145" s="223"/>
      <c r="F1145" s="223" t="str">
        <f t="array" ref="F1145">IF(E1145="","",XLOOKUP(E1145,DATOS!$D$6:$D2624,DATOS!$C$6:$C2624,0,0,1))</f>
        <v/>
      </c>
      <c r="G1145" s="189"/>
      <c r="H1145" s="189"/>
      <c r="I1145" s="270"/>
      <c r="J1145" s="270"/>
      <c r="K1145" s="270" t="str">
        <f t="shared" si="3"/>
        <v/>
      </c>
      <c r="L1145" s="271" t="str">
        <f t="shared" si="4"/>
        <v/>
      </c>
      <c r="M1145" s="279"/>
      <c r="N1145" s="282"/>
      <c r="O1145" s="274"/>
      <c r="P1145" s="275"/>
      <c r="Q1145" s="275" t="str">
        <f t="shared" si="6"/>
        <v/>
      </c>
      <c r="R1145" s="281">
        <f t="shared" si="7"/>
        <v>0</v>
      </c>
      <c r="S1145" s="232" t="str">
        <f t="array" ref="S1145">XLOOKUP(E1145,PESOS!$A$2:$A2624,PESOS!$E$2:$E2624,"")</f>
        <v/>
      </c>
      <c r="T1145" s="223" t="str">
        <f t="shared" si="8"/>
        <v/>
      </c>
      <c r="V1145" s="277" t="str">
        <f t="shared" si="9"/>
        <v/>
      </c>
      <c r="W1145" s="233"/>
    </row>
    <row r="1146">
      <c r="B1146" s="199"/>
      <c r="C1146" s="223"/>
      <c r="E1146" s="223"/>
      <c r="F1146" s="223" t="str">
        <f t="array" ref="F1146">IF(E1146="","",XLOOKUP(E1146,DATOS!$D$6:$D2624,DATOS!$C$6:$C2624,0,0,1))</f>
        <v/>
      </c>
      <c r="G1146" s="189"/>
      <c r="H1146" s="189"/>
      <c r="I1146" s="270"/>
      <c r="J1146" s="270"/>
      <c r="K1146" s="270" t="str">
        <f t="shared" si="3"/>
        <v/>
      </c>
      <c r="L1146" s="271" t="str">
        <f t="shared" si="4"/>
        <v/>
      </c>
      <c r="M1146" s="279"/>
      <c r="N1146" s="282"/>
      <c r="O1146" s="274"/>
      <c r="P1146" s="275"/>
      <c r="Q1146" s="275" t="str">
        <f t="shared" si="6"/>
        <v/>
      </c>
      <c r="R1146" s="281">
        <f t="shared" si="7"/>
        <v>0</v>
      </c>
      <c r="S1146" s="232" t="str">
        <f t="array" ref="S1146">XLOOKUP(E1146,PESOS!$A$2:$A2624,PESOS!$E$2:$E2624,"")</f>
        <v/>
      </c>
      <c r="T1146" s="223" t="str">
        <f t="shared" si="8"/>
        <v/>
      </c>
      <c r="V1146" s="277" t="str">
        <f t="shared" si="9"/>
        <v/>
      </c>
      <c r="W1146" s="233"/>
    </row>
    <row r="1147">
      <c r="B1147" s="199"/>
      <c r="C1147" s="223"/>
      <c r="E1147" s="223"/>
      <c r="F1147" s="223" t="str">
        <f t="array" ref="F1147">IF(E1147="","",XLOOKUP(E1147,DATOS!$D$6:$D2624,DATOS!$C$6:$C2624,0,0,1))</f>
        <v/>
      </c>
      <c r="G1147" s="189"/>
      <c r="H1147" s="189"/>
      <c r="I1147" s="270"/>
      <c r="J1147" s="270"/>
      <c r="K1147" s="270" t="str">
        <f t="shared" si="3"/>
        <v/>
      </c>
      <c r="L1147" s="271" t="str">
        <f t="shared" si="4"/>
        <v/>
      </c>
      <c r="M1147" s="279"/>
      <c r="N1147" s="282"/>
      <c r="O1147" s="274"/>
      <c r="P1147" s="275"/>
      <c r="Q1147" s="275" t="str">
        <f t="shared" si="6"/>
        <v/>
      </c>
      <c r="R1147" s="281">
        <f t="shared" si="7"/>
        <v>0</v>
      </c>
      <c r="S1147" s="232" t="str">
        <f t="array" ref="S1147">XLOOKUP(E1147,PESOS!$A$2:$A2624,PESOS!$E$2:$E2624,"")</f>
        <v/>
      </c>
      <c r="T1147" s="223" t="str">
        <f t="shared" si="8"/>
        <v/>
      </c>
      <c r="V1147" s="277" t="str">
        <f t="shared" si="9"/>
        <v/>
      </c>
      <c r="W1147" s="233"/>
    </row>
    <row r="1148">
      <c r="B1148" s="199"/>
      <c r="C1148" s="223"/>
      <c r="E1148" s="223"/>
      <c r="F1148" s="223" t="str">
        <f t="array" ref="F1148">IF(E1148="","",XLOOKUP(E1148,DATOS!$D$6:$D2624,DATOS!$C$6:$C2624,0,0,1))</f>
        <v/>
      </c>
      <c r="G1148" s="189"/>
      <c r="H1148" s="189"/>
      <c r="I1148" s="270"/>
      <c r="J1148" s="270"/>
      <c r="K1148" s="270" t="str">
        <f t="shared" si="3"/>
        <v/>
      </c>
      <c r="L1148" s="271" t="str">
        <f t="shared" si="4"/>
        <v/>
      </c>
      <c r="M1148" s="279"/>
      <c r="N1148" s="282"/>
      <c r="O1148" s="274"/>
      <c r="P1148" s="275"/>
      <c r="Q1148" s="275" t="str">
        <f t="shared" si="6"/>
        <v/>
      </c>
      <c r="R1148" s="281">
        <f t="shared" si="7"/>
        <v>0</v>
      </c>
      <c r="S1148" s="232" t="str">
        <f t="array" ref="S1148">XLOOKUP(E1148,PESOS!$A$2:$A2624,PESOS!$E$2:$E2624,"")</f>
        <v/>
      </c>
      <c r="T1148" s="223" t="str">
        <f t="shared" si="8"/>
        <v/>
      </c>
      <c r="V1148" s="277" t="str">
        <f t="shared" si="9"/>
        <v/>
      </c>
      <c r="W1148" s="233"/>
    </row>
    <row r="1149">
      <c r="B1149" s="199"/>
      <c r="C1149" s="223"/>
      <c r="E1149" s="223"/>
      <c r="F1149" s="223" t="str">
        <f t="array" ref="F1149">IF(E1149="","",XLOOKUP(E1149,DATOS!$D$6:$D2624,DATOS!$C$6:$C2624,0,0,1))</f>
        <v/>
      </c>
      <c r="G1149" s="189"/>
      <c r="H1149" s="189"/>
      <c r="I1149" s="270"/>
      <c r="J1149" s="270"/>
      <c r="K1149" s="270" t="str">
        <f t="shared" si="3"/>
        <v/>
      </c>
      <c r="L1149" s="271" t="str">
        <f t="shared" si="4"/>
        <v/>
      </c>
      <c r="M1149" s="279"/>
      <c r="N1149" s="282"/>
      <c r="O1149" s="274"/>
      <c r="P1149" s="275"/>
      <c r="Q1149" s="275" t="str">
        <f t="shared" si="6"/>
        <v/>
      </c>
      <c r="R1149" s="281">
        <f t="shared" si="7"/>
        <v>0</v>
      </c>
      <c r="S1149" s="232" t="str">
        <f t="array" ref="S1149">XLOOKUP(E1149,PESOS!$A$2:$A2624,PESOS!$E$2:$E2624,"")</f>
        <v/>
      </c>
      <c r="T1149" s="223" t="str">
        <f t="shared" si="8"/>
        <v/>
      </c>
      <c r="V1149" s="277" t="str">
        <f t="shared" si="9"/>
        <v/>
      </c>
      <c r="W1149" s="233"/>
    </row>
    <row r="1150">
      <c r="B1150" s="199"/>
      <c r="C1150" s="223"/>
      <c r="E1150" s="223"/>
      <c r="F1150" s="223" t="str">
        <f t="array" ref="F1150">IF(E1150="","",XLOOKUP(E1150,DATOS!$D$6:$D2624,DATOS!$C$6:$C2624,0,0,1))</f>
        <v/>
      </c>
      <c r="G1150" s="189"/>
      <c r="H1150" s="189"/>
      <c r="I1150" s="270"/>
      <c r="J1150" s="270"/>
      <c r="K1150" s="270" t="str">
        <f t="shared" si="3"/>
        <v/>
      </c>
      <c r="L1150" s="271" t="str">
        <f t="shared" si="4"/>
        <v/>
      </c>
      <c r="M1150" s="279"/>
      <c r="N1150" s="282"/>
      <c r="O1150" s="274"/>
      <c r="P1150" s="275"/>
      <c r="Q1150" s="275" t="str">
        <f t="shared" si="6"/>
        <v/>
      </c>
      <c r="R1150" s="281">
        <f t="shared" si="7"/>
        <v>0</v>
      </c>
      <c r="S1150" s="232" t="str">
        <f t="array" ref="S1150">XLOOKUP(E1150,PESOS!$A$2:$A2624,PESOS!$E$2:$E2624,"")</f>
        <v/>
      </c>
      <c r="T1150" s="223" t="str">
        <f t="shared" si="8"/>
        <v/>
      </c>
      <c r="V1150" s="277" t="str">
        <f t="shared" si="9"/>
        <v/>
      </c>
      <c r="W1150" s="233"/>
    </row>
    <row r="1151">
      <c r="B1151" s="199"/>
      <c r="C1151" s="223"/>
      <c r="E1151" s="223"/>
      <c r="F1151" s="223" t="str">
        <f t="array" ref="F1151">IF(E1151="","",XLOOKUP(E1151,DATOS!$D$6:$D2624,DATOS!$C$6:$C2624,0,0,1))</f>
        <v/>
      </c>
      <c r="G1151" s="189"/>
      <c r="H1151" s="189"/>
      <c r="I1151" s="270"/>
      <c r="J1151" s="270"/>
      <c r="K1151" s="270" t="str">
        <f t="shared" si="3"/>
        <v/>
      </c>
      <c r="L1151" s="271" t="str">
        <f t="shared" si="4"/>
        <v/>
      </c>
      <c r="M1151" s="279"/>
      <c r="N1151" s="282"/>
      <c r="O1151" s="274"/>
      <c r="P1151" s="275"/>
      <c r="Q1151" s="275" t="str">
        <f t="shared" si="6"/>
        <v/>
      </c>
      <c r="R1151" s="281">
        <f t="shared" si="7"/>
        <v>0</v>
      </c>
      <c r="S1151" s="232" t="str">
        <f t="array" ref="S1151">XLOOKUP(E1151,PESOS!$A$2:$A2624,PESOS!$E$2:$E2624,"")</f>
        <v/>
      </c>
      <c r="T1151" s="223" t="str">
        <f t="shared" si="8"/>
        <v/>
      </c>
      <c r="V1151" s="277" t="str">
        <f t="shared" si="9"/>
        <v/>
      </c>
      <c r="W1151" s="233"/>
    </row>
    <row r="1152">
      <c r="B1152" s="199"/>
      <c r="C1152" s="223"/>
      <c r="E1152" s="223"/>
      <c r="F1152" s="223" t="str">
        <f t="array" ref="F1152">IF(E1152="","",XLOOKUP(E1152,DATOS!$D$6:$D2624,DATOS!$C$6:$C2624,0,0,1))</f>
        <v/>
      </c>
      <c r="G1152" s="189"/>
      <c r="H1152" s="189"/>
      <c r="I1152" s="270"/>
      <c r="J1152" s="270"/>
      <c r="K1152" s="270" t="str">
        <f t="shared" si="3"/>
        <v/>
      </c>
      <c r="L1152" s="271" t="str">
        <f t="shared" si="4"/>
        <v/>
      </c>
      <c r="M1152" s="279"/>
      <c r="N1152" s="282"/>
      <c r="O1152" s="274"/>
      <c r="P1152" s="275"/>
      <c r="Q1152" s="275" t="str">
        <f t="shared" si="6"/>
        <v/>
      </c>
      <c r="R1152" s="281">
        <f t="shared" si="7"/>
        <v>0</v>
      </c>
      <c r="S1152" s="232" t="str">
        <f t="array" ref="S1152">XLOOKUP(E1152,PESOS!$A$2:$A2624,PESOS!$E$2:$E2624,"")</f>
        <v/>
      </c>
      <c r="T1152" s="223" t="str">
        <f t="shared" si="8"/>
        <v/>
      </c>
      <c r="V1152" s="277" t="str">
        <f t="shared" si="9"/>
        <v/>
      </c>
      <c r="W1152" s="233"/>
    </row>
    <row r="1153">
      <c r="B1153" s="199"/>
      <c r="C1153" s="223"/>
      <c r="E1153" s="223"/>
      <c r="F1153" s="223" t="str">
        <f t="array" ref="F1153">IF(E1153="","",XLOOKUP(E1153,DATOS!$D$6:$D2624,DATOS!$C$6:$C2624,0,0,1))</f>
        <v/>
      </c>
      <c r="G1153" s="189"/>
      <c r="H1153" s="189"/>
      <c r="I1153" s="270"/>
      <c r="J1153" s="270"/>
      <c r="K1153" s="270" t="str">
        <f t="shared" si="3"/>
        <v/>
      </c>
      <c r="L1153" s="271" t="str">
        <f t="shared" si="4"/>
        <v/>
      </c>
      <c r="M1153" s="279"/>
      <c r="N1153" s="282"/>
      <c r="O1153" s="274"/>
      <c r="P1153" s="275"/>
      <c r="Q1153" s="275" t="str">
        <f t="shared" si="6"/>
        <v/>
      </c>
      <c r="R1153" s="281">
        <f t="shared" si="7"/>
        <v>0</v>
      </c>
      <c r="S1153" s="232" t="str">
        <f t="array" ref="S1153">XLOOKUP(E1153,PESOS!$A$2:$A2624,PESOS!$E$2:$E2624,"")</f>
        <v/>
      </c>
      <c r="T1153" s="223" t="str">
        <f t="shared" si="8"/>
        <v/>
      </c>
      <c r="V1153" s="277" t="str">
        <f t="shared" si="9"/>
        <v/>
      </c>
      <c r="W1153" s="233"/>
    </row>
    <row r="1154">
      <c r="B1154" s="199"/>
      <c r="C1154" s="223"/>
      <c r="E1154" s="223"/>
      <c r="F1154" s="223" t="str">
        <f t="array" ref="F1154">IF(E1154="","",XLOOKUP(E1154,DATOS!$D$6:$D2624,DATOS!$C$6:$C2624,0,0,1))</f>
        <v/>
      </c>
      <c r="G1154" s="189"/>
      <c r="H1154" s="189"/>
      <c r="I1154" s="270"/>
      <c r="J1154" s="270"/>
      <c r="K1154" s="270" t="str">
        <f t="shared" si="3"/>
        <v/>
      </c>
      <c r="L1154" s="271" t="str">
        <f t="shared" si="4"/>
        <v/>
      </c>
      <c r="M1154" s="279"/>
      <c r="N1154" s="282"/>
      <c r="O1154" s="274"/>
      <c r="P1154" s="275"/>
      <c r="Q1154" s="275" t="str">
        <f t="shared" si="6"/>
        <v/>
      </c>
      <c r="R1154" s="281">
        <f t="shared" si="7"/>
        <v>0</v>
      </c>
      <c r="S1154" s="232" t="str">
        <f t="array" ref="S1154">XLOOKUP(E1154,PESOS!$A$2:$A2624,PESOS!$E$2:$E2624,"")</f>
        <v/>
      </c>
      <c r="T1154" s="223" t="str">
        <f t="shared" si="8"/>
        <v/>
      </c>
      <c r="V1154" s="277" t="str">
        <f t="shared" si="9"/>
        <v/>
      </c>
      <c r="W1154" s="233"/>
    </row>
    <row r="1155">
      <c r="B1155" s="199"/>
      <c r="C1155" s="223"/>
      <c r="E1155" s="223"/>
      <c r="F1155" s="223" t="str">
        <f t="array" ref="F1155">IF(E1155="","",XLOOKUP(E1155,DATOS!$D$6:$D2624,DATOS!$C$6:$C2624,0,0,1))</f>
        <v/>
      </c>
      <c r="G1155" s="189"/>
      <c r="H1155" s="189"/>
      <c r="I1155" s="270"/>
      <c r="J1155" s="270"/>
      <c r="K1155" s="270" t="str">
        <f t="shared" si="3"/>
        <v/>
      </c>
      <c r="L1155" s="271" t="str">
        <f t="shared" si="4"/>
        <v/>
      </c>
      <c r="M1155" s="279"/>
      <c r="N1155" s="282"/>
      <c r="O1155" s="274"/>
      <c r="P1155" s="275"/>
      <c r="Q1155" s="275" t="str">
        <f t="shared" si="6"/>
        <v/>
      </c>
      <c r="R1155" s="281">
        <f t="shared" si="7"/>
        <v>0</v>
      </c>
      <c r="S1155" s="232" t="str">
        <f t="array" ref="S1155">XLOOKUP(E1155,PESOS!$A$2:$A2624,PESOS!$E$2:$E2624,"")</f>
        <v/>
      </c>
      <c r="T1155" s="223" t="str">
        <f t="shared" si="8"/>
        <v/>
      </c>
      <c r="V1155" s="277" t="str">
        <f t="shared" si="9"/>
        <v/>
      </c>
      <c r="W1155" s="233"/>
    </row>
    <row r="1156">
      <c r="B1156" s="199"/>
      <c r="C1156" s="223"/>
      <c r="E1156" s="223"/>
      <c r="F1156" s="223" t="str">
        <f t="array" ref="F1156">IF(E1156="","",XLOOKUP(E1156,DATOS!$D$6:$D2624,DATOS!$C$6:$C2624,0,0,1))</f>
        <v/>
      </c>
      <c r="G1156" s="189"/>
      <c r="H1156" s="189"/>
      <c r="I1156" s="270"/>
      <c r="J1156" s="270"/>
      <c r="K1156" s="270" t="str">
        <f t="shared" si="3"/>
        <v/>
      </c>
      <c r="L1156" s="271" t="str">
        <f t="shared" si="4"/>
        <v/>
      </c>
      <c r="M1156" s="279"/>
      <c r="N1156" s="282"/>
      <c r="O1156" s="274"/>
      <c r="P1156" s="275"/>
      <c r="Q1156" s="275" t="str">
        <f t="shared" si="6"/>
        <v/>
      </c>
      <c r="R1156" s="281">
        <f t="shared" si="7"/>
        <v>0</v>
      </c>
      <c r="S1156" s="232" t="str">
        <f t="array" ref="S1156">XLOOKUP(E1156,PESOS!$A$2:$A2624,PESOS!$E$2:$E2624,"")</f>
        <v/>
      </c>
      <c r="T1156" s="223" t="str">
        <f t="shared" si="8"/>
        <v/>
      </c>
      <c r="V1156" s="277" t="str">
        <f t="shared" si="9"/>
        <v/>
      </c>
      <c r="W1156" s="233"/>
    </row>
    <row r="1157">
      <c r="B1157" s="199"/>
      <c r="C1157" s="223"/>
      <c r="E1157" s="223"/>
      <c r="F1157" s="223" t="str">
        <f t="array" ref="F1157">IF(E1157="","",XLOOKUP(E1157,DATOS!$D$6:$D2624,DATOS!$C$6:$C2624,0,0,1))</f>
        <v/>
      </c>
      <c r="G1157" s="189"/>
      <c r="H1157" s="189"/>
      <c r="I1157" s="270"/>
      <c r="J1157" s="270"/>
      <c r="K1157" s="270" t="str">
        <f t="shared" si="3"/>
        <v/>
      </c>
      <c r="L1157" s="271" t="str">
        <f t="shared" si="4"/>
        <v/>
      </c>
      <c r="M1157" s="279"/>
      <c r="N1157" s="282"/>
      <c r="O1157" s="274"/>
      <c r="P1157" s="275"/>
      <c r="Q1157" s="275" t="str">
        <f t="shared" si="6"/>
        <v/>
      </c>
      <c r="R1157" s="281">
        <f t="shared" si="7"/>
        <v>0</v>
      </c>
      <c r="S1157" s="232" t="str">
        <f t="array" ref="S1157">XLOOKUP(E1157,PESOS!$A$2:$A2624,PESOS!$E$2:$E2624,"")</f>
        <v/>
      </c>
      <c r="T1157" s="223" t="str">
        <f t="shared" si="8"/>
        <v/>
      </c>
      <c r="V1157" s="277" t="str">
        <f t="shared" si="9"/>
        <v/>
      </c>
      <c r="W1157" s="233"/>
    </row>
    <row r="1158">
      <c r="B1158" s="199"/>
      <c r="C1158" s="223"/>
      <c r="E1158" s="223"/>
      <c r="F1158" s="223" t="str">
        <f t="array" ref="F1158">IF(E1158="","",XLOOKUP(E1158,DATOS!$D$6:$D2624,DATOS!$C$6:$C2624,0,0,1))</f>
        <v/>
      </c>
      <c r="G1158" s="189"/>
      <c r="H1158" s="189"/>
      <c r="I1158" s="270"/>
      <c r="J1158" s="270"/>
      <c r="K1158" s="270" t="str">
        <f t="shared" si="3"/>
        <v/>
      </c>
      <c r="L1158" s="271" t="str">
        <f t="shared" si="4"/>
        <v/>
      </c>
      <c r="M1158" s="279"/>
      <c r="N1158" s="282"/>
      <c r="O1158" s="274"/>
      <c r="P1158" s="275"/>
      <c r="Q1158" s="275" t="str">
        <f t="shared" si="6"/>
        <v/>
      </c>
      <c r="R1158" s="281">
        <f t="shared" si="7"/>
        <v>0</v>
      </c>
      <c r="S1158" s="232" t="str">
        <f t="array" ref="S1158">XLOOKUP(E1158,PESOS!$A$2:$A2624,PESOS!$E$2:$E2624,"")</f>
        <v/>
      </c>
      <c r="T1158" s="223" t="str">
        <f t="shared" si="8"/>
        <v/>
      </c>
      <c r="V1158" s="277" t="str">
        <f t="shared" si="9"/>
        <v/>
      </c>
      <c r="W1158" s="233"/>
    </row>
    <row r="1159">
      <c r="B1159" s="199"/>
      <c r="C1159" s="223"/>
      <c r="E1159" s="223"/>
      <c r="F1159" s="223" t="str">
        <f t="array" ref="F1159">IF(E1159="","",XLOOKUP(E1159,DATOS!$D$6:$D2624,DATOS!$C$6:$C2624,0,0,1))</f>
        <v/>
      </c>
      <c r="G1159" s="189"/>
      <c r="H1159" s="189"/>
      <c r="I1159" s="270"/>
      <c r="J1159" s="270"/>
      <c r="K1159" s="270" t="str">
        <f t="shared" si="3"/>
        <v/>
      </c>
      <c r="L1159" s="271" t="str">
        <f t="shared" si="4"/>
        <v/>
      </c>
      <c r="M1159" s="279"/>
      <c r="N1159" s="282"/>
      <c r="O1159" s="274"/>
      <c r="P1159" s="275"/>
      <c r="Q1159" s="275" t="str">
        <f t="shared" si="6"/>
        <v/>
      </c>
      <c r="R1159" s="281">
        <f t="shared" si="7"/>
        <v>0</v>
      </c>
      <c r="S1159" s="232" t="str">
        <f t="array" ref="S1159">XLOOKUP(E1159,PESOS!$A$2:$A2624,PESOS!$E$2:$E2624,"")</f>
        <v/>
      </c>
      <c r="T1159" s="223" t="str">
        <f t="shared" si="8"/>
        <v/>
      </c>
      <c r="V1159" s="277" t="str">
        <f t="shared" si="9"/>
        <v/>
      </c>
      <c r="W1159" s="233"/>
    </row>
    <row r="1160">
      <c r="B1160" s="199"/>
      <c r="C1160" s="223"/>
      <c r="E1160" s="223"/>
      <c r="F1160" s="223" t="str">
        <f t="array" ref="F1160">IF(E1160="","",XLOOKUP(E1160,DATOS!$D$6:$D2624,DATOS!$C$6:$C2624,0,0,1))</f>
        <v/>
      </c>
      <c r="G1160" s="189"/>
      <c r="H1160" s="189"/>
      <c r="I1160" s="270"/>
      <c r="J1160" s="270"/>
      <c r="K1160" s="270" t="str">
        <f t="shared" si="3"/>
        <v/>
      </c>
      <c r="L1160" s="271" t="str">
        <f t="shared" si="4"/>
        <v/>
      </c>
      <c r="M1160" s="279"/>
      <c r="N1160" s="282"/>
      <c r="O1160" s="274"/>
      <c r="P1160" s="275"/>
      <c r="Q1160" s="275" t="str">
        <f t="shared" si="6"/>
        <v/>
      </c>
      <c r="R1160" s="281">
        <f t="shared" si="7"/>
        <v>0</v>
      </c>
      <c r="S1160" s="232" t="str">
        <f t="array" ref="S1160">XLOOKUP(E1160,PESOS!$A$2:$A2624,PESOS!$E$2:$E2624,"")</f>
        <v/>
      </c>
      <c r="T1160" s="223" t="str">
        <f t="shared" si="8"/>
        <v/>
      </c>
      <c r="V1160" s="277" t="str">
        <f t="shared" si="9"/>
        <v/>
      </c>
      <c r="W1160" s="233"/>
    </row>
    <row r="1161">
      <c r="B1161" s="199"/>
      <c r="C1161" s="223"/>
      <c r="E1161" s="223"/>
      <c r="F1161" s="223" t="str">
        <f t="array" ref="F1161">IF(E1161="","",XLOOKUP(E1161,DATOS!$D$6:$D2624,DATOS!$C$6:$C2624,0,0,1))</f>
        <v/>
      </c>
      <c r="G1161" s="189"/>
      <c r="H1161" s="189"/>
      <c r="I1161" s="270"/>
      <c r="J1161" s="270"/>
      <c r="K1161" s="270" t="str">
        <f t="shared" si="3"/>
        <v/>
      </c>
      <c r="L1161" s="271" t="str">
        <f t="shared" si="4"/>
        <v/>
      </c>
      <c r="M1161" s="279"/>
      <c r="N1161" s="282"/>
      <c r="O1161" s="274"/>
      <c r="P1161" s="275"/>
      <c r="Q1161" s="275" t="str">
        <f t="shared" si="6"/>
        <v/>
      </c>
      <c r="R1161" s="281">
        <f t="shared" si="7"/>
        <v>0</v>
      </c>
      <c r="S1161" s="232" t="str">
        <f t="array" ref="S1161">XLOOKUP(E1161,PESOS!$A$2:$A2624,PESOS!$E$2:$E2624,"")</f>
        <v/>
      </c>
      <c r="T1161" s="223" t="str">
        <f t="shared" si="8"/>
        <v/>
      </c>
      <c r="V1161" s="277" t="str">
        <f t="shared" si="9"/>
        <v/>
      </c>
      <c r="W1161" s="233"/>
    </row>
    <row r="1162">
      <c r="B1162" s="199"/>
      <c r="C1162" s="223"/>
      <c r="E1162" s="223"/>
      <c r="F1162" s="223" t="str">
        <f t="array" ref="F1162">IF(E1162="","",XLOOKUP(E1162,DATOS!$D$6:$D2624,DATOS!$C$6:$C2624,0,0,1))</f>
        <v/>
      </c>
      <c r="G1162" s="189"/>
      <c r="H1162" s="189"/>
      <c r="I1162" s="270"/>
      <c r="J1162" s="270"/>
      <c r="K1162" s="270" t="str">
        <f t="shared" si="3"/>
        <v/>
      </c>
      <c r="L1162" s="271" t="str">
        <f t="shared" si="4"/>
        <v/>
      </c>
      <c r="M1162" s="279"/>
      <c r="N1162" s="282"/>
      <c r="O1162" s="274"/>
      <c r="P1162" s="275"/>
      <c r="Q1162" s="275" t="str">
        <f t="shared" si="6"/>
        <v/>
      </c>
      <c r="R1162" s="281">
        <f t="shared" si="7"/>
        <v>0</v>
      </c>
      <c r="S1162" s="232" t="str">
        <f t="array" ref="S1162">XLOOKUP(E1162,PESOS!$A$2:$A2624,PESOS!$E$2:$E2624,"")</f>
        <v/>
      </c>
      <c r="T1162" s="223" t="str">
        <f t="shared" si="8"/>
        <v/>
      </c>
      <c r="V1162" s="277" t="str">
        <f t="shared" si="9"/>
        <v/>
      </c>
      <c r="W1162" s="233"/>
    </row>
    <row r="1163">
      <c r="B1163" s="199"/>
      <c r="C1163" s="223"/>
      <c r="E1163" s="223"/>
      <c r="F1163" s="223" t="str">
        <f t="array" ref="F1163">IF(E1163="","",XLOOKUP(E1163,DATOS!$D$6:$D2624,DATOS!$C$6:$C2624,0,0,1))</f>
        <v/>
      </c>
      <c r="G1163" s="189"/>
      <c r="H1163" s="189"/>
      <c r="I1163" s="270"/>
      <c r="J1163" s="270"/>
      <c r="K1163" s="270" t="str">
        <f t="shared" si="3"/>
        <v/>
      </c>
      <c r="L1163" s="271" t="str">
        <f t="shared" si="4"/>
        <v/>
      </c>
      <c r="M1163" s="279"/>
      <c r="N1163" s="282"/>
      <c r="O1163" s="274"/>
      <c r="P1163" s="275"/>
      <c r="Q1163" s="275" t="str">
        <f t="shared" si="6"/>
        <v/>
      </c>
      <c r="R1163" s="281">
        <f t="shared" si="7"/>
        <v>0</v>
      </c>
      <c r="S1163" s="232" t="str">
        <f t="array" ref="S1163">XLOOKUP(E1163,PESOS!$A$2:$A2624,PESOS!$E$2:$E2624,"")</f>
        <v/>
      </c>
      <c r="T1163" s="223" t="str">
        <f t="shared" si="8"/>
        <v/>
      </c>
      <c r="V1163" s="277" t="str">
        <f t="shared" si="9"/>
        <v/>
      </c>
      <c r="W1163" s="233"/>
    </row>
    <row r="1164">
      <c r="B1164" s="199"/>
      <c r="C1164" s="223"/>
      <c r="E1164" s="223"/>
      <c r="F1164" s="223" t="str">
        <f t="array" ref="F1164">IF(E1164="","",XLOOKUP(E1164,DATOS!$D$6:$D2624,DATOS!$C$6:$C2624,0,0,1))</f>
        <v/>
      </c>
      <c r="G1164" s="189"/>
      <c r="H1164" s="189"/>
      <c r="I1164" s="270"/>
      <c r="J1164" s="270"/>
      <c r="K1164" s="270" t="str">
        <f t="shared" si="3"/>
        <v/>
      </c>
      <c r="L1164" s="271" t="str">
        <f t="shared" si="4"/>
        <v/>
      </c>
      <c r="M1164" s="279"/>
      <c r="N1164" s="282"/>
      <c r="O1164" s="274"/>
      <c r="P1164" s="275"/>
      <c r="Q1164" s="275" t="str">
        <f t="shared" si="6"/>
        <v/>
      </c>
      <c r="R1164" s="281">
        <f t="shared" si="7"/>
        <v>0</v>
      </c>
      <c r="S1164" s="232" t="str">
        <f t="array" ref="S1164">XLOOKUP(E1164,PESOS!$A$2:$A2624,PESOS!$E$2:$E2624,"")</f>
        <v/>
      </c>
      <c r="T1164" s="223" t="str">
        <f t="shared" si="8"/>
        <v/>
      </c>
      <c r="V1164" s="277" t="str">
        <f t="shared" si="9"/>
        <v/>
      </c>
      <c r="W1164" s="233"/>
    </row>
    <row r="1165">
      <c r="B1165" s="199"/>
      <c r="C1165" s="223"/>
      <c r="E1165" s="223"/>
      <c r="F1165" s="223" t="str">
        <f t="array" ref="F1165">IF(E1165="","",XLOOKUP(E1165,DATOS!$D$6:$D2624,DATOS!$C$6:$C2624,0,0,1))</f>
        <v/>
      </c>
      <c r="G1165" s="189"/>
      <c r="H1165" s="189"/>
      <c r="I1165" s="270"/>
      <c r="J1165" s="270"/>
      <c r="K1165" s="270" t="str">
        <f t="shared" si="3"/>
        <v/>
      </c>
      <c r="L1165" s="271" t="str">
        <f t="shared" si="4"/>
        <v/>
      </c>
      <c r="M1165" s="279"/>
      <c r="N1165" s="282"/>
      <c r="O1165" s="274"/>
      <c r="P1165" s="275"/>
      <c r="Q1165" s="275" t="str">
        <f t="shared" si="6"/>
        <v/>
      </c>
      <c r="R1165" s="281">
        <f t="shared" si="7"/>
        <v>0</v>
      </c>
      <c r="S1165" s="232" t="str">
        <f t="array" ref="S1165">XLOOKUP(E1165,PESOS!$A$2:$A2624,PESOS!$E$2:$E2624,"")</f>
        <v/>
      </c>
      <c r="T1165" s="223" t="str">
        <f t="shared" si="8"/>
        <v/>
      </c>
      <c r="V1165" s="277" t="str">
        <f t="shared" si="9"/>
        <v/>
      </c>
      <c r="W1165" s="233"/>
    </row>
    <row r="1166">
      <c r="B1166" s="199"/>
      <c r="C1166" s="223"/>
      <c r="E1166" s="223"/>
      <c r="F1166" s="223" t="str">
        <f t="array" ref="F1166">IF(E1166="","",XLOOKUP(E1166,DATOS!$D$6:$D2624,DATOS!$C$6:$C2624,0,0,1))</f>
        <v/>
      </c>
      <c r="G1166" s="189"/>
      <c r="H1166" s="189"/>
      <c r="I1166" s="270"/>
      <c r="J1166" s="270"/>
      <c r="K1166" s="270" t="str">
        <f t="shared" si="3"/>
        <v/>
      </c>
      <c r="L1166" s="271" t="str">
        <f t="shared" si="4"/>
        <v/>
      </c>
      <c r="M1166" s="279"/>
      <c r="N1166" s="282"/>
      <c r="O1166" s="274"/>
      <c r="P1166" s="275"/>
      <c r="Q1166" s="275" t="str">
        <f t="shared" si="6"/>
        <v/>
      </c>
      <c r="R1166" s="281">
        <f t="shared" si="7"/>
        <v>0</v>
      </c>
      <c r="S1166" s="232" t="str">
        <f t="array" ref="S1166">XLOOKUP(E1166,PESOS!$A$2:$A2624,PESOS!$E$2:$E2624,"")</f>
        <v/>
      </c>
      <c r="T1166" s="223" t="str">
        <f t="shared" si="8"/>
        <v/>
      </c>
      <c r="V1166" s="277" t="str">
        <f t="shared" si="9"/>
        <v/>
      </c>
      <c r="W1166" s="233"/>
    </row>
    <row r="1167">
      <c r="B1167" s="199"/>
      <c r="C1167" s="223"/>
      <c r="E1167" s="223"/>
      <c r="F1167" s="223" t="str">
        <f t="array" ref="F1167">IF(E1167="","",XLOOKUP(E1167,DATOS!$D$6:$D2624,DATOS!$C$6:$C2624,0,0,1))</f>
        <v/>
      </c>
      <c r="G1167" s="189"/>
      <c r="H1167" s="189"/>
      <c r="I1167" s="270"/>
      <c r="J1167" s="270"/>
      <c r="K1167" s="270" t="str">
        <f t="shared" si="3"/>
        <v/>
      </c>
      <c r="L1167" s="271" t="str">
        <f t="shared" si="4"/>
        <v/>
      </c>
      <c r="M1167" s="279"/>
      <c r="N1167" s="282"/>
      <c r="O1167" s="274"/>
      <c r="P1167" s="275"/>
      <c r="Q1167" s="275" t="str">
        <f t="shared" si="6"/>
        <v/>
      </c>
      <c r="R1167" s="281">
        <f t="shared" si="7"/>
        <v>0</v>
      </c>
      <c r="S1167" s="232" t="str">
        <f t="array" ref="S1167">XLOOKUP(E1167,PESOS!$A$2:$A2624,PESOS!$E$2:$E2624,"")</f>
        <v/>
      </c>
      <c r="T1167" s="223" t="str">
        <f t="shared" si="8"/>
        <v/>
      </c>
      <c r="V1167" s="277" t="str">
        <f t="shared" si="9"/>
        <v/>
      </c>
      <c r="W1167" s="233"/>
    </row>
    <row r="1168">
      <c r="B1168" s="199"/>
      <c r="C1168" s="223"/>
      <c r="E1168" s="223"/>
      <c r="F1168" s="223" t="str">
        <f t="array" ref="F1168">IF(E1168="","",XLOOKUP(E1168,DATOS!$D$6:$D2624,DATOS!$C$6:$C2624,0,0,1))</f>
        <v/>
      </c>
      <c r="G1168" s="189"/>
      <c r="H1168" s="189"/>
      <c r="I1168" s="270"/>
      <c r="J1168" s="270"/>
      <c r="K1168" s="270" t="str">
        <f t="shared" si="3"/>
        <v/>
      </c>
      <c r="L1168" s="271" t="str">
        <f t="shared" si="4"/>
        <v/>
      </c>
      <c r="M1168" s="279"/>
      <c r="N1168" s="282"/>
      <c r="O1168" s="274"/>
      <c r="P1168" s="275"/>
      <c r="Q1168" s="275" t="str">
        <f t="shared" si="6"/>
        <v/>
      </c>
      <c r="R1168" s="281">
        <f t="shared" si="7"/>
        <v>0</v>
      </c>
      <c r="S1168" s="232" t="str">
        <f t="array" ref="S1168">XLOOKUP(E1168,PESOS!$A$2:$A2624,PESOS!$E$2:$E2624,"")</f>
        <v/>
      </c>
      <c r="T1168" s="223" t="str">
        <f t="shared" si="8"/>
        <v/>
      </c>
      <c r="V1168" s="277" t="str">
        <f t="shared" si="9"/>
        <v/>
      </c>
      <c r="W1168" s="233"/>
    </row>
    <row r="1169">
      <c r="B1169" s="199"/>
      <c r="C1169" s="223"/>
      <c r="E1169" s="223"/>
      <c r="F1169" s="223" t="str">
        <f t="array" ref="F1169">IF(E1169="","",XLOOKUP(E1169,DATOS!$D$6:$D2624,DATOS!$C$6:$C2624,0,0,1))</f>
        <v/>
      </c>
      <c r="G1169" s="189"/>
      <c r="H1169" s="189"/>
      <c r="I1169" s="270"/>
      <c r="J1169" s="270"/>
      <c r="K1169" s="270" t="str">
        <f t="shared" si="3"/>
        <v/>
      </c>
      <c r="L1169" s="271" t="str">
        <f t="shared" si="4"/>
        <v/>
      </c>
      <c r="M1169" s="279"/>
      <c r="N1169" s="282"/>
      <c r="O1169" s="274"/>
      <c r="P1169" s="275"/>
      <c r="Q1169" s="275" t="str">
        <f t="shared" si="6"/>
        <v/>
      </c>
      <c r="R1169" s="281">
        <f t="shared" si="7"/>
        <v>0</v>
      </c>
      <c r="S1169" s="232" t="str">
        <f t="array" ref="S1169">XLOOKUP(E1169,PESOS!$A$2:$A2624,PESOS!$E$2:$E2624,"")</f>
        <v/>
      </c>
      <c r="T1169" s="223" t="str">
        <f t="shared" si="8"/>
        <v/>
      </c>
      <c r="V1169" s="277" t="str">
        <f t="shared" si="9"/>
        <v/>
      </c>
      <c r="W1169" s="233"/>
    </row>
    <row r="1170">
      <c r="B1170" s="199"/>
      <c r="C1170" s="223"/>
      <c r="E1170" s="223"/>
      <c r="F1170" s="223" t="str">
        <f t="array" ref="F1170">IF(E1170="","",XLOOKUP(E1170,DATOS!$D$6:$D2624,DATOS!$C$6:$C2624,0,0,1))</f>
        <v/>
      </c>
      <c r="G1170" s="189"/>
      <c r="H1170" s="189"/>
      <c r="I1170" s="270"/>
      <c r="J1170" s="270"/>
      <c r="K1170" s="270" t="str">
        <f t="shared" si="3"/>
        <v/>
      </c>
      <c r="L1170" s="271" t="str">
        <f t="shared" si="4"/>
        <v/>
      </c>
      <c r="M1170" s="279"/>
      <c r="N1170" s="282"/>
      <c r="O1170" s="274"/>
      <c r="P1170" s="275"/>
      <c r="Q1170" s="275" t="str">
        <f t="shared" si="6"/>
        <v/>
      </c>
      <c r="R1170" s="281">
        <f t="shared" si="7"/>
        <v>0</v>
      </c>
      <c r="S1170" s="232" t="str">
        <f t="array" ref="S1170">XLOOKUP(E1170,PESOS!$A$2:$A2624,PESOS!$E$2:$E2624,"")</f>
        <v/>
      </c>
      <c r="T1170" s="223" t="str">
        <f t="shared" si="8"/>
        <v/>
      </c>
      <c r="V1170" s="277" t="str">
        <f t="shared" si="9"/>
        <v/>
      </c>
      <c r="W1170" s="233"/>
    </row>
    <row r="1171">
      <c r="B1171" s="199"/>
      <c r="C1171" s="223"/>
      <c r="E1171" s="223"/>
      <c r="F1171" s="223" t="str">
        <f t="array" ref="F1171">IF(E1171="","",XLOOKUP(E1171,DATOS!$D$6:$D2624,DATOS!$C$6:$C2624,0,0,1))</f>
        <v/>
      </c>
      <c r="G1171" s="189"/>
      <c r="H1171" s="189"/>
      <c r="I1171" s="270"/>
      <c r="J1171" s="270"/>
      <c r="K1171" s="270" t="str">
        <f t="shared" si="3"/>
        <v/>
      </c>
      <c r="L1171" s="271" t="str">
        <f t="shared" si="4"/>
        <v/>
      </c>
      <c r="M1171" s="279"/>
      <c r="N1171" s="282"/>
      <c r="O1171" s="274"/>
      <c r="P1171" s="275"/>
      <c r="Q1171" s="275" t="str">
        <f t="shared" si="6"/>
        <v/>
      </c>
      <c r="R1171" s="281">
        <f t="shared" si="7"/>
        <v>0</v>
      </c>
      <c r="S1171" s="232" t="str">
        <f t="array" ref="S1171">XLOOKUP(E1171,PESOS!$A$2:$A2624,PESOS!$E$2:$E2624,"")</f>
        <v/>
      </c>
      <c r="T1171" s="223" t="str">
        <f t="shared" si="8"/>
        <v/>
      </c>
      <c r="V1171" s="277" t="str">
        <f t="shared" si="9"/>
        <v/>
      </c>
      <c r="W1171" s="233"/>
    </row>
    <row r="1172">
      <c r="B1172" s="199"/>
      <c r="C1172" s="223"/>
      <c r="E1172" s="223"/>
      <c r="F1172" s="223" t="str">
        <f t="array" ref="F1172">IF(E1172="","",XLOOKUP(E1172,DATOS!$D$6:$D2624,DATOS!$C$6:$C2624,0,0,1))</f>
        <v/>
      </c>
      <c r="G1172" s="189"/>
      <c r="H1172" s="189"/>
      <c r="I1172" s="270"/>
      <c r="J1172" s="270"/>
      <c r="K1172" s="270" t="str">
        <f t="shared" si="3"/>
        <v/>
      </c>
      <c r="L1172" s="271" t="str">
        <f t="shared" si="4"/>
        <v/>
      </c>
      <c r="M1172" s="279"/>
      <c r="N1172" s="282"/>
      <c r="O1172" s="274"/>
      <c r="P1172" s="275"/>
      <c r="Q1172" s="275" t="str">
        <f t="shared" si="6"/>
        <v/>
      </c>
      <c r="R1172" s="281">
        <f t="shared" si="7"/>
        <v>0</v>
      </c>
      <c r="S1172" s="232" t="str">
        <f t="array" ref="S1172">XLOOKUP(E1172,PESOS!$A$2:$A2624,PESOS!$E$2:$E2624,"")</f>
        <v/>
      </c>
      <c r="T1172" s="223" t="str">
        <f t="shared" si="8"/>
        <v/>
      </c>
      <c r="V1172" s="277" t="str">
        <f t="shared" si="9"/>
        <v/>
      </c>
      <c r="W1172" s="233"/>
    </row>
    <row r="1173">
      <c r="B1173" s="199"/>
      <c r="C1173" s="223"/>
      <c r="E1173" s="223"/>
      <c r="F1173" s="223" t="str">
        <f t="array" ref="F1173">IF(E1173="","",XLOOKUP(E1173,DATOS!$D$6:$D2624,DATOS!$C$6:$C2624,0,0,1))</f>
        <v/>
      </c>
      <c r="G1173" s="189"/>
      <c r="H1173" s="189"/>
      <c r="I1173" s="270"/>
      <c r="J1173" s="270"/>
      <c r="K1173" s="270" t="str">
        <f t="shared" si="3"/>
        <v/>
      </c>
      <c r="L1173" s="271" t="str">
        <f t="shared" si="4"/>
        <v/>
      </c>
      <c r="M1173" s="279"/>
      <c r="N1173" s="282"/>
      <c r="O1173" s="274"/>
      <c r="P1173" s="275"/>
      <c r="Q1173" s="275" t="str">
        <f t="shared" si="6"/>
        <v/>
      </c>
      <c r="R1173" s="281">
        <f t="shared" si="7"/>
        <v>0</v>
      </c>
      <c r="S1173" s="232" t="str">
        <f t="array" ref="S1173">XLOOKUP(E1173,PESOS!$A$2:$A2624,PESOS!$E$2:$E2624,"")</f>
        <v/>
      </c>
      <c r="T1173" s="223" t="str">
        <f t="shared" si="8"/>
        <v/>
      </c>
      <c r="V1173" s="277" t="str">
        <f t="shared" si="9"/>
        <v/>
      </c>
      <c r="W1173" s="233"/>
    </row>
    <row r="1174">
      <c r="B1174" s="199"/>
      <c r="C1174" s="223"/>
      <c r="E1174" s="223"/>
      <c r="F1174" s="223" t="str">
        <f t="array" ref="F1174">IF(E1174="","",XLOOKUP(E1174,DATOS!$D$6:$D2624,DATOS!$C$6:$C2624,0,0,1))</f>
        <v/>
      </c>
      <c r="G1174" s="189"/>
      <c r="H1174" s="189"/>
      <c r="I1174" s="270"/>
      <c r="J1174" s="270"/>
      <c r="K1174" s="270" t="str">
        <f t="shared" si="3"/>
        <v/>
      </c>
      <c r="L1174" s="271" t="str">
        <f t="shared" si="4"/>
        <v/>
      </c>
      <c r="M1174" s="279"/>
      <c r="N1174" s="282"/>
      <c r="O1174" s="274"/>
      <c r="P1174" s="275"/>
      <c r="Q1174" s="275" t="str">
        <f t="shared" si="6"/>
        <v/>
      </c>
      <c r="R1174" s="281">
        <f t="shared" si="7"/>
        <v>0</v>
      </c>
      <c r="S1174" s="232" t="str">
        <f t="array" ref="S1174">XLOOKUP(E1174,PESOS!$A$2:$A2624,PESOS!$E$2:$E2624,"")</f>
        <v/>
      </c>
      <c r="T1174" s="223" t="str">
        <f t="shared" si="8"/>
        <v/>
      </c>
      <c r="V1174" s="277" t="str">
        <f t="shared" si="9"/>
        <v/>
      </c>
      <c r="W1174" s="233"/>
    </row>
    <row r="1175">
      <c r="B1175" s="199"/>
      <c r="C1175" s="223"/>
      <c r="E1175" s="223"/>
      <c r="F1175" s="223" t="str">
        <f t="array" ref="F1175">IF(E1175="","",XLOOKUP(E1175,DATOS!$D$6:$D2624,DATOS!$C$6:$C2624,0,0,1))</f>
        <v/>
      </c>
      <c r="G1175" s="189"/>
      <c r="H1175" s="189"/>
      <c r="I1175" s="270"/>
      <c r="J1175" s="270"/>
      <c r="K1175" s="270" t="str">
        <f t="shared" si="3"/>
        <v/>
      </c>
      <c r="L1175" s="271" t="str">
        <f t="shared" si="4"/>
        <v/>
      </c>
      <c r="M1175" s="279"/>
      <c r="N1175" s="282"/>
      <c r="O1175" s="274"/>
      <c r="P1175" s="275"/>
      <c r="Q1175" s="275" t="str">
        <f t="shared" si="6"/>
        <v/>
      </c>
      <c r="R1175" s="281">
        <f t="shared" si="7"/>
        <v>0</v>
      </c>
      <c r="S1175" s="232" t="str">
        <f t="array" ref="S1175">XLOOKUP(E1175,PESOS!$A$2:$A2624,PESOS!$E$2:$E2624,"")</f>
        <v/>
      </c>
      <c r="T1175" s="223" t="str">
        <f t="shared" si="8"/>
        <v/>
      </c>
      <c r="V1175" s="277" t="str">
        <f t="shared" si="9"/>
        <v/>
      </c>
      <c r="W1175" s="233"/>
    </row>
    <row r="1176">
      <c r="B1176" s="199"/>
      <c r="C1176" s="223"/>
      <c r="E1176" s="223"/>
      <c r="F1176" s="223" t="str">
        <f t="array" ref="F1176">IF(E1176="","",XLOOKUP(E1176,DATOS!$D$6:$D2624,DATOS!$C$6:$C2624,0,0,1))</f>
        <v/>
      </c>
      <c r="G1176" s="189"/>
      <c r="H1176" s="189"/>
      <c r="I1176" s="270"/>
      <c r="J1176" s="270"/>
      <c r="K1176" s="270" t="str">
        <f t="shared" si="3"/>
        <v/>
      </c>
      <c r="L1176" s="271" t="str">
        <f t="shared" si="4"/>
        <v/>
      </c>
      <c r="M1176" s="279"/>
      <c r="N1176" s="282"/>
      <c r="O1176" s="274"/>
      <c r="P1176" s="275"/>
      <c r="Q1176" s="275" t="str">
        <f t="shared" si="6"/>
        <v/>
      </c>
      <c r="R1176" s="281">
        <f t="shared" si="7"/>
        <v>0</v>
      </c>
      <c r="S1176" s="232" t="str">
        <f t="array" ref="S1176">XLOOKUP(E1176,PESOS!$A$2:$A2624,PESOS!$E$2:$E2624,"")</f>
        <v/>
      </c>
      <c r="T1176" s="223" t="str">
        <f t="shared" si="8"/>
        <v/>
      </c>
      <c r="V1176" s="277" t="str">
        <f t="shared" si="9"/>
        <v/>
      </c>
      <c r="W1176" s="233"/>
    </row>
    <row r="1177">
      <c r="B1177" s="199"/>
      <c r="C1177" s="223"/>
      <c r="E1177" s="223"/>
      <c r="F1177" s="223" t="str">
        <f t="array" ref="F1177">IF(E1177="","",XLOOKUP(E1177,DATOS!$D$6:$D2624,DATOS!$C$6:$C2624,0,0,1))</f>
        <v/>
      </c>
      <c r="G1177" s="189"/>
      <c r="H1177" s="189"/>
      <c r="I1177" s="270"/>
      <c r="J1177" s="270"/>
      <c r="K1177" s="270" t="str">
        <f t="shared" si="3"/>
        <v/>
      </c>
      <c r="L1177" s="271" t="str">
        <f t="shared" si="4"/>
        <v/>
      </c>
      <c r="M1177" s="279"/>
      <c r="N1177" s="282"/>
      <c r="O1177" s="274"/>
      <c r="P1177" s="275"/>
      <c r="Q1177" s="275" t="str">
        <f t="shared" si="6"/>
        <v/>
      </c>
      <c r="R1177" s="281">
        <f t="shared" si="7"/>
        <v>0</v>
      </c>
      <c r="S1177" s="232" t="str">
        <f t="array" ref="S1177">XLOOKUP(E1177,PESOS!$A$2:$A2624,PESOS!$E$2:$E2624,"")</f>
        <v/>
      </c>
      <c r="T1177" s="223" t="str">
        <f t="shared" si="8"/>
        <v/>
      </c>
      <c r="V1177" s="277" t="str">
        <f t="shared" si="9"/>
        <v/>
      </c>
      <c r="W1177" s="233"/>
    </row>
    <row r="1178">
      <c r="B1178" s="199"/>
      <c r="C1178" s="223"/>
      <c r="E1178" s="223"/>
      <c r="F1178" s="223" t="str">
        <f t="array" ref="F1178">IF(E1178="","",XLOOKUP(E1178,DATOS!$D$6:$D2624,DATOS!$C$6:$C2624,0,0,1))</f>
        <v/>
      </c>
      <c r="G1178" s="189"/>
      <c r="H1178" s="189"/>
      <c r="I1178" s="270"/>
      <c r="J1178" s="270"/>
      <c r="K1178" s="270" t="str">
        <f t="shared" si="3"/>
        <v/>
      </c>
      <c r="L1178" s="271" t="str">
        <f t="shared" si="4"/>
        <v/>
      </c>
      <c r="M1178" s="279"/>
      <c r="N1178" s="282"/>
      <c r="O1178" s="274"/>
      <c r="P1178" s="275"/>
      <c r="Q1178" s="275" t="str">
        <f t="shared" si="6"/>
        <v/>
      </c>
      <c r="R1178" s="281">
        <f t="shared" si="7"/>
        <v>0</v>
      </c>
      <c r="S1178" s="232" t="str">
        <f t="array" ref="S1178">XLOOKUP(E1178,PESOS!$A$2:$A2624,PESOS!$E$2:$E2624,"")</f>
        <v/>
      </c>
      <c r="T1178" s="223" t="str">
        <f t="shared" si="8"/>
        <v/>
      </c>
      <c r="V1178" s="277" t="str">
        <f t="shared" si="9"/>
        <v/>
      </c>
      <c r="W1178" s="233"/>
    </row>
    <row r="1179">
      <c r="B1179" s="199"/>
      <c r="C1179" s="223"/>
      <c r="E1179" s="223"/>
      <c r="F1179" s="223" t="str">
        <f t="array" ref="F1179">IF(E1179="","",XLOOKUP(E1179,DATOS!$D$6:$D2624,DATOS!$C$6:$C2624,0,0,1))</f>
        <v/>
      </c>
      <c r="G1179" s="189"/>
      <c r="H1179" s="189"/>
      <c r="I1179" s="270"/>
      <c r="J1179" s="270"/>
      <c r="K1179" s="270" t="str">
        <f t="shared" si="3"/>
        <v/>
      </c>
      <c r="L1179" s="271" t="str">
        <f t="shared" si="4"/>
        <v/>
      </c>
      <c r="M1179" s="279"/>
      <c r="N1179" s="282"/>
      <c r="O1179" s="274"/>
      <c r="P1179" s="275"/>
      <c r="Q1179" s="275" t="str">
        <f t="shared" si="6"/>
        <v/>
      </c>
      <c r="R1179" s="281">
        <f t="shared" si="7"/>
        <v>0</v>
      </c>
      <c r="S1179" s="232" t="str">
        <f t="array" ref="S1179">XLOOKUP(E1179,PESOS!$A$2:$A2624,PESOS!$E$2:$E2624,"")</f>
        <v/>
      </c>
      <c r="T1179" s="223" t="str">
        <f t="shared" si="8"/>
        <v/>
      </c>
      <c r="V1179" s="277" t="str">
        <f t="shared" si="9"/>
        <v/>
      </c>
      <c r="W1179" s="233"/>
    </row>
    <row r="1180">
      <c r="B1180" s="199"/>
      <c r="C1180" s="223"/>
      <c r="E1180" s="223"/>
      <c r="F1180" s="223" t="str">
        <f t="array" ref="F1180">IF(E1180="","",XLOOKUP(E1180,DATOS!$D$6:$D2624,DATOS!$C$6:$C2624,0,0,1))</f>
        <v/>
      </c>
      <c r="G1180" s="189"/>
      <c r="H1180" s="189"/>
      <c r="I1180" s="270"/>
      <c r="J1180" s="270"/>
      <c r="K1180" s="270" t="str">
        <f t="shared" si="3"/>
        <v/>
      </c>
      <c r="L1180" s="271" t="str">
        <f t="shared" si="4"/>
        <v/>
      </c>
      <c r="M1180" s="279"/>
      <c r="N1180" s="282"/>
      <c r="O1180" s="274"/>
      <c r="P1180" s="275"/>
      <c r="Q1180" s="275" t="str">
        <f t="shared" si="6"/>
        <v/>
      </c>
      <c r="R1180" s="281">
        <f t="shared" si="7"/>
        <v>0</v>
      </c>
      <c r="S1180" s="232" t="str">
        <f t="array" ref="S1180">XLOOKUP(E1180,PESOS!$A$2:$A2624,PESOS!$E$2:$E2624,"")</f>
        <v/>
      </c>
      <c r="T1180" s="223" t="str">
        <f t="shared" si="8"/>
        <v/>
      </c>
      <c r="V1180" s="277" t="str">
        <f t="shared" si="9"/>
        <v/>
      </c>
      <c r="W1180" s="233"/>
    </row>
    <row r="1181">
      <c r="B1181" s="199"/>
      <c r="C1181" s="223"/>
      <c r="E1181" s="223"/>
      <c r="F1181" s="223" t="str">
        <f t="array" ref="F1181">IF(E1181="","",XLOOKUP(E1181,DATOS!$D$6:$D2624,DATOS!$C$6:$C2624,0,0,1))</f>
        <v/>
      </c>
      <c r="G1181" s="189"/>
      <c r="H1181" s="189"/>
      <c r="I1181" s="270"/>
      <c r="J1181" s="270"/>
      <c r="K1181" s="270" t="str">
        <f t="shared" si="3"/>
        <v/>
      </c>
      <c r="L1181" s="271" t="str">
        <f t="shared" si="4"/>
        <v/>
      </c>
      <c r="M1181" s="279"/>
      <c r="N1181" s="282"/>
      <c r="O1181" s="274"/>
      <c r="P1181" s="275"/>
      <c r="Q1181" s="275" t="str">
        <f t="shared" si="6"/>
        <v/>
      </c>
      <c r="R1181" s="281">
        <f t="shared" si="7"/>
        <v>0</v>
      </c>
      <c r="S1181" s="232" t="str">
        <f t="array" ref="S1181">XLOOKUP(E1181,PESOS!$A$2:$A2624,PESOS!$E$2:$E2624,"")</f>
        <v/>
      </c>
      <c r="T1181" s="223" t="str">
        <f t="shared" si="8"/>
        <v/>
      </c>
      <c r="V1181" s="277" t="str">
        <f t="shared" si="9"/>
        <v/>
      </c>
      <c r="W1181" s="233"/>
    </row>
    <row r="1182">
      <c r="B1182" s="199"/>
      <c r="C1182" s="223"/>
      <c r="E1182" s="223"/>
      <c r="F1182" s="223" t="str">
        <f t="array" ref="F1182">IF(E1182="","",XLOOKUP(E1182,DATOS!$D$6:$D2624,DATOS!$C$6:$C2624,0,0,1))</f>
        <v/>
      </c>
      <c r="G1182" s="189"/>
      <c r="H1182" s="189"/>
      <c r="I1182" s="270"/>
      <c r="J1182" s="270"/>
      <c r="K1182" s="270" t="str">
        <f t="shared" si="3"/>
        <v/>
      </c>
      <c r="L1182" s="271" t="str">
        <f t="shared" si="4"/>
        <v/>
      </c>
      <c r="M1182" s="279"/>
      <c r="N1182" s="282"/>
      <c r="O1182" s="274"/>
      <c r="P1182" s="275"/>
      <c r="Q1182" s="275" t="str">
        <f t="shared" si="6"/>
        <v/>
      </c>
      <c r="R1182" s="281">
        <f t="shared" si="7"/>
        <v>0</v>
      </c>
      <c r="S1182" s="232" t="str">
        <f t="array" ref="S1182">XLOOKUP(E1182,PESOS!$A$2:$A2624,PESOS!$E$2:$E2624,"")</f>
        <v/>
      </c>
      <c r="T1182" s="223" t="str">
        <f t="shared" si="8"/>
        <v/>
      </c>
      <c r="V1182" s="277" t="str">
        <f t="shared" si="9"/>
        <v/>
      </c>
      <c r="W1182" s="233"/>
    </row>
    <row r="1183">
      <c r="B1183" s="199"/>
      <c r="C1183" s="223"/>
      <c r="E1183" s="223"/>
      <c r="F1183" s="223" t="str">
        <f t="array" ref="F1183">IF(E1183="","",XLOOKUP(E1183,DATOS!$D$6:$D2624,DATOS!$C$6:$C2624,0,0,1))</f>
        <v/>
      </c>
      <c r="G1183" s="189"/>
      <c r="H1183" s="189"/>
      <c r="I1183" s="270"/>
      <c r="J1183" s="270"/>
      <c r="K1183" s="270" t="str">
        <f t="shared" si="3"/>
        <v/>
      </c>
      <c r="L1183" s="271" t="str">
        <f t="shared" si="4"/>
        <v/>
      </c>
      <c r="M1183" s="279"/>
      <c r="N1183" s="282"/>
      <c r="O1183" s="274"/>
      <c r="P1183" s="275"/>
      <c r="Q1183" s="275" t="str">
        <f t="shared" si="6"/>
        <v/>
      </c>
      <c r="R1183" s="281">
        <f t="shared" si="7"/>
        <v>0</v>
      </c>
      <c r="S1183" s="232" t="str">
        <f t="array" ref="S1183">XLOOKUP(E1183,PESOS!$A$2:$A2624,PESOS!$E$2:$E2624,"")</f>
        <v/>
      </c>
      <c r="T1183" s="223" t="str">
        <f t="shared" si="8"/>
        <v/>
      </c>
      <c r="V1183" s="277" t="str">
        <f t="shared" si="9"/>
        <v/>
      </c>
      <c r="W1183" s="233"/>
    </row>
    <row r="1184">
      <c r="B1184" s="199"/>
      <c r="C1184" s="223"/>
      <c r="E1184" s="223"/>
      <c r="F1184" s="223" t="str">
        <f t="array" ref="F1184">IF(E1184="","",XLOOKUP(E1184,DATOS!$D$6:$D2624,DATOS!$C$6:$C2624,0,0,1))</f>
        <v/>
      </c>
      <c r="G1184" s="189"/>
      <c r="H1184" s="189"/>
      <c r="I1184" s="270"/>
      <c r="J1184" s="270"/>
      <c r="K1184" s="270" t="str">
        <f t="shared" si="3"/>
        <v/>
      </c>
      <c r="L1184" s="271" t="str">
        <f t="shared" si="4"/>
        <v/>
      </c>
      <c r="M1184" s="279"/>
      <c r="N1184" s="282"/>
      <c r="O1184" s="274"/>
      <c r="P1184" s="275"/>
      <c r="Q1184" s="275" t="str">
        <f t="shared" si="6"/>
        <v/>
      </c>
      <c r="R1184" s="281">
        <f t="shared" si="7"/>
        <v>0</v>
      </c>
      <c r="S1184" s="232" t="str">
        <f t="array" ref="S1184">XLOOKUP(E1184,PESOS!$A$2:$A2624,PESOS!$E$2:$E2624,"")</f>
        <v/>
      </c>
      <c r="T1184" s="223" t="str">
        <f t="shared" si="8"/>
        <v/>
      </c>
      <c r="V1184" s="277" t="str">
        <f t="shared" si="9"/>
        <v/>
      </c>
      <c r="W1184" s="233"/>
    </row>
    <row r="1185">
      <c r="B1185" s="199"/>
      <c r="C1185" s="223"/>
      <c r="E1185" s="223"/>
      <c r="F1185" s="223" t="str">
        <f t="array" ref="F1185">IF(E1185="","",XLOOKUP(E1185,DATOS!$D$6:$D2624,DATOS!$C$6:$C2624,0,0,1))</f>
        <v/>
      </c>
      <c r="G1185" s="189"/>
      <c r="H1185" s="189"/>
      <c r="I1185" s="270"/>
      <c r="J1185" s="270"/>
      <c r="K1185" s="270" t="str">
        <f t="shared" si="3"/>
        <v/>
      </c>
      <c r="L1185" s="271" t="str">
        <f t="shared" si="4"/>
        <v/>
      </c>
      <c r="M1185" s="279"/>
      <c r="N1185" s="282"/>
      <c r="O1185" s="274"/>
      <c r="P1185" s="275"/>
      <c r="Q1185" s="275" t="str">
        <f t="shared" si="6"/>
        <v/>
      </c>
      <c r="R1185" s="281">
        <f t="shared" si="7"/>
        <v>0</v>
      </c>
      <c r="S1185" s="232" t="str">
        <f t="array" ref="S1185">XLOOKUP(E1185,PESOS!$A$2:$A2624,PESOS!$E$2:$E2624,"")</f>
        <v/>
      </c>
      <c r="T1185" s="223" t="str">
        <f t="shared" si="8"/>
        <v/>
      </c>
      <c r="V1185" s="277" t="str">
        <f t="shared" si="9"/>
        <v/>
      </c>
      <c r="W1185" s="233"/>
    </row>
    <row r="1186">
      <c r="B1186" s="199"/>
      <c r="C1186" s="223"/>
      <c r="E1186" s="223"/>
      <c r="F1186" s="223" t="str">
        <f t="array" ref="F1186">IF(E1186="","",XLOOKUP(E1186,DATOS!$D$6:$D2624,DATOS!$C$6:$C2624,0,0,1))</f>
        <v/>
      </c>
      <c r="G1186" s="189"/>
      <c r="H1186" s="189"/>
      <c r="I1186" s="270"/>
      <c r="J1186" s="270"/>
      <c r="K1186" s="270" t="str">
        <f t="shared" si="3"/>
        <v/>
      </c>
      <c r="L1186" s="271" t="str">
        <f t="shared" si="4"/>
        <v/>
      </c>
      <c r="M1186" s="279"/>
      <c r="N1186" s="282"/>
      <c r="O1186" s="274"/>
      <c r="P1186" s="275"/>
      <c r="Q1186" s="275" t="str">
        <f t="shared" si="6"/>
        <v/>
      </c>
      <c r="R1186" s="281">
        <f t="shared" si="7"/>
        <v>0</v>
      </c>
      <c r="S1186" s="232" t="str">
        <f t="array" ref="S1186">XLOOKUP(E1186,PESOS!$A$2:$A2624,PESOS!$E$2:$E2624,"")</f>
        <v/>
      </c>
      <c r="T1186" s="223" t="str">
        <f t="shared" si="8"/>
        <v/>
      </c>
      <c r="V1186" s="277" t="str">
        <f t="shared" si="9"/>
        <v/>
      </c>
      <c r="W1186" s="233"/>
    </row>
    <row r="1187">
      <c r="B1187" s="199"/>
      <c r="C1187" s="223"/>
      <c r="E1187" s="223"/>
      <c r="F1187" s="223" t="str">
        <f t="array" ref="F1187">IF(E1187="","",XLOOKUP(E1187,DATOS!$D$6:$D2624,DATOS!$C$6:$C2624,0,0,1))</f>
        <v/>
      </c>
      <c r="G1187" s="189"/>
      <c r="H1187" s="189"/>
      <c r="I1187" s="270"/>
      <c r="J1187" s="270"/>
      <c r="K1187" s="270" t="str">
        <f t="shared" si="3"/>
        <v/>
      </c>
      <c r="L1187" s="271" t="str">
        <f t="shared" si="4"/>
        <v/>
      </c>
      <c r="M1187" s="279"/>
      <c r="N1187" s="282"/>
      <c r="O1187" s="274"/>
      <c r="P1187" s="275"/>
      <c r="Q1187" s="275" t="str">
        <f t="shared" si="6"/>
        <v/>
      </c>
      <c r="R1187" s="281">
        <f t="shared" si="7"/>
        <v>0</v>
      </c>
      <c r="S1187" s="232" t="str">
        <f t="array" ref="S1187">XLOOKUP(E1187,PESOS!$A$2:$A2624,PESOS!$E$2:$E2624,"")</f>
        <v/>
      </c>
      <c r="T1187" s="223" t="str">
        <f t="shared" si="8"/>
        <v/>
      </c>
      <c r="V1187" s="277" t="str">
        <f t="shared" si="9"/>
        <v/>
      </c>
      <c r="W1187" s="233"/>
    </row>
    <row r="1188">
      <c r="B1188" s="199"/>
      <c r="C1188" s="223"/>
      <c r="E1188" s="223"/>
      <c r="F1188" s="223" t="str">
        <f t="array" ref="F1188">IF(E1188="","",XLOOKUP(E1188,DATOS!$D$6:$D2624,DATOS!$C$6:$C2624,0,0,1))</f>
        <v/>
      </c>
      <c r="G1188" s="189"/>
      <c r="H1188" s="189"/>
      <c r="I1188" s="270"/>
      <c r="J1188" s="270"/>
      <c r="K1188" s="270" t="str">
        <f t="shared" si="3"/>
        <v/>
      </c>
      <c r="L1188" s="271" t="str">
        <f t="shared" si="4"/>
        <v/>
      </c>
      <c r="M1188" s="279"/>
      <c r="N1188" s="282"/>
      <c r="O1188" s="274"/>
      <c r="P1188" s="275"/>
      <c r="Q1188" s="275" t="str">
        <f t="shared" si="6"/>
        <v/>
      </c>
      <c r="R1188" s="281">
        <f t="shared" si="7"/>
        <v>0</v>
      </c>
      <c r="S1188" s="232" t="str">
        <f t="array" ref="S1188">XLOOKUP(E1188,PESOS!$A$2:$A2624,PESOS!$E$2:$E2624,"")</f>
        <v/>
      </c>
      <c r="T1188" s="223" t="str">
        <f t="shared" si="8"/>
        <v/>
      </c>
      <c r="V1188" s="277" t="str">
        <f t="shared" si="9"/>
        <v/>
      </c>
      <c r="W1188" s="233"/>
    </row>
    <row r="1189">
      <c r="B1189" s="199"/>
      <c r="C1189" s="223"/>
      <c r="E1189" s="223"/>
      <c r="F1189" s="223" t="str">
        <f t="array" ref="F1189">IF(E1189="","",XLOOKUP(E1189,DATOS!$D$6:$D2624,DATOS!$C$6:$C2624,0,0,1))</f>
        <v/>
      </c>
      <c r="G1189" s="189"/>
      <c r="H1189" s="189"/>
      <c r="I1189" s="270"/>
      <c r="J1189" s="270"/>
      <c r="K1189" s="270" t="str">
        <f t="shared" si="3"/>
        <v/>
      </c>
      <c r="L1189" s="271" t="str">
        <f t="shared" si="4"/>
        <v/>
      </c>
      <c r="M1189" s="279"/>
      <c r="N1189" s="282"/>
      <c r="O1189" s="274"/>
      <c r="P1189" s="275"/>
      <c r="Q1189" s="275" t="str">
        <f t="shared" si="6"/>
        <v/>
      </c>
      <c r="R1189" s="281">
        <f t="shared" si="7"/>
        <v>0</v>
      </c>
      <c r="S1189" s="232" t="str">
        <f t="array" ref="S1189">XLOOKUP(E1189,PESOS!$A$2:$A2624,PESOS!$E$2:$E2624,"")</f>
        <v/>
      </c>
      <c r="T1189" s="223" t="str">
        <f t="shared" si="8"/>
        <v/>
      </c>
      <c r="V1189" s="277" t="str">
        <f t="shared" si="9"/>
        <v/>
      </c>
      <c r="W1189" s="233"/>
    </row>
    <row r="1190">
      <c r="B1190" s="199"/>
      <c r="C1190" s="223"/>
      <c r="E1190" s="223"/>
      <c r="F1190" s="223" t="str">
        <f t="array" ref="F1190">IF(E1190="","",XLOOKUP(E1190,DATOS!$D$6:$D2624,DATOS!$C$6:$C2624,0,0,1))</f>
        <v/>
      </c>
      <c r="G1190" s="189"/>
      <c r="H1190" s="189"/>
      <c r="I1190" s="270"/>
      <c r="J1190" s="270"/>
      <c r="K1190" s="270" t="str">
        <f t="shared" si="3"/>
        <v/>
      </c>
      <c r="L1190" s="271" t="str">
        <f t="shared" si="4"/>
        <v/>
      </c>
      <c r="M1190" s="279"/>
      <c r="N1190" s="282"/>
      <c r="O1190" s="274"/>
      <c r="P1190" s="275"/>
      <c r="Q1190" s="275" t="str">
        <f t="shared" si="6"/>
        <v/>
      </c>
      <c r="R1190" s="281">
        <f t="shared" si="7"/>
        <v>0</v>
      </c>
      <c r="S1190" s="232" t="str">
        <f t="array" ref="S1190">XLOOKUP(E1190,PESOS!$A$2:$A2624,PESOS!$E$2:$E2624,"")</f>
        <v/>
      </c>
      <c r="T1190" s="223" t="str">
        <f t="shared" si="8"/>
        <v/>
      </c>
      <c r="V1190" s="277" t="str">
        <f t="shared" si="9"/>
        <v/>
      </c>
      <c r="W1190" s="233"/>
    </row>
    <row r="1191">
      <c r="B1191" s="199"/>
      <c r="C1191" s="223"/>
      <c r="E1191" s="223"/>
      <c r="F1191" s="223" t="str">
        <f t="array" ref="F1191">IF(E1191="","",XLOOKUP(E1191,DATOS!$D$6:$D2624,DATOS!$C$6:$C2624,0,0,1))</f>
        <v/>
      </c>
      <c r="G1191" s="189"/>
      <c r="H1191" s="189"/>
      <c r="I1191" s="270"/>
      <c r="J1191" s="270"/>
      <c r="K1191" s="270" t="str">
        <f t="shared" si="3"/>
        <v/>
      </c>
      <c r="L1191" s="271" t="str">
        <f t="shared" si="4"/>
        <v/>
      </c>
      <c r="M1191" s="279"/>
      <c r="N1191" s="282"/>
      <c r="O1191" s="274"/>
      <c r="P1191" s="275"/>
      <c r="Q1191" s="275" t="str">
        <f t="shared" si="6"/>
        <v/>
      </c>
      <c r="R1191" s="281">
        <f t="shared" si="7"/>
        <v>0</v>
      </c>
      <c r="S1191" s="232" t="str">
        <f t="array" ref="S1191">XLOOKUP(E1191,PESOS!$A$2:$A2624,PESOS!$E$2:$E2624,"")</f>
        <v/>
      </c>
      <c r="T1191" s="223" t="str">
        <f t="shared" si="8"/>
        <v/>
      </c>
      <c r="V1191" s="277" t="str">
        <f t="shared" si="9"/>
        <v/>
      </c>
      <c r="W1191" s="233"/>
    </row>
    <row r="1192">
      <c r="B1192" s="199"/>
      <c r="C1192" s="223"/>
      <c r="E1192" s="223"/>
      <c r="F1192" s="223" t="str">
        <f t="array" ref="F1192">IF(E1192="","",XLOOKUP(E1192,DATOS!$D$6:$D2624,DATOS!$C$6:$C2624,0,0,1))</f>
        <v/>
      </c>
      <c r="G1192" s="189"/>
      <c r="H1192" s="189"/>
      <c r="I1192" s="270"/>
      <c r="J1192" s="270"/>
      <c r="K1192" s="270" t="str">
        <f t="shared" si="3"/>
        <v/>
      </c>
      <c r="L1192" s="271" t="str">
        <f t="shared" si="4"/>
        <v/>
      </c>
      <c r="M1192" s="279"/>
      <c r="N1192" s="282"/>
      <c r="O1192" s="274"/>
      <c r="P1192" s="275"/>
      <c r="Q1192" s="275" t="str">
        <f t="shared" si="6"/>
        <v/>
      </c>
      <c r="R1192" s="281">
        <f t="shared" si="7"/>
        <v>0</v>
      </c>
      <c r="S1192" s="232" t="str">
        <f t="array" ref="S1192">XLOOKUP(E1192,PESOS!$A$2:$A2624,PESOS!$E$2:$E2624,"")</f>
        <v/>
      </c>
      <c r="T1192" s="223" t="str">
        <f t="shared" si="8"/>
        <v/>
      </c>
      <c r="V1192" s="277" t="str">
        <f t="shared" si="9"/>
        <v/>
      </c>
      <c r="W1192" s="233"/>
    </row>
    <row r="1193">
      <c r="B1193" s="199"/>
      <c r="C1193" s="223"/>
      <c r="E1193" s="223"/>
      <c r="F1193" s="223" t="str">
        <f t="array" ref="F1193">IF(E1193="","",XLOOKUP(E1193,DATOS!$D$6:$D2624,DATOS!$C$6:$C2624,0,0,1))</f>
        <v/>
      </c>
      <c r="G1193" s="189"/>
      <c r="H1193" s="189"/>
      <c r="I1193" s="270"/>
      <c r="J1193" s="270"/>
      <c r="K1193" s="270" t="str">
        <f t="shared" si="3"/>
        <v/>
      </c>
      <c r="L1193" s="271" t="str">
        <f t="shared" si="4"/>
        <v/>
      </c>
      <c r="M1193" s="279"/>
      <c r="N1193" s="282"/>
      <c r="O1193" s="274"/>
      <c r="P1193" s="275"/>
      <c r="Q1193" s="275" t="str">
        <f t="shared" si="6"/>
        <v/>
      </c>
      <c r="R1193" s="281">
        <f t="shared" si="7"/>
        <v>0</v>
      </c>
      <c r="S1193" s="232" t="str">
        <f t="array" ref="S1193">XLOOKUP(E1193,PESOS!$A$2:$A2624,PESOS!$E$2:$E2624,"")</f>
        <v/>
      </c>
      <c r="T1193" s="223" t="str">
        <f t="shared" si="8"/>
        <v/>
      </c>
      <c r="V1193" s="277" t="str">
        <f t="shared" si="9"/>
        <v/>
      </c>
      <c r="W1193" s="233"/>
    </row>
    <row r="1194">
      <c r="B1194" s="199"/>
      <c r="C1194" s="223"/>
      <c r="E1194" s="223"/>
      <c r="F1194" s="223" t="str">
        <f t="array" ref="F1194">IF(E1194="","",XLOOKUP(E1194,DATOS!$D$6:$D2624,DATOS!$C$6:$C2624,0,0,1))</f>
        <v/>
      </c>
      <c r="G1194" s="189"/>
      <c r="H1194" s="189"/>
      <c r="I1194" s="270"/>
      <c r="J1194" s="270"/>
      <c r="K1194" s="270" t="str">
        <f t="shared" si="3"/>
        <v/>
      </c>
      <c r="L1194" s="271" t="str">
        <f t="shared" si="4"/>
        <v/>
      </c>
      <c r="M1194" s="279"/>
      <c r="N1194" s="282"/>
      <c r="O1194" s="274"/>
      <c r="P1194" s="275"/>
      <c r="Q1194" s="275" t="str">
        <f t="shared" si="6"/>
        <v/>
      </c>
      <c r="R1194" s="281">
        <f t="shared" si="7"/>
        <v>0</v>
      </c>
      <c r="S1194" s="232" t="str">
        <f t="array" ref="S1194">XLOOKUP(E1194,PESOS!$A$2:$A2624,PESOS!$E$2:$E2624,"")</f>
        <v/>
      </c>
      <c r="T1194" s="223" t="str">
        <f t="shared" si="8"/>
        <v/>
      </c>
      <c r="V1194" s="277" t="str">
        <f t="shared" si="9"/>
        <v/>
      </c>
      <c r="W1194" s="233"/>
    </row>
    <row r="1195">
      <c r="B1195" s="199"/>
      <c r="C1195" s="223"/>
      <c r="E1195" s="223"/>
      <c r="F1195" s="223" t="str">
        <f t="array" ref="F1195">IF(E1195="","",XLOOKUP(E1195,DATOS!$D$6:$D2624,DATOS!$C$6:$C2624,0,0,1))</f>
        <v/>
      </c>
      <c r="G1195" s="189"/>
      <c r="H1195" s="189"/>
      <c r="I1195" s="270"/>
      <c r="J1195" s="270"/>
      <c r="K1195" s="270" t="str">
        <f t="shared" si="3"/>
        <v/>
      </c>
      <c r="L1195" s="271" t="str">
        <f t="shared" si="4"/>
        <v/>
      </c>
      <c r="M1195" s="279"/>
      <c r="N1195" s="282"/>
      <c r="O1195" s="274"/>
      <c r="P1195" s="275"/>
      <c r="Q1195" s="275" t="str">
        <f t="shared" si="6"/>
        <v/>
      </c>
      <c r="R1195" s="281">
        <f t="shared" si="7"/>
        <v>0</v>
      </c>
      <c r="S1195" s="232" t="str">
        <f t="array" ref="S1195">XLOOKUP(E1195,PESOS!$A$2:$A2624,PESOS!$E$2:$E2624,"")</f>
        <v/>
      </c>
      <c r="T1195" s="223" t="str">
        <f t="shared" si="8"/>
        <v/>
      </c>
      <c r="V1195" s="277" t="str">
        <f t="shared" si="9"/>
        <v/>
      </c>
      <c r="W1195" s="233"/>
    </row>
    <row r="1196">
      <c r="B1196" s="199"/>
      <c r="C1196" s="223"/>
      <c r="E1196" s="223"/>
      <c r="F1196" s="223" t="str">
        <f t="array" ref="F1196">IF(E1196="","",XLOOKUP(E1196,DATOS!$D$6:$D2624,DATOS!$C$6:$C2624,0,0,1))</f>
        <v/>
      </c>
      <c r="G1196" s="189"/>
      <c r="H1196" s="189"/>
      <c r="I1196" s="270"/>
      <c r="J1196" s="270"/>
      <c r="K1196" s="270" t="str">
        <f t="shared" si="3"/>
        <v/>
      </c>
      <c r="L1196" s="271" t="str">
        <f t="shared" si="4"/>
        <v/>
      </c>
      <c r="M1196" s="279"/>
      <c r="N1196" s="282"/>
      <c r="O1196" s="274"/>
      <c r="P1196" s="275"/>
      <c r="Q1196" s="275" t="str">
        <f t="shared" si="6"/>
        <v/>
      </c>
      <c r="R1196" s="281">
        <f t="shared" si="7"/>
        <v>0</v>
      </c>
      <c r="S1196" s="232" t="str">
        <f t="array" ref="S1196">XLOOKUP(E1196,PESOS!$A$2:$A2624,PESOS!$E$2:$E2624,"")</f>
        <v/>
      </c>
      <c r="T1196" s="223" t="str">
        <f t="shared" si="8"/>
        <v/>
      </c>
      <c r="V1196" s="277" t="str">
        <f t="shared" si="9"/>
        <v/>
      </c>
      <c r="W1196" s="233"/>
    </row>
    <row r="1197">
      <c r="B1197" s="199"/>
      <c r="C1197" s="223"/>
      <c r="E1197" s="223"/>
      <c r="F1197" s="223" t="str">
        <f t="array" ref="F1197">IF(E1197="","",XLOOKUP(E1197,DATOS!$D$6:$D2624,DATOS!$C$6:$C2624,0,0,1))</f>
        <v/>
      </c>
      <c r="G1197" s="189"/>
      <c r="H1197" s="189"/>
      <c r="I1197" s="270"/>
      <c r="J1197" s="270"/>
      <c r="K1197" s="270" t="str">
        <f t="shared" si="3"/>
        <v/>
      </c>
      <c r="L1197" s="271" t="str">
        <f t="shared" si="4"/>
        <v/>
      </c>
      <c r="M1197" s="279"/>
      <c r="N1197" s="282"/>
      <c r="O1197" s="274"/>
      <c r="P1197" s="275"/>
      <c r="Q1197" s="275" t="str">
        <f t="shared" si="6"/>
        <v/>
      </c>
      <c r="R1197" s="281">
        <f t="shared" si="7"/>
        <v>0</v>
      </c>
      <c r="S1197" s="232" t="str">
        <f t="array" ref="S1197">XLOOKUP(E1197,PESOS!$A$2:$A2624,PESOS!$E$2:$E2624,"")</f>
        <v/>
      </c>
      <c r="T1197" s="223" t="str">
        <f t="shared" si="8"/>
        <v/>
      </c>
      <c r="V1197" s="277" t="str">
        <f t="shared" si="9"/>
        <v/>
      </c>
      <c r="W1197" s="233"/>
    </row>
    <row r="1198">
      <c r="B1198" s="199"/>
      <c r="C1198" s="223"/>
      <c r="E1198" s="223"/>
      <c r="F1198" s="223" t="str">
        <f t="array" ref="F1198">IF(E1198="","",XLOOKUP(E1198,DATOS!$D$6:$D2624,DATOS!$C$6:$C2624,0,0,1))</f>
        <v/>
      </c>
      <c r="G1198" s="189"/>
      <c r="H1198" s="189"/>
      <c r="I1198" s="270"/>
      <c r="J1198" s="270"/>
      <c r="K1198" s="270" t="str">
        <f t="shared" si="3"/>
        <v/>
      </c>
      <c r="L1198" s="271" t="str">
        <f t="shared" si="4"/>
        <v/>
      </c>
      <c r="M1198" s="279"/>
      <c r="N1198" s="282"/>
      <c r="O1198" s="274"/>
      <c r="P1198" s="275"/>
      <c r="Q1198" s="275" t="str">
        <f t="shared" si="6"/>
        <v/>
      </c>
      <c r="R1198" s="281">
        <f t="shared" si="7"/>
        <v>0</v>
      </c>
      <c r="S1198" s="232" t="str">
        <f t="array" ref="S1198">XLOOKUP(E1198,PESOS!$A$2:$A2624,PESOS!$E$2:$E2624,"")</f>
        <v/>
      </c>
      <c r="T1198" s="223" t="str">
        <f t="shared" si="8"/>
        <v/>
      </c>
      <c r="V1198" s="277" t="str">
        <f t="shared" si="9"/>
        <v/>
      </c>
      <c r="W1198" s="233"/>
    </row>
    <row r="1199">
      <c r="B1199" s="199"/>
      <c r="C1199" s="223"/>
      <c r="E1199" s="223"/>
      <c r="F1199" s="223" t="str">
        <f t="array" ref="F1199">IF(E1199="","",XLOOKUP(E1199,DATOS!$D$6:$D2624,DATOS!$C$6:$C2624,0,0,1))</f>
        <v/>
      </c>
      <c r="G1199" s="189"/>
      <c r="H1199" s="189"/>
      <c r="I1199" s="270"/>
      <c r="J1199" s="270"/>
      <c r="K1199" s="270" t="str">
        <f t="shared" si="3"/>
        <v/>
      </c>
      <c r="L1199" s="271" t="str">
        <f t="shared" si="4"/>
        <v/>
      </c>
      <c r="M1199" s="279"/>
      <c r="N1199" s="282"/>
      <c r="O1199" s="274"/>
      <c r="P1199" s="275"/>
      <c r="Q1199" s="275" t="str">
        <f t="shared" si="6"/>
        <v/>
      </c>
      <c r="R1199" s="281">
        <f t="shared" si="7"/>
        <v>0</v>
      </c>
      <c r="S1199" s="232" t="str">
        <f t="array" ref="S1199">XLOOKUP(E1199,PESOS!$A$2:$A2624,PESOS!$E$2:$E2624,"")</f>
        <v/>
      </c>
      <c r="T1199" s="223" t="str">
        <f t="shared" si="8"/>
        <v/>
      </c>
      <c r="V1199" s="277" t="str">
        <f t="shared" si="9"/>
        <v/>
      </c>
      <c r="W1199" s="233"/>
    </row>
    <row r="1200">
      <c r="B1200" s="199"/>
      <c r="C1200" s="223"/>
      <c r="E1200" s="223"/>
      <c r="F1200" s="223" t="str">
        <f t="array" ref="F1200">IF(E1200="","",XLOOKUP(E1200,DATOS!$D$6:$D2624,DATOS!$C$6:$C2624,0,0,1))</f>
        <v/>
      </c>
      <c r="G1200" s="189"/>
      <c r="H1200" s="189"/>
      <c r="I1200" s="270"/>
      <c r="J1200" s="270"/>
      <c r="K1200" s="270" t="str">
        <f t="shared" si="3"/>
        <v/>
      </c>
      <c r="L1200" s="271" t="str">
        <f t="shared" si="4"/>
        <v/>
      </c>
      <c r="M1200" s="279"/>
      <c r="N1200" s="282"/>
      <c r="O1200" s="274"/>
      <c r="P1200" s="275"/>
      <c r="Q1200" s="275" t="str">
        <f t="shared" si="6"/>
        <v/>
      </c>
      <c r="R1200" s="281">
        <f t="shared" si="7"/>
        <v>0</v>
      </c>
      <c r="S1200" s="232" t="str">
        <f t="array" ref="S1200">XLOOKUP(E1200,PESOS!$A$2:$A2624,PESOS!$E$2:$E2624,"")</f>
        <v/>
      </c>
      <c r="T1200" s="223" t="str">
        <f t="shared" si="8"/>
        <v/>
      </c>
      <c r="V1200" s="277" t="str">
        <f t="shared" si="9"/>
        <v/>
      </c>
      <c r="W1200" s="233"/>
    </row>
    <row r="1201">
      <c r="B1201" s="199"/>
      <c r="C1201" s="223"/>
      <c r="E1201" s="223"/>
      <c r="F1201" s="223" t="str">
        <f t="array" ref="F1201">IF(E1201="","",XLOOKUP(E1201,DATOS!$D$6:$D2624,DATOS!$C$6:$C2624,0,0,1))</f>
        <v/>
      </c>
      <c r="G1201" s="189"/>
      <c r="H1201" s="189"/>
      <c r="I1201" s="270"/>
      <c r="J1201" s="270"/>
      <c r="K1201" s="270" t="str">
        <f t="shared" si="3"/>
        <v/>
      </c>
      <c r="L1201" s="271" t="str">
        <f t="shared" si="4"/>
        <v/>
      </c>
      <c r="M1201" s="279"/>
      <c r="N1201" s="282"/>
      <c r="O1201" s="274"/>
      <c r="P1201" s="275"/>
      <c r="Q1201" s="275" t="str">
        <f t="shared" si="6"/>
        <v/>
      </c>
      <c r="R1201" s="281">
        <f t="shared" si="7"/>
        <v>0</v>
      </c>
      <c r="S1201" s="232" t="str">
        <f t="array" ref="S1201">XLOOKUP(E1201,PESOS!$A$2:$A2624,PESOS!$E$2:$E2624,"")</f>
        <v/>
      </c>
      <c r="T1201" s="223" t="str">
        <f t="shared" si="8"/>
        <v/>
      </c>
      <c r="V1201" s="277" t="str">
        <f t="shared" si="9"/>
        <v/>
      </c>
      <c r="W1201" s="233"/>
    </row>
    <row r="1202">
      <c r="B1202" s="199"/>
      <c r="C1202" s="223"/>
      <c r="E1202" s="223"/>
      <c r="F1202" s="223" t="str">
        <f t="array" ref="F1202">IF(E1202="","",XLOOKUP(E1202,DATOS!$D$6:$D2624,DATOS!$C$6:$C2624,0,0,1))</f>
        <v/>
      </c>
      <c r="G1202" s="189"/>
      <c r="H1202" s="189"/>
      <c r="I1202" s="270"/>
      <c r="J1202" s="270"/>
      <c r="K1202" s="270" t="str">
        <f t="shared" si="3"/>
        <v/>
      </c>
      <c r="L1202" s="271" t="str">
        <f t="shared" si="4"/>
        <v/>
      </c>
      <c r="M1202" s="279"/>
      <c r="N1202" s="282"/>
      <c r="O1202" s="274"/>
      <c r="P1202" s="275"/>
      <c r="Q1202" s="275" t="str">
        <f t="shared" si="6"/>
        <v/>
      </c>
      <c r="R1202" s="281">
        <f t="shared" si="7"/>
        <v>0</v>
      </c>
      <c r="S1202" s="232" t="str">
        <f t="array" ref="S1202">XLOOKUP(E1202,PESOS!$A$2:$A2624,PESOS!$E$2:$E2624,"")</f>
        <v/>
      </c>
      <c r="T1202" s="223" t="str">
        <f t="shared" si="8"/>
        <v/>
      </c>
      <c r="V1202" s="277" t="str">
        <f t="shared" si="9"/>
        <v/>
      </c>
      <c r="W1202" s="233"/>
    </row>
    <row r="1203">
      <c r="B1203" s="199"/>
      <c r="C1203" s="223"/>
      <c r="E1203" s="223"/>
      <c r="F1203" s="223" t="str">
        <f t="array" ref="F1203">IF(E1203="","",XLOOKUP(E1203,DATOS!$D$6:$D2624,DATOS!$C$6:$C2624,0,0,1))</f>
        <v/>
      </c>
      <c r="G1203" s="189"/>
      <c r="H1203" s="189"/>
      <c r="I1203" s="270"/>
      <c r="J1203" s="270"/>
      <c r="K1203" s="270" t="str">
        <f t="shared" si="3"/>
        <v/>
      </c>
      <c r="L1203" s="271" t="str">
        <f t="shared" si="4"/>
        <v/>
      </c>
      <c r="M1203" s="279"/>
      <c r="N1203" s="282"/>
      <c r="O1203" s="274"/>
      <c r="P1203" s="275"/>
      <c r="Q1203" s="275" t="str">
        <f t="shared" si="6"/>
        <v/>
      </c>
      <c r="R1203" s="281">
        <f t="shared" si="7"/>
        <v>0</v>
      </c>
      <c r="S1203" s="232" t="str">
        <f t="array" ref="S1203">XLOOKUP(E1203,PESOS!$A$2:$A2624,PESOS!$E$2:$E2624,"")</f>
        <v/>
      </c>
      <c r="T1203" s="223" t="str">
        <f t="shared" si="8"/>
        <v/>
      </c>
      <c r="V1203" s="277" t="str">
        <f t="shared" si="9"/>
        <v/>
      </c>
      <c r="W1203" s="233"/>
    </row>
    <row r="1204">
      <c r="B1204" s="199"/>
      <c r="C1204" s="223"/>
      <c r="E1204" s="223"/>
      <c r="F1204" s="223" t="str">
        <f t="array" ref="F1204">IF(E1204="","",XLOOKUP(E1204,DATOS!$D$6:$D2624,DATOS!$C$6:$C2624,0,0,1))</f>
        <v/>
      </c>
      <c r="G1204" s="189"/>
      <c r="H1204" s="189"/>
      <c r="I1204" s="270"/>
      <c r="J1204" s="270"/>
      <c r="K1204" s="270" t="str">
        <f t="shared" si="3"/>
        <v/>
      </c>
      <c r="L1204" s="271" t="str">
        <f t="shared" si="4"/>
        <v/>
      </c>
      <c r="M1204" s="279"/>
      <c r="N1204" s="282"/>
      <c r="O1204" s="274"/>
      <c r="P1204" s="275"/>
      <c r="Q1204" s="275" t="str">
        <f t="shared" si="6"/>
        <v/>
      </c>
      <c r="R1204" s="281">
        <f t="shared" si="7"/>
        <v>0</v>
      </c>
      <c r="S1204" s="232" t="str">
        <f t="array" ref="S1204">XLOOKUP(E1204,PESOS!$A$2:$A2624,PESOS!$E$2:$E2624,"")</f>
        <v/>
      </c>
      <c r="T1204" s="223" t="str">
        <f t="shared" si="8"/>
        <v/>
      </c>
      <c r="V1204" s="277" t="str">
        <f t="shared" si="9"/>
        <v/>
      </c>
      <c r="W1204" s="233"/>
    </row>
    <row r="1205">
      <c r="B1205" s="199"/>
      <c r="C1205" s="223"/>
      <c r="E1205" s="223"/>
      <c r="F1205" s="223" t="str">
        <f t="array" ref="F1205">IF(E1205="","",XLOOKUP(E1205,DATOS!$D$6:$D2624,DATOS!$C$6:$C2624,0,0,1))</f>
        <v/>
      </c>
      <c r="G1205" s="189"/>
      <c r="H1205" s="189"/>
      <c r="I1205" s="270"/>
      <c r="J1205" s="270"/>
      <c r="K1205" s="270" t="str">
        <f t="shared" si="3"/>
        <v/>
      </c>
      <c r="L1205" s="271" t="str">
        <f t="shared" si="4"/>
        <v/>
      </c>
      <c r="M1205" s="279"/>
      <c r="N1205" s="282"/>
      <c r="O1205" s="274"/>
      <c r="P1205" s="275"/>
      <c r="Q1205" s="275" t="str">
        <f t="shared" si="6"/>
        <v/>
      </c>
      <c r="R1205" s="281">
        <f t="shared" si="7"/>
        <v>0</v>
      </c>
      <c r="S1205" s="232" t="str">
        <f t="array" ref="S1205">XLOOKUP(E1205,PESOS!$A$2:$A2624,PESOS!$E$2:$E2624,"")</f>
        <v/>
      </c>
      <c r="T1205" s="223" t="str">
        <f t="shared" si="8"/>
        <v/>
      </c>
      <c r="V1205" s="277" t="str">
        <f t="shared" si="9"/>
        <v/>
      </c>
      <c r="W1205" s="233"/>
    </row>
    <row r="1206">
      <c r="B1206" s="199"/>
      <c r="C1206" s="223"/>
      <c r="E1206" s="223"/>
      <c r="F1206" s="223" t="str">
        <f t="array" ref="F1206">IF(E1206="","",XLOOKUP(E1206,DATOS!$D$6:$D2624,DATOS!$C$6:$C2624,0,0,1))</f>
        <v/>
      </c>
      <c r="G1206" s="189"/>
      <c r="H1206" s="189"/>
      <c r="I1206" s="270"/>
      <c r="J1206" s="270"/>
      <c r="K1206" s="270" t="str">
        <f t="shared" si="3"/>
        <v/>
      </c>
      <c r="L1206" s="271" t="str">
        <f t="shared" si="4"/>
        <v/>
      </c>
      <c r="M1206" s="279"/>
      <c r="N1206" s="282"/>
      <c r="O1206" s="274"/>
      <c r="P1206" s="275"/>
      <c r="Q1206" s="275" t="str">
        <f t="shared" si="6"/>
        <v/>
      </c>
      <c r="R1206" s="281">
        <f t="shared" si="7"/>
        <v>0</v>
      </c>
      <c r="S1206" s="232" t="str">
        <f t="array" ref="S1206">XLOOKUP(E1206,PESOS!$A$2:$A2624,PESOS!$E$2:$E2624,"")</f>
        <v/>
      </c>
      <c r="T1206" s="223" t="str">
        <f t="shared" si="8"/>
        <v/>
      </c>
      <c r="V1206" s="277" t="str">
        <f t="shared" si="9"/>
        <v/>
      </c>
      <c r="W1206" s="233"/>
    </row>
    <row r="1207">
      <c r="B1207" s="199"/>
      <c r="C1207" s="223"/>
      <c r="E1207" s="223"/>
      <c r="F1207" s="223" t="str">
        <f t="array" ref="F1207">IF(E1207="","",XLOOKUP(E1207,DATOS!$D$6:$D2624,DATOS!$C$6:$C2624,0,0,1))</f>
        <v/>
      </c>
      <c r="G1207" s="189"/>
      <c r="H1207" s="189"/>
      <c r="I1207" s="270"/>
      <c r="J1207" s="270"/>
      <c r="K1207" s="270" t="str">
        <f t="shared" si="3"/>
        <v/>
      </c>
      <c r="L1207" s="271" t="str">
        <f t="shared" si="4"/>
        <v/>
      </c>
      <c r="M1207" s="279"/>
      <c r="N1207" s="282"/>
      <c r="O1207" s="274"/>
      <c r="P1207" s="275"/>
      <c r="Q1207" s="275" t="str">
        <f t="shared" si="6"/>
        <v/>
      </c>
      <c r="R1207" s="281">
        <f t="shared" si="7"/>
        <v>0</v>
      </c>
      <c r="S1207" s="232" t="str">
        <f t="array" ref="S1207">XLOOKUP(E1207,PESOS!$A$2:$A2624,PESOS!$E$2:$E2624,"")</f>
        <v/>
      </c>
      <c r="T1207" s="223" t="str">
        <f t="shared" si="8"/>
        <v/>
      </c>
      <c r="V1207" s="277" t="str">
        <f t="shared" si="9"/>
        <v/>
      </c>
      <c r="W1207" s="233"/>
    </row>
    <row r="1208">
      <c r="B1208" s="199"/>
      <c r="C1208" s="223"/>
      <c r="E1208" s="223"/>
      <c r="F1208" s="223" t="str">
        <f t="array" ref="F1208">IF(E1208="","",XLOOKUP(E1208,DATOS!$D$6:$D2624,DATOS!$C$6:$C2624,0,0,1))</f>
        <v/>
      </c>
      <c r="G1208" s="189"/>
      <c r="H1208" s="189"/>
      <c r="I1208" s="270"/>
      <c r="J1208" s="270"/>
      <c r="K1208" s="270" t="str">
        <f t="shared" si="3"/>
        <v/>
      </c>
      <c r="L1208" s="271" t="str">
        <f t="shared" si="4"/>
        <v/>
      </c>
      <c r="M1208" s="279"/>
      <c r="N1208" s="282"/>
      <c r="O1208" s="274"/>
      <c r="P1208" s="275"/>
      <c r="Q1208" s="275" t="str">
        <f t="shared" si="6"/>
        <v/>
      </c>
      <c r="R1208" s="281">
        <f t="shared" si="7"/>
        <v>0</v>
      </c>
      <c r="S1208" s="232" t="str">
        <f t="array" ref="S1208">XLOOKUP(E1208,PESOS!$A$2:$A2624,PESOS!$E$2:$E2624,"")</f>
        <v/>
      </c>
      <c r="T1208" s="223" t="str">
        <f t="shared" si="8"/>
        <v/>
      </c>
      <c r="V1208" s="277" t="str">
        <f t="shared" si="9"/>
        <v/>
      </c>
      <c r="W1208" s="233"/>
    </row>
    <row r="1209">
      <c r="B1209" s="199"/>
      <c r="C1209" s="223"/>
      <c r="E1209" s="223"/>
      <c r="F1209" s="223" t="str">
        <f t="array" ref="F1209">IF(E1209="","",XLOOKUP(E1209,DATOS!$D$6:$D2624,DATOS!$C$6:$C2624,0,0,1))</f>
        <v/>
      </c>
      <c r="G1209" s="189"/>
      <c r="H1209" s="189"/>
      <c r="I1209" s="270"/>
      <c r="J1209" s="270"/>
      <c r="K1209" s="270" t="str">
        <f t="shared" si="3"/>
        <v/>
      </c>
      <c r="L1209" s="271" t="str">
        <f t="shared" si="4"/>
        <v/>
      </c>
      <c r="M1209" s="279"/>
      <c r="N1209" s="282"/>
      <c r="O1209" s="274"/>
      <c r="P1209" s="275"/>
      <c r="Q1209" s="275" t="str">
        <f t="shared" si="6"/>
        <v/>
      </c>
      <c r="R1209" s="281">
        <f t="shared" si="7"/>
        <v>0</v>
      </c>
      <c r="S1209" s="232" t="str">
        <f t="array" ref="S1209">XLOOKUP(E1209,PESOS!$A$2:$A2624,PESOS!$E$2:$E2624,"")</f>
        <v/>
      </c>
      <c r="T1209" s="223" t="str">
        <f t="shared" si="8"/>
        <v/>
      </c>
      <c r="V1209" s="277" t="str">
        <f t="shared" si="9"/>
        <v/>
      </c>
      <c r="W1209" s="233"/>
    </row>
    <row r="1210">
      <c r="B1210" s="199"/>
      <c r="C1210" s="223"/>
      <c r="E1210" s="223"/>
      <c r="F1210" s="223" t="str">
        <f t="array" ref="F1210">IF(E1210="","",XLOOKUP(E1210,DATOS!$D$6:$D2624,DATOS!$C$6:$C2624,0,0,1))</f>
        <v/>
      </c>
      <c r="G1210" s="189"/>
      <c r="H1210" s="189"/>
      <c r="I1210" s="270"/>
      <c r="J1210" s="270"/>
      <c r="K1210" s="270" t="str">
        <f t="shared" si="3"/>
        <v/>
      </c>
      <c r="L1210" s="271" t="str">
        <f t="shared" si="4"/>
        <v/>
      </c>
      <c r="M1210" s="279"/>
      <c r="N1210" s="282"/>
      <c r="O1210" s="274"/>
      <c r="P1210" s="275"/>
      <c r="Q1210" s="275" t="str">
        <f t="shared" si="6"/>
        <v/>
      </c>
      <c r="R1210" s="281">
        <f t="shared" si="7"/>
        <v>0</v>
      </c>
      <c r="S1210" s="232" t="str">
        <f t="array" ref="S1210">XLOOKUP(E1210,PESOS!$A$2:$A2624,PESOS!$E$2:$E2624,"")</f>
        <v/>
      </c>
      <c r="T1210" s="223" t="str">
        <f t="shared" si="8"/>
        <v/>
      </c>
      <c r="V1210" s="277" t="str">
        <f t="shared" si="9"/>
        <v/>
      </c>
      <c r="W1210" s="233"/>
    </row>
    <row r="1211">
      <c r="B1211" s="199"/>
      <c r="C1211" s="223"/>
      <c r="E1211" s="223"/>
      <c r="F1211" s="223" t="str">
        <f t="array" ref="F1211">IF(E1211="","",XLOOKUP(E1211,DATOS!$D$6:$D2624,DATOS!$C$6:$C2624,0,0,1))</f>
        <v/>
      </c>
      <c r="G1211" s="189"/>
      <c r="H1211" s="189"/>
      <c r="I1211" s="270"/>
      <c r="J1211" s="270"/>
      <c r="K1211" s="270" t="str">
        <f t="shared" si="3"/>
        <v/>
      </c>
      <c r="L1211" s="271" t="str">
        <f t="shared" si="4"/>
        <v/>
      </c>
      <c r="M1211" s="279"/>
      <c r="N1211" s="282"/>
      <c r="O1211" s="274"/>
      <c r="P1211" s="275"/>
      <c r="Q1211" s="275" t="str">
        <f t="shared" si="6"/>
        <v/>
      </c>
      <c r="R1211" s="281">
        <f t="shared" si="7"/>
        <v>0</v>
      </c>
      <c r="S1211" s="232" t="str">
        <f t="array" ref="S1211">XLOOKUP(E1211,PESOS!$A$2:$A2624,PESOS!$E$2:$E2624,"")</f>
        <v/>
      </c>
      <c r="T1211" s="223" t="str">
        <f t="shared" si="8"/>
        <v/>
      </c>
      <c r="V1211" s="277" t="str">
        <f t="shared" si="9"/>
        <v/>
      </c>
      <c r="W1211" s="233"/>
    </row>
    <row r="1212">
      <c r="B1212" s="199"/>
      <c r="C1212" s="223"/>
      <c r="E1212" s="223"/>
      <c r="F1212" s="223" t="str">
        <f t="array" ref="F1212">IF(E1212="","",XLOOKUP(E1212,DATOS!$D$6:$D2624,DATOS!$C$6:$C2624,0,0,1))</f>
        <v/>
      </c>
      <c r="G1212" s="189"/>
      <c r="H1212" s="189"/>
      <c r="I1212" s="270"/>
      <c r="J1212" s="270"/>
      <c r="K1212" s="270" t="str">
        <f t="shared" si="3"/>
        <v/>
      </c>
      <c r="L1212" s="271" t="str">
        <f t="shared" si="4"/>
        <v/>
      </c>
      <c r="M1212" s="279"/>
      <c r="N1212" s="282"/>
      <c r="O1212" s="274"/>
      <c r="P1212" s="275"/>
      <c r="Q1212" s="275" t="str">
        <f t="shared" si="6"/>
        <v/>
      </c>
      <c r="R1212" s="281">
        <f t="shared" si="7"/>
        <v>0</v>
      </c>
      <c r="S1212" s="232" t="str">
        <f t="array" ref="S1212">XLOOKUP(E1212,PESOS!$A$2:$A2624,PESOS!$E$2:$E2624,"")</f>
        <v/>
      </c>
      <c r="T1212" s="223" t="str">
        <f t="shared" si="8"/>
        <v/>
      </c>
      <c r="V1212" s="277" t="str">
        <f t="shared" si="9"/>
        <v/>
      </c>
      <c r="W1212" s="233"/>
    </row>
    <row r="1213">
      <c r="B1213" s="199"/>
      <c r="C1213" s="223"/>
      <c r="E1213" s="223"/>
      <c r="F1213" s="223" t="str">
        <f t="array" ref="F1213">IF(E1213="","",XLOOKUP(E1213,DATOS!$D$6:$D2624,DATOS!$C$6:$C2624,0,0,1))</f>
        <v/>
      </c>
      <c r="G1213" s="189"/>
      <c r="H1213" s="189"/>
      <c r="I1213" s="270"/>
      <c r="J1213" s="270"/>
      <c r="K1213" s="270" t="str">
        <f t="shared" si="3"/>
        <v/>
      </c>
      <c r="L1213" s="271" t="str">
        <f t="shared" si="4"/>
        <v/>
      </c>
      <c r="M1213" s="279"/>
      <c r="N1213" s="282"/>
      <c r="O1213" s="274"/>
      <c r="P1213" s="275"/>
      <c r="Q1213" s="275" t="str">
        <f t="shared" si="6"/>
        <v/>
      </c>
      <c r="R1213" s="281">
        <f t="shared" si="7"/>
        <v>0</v>
      </c>
      <c r="S1213" s="232" t="str">
        <f t="array" ref="S1213">XLOOKUP(E1213,PESOS!$A$2:$A2624,PESOS!$E$2:$E2624,"")</f>
        <v/>
      </c>
      <c r="T1213" s="223" t="str">
        <f t="shared" si="8"/>
        <v/>
      </c>
      <c r="V1213" s="277" t="str">
        <f t="shared" si="9"/>
        <v/>
      </c>
      <c r="W1213" s="233"/>
    </row>
    <row r="1214">
      <c r="B1214" s="199"/>
      <c r="C1214" s="223"/>
      <c r="E1214" s="223"/>
      <c r="F1214" s="223" t="str">
        <f t="array" ref="F1214">IF(E1214="","",XLOOKUP(E1214,DATOS!$D$6:$D2624,DATOS!$C$6:$C2624,0,0,1))</f>
        <v/>
      </c>
      <c r="G1214" s="189"/>
      <c r="H1214" s="189"/>
      <c r="I1214" s="270"/>
      <c r="J1214" s="270"/>
      <c r="K1214" s="270" t="str">
        <f t="shared" si="3"/>
        <v/>
      </c>
      <c r="L1214" s="271" t="str">
        <f t="shared" si="4"/>
        <v/>
      </c>
      <c r="M1214" s="279"/>
      <c r="N1214" s="282"/>
      <c r="O1214" s="274"/>
      <c r="P1214" s="275"/>
      <c r="Q1214" s="275" t="str">
        <f t="shared" si="6"/>
        <v/>
      </c>
      <c r="R1214" s="281">
        <f t="shared" si="7"/>
        <v>0</v>
      </c>
      <c r="S1214" s="232" t="str">
        <f t="array" ref="S1214">XLOOKUP(E1214,PESOS!$A$2:$A2624,PESOS!$E$2:$E2624,"")</f>
        <v/>
      </c>
      <c r="T1214" s="223" t="str">
        <f t="shared" si="8"/>
        <v/>
      </c>
      <c r="V1214" s="277" t="str">
        <f t="shared" si="9"/>
        <v/>
      </c>
      <c r="W1214" s="233"/>
    </row>
    <row r="1215">
      <c r="B1215" s="199"/>
      <c r="C1215" s="223"/>
      <c r="E1215" s="223"/>
      <c r="F1215" s="223" t="str">
        <f t="array" ref="F1215">IF(E1215="","",XLOOKUP(E1215,DATOS!$D$6:$D2624,DATOS!$C$6:$C2624,0,0,1))</f>
        <v/>
      </c>
      <c r="G1215" s="189"/>
      <c r="H1215" s="189"/>
      <c r="I1215" s="270"/>
      <c r="J1215" s="270"/>
      <c r="K1215" s="270" t="str">
        <f t="shared" si="3"/>
        <v/>
      </c>
      <c r="L1215" s="271" t="str">
        <f t="shared" si="4"/>
        <v/>
      </c>
      <c r="M1215" s="279"/>
      <c r="N1215" s="282"/>
      <c r="O1215" s="274"/>
      <c r="P1215" s="275"/>
      <c r="Q1215" s="275" t="str">
        <f t="shared" si="6"/>
        <v/>
      </c>
      <c r="R1215" s="281">
        <f t="shared" si="7"/>
        <v>0</v>
      </c>
      <c r="S1215" s="232" t="str">
        <f t="array" ref="S1215">XLOOKUP(E1215,PESOS!$A$2:$A2624,PESOS!$E$2:$E2624,"")</f>
        <v/>
      </c>
      <c r="T1215" s="223" t="str">
        <f t="shared" si="8"/>
        <v/>
      </c>
      <c r="V1215" s="277" t="str">
        <f t="shared" si="9"/>
        <v/>
      </c>
      <c r="W1215" s="233"/>
    </row>
    <row r="1216">
      <c r="B1216" s="199"/>
      <c r="C1216" s="223"/>
      <c r="E1216" s="223"/>
      <c r="F1216" s="223" t="str">
        <f t="array" ref="F1216">IF(E1216="","",XLOOKUP(E1216,DATOS!$D$6:$D2624,DATOS!$C$6:$C2624,0,0,1))</f>
        <v/>
      </c>
      <c r="G1216" s="189"/>
      <c r="H1216" s="189"/>
      <c r="I1216" s="270"/>
      <c r="J1216" s="270"/>
      <c r="K1216" s="270" t="str">
        <f t="shared" si="3"/>
        <v/>
      </c>
      <c r="L1216" s="271" t="str">
        <f t="shared" si="4"/>
        <v/>
      </c>
      <c r="M1216" s="279"/>
      <c r="N1216" s="282"/>
      <c r="O1216" s="274"/>
      <c r="P1216" s="275"/>
      <c r="Q1216" s="275" t="str">
        <f t="shared" si="6"/>
        <v/>
      </c>
      <c r="R1216" s="281">
        <f t="shared" si="7"/>
        <v>0</v>
      </c>
      <c r="S1216" s="232" t="str">
        <f t="array" ref="S1216">XLOOKUP(E1216,PESOS!$A$2:$A2624,PESOS!$E$2:$E2624,"")</f>
        <v/>
      </c>
      <c r="T1216" s="223" t="str">
        <f t="shared" si="8"/>
        <v/>
      </c>
      <c r="V1216" s="277" t="str">
        <f t="shared" si="9"/>
        <v/>
      </c>
      <c r="W1216" s="233"/>
    </row>
    <row r="1217">
      <c r="B1217" s="199"/>
      <c r="C1217" s="223"/>
      <c r="E1217" s="223"/>
      <c r="F1217" s="223" t="str">
        <f t="array" ref="F1217">IF(E1217="","",XLOOKUP(E1217,DATOS!$D$6:$D2624,DATOS!$C$6:$C2624,0,0,1))</f>
        <v/>
      </c>
      <c r="G1217" s="189"/>
      <c r="H1217" s="189"/>
      <c r="I1217" s="270"/>
      <c r="J1217" s="270"/>
      <c r="K1217" s="270" t="str">
        <f t="shared" si="3"/>
        <v/>
      </c>
      <c r="L1217" s="271" t="str">
        <f t="shared" si="4"/>
        <v/>
      </c>
      <c r="M1217" s="279"/>
      <c r="N1217" s="282"/>
      <c r="O1217" s="274"/>
      <c r="P1217" s="275"/>
      <c r="Q1217" s="275" t="str">
        <f t="shared" si="6"/>
        <v/>
      </c>
      <c r="R1217" s="281">
        <f t="shared" si="7"/>
        <v>0</v>
      </c>
      <c r="S1217" s="232" t="str">
        <f t="array" ref="S1217">XLOOKUP(E1217,PESOS!$A$2:$A2624,PESOS!$E$2:$E2624,"")</f>
        <v/>
      </c>
      <c r="T1217" s="223" t="str">
        <f t="shared" si="8"/>
        <v/>
      </c>
      <c r="V1217" s="277" t="str">
        <f t="shared" si="9"/>
        <v/>
      </c>
      <c r="W1217" s="233"/>
    </row>
    <row r="1218">
      <c r="B1218" s="199"/>
      <c r="C1218" s="223"/>
      <c r="E1218" s="223"/>
      <c r="F1218" s="223" t="str">
        <f t="array" ref="F1218">IF(E1218="","",XLOOKUP(E1218,DATOS!$D$6:$D2624,DATOS!$C$6:$C2624,0,0,1))</f>
        <v/>
      </c>
      <c r="G1218" s="189"/>
      <c r="H1218" s="189"/>
      <c r="I1218" s="270"/>
      <c r="J1218" s="270"/>
      <c r="K1218" s="270" t="str">
        <f t="shared" si="3"/>
        <v/>
      </c>
      <c r="L1218" s="271" t="str">
        <f t="shared" si="4"/>
        <v/>
      </c>
      <c r="M1218" s="279"/>
      <c r="N1218" s="282"/>
      <c r="O1218" s="274"/>
      <c r="P1218" s="275"/>
      <c r="Q1218" s="275" t="str">
        <f t="shared" si="6"/>
        <v/>
      </c>
      <c r="R1218" s="281">
        <f t="shared" si="7"/>
        <v>0</v>
      </c>
      <c r="S1218" s="232" t="str">
        <f t="array" ref="S1218">XLOOKUP(E1218,PESOS!$A$2:$A2624,PESOS!$E$2:$E2624,"")</f>
        <v/>
      </c>
      <c r="T1218" s="223" t="str">
        <f t="shared" si="8"/>
        <v/>
      </c>
      <c r="V1218" s="277" t="str">
        <f t="shared" si="9"/>
        <v/>
      </c>
      <c r="W1218" s="233"/>
    </row>
    <row r="1219">
      <c r="B1219" s="199"/>
      <c r="C1219" s="223"/>
      <c r="E1219" s="223"/>
      <c r="F1219" s="223" t="str">
        <f t="array" ref="F1219">IF(E1219="","",XLOOKUP(E1219,DATOS!$D$6:$D2624,DATOS!$C$6:$C2624,0,0,1))</f>
        <v/>
      </c>
      <c r="G1219" s="189"/>
      <c r="H1219" s="189"/>
      <c r="I1219" s="270"/>
      <c r="J1219" s="270"/>
      <c r="K1219" s="270" t="str">
        <f t="shared" si="3"/>
        <v/>
      </c>
      <c r="L1219" s="271" t="str">
        <f t="shared" si="4"/>
        <v/>
      </c>
      <c r="M1219" s="279"/>
      <c r="N1219" s="282"/>
      <c r="O1219" s="274"/>
      <c r="P1219" s="275"/>
      <c r="Q1219" s="275" t="str">
        <f t="shared" si="6"/>
        <v/>
      </c>
      <c r="R1219" s="281">
        <f t="shared" si="7"/>
        <v>0</v>
      </c>
      <c r="S1219" s="232" t="str">
        <f t="array" ref="S1219">XLOOKUP(E1219,PESOS!$A$2:$A2624,PESOS!$E$2:$E2624,"")</f>
        <v/>
      </c>
      <c r="T1219" s="223" t="str">
        <f t="shared" si="8"/>
        <v/>
      </c>
      <c r="V1219" s="277" t="str">
        <f t="shared" si="9"/>
        <v/>
      </c>
      <c r="W1219" s="233"/>
    </row>
    <row r="1220">
      <c r="B1220" s="199"/>
      <c r="C1220" s="223"/>
      <c r="E1220" s="223"/>
      <c r="F1220" s="223" t="str">
        <f t="array" ref="F1220">IF(E1220="","",XLOOKUP(E1220,DATOS!$D$6:$D2624,DATOS!$C$6:$C2624,0,0,1))</f>
        <v/>
      </c>
      <c r="G1220" s="189"/>
      <c r="H1220" s="189"/>
      <c r="I1220" s="270"/>
      <c r="J1220" s="270"/>
      <c r="K1220" s="270" t="str">
        <f t="shared" si="3"/>
        <v/>
      </c>
      <c r="L1220" s="271" t="str">
        <f t="shared" si="4"/>
        <v/>
      </c>
      <c r="M1220" s="279"/>
      <c r="N1220" s="282"/>
      <c r="O1220" s="274"/>
      <c r="P1220" s="275"/>
      <c r="Q1220" s="275" t="str">
        <f t="shared" si="6"/>
        <v/>
      </c>
      <c r="R1220" s="281">
        <f t="shared" si="7"/>
        <v>0</v>
      </c>
      <c r="S1220" s="232" t="str">
        <f t="array" ref="S1220">XLOOKUP(E1220,PESOS!$A$2:$A2624,PESOS!$E$2:$E2624,"")</f>
        <v/>
      </c>
      <c r="T1220" s="223" t="str">
        <f t="shared" si="8"/>
        <v/>
      </c>
      <c r="V1220" s="277" t="str">
        <f t="shared" si="9"/>
        <v/>
      </c>
      <c r="W1220" s="233"/>
    </row>
    <row r="1221">
      <c r="B1221" s="199"/>
      <c r="C1221" s="223"/>
      <c r="E1221" s="223"/>
      <c r="F1221" s="223" t="str">
        <f t="array" ref="F1221">IF(E1221="","",XLOOKUP(E1221,DATOS!$D$6:$D2624,DATOS!$C$6:$C2624,0,0,1))</f>
        <v/>
      </c>
      <c r="G1221" s="189"/>
      <c r="H1221" s="189"/>
      <c r="I1221" s="270"/>
      <c r="J1221" s="270"/>
      <c r="K1221" s="270" t="str">
        <f t="shared" si="3"/>
        <v/>
      </c>
      <c r="L1221" s="271" t="str">
        <f t="shared" si="4"/>
        <v/>
      </c>
      <c r="M1221" s="279"/>
      <c r="N1221" s="282"/>
      <c r="O1221" s="274"/>
      <c r="P1221" s="275"/>
      <c r="Q1221" s="275" t="str">
        <f t="shared" si="6"/>
        <v/>
      </c>
      <c r="R1221" s="281">
        <f t="shared" si="7"/>
        <v>0</v>
      </c>
      <c r="S1221" s="232" t="str">
        <f t="array" ref="S1221">XLOOKUP(E1221,PESOS!$A$2:$A2624,PESOS!$E$2:$E2624,"")</f>
        <v/>
      </c>
      <c r="T1221" s="223" t="str">
        <f t="shared" si="8"/>
        <v/>
      </c>
      <c r="V1221" s="277" t="str">
        <f t="shared" si="9"/>
        <v/>
      </c>
      <c r="W1221" s="233"/>
    </row>
    <row r="1222">
      <c r="B1222" s="199"/>
      <c r="C1222" s="223"/>
      <c r="E1222" s="223"/>
      <c r="F1222" s="223" t="str">
        <f t="array" ref="F1222">IF(E1222="","",XLOOKUP(E1222,DATOS!$D$6:$D2624,DATOS!$C$6:$C2624,0,0,1))</f>
        <v/>
      </c>
      <c r="G1222" s="189"/>
      <c r="H1222" s="189"/>
      <c r="I1222" s="270"/>
      <c r="J1222" s="270"/>
      <c r="K1222" s="270" t="str">
        <f t="shared" si="3"/>
        <v/>
      </c>
      <c r="L1222" s="271" t="str">
        <f t="shared" si="4"/>
        <v/>
      </c>
      <c r="M1222" s="279"/>
      <c r="N1222" s="282"/>
      <c r="O1222" s="274"/>
      <c r="P1222" s="275"/>
      <c r="Q1222" s="275" t="str">
        <f t="shared" si="6"/>
        <v/>
      </c>
      <c r="R1222" s="281">
        <f t="shared" si="7"/>
        <v>0</v>
      </c>
      <c r="S1222" s="232" t="str">
        <f t="array" ref="S1222">XLOOKUP(E1222,PESOS!$A$2:$A2624,PESOS!$E$2:$E2624,"")</f>
        <v/>
      </c>
      <c r="T1222" s="223" t="str">
        <f t="shared" si="8"/>
        <v/>
      </c>
      <c r="V1222" s="277" t="str">
        <f t="shared" si="9"/>
        <v/>
      </c>
      <c r="W1222" s="233"/>
    </row>
    <row r="1223">
      <c r="B1223" s="199"/>
      <c r="C1223" s="223"/>
      <c r="E1223" s="223"/>
      <c r="F1223" s="223" t="str">
        <f t="array" ref="F1223">IF(E1223="","",XLOOKUP(E1223,DATOS!$D$6:$D2624,DATOS!$C$6:$C2624,0,0,1))</f>
        <v/>
      </c>
      <c r="G1223" s="189"/>
      <c r="H1223" s="189"/>
      <c r="I1223" s="270"/>
      <c r="J1223" s="270"/>
      <c r="K1223" s="270" t="str">
        <f t="shared" si="3"/>
        <v/>
      </c>
      <c r="L1223" s="271" t="str">
        <f t="shared" si="4"/>
        <v/>
      </c>
      <c r="M1223" s="279"/>
      <c r="N1223" s="282"/>
      <c r="O1223" s="274"/>
      <c r="P1223" s="275"/>
      <c r="Q1223" s="275" t="str">
        <f t="shared" si="6"/>
        <v/>
      </c>
      <c r="R1223" s="281">
        <f t="shared" si="7"/>
        <v>0</v>
      </c>
      <c r="S1223" s="232" t="str">
        <f t="array" ref="S1223">XLOOKUP(E1223,PESOS!$A$2:$A2624,PESOS!$E$2:$E2624,"")</f>
        <v/>
      </c>
      <c r="T1223" s="223" t="str">
        <f t="shared" si="8"/>
        <v/>
      </c>
      <c r="V1223" s="277" t="str">
        <f t="shared" si="9"/>
        <v/>
      </c>
      <c r="W1223" s="233"/>
    </row>
    <row r="1224">
      <c r="B1224" s="199"/>
      <c r="C1224" s="223"/>
      <c r="E1224" s="223"/>
      <c r="F1224" s="223" t="str">
        <f t="array" ref="F1224">IF(E1224="","",XLOOKUP(E1224,DATOS!$D$6:$D2624,DATOS!$C$6:$C2624,0,0,1))</f>
        <v/>
      </c>
      <c r="G1224" s="189"/>
      <c r="H1224" s="189"/>
      <c r="I1224" s="270"/>
      <c r="J1224" s="270"/>
      <c r="K1224" s="270" t="str">
        <f t="shared" si="3"/>
        <v/>
      </c>
      <c r="L1224" s="271" t="str">
        <f t="shared" si="4"/>
        <v/>
      </c>
      <c r="M1224" s="279"/>
      <c r="N1224" s="282"/>
      <c r="O1224" s="274"/>
      <c r="P1224" s="275"/>
      <c r="Q1224" s="275" t="str">
        <f t="shared" si="6"/>
        <v/>
      </c>
      <c r="R1224" s="281">
        <f t="shared" si="7"/>
        <v>0</v>
      </c>
      <c r="S1224" s="232" t="str">
        <f t="array" ref="S1224">XLOOKUP(E1224,PESOS!$A$2:$A2624,PESOS!$E$2:$E2624,"")</f>
        <v/>
      </c>
      <c r="T1224" s="223" t="str">
        <f t="shared" si="8"/>
        <v/>
      </c>
      <c r="V1224" s="277" t="str">
        <f t="shared" si="9"/>
        <v/>
      </c>
      <c r="W1224" s="233"/>
    </row>
    <row r="1225">
      <c r="B1225" s="199"/>
      <c r="C1225" s="223"/>
      <c r="E1225" s="223"/>
      <c r="F1225" s="223" t="str">
        <f t="array" ref="F1225">IF(E1225="","",XLOOKUP(E1225,DATOS!$D$6:$D2624,DATOS!$C$6:$C2624,0,0,1))</f>
        <v/>
      </c>
      <c r="G1225" s="189"/>
      <c r="H1225" s="189"/>
      <c r="I1225" s="270"/>
      <c r="J1225" s="270"/>
      <c r="K1225" s="270" t="str">
        <f t="shared" si="3"/>
        <v/>
      </c>
      <c r="L1225" s="271" t="str">
        <f t="shared" si="4"/>
        <v/>
      </c>
      <c r="M1225" s="279"/>
      <c r="N1225" s="282"/>
      <c r="O1225" s="274"/>
      <c r="P1225" s="275"/>
      <c r="Q1225" s="275" t="str">
        <f t="shared" si="6"/>
        <v/>
      </c>
      <c r="R1225" s="281">
        <f t="shared" si="7"/>
        <v>0</v>
      </c>
      <c r="S1225" s="232" t="str">
        <f t="array" ref="S1225">XLOOKUP(E1225,PESOS!$A$2:$A2624,PESOS!$E$2:$E2624,"")</f>
        <v/>
      </c>
      <c r="T1225" s="223" t="str">
        <f t="shared" si="8"/>
        <v/>
      </c>
      <c r="V1225" s="277" t="str">
        <f t="shared" si="9"/>
        <v/>
      </c>
      <c r="W1225" s="233"/>
    </row>
    <row r="1226">
      <c r="B1226" s="199"/>
      <c r="C1226" s="223"/>
      <c r="E1226" s="223"/>
      <c r="F1226" s="223" t="str">
        <f t="array" ref="F1226">IF(E1226="","",XLOOKUP(E1226,DATOS!$D$6:$D2624,DATOS!$C$6:$C2624,0,0,1))</f>
        <v/>
      </c>
      <c r="G1226" s="189"/>
      <c r="H1226" s="189"/>
      <c r="I1226" s="270"/>
      <c r="J1226" s="270"/>
      <c r="K1226" s="270" t="str">
        <f t="shared" si="3"/>
        <v/>
      </c>
      <c r="L1226" s="271" t="str">
        <f t="shared" si="4"/>
        <v/>
      </c>
      <c r="M1226" s="279"/>
      <c r="N1226" s="282"/>
      <c r="O1226" s="274"/>
      <c r="P1226" s="275"/>
      <c r="Q1226" s="275" t="str">
        <f t="shared" si="6"/>
        <v/>
      </c>
      <c r="R1226" s="281">
        <f t="shared" si="7"/>
        <v>0</v>
      </c>
      <c r="S1226" s="232" t="str">
        <f t="array" ref="S1226">XLOOKUP(E1226,PESOS!$A$2:$A2624,PESOS!$E$2:$E2624,"")</f>
        <v/>
      </c>
      <c r="T1226" s="223" t="str">
        <f t="shared" si="8"/>
        <v/>
      </c>
      <c r="V1226" s="277" t="str">
        <f t="shared" si="9"/>
        <v/>
      </c>
      <c r="W1226" s="233"/>
    </row>
    <row r="1227">
      <c r="B1227" s="199"/>
      <c r="C1227" s="223"/>
      <c r="E1227" s="223"/>
      <c r="F1227" s="223" t="str">
        <f t="array" ref="F1227">IF(E1227="","",XLOOKUP(E1227,DATOS!$D$6:$D2624,DATOS!$C$6:$C2624,0,0,1))</f>
        <v/>
      </c>
      <c r="G1227" s="189"/>
      <c r="H1227" s="189"/>
      <c r="I1227" s="270"/>
      <c r="J1227" s="270"/>
      <c r="K1227" s="270" t="str">
        <f t="shared" si="3"/>
        <v/>
      </c>
      <c r="L1227" s="271" t="str">
        <f t="shared" si="4"/>
        <v/>
      </c>
      <c r="M1227" s="279"/>
      <c r="N1227" s="282"/>
      <c r="O1227" s="274"/>
      <c r="P1227" s="275"/>
      <c r="Q1227" s="275" t="str">
        <f t="shared" si="6"/>
        <v/>
      </c>
      <c r="R1227" s="281">
        <f t="shared" si="7"/>
        <v>0</v>
      </c>
      <c r="S1227" s="232" t="str">
        <f t="array" ref="S1227">XLOOKUP(E1227,PESOS!$A$2:$A2624,PESOS!$E$2:$E2624,"")</f>
        <v/>
      </c>
      <c r="T1227" s="223" t="str">
        <f t="shared" si="8"/>
        <v/>
      </c>
      <c r="V1227" s="277" t="str">
        <f t="shared" si="9"/>
        <v/>
      </c>
      <c r="W1227" s="233"/>
    </row>
    <row r="1228">
      <c r="B1228" s="199"/>
      <c r="C1228" s="223"/>
      <c r="E1228" s="223"/>
      <c r="F1228" s="223" t="str">
        <f t="array" ref="F1228">IF(E1228="","",XLOOKUP(E1228,DATOS!$D$6:$D2624,DATOS!$C$6:$C2624,0,0,1))</f>
        <v/>
      </c>
      <c r="G1228" s="189"/>
      <c r="H1228" s="189"/>
      <c r="I1228" s="270"/>
      <c r="J1228" s="270"/>
      <c r="K1228" s="270" t="str">
        <f t="shared" si="3"/>
        <v/>
      </c>
      <c r="L1228" s="271" t="str">
        <f t="shared" si="4"/>
        <v/>
      </c>
      <c r="M1228" s="279"/>
      <c r="N1228" s="282"/>
      <c r="O1228" s="274"/>
      <c r="P1228" s="275"/>
      <c r="Q1228" s="275" t="str">
        <f t="shared" si="6"/>
        <v/>
      </c>
      <c r="R1228" s="281">
        <f t="shared" si="7"/>
        <v>0</v>
      </c>
      <c r="S1228" s="232" t="str">
        <f t="array" ref="S1228">XLOOKUP(E1228,PESOS!$A$2:$A2624,PESOS!$E$2:$E2624,"")</f>
        <v/>
      </c>
      <c r="T1228" s="223" t="str">
        <f t="shared" si="8"/>
        <v/>
      </c>
      <c r="V1228" s="277" t="str">
        <f t="shared" si="9"/>
        <v/>
      </c>
      <c r="W1228" s="233"/>
    </row>
    <row r="1229">
      <c r="B1229" s="199"/>
      <c r="C1229" s="223"/>
      <c r="E1229" s="223"/>
      <c r="F1229" s="223" t="str">
        <f t="array" ref="F1229">IF(E1229="","",XLOOKUP(E1229,DATOS!$D$6:$D2624,DATOS!$C$6:$C2624,0,0,1))</f>
        <v/>
      </c>
      <c r="G1229" s="189"/>
      <c r="H1229" s="189"/>
      <c r="I1229" s="270"/>
      <c r="J1229" s="270"/>
      <c r="K1229" s="270" t="str">
        <f t="shared" si="3"/>
        <v/>
      </c>
      <c r="L1229" s="271" t="str">
        <f t="shared" si="4"/>
        <v/>
      </c>
      <c r="M1229" s="279"/>
      <c r="N1229" s="282"/>
      <c r="O1229" s="274"/>
      <c r="P1229" s="275"/>
      <c r="Q1229" s="275" t="str">
        <f t="shared" si="6"/>
        <v/>
      </c>
      <c r="R1229" s="281">
        <f t="shared" si="7"/>
        <v>0</v>
      </c>
      <c r="S1229" s="232" t="str">
        <f t="array" ref="S1229">XLOOKUP(E1229,PESOS!$A$2:$A2624,PESOS!$E$2:$E2624,"")</f>
        <v/>
      </c>
      <c r="T1229" s="223" t="str">
        <f t="shared" si="8"/>
        <v/>
      </c>
      <c r="V1229" s="277" t="str">
        <f t="shared" si="9"/>
        <v/>
      </c>
      <c r="W1229" s="233"/>
    </row>
    <row r="1230">
      <c r="B1230" s="199"/>
      <c r="C1230" s="223"/>
      <c r="E1230" s="223"/>
      <c r="F1230" s="223" t="str">
        <f t="array" ref="F1230">IF(E1230="","",XLOOKUP(E1230,DATOS!$D$6:$D2624,DATOS!$C$6:$C2624,0,0,1))</f>
        <v/>
      </c>
      <c r="G1230" s="189"/>
      <c r="H1230" s="189"/>
      <c r="I1230" s="270"/>
      <c r="J1230" s="270"/>
      <c r="K1230" s="270" t="str">
        <f t="shared" si="3"/>
        <v/>
      </c>
      <c r="L1230" s="271" t="str">
        <f t="shared" si="4"/>
        <v/>
      </c>
      <c r="M1230" s="279"/>
      <c r="N1230" s="282"/>
      <c r="O1230" s="274"/>
      <c r="P1230" s="275"/>
      <c r="Q1230" s="275" t="str">
        <f t="shared" si="6"/>
        <v/>
      </c>
      <c r="R1230" s="281">
        <f t="shared" si="7"/>
        <v>0</v>
      </c>
      <c r="S1230" s="232" t="str">
        <f t="array" ref="S1230">XLOOKUP(E1230,PESOS!$A$2:$A2624,PESOS!$E$2:$E2624,"")</f>
        <v/>
      </c>
      <c r="T1230" s="223" t="str">
        <f t="shared" si="8"/>
        <v/>
      </c>
      <c r="V1230" s="277" t="str">
        <f t="shared" si="9"/>
        <v/>
      </c>
      <c r="W1230" s="233"/>
    </row>
    <row r="1231">
      <c r="B1231" s="199"/>
      <c r="C1231" s="223"/>
      <c r="E1231" s="223"/>
      <c r="F1231" s="223" t="str">
        <f t="array" ref="F1231">IF(E1231="","",XLOOKUP(E1231,DATOS!$D$6:$D2624,DATOS!$C$6:$C2624,0,0,1))</f>
        <v/>
      </c>
      <c r="G1231" s="189"/>
      <c r="H1231" s="189"/>
      <c r="I1231" s="270"/>
      <c r="J1231" s="270"/>
      <c r="K1231" s="270" t="str">
        <f t="shared" si="3"/>
        <v/>
      </c>
      <c r="L1231" s="271" t="str">
        <f t="shared" si="4"/>
        <v/>
      </c>
      <c r="M1231" s="279"/>
      <c r="N1231" s="282"/>
      <c r="O1231" s="274"/>
      <c r="P1231" s="275"/>
      <c r="Q1231" s="275" t="str">
        <f t="shared" si="6"/>
        <v/>
      </c>
      <c r="R1231" s="281">
        <f t="shared" si="7"/>
        <v>0</v>
      </c>
      <c r="S1231" s="232" t="str">
        <f t="array" ref="S1231">XLOOKUP(E1231,PESOS!$A$2:$A2624,PESOS!$E$2:$E2624,"")</f>
        <v/>
      </c>
      <c r="T1231" s="223" t="str">
        <f t="shared" si="8"/>
        <v/>
      </c>
      <c r="V1231" s="277" t="str">
        <f t="shared" si="9"/>
        <v/>
      </c>
      <c r="W1231" s="233"/>
    </row>
    <row r="1232">
      <c r="B1232" s="199"/>
      <c r="C1232" s="223"/>
      <c r="E1232" s="223"/>
      <c r="F1232" s="223" t="str">
        <f t="array" ref="F1232">IF(E1232="","",XLOOKUP(E1232,DATOS!$D$6:$D2624,DATOS!$C$6:$C2624,0,0,1))</f>
        <v/>
      </c>
      <c r="G1232" s="189"/>
      <c r="H1232" s="189"/>
      <c r="I1232" s="270"/>
      <c r="J1232" s="270"/>
      <c r="K1232" s="270" t="str">
        <f t="shared" si="3"/>
        <v/>
      </c>
      <c r="L1232" s="271" t="str">
        <f t="shared" si="4"/>
        <v/>
      </c>
      <c r="M1232" s="279"/>
      <c r="N1232" s="282"/>
      <c r="O1232" s="274"/>
      <c r="P1232" s="275"/>
      <c r="Q1232" s="275" t="str">
        <f t="shared" si="6"/>
        <v/>
      </c>
      <c r="R1232" s="281">
        <f t="shared" si="7"/>
        <v>0</v>
      </c>
      <c r="S1232" s="232" t="str">
        <f t="array" ref="S1232">XLOOKUP(E1232,PESOS!$A$2:$A2624,PESOS!$E$2:$E2624,"")</f>
        <v/>
      </c>
      <c r="T1232" s="223" t="str">
        <f t="shared" si="8"/>
        <v/>
      </c>
      <c r="V1232" s="277" t="str">
        <f t="shared" si="9"/>
        <v/>
      </c>
      <c r="W1232" s="233"/>
    </row>
    <row r="1233">
      <c r="B1233" s="199"/>
      <c r="C1233" s="223"/>
      <c r="E1233" s="223"/>
      <c r="F1233" s="223" t="str">
        <f t="array" ref="F1233">IF(E1233="","",XLOOKUP(E1233,DATOS!$D$6:$D2624,DATOS!$C$6:$C2624,0,0,1))</f>
        <v/>
      </c>
      <c r="G1233" s="189"/>
      <c r="H1233" s="189"/>
      <c r="I1233" s="270"/>
      <c r="J1233" s="270"/>
      <c r="K1233" s="270" t="str">
        <f t="shared" si="3"/>
        <v/>
      </c>
      <c r="L1233" s="271" t="str">
        <f t="shared" si="4"/>
        <v/>
      </c>
      <c r="M1233" s="279"/>
      <c r="N1233" s="282"/>
      <c r="O1233" s="274"/>
      <c r="P1233" s="275"/>
      <c r="Q1233" s="275" t="str">
        <f t="shared" si="6"/>
        <v/>
      </c>
      <c r="R1233" s="281">
        <f t="shared" si="7"/>
        <v>0</v>
      </c>
      <c r="S1233" s="232" t="str">
        <f t="array" ref="S1233">XLOOKUP(E1233,PESOS!$A$2:$A2624,PESOS!$E$2:$E2624,"")</f>
        <v/>
      </c>
      <c r="T1233" s="223" t="str">
        <f t="shared" si="8"/>
        <v/>
      </c>
      <c r="V1233" s="277" t="str">
        <f t="shared" si="9"/>
        <v/>
      </c>
      <c r="W1233" s="233"/>
    </row>
    <row r="1234">
      <c r="B1234" s="199"/>
      <c r="C1234" s="223"/>
      <c r="E1234" s="223"/>
      <c r="F1234" s="223" t="str">
        <f t="array" ref="F1234">IF(E1234="","",XLOOKUP(E1234,DATOS!$D$6:$D2624,DATOS!$C$6:$C2624,0,0,1))</f>
        <v/>
      </c>
      <c r="G1234" s="189"/>
      <c r="H1234" s="189"/>
      <c r="I1234" s="270"/>
      <c r="J1234" s="270"/>
      <c r="K1234" s="270" t="str">
        <f t="shared" si="3"/>
        <v/>
      </c>
      <c r="L1234" s="271" t="str">
        <f t="shared" si="4"/>
        <v/>
      </c>
      <c r="M1234" s="279"/>
      <c r="N1234" s="282"/>
      <c r="O1234" s="274"/>
      <c r="P1234" s="275"/>
      <c r="Q1234" s="275" t="str">
        <f t="shared" si="6"/>
        <v/>
      </c>
      <c r="R1234" s="281">
        <f t="shared" si="7"/>
        <v>0</v>
      </c>
      <c r="S1234" s="232" t="str">
        <f t="array" ref="S1234">XLOOKUP(E1234,PESOS!$A$2:$A2624,PESOS!$E$2:$E2624,"")</f>
        <v/>
      </c>
      <c r="T1234" s="223" t="str">
        <f t="shared" si="8"/>
        <v/>
      </c>
      <c r="V1234" s="277" t="str">
        <f t="shared" si="9"/>
        <v/>
      </c>
      <c r="W1234" s="233"/>
    </row>
    <row r="1235">
      <c r="B1235" s="199"/>
      <c r="C1235" s="223"/>
      <c r="E1235" s="223"/>
      <c r="F1235" s="223" t="str">
        <f t="array" ref="F1235">IF(E1235="","",XLOOKUP(E1235,DATOS!$D$6:$D2624,DATOS!$C$6:$C2624,0,0,1))</f>
        <v/>
      </c>
      <c r="G1235" s="189"/>
      <c r="H1235" s="189"/>
      <c r="I1235" s="270"/>
      <c r="J1235" s="270"/>
      <c r="K1235" s="270" t="str">
        <f t="shared" si="3"/>
        <v/>
      </c>
      <c r="L1235" s="271" t="str">
        <f t="shared" si="4"/>
        <v/>
      </c>
      <c r="M1235" s="279"/>
      <c r="N1235" s="282"/>
      <c r="O1235" s="274"/>
      <c r="P1235" s="275"/>
      <c r="Q1235" s="275" t="str">
        <f t="shared" si="6"/>
        <v/>
      </c>
      <c r="R1235" s="281">
        <f t="shared" si="7"/>
        <v>0</v>
      </c>
      <c r="S1235" s="232" t="str">
        <f t="array" ref="S1235">XLOOKUP(E1235,PESOS!$A$2:$A2624,PESOS!$E$2:$E2624,"")</f>
        <v/>
      </c>
      <c r="T1235" s="223" t="str">
        <f t="shared" si="8"/>
        <v/>
      </c>
      <c r="V1235" s="277" t="str">
        <f t="shared" si="9"/>
        <v/>
      </c>
      <c r="W1235" s="233"/>
    </row>
    <row r="1236">
      <c r="B1236" s="199"/>
      <c r="C1236" s="223"/>
      <c r="E1236" s="223"/>
      <c r="F1236" s="223" t="str">
        <f t="array" ref="F1236">IF(E1236="","",XLOOKUP(E1236,DATOS!$D$6:$D2624,DATOS!$C$6:$C2624,0,0,1))</f>
        <v/>
      </c>
      <c r="G1236" s="189"/>
      <c r="H1236" s="189"/>
      <c r="I1236" s="270"/>
      <c r="J1236" s="270"/>
      <c r="K1236" s="270" t="str">
        <f t="shared" si="3"/>
        <v/>
      </c>
      <c r="L1236" s="271" t="str">
        <f t="shared" si="4"/>
        <v/>
      </c>
      <c r="M1236" s="279"/>
      <c r="N1236" s="282"/>
      <c r="O1236" s="274"/>
      <c r="P1236" s="275"/>
      <c r="Q1236" s="275" t="str">
        <f t="shared" si="6"/>
        <v/>
      </c>
      <c r="R1236" s="281">
        <f t="shared" si="7"/>
        <v>0</v>
      </c>
      <c r="S1236" s="232" t="str">
        <f t="array" ref="S1236">XLOOKUP(E1236,PESOS!$A$2:$A2624,PESOS!$E$2:$E2624,"")</f>
        <v/>
      </c>
      <c r="T1236" s="223" t="str">
        <f t="shared" si="8"/>
        <v/>
      </c>
      <c r="V1236" s="277" t="str">
        <f t="shared" si="9"/>
        <v/>
      </c>
      <c r="W1236" s="233"/>
    </row>
    <row r="1237">
      <c r="B1237" s="199"/>
      <c r="C1237" s="223"/>
      <c r="E1237" s="223"/>
      <c r="F1237" s="223" t="str">
        <f t="array" ref="F1237">IF(E1237="","",XLOOKUP(E1237,DATOS!$D$6:$D2624,DATOS!$C$6:$C2624,0,0,1))</f>
        <v/>
      </c>
      <c r="G1237" s="189"/>
      <c r="H1237" s="189"/>
      <c r="I1237" s="270"/>
      <c r="J1237" s="270"/>
      <c r="K1237" s="270" t="str">
        <f t="shared" si="3"/>
        <v/>
      </c>
      <c r="L1237" s="271" t="str">
        <f t="shared" si="4"/>
        <v/>
      </c>
      <c r="M1237" s="279"/>
      <c r="N1237" s="282"/>
      <c r="O1237" s="274"/>
      <c r="P1237" s="275"/>
      <c r="Q1237" s="275" t="str">
        <f t="shared" si="6"/>
        <v/>
      </c>
      <c r="R1237" s="281">
        <f t="shared" si="7"/>
        <v>0</v>
      </c>
      <c r="S1237" s="232" t="str">
        <f t="array" ref="S1237">XLOOKUP(E1237,PESOS!$A$2:$A2624,PESOS!$E$2:$E2624,"")</f>
        <v/>
      </c>
      <c r="T1237" s="223" t="str">
        <f t="shared" si="8"/>
        <v/>
      </c>
      <c r="V1237" s="277" t="str">
        <f t="shared" si="9"/>
        <v/>
      </c>
      <c r="W1237" s="233"/>
    </row>
    <row r="1238">
      <c r="B1238" s="199"/>
      <c r="C1238" s="223"/>
      <c r="E1238" s="223"/>
      <c r="F1238" s="223" t="str">
        <f t="array" ref="F1238">IF(E1238="","",XLOOKUP(E1238,DATOS!$D$6:$D2624,DATOS!$C$6:$C2624,0,0,1))</f>
        <v/>
      </c>
      <c r="G1238" s="189"/>
      <c r="H1238" s="189"/>
      <c r="I1238" s="270"/>
      <c r="J1238" s="270"/>
      <c r="K1238" s="270" t="str">
        <f t="shared" si="3"/>
        <v/>
      </c>
      <c r="L1238" s="271" t="str">
        <f t="shared" si="4"/>
        <v/>
      </c>
      <c r="M1238" s="279"/>
      <c r="N1238" s="282"/>
      <c r="O1238" s="274"/>
      <c r="P1238" s="275"/>
      <c r="Q1238" s="275" t="str">
        <f t="shared" si="6"/>
        <v/>
      </c>
      <c r="R1238" s="281">
        <f t="shared" si="7"/>
        <v>0</v>
      </c>
      <c r="S1238" s="232" t="str">
        <f t="array" ref="S1238">XLOOKUP(E1238,PESOS!$A$2:$A2624,PESOS!$E$2:$E2624,"")</f>
        <v/>
      </c>
      <c r="T1238" s="223" t="str">
        <f t="shared" si="8"/>
        <v/>
      </c>
      <c r="V1238" s="277" t="str">
        <f t="shared" si="9"/>
        <v/>
      </c>
      <c r="W1238" s="233"/>
    </row>
    <row r="1239">
      <c r="B1239" s="199"/>
      <c r="C1239" s="223"/>
      <c r="E1239" s="223"/>
      <c r="F1239" s="223" t="str">
        <f t="array" ref="F1239">IF(E1239="","",XLOOKUP(E1239,DATOS!$D$6:$D2624,DATOS!$C$6:$C2624,0,0,1))</f>
        <v/>
      </c>
      <c r="G1239" s="189"/>
      <c r="H1239" s="189"/>
      <c r="I1239" s="270"/>
      <c r="J1239" s="270"/>
      <c r="K1239" s="270" t="str">
        <f t="shared" si="3"/>
        <v/>
      </c>
      <c r="L1239" s="271" t="str">
        <f t="shared" si="4"/>
        <v/>
      </c>
      <c r="M1239" s="279"/>
      <c r="N1239" s="282"/>
      <c r="O1239" s="274"/>
      <c r="P1239" s="275"/>
      <c r="Q1239" s="275" t="str">
        <f t="shared" si="6"/>
        <v/>
      </c>
      <c r="R1239" s="281">
        <f t="shared" si="7"/>
        <v>0</v>
      </c>
      <c r="S1239" s="232" t="str">
        <f t="array" ref="S1239">XLOOKUP(E1239,PESOS!$A$2:$A2624,PESOS!$E$2:$E2624,"")</f>
        <v/>
      </c>
      <c r="T1239" s="223" t="str">
        <f t="shared" si="8"/>
        <v/>
      </c>
      <c r="V1239" s="277" t="str">
        <f t="shared" si="9"/>
        <v/>
      </c>
      <c r="W1239" s="233"/>
    </row>
    <row r="1240">
      <c r="B1240" s="199"/>
      <c r="C1240" s="223"/>
      <c r="E1240" s="223"/>
      <c r="F1240" s="223" t="str">
        <f t="array" ref="F1240">IF(E1240="","",XLOOKUP(E1240,DATOS!$D$6:$D2624,DATOS!$C$6:$C2624,0,0,1))</f>
        <v/>
      </c>
      <c r="G1240" s="189"/>
      <c r="H1240" s="189"/>
      <c r="I1240" s="270"/>
      <c r="J1240" s="270"/>
      <c r="K1240" s="270" t="str">
        <f t="shared" si="3"/>
        <v/>
      </c>
      <c r="L1240" s="271" t="str">
        <f t="shared" si="4"/>
        <v/>
      </c>
      <c r="M1240" s="279"/>
      <c r="N1240" s="282"/>
      <c r="O1240" s="274"/>
      <c r="P1240" s="275"/>
      <c r="Q1240" s="275" t="str">
        <f t="shared" si="6"/>
        <v/>
      </c>
      <c r="R1240" s="281">
        <f t="shared" si="7"/>
        <v>0</v>
      </c>
      <c r="S1240" s="232" t="str">
        <f t="array" ref="S1240">XLOOKUP(E1240,PESOS!$A$2:$A2624,PESOS!$E$2:$E2624,"")</f>
        <v/>
      </c>
      <c r="T1240" s="223" t="str">
        <f t="shared" si="8"/>
        <v/>
      </c>
      <c r="V1240" s="277" t="str">
        <f t="shared" si="9"/>
        <v/>
      </c>
      <c r="W1240" s="233"/>
    </row>
    <row r="1241">
      <c r="B1241" s="199"/>
      <c r="C1241" s="223"/>
      <c r="E1241" s="223"/>
      <c r="F1241" s="223" t="str">
        <f t="array" ref="F1241">IF(E1241="","",XLOOKUP(E1241,DATOS!$D$6:$D2624,DATOS!$C$6:$C2624,0,0,1))</f>
        <v/>
      </c>
      <c r="G1241" s="189"/>
      <c r="H1241" s="189"/>
      <c r="I1241" s="270"/>
      <c r="J1241" s="270"/>
      <c r="K1241" s="270" t="str">
        <f t="shared" si="3"/>
        <v/>
      </c>
      <c r="L1241" s="271" t="str">
        <f t="shared" si="4"/>
        <v/>
      </c>
      <c r="M1241" s="279"/>
      <c r="N1241" s="282"/>
      <c r="O1241" s="274"/>
      <c r="P1241" s="275"/>
      <c r="Q1241" s="275" t="str">
        <f t="shared" si="6"/>
        <v/>
      </c>
      <c r="R1241" s="281">
        <f t="shared" si="7"/>
        <v>0</v>
      </c>
      <c r="S1241" s="232" t="str">
        <f t="array" ref="S1241">XLOOKUP(E1241,PESOS!$A$2:$A2624,PESOS!$E$2:$E2624,"")</f>
        <v/>
      </c>
      <c r="T1241" s="223" t="str">
        <f t="shared" si="8"/>
        <v/>
      </c>
      <c r="V1241" s="277" t="str">
        <f t="shared" si="9"/>
        <v/>
      </c>
      <c r="W1241" s="233"/>
    </row>
    <row r="1242">
      <c r="B1242" s="199"/>
      <c r="C1242" s="223"/>
      <c r="E1242" s="223"/>
      <c r="F1242" s="223" t="str">
        <f t="array" ref="F1242">IF(E1242="","",XLOOKUP(E1242,DATOS!$D$6:$D2624,DATOS!$C$6:$C2624,0,0,1))</f>
        <v/>
      </c>
      <c r="G1242" s="189"/>
      <c r="H1242" s="189"/>
      <c r="I1242" s="270"/>
      <c r="J1242" s="270"/>
      <c r="K1242" s="270" t="str">
        <f t="shared" si="3"/>
        <v/>
      </c>
      <c r="L1242" s="271" t="str">
        <f t="shared" si="4"/>
        <v/>
      </c>
      <c r="M1242" s="279"/>
      <c r="N1242" s="282"/>
      <c r="O1242" s="274"/>
      <c r="P1242" s="275"/>
      <c r="Q1242" s="275" t="str">
        <f t="shared" si="6"/>
        <v/>
      </c>
      <c r="R1242" s="281">
        <f t="shared" si="7"/>
        <v>0</v>
      </c>
      <c r="S1242" s="232" t="str">
        <f t="array" ref="S1242">XLOOKUP(E1242,PESOS!$A$2:$A2624,PESOS!$E$2:$E2624,"")</f>
        <v/>
      </c>
      <c r="T1242" s="223" t="str">
        <f t="shared" si="8"/>
        <v/>
      </c>
      <c r="V1242" s="277" t="str">
        <f t="shared" si="9"/>
        <v/>
      </c>
      <c r="W1242" s="233"/>
    </row>
    <row r="1243">
      <c r="B1243" s="199"/>
      <c r="C1243" s="223"/>
      <c r="E1243" s="223"/>
      <c r="F1243" s="223" t="str">
        <f t="array" ref="F1243">IF(E1243="","",XLOOKUP(E1243,DATOS!$D$6:$D2624,DATOS!$C$6:$C2624,0,0,1))</f>
        <v/>
      </c>
      <c r="G1243" s="189"/>
      <c r="H1243" s="189"/>
      <c r="I1243" s="270"/>
      <c r="J1243" s="270"/>
      <c r="K1243" s="270" t="str">
        <f t="shared" si="3"/>
        <v/>
      </c>
      <c r="L1243" s="271" t="str">
        <f t="shared" si="4"/>
        <v/>
      </c>
      <c r="M1243" s="279"/>
      <c r="N1243" s="282"/>
      <c r="O1243" s="274"/>
      <c r="P1243" s="275"/>
      <c r="Q1243" s="275" t="str">
        <f t="shared" si="6"/>
        <v/>
      </c>
      <c r="R1243" s="281">
        <f t="shared" si="7"/>
        <v>0</v>
      </c>
      <c r="S1243" s="232" t="str">
        <f t="array" ref="S1243">XLOOKUP(E1243,PESOS!$A$2:$A2624,PESOS!$E$2:$E2624,"")</f>
        <v/>
      </c>
      <c r="T1243" s="223" t="str">
        <f t="shared" si="8"/>
        <v/>
      </c>
      <c r="V1243" s="277" t="str">
        <f t="shared" si="9"/>
        <v/>
      </c>
      <c r="W1243" s="233"/>
    </row>
    <row r="1244">
      <c r="B1244" s="199"/>
      <c r="C1244" s="223"/>
      <c r="E1244" s="223"/>
      <c r="F1244" s="223" t="str">
        <f t="array" ref="F1244">IF(E1244="","",XLOOKUP(E1244,DATOS!$D$6:$D2624,DATOS!$C$6:$C2624,0,0,1))</f>
        <v/>
      </c>
      <c r="G1244" s="189"/>
      <c r="H1244" s="189"/>
      <c r="I1244" s="270"/>
      <c r="J1244" s="270"/>
      <c r="K1244" s="270" t="str">
        <f t="shared" si="3"/>
        <v/>
      </c>
      <c r="L1244" s="271" t="str">
        <f t="shared" si="4"/>
        <v/>
      </c>
      <c r="M1244" s="279"/>
      <c r="N1244" s="282"/>
      <c r="O1244" s="274"/>
      <c r="P1244" s="275"/>
      <c r="Q1244" s="275" t="str">
        <f t="shared" si="6"/>
        <v/>
      </c>
      <c r="R1244" s="281">
        <f t="shared" si="7"/>
        <v>0</v>
      </c>
      <c r="S1244" s="232" t="str">
        <f t="array" ref="S1244">XLOOKUP(E1244,PESOS!$A$2:$A2624,PESOS!$E$2:$E2624,"")</f>
        <v/>
      </c>
      <c r="T1244" s="223" t="str">
        <f t="shared" si="8"/>
        <v/>
      </c>
      <c r="V1244" s="277" t="str">
        <f t="shared" si="9"/>
        <v/>
      </c>
      <c r="W1244" s="233"/>
    </row>
    <row r="1245">
      <c r="B1245" s="199"/>
      <c r="C1245" s="223"/>
      <c r="E1245" s="223"/>
      <c r="F1245" s="223" t="str">
        <f t="array" ref="F1245">IF(E1245="","",XLOOKUP(E1245,DATOS!$D$6:$D2624,DATOS!$C$6:$C2624,0,0,1))</f>
        <v/>
      </c>
      <c r="G1245" s="189"/>
      <c r="H1245" s="189"/>
      <c r="I1245" s="270"/>
      <c r="J1245" s="270"/>
      <c r="K1245" s="270" t="str">
        <f t="shared" si="3"/>
        <v/>
      </c>
      <c r="L1245" s="271" t="str">
        <f t="shared" si="4"/>
        <v/>
      </c>
      <c r="M1245" s="279"/>
      <c r="N1245" s="282"/>
      <c r="O1245" s="274"/>
      <c r="P1245" s="275"/>
      <c r="Q1245" s="275" t="str">
        <f t="shared" si="6"/>
        <v/>
      </c>
      <c r="R1245" s="281">
        <f t="shared" si="7"/>
        <v>0</v>
      </c>
      <c r="S1245" s="232" t="str">
        <f t="array" ref="S1245">XLOOKUP(E1245,PESOS!$A$2:$A2624,PESOS!$E$2:$E2624,"")</f>
        <v/>
      </c>
      <c r="T1245" s="223" t="str">
        <f t="shared" si="8"/>
        <v/>
      </c>
      <c r="V1245" s="277" t="str">
        <f t="shared" si="9"/>
        <v/>
      </c>
      <c r="W1245" s="233"/>
    </row>
    <row r="1246">
      <c r="B1246" s="199"/>
      <c r="C1246" s="223"/>
      <c r="E1246" s="223"/>
      <c r="F1246" s="223" t="str">
        <f t="array" ref="F1246">IF(E1246="","",XLOOKUP(E1246,DATOS!$D$6:$D2624,DATOS!$C$6:$C2624,0,0,1))</f>
        <v/>
      </c>
      <c r="G1246" s="189"/>
      <c r="H1246" s="189"/>
      <c r="I1246" s="270"/>
      <c r="J1246" s="270"/>
      <c r="K1246" s="270" t="str">
        <f t="shared" si="3"/>
        <v/>
      </c>
      <c r="L1246" s="271" t="str">
        <f t="shared" si="4"/>
        <v/>
      </c>
      <c r="M1246" s="279"/>
      <c r="N1246" s="282"/>
      <c r="O1246" s="274"/>
      <c r="P1246" s="275"/>
      <c r="Q1246" s="275" t="str">
        <f t="shared" si="6"/>
        <v/>
      </c>
      <c r="R1246" s="281">
        <f t="shared" si="7"/>
        <v>0</v>
      </c>
      <c r="S1246" s="232" t="str">
        <f t="array" ref="S1246">XLOOKUP(E1246,PESOS!$A$2:$A2624,PESOS!$E$2:$E2624,"")</f>
        <v/>
      </c>
      <c r="T1246" s="223" t="str">
        <f t="shared" si="8"/>
        <v/>
      </c>
      <c r="V1246" s="277" t="str">
        <f t="shared" si="9"/>
        <v/>
      </c>
      <c r="W1246" s="233"/>
    </row>
    <row r="1247">
      <c r="B1247" s="199"/>
      <c r="C1247" s="223"/>
      <c r="E1247" s="223"/>
      <c r="F1247" s="223" t="str">
        <f t="array" ref="F1247">IF(E1247="","",XLOOKUP(E1247,DATOS!$D$6:$D2624,DATOS!$C$6:$C2624,0,0,1))</f>
        <v/>
      </c>
      <c r="G1247" s="189"/>
      <c r="H1247" s="189"/>
      <c r="I1247" s="270"/>
      <c r="J1247" s="270"/>
      <c r="K1247" s="270" t="str">
        <f t="shared" si="3"/>
        <v/>
      </c>
      <c r="L1247" s="271" t="str">
        <f t="shared" si="4"/>
        <v/>
      </c>
      <c r="M1247" s="279"/>
      <c r="N1247" s="282"/>
      <c r="O1247" s="274"/>
      <c r="P1247" s="275"/>
      <c r="Q1247" s="275" t="str">
        <f t="shared" si="6"/>
        <v/>
      </c>
      <c r="R1247" s="281">
        <f t="shared" si="7"/>
        <v>0</v>
      </c>
      <c r="S1247" s="232" t="str">
        <f t="array" ref="S1247">XLOOKUP(E1247,PESOS!$A$2:$A2624,PESOS!$E$2:$E2624,"")</f>
        <v/>
      </c>
      <c r="T1247" s="223" t="str">
        <f t="shared" si="8"/>
        <v/>
      </c>
      <c r="V1247" s="277" t="str">
        <f t="shared" si="9"/>
        <v/>
      </c>
      <c r="W1247" s="233"/>
    </row>
    <row r="1248">
      <c r="B1248" s="199"/>
      <c r="C1248" s="223"/>
      <c r="E1248" s="223"/>
      <c r="F1248" s="223" t="str">
        <f t="array" ref="F1248">IF(E1248="","",XLOOKUP(E1248,DATOS!$D$6:$D2624,DATOS!$C$6:$C2624,0,0,1))</f>
        <v/>
      </c>
      <c r="G1248" s="189"/>
      <c r="H1248" s="189"/>
      <c r="I1248" s="270"/>
      <c r="J1248" s="270"/>
      <c r="K1248" s="270" t="str">
        <f t="shared" si="3"/>
        <v/>
      </c>
      <c r="L1248" s="271" t="str">
        <f t="shared" si="4"/>
        <v/>
      </c>
      <c r="M1248" s="279"/>
      <c r="N1248" s="282"/>
      <c r="O1248" s="274"/>
      <c r="P1248" s="275"/>
      <c r="Q1248" s="275" t="str">
        <f t="shared" si="6"/>
        <v/>
      </c>
      <c r="R1248" s="281">
        <f t="shared" si="7"/>
        <v>0</v>
      </c>
      <c r="S1248" s="232" t="str">
        <f t="array" ref="S1248">XLOOKUP(E1248,PESOS!$A$2:$A2624,PESOS!$E$2:$E2624,"")</f>
        <v/>
      </c>
      <c r="T1248" s="223" t="str">
        <f t="shared" si="8"/>
        <v/>
      </c>
      <c r="V1248" s="277" t="str">
        <f t="shared" si="9"/>
        <v/>
      </c>
      <c r="W1248" s="233"/>
    </row>
    <row r="1249">
      <c r="B1249" s="199"/>
      <c r="C1249" s="223"/>
      <c r="E1249" s="223"/>
      <c r="F1249" s="223" t="str">
        <f t="array" ref="F1249">IF(E1249="","",XLOOKUP(E1249,DATOS!$D$6:$D2624,DATOS!$C$6:$C2624,0,0,1))</f>
        <v/>
      </c>
      <c r="G1249" s="189"/>
      <c r="H1249" s="189"/>
      <c r="I1249" s="270"/>
      <c r="J1249" s="270"/>
      <c r="K1249" s="270" t="str">
        <f t="shared" si="3"/>
        <v/>
      </c>
      <c r="L1249" s="271" t="str">
        <f t="shared" si="4"/>
        <v/>
      </c>
      <c r="M1249" s="279"/>
      <c r="N1249" s="282"/>
      <c r="O1249" s="274"/>
      <c r="P1249" s="275"/>
      <c r="Q1249" s="275" t="str">
        <f t="shared" si="6"/>
        <v/>
      </c>
      <c r="R1249" s="281">
        <f t="shared" si="7"/>
        <v>0</v>
      </c>
      <c r="S1249" s="232" t="str">
        <f t="array" ref="S1249">XLOOKUP(E1249,PESOS!$A$2:$A2624,PESOS!$E$2:$E2624,"")</f>
        <v/>
      </c>
      <c r="T1249" s="223" t="str">
        <f t="shared" si="8"/>
        <v/>
      </c>
      <c r="V1249" s="277" t="str">
        <f t="shared" si="9"/>
        <v/>
      </c>
      <c r="W1249" s="233"/>
    </row>
    <row r="1250">
      <c r="B1250" s="199"/>
      <c r="C1250" s="223"/>
      <c r="E1250" s="223"/>
      <c r="F1250" s="223" t="str">
        <f t="array" ref="F1250">IF(E1250="","",XLOOKUP(E1250,DATOS!$D$6:$D2624,DATOS!$C$6:$C2624,0,0,1))</f>
        <v/>
      </c>
      <c r="G1250" s="189"/>
      <c r="H1250" s="189"/>
      <c r="I1250" s="270"/>
      <c r="J1250" s="270"/>
      <c r="K1250" s="270" t="str">
        <f t="shared" si="3"/>
        <v/>
      </c>
      <c r="L1250" s="271" t="str">
        <f t="shared" si="4"/>
        <v/>
      </c>
      <c r="M1250" s="279"/>
      <c r="N1250" s="282"/>
      <c r="O1250" s="274"/>
      <c r="P1250" s="275"/>
      <c r="Q1250" s="275" t="str">
        <f t="shared" si="6"/>
        <v/>
      </c>
      <c r="R1250" s="281">
        <f t="shared" si="7"/>
        <v>0</v>
      </c>
      <c r="S1250" s="232" t="str">
        <f t="array" ref="S1250">XLOOKUP(E1250,PESOS!$A$2:$A2624,PESOS!$E$2:$E2624,"")</f>
        <v/>
      </c>
      <c r="T1250" s="223" t="str">
        <f t="shared" si="8"/>
        <v/>
      </c>
      <c r="V1250" s="277" t="str">
        <f t="shared" si="9"/>
        <v/>
      </c>
      <c r="W1250" s="233"/>
    </row>
    <row r="1251">
      <c r="B1251" s="199"/>
      <c r="C1251" s="223"/>
      <c r="E1251" s="223"/>
      <c r="F1251" s="223" t="str">
        <f t="array" ref="F1251">IF(E1251="","",XLOOKUP(E1251,DATOS!$D$6:$D2624,DATOS!$C$6:$C2624,0,0,1))</f>
        <v/>
      </c>
      <c r="G1251" s="189"/>
      <c r="H1251" s="189"/>
      <c r="I1251" s="270"/>
      <c r="J1251" s="270"/>
      <c r="K1251" s="270" t="str">
        <f t="shared" si="3"/>
        <v/>
      </c>
      <c r="L1251" s="271" t="str">
        <f t="shared" si="4"/>
        <v/>
      </c>
      <c r="M1251" s="279"/>
      <c r="N1251" s="282"/>
      <c r="O1251" s="274"/>
      <c r="P1251" s="275"/>
      <c r="Q1251" s="275" t="str">
        <f t="shared" si="6"/>
        <v/>
      </c>
      <c r="R1251" s="281">
        <f t="shared" si="7"/>
        <v>0</v>
      </c>
      <c r="S1251" s="232" t="str">
        <f t="array" ref="S1251">XLOOKUP(E1251,PESOS!$A$2:$A2624,PESOS!$E$2:$E2624,"")</f>
        <v/>
      </c>
      <c r="T1251" s="223" t="str">
        <f t="shared" si="8"/>
        <v/>
      </c>
      <c r="V1251" s="277" t="str">
        <f t="shared" si="9"/>
        <v/>
      </c>
      <c r="W1251" s="233"/>
    </row>
    <row r="1252">
      <c r="B1252" s="199"/>
      <c r="C1252" s="223"/>
      <c r="E1252" s="223"/>
      <c r="F1252" s="223" t="str">
        <f t="array" ref="F1252">IF(E1252="","",XLOOKUP(E1252,DATOS!$D$6:$D2624,DATOS!$C$6:$C2624,0,0,1))</f>
        <v/>
      </c>
      <c r="G1252" s="189"/>
      <c r="H1252" s="189"/>
      <c r="I1252" s="270"/>
      <c r="J1252" s="270"/>
      <c r="K1252" s="270" t="str">
        <f t="shared" si="3"/>
        <v/>
      </c>
      <c r="L1252" s="271" t="str">
        <f t="shared" si="4"/>
        <v/>
      </c>
      <c r="M1252" s="279"/>
      <c r="N1252" s="282"/>
      <c r="O1252" s="274"/>
      <c r="P1252" s="275"/>
      <c r="Q1252" s="275" t="str">
        <f t="shared" si="6"/>
        <v/>
      </c>
      <c r="R1252" s="281">
        <f t="shared" si="7"/>
        <v>0</v>
      </c>
      <c r="S1252" s="232" t="str">
        <f t="array" ref="S1252">XLOOKUP(E1252,PESOS!$A$2:$A2624,PESOS!$E$2:$E2624,"")</f>
        <v/>
      </c>
      <c r="T1252" s="223" t="str">
        <f t="shared" si="8"/>
        <v/>
      </c>
      <c r="V1252" s="277" t="str">
        <f t="shared" si="9"/>
        <v/>
      </c>
      <c r="W1252" s="233"/>
    </row>
    <row r="1253">
      <c r="B1253" s="199"/>
      <c r="C1253" s="223"/>
      <c r="E1253" s="223"/>
      <c r="F1253" s="223" t="str">
        <f t="array" ref="F1253">IF(E1253="","",XLOOKUP(E1253,DATOS!$D$6:$D2624,DATOS!$C$6:$C2624,0,0,1))</f>
        <v/>
      </c>
      <c r="G1253" s="189"/>
      <c r="H1253" s="189"/>
      <c r="I1253" s="270"/>
      <c r="J1253" s="270"/>
      <c r="K1253" s="270" t="str">
        <f t="shared" si="3"/>
        <v/>
      </c>
      <c r="L1253" s="271" t="str">
        <f t="shared" si="4"/>
        <v/>
      </c>
      <c r="M1253" s="279"/>
      <c r="N1253" s="282"/>
      <c r="O1253" s="274"/>
      <c r="P1253" s="275"/>
      <c r="Q1253" s="275" t="str">
        <f t="shared" si="6"/>
        <v/>
      </c>
      <c r="R1253" s="281">
        <f t="shared" si="7"/>
        <v>0</v>
      </c>
      <c r="S1253" s="232" t="str">
        <f t="array" ref="S1253">XLOOKUP(E1253,PESOS!$A$2:$A2624,PESOS!$E$2:$E2624,"")</f>
        <v/>
      </c>
      <c r="T1253" s="223" t="str">
        <f t="shared" si="8"/>
        <v/>
      </c>
      <c r="V1253" s="277" t="str">
        <f t="shared" si="9"/>
        <v/>
      </c>
      <c r="W1253" s="233"/>
    </row>
    <row r="1254">
      <c r="B1254" s="199"/>
      <c r="C1254" s="223"/>
      <c r="E1254" s="223"/>
      <c r="F1254" s="223" t="str">
        <f t="array" ref="F1254">IF(E1254="","",XLOOKUP(E1254,DATOS!$D$6:$D2624,DATOS!$C$6:$C2624,0,0,1))</f>
        <v/>
      </c>
      <c r="G1254" s="189"/>
      <c r="H1254" s="189"/>
      <c r="I1254" s="270"/>
      <c r="J1254" s="270"/>
      <c r="K1254" s="270" t="str">
        <f t="shared" si="3"/>
        <v/>
      </c>
      <c r="L1254" s="271" t="str">
        <f t="shared" si="4"/>
        <v/>
      </c>
      <c r="M1254" s="279"/>
      <c r="N1254" s="282"/>
      <c r="O1254" s="274"/>
      <c r="P1254" s="275"/>
      <c r="Q1254" s="275" t="str">
        <f t="shared" si="6"/>
        <v/>
      </c>
      <c r="R1254" s="281">
        <f t="shared" si="7"/>
        <v>0</v>
      </c>
      <c r="S1254" s="232" t="str">
        <f t="array" ref="S1254">XLOOKUP(E1254,PESOS!$A$2:$A2624,PESOS!$E$2:$E2624,"")</f>
        <v/>
      </c>
      <c r="T1254" s="223" t="str">
        <f t="shared" si="8"/>
        <v/>
      </c>
      <c r="V1254" s="277" t="str">
        <f t="shared" si="9"/>
        <v/>
      </c>
      <c r="W1254" s="233"/>
    </row>
    <row r="1255">
      <c r="B1255" s="199"/>
      <c r="C1255" s="223"/>
      <c r="E1255" s="223"/>
      <c r="F1255" s="223" t="str">
        <f t="array" ref="F1255">IF(E1255="","",XLOOKUP(E1255,DATOS!$D$6:$D2624,DATOS!$C$6:$C2624,0,0,1))</f>
        <v/>
      </c>
      <c r="G1255" s="189"/>
      <c r="H1255" s="189"/>
      <c r="I1255" s="270"/>
      <c r="J1255" s="270"/>
      <c r="K1255" s="270" t="str">
        <f t="shared" si="3"/>
        <v/>
      </c>
      <c r="L1255" s="271" t="str">
        <f t="shared" si="4"/>
        <v/>
      </c>
      <c r="M1255" s="279"/>
      <c r="N1255" s="282"/>
      <c r="O1255" s="274"/>
      <c r="P1255" s="275"/>
      <c r="Q1255" s="275" t="str">
        <f t="shared" si="6"/>
        <v/>
      </c>
      <c r="R1255" s="281">
        <f t="shared" si="7"/>
        <v>0</v>
      </c>
      <c r="S1255" s="232" t="str">
        <f t="array" ref="S1255">XLOOKUP(E1255,PESOS!$A$2:$A2624,PESOS!$E$2:$E2624,"")</f>
        <v/>
      </c>
      <c r="T1255" s="223" t="str">
        <f t="shared" si="8"/>
        <v/>
      </c>
      <c r="V1255" s="277" t="str">
        <f t="shared" si="9"/>
        <v/>
      </c>
      <c r="W1255" s="233"/>
    </row>
    <row r="1256">
      <c r="B1256" s="199"/>
      <c r="C1256" s="223"/>
      <c r="E1256" s="223"/>
      <c r="F1256" s="223" t="str">
        <f t="array" ref="F1256">IF(E1256="","",XLOOKUP(E1256,DATOS!$D$6:$D2624,DATOS!$C$6:$C2624,0,0,1))</f>
        <v/>
      </c>
      <c r="G1256" s="189"/>
      <c r="H1256" s="189"/>
      <c r="I1256" s="270"/>
      <c r="J1256" s="270"/>
      <c r="K1256" s="270" t="str">
        <f t="shared" si="3"/>
        <v/>
      </c>
      <c r="L1256" s="271" t="str">
        <f t="shared" si="4"/>
        <v/>
      </c>
      <c r="M1256" s="279"/>
      <c r="N1256" s="282"/>
      <c r="O1256" s="274"/>
      <c r="P1256" s="275"/>
      <c r="Q1256" s="275" t="str">
        <f t="shared" si="6"/>
        <v/>
      </c>
      <c r="R1256" s="281">
        <f t="shared" si="7"/>
        <v>0</v>
      </c>
      <c r="S1256" s="232" t="str">
        <f t="array" ref="S1256">XLOOKUP(E1256,PESOS!$A$2:$A2624,PESOS!$E$2:$E2624,"")</f>
        <v/>
      </c>
      <c r="T1256" s="223" t="str">
        <f t="shared" si="8"/>
        <v/>
      </c>
      <c r="V1256" s="277" t="str">
        <f t="shared" si="9"/>
        <v/>
      </c>
      <c r="W1256" s="233"/>
    </row>
    <row r="1257">
      <c r="B1257" s="199"/>
      <c r="C1257" s="223"/>
      <c r="E1257" s="223"/>
      <c r="F1257" s="223" t="str">
        <f t="array" ref="F1257">IF(E1257="","",XLOOKUP(E1257,DATOS!$D$6:$D2624,DATOS!$C$6:$C2624,0,0,1))</f>
        <v/>
      </c>
      <c r="G1257" s="189"/>
      <c r="H1257" s="189"/>
      <c r="I1257" s="270"/>
      <c r="J1257" s="270"/>
      <c r="K1257" s="270" t="str">
        <f t="shared" si="3"/>
        <v/>
      </c>
      <c r="L1257" s="271" t="str">
        <f t="shared" si="4"/>
        <v/>
      </c>
      <c r="M1257" s="279"/>
      <c r="N1257" s="282"/>
      <c r="O1257" s="274"/>
      <c r="P1257" s="275"/>
      <c r="Q1257" s="275" t="str">
        <f t="shared" si="6"/>
        <v/>
      </c>
      <c r="R1257" s="281">
        <f t="shared" si="7"/>
        <v>0</v>
      </c>
      <c r="S1257" s="232" t="str">
        <f t="array" ref="S1257">XLOOKUP(E1257,PESOS!$A$2:$A2624,PESOS!$E$2:$E2624,"")</f>
        <v/>
      </c>
      <c r="T1257" s="223" t="str">
        <f t="shared" si="8"/>
        <v/>
      </c>
      <c r="V1257" s="277" t="str">
        <f t="shared" si="9"/>
        <v/>
      </c>
      <c r="W1257" s="233"/>
    </row>
    <row r="1258">
      <c r="B1258" s="199"/>
      <c r="C1258" s="223"/>
      <c r="E1258" s="223"/>
      <c r="F1258" s="223" t="str">
        <f t="array" ref="F1258">IF(E1258="","",XLOOKUP(E1258,DATOS!$D$6:$D2624,DATOS!$C$6:$C2624,0,0,1))</f>
        <v/>
      </c>
      <c r="G1258" s="189"/>
      <c r="H1258" s="189"/>
      <c r="I1258" s="270"/>
      <c r="J1258" s="270"/>
      <c r="K1258" s="270" t="str">
        <f t="shared" si="3"/>
        <v/>
      </c>
      <c r="L1258" s="271" t="str">
        <f t="shared" si="4"/>
        <v/>
      </c>
      <c r="M1258" s="279"/>
      <c r="N1258" s="282"/>
      <c r="O1258" s="274"/>
      <c r="P1258" s="275"/>
      <c r="Q1258" s="275" t="str">
        <f t="shared" si="6"/>
        <v/>
      </c>
      <c r="R1258" s="281">
        <f t="shared" si="7"/>
        <v>0</v>
      </c>
      <c r="S1258" s="232" t="str">
        <f t="array" ref="S1258">XLOOKUP(E1258,PESOS!$A$2:$A2624,PESOS!$E$2:$E2624,"")</f>
        <v/>
      </c>
      <c r="T1258" s="223" t="str">
        <f t="shared" si="8"/>
        <v/>
      </c>
      <c r="V1258" s="277" t="str">
        <f t="shared" si="9"/>
        <v/>
      </c>
      <c r="W1258" s="233"/>
    </row>
    <row r="1259">
      <c r="B1259" s="199"/>
      <c r="C1259" s="223"/>
      <c r="E1259" s="223"/>
      <c r="F1259" s="223" t="str">
        <f t="array" ref="F1259">IF(E1259="","",XLOOKUP(E1259,DATOS!$D$6:$D2624,DATOS!$C$6:$C2624,0,0,1))</f>
        <v/>
      </c>
      <c r="G1259" s="189"/>
      <c r="H1259" s="189"/>
      <c r="I1259" s="270"/>
      <c r="J1259" s="270"/>
      <c r="K1259" s="270" t="str">
        <f t="shared" si="3"/>
        <v/>
      </c>
      <c r="L1259" s="271" t="str">
        <f t="shared" si="4"/>
        <v/>
      </c>
      <c r="M1259" s="279"/>
      <c r="N1259" s="282"/>
      <c r="O1259" s="274"/>
      <c r="P1259" s="275"/>
      <c r="Q1259" s="275" t="str">
        <f t="shared" si="6"/>
        <v/>
      </c>
      <c r="R1259" s="281">
        <f t="shared" si="7"/>
        <v>0</v>
      </c>
      <c r="S1259" s="232" t="str">
        <f t="array" ref="S1259">XLOOKUP(E1259,PESOS!$A$2:$A2624,PESOS!$E$2:$E2624,"")</f>
        <v/>
      </c>
      <c r="T1259" s="223" t="str">
        <f t="shared" si="8"/>
        <v/>
      </c>
      <c r="V1259" s="277" t="str">
        <f t="shared" si="9"/>
        <v/>
      </c>
      <c r="W1259" s="233"/>
    </row>
    <row r="1260">
      <c r="B1260" s="199"/>
      <c r="C1260" s="223"/>
      <c r="E1260" s="223"/>
      <c r="F1260" s="223" t="str">
        <f t="array" ref="F1260">IF(E1260="","",XLOOKUP(E1260,DATOS!$D$6:$D2624,DATOS!$C$6:$C2624,0,0,1))</f>
        <v/>
      </c>
      <c r="G1260" s="189"/>
      <c r="H1260" s="189"/>
      <c r="I1260" s="270"/>
      <c r="J1260" s="270"/>
      <c r="K1260" s="270" t="str">
        <f t="shared" si="3"/>
        <v/>
      </c>
      <c r="L1260" s="271" t="str">
        <f t="shared" si="4"/>
        <v/>
      </c>
      <c r="M1260" s="279"/>
      <c r="N1260" s="282"/>
      <c r="O1260" s="274"/>
      <c r="P1260" s="275"/>
      <c r="Q1260" s="275" t="str">
        <f t="shared" si="6"/>
        <v/>
      </c>
      <c r="R1260" s="281">
        <f t="shared" si="7"/>
        <v>0</v>
      </c>
      <c r="S1260" s="232" t="str">
        <f t="array" ref="S1260">XLOOKUP(E1260,PESOS!$A$2:$A2624,PESOS!$E$2:$E2624,"")</f>
        <v/>
      </c>
      <c r="T1260" s="223" t="str">
        <f t="shared" si="8"/>
        <v/>
      </c>
      <c r="V1260" s="277" t="str">
        <f t="shared" si="9"/>
        <v/>
      </c>
      <c r="W1260" s="233"/>
    </row>
    <row r="1261">
      <c r="B1261" s="199"/>
      <c r="C1261" s="223"/>
      <c r="E1261" s="223"/>
      <c r="F1261" s="223" t="str">
        <f t="array" ref="F1261">IF(E1261="","",XLOOKUP(E1261,DATOS!$D$6:$D2624,DATOS!$C$6:$C2624,0,0,1))</f>
        <v/>
      </c>
      <c r="G1261" s="189"/>
      <c r="H1261" s="189"/>
      <c r="I1261" s="270"/>
      <c r="J1261" s="270"/>
      <c r="K1261" s="270" t="str">
        <f t="shared" si="3"/>
        <v/>
      </c>
      <c r="L1261" s="271" t="str">
        <f t="shared" si="4"/>
        <v/>
      </c>
      <c r="M1261" s="279"/>
      <c r="N1261" s="282"/>
      <c r="O1261" s="274"/>
      <c r="P1261" s="275"/>
      <c r="Q1261" s="275" t="str">
        <f t="shared" si="6"/>
        <v/>
      </c>
      <c r="R1261" s="281">
        <f t="shared" si="7"/>
        <v>0</v>
      </c>
      <c r="S1261" s="232" t="str">
        <f t="array" ref="S1261">XLOOKUP(E1261,PESOS!$A$2:$A2624,PESOS!$E$2:$E2624,"")</f>
        <v/>
      </c>
      <c r="T1261" s="223" t="str">
        <f t="shared" si="8"/>
        <v/>
      </c>
      <c r="V1261" s="277" t="str">
        <f t="shared" si="9"/>
        <v/>
      </c>
      <c r="W1261" s="233"/>
    </row>
    <row r="1262">
      <c r="B1262" s="199"/>
      <c r="C1262" s="223"/>
      <c r="E1262" s="223"/>
      <c r="F1262" s="223" t="str">
        <f t="array" ref="F1262">IF(E1262="","",XLOOKUP(E1262,DATOS!$D$6:$D2624,DATOS!$C$6:$C2624,0,0,1))</f>
        <v/>
      </c>
      <c r="G1262" s="189"/>
      <c r="H1262" s="189"/>
      <c r="I1262" s="270"/>
      <c r="J1262" s="270"/>
      <c r="K1262" s="270" t="str">
        <f t="shared" si="3"/>
        <v/>
      </c>
      <c r="L1262" s="271" t="str">
        <f t="shared" si="4"/>
        <v/>
      </c>
      <c r="M1262" s="279"/>
      <c r="N1262" s="282"/>
      <c r="O1262" s="274"/>
      <c r="P1262" s="275"/>
      <c r="Q1262" s="275" t="str">
        <f t="shared" si="6"/>
        <v/>
      </c>
      <c r="R1262" s="281">
        <f t="shared" si="7"/>
        <v>0</v>
      </c>
      <c r="S1262" s="232" t="str">
        <f t="array" ref="S1262">XLOOKUP(E1262,PESOS!$A$2:$A2624,PESOS!$E$2:$E2624,"")</f>
        <v/>
      </c>
      <c r="T1262" s="223" t="str">
        <f t="shared" si="8"/>
        <v/>
      </c>
      <c r="V1262" s="277" t="str">
        <f t="shared" si="9"/>
        <v/>
      </c>
      <c r="W1262" s="233"/>
    </row>
    <row r="1263">
      <c r="B1263" s="199"/>
      <c r="C1263" s="223"/>
      <c r="E1263" s="223"/>
      <c r="F1263" s="223" t="str">
        <f t="array" ref="F1263">IF(E1263="","",XLOOKUP(E1263,DATOS!$D$6:$D2624,DATOS!$C$6:$C2624,0,0,1))</f>
        <v/>
      </c>
      <c r="G1263" s="189"/>
      <c r="H1263" s="189"/>
      <c r="I1263" s="270"/>
      <c r="J1263" s="270"/>
      <c r="K1263" s="270" t="str">
        <f t="shared" si="3"/>
        <v/>
      </c>
      <c r="L1263" s="271" t="str">
        <f t="shared" si="4"/>
        <v/>
      </c>
      <c r="M1263" s="279"/>
      <c r="N1263" s="282"/>
      <c r="O1263" s="274"/>
      <c r="P1263" s="275"/>
      <c r="Q1263" s="275" t="str">
        <f t="shared" si="6"/>
        <v/>
      </c>
      <c r="R1263" s="281">
        <f t="shared" si="7"/>
        <v>0</v>
      </c>
      <c r="S1263" s="232" t="str">
        <f t="array" ref="S1263">XLOOKUP(E1263,PESOS!$A$2:$A2624,PESOS!$E$2:$E2624,"")</f>
        <v/>
      </c>
      <c r="T1263" s="223" t="str">
        <f t="shared" si="8"/>
        <v/>
      </c>
      <c r="V1263" s="277" t="str">
        <f t="shared" si="9"/>
        <v/>
      </c>
      <c r="W1263" s="233"/>
    </row>
    <row r="1264">
      <c r="B1264" s="199"/>
      <c r="C1264" s="223"/>
      <c r="E1264" s="223"/>
      <c r="F1264" s="223" t="str">
        <f t="array" ref="F1264">IF(E1264="","",XLOOKUP(E1264,DATOS!$D$6:$D2624,DATOS!$C$6:$C2624,0,0,1))</f>
        <v/>
      </c>
      <c r="G1264" s="189"/>
      <c r="H1264" s="189"/>
      <c r="I1264" s="270"/>
      <c r="J1264" s="270"/>
      <c r="K1264" s="270" t="str">
        <f t="shared" si="3"/>
        <v/>
      </c>
      <c r="L1264" s="271" t="str">
        <f t="shared" si="4"/>
        <v/>
      </c>
      <c r="M1264" s="279"/>
      <c r="N1264" s="282"/>
      <c r="O1264" s="274"/>
      <c r="P1264" s="275"/>
      <c r="Q1264" s="275" t="str">
        <f t="shared" si="6"/>
        <v/>
      </c>
      <c r="R1264" s="281">
        <f t="shared" si="7"/>
        <v>0</v>
      </c>
      <c r="S1264" s="232" t="str">
        <f t="array" ref="S1264">XLOOKUP(E1264,PESOS!$A$2:$A2624,PESOS!$E$2:$E2624,"")</f>
        <v/>
      </c>
      <c r="T1264" s="223" t="str">
        <f t="shared" si="8"/>
        <v/>
      </c>
      <c r="V1264" s="277" t="str">
        <f t="shared" si="9"/>
        <v/>
      </c>
      <c r="W1264" s="233"/>
    </row>
    <row r="1265">
      <c r="B1265" s="199"/>
      <c r="C1265" s="223"/>
      <c r="E1265" s="223"/>
      <c r="F1265" s="223" t="str">
        <f t="array" ref="F1265">IF(E1265="","",XLOOKUP(E1265,DATOS!$D$6:$D2624,DATOS!$C$6:$C2624,0,0,1))</f>
        <v/>
      </c>
      <c r="G1265" s="189"/>
      <c r="H1265" s="189"/>
      <c r="I1265" s="270"/>
      <c r="J1265" s="270"/>
      <c r="K1265" s="270" t="str">
        <f t="shared" si="3"/>
        <v/>
      </c>
      <c r="L1265" s="271" t="str">
        <f t="shared" si="4"/>
        <v/>
      </c>
      <c r="M1265" s="279"/>
      <c r="N1265" s="282"/>
      <c r="O1265" s="274"/>
      <c r="P1265" s="275"/>
      <c r="Q1265" s="275" t="str">
        <f t="shared" si="6"/>
        <v/>
      </c>
      <c r="R1265" s="281">
        <f t="shared" si="7"/>
        <v>0</v>
      </c>
      <c r="S1265" s="232" t="str">
        <f t="array" ref="S1265">XLOOKUP(E1265,PESOS!$A$2:$A2624,PESOS!$E$2:$E2624,"")</f>
        <v/>
      </c>
      <c r="T1265" s="223" t="str">
        <f t="shared" si="8"/>
        <v/>
      </c>
      <c r="V1265" s="277" t="str">
        <f t="shared" si="9"/>
        <v/>
      </c>
      <c r="W1265" s="233"/>
    </row>
    <row r="1266">
      <c r="B1266" s="199"/>
      <c r="C1266" s="223"/>
      <c r="E1266" s="223"/>
      <c r="F1266" s="223" t="str">
        <f t="array" ref="F1266">IF(E1266="","",XLOOKUP(E1266,DATOS!$D$6:$D2624,DATOS!$C$6:$C2624,0,0,1))</f>
        <v/>
      </c>
      <c r="G1266" s="189"/>
      <c r="H1266" s="189"/>
      <c r="I1266" s="270"/>
      <c r="J1266" s="270"/>
      <c r="K1266" s="270" t="str">
        <f t="shared" si="3"/>
        <v/>
      </c>
      <c r="L1266" s="271" t="str">
        <f t="shared" si="4"/>
        <v/>
      </c>
      <c r="M1266" s="279"/>
      <c r="N1266" s="282"/>
      <c r="O1266" s="274"/>
      <c r="P1266" s="275"/>
      <c r="Q1266" s="275" t="str">
        <f t="shared" si="6"/>
        <v/>
      </c>
      <c r="R1266" s="281">
        <f t="shared" si="7"/>
        <v>0</v>
      </c>
      <c r="S1266" s="232" t="str">
        <f t="array" ref="S1266">XLOOKUP(E1266,PESOS!$A$2:$A2624,PESOS!$E$2:$E2624,"")</f>
        <v/>
      </c>
      <c r="T1266" s="223" t="str">
        <f t="shared" si="8"/>
        <v/>
      </c>
      <c r="V1266" s="277" t="str">
        <f t="shared" si="9"/>
        <v/>
      </c>
      <c r="W1266" s="233"/>
    </row>
    <row r="1267">
      <c r="B1267" s="199"/>
      <c r="C1267" s="223"/>
      <c r="E1267" s="223"/>
      <c r="F1267" s="223" t="str">
        <f t="array" ref="F1267">IF(E1267="","",XLOOKUP(E1267,DATOS!$D$6:$D2624,DATOS!$C$6:$C2624,0,0,1))</f>
        <v/>
      </c>
      <c r="G1267" s="189"/>
      <c r="H1267" s="189"/>
      <c r="I1267" s="270"/>
      <c r="J1267" s="270"/>
      <c r="K1267" s="270" t="str">
        <f t="shared" si="3"/>
        <v/>
      </c>
      <c r="L1267" s="271" t="str">
        <f t="shared" si="4"/>
        <v/>
      </c>
      <c r="M1267" s="279"/>
      <c r="N1267" s="282"/>
      <c r="O1267" s="274"/>
      <c r="P1267" s="275"/>
      <c r="Q1267" s="275" t="str">
        <f t="shared" si="6"/>
        <v/>
      </c>
      <c r="R1267" s="281">
        <f t="shared" si="7"/>
        <v>0</v>
      </c>
      <c r="S1267" s="232" t="str">
        <f t="array" ref="S1267">XLOOKUP(E1267,PESOS!$A$2:$A2624,PESOS!$E$2:$E2624,"")</f>
        <v/>
      </c>
      <c r="T1267" s="223" t="str">
        <f t="shared" si="8"/>
        <v/>
      </c>
      <c r="V1267" s="277" t="str">
        <f t="shared" si="9"/>
        <v/>
      </c>
      <c r="W1267" s="233"/>
    </row>
    <row r="1268">
      <c r="B1268" s="199"/>
      <c r="C1268" s="223"/>
      <c r="E1268" s="223"/>
      <c r="F1268" s="223" t="str">
        <f t="array" ref="F1268">IF(E1268="","",XLOOKUP(E1268,DATOS!$D$6:$D2624,DATOS!$C$6:$C2624,0,0,1))</f>
        <v/>
      </c>
      <c r="G1268" s="189"/>
      <c r="H1268" s="189"/>
      <c r="I1268" s="270"/>
      <c r="J1268" s="270"/>
      <c r="K1268" s="270" t="str">
        <f t="shared" si="3"/>
        <v/>
      </c>
      <c r="L1268" s="271" t="str">
        <f t="shared" si="4"/>
        <v/>
      </c>
      <c r="M1268" s="279"/>
      <c r="N1268" s="282"/>
      <c r="O1268" s="274"/>
      <c r="P1268" s="275"/>
      <c r="Q1268" s="275" t="str">
        <f t="shared" si="6"/>
        <v/>
      </c>
      <c r="R1268" s="281">
        <f t="shared" si="7"/>
        <v>0</v>
      </c>
      <c r="S1268" s="232" t="str">
        <f t="array" ref="S1268">XLOOKUP(E1268,PESOS!$A$2:$A2624,PESOS!$E$2:$E2624,"")</f>
        <v/>
      </c>
      <c r="T1268" s="223" t="str">
        <f t="shared" si="8"/>
        <v/>
      </c>
      <c r="V1268" s="277" t="str">
        <f t="shared" si="9"/>
        <v/>
      </c>
      <c r="W1268" s="233"/>
    </row>
    <row r="1269">
      <c r="B1269" s="199"/>
      <c r="C1269" s="223"/>
      <c r="E1269" s="223"/>
      <c r="F1269" s="223" t="str">
        <f t="array" ref="F1269">IF(E1269="","",XLOOKUP(E1269,DATOS!$D$6:$D2624,DATOS!$C$6:$C2624,0,0,1))</f>
        <v/>
      </c>
      <c r="G1269" s="189"/>
      <c r="H1269" s="189"/>
      <c r="I1269" s="270"/>
      <c r="J1269" s="270"/>
      <c r="K1269" s="270" t="str">
        <f t="shared" si="3"/>
        <v/>
      </c>
      <c r="L1269" s="271" t="str">
        <f t="shared" si="4"/>
        <v/>
      </c>
      <c r="M1269" s="279"/>
      <c r="N1269" s="282"/>
      <c r="O1269" s="274"/>
      <c r="P1269" s="275"/>
      <c r="Q1269" s="275" t="str">
        <f t="shared" si="6"/>
        <v/>
      </c>
      <c r="R1269" s="281">
        <f t="shared" si="7"/>
        <v>0</v>
      </c>
      <c r="S1269" s="232" t="str">
        <f t="array" ref="S1269">XLOOKUP(E1269,PESOS!$A$2:$A2624,PESOS!$E$2:$E2624,"")</f>
        <v/>
      </c>
      <c r="T1269" s="223" t="str">
        <f t="shared" si="8"/>
        <v/>
      </c>
      <c r="V1269" s="277" t="str">
        <f t="shared" si="9"/>
        <v/>
      </c>
      <c r="W1269" s="233"/>
    </row>
    <row r="1270">
      <c r="B1270" s="199"/>
      <c r="C1270" s="223"/>
      <c r="E1270" s="223"/>
      <c r="F1270" s="223" t="str">
        <f t="array" ref="F1270">IF(E1270="","",XLOOKUP(E1270,DATOS!$D$6:$D2624,DATOS!$C$6:$C2624,0,0,1))</f>
        <v/>
      </c>
      <c r="G1270" s="189"/>
      <c r="H1270" s="189"/>
      <c r="I1270" s="270"/>
      <c r="J1270" s="270"/>
      <c r="K1270" s="270" t="str">
        <f t="shared" si="3"/>
        <v/>
      </c>
      <c r="L1270" s="271" t="str">
        <f t="shared" si="4"/>
        <v/>
      </c>
      <c r="M1270" s="279"/>
      <c r="N1270" s="282"/>
      <c r="O1270" s="274"/>
      <c r="P1270" s="275"/>
      <c r="Q1270" s="275" t="str">
        <f t="shared" si="6"/>
        <v/>
      </c>
      <c r="R1270" s="281">
        <f t="shared" si="7"/>
        <v>0</v>
      </c>
      <c r="S1270" s="232" t="str">
        <f t="array" ref="S1270">XLOOKUP(E1270,PESOS!$A$2:$A2624,PESOS!$E$2:$E2624,"")</f>
        <v/>
      </c>
      <c r="T1270" s="223" t="str">
        <f t="shared" si="8"/>
        <v/>
      </c>
      <c r="V1270" s="277" t="str">
        <f t="shared" si="9"/>
        <v/>
      </c>
      <c r="W1270" s="233"/>
    </row>
    <row r="1271">
      <c r="B1271" s="199"/>
      <c r="C1271" s="223"/>
      <c r="E1271" s="223"/>
      <c r="F1271" s="223" t="str">
        <f t="array" ref="F1271">IF(E1271="","",XLOOKUP(E1271,DATOS!$D$6:$D2624,DATOS!$C$6:$C2624,0,0,1))</f>
        <v/>
      </c>
      <c r="G1271" s="189"/>
      <c r="H1271" s="189"/>
      <c r="I1271" s="270"/>
      <c r="J1271" s="270"/>
      <c r="K1271" s="270" t="str">
        <f t="shared" si="3"/>
        <v/>
      </c>
      <c r="L1271" s="271" t="str">
        <f t="shared" si="4"/>
        <v/>
      </c>
      <c r="M1271" s="279"/>
      <c r="N1271" s="282"/>
      <c r="O1271" s="274"/>
      <c r="P1271" s="275"/>
      <c r="Q1271" s="275" t="str">
        <f t="shared" si="6"/>
        <v/>
      </c>
      <c r="R1271" s="281">
        <f t="shared" si="7"/>
        <v>0</v>
      </c>
      <c r="S1271" s="232" t="str">
        <f t="array" ref="S1271">XLOOKUP(E1271,PESOS!$A$2:$A2624,PESOS!$E$2:$E2624,"")</f>
        <v/>
      </c>
      <c r="T1271" s="223" t="str">
        <f t="shared" si="8"/>
        <v/>
      </c>
      <c r="V1271" s="277" t="str">
        <f t="shared" si="9"/>
        <v/>
      </c>
      <c r="W1271" s="233"/>
    </row>
    <row r="1272">
      <c r="B1272" s="199"/>
      <c r="C1272" s="223"/>
      <c r="E1272" s="223"/>
      <c r="F1272" s="223" t="str">
        <f t="array" ref="F1272">IF(E1272="","",XLOOKUP(E1272,DATOS!$D$6:$D2624,DATOS!$C$6:$C2624,0,0,1))</f>
        <v/>
      </c>
      <c r="G1272" s="189"/>
      <c r="H1272" s="189"/>
      <c r="I1272" s="270"/>
      <c r="J1272" s="270"/>
      <c r="K1272" s="270" t="str">
        <f t="shared" si="3"/>
        <v/>
      </c>
      <c r="L1272" s="271" t="str">
        <f t="shared" si="4"/>
        <v/>
      </c>
      <c r="M1272" s="279"/>
      <c r="N1272" s="282"/>
      <c r="O1272" s="274"/>
      <c r="P1272" s="275"/>
      <c r="Q1272" s="275" t="str">
        <f t="shared" si="6"/>
        <v/>
      </c>
      <c r="R1272" s="281">
        <f t="shared" si="7"/>
        <v>0</v>
      </c>
      <c r="S1272" s="232" t="str">
        <f t="array" ref="S1272">XLOOKUP(E1272,PESOS!$A$2:$A2624,PESOS!$E$2:$E2624,"")</f>
        <v/>
      </c>
      <c r="T1272" s="223" t="str">
        <f t="shared" si="8"/>
        <v/>
      </c>
      <c r="V1272" s="277" t="str">
        <f t="shared" si="9"/>
        <v/>
      </c>
      <c r="W1272" s="233"/>
    </row>
    <row r="1273">
      <c r="B1273" s="199"/>
      <c r="C1273" s="223"/>
      <c r="E1273" s="223"/>
      <c r="F1273" s="223" t="str">
        <f t="array" ref="F1273">IF(E1273="","",XLOOKUP(E1273,DATOS!$D$6:$D2624,DATOS!$C$6:$C2624,0,0,1))</f>
        <v/>
      </c>
      <c r="G1273" s="189"/>
      <c r="H1273" s="189"/>
      <c r="I1273" s="270"/>
      <c r="J1273" s="270"/>
      <c r="K1273" s="270" t="str">
        <f t="shared" si="3"/>
        <v/>
      </c>
      <c r="L1273" s="271" t="str">
        <f t="shared" si="4"/>
        <v/>
      </c>
      <c r="M1273" s="279"/>
      <c r="N1273" s="282"/>
      <c r="O1273" s="274"/>
      <c r="P1273" s="275"/>
      <c r="Q1273" s="275" t="str">
        <f t="shared" si="6"/>
        <v/>
      </c>
      <c r="R1273" s="281">
        <f t="shared" si="7"/>
        <v>0</v>
      </c>
      <c r="S1273" s="232" t="str">
        <f t="array" ref="S1273">XLOOKUP(E1273,PESOS!$A$2:$A2624,PESOS!$E$2:$E2624,"")</f>
        <v/>
      </c>
      <c r="T1273" s="223" t="str">
        <f t="shared" si="8"/>
        <v/>
      </c>
      <c r="V1273" s="277" t="str">
        <f t="shared" si="9"/>
        <v/>
      </c>
      <c r="W1273" s="233"/>
    </row>
    <row r="1274">
      <c r="B1274" s="199"/>
      <c r="C1274" s="223"/>
      <c r="E1274" s="223"/>
      <c r="F1274" s="223" t="str">
        <f t="array" ref="F1274">IF(E1274="","",XLOOKUP(E1274,DATOS!$D$6:$D2624,DATOS!$C$6:$C2624,0,0,1))</f>
        <v/>
      </c>
      <c r="G1274" s="189"/>
      <c r="H1274" s="189"/>
      <c r="I1274" s="270"/>
      <c r="J1274" s="270"/>
      <c r="K1274" s="270" t="str">
        <f t="shared" si="3"/>
        <v/>
      </c>
      <c r="L1274" s="271" t="str">
        <f t="shared" si="4"/>
        <v/>
      </c>
      <c r="M1274" s="279"/>
      <c r="N1274" s="282"/>
      <c r="O1274" s="274"/>
      <c r="P1274" s="275"/>
      <c r="Q1274" s="275" t="str">
        <f t="shared" si="6"/>
        <v/>
      </c>
      <c r="R1274" s="281">
        <f t="shared" si="7"/>
        <v>0</v>
      </c>
      <c r="S1274" s="232" t="str">
        <f t="array" ref="S1274">XLOOKUP(E1274,PESOS!$A$2:$A2624,PESOS!$E$2:$E2624,"")</f>
        <v/>
      </c>
      <c r="T1274" s="223" t="str">
        <f t="shared" si="8"/>
        <v/>
      </c>
      <c r="V1274" s="277" t="str">
        <f t="shared" si="9"/>
        <v/>
      </c>
      <c r="W1274" s="233"/>
    </row>
    <row r="1275">
      <c r="B1275" s="199"/>
      <c r="C1275" s="223"/>
      <c r="E1275" s="223"/>
      <c r="F1275" s="223" t="str">
        <f t="array" ref="F1275">IF(E1275="","",XLOOKUP(E1275,DATOS!$D$6:$D2624,DATOS!$C$6:$C2624,0,0,1))</f>
        <v/>
      </c>
      <c r="G1275" s="189"/>
      <c r="H1275" s="189"/>
      <c r="I1275" s="270"/>
      <c r="J1275" s="270"/>
      <c r="K1275" s="270" t="str">
        <f t="shared" si="3"/>
        <v/>
      </c>
      <c r="L1275" s="271" t="str">
        <f t="shared" si="4"/>
        <v/>
      </c>
      <c r="M1275" s="279"/>
      <c r="N1275" s="282"/>
      <c r="O1275" s="274"/>
      <c r="P1275" s="275"/>
      <c r="Q1275" s="275" t="str">
        <f t="shared" si="6"/>
        <v/>
      </c>
      <c r="R1275" s="281">
        <f t="shared" si="7"/>
        <v>0</v>
      </c>
      <c r="S1275" s="232" t="str">
        <f t="array" ref="S1275">XLOOKUP(E1275,PESOS!$A$2:$A2624,PESOS!$E$2:$E2624,"")</f>
        <v/>
      </c>
      <c r="T1275" s="223" t="str">
        <f t="shared" si="8"/>
        <v/>
      </c>
      <c r="V1275" s="277" t="str">
        <f t="shared" si="9"/>
        <v/>
      </c>
      <c r="W1275" s="233"/>
    </row>
    <row r="1276">
      <c r="B1276" s="199"/>
      <c r="C1276" s="223"/>
      <c r="E1276" s="223"/>
      <c r="F1276" s="223" t="str">
        <f t="array" ref="F1276">IF(E1276="","",XLOOKUP(E1276,DATOS!$D$6:$D2624,DATOS!$C$6:$C2624,0,0,1))</f>
        <v/>
      </c>
      <c r="G1276" s="189"/>
      <c r="H1276" s="189"/>
      <c r="I1276" s="270"/>
      <c r="J1276" s="270"/>
      <c r="K1276" s="270" t="str">
        <f t="shared" si="3"/>
        <v/>
      </c>
      <c r="L1276" s="271" t="str">
        <f t="shared" si="4"/>
        <v/>
      </c>
      <c r="M1276" s="279"/>
      <c r="N1276" s="282"/>
      <c r="O1276" s="274"/>
      <c r="P1276" s="275"/>
      <c r="Q1276" s="275" t="str">
        <f t="shared" si="6"/>
        <v/>
      </c>
      <c r="R1276" s="281">
        <f t="shared" si="7"/>
        <v>0</v>
      </c>
      <c r="S1276" s="232" t="str">
        <f t="array" ref="S1276">XLOOKUP(E1276,PESOS!$A$2:$A2624,PESOS!$E$2:$E2624,"")</f>
        <v/>
      </c>
      <c r="T1276" s="223" t="str">
        <f t="shared" si="8"/>
        <v/>
      </c>
      <c r="V1276" s="277" t="str">
        <f t="shared" si="9"/>
        <v/>
      </c>
      <c r="W1276" s="233"/>
    </row>
    <row r="1277">
      <c r="B1277" s="199"/>
      <c r="C1277" s="223"/>
      <c r="E1277" s="223"/>
      <c r="F1277" s="223" t="str">
        <f t="array" ref="F1277">IF(E1277="","",XLOOKUP(E1277,DATOS!$D$6:$D2624,DATOS!$C$6:$C2624,0,0,1))</f>
        <v/>
      </c>
      <c r="G1277" s="189"/>
      <c r="H1277" s="189"/>
      <c r="I1277" s="270"/>
      <c r="J1277" s="270"/>
      <c r="K1277" s="270" t="str">
        <f t="shared" si="3"/>
        <v/>
      </c>
      <c r="L1277" s="271" t="str">
        <f t="shared" si="4"/>
        <v/>
      </c>
      <c r="M1277" s="279"/>
      <c r="N1277" s="282"/>
      <c r="O1277" s="274"/>
      <c r="P1277" s="275"/>
      <c r="Q1277" s="275" t="str">
        <f t="shared" si="6"/>
        <v/>
      </c>
      <c r="R1277" s="281">
        <f t="shared" si="7"/>
        <v>0</v>
      </c>
      <c r="S1277" s="232" t="str">
        <f t="array" ref="S1277">XLOOKUP(E1277,PESOS!$A$2:$A2624,PESOS!$E$2:$E2624,"")</f>
        <v/>
      </c>
      <c r="T1277" s="223" t="str">
        <f t="shared" si="8"/>
        <v/>
      </c>
      <c r="V1277" s="277" t="str">
        <f t="shared" si="9"/>
        <v/>
      </c>
      <c r="W1277" s="233"/>
    </row>
    <row r="1278">
      <c r="B1278" s="199"/>
      <c r="C1278" s="223"/>
      <c r="E1278" s="223"/>
      <c r="F1278" s="223" t="str">
        <f t="array" ref="F1278">IF(E1278="","",XLOOKUP(E1278,DATOS!$D$6:$D2624,DATOS!$C$6:$C2624,0,0,1))</f>
        <v/>
      </c>
      <c r="G1278" s="189"/>
      <c r="H1278" s="189"/>
      <c r="I1278" s="270"/>
      <c r="J1278" s="270"/>
      <c r="K1278" s="270" t="str">
        <f t="shared" si="3"/>
        <v/>
      </c>
      <c r="L1278" s="271" t="str">
        <f t="shared" si="4"/>
        <v/>
      </c>
      <c r="M1278" s="279"/>
      <c r="N1278" s="282"/>
      <c r="O1278" s="274"/>
      <c r="P1278" s="275"/>
      <c r="Q1278" s="275" t="str">
        <f t="shared" si="6"/>
        <v/>
      </c>
      <c r="R1278" s="281">
        <f t="shared" si="7"/>
        <v>0</v>
      </c>
      <c r="S1278" s="232" t="str">
        <f t="array" ref="S1278">XLOOKUP(E1278,PESOS!$A$2:$A2624,PESOS!$E$2:$E2624,"")</f>
        <v/>
      </c>
      <c r="T1278" s="223" t="str">
        <f t="shared" si="8"/>
        <v/>
      </c>
      <c r="V1278" s="277" t="str">
        <f t="shared" si="9"/>
        <v/>
      </c>
      <c r="W1278" s="233"/>
    </row>
    <row r="1279">
      <c r="B1279" s="199"/>
      <c r="C1279" s="223"/>
      <c r="E1279" s="223"/>
      <c r="F1279" s="223" t="str">
        <f t="array" ref="F1279">IF(E1279="","",XLOOKUP(E1279,DATOS!$D$6:$D2624,DATOS!$C$6:$C2624,0,0,1))</f>
        <v/>
      </c>
      <c r="G1279" s="189"/>
      <c r="H1279" s="189"/>
      <c r="I1279" s="270"/>
      <c r="J1279" s="270"/>
      <c r="K1279" s="270" t="str">
        <f t="shared" si="3"/>
        <v/>
      </c>
      <c r="L1279" s="271" t="str">
        <f t="shared" si="4"/>
        <v/>
      </c>
      <c r="M1279" s="279"/>
      <c r="N1279" s="282"/>
      <c r="O1279" s="274"/>
      <c r="P1279" s="275"/>
      <c r="Q1279" s="275" t="str">
        <f t="shared" si="6"/>
        <v/>
      </c>
      <c r="R1279" s="281">
        <f t="shared" si="7"/>
        <v>0</v>
      </c>
      <c r="S1279" s="232" t="str">
        <f t="array" ref="S1279">XLOOKUP(E1279,PESOS!$A$2:$A2624,PESOS!$E$2:$E2624,"")</f>
        <v/>
      </c>
      <c r="T1279" s="223" t="str">
        <f t="shared" si="8"/>
        <v/>
      </c>
      <c r="V1279" s="277" t="str">
        <f t="shared" si="9"/>
        <v/>
      </c>
      <c r="W1279" s="233"/>
    </row>
    <row r="1280">
      <c r="B1280" s="199"/>
      <c r="C1280" s="223"/>
      <c r="E1280" s="223"/>
      <c r="F1280" s="223" t="str">
        <f t="array" ref="F1280">IF(E1280="","",XLOOKUP(E1280,DATOS!$D$6:$D2624,DATOS!$C$6:$C2624,0,0,1))</f>
        <v/>
      </c>
      <c r="G1280" s="189"/>
      <c r="H1280" s="189"/>
      <c r="I1280" s="270"/>
      <c r="J1280" s="270"/>
      <c r="K1280" s="270" t="str">
        <f t="shared" si="3"/>
        <v/>
      </c>
      <c r="L1280" s="271" t="str">
        <f t="shared" si="4"/>
        <v/>
      </c>
      <c r="M1280" s="279"/>
      <c r="N1280" s="282"/>
      <c r="O1280" s="274"/>
      <c r="P1280" s="275"/>
      <c r="Q1280" s="275" t="str">
        <f t="shared" si="6"/>
        <v/>
      </c>
      <c r="R1280" s="281">
        <f t="shared" si="7"/>
        <v>0</v>
      </c>
      <c r="S1280" s="232" t="str">
        <f t="array" ref="S1280">XLOOKUP(E1280,PESOS!$A$2:$A2624,PESOS!$E$2:$E2624,"")</f>
        <v/>
      </c>
      <c r="T1280" s="223" t="str">
        <f t="shared" si="8"/>
        <v/>
      </c>
      <c r="V1280" s="277" t="str">
        <f t="shared" si="9"/>
        <v/>
      </c>
      <c r="W1280" s="233"/>
    </row>
    <row r="1281">
      <c r="B1281" s="199"/>
      <c r="C1281" s="223"/>
      <c r="E1281" s="223"/>
      <c r="F1281" s="223" t="str">
        <f t="array" ref="F1281">IF(E1281="","",XLOOKUP(E1281,DATOS!$D$6:$D2624,DATOS!$C$6:$C2624,0,0,1))</f>
        <v/>
      </c>
      <c r="G1281" s="189"/>
      <c r="H1281" s="189"/>
      <c r="I1281" s="270"/>
      <c r="J1281" s="270"/>
      <c r="K1281" s="270" t="str">
        <f t="shared" si="3"/>
        <v/>
      </c>
      <c r="L1281" s="271" t="str">
        <f t="shared" si="4"/>
        <v/>
      </c>
      <c r="M1281" s="279"/>
      <c r="N1281" s="282"/>
      <c r="O1281" s="274"/>
      <c r="P1281" s="275"/>
      <c r="Q1281" s="275" t="str">
        <f t="shared" si="6"/>
        <v/>
      </c>
      <c r="R1281" s="281">
        <f t="shared" si="7"/>
        <v>0</v>
      </c>
      <c r="S1281" s="232" t="str">
        <f t="array" ref="S1281">XLOOKUP(E1281,PESOS!$A$2:$A2624,PESOS!$E$2:$E2624,"")</f>
        <v/>
      </c>
      <c r="T1281" s="223" t="str">
        <f t="shared" si="8"/>
        <v/>
      </c>
      <c r="V1281" s="277" t="str">
        <f t="shared" si="9"/>
        <v/>
      </c>
      <c r="W1281" s="233"/>
    </row>
    <row r="1282">
      <c r="B1282" s="199"/>
      <c r="C1282" s="223"/>
      <c r="E1282" s="223"/>
      <c r="F1282" s="223" t="str">
        <f t="array" ref="F1282">IF(E1282="","",XLOOKUP(E1282,DATOS!$D$6:$D2624,DATOS!$C$6:$C2624,0,0,1))</f>
        <v/>
      </c>
      <c r="G1282" s="189"/>
      <c r="H1282" s="189"/>
      <c r="I1282" s="270"/>
      <c r="J1282" s="270"/>
      <c r="K1282" s="270" t="str">
        <f t="shared" si="3"/>
        <v/>
      </c>
      <c r="L1282" s="271" t="str">
        <f t="shared" si="4"/>
        <v/>
      </c>
      <c r="M1282" s="279"/>
      <c r="N1282" s="282"/>
      <c r="O1282" s="274"/>
      <c r="P1282" s="275"/>
      <c r="Q1282" s="275" t="str">
        <f t="shared" si="6"/>
        <v/>
      </c>
      <c r="R1282" s="281">
        <f t="shared" si="7"/>
        <v>0</v>
      </c>
      <c r="S1282" s="232" t="str">
        <f t="array" ref="S1282">XLOOKUP(E1282,PESOS!$A$2:$A2624,PESOS!$E$2:$E2624,"")</f>
        <v/>
      </c>
      <c r="T1282" s="223" t="str">
        <f t="shared" si="8"/>
        <v/>
      </c>
      <c r="V1282" s="277" t="str">
        <f t="shared" si="9"/>
        <v/>
      </c>
      <c r="W1282" s="233"/>
    </row>
    <row r="1283">
      <c r="B1283" s="199"/>
      <c r="C1283" s="223"/>
      <c r="E1283" s="223"/>
      <c r="F1283" s="223" t="str">
        <f t="array" ref="F1283">IF(E1283="","",XLOOKUP(E1283,DATOS!$D$6:$D2624,DATOS!$C$6:$C2624,0,0,1))</f>
        <v/>
      </c>
      <c r="G1283" s="189"/>
      <c r="H1283" s="189"/>
      <c r="I1283" s="270"/>
      <c r="J1283" s="270"/>
      <c r="K1283" s="270" t="str">
        <f t="shared" si="3"/>
        <v/>
      </c>
      <c r="L1283" s="271" t="str">
        <f t="shared" si="4"/>
        <v/>
      </c>
      <c r="M1283" s="279"/>
      <c r="N1283" s="282"/>
      <c r="O1283" s="274"/>
      <c r="P1283" s="275"/>
      <c r="Q1283" s="275" t="str">
        <f t="shared" si="6"/>
        <v/>
      </c>
      <c r="R1283" s="281">
        <f t="shared" si="7"/>
        <v>0</v>
      </c>
      <c r="S1283" s="232" t="str">
        <f t="array" ref="S1283">XLOOKUP(E1283,PESOS!$A$2:$A2624,PESOS!$E$2:$E2624,"")</f>
        <v/>
      </c>
      <c r="T1283" s="223" t="str">
        <f t="shared" si="8"/>
        <v/>
      </c>
      <c r="V1283" s="277" t="str">
        <f t="shared" si="9"/>
        <v/>
      </c>
      <c r="W1283" s="233"/>
    </row>
    <row r="1284">
      <c r="B1284" s="199"/>
      <c r="C1284" s="223"/>
      <c r="E1284" s="223"/>
      <c r="F1284" s="223" t="str">
        <f t="array" ref="F1284">IF(E1284="","",XLOOKUP(E1284,DATOS!$D$6:$D2624,DATOS!$C$6:$C2624,0,0,1))</f>
        <v/>
      </c>
      <c r="G1284" s="189"/>
      <c r="H1284" s="189"/>
      <c r="I1284" s="270"/>
      <c r="J1284" s="270"/>
      <c r="K1284" s="270" t="str">
        <f t="shared" si="3"/>
        <v/>
      </c>
      <c r="L1284" s="271" t="str">
        <f t="shared" si="4"/>
        <v/>
      </c>
      <c r="M1284" s="279"/>
      <c r="N1284" s="282"/>
      <c r="O1284" s="274"/>
      <c r="P1284" s="275"/>
      <c r="Q1284" s="275" t="str">
        <f t="shared" si="6"/>
        <v/>
      </c>
      <c r="R1284" s="281">
        <f t="shared" si="7"/>
        <v>0</v>
      </c>
      <c r="S1284" s="232" t="str">
        <f t="array" ref="S1284">XLOOKUP(E1284,PESOS!$A$2:$A2624,PESOS!$E$2:$E2624,"")</f>
        <v/>
      </c>
      <c r="T1284" s="223" t="str">
        <f t="shared" si="8"/>
        <v/>
      </c>
      <c r="V1284" s="277" t="str">
        <f t="shared" si="9"/>
        <v/>
      </c>
      <c r="W1284" s="233"/>
    </row>
    <row r="1285">
      <c r="B1285" s="199"/>
      <c r="C1285" s="223"/>
      <c r="E1285" s="223"/>
      <c r="F1285" s="223" t="str">
        <f t="array" ref="F1285">IF(E1285="","",XLOOKUP(E1285,DATOS!$D$6:$D2624,DATOS!$C$6:$C2624,0,0,1))</f>
        <v/>
      </c>
      <c r="G1285" s="189"/>
      <c r="H1285" s="189"/>
      <c r="I1285" s="270"/>
      <c r="J1285" s="270"/>
      <c r="K1285" s="270" t="str">
        <f t="shared" si="3"/>
        <v/>
      </c>
      <c r="L1285" s="271" t="str">
        <f t="shared" si="4"/>
        <v/>
      </c>
      <c r="M1285" s="279"/>
      <c r="N1285" s="282"/>
      <c r="O1285" s="274"/>
      <c r="P1285" s="275"/>
      <c r="Q1285" s="275" t="str">
        <f t="shared" si="6"/>
        <v/>
      </c>
      <c r="R1285" s="281">
        <f t="shared" si="7"/>
        <v>0</v>
      </c>
      <c r="S1285" s="232" t="str">
        <f t="array" ref="S1285">XLOOKUP(E1285,PESOS!$A$2:$A2624,PESOS!$E$2:$E2624,"")</f>
        <v/>
      </c>
      <c r="T1285" s="223" t="str">
        <f t="shared" si="8"/>
        <v/>
      </c>
      <c r="V1285" s="277" t="str">
        <f t="shared" si="9"/>
        <v/>
      </c>
      <c r="W1285" s="233"/>
    </row>
    <row r="1286">
      <c r="B1286" s="199"/>
      <c r="C1286" s="223"/>
      <c r="E1286" s="223"/>
      <c r="F1286" s="223" t="str">
        <f t="array" ref="F1286">IF(E1286="","",XLOOKUP(E1286,DATOS!$D$6:$D2624,DATOS!$C$6:$C2624,0,0,1))</f>
        <v/>
      </c>
      <c r="G1286" s="189"/>
      <c r="H1286" s="189"/>
      <c r="I1286" s="270"/>
      <c r="J1286" s="270"/>
      <c r="K1286" s="270" t="str">
        <f t="shared" si="3"/>
        <v/>
      </c>
      <c r="L1286" s="271" t="str">
        <f t="shared" si="4"/>
        <v/>
      </c>
      <c r="M1286" s="279"/>
      <c r="N1286" s="282"/>
      <c r="O1286" s="274"/>
      <c r="P1286" s="275"/>
      <c r="Q1286" s="275" t="str">
        <f t="shared" si="6"/>
        <v/>
      </c>
      <c r="R1286" s="281">
        <f t="shared" si="7"/>
        <v>0</v>
      </c>
      <c r="S1286" s="232" t="str">
        <f t="array" ref="S1286">XLOOKUP(E1286,PESOS!$A$2:$A2624,PESOS!$E$2:$E2624,"")</f>
        <v/>
      </c>
      <c r="T1286" s="223" t="str">
        <f t="shared" si="8"/>
        <v/>
      </c>
      <c r="V1286" s="277" t="str">
        <f t="shared" si="9"/>
        <v/>
      </c>
      <c r="W1286" s="233"/>
    </row>
    <row r="1287">
      <c r="B1287" s="199"/>
      <c r="C1287" s="223"/>
      <c r="E1287" s="223"/>
      <c r="F1287" s="223" t="str">
        <f t="array" ref="F1287">IF(E1287="","",XLOOKUP(E1287,DATOS!$D$6:$D2624,DATOS!$C$6:$C2624,0,0,1))</f>
        <v/>
      </c>
      <c r="G1287" s="189"/>
      <c r="H1287" s="189"/>
      <c r="I1287" s="270"/>
      <c r="J1287" s="270"/>
      <c r="K1287" s="270" t="str">
        <f t="shared" si="3"/>
        <v/>
      </c>
      <c r="L1287" s="271" t="str">
        <f t="shared" si="4"/>
        <v/>
      </c>
      <c r="M1287" s="279"/>
      <c r="N1287" s="282"/>
      <c r="O1287" s="274"/>
      <c r="P1287" s="275"/>
      <c r="Q1287" s="275" t="str">
        <f t="shared" si="6"/>
        <v/>
      </c>
      <c r="R1287" s="281">
        <f t="shared" si="7"/>
        <v>0</v>
      </c>
      <c r="S1287" s="232" t="str">
        <f t="array" ref="S1287">XLOOKUP(E1287,PESOS!$A$2:$A2624,PESOS!$E$2:$E2624,"")</f>
        <v/>
      </c>
      <c r="T1287" s="223" t="str">
        <f t="shared" si="8"/>
        <v/>
      </c>
      <c r="V1287" s="277" t="str">
        <f t="shared" si="9"/>
        <v/>
      </c>
      <c r="W1287" s="233"/>
    </row>
    <row r="1288">
      <c r="B1288" s="199"/>
      <c r="C1288" s="223"/>
      <c r="E1288" s="223"/>
      <c r="F1288" s="223" t="str">
        <f t="array" ref="F1288">IF(E1288="","",XLOOKUP(E1288,DATOS!$D$6:$D2624,DATOS!$C$6:$C2624,0,0,1))</f>
        <v/>
      </c>
      <c r="G1288" s="189"/>
      <c r="H1288" s="189"/>
      <c r="I1288" s="270"/>
      <c r="J1288" s="270"/>
      <c r="K1288" s="270" t="str">
        <f t="shared" si="3"/>
        <v/>
      </c>
      <c r="L1288" s="271" t="str">
        <f t="shared" si="4"/>
        <v/>
      </c>
      <c r="M1288" s="279"/>
      <c r="N1288" s="282"/>
      <c r="O1288" s="274"/>
      <c r="P1288" s="275"/>
      <c r="Q1288" s="275" t="str">
        <f t="shared" si="6"/>
        <v/>
      </c>
      <c r="R1288" s="281">
        <f t="shared" si="7"/>
        <v>0</v>
      </c>
      <c r="S1288" s="232" t="str">
        <f t="array" ref="S1288">XLOOKUP(E1288,PESOS!$A$2:$A2624,PESOS!$E$2:$E2624,"")</f>
        <v/>
      </c>
      <c r="T1288" s="223" t="str">
        <f t="shared" si="8"/>
        <v/>
      </c>
      <c r="V1288" s="277" t="str">
        <f t="shared" si="9"/>
        <v/>
      </c>
      <c r="W1288" s="233"/>
    </row>
    <row r="1289">
      <c r="B1289" s="199"/>
      <c r="C1289" s="223"/>
      <c r="E1289" s="223"/>
      <c r="F1289" s="223" t="str">
        <f t="array" ref="F1289">IF(E1289="","",XLOOKUP(E1289,DATOS!$D$6:$D2624,DATOS!$C$6:$C2624,0,0,1))</f>
        <v/>
      </c>
      <c r="G1289" s="189"/>
      <c r="H1289" s="189"/>
      <c r="I1289" s="270"/>
      <c r="J1289" s="270"/>
      <c r="K1289" s="270" t="str">
        <f t="shared" si="3"/>
        <v/>
      </c>
      <c r="L1289" s="271" t="str">
        <f t="shared" si="4"/>
        <v/>
      </c>
      <c r="M1289" s="279"/>
      <c r="N1289" s="282"/>
      <c r="O1289" s="274"/>
      <c r="P1289" s="275"/>
      <c r="Q1289" s="275" t="str">
        <f t="shared" si="6"/>
        <v/>
      </c>
      <c r="R1289" s="281">
        <f t="shared" si="7"/>
        <v>0</v>
      </c>
      <c r="S1289" s="232" t="str">
        <f t="array" ref="S1289">XLOOKUP(E1289,PESOS!$A$2:$A2624,PESOS!$E$2:$E2624,"")</f>
        <v/>
      </c>
      <c r="T1289" s="223" t="str">
        <f t="shared" si="8"/>
        <v/>
      </c>
      <c r="V1289" s="277" t="str">
        <f t="shared" si="9"/>
        <v/>
      </c>
      <c r="W1289" s="233"/>
    </row>
    <row r="1290">
      <c r="B1290" s="199"/>
      <c r="C1290" s="223"/>
      <c r="E1290" s="223"/>
      <c r="F1290" s="223" t="str">
        <f t="array" ref="F1290">IF(E1290="","",XLOOKUP(E1290,DATOS!$D$6:$D2624,DATOS!$C$6:$C2624,0,0,1))</f>
        <v/>
      </c>
      <c r="G1290" s="189"/>
      <c r="H1290" s="189"/>
      <c r="I1290" s="270"/>
      <c r="J1290" s="270"/>
      <c r="K1290" s="270" t="str">
        <f t="shared" si="3"/>
        <v/>
      </c>
      <c r="L1290" s="271" t="str">
        <f t="shared" si="4"/>
        <v/>
      </c>
      <c r="M1290" s="279"/>
      <c r="N1290" s="282"/>
      <c r="O1290" s="274"/>
      <c r="P1290" s="275"/>
      <c r="Q1290" s="275" t="str">
        <f t="shared" si="6"/>
        <v/>
      </c>
      <c r="R1290" s="281">
        <f t="shared" si="7"/>
        <v>0</v>
      </c>
      <c r="S1290" s="232" t="str">
        <f t="array" ref="S1290">XLOOKUP(E1290,PESOS!$A$2:$A2624,PESOS!$E$2:$E2624,"")</f>
        <v/>
      </c>
      <c r="T1290" s="223" t="str">
        <f t="shared" si="8"/>
        <v/>
      </c>
      <c r="V1290" s="277" t="str">
        <f t="shared" si="9"/>
        <v/>
      </c>
      <c r="W1290" s="233"/>
    </row>
    <row r="1291">
      <c r="B1291" s="199"/>
      <c r="C1291" s="223"/>
      <c r="E1291" s="223"/>
      <c r="F1291" s="223" t="str">
        <f t="array" ref="F1291">IF(E1291="","",XLOOKUP(E1291,DATOS!$D$6:$D2624,DATOS!$C$6:$C2624,0,0,1))</f>
        <v/>
      </c>
      <c r="G1291" s="189"/>
      <c r="H1291" s="189"/>
      <c r="I1291" s="270"/>
      <c r="J1291" s="270"/>
      <c r="K1291" s="270" t="str">
        <f t="shared" si="3"/>
        <v/>
      </c>
      <c r="L1291" s="271" t="str">
        <f t="shared" si="4"/>
        <v/>
      </c>
      <c r="M1291" s="279"/>
      <c r="N1291" s="282"/>
      <c r="O1291" s="274"/>
      <c r="P1291" s="275"/>
      <c r="Q1291" s="275" t="str">
        <f t="shared" si="6"/>
        <v/>
      </c>
      <c r="R1291" s="281">
        <f t="shared" si="7"/>
        <v>0</v>
      </c>
      <c r="S1291" s="232" t="str">
        <f t="array" ref="S1291">XLOOKUP(E1291,PESOS!$A$2:$A2624,PESOS!$E$2:$E2624,"")</f>
        <v/>
      </c>
      <c r="T1291" s="223" t="str">
        <f t="shared" si="8"/>
        <v/>
      </c>
      <c r="V1291" s="277" t="str">
        <f t="shared" si="9"/>
        <v/>
      </c>
      <c r="W1291" s="233"/>
    </row>
    <row r="1292">
      <c r="B1292" s="199"/>
      <c r="C1292" s="223"/>
      <c r="E1292" s="223"/>
      <c r="F1292" s="223" t="str">
        <f t="array" ref="F1292">IF(E1292="","",XLOOKUP(E1292,DATOS!$D$6:$D2624,DATOS!$C$6:$C2624,0,0,1))</f>
        <v/>
      </c>
      <c r="G1292" s="189"/>
      <c r="H1292" s="189"/>
      <c r="I1292" s="270"/>
      <c r="J1292" s="270"/>
      <c r="K1292" s="270" t="str">
        <f t="shared" si="3"/>
        <v/>
      </c>
      <c r="L1292" s="271" t="str">
        <f t="shared" si="4"/>
        <v/>
      </c>
      <c r="M1292" s="279"/>
      <c r="N1292" s="282"/>
      <c r="O1292" s="274"/>
      <c r="P1292" s="275"/>
      <c r="Q1292" s="275" t="str">
        <f t="shared" si="6"/>
        <v/>
      </c>
      <c r="R1292" s="281">
        <f t="shared" si="7"/>
        <v>0</v>
      </c>
      <c r="S1292" s="232" t="str">
        <f t="array" ref="S1292">XLOOKUP(E1292,PESOS!$A$2:$A2624,PESOS!$E$2:$E2624,"")</f>
        <v/>
      </c>
      <c r="T1292" s="223" t="str">
        <f t="shared" si="8"/>
        <v/>
      </c>
      <c r="V1292" s="277" t="str">
        <f t="shared" si="9"/>
        <v/>
      </c>
      <c r="W1292" s="233"/>
    </row>
    <row r="1293">
      <c r="B1293" s="199"/>
      <c r="C1293" s="223"/>
      <c r="E1293" s="223"/>
      <c r="F1293" s="223" t="str">
        <f t="array" ref="F1293">IF(E1293="","",XLOOKUP(E1293,DATOS!$D$6:$D2624,DATOS!$C$6:$C2624,0,0,1))</f>
        <v/>
      </c>
      <c r="G1293" s="189"/>
      <c r="H1293" s="189"/>
      <c r="I1293" s="270"/>
      <c r="J1293" s="270"/>
      <c r="K1293" s="270" t="str">
        <f t="shared" si="3"/>
        <v/>
      </c>
      <c r="L1293" s="271" t="str">
        <f t="shared" si="4"/>
        <v/>
      </c>
      <c r="M1293" s="279"/>
      <c r="N1293" s="282"/>
      <c r="O1293" s="274"/>
      <c r="P1293" s="275"/>
      <c r="Q1293" s="275" t="str">
        <f t="shared" si="6"/>
        <v/>
      </c>
      <c r="R1293" s="281">
        <f t="shared" si="7"/>
        <v>0</v>
      </c>
      <c r="S1293" s="232" t="str">
        <f t="array" ref="S1293">XLOOKUP(E1293,PESOS!$A$2:$A2624,PESOS!$E$2:$E2624,"")</f>
        <v/>
      </c>
      <c r="T1293" s="223" t="str">
        <f t="shared" si="8"/>
        <v/>
      </c>
      <c r="V1293" s="277" t="str">
        <f t="shared" si="9"/>
        <v/>
      </c>
      <c r="W1293" s="233"/>
    </row>
    <row r="1294">
      <c r="B1294" s="199"/>
      <c r="C1294" s="223"/>
      <c r="E1294" s="223"/>
      <c r="F1294" s="223" t="str">
        <f t="array" ref="F1294">IF(E1294="","",XLOOKUP(E1294,DATOS!$D$6:$D2624,DATOS!$C$6:$C2624,0,0,1))</f>
        <v/>
      </c>
      <c r="G1294" s="189"/>
      <c r="H1294" s="189"/>
      <c r="I1294" s="270"/>
      <c r="J1294" s="270"/>
      <c r="K1294" s="270" t="str">
        <f t="shared" si="3"/>
        <v/>
      </c>
      <c r="L1294" s="271" t="str">
        <f t="shared" si="4"/>
        <v/>
      </c>
      <c r="M1294" s="279"/>
      <c r="N1294" s="282"/>
      <c r="O1294" s="274"/>
      <c r="P1294" s="275"/>
      <c r="Q1294" s="275" t="str">
        <f t="shared" si="6"/>
        <v/>
      </c>
      <c r="R1294" s="281">
        <f t="shared" si="7"/>
        <v>0</v>
      </c>
      <c r="S1294" s="232" t="str">
        <f t="array" ref="S1294">XLOOKUP(E1294,PESOS!$A$2:$A2624,PESOS!$E$2:$E2624,"")</f>
        <v/>
      </c>
      <c r="T1294" s="223" t="str">
        <f t="shared" si="8"/>
        <v/>
      </c>
      <c r="V1294" s="277" t="str">
        <f t="shared" si="9"/>
        <v/>
      </c>
      <c r="W1294" s="233"/>
    </row>
    <row r="1295">
      <c r="B1295" s="199"/>
      <c r="C1295" s="223"/>
      <c r="E1295" s="223"/>
      <c r="F1295" s="223" t="str">
        <f t="array" ref="F1295">IF(E1295="","",XLOOKUP(E1295,DATOS!$D$6:$D2624,DATOS!$C$6:$C2624,0,0,1))</f>
        <v/>
      </c>
      <c r="G1295" s="189"/>
      <c r="H1295" s="189"/>
      <c r="I1295" s="270"/>
      <c r="J1295" s="270"/>
      <c r="K1295" s="270" t="str">
        <f t="shared" si="3"/>
        <v/>
      </c>
      <c r="L1295" s="271" t="str">
        <f t="shared" si="4"/>
        <v/>
      </c>
      <c r="M1295" s="279"/>
      <c r="N1295" s="282"/>
      <c r="O1295" s="274"/>
      <c r="P1295" s="275"/>
      <c r="Q1295" s="275" t="str">
        <f t="shared" si="6"/>
        <v/>
      </c>
      <c r="R1295" s="281">
        <f t="shared" si="7"/>
        <v>0</v>
      </c>
      <c r="S1295" s="232" t="str">
        <f t="array" ref="S1295">XLOOKUP(E1295,PESOS!$A$2:$A2624,PESOS!$E$2:$E2624,"")</f>
        <v/>
      </c>
      <c r="T1295" s="223" t="str">
        <f t="shared" si="8"/>
        <v/>
      </c>
      <c r="V1295" s="277" t="str">
        <f t="shared" si="9"/>
        <v/>
      </c>
      <c r="W1295" s="233"/>
    </row>
    <row r="1296">
      <c r="B1296" s="199"/>
      <c r="C1296" s="223"/>
      <c r="E1296" s="223"/>
      <c r="F1296" s="223" t="str">
        <f t="array" ref="F1296">IF(E1296="","",XLOOKUP(E1296,DATOS!$D$6:$D2624,DATOS!$C$6:$C2624,0,0,1))</f>
        <v/>
      </c>
      <c r="G1296" s="189"/>
      <c r="H1296" s="189"/>
      <c r="I1296" s="270"/>
      <c r="J1296" s="270"/>
      <c r="K1296" s="270" t="str">
        <f t="shared" si="3"/>
        <v/>
      </c>
      <c r="L1296" s="271" t="str">
        <f t="shared" si="4"/>
        <v/>
      </c>
      <c r="M1296" s="279"/>
      <c r="N1296" s="282"/>
      <c r="O1296" s="274"/>
      <c r="P1296" s="275"/>
      <c r="Q1296" s="275" t="str">
        <f t="shared" si="6"/>
        <v/>
      </c>
      <c r="R1296" s="281">
        <f t="shared" si="7"/>
        <v>0</v>
      </c>
      <c r="S1296" s="232" t="str">
        <f t="array" ref="S1296">XLOOKUP(E1296,PESOS!$A$2:$A2624,PESOS!$E$2:$E2624,"")</f>
        <v/>
      </c>
      <c r="T1296" s="223" t="str">
        <f t="shared" si="8"/>
        <v/>
      </c>
      <c r="V1296" s="277" t="str">
        <f t="shared" si="9"/>
        <v/>
      </c>
      <c r="W1296" s="233"/>
    </row>
    <row r="1297">
      <c r="B1297" s="199"/>
      <c r="C1297" s="223"/>
      <c r="E1297" s="223"/>
      <c r="F1297" s="223" t="str">
        <f t="array" ref="F1297">IF(E1297="","",XLOOKUP(E1297,DATOS!$D$6:$D2624,DATOS!$C$6:$C2624,0,0,1))</f>
        <v/>
      </c>
      <c r="G1297" s="189"/>
      <c r="H1297" s="189"/>
      <c r="I1297" s="270"/>
      <c r="J1297" s="270"/>
      <c r="K1297" s="270" t="str">
        <f t="shared" si="3"/>
        <v/>
      </c>
      <c r="L1297" s="271" t="str">
        <f t="shared" si="4"/>
        <v/>
      </c>
      <c r="M1297" s="279"/>
      <c r="N1297" s="282"/>
      <c r="O1297" s="274"/>
      <c r="P1297" s="275"/>
      <c r="Q1297" s="275" t="str">
        <f t="shared" si="6"/>
        <v/>
      </c>
      <c r="R1297" s="281">
        <f t="shared" si="7"/>
        <v>0</v>
      </c>
      <c r="S1297" s="232" t="str">
        <f t="array" ref="S1297">XLOOKUP(E1297,PESOS!$A$2:$A2624,PESOS!$E$2:$E2624,"")</f>
        <v/>
      </c>
      <c r="T1297" s="223" t="str">
        <f t="shared" si="8"/>
        <v/>
      </c>
      <c r="V1297" s="277" t="str">
        <f t="shared" si="9"/>
        <v/>
      </c>
      <c r="W1297" s="233"/>
    </row>
    <row r="1298">
      <c r="B1298" s="199"/>
      <c r="C1298" s="223"/>
      <c r="E1298" s="223"/>
      <c r="F1298" s="223" t="str">
        <f t="array" ref="F1298">IF(E1298="","",XLOOKUP(E1298,DATOS!$D$6:$D2624,DATOS!$C$6:$C2624,0,0,1))</f>
        <v/>
      </c>
      <c r="G1298" s="189"/>
      <c r="H1298" s="189"/>
      <c r="I1298" s="270"/>
      <c r="J1298" s="270"/>
      <c r="K1298" s="270" t="str">
        <f t="shared" si="3"/>
        <v/>
      </c>
      <c r="L1298" s="271" t="str">
        <f t="shared" si="4"/>
        <v/>
      </c>
      <c r="M1298" s="279"/>
      <c r="N1298" s="282"/>
      <c r="O1298" s="274"/>
      <c r="P1298" s="275"/>
      <c r="Q1298" s="275" t="str">
        <f t="shared" si="6"/>
        <v/>
      </c>
      <c r="R1298" s="281">
        <f t="shared" si="7"/>
        <v>0</v>
      </c>
      <c r="S1298" s="232" t="str">
        <f t="array" ref="S1298">XLOOKUP(E1298,PESOS!$A$2:$A2624,PESOS!$E$2:$E2624,"")</f>
        <v/>
      </c>
      <c r="T1298" s="223" t="str">
        <f t="shared" si="8"/>
        <v/>
      </c>
      <c r="V1298" s="277" t="str">
        <f t="shared" si="9"/>
        <v/>
      </c>
      <c r="W1298" s="233"/>
    </row>
    <row r="1299">
      <c r="B1299" s="199"/>
      <c r="C1299" s="223"/>
      <c r="E1299" s="223"/>
      <c r="F1299" s="223" t="str">
        <f t="array" ref="F1299">IF(E1299="","",XLOOKUP(E1299,DATOS!$D$6:$D2624,DATOS!$C$6:$C2624,0,0,1))</f>
        <v/>
      </c>
      <c r="G1299" s="189"/>
      <c r="H1299" s="189"/>
      <c r="I1299" s="270"/>
      <c r="J1299" s="270"/>
      <c r="K1299" s="270" t="str">
        <f t="shared" si="3"/>
        <v/>
      </c>
      <c r="L1299" s="271" t="str">
        <f t="shared" si="4"/>
        <v/>
      </c>
      <c r="M1299" s="279"/>
      <c r="N1299" s="282"/>
      <c r="O1299" s="274"/>
      <c r="P1299" s="275"/>
      <c r="Q1299" s="275" t="str">
        <f t="shared" si="6"/>
        <v/>
      </c>
      <c r="R1299" s="281">
        <f t="shared" si="7"/>
        <v>0</v>
      </c>
      <c r="S1299" s="232" t="str">
        <f t="array" ref="S1299">XLOOKUP(E1299,PESOS!$A$2:$A2624,PESOS!$E$2:$E2624,"")</f>
        <v/>
      </c>
      <c r="T1299" s="223" t="str">
        <f t="shared" si="8"/>
        <v/>
      </c>
      <c r="V1299" s="277" t="str">
        <f t="shared" si="9"/>
        <v/>
      </c>
      <c r="W1299" s="233"/>
    </row>
    <row r="1300">
      <c r="B1300" s="199"/>
      <c r="C1300" s="223"/>
      <c r="E1300" s="223"/>
      <c r="F1300" s="223" t="str">
        <f t="array" ref="F1300">IF(E1300="","",XLOOKUP(E1300,DATOS!$D$6:$D2624,DATOS!$C$6:$C2624,0,0,1))</f>
        <v/>
      </c>
      <c r="G1300" s="189"/>
      <c r="H1300" s="189"/>
      <c r="I1300" s="270"/>
      <c r="J1300" s="270"/>
      <c r="K1300" s="270" t="str">
        <f t="shared" si="3"/>
        <v/>
      </c>
      <c r="L1300" s="271" t="str">
        <f t="shared" si="4"/>
        <v/>
      </c>
      <c r="M1300" s="279"/>
      <c r="N1300" s="282"/>
      <c r="O1300" s="274"/>
      <c r="P1300" s="275"/>
      <c r="Q1300" s="275" t="str">
        <f t="shared" si="6"/>
        <v/>
      </c>
      <c r="R1300" s="281">
        <f t="shared" si="7"/>
        <v>0</v>
      </c>
      <c r="S1300" s="232" t="str">
        <f t="array" ref="S1300">XLOOKUP(E1300,PESOS!$A$2:$A2624,PESOS!$E$2:$E2624,"")</f>
        <v/>
      </c>
      <c r="T1300" s="223" t="str">
        <f t="shared" si="8"/>
        <v/>
      </c>
      <c r="V1300" s="277" t="str">
        <f t="shared" si="9"/>
        <v/>
      </c>
      <c r="W1300" s="233"/>
    </row>
    <row r="1301">
      <c r="B1301" s="199"/>
      <c r="C1301" s="223"/>
      <c r="E1301" s="223"/>
      <c r="F1301" s="223" t="str">
        <f t="array" ref="F1301">IF(E1301="","",XLOOKUP(E1301,DATOS!$D$6:$D2624,DATOS!$C$6:$C2624,0,0,1))</f>
        <v/>
      </c>
      <c r="G1301" s="189"/>
      <c r="H1301" s="189"/>
      <c r="I1301" s="270"/>
      <c r="J1301" s="270"/>
      <c r="K1301" s="270" t="str">
        <f t="shared" si="3"/>
        <v/>
      </c>
      <c r="L1301" s="271" t="str">
        <f t="shared" si="4"/>
        <v/>
      </c>
      <c r="M1301" s="279"/>
      <c r="N1301" s="282"/>
      <c r="O1301" s="274"/>
      <c r="P1301" s="275"/>
      <c r="Q1301" s="275" t="str">
        <f t="shared" si="6"/>
        <v/>
      </c>
      <c r="R1301" s="281">
        <f t="shared" si="7"/>
        <v>0</v>
      </c>
      <c r="S1301" s="232" t="str">
        <f t="array" ref="S1301">XLOOKUP(E1301,PESOS!$A$2:$A2624,PESOS!$E$2:$E2624,"")</f>
        <v/>
      </c>
      <c r="T1301" s="223" t="str">
        <f t="shared" si="8"/>
        <v/>
      </c>
      <c r="V1301" s="277" t="str">
        <f t="shared" si="9"/>
        <v/>
      </c>
      <c r="W1301" s="233"/>
    </row>
    <row r="1302">
      <c r="B1302" s="199"/>
      <c r="C1302" s="223"/>
      <c r="E1302" s="223"/>
      <c r="F1302" s="223" t="str">
        <f t="array" ref="F1302">IF(E1302="","",XLOOKUP(E1302,DATOS!$D$6:$D2624,DATOS!$C$6:$C2624,0,0,1))</f>
        <v/>
      </c>
      <c r="G1302" s="189"/>
      <c r="H1302" s="189"/>
      <c r="I1302" s="270"/>
      <c r="J1302" s="270"/>
      <c r="K1302" s="270" t="str">
        <f t="shared" si="3"/>
        <v/>
      </c>
      <c r="L1302" s="271" t="str">
        <f t="shared" si="4"/>
        <v/>
      </c>
      <c r="M1302" s="279"/>
      <c r="N1302" s="282"/>
      <c r="O1302" s="274"/>
      <c r="P1302" s="275"/>
      <c r="Q1302" s="275" t="str">
        <f t="shared" si="6"/>
        <v/>
      </c>
      <c r="R1302" s="281">
        <f t="shared" si="7"/>
        <v>0</v>
      </c>
      <c r="S1302" s="232" t="str">
        <f t="array" ref="S1302">XLOOKUP(E1302,PESOS!$A$2:$A2624,PESOS!$E$2:$E2624,"")</f>
        <v/>
      </c>
      <c r="T1302" s="223" t="str">
        <f t="shared" si="8"/>
        <v/>
      </c>
      <c r="V1302" s="277" t="str">
        <f t="shared" si="9"/>
        <v/>
      </c>
      <c r="W1302" s="233"/>
    </row>
    <row r="1303">
      <c r="B1303" s="199"/>
      <c r="C1303" s="223"/>
      <c r="E1303" s="223"/>
      <c r="F1303" s="223" t="str">
        <f t="array" ref="F1303">IF(E1303="","",XLOOKUP(E1303,DATOS!$D$6:$D2624,DATOS!$C$6:$C2624,0,0,1))</f>
        <v/>
      </c>
      <c r="G1303" s="189"/>
      <c r="H1303" s="189"/>
      <c r="I1303" s="270"/>
      <c r="J1303" s="270"/>
      <c r="K1303" s="270" t="str">
        <f t="shared" si="3"/>
        <v/>
      </c>
      <c r="L1303" s="271" t="str">
        <f t="shared" si="4"/>
        <v/>
      </c>
      <c r="M1303" s="279"/>
      <c r="N1303" s="282"/>
      <c r="O1303" s="274"/>
      <c r="P1303" s="275"/>
      <c r="Q1303" s="275" t="str">
        <f t="shared" si="6"/>
        <v/>
      </c>
      <c r="R1303" s="281">
        <f t="shared" si="7"/>
        <v>0</v>
      </c>
      <c r="S1303" s="232" t="str">
        <f t="array" ref="S1303">XLOOKUP(E1303,PESOS!$A$2:$A2624,PESOS!$E$2:$E2624,"")</f>
        <v/>
      </c>
      <c r="T1303" s="223" t="str">
        <f t="shared" si="8"/>
        <v/>
      </c>
      <c r="V1303" s="277" t="str">
        <f t="shared" si="9"/>
        <v/>
      </c>
      <c r="W1303" s="233"/>
    </row>
    <row r="1304">
      <c r="B1304" s="199"/>
      <c r="C1304" s="223"/>
      <c r="E1304" s="223"/>
      <c r="F1304" s="223" t="str">
        <f t="array" ref="F1304">IF(E1304="","",XLOOKUP(E1304,DATOS!$D$6:$D2624,DATOS!$C$6:$C2624,0,0,1))</f>
        <v/>
      </c>
      <c r="G1304" s="189"/>
      <c r="H1304" s="189"/>
      <c r="I1304" s="270"/>
      <c r="J1304" s="270"/>
      <c r="K1304" s="270" t="str">
        <f t="shared" si="3"/>
        <v/>
      </c>
      <c r="L1304" s="271" t="str">
        <f t="shared" si="4"/>
        <v/>
      </c>
      <c r="M1304" s="279"/>
      <c r="N1304" s="282"/>
      <c r="O1304" s="274"/>
      <c r="P1304" s="275"/>
      <c r="Q1304" s="275" t="str">
        <f t="shared" si="6"/>
        <v/>
      </c>
      <c r="R1304" s="281">
        <f t="shared" si="7"/>
        <v>0</v>
      </c>
      <c r="S1304" s="232" t="str">
        <f t="array" ref="S1304">XLOOKUP(E1304,PESOS!$A$2:$A2624,PESOS!$E$2:$E2624,"")</f>
        <v/>
      </c>
      <c r="T1304" s="223" t="str">
        <f t="shared" si="8"/>
        <v/>
      </c>
      <c r="V1304" s="277" t="str">
        <f t="shared" si="9"/>
        <v/>
      </c>
      <c r="W1304" s="233"/>
    </row>
    <row r="1305">
      <c r="B1305" s="199"/>
      <c r="C1305" s="223"/>
      <c r="E1305" s="223"/>
      <c r="F1305" s="223" t="str">
        <f t="array" ref="F1305">IF(E1305="","",XLOOKUP(E1305,DATOS!$D$6:$D2624,DATOS!$C$6:$C2624,0,0,1))</f>
        <v/>
      </c>
      <c r="G1305" s="189"/>
      <c r="H1305" s="189"/>
      <c r="I1305" s="270"/>
      <c r="J1305" s="270"/>
      <c r="K1305" s="270" t="str">
        <f t="shared" si="3"/>
        <v/>
      </c>
      <c r="L1305" s="271" t="str">
        <f t="shared" si="4"/>
        <v/>
      </c>
      <c r="M1305" s="279"/>
      <c r="N1305" s="282"/>
      <c r="O1305" s="274"/>
      <c r="P1305" s="275"/>
      <c r="Q1305" s="275" t="str">
        <f t="shared" si="6"/>
        <v/>
      </c>
      <c r="R1305" s="281">
        <f t="shared" si="7"/>
        <v>0</v>
      </c>
      <c r="S1305" s="232" t="str">
        <f t="array" ref="S1305">XLOOKUP(E1305,PESOS!$A$2:$A2624,PESOS!$E$2:$E2624,"")</f>
        <v/>
      </c>
      <c r="T1305" s="223" t="str">
        <f t="shared" si="8"/>
        <v/>
      </c>
      <c r="V1305" s="277" t="str">
        <f t="shared" si="9"/>
        <v/>
      </c>
      <c r="W1305" s="233"/>
    </row>
    <row r="1306">
      <c r="B1306" s="199"/>
      <c r="C1306" s="223"/>
      <c r="E1306" s="223"/>
      <c r="F1306" s="223" t="str">
        <f t="array" ref="F1306">IF(E1306="","",XLOOKUP(E1306,DATOS!$D$6:$D2624,DATOS!$C$6:$C2624,0,0,1))</f>
        <v/>
      </c>
      <c r="G1306" s="189"/>
      <c r="H1306" s="189"/>
      <c r="I1306" s="270"/>
      <c r="J1306" s="270"/>
      <c r="K1306" s="270" t="str">
        <f t="shared" si="3"/>
        <v/>
      </c>
      <c r="L1306" s="271" t="str">
        <f t="shared" si="4"/>
        <v/>
      </c>
      <c r="M1306" s="279"/>
      <c r="N1306" s="282"/>
      <c r="O1306" s="274"/>
      <c r="P1306" s="275"/>
      <c r="Q1306" s="275" t="str">
        <f t="shared" si="6"/>
        <v/>
      </c>
      <c r="R1306" s="281">
        <f t="shared" si="7"/>
        <v>0</v>
      </c>
      <c r="S1306" s="232" t="str">
        <f t="array" ref="S1306">XLOOKUP(E1306,PESOS!$A$2:$A2624,PESOS!$E$2:$E2624,"")</f>
        <v/>
      </c>
      <c r="T1306" s="223" t="str">
        <f t="shared" si="8"/>
        <v/>
      </c>
      <c r="V1306" s="277" t="str">
        <f t="shared" si="9"/>
        <v/>
      </c>
      <c r="W1306" s="233"/>
    </row>
    <row r="1307">
      <c r="B1307" s="199"/>
      <c r="C1307" s="223"/>
      <c r="E1307" s="223"/>
      <c r="F1307" s="223" t="str">
        <f t="array" ref="F1307">IF(E1307="","",XLOOKUP(E1307,DATOS!$D$6:$D2624,DATOS!$C$6:$C2624,0,0,1))</f>
        <v/>
      </c>
      <c r="G1307" s="189"/>
      <c r="H1307" s="189"/>
      <c r="I1307" s="270"/>
      <c r="J1307" s="270"/>
      <c r="K1307" s="270" t="str">
        <f t="shared" si="3"/>
        <v/>
      </c>
      <c r="L1307" s="271" t="str">
        <f t="shared" si="4"/>
        <v/>
      </c>
      <c r="M1307" s="279"/>
      <c r="N1307" s="282"/>
      <c r="O1307" s="274"/>
      <c r="P1307" s="275"/>
      <c r="Q1307" s="275" t="str">
        <f t="shared" si="6"/>
        <v/>
      </c>
      <c r="R1307" s="281">
        <f t="shared" si="7"/>
        <v>0</v>
      </c>
      <c r="S1307" s="232" t="str">
        <f t="array" ref="S1307">XLOOKUP(E1307,PESOS!$A$2:$A2624,PESOS!$E$2:$E2624,"")</f>
        <v/>
      </c>
      <c r="T1307" s="223" t="str">
        <f t="shared" si="8"/>
        <v/>
      </c>
      <c r="V1307" s="277" t="str">
        <f t="shared" si="9"/>
        <v/>
      </c>
      <c r="W1307" s="233"/>
    </row>
    <row r="1308">
      <c r="B1308" s="199"/>
      <c r="C1308" s="223"/>
      <c r="E1308" s="223"/>
      <c r="F1308" s="223" t="str">
        <f t="array" ref="F1308">IF(E1308="","",XLOOKUP(E1308,DATOS!$D$6:$D2624,DATOS!$C$6:$C2624,0,0,1))</f>
        <v/>
      </c>
      <c r="G1308" s="189"/>
      <c r="H1308" s="189"/>
      <c r="I1308" s="270"/>
      <c r="J1308" s="270"/>
      <c r="K1308" s="270" t="str">
        <f t="shared" si="3"/>
        <v/>
      </c>
      <c r="L1308" s="271" t="str">
        <f t="shared" si="4"/>
        <v/>
      </c>
      <c r="M1308" s="279"/>
      <c r="N1308" s="282"/>
      <c r="O1308" s="274"/>
      <c r="P1308" s="275"/>
      <c r="Q1308" s="275" t="str">
        <f t="shared" si="6"/>
        <v/>
      </c>
      <c r="R1308" s="281">
        <f t="shared" si="7"/>
        <v>0</v>
      </c>
      <c r="S1308" s="232" t="str">
        <f t="array" ref="S1308">XLOOKUP(E1308,PESOS!$A$2:$A2624,PESOS!$E$2:$E2624,"")</f>
        <v/>
      </c>
      <c r="T1308" s="223" t="str">
        <f t="shared" si="8"/>
        <v/>
      </c>
      <c r="V1308" s="277" t="str">
        <f t="shared" si="9"/>
        <v/>
      </c>
      <c r="W1308" s="233"/>
    </row>
    <row r="1309">
      <c r="B1309" s="199"/>
      <c r="C1309" s="223"/>
      <c r="E1309" s="223"/>
      <c r="F1309" s="223" t="str">
        <f t="array" ref="F1309">IF(E1309="","",XLOOKUP(E1309,DATOS!$D$6:$D2624,DATOS!$C$6:$C2624,0,0,1))</f>
        <v/>
      </c>
      <c r="G1309" s="189"/>
      <c r="H1309" s="189"/>
      <c r="I1309" s="270"/>
      <c r="J1309" s="270"/>
      <c r="K1309" s="270" t="str">
        <f t="shared" si="3"/>
        <v/>
      </c>
      <c r="L1309" s="271" t="str">
        <f t="shared" si="4"/>
        <v/>
      </c>
      <c r="M1309" s="279"/>
      <c r="N1309" s="282"/>
      <c r="O1309" s="274"/>
      <c r="P1309" s="275"/>
      <c r="Q1309" s="275" t="str">
        <f t="shared" si="6"/>
        <v/>
      </c>
      <c r="R1309" s="281">
        <f t="shared" si="7"/>
        <v>0</v>
      </c>
      <c r="S1309" s="232" t="str">
        <f t="array" ref="S1309">XLOOKUP(E1309,PESOS!$A$2:$A2624,PESOS!$E$2:$E2624,"")</f>
        <v/>
      </c>
      <c r="T1309" s="223" t="str">
        <f t="shared" si="8"/>
        <v/>
      </c>
      <c r="V1309" s="277" t="str">
        <f t="shared" si="9"/>
        <v/>
      </c>
      <c r="W1309" s="233"/>
    </row>
    <row r="1310">
      <c r="B1310" s="199"/>
      <c r="C1310" s="223"/>
      <c r="E1310" s="223"/>
      <c r="F1310" s="223" t="str">
        <f t="array" ref="F1310">IF(E1310="","",XLOOKUP(E1310,DATOS!$D$6:$D2624,DATOS!$C$6:$C2624,0,0,1))</f>
        <v/>
      </c>
      <c r="G1310" s="189"/>
      <c r="H1310" s="189"/>
      <c r="I1310" s="270"/>
      <c r="J1310" s="270"/>
      <c r="K1310" s="270" t="str">
        <f t="shared" si="3"/>
        <v/>
      </c>
      <c r="L1310" s="271" t="str">
        <f t="shared" si="4"/>
        <v/>
      </c>
      <c r="M1310" s="279"/>
      <c r="N1310" s="282"/>
      <c r="O1310" s="274"/>
      <c r="P1310" s="275"/>
      <c r="Q1310" s="275" t="str">
        <f t="shared" si="6"/>
        <v/>
      </c>
      <c r="R1310" s="281">
        <f t="shared" si="7"/>
        <v>0</v>
      </c>
      <c r="S1310" s="232" t="str">
        <f t="array" ref="S1310">XLOOKUP(E1310,PESOS!$A$2:$A2624,PESOS!$E$2:$E2624,"")</f>
        <v/>
      </c>
      <c r="T1310" s="223" t="str">
        <f t="shared" si="8"/>
        <v/>
      </c>
      <c r="V1310" s="277" t="str">
        <f t="shared" si="9"/>
        <v/>
      </c>
      <c r="W1310" s="233"/>
    </row>
    <row r="1311">
      <c r="B1311" s="199"/>
      <c r="C1311" s="223"/>
      <c r="E1311" s="223"/>
      <c r="F1311" s="223" t="str">
        <f t="array" ref="F1311">IF(E1311="","",XLOOKUP(E1311,DATOS!$D$6:$D2624,DATOS!$C$6:$C2624,0,0,1))</f>
        <v/>
      </c>
      <c r="G1311" s="189"/>
      <c r="H1311" s="189"/>
      <c r="I1311" s="270"/>
      <c r="J1311" s="270"/>
      <c r="K1311" s="270" t="str">
        <f t="shared" si="3"/>
        <v/>
      </c>
      <c r="L1311" s="271" t="str">
        <f t="shared" si="4"/>
        <v/>
      </c>
      <c r="M1311" s="279"/>
      <c r="N1311" s="282"/>
      <c r="O1311" s="274"/>
      <c r="P1311" s="275"/>
      <c r="Q1311" s="275" t="str">
        <f t="shared" si="6"/>
        <v/>
      </c>
      <c r="R1311" s="281">
        <f t="shared" si="7"/>
        <v>0</v>
      </c>
      <c r="S1311" s="232" t="str">
        <f t="array" ref="S1311">XLOOKUP(E1311,PESOS!$A$2:$A2624,PESOS!$E$2:$E2624,"")</f>
        <v/>
      </c>
      <c r="T1311" s="223" t="str">
        <f t="shared" si="8"/>
        <v/>
      </c>
      <c r="V1311" s="277" t="str">
        <f t="shared" si="9"/>
        <v/>
      </c>
      <c r="W1311" s="233"/>
    </row>
    <row r="1312">
      <c r="B1312" s="199"/>
      <c r="C1312" s="223"/>
      <c r="E1312" s="223"/>
      <c r="F1312" s="223" t="str">
        <f t="array" ref="F1312">IF(E1312="","",XLOOKUP(E1312,DATOS!$D$6:$D2624,DATOS!$C$6:$C2624,0,0,1))</f>
        <v/>
      </c>
      <c r="G1312" s="189"/>
      <c r="H1312" s="189"/>
      <c r="I1312" s="270"/>
      <c r="J1312" s="270"/>
      <c r="K1312" s="270" t="str">
        <f t="shared" si="3"/>
        <v/>
      </c>
      <c r="L1312" s="271" t="str">
        <f t="shared" si="4"/>
        <v/>
      </c>
      <c r="M1312" s="279"/>
      <c r="N1312" s="282"/>
      <c r="O1312" s="274"/>
      <c r="P1312" s="275"/>
      <c r="Q1312" s="275" t="str">
        <f t="shared" si="6"/>
        <v/>
      </c>
      <c r="R1312" s="281">
        <f t="shared" si="7"/>
        <v>0</v>
      </c>
      <c r="S1312" s="232" t="str">
        <f t="array" ref="S1312">XLOOKUP(E1312,PESOS!$A$2:$A2624,PESOS!$E$2:$E2624,"")</f>
        <v/>
      </c>
      <c r="T1312" s="223" t="str">
        <f t="shared" si="8"/>
        <v/>
      </c>
      <c r="V1312" s="277" t="str">
        <f t="shared" si="9"/>
        <v/>
      </c>
      <c r="W1312" s="233"/>
    </row>
    <row r="1313">
      <c r="B1313" s="199"/>
      <c r="C1313" s="223"/>
      <c r="E1313" s="223"/>
      <c r="F1313" s="223" t="str">
        <f t="array" ref="F1313">IF(E1313="","",XLOOKUP(E1313,DATOS!$D$6:$D2624,DATOS!$C$6:$C2624,0,0,1))</f>
        <v/>
      </c>
      <c r="G1313" s="189"/>
      <c r="H1313" s="189"/>
      <c r="I1313" s="270"/>
      <c r="J1313" s="270"/>
      <c r="K1313" s="270" t="str">
        <f t="shared" si="3"/>
        <v/>
      </c>
      <c r="L1313" s="271" t="str">
        <f t="shared" si="4"/>
        <v/>
      </c>
      <c r="M1313" s="279"/>
      <c r="N1313" s="282"/>
      <c r="O1313" s="274"/>
      <c r="P1313" s="275"/>
      <c r="Q1313" s="275" t="str">
        <f t="shared" si="6"/>
        <v/>
      </c>
      <c r="R1313" s="281">
        <f t="shared" si="7"/>
        <v>0</v>
      </c>
      <c r="S1313" s="232" t="str">
        <f t="array" ref="S1313">XLOOKUP(E1313,PESOS!$A$2:$A2624,PESOS!$E$2:$E2624,"")</f>
        <v/>
      </c>
      <c r="T1313" s="223" t="str">
        <f t="shared" si="8"/>
        <v/>
      </c>
      <c r="V1313" s="277" t="str">
        <f t="shared" si="9"/>
        <v/>
      </c>
      <c r="W1313" s="233"/>
    </row>
    <row r="1314">
      <c r="B1314" s="199"/>
      <c r="C1314" s="223"/>
      <c r="E1314" s="223"/>
      <c r="F1314" s="223" t="str">
        <f t="array" ref="F1314">IF(E1314="","",XLOOKUP(E1314,DATOS!$D$6:$D2624,DATOS!$C$6:$C2624,0,0,1))</f>
        <v/>
      </c>
      <c r="G1314" s="189"/>
      <c r="H1314" s="189"/>
      <c r="I1314" s="270"/>
      <c r="J1314" s="270"/>
      <c r="K1314" s="270" t="str">
        <f t="shared" si="3"/>
        <v/>
      </c>
      <c r="L1314" s="271" t="str">
        <f t="shared" si="4"/>
        <v/>
      </c>
      <c r="M1314" s="279"/>
      <c r="N1314" s="282"/>
      <c r="O1314" s="274"/>
      <c r="P1314" s="275"/>
      <c r="Q1314" s="275" t="str">
        <f t="shared" si="6"/>
        <v/>
      </c>
      <c r="R1314" s="281">
        <f t="shared" si="7"/>
        <v>0</v>
      </c>
      <c r="S1314" s="232" t="str">
        <f t="array" ref="S1314">XLOOKUP(E1314,PESOS!$A$2:$A2624,PESOS!$E$2:$E2624,"")</f>
        <v/>
      </c>
      <c r="T1314" s="223" t="str">
        <f t="shared" si="8"/>
        <v/>
      </c>
      <c r="V1314" s="277" t="str">
        <f t="shared" si="9"/>
        <v/>
      </c>
      <c r="W1314" s="233"/>
    </row>
    <row r="1315">
      <c r="B1315" s="199"/>
      <c r="C1315" s="223"/>
      <c r="E1315" s="223"/>
      <c r="F1315" s="223" t="str">
        <f t="array" ref="F1315">IF(E1315="","",XLOOKUP(E1315,DATOS!$D$6:$D2624,DATOS!$C$6:$C2624,0,0,1))</f>
        <v/>
      </c>
      <c r="G1315" s="189"/>
      <c r="H1315" s="189"/>
      <c r="I1315" s="270"/>
      <c r="J1315" s="270"/>
      <c r="K1315" s="270" t="str">
        <f t="shared" si="3"/>
        <v/>
      </c>
      <c r="L1315" s="271" t="str">
        <f t="shared" si="4"/>
        <v/>
      </c>
      <c r="M1315" s="279"/>
      <c r="N1315" s="282"/>
      <c r="O1315" s="274"/>
      <c r="P1315" s="275"/>
      <c r="Q1315" s="275" t="str">
        <f t="shared" si="6"/>
        <v/>
      </c>
      <c r="R1315" s="281">
        <f t="shared" si="7"/>
        <v>0</v>
      </c>
      <c r="S1315" s="232" t="str">
        <f t="array" ref="S1315">XLOOKUP(E1315,PESOS!$A$2:$A2624,PESOS!$E$2:$E2624,"")</f>
        <v/>
      </c>
      <c r="T1315" s="223" t="str">
        <f t="shared" si="8"/>
        <v/>
      </c>
      <c r="V1315" s="277" t="str">
        <f t="shared" si="9"/>
        <v/>
      </c>
      <c r="W1315" s="233"/>
    </row>
    <row r="1316">
      <c r="B1316" s="199"/>
      <c r="C1316" s="223"/>
      <c r="E1316" s="223"/>
      <c r="F1316" s="223" t="str">
        <f t="array" ref="F1316">IF(E1316="","",XLOOKUP(E1316,DATOS!$D$6:$D2624,DATOS!$C$6:$C2624,0,0,1))</f>
        <v/>
      </c>
      <c r="G1316" s="189"/>
      <c r="H1316" s="189"/>
      <c r="I1316" s="270"/>
      <c r="J1316" s="270"/>
      <c r="K1316" s="270" t="str">
        <f t="shared" si="3"/>
        <v/>
      </c>
      <c r="L1316" s="271" t="str">
        <f t="shared" si="4"/>
        <v/>
      </c>
      <c r="M1316" s="279"/>
      <c r="N1316" s="282"/>
      <c r="O1316" s="274"/>
      <c r="P1316" s="275"/>
      <c r="Q1316" s="275" t="str">
        <f t="shared" si="6"/>
        <v/>
      </c>
      <c r="R1316" s="281">
        <f t="shared" si="7"/>
        <v>0</v>
      </c>
      <c r="S1316" s="232" t="str">
        <f t="array" ref="S1316">XLOOKUP(E1316,PESOS!$A$2:$A2624,PESOS!$E$2:$E2624,"")</f>
        <v/>
      </c>
      <c r="T1316" s="223" t="str">
        <f t="shared" si="8"/>
        <v/>
      </c>
      <c r="V1316" s="277" t="str">
        <f t="shared" si="9"/>
        <v/>
      </c>
      <c r="W1316" s="233"/>
    </row>
    <row r="1317">
      <c r="B1317" s="199"/>
      <c r="C1317" s="223"/>
      <c r="E1317" s="223"/>
      <c r="F1317" s="223" t="str">
        <f t="array" ref="F1317">IF(E1317="","",XLOOKUP(E1317,DATOS!$D$6:$D2624,DATOS!$C$6:$C2624,0,0,1))</f>
        <v/>
      </c>
      <c r="G1317" s="189"/>
      <c r="H1317" s="189"/>
      <c r="I1317" s="270"/>
      <c r="J1317" s="270"/>
      <c r="K1317" s="270" t="str">
        <f t="shared" si="3"/>
        <v/>
      </c>
      <c r="L1317" s="271" t="str">
        <f t="shared" si="4"/>
        <v/>
      </c>
      <c r="M1317" s="279"/>
      <c r="N1317" s="282"/>
      <c r="O1317" s="274"/>
      <c r="P1317" s="275"/>
      <c r="Q1317" s="275" t="str">
        <f t="shared" si="6"/>
        <v/>
      </c>
      <c r="R1317" s="281">
        <f t="shared" si="7"/>
        <v>0</v>
      </c>
      <c r="S1317" s="232" t="str">
        <f t="array" ref="S1317">XLOOKUP(E1317,PESOS!$A$2:$A2624,PESOS!$E$2:$E2624,"")</f>
        <v/>
      </c>
      <c r="T1317" s="223" t="str">
        <f t="shared" si="8"/>
        <v/>
      </c>
      <c r="V1317" s="277" t="str">
        <f t="shared" si="9"/>
        <v/>
      </c>
      <c r="W1317" s="233"/>
    </row>
    <row r="1318">
      <c r="B1318" s="199"/>
      <c r="C1318" s="223"/>
      <c r="E1318" s="223"/>
      <c r="F1318" s="223" t="str">
        <f t="array" ref="F1318">IF(E1318="","",XLOOKUP(E1318,DATOS!$D$6:$D2624,DATOS!$C$6:$C2624,0,0,1))</f>
        <v/>
      </c>
      <c r="G1318" s="189"/>
      <c r="H1318" s="189"/>
      <c r="I1318" s="270"/>
      <c r="J1318" s="270"/>
      <c r="K1318" s="270" t="str">
        <f t="shared" si="3"/>
        <v/>
      </c>
      <c r="L1318" s="271" t="str">
        <f t="shared" si="4"/>
        <v/>
      </c>
      <c r="M1318" s="279"/>
      <c r="N1318" s="282"/>
      <c r="O1318" s="274"/>
      <c r="P1318" s="275"/>
      <c r="Q1318" s="275" t="str">
        <f t="shared" si="6"/>
        <v/>
      </c>
      <c r="R1318" s="281">
        <f t="shared" si="7"/>
        <v>0</v>
      </c>
      <c r="S1318" s="232" t="str">
        <f t="array" ref="S1318">XLOOKUP(E1318,PESOS!$A$2:$A2624,PESOS!$E$2:$E2624,"")</f>
        <v/>
      </c>
      <c r="T1318" s="223" t="str">
        <f t="shared" si="8"/>
        <v/>
      </c>
      <c r="V1318" s="277" t="str">
        <f t="shared" si="9"/>
        <v/>
      </c>
      <c r="W1318" s="233"/>
    </row>
    <row r="1319">
      <c r="B1319" s="199"/>
      <c r="C1319" s="223"/>
      <c r="E1319" s="223"/>
      <c r="F1319" s="223" t="str">
        <f t="array" ref="F1319">IF(E1319="","",XLOOKUP(E1319,DATOS!$D$6:$D2624,DATOS!$C$6:$C2624,0,0,1))</f>
        <v/>
      </c>
      <c r="G1319" s="189"/>
      <c r="H1319" s="189"/>
      <c r="I1319" s="270"/>
      <c r="J1319" s="270"/>
      <c r="K1319" s="270" t="str">
        <f t="shared" si="3"/>
        <v/>
      </c>
      <c r="L1319" s="271" t="str">
        <f t="shared" si="4"/>
        <v/>
      </c>
      <c r="M1319" s="279"/>
      <c r="N1319" s="282"/>
      <c r="O1319" s="274"/>
      <c r="P1319" s="275"/>
      <c r="Q1319" s="275" t="str">
        <f t="shared" si="6"/>
        <v/>
      </c>
      <c r="R1319" s="281">
        <f t="shared" si="7"/>
        <v>0</v>
      </c>
      <c r="S1319" s="232" t="str">
        <f t="array" ref="S1319">XLOOKUP(E1319,PESOS!$A$2:$A2624,PESOS!$E$2:$E2624,"")</f>
        <v/>
      </c>
      <c r="T1319" s="223" t="str">
        <f t="shared" si="8"/>
        <v/>
      </c>
      <c r="V1319" s="277" t="str">
        <f t="shared" si="9"/>
        <v/>
      </c>
      <c r="W1319" s="233"/>
    </row>
    <row r="1320">
      <c r="B1320" s="199"/>
      <c r="C1320" s="223"/>
      <c r="E1320" s="223"/>
      <c r="F1320" s="223" t="str">
        <f t="array" ref="F1320">IF(E1320="","",XLOOKUP(E1320,DATOS!$D$6:$D2624,DATOS!$C$6:$C2624,0,0,1))</f>
        <v/>
      </c>
      <c r="G1320" s="189"/>
      <c r="H1320" s="189"/>
      <c r="I1320" s="270"/>
      <c r="J1320" s="270"/>
      <c r="K1320" s="270" t="str">
        <f t="shared" si="3"/>
        <v/>
      </c>
      <c r="L1320" s="271" t="str">
        <f t="shared" si="4"/>
        <v/>
      </c>
      <c r="M1320" s="279"/>
      <c r="N1320" s="282"/>
      <c r="O1320" s="274"/>
      <c r="P1320" s="275"/>
      <c r="Q1320" s="275" t="str">
        <f t="shared" si="6"/>
        <v/>
      </c>
      <c r="R1320" s="281">
        <f t="shared" si="7"/>
        <v>0</v>
      </c>
      <c r="S1320" s="232" t="str">
        <f t="array" ref="S1320">XLOOKUP(E1320,PESOS!$A$2:$A2624,PESOS!$E$2:$E2624,"")</f>
        <v/>
      </c>
      <c r="T1320" s="223" t="str">
        <f t="shared" si="8"/>
        <v/>
      </c>
      <c r="V1320" s="277" t="str">
        <f t="shared" si="9"/>
        <v/>
      </c>
      <c r="W1320" s="233"/>
    </row>
    <row r="1321">
      <c r="B1321" s="199"/>
      <c r="C1321" s="223"/>
      <c r="E1321" s="223"/>
      <c r="F1321" s="223" t="str">
        <f t="array" ref="F1321">IF(E1321="","",XLOOKUP(E1321,DATOS!$D$6:$D2624,DATOS!$C$6:$C2624,0,0,1))</f>
        <v/>
      </c>
      <c r="G1321" s="189"/>
      <c r="H1321" s="189"/>
      <c r="I1321" s="270"/>
      <c r="J1321" s="270"/>
      <c r="K1321" s="270" t="str">
        <f t="shared" si="3"/>
        <v/>
      </c>
      <c r="L1321" s="271" t="str">
        <f t="shared" si="4"/>
        <v/>
      </c>
      <c r="M1321" s="279"/>
      <c r="N1321" s="282"/>
      <c r="O1321" s="274"/>
      <c r="P1321" s="275"/>
      <c r="Q1321" s="275" t="str">
        <f t="shared" si="6"/>
        <v/>
      </c>
      <c r="R1321" s="281">
        <f t="shared" si="7"/>
        <v>0</v>
      </c>
      <c r="S1321" s="232" t="str">
        <f t="array" ref="S1321">XLOOKUP(E1321,PESOS!$A$2:$A2624,PESOS!$E$2:$E2624,"")</f>
        <v/>
      </c>
      <c r="T1321" s="223" t="str">
        <f t="shared" si="8"/>
        <v/>
      </c>
      <c r="V1321" s="277" t="str">
        <f t="shared" si="9"/>
        <v/>
      </c>
      <c r="W1321" s="233"/>
    </row>
    <row r="1322">
      <c r="B1322" s="199"/>
      <c r="C1322" s="223"/>
      <c r="E1322" s="223"/>
      <c r="F1322" s="223" t="str">
        <f t="array" ref="F1322">IF(E1322="","",XLOOKUP(E1322,DATOS!$D$6:$D2624,DATOS!$C$6:$C2624,0,0,1))</f>
        <v/>
      </c>
      <c r="G1322" s="189"/>
      <c r="H1322" s="189"/>
      <c r="I1322" s="270"/>
      <c r="J1322" s="270"/>
      <c r="K1322" s="270" t="str">
        <f t="shared" si="3"/>
        <v/>
      </c>
      <c r="L1322" s="271" t="str">
        <f t="shared" si="4"/>
        <v/>
      </c>
      <c r="M1322" s="279"/>
      <c r="N1322" s="282"/>
      <c r="O1322" s="274"/>
      <c r="P1322" s="275"/>
      <c r="Q1322" s="275" t="str">
        <f t="shared" si="6"/>
        <v/>
      </c>
      <c r="R1322" s="281">
        <f t="shared" si="7"/>
        <v>0</v>
      </c>
      <c r="S1322" s="232" t="str">
        <f t="array" ref="S1322">XLOOKUP(E1322,PESOS!$A$2:$A2624,PESOS!$E$2:$E2624,"")</f>
        <v/>
      </c>
      <c r="T1322" s="223" t="str">
        <f t="shared" si="8"/>
        <v/>
      </c>
      <c r="V1322" s="277" t="str">
        <f t="shared" si="9"/>
        <v/>
      </c>
      <c r="W1322" s="233"/>
    </row>
    <row r="1323">
      <c r="B1323" s="199"/>
      <c r="C1323" s="223"/>
      <c r="E1323" s="223"/>
      <c r="F1323" s="223" t="str">
        <f t="array" ref="F1323">IF(E1323="","",XLOOKUP(E1323,DATOS!$D$6:$D2624,DATOS!$C$6:$C2624,0,0,1))</f>
        <v/>
      </c>
      <c r="G1323" s="189"/>
      <c r="H1323" s="189"/>
      <c r="I1323" s="270"/>
      <c r="J1323" s="270"/>
      <c r="K1323" s="270" t="str">
        <f t="shared" si="3"/>
        <v/>
      </c>
      <c r="L1323" s="271" t="str">
        <f t="shared" si="4"/>
        <v/>
      </c>
      <c r="M1323" s="279"/>
      <c r="N1323" s="282"/>
      <c r="O1323" s="274"/>
      <c r="P1323" s="275"/>
      <c r="Q1323" s="275" t="str">
        <f t="shared" si="6"/>
        <v/>
      </c>
      <c r="R1323" s="281">
        <f t="shared" si="7"/>
        <v>0</v>
      </c>
      <c r="S1323" s="232" t="str">
        <f t="array" ref="S1323">XLOOKUP(E1323,PESOS!$A$2:$A2624,PESOS!$E$2:$E2624,"")</f>
        <v/>
      </c>
      <c r="T1323" s="223" t="str">
        <f t="shared" si="8"/>
        <v/>
      </c>
      <c r="V1323" s="277" t="str">
        <f t="shared" si="9"/>
        <v/>
      </c>
      <c r="W1323" s="233"/>
    </row>
    <row r="1324">
      <c r="B1324" s="199"/>
      <c r="C1324" s="223"/>
      <c r="E1324" s="223"/>
      <c r="F1324" s="223" t="str">
        <f t="array" ref="F1324">IF(E1324="","",XLOOKUP(E1324,DATOS!$D$6:$D2624,DATOS!$C$6:$C2624,0,0,1))</f>
        <v/>
      </c>
      <c r="G1324" s="189"/>
      <c r="H1324" s="189"/>
      <c r="I1324" s="270"/>
      <c r="J1324" s="270"/>
      <c r="K1324" s="270" t="str">
        <f t="shared" si="3"/>
        <v/>
      </c>
      <c r="L1324" s="271" t="str">
        <f t="shared" si="4"/>
        <v/>
      </c>
      <c r="M1324" s="279"/>
      <c r="N1324" s="282"/>
      <c r="O1324" s="274"/>
      <c r="P1324" s="275"/>
      <c r="Q1324" s="275" t="str">
        <f t="shared" si="6"/>
        <v/>
      </c>
      <c r="R1324" s="281">
        <f t="shared" si="7"/>
        <v>0</v>
      </c>
      <c r="S1324" s="232" t="str">
        <f t="array" ref="S1324">XLOOKUP(E1324,PESOS!$A$2:$A2624,PESOS!$E$2:$E2624,"")</f>
        <v/>
      </c>
      <c r="T1324" s="223" t="str">
        <f t="shared" si="8"/>
        <v/>
      </c>
      <c r="V1324" s="277" t="str">
        <f t="shared" si="9"/>
        <v/>
      </c>
      <c r="W1324" s="233"/>
    </row>
    <row r="1325">
      <c r="B1325" s="199"/>
      <c r="C1325" s="223"/>
      <c r="E1325" s="223"/>
      <c r="F1325" s="223" t="str">
        <f t="array" ref="F1325">IF(E1325="","",XLOOKUP(E1325,DATOS!$D$6:$D2624,DATOS!$C$6:$C2624,0,0,1))</f>
        <v/>
      </c>
      <c r="G1325" s="189"/>
      <c r="H1325" s="189"/>
      <c r="I1325" s="270"/>
      <c r="J1325" s="270"/>
      <c r="K1325" s="270" t="str">
        <f t="shared" si="3"/>
        <v/>
      </c>
      <c r="L1325" s="271" t="str">
        <f t="shared" si="4"/>
        <v/>
      </c>
      <c r="M1325" s="279"/>
      <c r="N1325" s="282"/>
      <c r="O1325" s="274"/>
      <c r="P1325" s="275"/>
      <c r="Q1325" s="275" t="str">
        <f t="shared" si="6"/>
        <v/>
      </c>
      <c r="R1325" s="281">
        <f t="shared" si="7"/>
        <v>0</v>
      </c>
      <c r="S1325" s="232" t="str">
        <f t="array" ref="S1325">XLOOKUP(E1325,PESOS!$A$2:$A2624,PESOS!$E$2:$E2624,"")</f>
        <v/>
      </c>
      <c r="T1325" s="223" t="str">
        <f t="shared" si="8"/>
        <v/>
      </c>
      <c r="V1325" s="277" t="str">
        <f t="shared" si="9"/>
        <v/>
      </c>
      <c r="W1325" s="233"/>
    </row>
    <row r="1326">
      <c r="B1326" s="199"/>
      <c r="C1326" s="223"/>
      <c r="E1326" s="223"/>
      <c r="F1326" s="223" t="str">
        <f t="array" ref="F1326">IF(E1326="","",XLOOKUP(E1326,DATOS!$D$6:$D2624,DATOS!$C$6:$C2624,0,0,1))</f>
        <v/>
      </c>
      <c r="G1326" s="189"/>
      <c r="H1326" s="189"/>
      <c r="I1326" s="270"/>
      <c r="J1326" s="270"/>
      <c r="K1326" s="270" t="str">
        <f t="shared" si="3"/>
        <v/>
      </c>
      <c r="L1326" s="271" t="str">
        <f t="shared" si="4"/>
        <v/>
      </c>
      <c r="M1326" s="279"/>
      <c r="N1326" s="282"/>
      <c r="O1326" s="274"/>
      <c r="P1326" s="275"/>
      <c r="Q1326" s="275" t="str">
        <f t="shared" si="6"/>
        <v/>
      </c>
      <c r="R1326" s="281">
        <f t="shared" si="7"/>
        <v>0</v>
      </c>
      <c r="S1326" s="232" t="str">
        <f t="array" ref="S1326">XLOOKUP(E1326,PESOS!$A$2:$A2624,PESOS!$E$2:$E2624,"")</f>
        <v/>
      </c>
      <c r="T1326" s="223" t="str">
        <f t="shared" si="8"/>
        <v/>
      </c>
      <c r="V1326" s="277" t="str">
        <f t="shared" si="9"/>
        <v/>
      </c>
      <c r="W1326" s="233"/>
    </row>
    <row r="1327">
      <c r="B1327" s="199"/>
      <c r="C1327" s="223"/>
      <c r="E1327" s="223"/>
      <c r="F1327" s="223" t="str">
        <f t="array" ref="F1327">IF(E1327="","",XLOOKUP(E1327,DATOS!$D$6:$D2624,DATOS!$C$6:$C2624,0,0,1))</f>
        <v/>
      </c>
      <c r="G1327" s="189"/>
      <c r="H1327" s="189"/>
      <c r="I1327" s="270"/>
      <c r="J1327" s="270"/>
      <c r="K1327" s="270" t="str">
        <f t="shared" si="3"/>
        <v/>
      </c>
      <c r="L1327" s="271" t="str">
        <f t="shared" si="4"/>
        <v/>
      </c>
      <c r="M1327" s="279"/>
      <c r="N1327" s="282"/>
      <c r="O1327" s="274"/>
      <c r="P1327" s="275"/>
      <c r="Q1327" s="275" t="str">
        <f t="shared" si="6"/>
        <v/>
      </c>
      <c r="R1327" s="281">
        <f t="shared" si="7"/>
        <v>0</v>
      </c>
      <c r="S1327" s="232" t="str">
        <f t="array" ref="S1327">XLOOKUP(E1327,PESOS!$A$2:$A2624,PESOS!$E$2:$E2624,"")</f>
        <v/>
      </c>
      <c r="T1327" s="223" t="str">
        <f t="shared" si="8"/>
        <v/>
      </c>
      <c r="V1327" s="277" t="str">
        <f t="shared" si="9"/>
        <v/>
      </c>
      <c r="W1327" s="233"/>
    </row>
    <row r="1328">
      <c r="B1328" s="199"/>
      <c r="C1328" s="223"/>
      <c r="E1328" s="223"/>
      <c r="F1328" s="223" t="str">
        <f t="array" ref="F1328">IF(E1328="","",XLOOKUP(E1328,DATOS!$D$6:$D2624,DATOS!$C$6:$C2624,0,0,1))</f>
        <v/>
      </c>
      <c r="G1328" s="189"/>
      <c r="H1328" s="189"/>
      <c r="I1328" s="270"/>
      <c r="J1328" s="270"/>
      <c r="K1328" s="270" t="str">
        <f t="shared" si="3"/>
        <v/>
      </c>
      <c r="L1328" s="271" t="str">
        <f t="shared" si="4"/>
        <v/>
      </c>
      <c r="M1328" s="279"/>
      <c r="N1328" s="282"/>
      <c r="O1328" s="274"/>
      <c r="P1328" s="275"/>
      <c r="Q1328" s="275" t="str">
        <f t="shared" si="6"/>
        <v/>
      </c>
      <c r="R1328" s="281">
        <f t="shared" si="7"/>
        <v>0</v>
      </c>
      <c r="S1328" s="232" t="str">
        <f t="array" ref="S1328">XLOOKUP(E1328,PESOS!$A$2:$A2624,PESOS!$E$2:$E2624,"")</f>
        <v/>
      </c>
      <c r="T1328" s="223" t="str">
        <f t="shared" si="8"/>
        <v/>
      </c>
      <c r="V1328" s="277" t="str">
        <f t="shared" si="9"/>
        <v/>
      </c>
      <c r="W1328" s="233"/>
    </row>
    <row r="1329">
      <c r="B1329" s="199"/>
      <c r="C1329" s="223"/>
      <c r="E1329" s="223"/>
      <c r="F1329" s="223" t="str">
        <f t="array" ref="F1329">IF(E1329="","",XLOOKUP(E1329,DATOS!$D$6:$D2624,DATOS!$C$6:$C2624,0,0,1))</f>
        <v/>
      </c>
      <c r="G1329" s="189"/>
      <c r="H1329" s="189"/>
      <c r="I1329" s="270"/>
      <c r="J1329" s="270"/>
      <c r="K1329" s="270" t="str">
        <f t="shared" si="3"/>
        <v/>
      </c>
      <c r="L1329" s="271" t="str">
        <f t="shared" si="4"/>
        <v/>
      </c>
      <c r="M1329" s="279"/>
      <c r="N1329" s="282"/>
      <c r="O1329" s="274"/>
      <c r="P1329" s="275"/>
      <c r="Q1329" s="275" t="str">
        <f t="shared" si="6"/>
        <v/>
      </c>
      <c r="R1329" s="281">
        <f t="shared" si="7"/>
        <v>0</v>
      </c>
      <c r="S1329" s="232" t="str">
        <f t="array" ref="S1329">XLOOKUP(E1329,PESOS!$A$2:$A2624,PESOS!$E$2:$E2624,"")</f>
        <v/>
      </c>
      <c r="T1329" s="223" t="str">
        <f t="shared" si="8"/>
        <v/>
      </c>
      <c r="V1329" s="277" t="str">
        <f t="shared" si="9"/>
        <v/>
      </c>
      <c r="W1329" s="233"/>
    </row>
    <row r="1330">
      <c r="B1330" s="199"/>
      <c r="C1330" s="223"/>
      <c r="E1330" s="223"/>
      <c r="F1330" s="223" t="str">
        <f t="array" ref="F1330">IF(E1330="","",XLOOKUP(E1330,DATOS!$D$6:$D2624,DATOS!$C$6:$C2624,0,0,1))</f>
        <v/>
      </c>
      <c r="G1330" s="189"/>
      <c r="H1330" s="189"/>
      <c r="I1330" s="270"/>
      <c r="J1330" s="270"/>
      <c r="K1330" s="270" t="str">
        <f t="shared" si="3"/>
        <v/>
      </c>
      <c r="L1330" s="271" t="str">
        <f t="shared" si="4"/>
        <v/>
      </c>
      <c r="M1330" s="279"/>
      <c r="N1330" s="282"/>
      <c r="O1330" s="274"/>
      <c r="P1330" s="275"/>
      <c r="Q1330" s="275" t="str">
        <f t="shared" si="6"/>
        <v/>
      </c>
      <c r="R1330" s="281">
        <f t="shared" si="7"/>
        <v>0</v>
      </c>
      <c r="S1330" s="232" t="str">
        <f t="array" ref="S1330">XLOOKUP(E1330,PESOS!$A$2:$A2624,PESOS!$E$2:$E2624,"")</f>
        <v/>
      </c>
      <c r="T1330" s="223" t="str">
        <f t="shared" si="8"/>
        <v/>
      </c>
      <c r="V1330" s="277" t="str">
        <f t="shared" si="9"/>
        <v/>
      </c>
      <c r="W1330" s="233"/>
    </row>
    <row r="1331">
      <c r="B1331" s="199"/>
      <c r="C1331" s="223"/>
      <c r="E1331" s="223"/>
      <c r="F1331" s="223" t="str">
        <f t="array" ref="F1331">IF(E1331="","",XLOOKUP(E1331,DATOS!$D$6:$D2624,DATOS!$C$6:$C2624,0,0,1))</f>
        <v/>
      </c>
      <c r="G1331" s="189"/>
      <c r="H1331" s="189"/>
      <c r="I1331" s="270"/>
      <c r="J1331" s="270"/>
      <c r="K1331" s="270" t="str">
        <f t="shared" si="3"/>
        <v/>
      </c>
      <c r="L1331" s="271" t="str">
        <f t="shared" si="4"/>
        <v/>
      </c>
      <c r="M1331" s="279"/>
      <c r="N1331" s="282"/>
      <c r="O1331" s="274"/>
      <c r="P1331" s="275"/>
      <c r="Q1331" s="275" t="str">
        <f t="shared" si="6"/>
        <v/>
      </c>
      <c r="R1331" s="281">
        <f t="shared" si="7"/>
        <v>0</v>
      </c>
      <c r="S1331" s="232" t="str">
        <f t="array" ref="S1331">XLOOKUP(E1331,PESOS!$A$2:$A2624,PESOS!$E$2:$E2624,"")</f>
        <v/>
      </c>
      <c r="T1331" s="223" t="str">
        <f t="shared" si="8"/>
        <v/>
      </c>
      <c r="V1331" s="277" t="str">
        <f t="shared" si="9"/>
        <v/>
      </c>
      <c r="W1331" s="233"/>
    </row>
    <row r="1332">
      <c r="B1332" s="199"/>
      <c r="C1332" s="223"/>
      <c r="E1332" s="223"/>
      <c r="F1332" s="223" t="str">
        <f t="array" ref="F1332">IF(E1332="","",XLOOKUP(E1332,DATOS!$D$6:$D2624,DATOS!$C$6:$C2624,0,0,1))</f>
        <v/>
      </c>
      <c r="G1332" s="189"/>
      <c r="H1332" s="189"/>
      <c r="I1332" s="270"/>
      <c r="J1332" s="270"/>
      <c r="K1332" s="270" t="str">
        <f t="shared" si="3"/>
        <v/>
      </c>
      <c r="L1332" s="271" t="str">
        <f t="shared" si="4"/>
        <v/>
      </c>
      <c r="M1332" s="279"/>
      <c r="N1332" s="282"/>
      <c r="O1332" s="274"/>
      <c r="P1332" s="275"/>
      <c r="Q1332" s="275" t="str">
        <f t="shared" si="6"/>
        <v/>
      </c>
      <c r="R1332" s="281">
        <f t="shared" si="7"/>
        <v>0</v>
      </c>
      <c r="S1332" s="232" t="str">
        <f t="array" ref="S1332">XLOOKUP(E1332,PESOS!$A$2:$A2624,PESOS!$E$2:$E2624,"")</f>
        <v/>
      </c>
      <c r="T1332" s="223" t="str">
        <f t="shared" si="8"/>
        <v/>
      </c>
      <c r="V1332" s="277" t="str">
        <f t="shared" si="9"/>
        <v/>
      </c>
      <c r="W1332" s="233"/>
    </row>
    <row r="1333">
      <c r="B1333" s="199"/>
      <c r="C1333" s="223"/>
      <c r="E1333" s="223"/>
      <c r="F1333" s="223" t="str">
        <f t="array" ref="F1333">IF(E1333="","",XLOOKUP(E1333,DATOS!$D$6:$D2624,DATOS!$C$6:$C2624,0,0,1))</f>
        <v/>
      </c>
      <c r="G1333" s="189"/>
      <c r="H1333" s="189"/>
      <c r="I1333" s="270"/>
      <c r="J1333" s="270"/>
      <c r="K1333" s="270" t="str">
        <f t="shared" si="3"/>
        <v/>
      </c>
      <c r="L1333" s="271" t="str">
        <f t="shared" si="4"/>
        <v/>
      </c>
      <c r="M1333" s="279"/>
      <c r="N1333" s="282"/>
      <c r="O1333" s="274"/>
      <c r="P1333" s="275"/>
      <c r="Q1333" s="275" t="str">
        <f t="shared" si="6"/>
        <v/>
      </c>
      <c r="R1333" s="281">
        <f t="shared" si="7"/>
        <v>0</v>
      </c>
      <c r="S1333" s="232" t="str">
        <f t="array" ref="S1333">XLOOKUP(E1333,PESOS!$A$2:$A2624,PESOS!$E$2:$E2624,"")</f>
        <v/>
      </c>
      <c r="T1333" s="223" t="str">
        <f t="shared" si="8"/>
        <v/>
      </c>
      <c r="V1333" s="277" t="str">
        <f t="shared" si="9"/>
        <v/>
      </c>
      <c r="W1333" s="233"/>
    </row>
    <row r="1334">
      <c r="B1334" s="199"/>
      <c r="C1334" s="223"/>
      <c r="E1334" s="223"/>
      <c r="F1334" s="223" t="str">
        <f t="array" ref="F1334">IF(E1334="","",XLOOKUP(E1334,DATOS!$D$6:$D2624,DATOS!$C$6:$C2624,0,0,1))</f>
        <v/>
      </c>
      <c r="G1334" s="189"/>
      <c r="H1334" s="189"/>
      <c r="I1334" s="270"/>
      <c r="J1334" s="270"/>
      <c r="K1334" s="270" t="str">
        <f t="shared" si="3"/>
        <v/>
      </c>
      <c r="L1334" s="271" t="str">
        <f t="shared" si="4"/>
        <v/>
      </c>
      <c r="M1334" s="279"/>
      <c r="N1334" s="282"/>
      <c r="O1334" s="274"/>
      <c r="P1334" s="275"/>
      <c r="Q1334" s="275" t="str">
        <f t="shared" si="6"/>
        <v/>
      </c>
      <c r="R1334" s="281">
        <f t="shared" si="7"/>
        <v>0</v>
      </c>
      <c r="S1334" s="232" t="str">
        <f t="array" ref="S1334">XLOOKUP(E1334,PESOS!$A$2:$A2624,PESOS!$E$2:$E2624,"")</f>
        <v/>
      </c>
      <c r="T1334" s="223" t="str">
        <f t="shared" si="8"/>
        <v/>
      </c>
      <c r="V1334" s="277" t="str">
        <f t="shared" si="9"/>
        <v/>
      </c>
      <c r="W1334" s="233"/>
    </row>
    <row r="1335">
      <c r="B1335" s="199"/>
      <c r="C1335" s="223"/>
      <c r="E1335" s="223"/>
      <c r="F1335" s="223" t="str">
        <f t="array" ref="F1335">IF(E1335="","",XLOOKUP(E1335,DATOS!$D$6:$D2624,DATOS!$C$6:$C2624,0,0,1))</f>
        <v/>
      </c>
      <c r="G1335" s="189"/>
      <c r="H1335" s="189"/>
      <c r="I1335" s="270"/>
      <c r="J1335" s="270"/>
      <c r="K1335" s="270" t="str">
        <f t="shared" si="3"/>
        <v/>
      </c>
      <c r="L1335" s="271" t="str">
        <f t="shared" si="4"/>
        <v/>
      </c>
      <c r="M1335" s="279"/>
      <c r="N1335" s="282"/>
      <c r="O1335" s="274"/>
      <c r="P1335" s="275"/>
      <c r="Q1335" s="275" t="str">
        <f t="shared" si="6"/>
        <v/>
      </c>
      <c r="R1335" s="281">
        <f t="shared" si="7"/>
        <v>0</v>
      </c>
      <c r="S1335" s="232" t="str">
        <f t="array" ref="S1335">XLOOKUP(E1335,PESOS!$A$2:$A2624,PESOS!$E$2:$E2624,"")</f>
        <v/>
      </c>
      <c r="T1335" s="223" t="str">
        <f t="shared" si="8"/>
        <v/>
      </c>
      <c r="V1335" s="277" t="str">
        <f t="shared" si="9"/>
        <v/>
      </c>
      <c r="W1335" s="233"/>
    </row>
    <row r="1336">
      <c r="B1336" s="199"/>
      <c r="C1336" s="223"/>
      <c r="E1336" s="223"/>
      <c r="F1336" s="223" t="str">
        <f t="array" ref="F1336">IF(E1336="","",XLOOKUP(E1336,DATOS!$D$6:$D2624,DATOS!$C$6:$C2624,0,0,1))</f>
        <v/>
      </c>
      <c r="G1336" s="189"/>
      <c r="H1336" s="189"/>
      <c r="I1336" s="270"/>
      <c r="J1336" s="270"/>
      <c r="K1336" s="270" t="str">
        <f t="shared" si="3"/>
        <v/>
      </c>
      <c r="L1336" s="271" t="str">
        <f t="shared" si="4"/>
        <v/>
      </c>
      <c r="M1336" s="279"/>
      <c r="N1336" s="282"/>
      <c r="O1336" s="274"/>
      <c r="P1336" s="275"/>
      <c r="Q1336" s="275" t="str">
        <f t="shared" si="6"/>
        <v/>
      </c>
      <c r="R1336" s="281">
        <f t="shared" si="7"/>
        <v>0</v>
      </c>
      <c r="S1336" s="232" t="str">
        <f t="array" ref="S1336">XLOOKUP(E1336,PESOS!$A$2:$A2624,PESOS!$E$2:$E2624,"")</f>
        <v/>
      </c>
      <c r="T1336" s="223" t="str">
        <f t="shared" si="8"/>
        <v/>
      </c>
      <c r="V1336" s="277" t="str">
        <f t="shared" si="9"/>
        <v/>
      </c>
      <c r="W1336" s="233"/>
    </row>
    <row r="1337">
      <c r="B1337" s="199"/>
      <c r="C1337" s="223"/>
      <c r="E1337" s="223"/>
      <c r="F1337" s="223" t="str">
        <f t="array" ref="F1337">IF(E1337="","",XLOOKUP(E1337,DATOS!$D$6:$D2624,DATOS!$C$6:$C2624,0,0,1))</f>
        <v/>
      </c>
      <c r="G1337" s="189"/>
      <c r="H1337" s="189"/>
      <c r="I1337" s="270"/>
      <c r="J1337" s="270"/>
      <c r="K1337" s="270" t="str">
        <f t="shared" si="3"/>
        <v/>
      </c>
      <c r="L1337" s="271" t="str">
        <f t="shared" si="4"/>
        <v/>
      </c>
      <c r="M1337" s="279"/>
      <c r="N1337" s="282"/>
      <c r="O1337" s="274"/>
      <c r="P1337" s="275"/>
      <c r="Q1337" s="275" t="str">
        <f t="shared" si="6"/>
        <v/>
      </c>
      <c r="R1337" s="281">
        <f t="shared" si="7"/>
        <v>0</v>
      </c>
      <c r="S1337" s="232" t="str">
        <f t="array" ref="S1337">XLOOKUP(E1337,PESOS!$A$2:$A2624,PESOS!$E$2:$E2624,"")</f>
        <v/>
      </c>
      <c r="T1337" s="223" t="str">
        <f t="shared" si="8"/>
        <v/>
      </c>
      <c r="V1337" s="277" t="str">
        <f t="shared" si="9"/>
        <v/>
      </c>
      <c r="W1337" s="233"/>
    </row>
    <row r="1338">
      <c r="B1338" s="199"/>
      <c r="C1338" s="223"/>
      <c r="E1338" s="223"/>
      <c r="F1338" s="223" t="str">
        <f t="array" ref="F1338">IF(E1338="","",XLOOKUP(E1338,DATOS!$D$6:$D2624,DATOS!$C$6:$C2624,0,0,1))</f>
        <v/>
      </c>
      <c r="G1338" s="189"/>
      <c r="H1338" s="189"/>
      <c r="I1338" s="270"/>
      <c r="J1338" s="270"/>
      <c r="K1338" s="270" t="str">
        <f t="shared" si="3"/>
        <v/>
      </c>
      <c r="L1338" s="271" t="str">
        <f t="shared" si="4"/>
        <v/>
      </c>
      <c r="M1338" s="279"/>
      <c r="N1338" s="282"/>
      <c r="O1338" s="274"/>
      <c r="P1338" s="275"/>
      <c r="Q1338" s="275" t="str">
        <f t="shared" si="6"/>
        <v/>
      </c>
      <c r="R1338" s="281">
        <f t="shared" si="7"/>
        <v>0</v>
      </c>
      <c r="S1338" s="232" t="str">
        <f t="array" ref="S1338">XLOOKUP(E1338,PESOS!$A$2:$A2624,PESOS!$E$2:$E2624,"")</f>
        <v/>
      </c>
      <c r="T1338" s="223" t="str">
        <f t="shared" si="8"/>
        <v/>
      </c>
      <c r="V1338" s="277" t="str">
        <f t="shared" si="9"/>
        <v/>
      </c>
      <c r="W1338" s="233"/>
    </row>
    <row r="1339">
      <c r="B1339" s="199"/>
      <c r="C1339" s="223"/>
      <c r="E1339" s="223"/>
      <c r="F1339" s="223" t="str">
        <f t="array" ref="F1339">IF(E1339="","",XLOOKUP(E1339,DATOS!$D$6:$D2624,DATOS!$C$6:$C2624,0,0,1))</f>
        <v/>
      </c>
      <c r="G1339" s="189"/>
      <c r="H1339" s="189"/>
      <c r="I1339" s="270"/>
      <c r="J1339" s="270"/>
      <c r="K1339" s="270" t="str">
        <f t="shared" si="3"/>
        <v/>
      </c>
      <c r="L1339" s="271" t="str">
        <f t="shared" si="4"/>
        <v/>
      </c>
      <c r="M1339" s="279"/>
      <c r="N1339" s="282"/>
      <c r="O1339" s="274"/>
      <c r="P1339" s="275"/>
      <c r="Q1339" s="275" t="str">
        <f t="shared" si="6"/>
        <v/>
      </c>
      <c r="R1339" s="281">
        <f t="shared" si="7"/>
        <v>0</v>
      </c>
      <c r="S1339" s="232" t="str">
        <f t="array" ref="S1339">XLOOKUP(E1339,PESOS!$A$2:$A2624,PESOS!$E$2:$E2624,"")</f>
        <v/>
      </c>
      <c r="T1339" s="223" t="str">
        <f t="shared" si="8"/>
        <v/>
      </c>
      <c r="V1339" s="277" t="str">
        <f t="shared" si="9"/>
        <v/>
      </c>
      <c r="W1339" s="233"/>
    </row>
    <row r="1340">
      <c r="B1340" s="199"/>
      <c r="C1340" s="223"/>
      <c r="E1340" s="223"/>
      <c r="F1340" s="223" t="str">
        <f t="array" ref="F1340">IF(E1340="","",XLOOKUP(E1340,DATOS!$D$6:$D2624,DATOS!$C$6:$C2624,0,0,1))</f>
        <v/>
      </c>
      <c r="G1340" s="189"/>
      <c r="H1340" s="189"/>
      <c r="I1340" s="270"/>
      <c r="J1340" s="270"/>
      <c r="K1340" s="270" t="str">
        <f t="shared" si="3"/>
        <v/>
      </c>
      <c r="L1340" s="271" t="str">
        <f t="shared" si="4"/>
        <v/>
      </c>
      <c r="M1340" s="279"/>
      <c r="N1340" s="282"/>
      <c r="O1340" s="274"/>
      <c r="P1340" s="275"/>
      <c r="Q1340" s="275" t="str">
        <f t="shared" si="6"/>
        <v/>
      </c>
      <c r="R1340" s="281">
        <f t="shared" si="7"/>
        <v>0</v>
      </c>
      <c r="S1340" s="232" t="str">
        <f t="array" ref="S1340">XLOOKUP(E1340,PESOS!$A$2:$A2624,PESOS!$E$2:$E2624,"")</f>
        <v/>
      </c>
      <c r="T1340" s="223" t="str">
        <f t="shared" si="8"/>
        <v/>
      </c>
      <c r="V1340" s="277" t="str">
        <f t="shared" si="9"/>
        <v/>
      </c>
      <c r="W1340" s="233"/>
    </row>
    <row r="1341">
      <c r="B1341" s="199"/>
      <c r="C1341" s="223"/>
      <c r="E1341" s="223"/>
      <c r="F1341" s="223" t="str">
        <f t="array" ref="F1341">IF(E1341="","",XLOOKUP(E1341,DATOS!$D$6:$D2624,DATOS!$C$6:$C2624,0,0,1))</f>
        <v/>
      </c>
      <c r="G1341" s="189"/>
      <c r="H1341" s="189"/>
      <c r="I1341" s="270"/>
      <c r="J1341" s="270"/>
      <c r="K1341" s="270" t="str">
        <f t="shared" si="3"/>
        <v/>
      </c>
      <c r="L1341" s="271" t="str">
        <f t="shared" si="4"/>
        <v/>
      </c>
      <c r="M1341" s="279"/>
      <c r="N1341" s="282"/>
      <c r="O1341" s="274"/>
      <c r="P1341" s="275"/>
      <c r="Q1341" s="275" t="str">
        <f t="shared" si="6"/>
        <v/>
      </c>
      <c r="R1341" s="281">
        <f t="shared" si="7"/>
        <v>0</v>
      </c>
      <c r="S1341" s="232" t="str">
        <f t="array" ref="S1341">XLOOKUP(E1341,PESOS!$A$2:$A2624,PESOS!$E$2:$E2624,"")</f>
        <v/>
      </c>
      <c r="T1341" s="223" t="str">
        <f t="shared" si="8"/>
        <v/>
      </c>
      <c r="V1341" s="277" t="str">
        <f t="shared" si="9"/>
        <v/>
      </c>
      <c r="W1341" s="233"/>
    </row>
    <row r="1342">
      <c r="B1342" s="199"/>
      <c r="C1342" s="223"/>
      <c r="E1342" s="223"/>
      <c r="F1342" s="223" t="str">
        <f t="array" ref="F1342">IF(E1342="","",XLOOKUP(E1342,DATOS!$D$6:$D2624,DATOS!$C$6:$C2624,0,0,1))</f>
        <v/>
      </c>
      <c r="G1342" s="189"/>
      <c r="H1342" s="189"/>
      <c r="I1342" s="270"/>
      <c r="J1342" s="270"/>
      <c r="K1342" s="270" t="str">
        <f t="shared" si="3"/>
        <v/>
      </c>
      <c r="L1342" s="271" t="str">
        <f t="shared" si="4"/>
        <v/>
      </c>
      <c r="M1342" s="279"/>
      <c r="N1342" s="282"/>
      <c r="O1342" s="274"/>
      <c r="P1342" s="275"/>
      <c r="Q1342" s="275" t="str">
        <f t="shared" si="6"/>
        <v/>
      </c>
      <c r="R1342" s="281">
        <f t="shared" si="7"/>
        <v>0</v>
      </c>
      <c r="S1342" s="232" t="str">
        <f t="array" ref="S1342">XLOOKUP(E1342,PESOS!$A$2:$A2624,PESOS!$E$2:$E2624,"")</f>
        <v/>
      </c>
      <c r="T1342" s="223" t="str">
        <f t="shared" si="8"/>
        <v/>
      </c>
      <c r="V1342" s="277" t="str">
        <f t="shared" si="9"/>
        <v/>
      </c>
      <c r="W1342" s="233"/>
    </row>
    <row r="1343">
      <c r="B1343" s="199"/>
      <c r="C1343" s="223"/>
      <c r="E1343" s="223"/>
      <c r="F1343" s="223" t="str">
        <f t="array" ref="F1343">IF(E1343="","",XLOOKUP(E1343,DATOS!$D$6:$D2624,DATOS!$C$6:$C2624,0,0,1))</f>
        <v/>
      </c>
      <c r="G1343" s="189"/>
      <c r="H1343" s="189"/>
      <c r="I1343" s="270"/>
      <c r="J1343" s="270"/>
      <c r="K1343" s="270" t="str">
        <f t="shared" si="3"/>
        <v/>
      </c>
      <c r="L1343" s="271" t="str">
        <f t="shared" si="4"/>
        <v/>
      </c>
      <c r="M1343" s="279"/>
      <c r="N1343" s="282"/>
      <c r="O1343" s="274"/>
      <c r="P1343" s="275"/>
      <c r="Q1343" s="275" t="str">
        <f t="shared" si="6"/>
        <v/>
      </c>
      <c r="R1343" s="281">
        <f t="shared" si="7"/>
        <v>0</v>
      </c>
      <c r="S1343" s="232" t="str">
        <f t="array" ref="S1343">XLOOKUP(E1343,PESOS!$A$2:$A2624,PESOS!$E$2:$E2624,"")</f>
        <v/>
      </c>
      <c r="T1343" s="223" t="str">
        <f t="shared" si="8"/>
        <v/>
      </c>
      <c r="V1343" s="277" t="str">
        <f t="shared" si="9"/>
        <v/>
      </c>
      <c r="W1343" s="233"/>
    </row>
    <row r="1344">
      <c r="B1344" s="199"/>
      <c r="C1344" s="223"/>
      <c r="E1344" s="223"/>
      <c r="F1344" s="223" t="str">
        <f t="array" ref="F1344">IF(E1344="","",XLOOKUP(E1344,DATOS!$D$6:$D2624,DATOS!$C$6:$C2624,0,0,1))</f>
        <v/>
      </c>
      <c r="G1344" s="189"/>
      <c r="H1344" s="189"/>
      <c r="I1344" s="270"/>
      <c r="J1344" s="270"/>
      <c r="K1344" s="270" t="str">
        <f t="shared" si="3"/>
        <v/>
      </c>
      <c r="L1344" s="271" t="str">
        <f t="shared" si="4"/>
        <v/>
      </c>
      <c r="M1344" s="279"/>
      <c r="N1344" s="282"/>
      <c r="O1344" s="274"/>
      <c r="P1344" s="275"/>
      <c r="Q1344" s="275" t="str">
        <f t="shared" si="6"/>
        <v/>
      </c>
      <c r="R1344" s="281">
        <f t="shared" si="7"/>
        <v>0</v>
      </c>
      <c r="S1344" s="232" t="str">
        <f t="array" ref="S1344">XLOOKUP(E1344,PESOS!$A$2:$A2624,PESOS!$E$2:$E2624,"")</f>
        <v/>
      </c>
      <c r="T1344" s="223" t="str">
        <f t="shared" si="8"/>
        <v/>
      </c>
      <c r="V1344" s="277" t="str">
        <f t="shared" si="9"/>
        <v/>
      </c>
      <c r="W1344" s="233"/>
    </row>
    <row r="1345">
      <c r="B1345" s="199"/>
      <c r="C1345" s="223"/>
      <c r="E1345" s="223"/>
      <c r="F1345" s="223" t="str">
        <f t="array" ref="F1345">IF(E1345="","",XLOOKUP(E1345,DATOS!$D$6:$D2624,DATOS!$C$6:$C2624,0,0,1))</f>
        <v/>
      </c>
      <c r="G1345" s="189"/>
      <c r="H1345" s="189"/>
      <c r="I1345" s="270"/>
      <c r="J1345" s="270"/>
      <c r="K1345" s="270" t="str">
        <f t="shared" si="3"/>
        <v/>
      </c>
      <c r="L1345" s="271" t="str">
        <f t="shared" si="4"/>
        <v/>
      </c>
      <c r="M1345" s="279"/>
      <c r="N1345" s="282"/>
      <c r="O1345" s="274"/>
      <c r="P1345" s="275"/>
      <c r="Q1345" s="275" t="str">
        <f t="shared" si="6"/>
        <v/>
      </c>
      <c r="R1345" s="281">
        <f t="shared" si="7"/>
        <v>0</v>
      </c>
      <c r="S1345" s="232" t="str">
        <f t="array" ref="S1345">XLOOKUP(E1345,PESOS!$A$2:$A2624,PESOS!$E$2:$E2624,"")</f>
        <v/>
      </c>
      <c r="T1345" s="223" t="str">
        <f t="shared" si="8"/>
        <v/>
      </c>
      <c r="V1345" s="277" t="str">
        <f t="shared" si="9"/>
        <v/>
      </c>
      <c r="W1345" s="233"/>
    </row>
    <row r="1346">
      <c r="B1346" s="199"/>
      <c r="C1346" s="223"/>
      <c r="E1346" s="223"/>
      <c r="F1346" s="223" t="str">
        <f t="array" ref="F1346">IF(E1346="","",XLOOKUP(E1346,DATOS!$D$6:$D2624,DATOS!$C$6:$C2624,0,0,1))</f>
        <v/>
      </c>
      <c r="G1346" s="189"/>
      <c r="H1346" s="189"/>
      <c r="I1346" s="270"/>
      <c r="J1346" s="270"/>
      <c r="K1346" s="270" t="str">
        <f t="shared" si="3"/>
        <v/>
      </c>
      <c r="L1346" s="271" t="str">
        <f t="shared" si="4"/>
        <v/>
      </c>
      <c r="M1346" s="279"/>
      <c r="N1346" s="282"/>
      <c r="O1346" s="274"/>
      <c r="P1346" s="275"/>
      <c r="Q1346" s="275" t="str">
        <f t="shared" si="6"/>
        <v/>
      </c>
      <c r="R1346" s="281">
        <f t="shared" si="7"/>
        <v>0</v>
      </c>
      <c r="S1346" s="232" t="str">
        <f t="array" ref="S1346">XLOOKUP(E1346,PESOS!$A$2:$A2624,PESOS!$E$2:$E2624,"")</f>
        <v/>
      </c>
      <c r="T1346" s="223" t="str">
        <f t="shared" si="8"/>
        <v/>
      </c>
      <c r="V1346" s="277" t="str">
        <f t="shared" si="9"/>
        <v/>
      </c>
      <c r="W1346" s="233"/>
    </row>
    <row r="1347">
      <c r="B1347" s="199"/>
      <c r="C1347" s="223"/>
      <c r="E1347" s="223"/>
      <c r="F1347" s="223" t="str">
        <f t="array" ref="F1347">IF(E1347="","",XLOOKUP(E1347,DATOS!$D$6:$D2624,DATOS!$C$6:$C2624,0,0,1))</f>
        <v/>
      </c>
      <c r="G1347" s="189"/>
      <c r="H1347" s="189"/>
      <c r="I1347" s="270"/>
      <c r="J1347" s="270"/>
      <c r="K1347" s="270" t="str">
        <f t="shared" si="3"/>
        <v/>
      </c>
      <c r="L1347" s="271" t="str">
        <f t="shared" si="4"/>
        <v/>
      </c>
      <c r="M1347" s="279"/>
      <c r="N1347" s="282"/>
      <c r="O1347" s="274"/>
      <c r="P1347" s="275"/>
      <c r="Q1347" s="275" t="str">
        <f t="shared" si="6"/>
        <v/>
      </c>
      <c r="R1347" s="281">
        <f t="shared" si="7"/>
        <v>0</v>
      </c>
      <c r="S1347" s="232" t="str">
        <f t="array" ref="S1347">XLOOKUP(E1347,PESOS!$A$2:$A2624,PESOS!$E$2:$E2624,"")</f>
        <v/>
      </c>
      <c r="T1347" s="223" t="str">
        <f t="shared" si="8"/>
        <v/>
      </c>
      <c r="V1347" s="277" t="str">
        <f t="shared" si="9"/>
        <v/>
      </c>
      <c r="W1347" s="233"/>
    </row>
    <row r="1348">
      <c r="B1348" s="199"/>
      <c r="C1348" s="223"/>
      <c r="E1348" s="223"/>
      <c r="F1348" s="223" t="str">
        <f t="array" ref="F1348">IF(E1348="","",XLOOKUP(E1348,DATOS!$D$6:$D2624,DATOS!$C$6:$C2624,0,0,1))</f>
        <v/>
      </c>
      <c r="G1348" s="189"/>
      <c r="H1348" s="189"/>
      <c r="I1348" s="270"/>
      <c r="J1348" s="270"/>
      <c r="K1348" s="270" t="str">
        <f t="shared" si="3"/>
        <v/>
      </c>
      <c r="L1348" s="271" t="str">
        <f t="shared" si="4"/>
        <v/>
      </c>
      <c r="M1348" s="279"/>
      <c r="N1348" s="282"/>
      <c r="O1348" s="274"/>
      <c r="P1348" s="275"/>
      <c r="Q1348" s="275" t="str">
        <f t="shared" si="6"/>
        <v/>
      </c>
      <c r="R1348" s="281">
        <f t="shared" si="7"/>
        <v>0</v>
      </c>
      <c r="S1348" s="232" t="str">
        <f t="array" ref="S1348">XLOOKUP(E1348,PESOS!$A$2:$A2624,PESOS!$E$2:$E2624,"")</f>
        <v/>
      </c>
      <c r="T1348" s="223" t="str">
        <f t="shared" si="8"/>
        <v/>
      </c>
      <c r="V1348" s="277" t="str">
        <f t="shared" si="9"/>
        <v/>
      </c>
      <c r="W1348" s="233"/>
    </row>
    <row r="1349">
      <c r="B1349" s="199"/>
      <c r="C1349" s="223"/>
      <c r="E1349" s="223"/>
      <c r="F1349" s="223" t="str">
        <f t="array" ref="F1349">IF(E1349="","",XLOOKUP(E1349,DATOS!$D$6:$D2624,DATOS!$C$6:$C2624,0,0,1))</f>
        <v/>
      </c>
      <c r="G1349" s="189"/>
      <c r="H1349" s="189"/>
      <c r="I1349" s="270"/>
      <c r="J1349" s="270"/>
      <c r="K1349" s="270" t="str">
        <f t="shared" si="3"/>
        <v/>
      </c>
      <c r="L1349" s="271" t="str">
        <f t="shared" si="4"/>
        <v/>
      </c>
      <c r="M1349" s="279"/>
      <c r="N1349" s="282"/>
      <c r="O1349" s="274"/>
      <c r="P1349" s="275"/>
      <c r="Q1349" s="275" t="str">
        <f t="shared" si="6"/>
        <v/>
      </c>
      <c r="R1349" s="281">
        <f t="shared" si="7"/>
        <v>0</v>
      </c>
      <c r="S1349" s="232" t="str">
        <f t="array" ref="S1349">XLOOKUP(E1349,PESOS!$A$2:$A2624,PESOS!$E$2:$E2624,"")</f>
        <v/>
      </c>
      <c r="T1349" s="223" t="str">
        <f t="shared" si="8"/>
        <v/>
      </c>
      <c r="V1349" s="277" t="str">
        <f t="shared" si="9"/>
        <v/>
      </c>
      <c r="W1349" s="233"/>
    </row>
    <row r="1350">
      <c r="B1350" s="199"/>
      <c r="C1350" s="223"/>
      <c r="E1350" s="223"/>
      <c r="F1350" s="223" t="str">
        <f t="array" ref="F1350">IF(E1350="","",XLOOKUP(E1350,DATOS!$D$6:$D2624,DATOS!$C$6:$C2624,0,0,1))</f>
        <v/>
      </c>
      <c r="G1350" s="189"/>
      <c r="H1350" s="189"/>
      <c r="I1350" s="270"/>
      <c r="J1350" s="270"/>
      <c r="K1350" s="270" t="str">
        <f t="shared" si="3"/>
        <v/>
      </c>
      <c r="L1350" s="271" t="str">
        <f t="shared" si="4"/>
        <v/>
      </c>
      <c r="M1350" s="279"/>
      <c r="N1350" s="282"/>
      <c r="O1350" s="274"/>
      <c r="P1350" s="275"/>
      <c r="Q1350" s="275" t="str">
        <f t="shared" si="6"/>
        <v/>
      </c>
      <c r="R1350" s="281">
        <f t="shared" si="7"/>
        <v>0</v>
      </c>
      <c r="S1350" s="232" t="str">
        <f t="array" ref="S1350">XLOOKUP(E1350,PESOS!$A$2:$A2624,PESOS!$E$2:$E2624,"")</f>
        <v/>
      </c>
      <c r="T1350" s="223" t="str">
        <f t="shared" si="8"/>
        <v/>
      </c>
      <c r="V1350" s="277" t="str">
        <f t="shared" si="9"/>
        <v/>
      </c>
      <c r="W1350" s="233"/>
    </row>
    <row r="1351">
      <c r="B1351" s="199"/>
      <c r="C1351" s="223"/>
      <c r="E1351" s="223"/>
      <c r="F1351" s="223" t="str">
        <f t="array" ref="F1351">IF(E1351="","",XLOOKUP(E1351,DATOS!$D$6:$D2624,DATOS!$C$6:$C2624,0,0,1))</f>
        <v/>
      </c>
      <c r="G1351" s="189"/>
      <c r="H1351" s="189"/>
      <c r="I1351" s="270"/>
      <c r="J1351" s="270"/>
      <c r="K1351" s="270" t="str">
        <f t="shared" si="3"/>
        <v/>
      </c>
      <c r="L1351" s="271" t="str">
        <f t="shared" si="4"/>
        <v/>
      </c>
      <c r="M1351" s="279"/>
      <c r="N1351" s="282"/>
      <c r="O1351" s="274"/>
      <c r="P1351" s="275"/>
      <c r="Q1351" s="275" t="str">
        <f t="shared" si="6"/>
        <v/>
      </c>
      <c r="R1351" s="281">
        <f t="shared" si="7"/>
        <v>0</v>
      </c>
      <c r="S1351" s="232" t="str">
        <f t="array" ref="S1351">XLOOKUP(E1351,PESOS!$A$2:$A2624,PESOS!$E$2:$E2624,"")</f>
        <v/>
      </c>
      <c r="T1351" s="223" t="str">
        <f t="shared" si="8"/>
        <v/>
      </c>
      <c r="V1351" s="277" t="str">
        <f t="shared" si="9"/>
        <v/>
      </c>
      <c r="W1351" s="233"/>
    </row>
    <row r="1352">
      <c r="B1352" s="199"/>
      <c r="C1352" s="223"/>
      <c r="E1352" s="223"/>
      <c r="F1352" s="223" t="str">
        <f t="array" ref="F1352">IF(E1352="","",XLOOKUP(E1352,DATOS!$D$6:$D2624,DATOS!$C$6:$C2624,0,0,1))</f>
        <v/>
      </c>
      <c r="G1352" s="189"/>
      <c r="H1352" s="189"/>
      <c r="I1352" s="270"/>
      <c r="J1352" s="270"/>
      <c r="K1352" s="270" t="str">
        <f t="shared" si="3"/>
        <v/>
      </c>
      <c r="L1352" s="271" t="str">
        <f t="shared" si="4"/>
        <v/>
      </c>
      <c r="M1352" s="279"/>
      <c r="N1352" s="282"/>
      <c r="O1352" s="274"/>
      <c r="P1352" s="275"/>
      <c r="Q1352" s="275" t="str">
        <f t="shared" si="6"/>
        <v/>
      </c>
      <c r="R1352" s="281">
        <f t="shared" si="7"/>
        <v>0</v>
      </c>
      <c r="S1352" s="232" t="str">
        <f t="array" ref="S1352">XLOOKUP(E1352,PESOS!$A$2:$A2624,PESOS!$E$2:$E2624,"")</f>
        <v/>
      </c>
      <c r="T1352" s="223" t="str">
        <f t="shared" si="8"/>
        <v/>
      </c>
      <c r="V1352" s="277" t="str">
        <f t="shared" si="9"/>
        <v/>
      </c>
      <c r="W1352" s="233"/>
    </row>
    <row r="1353">
      <c r="B1353" s="199"/>
      <c r="C1353" s="223"/>
      <c r="E1353" s="223"/>
      <c r="F1353" s="223" t="str">
        <f t="array" ref="F1353">IF(E1353="","",XLOOKUP(E1353,DATOS!$D$6:$D2624,DATOS!$C$6:$C2624,0,0,1))</f>
        <v/>
      </c>
      <c r="G1353" s="189"/>
      <c r="H1353" s="189"/>
      <c r="I1353" s="270"/>
      <c r="J1353" s="270"/>
      <c r="K1353" s="270" t="str">
        <f t="shared" si="3"/>
        <v/>
      </c>
      <c r="L1353" s="271" t="str">
        <f t="shared" si="4"/>
        <v/>
      </c>
      <c r="M1353" s="279"/>
      <c r="N1353" s="282"/>
      <c r="O1353" s="274"/>
      <c r="P1353" s="275"/>
      <c r="Q1353" s="275" t="str">
        <f t="shared" si="6"/>
        <v/>
      </c>
      <c r="R1353" s="281">
        <f t="shared" si="7"/>
        <v>0</v>
      </c>
      <c r="S1353" s="232" t="str">
        <f t="array" ref="S1353">XLOOKUP(E1353,PESOS!$A$2:$A2624,PESOS!$E$2:$E2624,"")</f>
        <v/>
      </c>
      <c r="T1353" s="223" t="str">
        <f t="shared" si="8"/>
        <v/>
      </c>
      <c r="V1353" s="277" t="str">
        <f t="shared" si="9"/>
        <v/>
      </c>
      <c r="W1353" s="233"/>
    </row>
    <row r="1354">
      <c r="B1354" s="199"/>
      <c r="C1354" s="223"/>
      <c r="E1354" s="223"/>
      <c r="F1354" s="223" t="str">
        <f t="array" ref="F1354">IF(E1354="","",XLOOKUP(E1354,DATOS!$D$6:$D2624,DATOS!$C$6:$C2624,0,0,1))</f>
        <v/>
      </c>
      <c r="G1354" s="189"/>
      <c r="H1354" s="189"/>
      <c r="I1354" s="270"/>
      <c r="J1354" s="270"/>
      <c r="K1354" s="270" t="str">
        <f t="shared" si="3"/>
        <v/>
      </c>
      <c r="L1354" s="271" t="str">
        <f t="shared" si="4"/>
        <v/>
      </c>
      <c r="M1354" s="279"/>
      <c r="N1354" s="282"/>
      <c r="O1354" s="274"/>
      <c r="P1354" s="275"/>
      <c r="Q1354" s="275" t="str">
        <f t="shared" si="6"/>
        <v/>
      </c>
      <c r="R1354" s="281">
        <f t="shared" si="7"/>
        <v>0</v>
      </c>
      <c r="S1354" s="232" t="str">
        <f t="array" ref="S1354">XLOOKUP(E1354,PESOS!$A$2:$A2624,PESOS!$E$2:$E2624,"")</f>
        <v/>
      </c>
      <c r="T1354" s="223" t="str">
        <f t="shared" si="8"/>
        <v/>
      </c>
      <c r="V1354" s="277" t="str">
        <f t="shared" si="9"/>
        <v/>
      </c>
      <c r="W1354" s="233"/>
    </row>
    <row r="1355">
      <c r="B1355" s="199"/>
      <c r="C1355" s="223"/>
      <c r="E1355" s="223"/>
      <c r="F1355" s="223" t="str">
        <f t="array" ref="F1355">IF(E1355="","",XLOOKUP(E1355,DATOS!$D$6:$D2624,DATOS!$C$6:$C2624,0,0,1))</f>
        <v/>
      </c>
      <c r="G1355" s="189"/>
      <c r="H1355" s="189"/>
      <c r="I1355" s="270"/>
      <c r="J1355" s="270"/>
      <c r="K1355" s="270" t="str">
        <f t="shared" si="3"/>
        <v/>
      </c>
      <c r="L1355" s="271" t="str">
        <f t="shared" si="4"/>
        <v/>
      </c>
      <c r="M1355" s="279"/>
      <c r="N1355" s="282"/>
      <c r="O1355" s="274"/>
      <c r="P1355" s="275"/>
      <c r="Q1355" s="275" t="str">
        <f t="shared" si="6"/>
        <v/>
      </c>
      <c r="R1355" s="281">
        <f t="shared" si="7"/>
        <v>0</v>
      </c>
      <c r="S1355" s="232" t="str">
        <f t="array" ref="S1355">XLOOKUP(E1355,PESOS!$A$2:$A2624,PESOS!$E$2:$E2624,"")</f>
        <v/>
      </c>
      <c r="T1355" s="223" t="str">
        <f t="shared" si="8"/>
        <v/>
      </c>
      <c r="V1355" s="277" t="str">
        <f t="shared" si="9"/>
        <v/>
      </c>
      <c r="W1355" s="233"/>
    </row>
    <row r="1356">
      <c r="B1356" s="199"/>
      <c r="C1356" s="223"/>
      <c r="E1356" s="223"/>
      <c r="F1356" s="223" t="str">
        <f t="array" ref="F1356">IF(E1356="","",XLOOKUP(E1356,DATOS!$D$6:$D2624,DATOS!$C$6:$C2624,0,0,1))</f>
        <v/>
      </c>
      <c r="G1356" s="189"/>
      <c r="H1356" s="189"/>
      <c r="I1356" s="270"/>
      <c r="J1356" s="270"/>
      <c r="K1356" s="270" t="str">
        <f t="shared" si="3"/>
        <v/>
      </c>
      <c r="L1356" s="271" t="str">
        <f t="shared" si="4"/>
        <v/>
      </c>
      <c r="M1356" s="279"/>
      <c r="N1356" s="282"/>
      <c r="O1356" s="274"/>
      <c r="P1356" s="275"/>
      <c r="Q1356" s="275" t="str">
        <f t="shared" si="6"/>
        <v/>
      </c>
      <c r="R1356" s="281">
        <f t="shared" si="7"/>
        <v>0</v>
      </c>
      <c r="S1356" s="232" t="str">
        <f t="array" ref="S1356">XLOOKUP(E1356,PESOS!$A$2:$A2624,PESOS!$E$2:$E2624,"")</f>
        <v/>
      </c>
      <c r="T1356" s="223" t="str">
        <f t="shared" si="8"/>
        <v/>
      </c>
      <c r="V1356" s="277" t="str">
        <f t="shared" si="9"/>
        <v/>
      </c>
      <c r="W1356" s="233"/>
    </row>
    <row r="1357">
      <c r="B1357" s="199"/>
      <c r="C1357" s="223"/>
      <c r="E1357" s="223"/>
      <c r="F1357" s="223" t="str">
        <f t="array" ref="F1357">IF(E1357="","",XLOOKUP(E1357,DATOS!$D$6:$D2624,DATOS!$C$6:$C2624,0,0,1))</f>
        <v/>
      </c>
      <c r="G1357" s="189"/>
      <c r="H1357" s="189"/>
      <c r="I1357" s="270"/>
      <c r="J1357" s="270"/>
      <c r="K1357" s="270" t="str">
        <f t="shared" si="3"/>
        <v/>
      </c>
      <c r="L1357" s="271" t="str">
        <f t="shared" si="4"/>
        <v/>
      </c>
      <c r="M1357" s="279"/>
      <c r="N1357" s="282"/>
      <c r="O1357" s="274"/>
      <c r="P1357" s="275"/>
      <c r="Q1357" s="275" t="str">
        <f t="shared" si="6"/>
        <v/>
      </c>
      <c r="R1357" s="281">
        <f t="shared" si="7"/>
        <v>0</v>
      </c>
      <c r="S1357" s="232" t="str">
        <f t="array" ref="S1357">XLOOKUP(E1357,PESOS!$A$2:$A2624,PESOS!$E$2:$E2624,"")</f>
        <v/>
      </c>
      <c r="T1357" s="223" t="str">
        <f t="shared" si="8"/>
        <v/>
      </c>
      <c r="V1357" s="277" t="str">
        <f t="shared" si="9"/>
        <v/>
      </c>
      <c r="W1357" s="233"/>
    </row>
    <row r="1358">
      <c r="B1358" s="199"/>
      <c r="C1358" s="223"/>
      <c r="E1358" s="223"/>
      <c r="F1358" s="223" t="str">
        <f t="array" ref="F1358">IF(E1358="","",XLOOKUP(E1358,DATOS!$D$6:$D2624,DATOS!$C$6:$C2624,0,0,1))</f>
        <v/>
      </c>
      <c r="G1358" s="189"/>
      <c r="H1358" s="189"/>
      <c r="I1358" s="270"/>
      <c r="J1358" s="270"/>
      <c r="K1358" s="270" t="str">
        <f t="shared" si="3"/>
        <v/>
      </c>
      <c r="L1358" s="271" t="str">
        <f t="shared" si="4"/>
        <v/>
      </c>
      <c r="M1358" s="279"/>
      <c r="N1358" s="282"/>
      <c r="O1358" s="274"/>
      <c r="P1358" s="275"/>
      <c r="Q1358" s="275" t="str">
        <f t="shared" si="6"/>
        <v/>
      </c>
      <c r="R1358" s="281">
        <f t="shared" si="7"/>
        <v>0</v>
      </c>
      <c r="S1358" s="232" t="str">
        <f t="array" ref="S1358">XLOOKUP(E1358,PESOS!$A$2:$A2624,PESOS!$E$2:$E2624,"")</f>
        <v/>
      </c>
      <c r="T1358" s="223" t="str">
        <f t="shared" si="8"/>
        <v/>
      </c>
      <c r="V1358" s="277" t="str">
        <f t="shared" si="9"/>
        <v/>
      </c>
      <c r="W1358" s="233"/>
    </row>
    <row r="1359">
      <c r="B1359" s="199"/>
      <c r="C1359" s="223"/>
      <c r="E1359" s="223"/>
      <c r="F1359" s="223" t="str">
        <f t="array" ref="F1359">IF(E1359="","",XLOOKUP(E1359,DATOS!$D$6:$D2624,DATOS!$C$6:$C2624,0,0,1))</f>
        <v/>
      </c>
      <c r="G1359" s="189"/>
      <c r="H1359" s="189"/>
      <c r="I1359" s="270"/>
      <c r="J1359" s="270"/>
      <c r="K1359" s="270" t="str">
        <f t="shared" si="3"/>
        <v/>
      </c>
      <c r="L1359" s="271" t="str">
        <f t="shared" si="4"/>
        <v/>
      </c>
      <c r="M1359" s="279"/>
      <c r="N1359" s="282"/>
      <c r="O1359" s="274"/>
      <c r="P1359" s="275"/>
      <c r="Q1359" s="275" t="str">
        <f t="shared" si="6"/>
        <v/>
      </c>
      <c r="R1359" s="281">
        <f t="shared" si="7"/>
        <v>0</v>
      </c>
      <c r="S1359" s="232" t="str">
        <f t="array" ref="S1359">XLOOKUP(E1359,PESOS!$A$2:$A2624,PESOS!$E$2:$E2624,"")</f>
        <v/>
      </c>
      <c r="T1359" s="223" t="str">
        <f t="shared" si="8"/>
        <v/>
      </c>
      <c r="V1359" s="277" t="str">
        <f t="shared" si="9"/>
        <v/>
      </c>
      <c r="W1359" s="233"/>
    </row>
    <row r="1360">
      <c r="B1360" s="199"/>
      <c r="C1360" s="223"/>
      <c r="E1360" s="223"/>
      <c r="F1360" s="223" t="str">
        <f t="array" ref="F1360">IF(E1360="","",XLOOKUP(E1360,DATOS!$D$6:$D2624,DATOS!$C$6:$C2624,0,0,1))</f>
        <v/>
      </c>
      <c r="G1360" s="189"/>
      <c r="H1360" s="189"/>
      <c r="I1360" s="270"/>
      <c r="J1360" s="270"/>
      <c r="K1360" s="270" t="str">
        <f t="shared" si="3"/>
        <v/>
      </c>
      <c r="L1360" s="271" t="str">
        <f t="shared" si="4"/>
        <v/>
      </c>
      <c r="M1360" s="279"/>
      <c r="N1360" s="282"/>
      <c r="O1360" s="274"/>
      <c r="P1360" s="275"/>
      <c r="Q1360" s="275" t="str">
        <f t="shared" si="6"/>
        <v/>
      </c>
      <c r="R1360" s="281">
        <f t="shared" si="7"/>
        <v>0</v>
      </c>
      <c r="S1360" s="232" t="str">
        <f t="array" ref="S1360">XLOOKUP(E1360,PESOS!$A$2:$A2624,PESOS!$E$2:$E2624,"")</f>
        <v/>
      </c>
      <c r="T1360" s="223" t="str">
        <f t="shared" si="8"/>
        <v/>
      </c>
      <c r="V1360" s="277" t="str">
        <f t="shared" si="9"/>
        <v/>
      </c>
      <c r="W1360" s="233"/>
    </row>
    <row r="1361">
      <c r="B1361" s="199"/>
      <c r="C1361" s="223"/>
      <c r="E1361" s="223"/>
      <c r="F1361" s="223" t="str">
        <f t="array" ref="F1361">IF(E1361="","",XLOOKUP(E1361,DATOS!$D$6:$D2624,DATOS!$C$6:$C2624,0,0,1))</f>
        <v/>
      </c>
      <c r="G1361" s="189"/>
      <c r="H1361" s="189"/>
      <c r="I1361" s="270"/>
      <c r="J1361" s="270"/>
      <c r="K1361" s="270" t="str">
        <f t="shared" si="3"/>
        <v/>
      </c>
      <c r="L1361" s="271" t="str">
        <f t="shared" si="4"/>
        <v/>
      </c>
      <c r="M1361" s="279"/>
      <c r="N1361" s="282"/>
      <c r="O1361" s="274"/>
      <c r="P1361" s="275"/>
      <c r="Q1361" s="275" t="str">
        <f t="shared" si="6"/>
        <v/>
      </c>
      <c r="R1361" s="281">
        <f t="shared" si="7"/>
        <v>0</v>
      </c>
      <c r="S1361" s="232" t="str">
        <f t="array" ref="S1361">XLOOKUP(E1361,PESOS!$A$2:$A2624,PESOS!$E$2:$E2624,"")</f>
        <v/>
      </c>
      <c r="T1361" s="223" t="str">
        <f t="shared" si="8"/>
        <v/>
      </c>
      <c r="V1361" s="277" t="str">
        <f t="shared" si="9"/>
        <v/>
      </c>
      <c r="W1361" s="233"/>
    </row>
    <row r="1362">
      <c r="B1362" s="199"/>
      <c r="C1362" s="223"/>
      <c r="E1362" s="223"/>
      <c r="F1362" s="223" t="str">
        <f t="array" ref="F1362">IF(E1362="","",XLOOKUP(E1362,DATOS!$D$6:$D2624,DATOS!$C$6:$C2624,0,0,1))</f>
        <v/>
      </c>
      <c r="G1362" s="189"/>
      <c r="H1362" s="189"/>
      <c r="I1362" s="270"/>
      <c r="J1362" s="270"/>
      <c r="K1362" s="270" t="str">
        <f t="shared" si="3"/>
        <v/>
      </c>
      <c r="L1362" s="271" t="str">
        <f t="shared" si="4"/>
        <v/>
      </c>
      <c r="M1362" s="279"/>
      <c r="N1362" s="282"/>
      <c r="O1362" s="274"/>
      <c r="P1362" s="275"/>
      <c r="Q1362" s="275" t="str">
        <f t="shared" si="6"/>
        <v/>
      </c>
      <c r="R1362" s="281">
        <f t="shared" si="7"/>
        <v>0</v>
      </c>
      <c r="S1362" s="232" t="str">
        <f t="array" ref="S1362">XLOOKUP(E1362,PESOS!$A$2:$A2624,PESOS!$E$2:$E2624,"")</f>
        <v/>
      </c>
      <c r="T1362" s="223" t="str">
        <f t="shared" si="8"/>
        <v/>
      </c>
      <c r="V1362" s="277" t="str">
        <f t="shared" si="9"/>
        <v/>
      </c>
      <c r="W1362" s="233"/>
    </row>
    <row r="1363">
      <c r="B1363" s="199"/>
      <c r="C1363" s="223"/>
      <c r="E1363" s="223"/>
      <c r="F1363" s="223" t="str">
        <f t="array" ref="F1363">IF(E1363="","",XLOOKUP(E1363,DATOS!$D$6:$D2624,DATOS!$C$6:$C2624,0,0,1))</f>
        <v/>
      </c>
      <c r="G1363" s="189"/>
      <c r="H1363" s="189"/>
      <c r="I1363" s="270"/>
      <c r="J1363" s="270"/>
      <c r="K1363" s="270" t="str">
        <f t="shared" si="3"/>
        <v/>
      </c>
      <c r="L1363" s="271" t="str">
        <f t="shared" si="4"/>
        <v/>
      </c>
      <c r="M1363" s="279"/>
      <c r="N1363" s="282"/>
      <c r="O1363" s="274"/>
      <c r="P1363" s="275"/>
      <c r="Q1363" s="275" t="str">
        <f t="shared" si="6"/>
        <v/>
      </c>
      <c r="R1363" s="281">
        <f t="shared" si="7"/>
        <v>0</v>
      </c>
      <c r="S1363" s="232" t="str">
        <f t="array" ref="S1363">XLOOKUP(E1363,PESOS!$A$2:$A2624,PESOS!$E$2:$E2624,"")</f>
        <v/>
      </c>
      <c r="T1363" s="223" t="str">
        <f t="shared" si="8"/>
        <v/>
      </c>
      <c r="V1363" s="277" t="str">
        <f t="shared" si="9"/>
        <v/>
      </c>
      <c r="W1363" s="233"/>
    </row>
    <row r="1364">
      <c r="B1364" s="199"/>
      <c r="C1364" s="223"/>
      <c r="E1364" s="223"/>
      <c r="F1364" s="223" t="str">
        <f t="array" ref="F1364">IF(E1364="","",XLOOKUP(E1364,DATOS!$D$6:$D2624,DATOS!$C$6:$C2624,0,0,1))</f>
        <v/>
      </c>
      <c r="G1364" s="189"/>
      <c r="H1364" s="189"/>
      <c r="I1364" s="270"/>
      <c r="J1364" s="270"/>
      <c r="K1364" s="270" t="str">
        <f t="shared" si="3"/>
        <v/>
      </c>
      <c r="L1364" s="271" t="str">
        <f t="shared" si="4"/>
        <v/>
      </c>
      <c r="M1364" s="279"/>
      <c r="N1364" s="282"/>
      <c r="O1364" s="274"/>
      <c r="P1364" s="275"/>
      <c r="Q1364" s="275" t="str">
        <f t="shared" si="6"/>
        <v/>
      </c>
      <c r="R1364" s="281">
        <f t="shared" si="7"/>
        <v>0</v>
      </c>
      <c r="S1364" s="232" t="str">
        <f t="array" ref="S1364">XLOOKUP(E1364,PESOS!$A$2:$A2624,PESOS!$E$2:$E2624,"")</f>
        <v/>
      </c>
      <c r="T1364" s="223" t="str">
        <f t="shared" si="8"/>
        <v/>
      </c>
      <c r="V1364" s="277" t="str">
        <f t="shared" si="9"/>
        <v/>
      </c>
      <c r="W1364" s="233"/>
    </row>
    <row r="1365">
      <c r="B1365" s="199"/>
      <c r="C1365" s="223"/>
      <c r="E1365" s="223"/>
      <c r="F1365" s="223" t="str">
        <f t="array" ref="F1365">IF(E1365="","",XLOOKUP(E1365,DATOS!$D$6:$D2624,DATOS!$C$6:$C2624,0,0,1))</f>
        <v/>
      </c>
      <c r="G1365" s="189"/>
      <c r="H1365" s="189"/>
      <c r="I1365" s="270"/>
      <c r="J1365" s="270"/>
      <c r="K1365" s="270" t="str">
        <f t="shared" si="3"/>
        <v/>
      </c>
      <c r="L1365" s="271" t="str">
        <f t="shared" si="4"/>
        <v/>
      </c>
      <c r="M1365" s="279"/>
      <c r="N1365" s="282"/>
      <c r="O1365" s="274"/>
      <c r="P1365" s="275"/>
      <c r="Q1365" s="275" t="str">
        <f t="shared" si="6"/>
        <v/>
      </c>
      <c r="R1365" s="281">
        <f t="shared" si="7"/>
        <v>0</v>
      </c>
      <c r="S1365" s="232" t="str">
        <f t="array" ref="S1365">XLOOKUP(E1365,PESOS!$A$2:$A2624,PESOS!$E$2:$E2624,"")</f>
        <v/>
      </c>
      <c r="T1365" s="223" t="str">
        <f t="shared" si="8"/>
        <v/>
      </c>
      <c r="V1365" s="277" t="str">
        <f t="shared" si="9"/>
        <v/>
      </c>
      <c r="W1365" s="233"/>
    </row>
    <row r="1366">
      <c r="B1366" s="199"/>
      <c r="C1366" s="223"/>
      <c r="E1366" s="223"/>
      <c r="F1366" s="223" t="str">
        <f t="array" ref="F1366">IF(E1366="","",XLOOKUP(E1366,DATOS!$D$6:$D2624,DATOS!$C$6:$C2624,0,0,1))</f>
        <v/>
      </c>
      <c r="G1366" s="189"/>
      <c r="H1366" s="189"/>
      <c r="I1366" s="270"/>
      <c r="J1366" s="270"/>
      <c r="K1366" s="270" t="str">
        <f t="shared" si="3"/>
        <v/>
      </c>
      <c r="L1366" s="271" t="str">
        <f t="shared" si="4"/>
        <v/>
      </c>
      <c r="M1366" s="279"/>
      <c r="N1366" s="282"/>
      <c r="O1366" s="274"/>
      <c r="P1366" s="275"/>
      <c r="Q1366" s="275" t="str">
        <f t="shared" si="6"/>
        <v/>
      </c>
      <c r="R1366" s="281">
        <f t="shared" si="7"/>
        <v>0</v>
      </c>
      <c r="S1366" s="232" t="str">
        <f t="array" ref="S1366">XLOOKUP(E1366,PESOS!$A$2:$A2624,PESOS!$E$2:$E2624,"")</f>
        <v/>
      </c>
      <c r="T1366" s="223" t="str">
        <f t="shared" si="8"/>
        <v/>
      </c>
      <c r="V1366" s="277" t="str">
        <f t="shared" si="9"/>
        <v/>
      </c>
      <c r="W1366" s="233"/>
    </row>
    <row r="1367">
      <c r="B1367" s="199"/>
      <c r="C1367" s="223"/>
      <c r="E1367" s="223"/>
      <c r="F1367" s="223" t="str">
        <f t="array" ref="F1367">IF(E1367="","",XLOOKUP(E1367,DATOS!$D$6:$D2624,DATOS!$C$6:$C2624,0,0,1))</f>
        <v/>
      </c>
      <c r="G1367" s="189"/>
      <c r="H1367" s="189"/>
      <c r="I1367" s="270"/>
      <c r="J1367" s="270"/>
      <c r="K1367" s="270" t="str">
        <f t="shared" si="3"/>
        <v/>
      </c>
      <c r="L1367" s="271" t="str">
        <f t="shared" si="4"/>
        <v/>
      </c>
      <c r="M1367" s="279"/>
      <c r="N1367" s="282"/>
      <c r="O1367" s="274"/>
      <c r="P1367" s="275"/>
      <c r="Q1367" s="275" t="str">
        <f t="shared" si="6"/>
        <v/>
      </c>
      <c r="R1367" s="281">
        <f t="shared" si="7"/>
        <v>0</v>
      </c>
      <c r="S1367" s="232" t="str">
        <f t="array" ref="S1367">XLOOKUP(E1367,PESOS!$A$2:$A2624,PESOS!$E$2:$E2624,"")</f>
        <v/>
      </c>
      <c r="T1367" s="223" t="str">
        <f t="shared" si="8"/>
        <v/>
      </c>
      <c r="V1367" s="277" t="str">
        <f t="shared" si="9"/>
        <v/>
      </c>
      <c r="W1367" s="233"/>
    </row>
    <row r="1368">
      <c r="B1368" s="199"/>
      <c r="C1368" s="223"/>
      <c r="E1368" s="223"/>
      <c r="F1368" s="223" t="str">
        <f t="array" ref="F1368">IF(E1368="","",XLOOKUP(E1368,DATOS!$D$6:$D2624,DATOS!$C$6:$C2624,0,0,1))</f>
        <v/>
      </c>
      <c r="G1368" s="189"/>
      <c r="H1368" s="189"/>
      <c r="I1368" s="270"/>
      <c r="J1368" s="270"/>
      <c r="K1368" s="270" t="str">
        <f t="shared" si="3"/>
        <v/>
      </c>
      <c r="L1368" s="271" t="str">
        <f t="shared" si="4"/>
        <v/>
      </c>
      <c r="M1368" s="279"/>
      <c r="N1368" s="282"/>
      <c r="O1368" s="274"/>
      <c r="P1368" s="275"/>
      <c r="Q1368" s="275" t="str">
        <f t="shared" si="6"/>
        <v/>
      </c>
      <c r="R1368" s="281">
        <f t="shared" si="7"/>
        <v>0</v>
      </c>
      <c r="S1368" s="232" t="str">
        <f t="array" ref="S1368">XLOOKUP(E1368,PESOS!$A$2:$A2624,PESOS!$E$2:$E2624,"")</f>
        <v/>
      </c>
      <c r="T1368" s="223" t="str">
        <f t="shared" si="8"/>
        <v/>
      </c>
      <c r="V1368" s="277" t="str">
        <f t="shared" si="9"/>
        <v/>
      </c>
      <c r="W1368" s="233"/>
    </row>
    <row r="1369">
      <c r="B1369" s="199"/>
      <c r="C1369" s="223"/>
      <c r="E1369" s="223"/>
      <c r="F1369" s="223" t="str">
        <f t="array" ref="F1369">IF(E1369="","",XLOOKUP(E1369,DATOS!$D$6:$D2624,DATOS!$C$6:$C2624,0,0,1))</f>
        <v/>
      </c>
      <c r="G1369" s="189"/>
      <c r="H1369" s="189"/>
      <c r="I1369" s="270"/>
      <c r="J1369" s="270"/>
      <c r="K1369" s="270" t="str">
        <f t="shared" si="3"/>
        <v/>
      </c>
      <c r="L1369" s="271" t="str">
        <f t="shared" si="4"/>
        <v/>
      </c>
      <c r="M1369" s="279"/>
      <c r="N1369" s="282"/>
      <c r="O1369" s="274"/>
      <c r="P1369" s="275"/>
      <c r="Q1369" s="275" t="str">
        <f t="shared" si="6"/>
        <v/>
      </c>
      <c r="R1369" s="281">
        <f t="shared" si="7"/>
        <v>0</v>
      </c>
      <c r="S1369" s="232" t="str">
        <f t="array" ref="S1369">XLOOKUP(E1369,PESOS!$A$2:$A2624,PESOS!$E$2:$E2624,"")</f>
        <v/>
      </c>
      <c r="T1369" s="223" t="str">
        <f t="shared" si="8"/>
        <v/>
      </c>
      <c r="V1369" s="277" t="str">
        <f t="shared" si="9"/>
        <v/>
      </c>
      <c r="W1369" s="233"/>
    </row>
    <row r="1370">
      <c r="B1370" s="199"/>
      <c r="C1370" s="223"/>
      <c r="E1370" s="223"/>
      <c r="F1370" s="223" t="str">
        <f t="array" ref="F1370">IF(E1370="","",XLOOKUP(E1370,DATOS!$D$6:$D2624,DATOS!$C$6:$C2624,0,0,1))</f>
        <v/>
      </c>
      <c r="G1370" s="189"/>
      <c r="H1370" s="189"/>
      <c r="I1370" s="270"/>
      <c r="J1370" s="270"/>
      <c r="K1370" s="270" t="str">
        <f t="shared" si="3"/>
        <v/>
      </c>
      <c r="L1370" s="271" t="str">
        <f t="shared" si="4"/>
        <v/>
      </c>
      <c r="M1370" s="279"/>
      <c r="N1370" s="282"/>
      <c r="O1370" s="274"/>
      <c r="P1370" s="275"/>
      <c r="Q1370" s="275" t="str">
        <f t="shared" si="6"/>
        <v/>
      </c>
      <c r="R1370" s="281">
        <f t="shared" si="7"/>
        <v>0</v>
      </c>
      <c r="S1370" s="232" t="str">
        <f t="array" ref="S1370">XLOOKUP(E1370,PESOS!$A$2:$A2624,PESOS!$E$2:$E2624,"")</f>
        <v/>
      </c>
      <c r="T1370" s="223" t="str">
        <f t="shared" si="8"/>
        <v/>
      </c>
      <c r="V1370" s="277" t="str">
        <f t="shared" si="9"/>
        <v/>
      </c>
      <c r="W1370" s="233"/>
    </row>
    <row r="1371">
      <c r="B1371" s="199"/>
      <c r="C1371" s="223"/>
      <c r="E1371" s="223"/>
      <c r="F1371" s="223" t="str">
        <f t="array" ref="F1371">IF(E1371="","",XLOOKUP(E1371,DATOS!$D$6:$D2624,DATOS!$C$6:$C2624,0,0,1))</f>
        <v/>
      </c>
      <c r="G1371" s="189"/>
      <c r="H1371" s="189"/>
      <c r="I1371" s="270"/>
      <c r="J1371" s="270"/>
      <c r="K1371" s="270" t="str">
        <f t="shared" si="3"/>
        <v/>
      </c>
      <c r="L1371" s="271" t="str">
        <f t="shared" si="4"/>
        <v/>
      </c>
      <c r="M1371" s="279"/>
      <c r="N1371" s="282"/>
      <c r="O1371" s="274"/>
      <c r="P1371" s="275"/>
      <c r="Q1371" s="275" t="str">
        <f t="shared" si="6"/>
        <v/>
      </c>
      <c r="R1371" s="281">
        <f t="shared" si="7"/>
        <v>0</v>
      </c>
      <c r="S1371" s="232" t="str">
        <f t="array" ref="S1371">XLOOKUP(E1371,PESOS!$A$2:$A2624,PESOS!$E$2:$E2624,"")</f>
        <v/>
      </c>
      <c r="T1371" s="223" t="str">
        <f t="shared" si="8"/>
        <v/>
      </c>
      <c r="V1371" s="277" t="str">
        <f t="shared" si="9"/>
        <v/>
      </c>
      <c r="W1371" s="233"/>
    </row>
    <row r="1372">
      <c r="B1372" s="199"/>
      <c r="C1372" s="223"/>
      <c r="E1372" s="223"/>
      <c r="F1372" s="223" t="str">
        <f t="array" ref="F1372">IF(E1372="","",XLOOKUP(E1372,DATOS!$D$6:$D2624,DATOS!$C$6:$C2624,0,0,1))</f>
        <v/>
      </c>
      <c r="G1372" s="189"/>
      <c r="H1372" s="189"/>
      <c r="I1372" s="270"/>
      <c r="J1372" s="270"/>
      <c r="K1372" s="270" t="str">
        <f t="shared" si="3"/>
        <v/>
      </c>
      <c r="L1372" s="271" t="str">
        <f t="shared" si="4"/>
        <v/>
      </c>
      <c r="M1372" s="279"/>
      <c r="N1372" s="282"/>
      <c r="O1372" s="274"/>
      <c r="P1372" s="275"/>
      <c r="Q1372" s="275" t="str">
        <f t="shared" si="6"/>
        <v/>
      </c>
      <c r="R1372" s="281">
        <f t="shared" si="7"/>
        <v>0</v>
      </c>
      <c r="S1372" s="232" t="str">
        <f t="array" ref="S1372">XLOOKUP(E1372,PESOS!$A$2:$A2624,PESOS!$E$2:$E2624,"")</f>
        <v/>
      </c>
      <c r="T1372" s="223" t="str">
        <f t="shared" si="8"/>
        <v/>
      </c>
      <c r="V1372" s="277" t="str">
        <f t="shared" si="9"/>
        <v/>
      </c>
      <c r="W1372" s="233"/>
    </row>
    <row r="1373">
      <c r="B1373" s="199"/>
      <c r="C1373" s="223"/>
      <c r="E1373" s="223"/>
      <c r="F1373" s="223" t="str">
        <f t="array" ref="F1373">IF(E1373="","",XLOOKUP(E1373,DATOS!$D$6:$D2624,DATOS!$C$6:$C2624,0,0,1))</f>
        <v/>
      </c>
      <c r="G1373" s="189"/>
      <c r="H1373" s="189"/>
      <c r="I1373" s="270"/>
      <c r="J1373" s="270"/>
      <c r="K1373" s="270" t="str">
        <f t="shared" si="3"/>
        <v/>
      </c>
      <c r="L1373" s="271" t="str">
        <f t="shared" si="4"/>
        <v/>
      </c>
      <c r="M1373" s="279"/>
      <c r="N1373" s="282"/>
      <c r="O1373" s="274"/>
      <c r="P1373" s="275"/>
      <c r="Q1373" s="275" t="str">
        <f t="shared" si="6"/>
        <v/>
      </c>
      <c r="R1373" s="281">
        <f t="shared" si="7"/>
        <v>0</v>
      </c>
      <c r="S1373" s="232" t="str">
        <f t="array" ref="S1373">XLOOKUP(E1373,PESOS!$A$2:$A2624,PESOS!$E$2:$E2624,"")</f>
        <v/>
      </c>
      <c r="T1373" s="223" t="str">
        <f t="shared" si="8"/>
        <v/>
      </c>
      <c r="V1373" s="277" t="str">
        <f t="shared" si="9"/>
        <v/>
      </c>
      <c r="W1373" s="233"/>
    </row>
    <row r="1374">
      <c r="B1374" s="199"/>
      <c r="C1374" s="223"/>
      <c r="E1374" s="223"/>
      <c r="F1374" s="223" t="str">
        <f t="array" ref="F1374">IF(E1374="","",XLOOKUP(E1374,DATOS!$D$6:$D2624,DATOS!$C$6:$C2624,0,0,1))</f>
        <v/>
      </c>
      <c r="G1374" s="189"/>
      <c r="H1374" s="189"/>
      <c r="I1374" s="270"/>
      <c r="J1374" s="270"/>
      <c r="K1374" s="270" t="str">
        <f t="shared" si="3"/>
        <v/>
      </c>
      <c r="L1374" s="271" t="str">
        <f t="shared" si="4"/>
        <v/>
      </c>
      <c r="M1374" s="279"/>
      <c r="N1374" s="282"/>
      <c r="O1374" s="274"/>
      <c r="P1374" s="275"/>
      <c r="Q1374" s="275" t="str">
        <f t="shared" si="6"/>
        <v/>
      </c>
      <c r="R1374" s="281">
        <f t="shared" si="7"/>
        <v>0</v>
      </c>
      <c r="S1374" s="232" t="str">
        <f t="array" ref="S1374">XLOOKUP(E1374,PESOS!$A$2:$A2624,PESOS!$E$2:$E2624,"")</f>
        <v/>
      </c>
      <c r="T1374" s="223" t="str">
        <f t="shared" si="8"/>
        <v/>
      </c>
      <c r="V1374" s="277" t="str">
        <f t="shared" si="9"/>
        <v/>
      </c>
      <c r="W1374" s="233"/>
    </row>
    <row r="1375">
      <c r="B1375" s="199"/>
      <c r="C1375" s="223"/>
      <c r="E1375" s="223"/>
      <c r="F1375" s="223" t="str">
        <f t="array" ref="F1375">IF(E1375="","",XLOOKUP(E1375,DATOS!$D$6:$D2624,DATOS!$C$6:$C2624,0,0,1))</f>
        <v/>
      </c>
      <c r="G1375" s="189"/>
      <c r="H1375" s="189"/>
      <c r="I1375" s="270"/>
      <c r="J1375" s="270"/>
      <c r="K1375" s="270" t="str">
        <f t="shared" si="3"/>
        <v/>
      </c>
      <c r="L1375" s="271" t="str">
        <f t="shared" si="4"/>
        <v/>
      </c>
      <c r="M1375" s="279"/>
      <c r="N1375" s="282"/>
      <c r="O1375" s="274"/>
      <c r="P1375" s="275"/>
      <c r="Q1375" s="275" t="str">
        <f t="shared" si="6"/>
        <v/>
      </c>
      <c r="R1375" s="281">
        <f t="shared" si="7"/>
        <v>0</v>
      </c>
      <c r="S1375" s="232" t="str">
        <f t="array" ref="S1375">XLOOKUP(E1375,PESOS!$A$2:$A2624,PESOS!$E$2:$E2624,"")</f>
        <v/>
      </c>
      <c r="T1375" s="223" t="str">
        <f t="shared" si="8"/>
        <v/>
      </c>
      <c r="V1375" s="277" t="str">
        <f t="shared" si="9"/>
        <v/>
      </c>
      <c r="W1375" s="233"/>
    </row>
    <row r="1376">
      <c r="B1376" s="199"/>
      <c r="C1376" s="223"/>
      <c r="E1376" s="223"/>
      <c r="F1376" s="223" t="str">
        <f t="array" ref="F1376">IF(E1376="","",XLOOKUP(E1376,DATOS!$D$6:$D2624,DATOS!$C$6:$C2624,0,0,1))</f>
        <v/>
      </c>
      <c r="G1376" s="189"/>
      <c r="H1376" s="189"/>
      <c r="I1376" s="270"/>
      <c r="J1376" s="270"/>
      <c r="K1376" s="270" t="str">
        <f t="shared" si="3"/>
        <v/>
      </c>
      <c r="L1376" s="271" t="str">
        <f t="shared" si="4"/>
        <v/>
      </c>
      <c r="M1376" s="279"/>
      <c r="N1376" s="282"/>
      <c r="O1376" s="274"/>
      <c r="P1376" s="275"/>
      <c r="Q1376" s="275" t="str">
        <f t="shared" si="6"/>
        <v/>
      </c>
      <c r="R1376" s="281">
        <f t="shared" si="7"/>
        <v>0</v>
      </c>
      <c r="S1376" s="232" t="str">
        <f t="array" ref="S1376">XLOOKUP(E1376,PESOS!$A$2:$A2624,PESOS!$E$2:$E2624,"")</f>
        <v/>
      </c>
      <c r="T1376" s="223" t="str">
        <f t="shared" si="8"/>
        <v/>
      </c>
      <c r="V1376" s="277" t="str">
        <f t="shared" si="9"/>
        <v/>
      </c>
      <c r="W1376" s="233"/>
    </row>
    <row r="1377">
      <c r="B1377" s="199"/>
      <c r="C1377" s="223"/>
      <c r="E1377" s="223"/>
      <c r="F1377" s="223" t="str">
        <f t="array" ref="F1377">IF(E1377="","",XLOOKUP(E1377,DATOS!$D$6:$D2624,DATOS!$C$6:$C2624,0,0,1))</f>
        <v/>
      </c>
      <c r="G1377" s="189"/>
      <c r="H1377" s="189"/>
      <c r="I1377" s="270"/>
      <c r="J1377" s="270"/>
      <c r="K1377" s="270" t="str">
        <f t="shared" si="3"/>
        <v/>
      </c>
      <c r="L1377" s="271" t="str">
        <f t="shared" si="4"/>
        <v/>
      </c>
      <c r="M1377" s="279"/>
      <c r="N1377" s="282"/>
      <c r="O1377" s="274"/>
      <c r="P1377" s="275"/>
      <c r="Q1377" s="275" t="str">
        <f t="shared" si="6"/>
        <v/>
      </c>
      <c r="R1377" s="281">
        <f t="shared" si="7"/>
        <v>0</v>
      </c>
      <c r="S1377" s="232" t="str">
        <f t="array" ref="S1377">XLOOKUP(E1377,PESOS!$A$2:$A2624,PESOS!$E$2:$E2624,"")</f>
        <v/>
      </c>
      <c r="T1377" s="223" t="str">
        <f t="shared" si="8"/>
        <v/>
      </c>
      <c r="V1377" s="277" t="str">
        <f t="shared" si="9"/>
        <v/>
      </c>
      <c r="W1377" s="233"/>
    </row>
    <row r="1378">
      <c r="B1378" s="199"/>
      <c r="C1378" s="223"/>
      <c r="E1378" s="223"/>
      <c r="F1378" s="223" t="str">
        <f t="array" ref="F1378">IF(E1378="","",XLOOKUP(E1378,DATOS!$D$6:$D2624,DATOS!$C$6:$C2624,0,0,1))</f>
        <v/>
      </c>
      <c r="G1378" s="189"/>
      <c r="H1378" s="189"/>
      <c r="I1378" s="270"/>
      <c r="J1378" s="270"/>
      <c r="K1378" s="270" t="str">
        <f t="shared" si="3"/>
        <v/>
      </c>
      <c r="L1378" s="271" t="str">
        <f t="shared" si="4"/>
        <v/>
      </c>
      <c r="M1378" s="279"/>
      <c r="N1378" s="282"/>
      <c r="O1378" s="274"/>
      <c r="P1378" s="275"/>
      <c r="Q1378" s="275" t="str">
        <f t="shared" si="6"/>
        <v/>
      </c>
      <c r="R1378" s="281">
        <f t="shared" si="7"/>
        <v>0</v>
      </c>
      <c r="S1378" s="232" t="str">
        <f t="array" ref="S1378">XLOOKUP(E1378,PESOS!$A$2:$A2624,PESOS!$E$2:$E2624,"")</f>
        <v/>
      </c>
      <c r="T1378" s="223" t="str">
        <f t="shared" si="8"/>
        <v/>
      </c>
      <c r="V1378" s="277" t="str">
        <f t="shared" si="9"/>
        <v/>
      </c>
      <c r="W1378" s="233"/>
    </row>
    <row r="1379">
      <c r="B1379" s="199"/>
      <c r="C1379" s="223"/>
      <c r="E1379" s="223"/>
      <c r="F1379" s="223" t="str">
        <f t="array" ref="F1379">IF(E1379="","",XLOOKUP(E1379,DATOS!$D$6:$D2624,DATOS!$C$6:$C2624,0,0,1))</f>
        <v/>
      </c>
      <c r="G1379" s="189"/>
      <c r="H1379" s="189"/>
      <c r="I1379" s="270"/>
      <c r="J1379" s="270"/>
      <c r="K1379" s="270" t="str">
        <f t="shared" si="3"/>
        <v/>
      </c>
      <c r="L1379" s="271" t="str">
        <f t="shared" si="4"/>
        <v/>
      </c>
      <c r="M1379" s="279"/>
      <c r="N1379" s="282"/>
      <c r="O1379" s="274"/>
      <c r="P1379" s="275"/>
      <c r="Q1379" s="275" t="str">
        <f t="shared" si="6"/>
        <v/>
      </c>
      <c r="R1379" s="281">
        <f t="shared" si="7"/>
        <v>0</v>
      </c>
      <c r="S1379" s="232" t="str">
        <f t="array" ref="S1379">XLOOKUP(E1379,PESOS!$A$2:$A2624,PESOS!$E$2:$E2624,"")</f>
        <v/>
      </c>
      <c r="T1379" s="223" t="str">
        <f t="shared" si="8"/>
        <v/>
      </c>
      <c r="V1379" s="277" t="str">
        <f t="shared" si="9"/>
        <v/>
      </c>
      <c r="W1379" s="233"/>
    </row>
    <row r="1380">
      <c r="B1380" s="199"/>
      <c r="C1380" s="223"/>
      <c r="E1380" s="223"/>
      <c r="F1380" s="223" t="str">
        <f t="array" ref="F1380">IF(E1380="","",XLOOKUP(E1380,DATOS!$D$6:$D2624,DATOS!$C$6:$C2624,0,0,1))</f>
        <v/>
      </c>
      <c r="G1380" s="189"/>
      <c r="H1380" s="189"/>
      <c r="I1380" s="270"/>
      <c r="J1380" s="270"/>
      <c r="K1380" s="270" t="str">
        <f t="shared" si="3"/>
        <v/>
      </c>
      <c r="L1380" s="271" t="str">
        <f t="shared" si="4"/>
        <v/>
      </c>
      <c r="M1380" s="279"/>
      <c r="N1380" s="282"/>
      <c r="O1380" s="274"/>
      <c r="P1380" s="275"/>
      <c r="Q1380" s="275" t="str">
        <f t="shared" si="6"/>
        <v/>
      </c>
      <c r="R1380" s="281">
        <f t="shared" si="7"/>
        <v>0</v>
      </c>
      <c r="S1380" s="232" t="str">
        <f t="array" ref="S1380">XLOOKUP(E1380,PESOS!$A$2:$A2624,PESOS!$E$2:$E2624,"")</f>
        <v/>
      </c>
      <c r="T1380" s="223" t="str">
        <f t="shared" si="8"/>
        <v/>
      </c>
      <c r="V1380" s="277" t="str">
        <f t="shared" si="9"/>
        <v/>
      </c>
      <c r="W1380" s="233"/>
    </row>
    <row r="1381">
      <c r="B1381" s="199"/>
      <c r="C1381" s="223"/>
      <c r="E1381" s="223"/>
      <c r="F1381" s="223" t="str">
        <f t="array" ref="F1381">IF(E1381="","",XLOOKUP(E1381,DATOS!$D$6:$D2624,DATOS!$C$6:$C2624,0,0,1))</f>
        <v/>
      </c>
      <c r="G1381" s="189"/>
      <c r="H1381" s="189"/>
      <c r="I1381" s="270"/>
      <c r="J1381" s="270"/>
      <c r="K1381" s="270" t="str">
        <f t="shared" si="3"/>
        <v/>
      </c>
      <c r="L1381" s="271" t="str">
        <f t="shared" si="4"/>
        <v/>
      </c>
      <c r="M1381" s="279"/>
      <c r="N1381" s="282"/>
      <c r="O1381" s="274"/>
      <c r="P1381" s="275"/>
      <c r="Q1381" s="275" t="str">
        <f t="shared" si="6"/>
        <v/>
      </c>
      <c r="R1381" s="281">
        <f t="shared" si="7"/>
        <v>0</v>
      </c>
      <c r="S1381" s="232" t="str">
        <f t="array" ref="S1381">XLOOKUP(E1381,PESOS!$A$2:$A2624,PESOS!$E$2:$E2624,"")</f>
        <v/>
      </c>
      <c r="T1381" s="223" t="str">
        <f t="shared" si="8"/>
        <v/>
      </c>
      <c r="V1381" s="277" t="str">
        <f t="shared" si="9"/>
        <v/>
      </c>
      <c r="W1381" s="233"/>
    </row>
    <row r="1382">
      <c r="B1382" s="199"/>
      <c r="C1382" s="223"/>
      <c r="E1382" s="223"/>
      <c r="F1382" s="223" t="str">
        <f t="array" ref="F1382">IF(E1382="","",XLOOKUP(E1382,DATOS!$D$6:$D2624,DATOS!$C$6:$C2624,0,0,1))</f>
        <v/>
      </c>
      <c r="G1382" s="189"/>
      <c r="H1382" s="189"/>
      <c r="I1382" s="270"/>
      <c r="J1382" s="270"/>
      <c r="K1382" s="270" t="str">
        <f t="shared" si="3"/>
        <v/>
      </c>
      <c r="L1382" s="271" t="str">
        <f t="shared" si="4"/>
        <v/>
      </c>
      <c r="M1382" s="279"/>
      <c r="N1382" s="282"/>
      <c r="O1382" s="274"/>
      <c r="P1382" s="275"/>
      <c r="Q1382" s="275" t="str">
        <f t="shared" si="6"/>
        <v/>
      </c>
      <c r="R1382" s="281">
        <f t="shared" si="7"/>
        <v>0</v>
      </c>
      <c r="S1382" s="232" t="str">
        <f t="array" ref="S1382">XLOOKUP(E1382,PESOS!$A$2:$A2624,PESOS!$E$2:$E2624,"")</f>
        <v/>
      </c>
      <c r="T1382" s="223" t="str">
        <f t="shared" si="8"/>
        <v/>
      </c>
      <c r="V1382" s="277" t="str">
        <f t="shared" si="9"/>
        <v/>
      </c>
      <c r="W1382" s="233"/>
    </row>
    <row r="1383">
      <c r="B1383" s="199"/>
      <c r="C1383" s="223"/>
      <c r="E1383" s="223"/>
      <c r="F1383" s="223" t="str">
        <f t="array" ref="F1383">IF(E1383="","",XLOOKUP(E1383,DATOS!$D$6:$D2624,DATOS!$C$6:$C2624,0,0,1))</f>
        <v/>
      </c>
      <c r="G1383" s="189"/>
      <c r="H1383" s="189"/>
      <c r="I1383" s="270"/>
      <c r="J1383" s="270"/>
      <c r="K1383" s="270" t="str">
        <f t="shared" si="3"/>
        <v/>
      </c>
      <c r="L1383" s="271" t="str">
        <f t="shared" si="4"/>
        <v/>
      </c>
      <c r="M1383" s="279"/>
      <c r="N1383" s="282"/>
      <c r="O1383" s="274"/>
      <c r="P1383" s="275"/>
      <c r="Q1383" s="275" t="str">
        <f t="shared" si="6"/>
        <v/>
      </c>
      <c r="R1383" s="281">
        <f t="shared" si="7"/>
        <v>0</v>
      </c>
      <c r="S1383" s="232" t="str">
        <f t="array" ref="S1383">XLOOKUP(E1383,PESOS!$A$2:$A2624,PESOS!$E$2:$E2624,"")</f>
        <v/>
      </c>
      <c r="T1383" s="223" t="str">
        <f t="shared" si="8"/>
        <v/>
      </c>
      <c r="V1383" s="277" t="str">
        <f t="shared" si="9"/>
        <v/>
      </c>
      <c r="W1383" s="233"/>
    </row>
    <row r="1384">
      <c r="B1384" s="199"/>
      <c r="C1384" s="223"/>
      <c r="E1384" s="223"/>
      <c r="F1384" s="223" t="str">
        <f t="array" ref="F1384">IF(E1384="","",XLOOKUP(E1384,DATOS!$D$6:$D2624,DATOS!$C$6:$C2624,0,0,1))</f>
        <v/>
      </c>
      <c r="G1384" s="189"/>
      <c r="H1384" s="189"/>
      <c r="I1384" s="270"/>
      <c r="J1384" s="270"/>
      <c r="K1384" s="270" t="str">
        <f t="shared" si="3"/>
        <v/>
      </c>
      <c r="L1384" s="271" t="str">
        <f t="shared" si="4"/>
        <v/>
      </c>
      <c r="M1384" s="279"/>
      <c r="N1384" s="282"/>
      <c r="O1384" s="274"/>
      <c r="P1384" s="275"/>
      <c r="Q1384" s="275" t="str">
        <f t="shared" si="6"/>
        <v/>
      </c>
      <c r="R1384" s="281">
        <f t="shared" si="7"/>
        <v>0</v>
      </c>
      <c r="S1384" s="232" t="str">
        <f t="array" ref="S1384">XLOOKUP(E1384,PESOS!$A$2:$A2624,PESOS!$E$2:$E2624,"")</f>
        <v/>
      </c>
      <c r="T1384" s="223" t="str">
        <f t="shared" si="8"/>
        <v/>
      </c>
      <c r="V1384" s="277" t="str">
        <f t="shared" si="9"/>
        <v/>
      </c>
      <c r="W1384" s="233"/>
    </row>
    <row r="1385">
      <c r="B1385" s="199"/>
      <c r="C1385" s="223"/>
      <c r="E1385" s="223"/>
      <c r="F1385" s="223" t="str">
        <f t="array" ref="F1385">IF(E1385="","",XLOOKUP(E1385,DATOS!$D$6:$D2624,DATOS!$C$6:$C2624,0,0,1))</f>
        <v/>
      </c>
      <c r="G1385" s="189"/>
      <c r="H1385" s="189"/>
      <c r="I1385" s="270"/>
      <c r="J1385" s="270"/>
      <c r="K1385" s="270" t="str">
        <f t="shared" si="3"/>
        <v/>
      </c>
      <c r="L1385" s="271" t="str">
        <f t="shared" si="4"/>
        <v/>
      </c>
      <c r="M1385" s="279"/>
      <c r="N1385" s="282"/>
      <c r="O1385" s="274"/>
      <c r="P1385" s="275"/>
      <c r="Q1385" s="275" t="str">
        <f t="shared" si="6"/>
        <v/>
      </c>
      <c r="R1385" s="281">
        <f t="shared" si="7"/>
        <v>0</v>
      </c>
      <c r="S1385" s="232" t="str">
        <f t="array" ref="S1385">XLOOKUP(E1385,PESOS!$A$2:$A2624,PESOS!$E$2:$E2624,"")</f>
        <v/>
      </c>
      <c r="T1385" s="223" t="str">
        <f t="shared" si="8"/>
        <v/>
      </c>
      <c r="V1385" s="277" t="str">
        <f t="shared" si="9"/>
        <v/>
      </c>
      <c r="W1385" s="233"/>
    </row>
    <row r="1386">
      <c r="B1386" s="199"/>
      <c r="C1386" s="223"/>
      <c r="E1386" s="223"/>
      <c r="F1386" s="223" t="str">
        <f t="array" ref="F1386">IF(E1386="","",XLOOKUP(E1386,DATOS!$D$6:$D2624,DATOS!$C$6:$C2624,0,0,1))</f>
        <v/>
      </c>
      <c r="G1386" s="189"/>
      <c r="H1386" s="189"/>
      <c r="I1386" s="270"/>
      <c r="J1386" s="270"/>
      <c r="K1386" s="270" t="str">
        <f t="shared" si="3"/>
        <v/>
      </c>
      <c r="L1386" s="271" t="str">
        <f t="shared" si="4"/>
        <v/>
      </c>
      <c r="M1386" s="279"/>
      <c r="N1386" s="282"/>
      <c r="O1386" s="274"/>
      <c r="P1386" s="275"/>
      <c r="Q1386" s="275" t="str">
        <f t="shared" si="6"/>
        <v/>
      </c>
      <c r="R1386" s="281">
        <f t="shared" si="7"/>
        <v>0</v>
      </c>
      <c r="S1386" s="232" t="str">
        <f t="array" ref="S1386">XLOOKUP(E1386,PESOS!$A$2:$A2624,PESOS!$E$2:$E2624,"")</f>
        <v/>
      </c>
      <c r="T1386" s="223" t="str">
        <f t="shared" si="8"/>
        <v/>
      </c>
      <c r="V1386" s="277" t="str">
        <f t="shared" si="9"/>
        <v/>
      </c>
      <c r="W1386" s="233"/>
    </row>
    <row r="1387">
      <c r="B1387" s="199"/>
      <c r="C1387" s="223"/>
      <c r="E1387" s="223"/>
      <c r="F1387" s="223" t="str">
        <f t="array" ref="F1387">IF(E1387="","",XLOOKUP(E1387,DATOS!$D$6:$D2624,DATOS!$C$6:$C2624,0,0,1))</f>
        <v/>
      </c>
      <c r="G1387" s="189"/>
      <c r="H1387" s="189"/>
      <c r="I1387" s="270"/>
      <c r="J1387" s="270"/>
      <c r="K1387" s="270" t="str">
        <f t="shared" si="3"/>
        <v/>
      </c>
      <c r="L1387" s="271" t="str">
        <f t="shared" si="4"/>
        <v/>
      </c>
      <c r="M1387" s="279"/>
      <c r="N1387" s="282"/>
      <c r="O1387" s="274"/>
      <c r="P1387" s="275"/>
      <c r="Q1387" s="275" t="str">
        <f t="shared" si="6"/>
        <v/>
      </c>
      <c r="R1387" s="281">
        <f t="shared" si="7"/>
        <v>0</v>
      </c>
      <c r="S1387" s="232" t="str">
        <f t="array" ref="S1387">XLOOKUP(E1387,PESOS!$A$2:$A2624,PESOS!$E$2:$E2624,"")</f>
        <v/>
      </c>
      <c r="T1387" s="223" t="str">
        <f t="shared" si="8"/>
        <v/>
      </c>
      <c r="V1387" s="277" t="str">
        <f t="shared" si="9"/>
        <v/>
      </c>
      <c r="W1387" s="233"/>
    </row>
    <row r="1388">
      <c r="B1388" s="199"/>
      <c r="C1388" s="223"/>
      <c r="E1388" s="223"/>
      <c r="F1388" s="223" t="str">
        <f t="array" ref="F1388">IF(E1388="","",XLOOKUP(E1388,DATOS!$D$6:$D2624,DATOS!$C$6:$C2624,0,0,1))</f>
        <v/>
      </c>
      <c r="G1388" s="189"/>
      <c r="H1388" s="189"/>
      <c r="I1388" s="270"/>
      <c r="J1388" s="270"/>
      <c r="K1388" s="270" t="str">
        <f t="shared" si="3"/>
        <v/>
      </c>
      <c r="L1388" s="271" t="str">
        <f t="shared" si="4"/>
        <v/>
      </c>
      <c r="M1388" s="279"/>
      <c r="N1388" s="282"/>
      <c r="O1388" s="274"/>
      <c r="P1388" s="275"/>
      <c r="Q1388" s="275" t="str">
        <f t="shared" si="6"/>
        <v/>
      </c>
      <c r="R1388" s="281">
        <f t="shared" si="7"/>
        <v>0</v>
      </c>
      <c r="S1388" s="232" t="str">
        <f t="array" ref="S1388">XLOOKUP(E1388,PESOS!$A$2:$A2624,PESOS!$E$2:$E2624,"")</f>
        <v/>
      </c>
      <c r="T1388" s="223" t="str">
        <f t="shared" si="8"/>
        <v/>
      </c>
      <c r="V1388" s="277" t="str">
        <f t="shared" si="9"/>
        <v/>
      </c>
      <c r="W1388" s="233"/>
    </row>
    <row r="1389">
      <c r="B1389" s="199"/>
      <c r="C1389" s="223"/>
      <c r="E1389" s="223"/>
      <c r="F1389" s="223" t="str">
        <f t="array" ref="F1389">IF(E1389="","",XLOOKUP(E1389,DATOS!$D$6:$D2624,DATOS!$C$6:$C2624,0,0,1))</f>
        <v/>
      </c>
      <c r="G1389" s="189"/>
      <c r="H1389" s="189"/>
      <c r="I1389" s="270"/>
      <c r="J1389" s="270"/>
      <c r="K1389" s="270" t="str">
        <f t="shared" si="3"/>
        <v/>
      </c>
      <c r="L1389" s="271" t="str">
        <f t="shared" si="4"/>
        <v/>
      </c>
      <c r="M1389" s="279"/>
      <c r="N1389" s="282"/>
      <c r="O1389" s="274"/>
      <c r="P1389" s="275"/>
      <c r="Q1389" s="275" t="str">
        <f t="shared" si="6"/>
        <v/>
      </c>
      <c r="R1389" s="281">
        <f t="shared" si="7"/>
        <v>0</v>
      </c>
      <c r="S1389" s="232" t="str">
        <f t="array" ref="S1389">XLOOKUP(E1389,PESOS!$A$2:$A2624,PESOS!$E$2:$E2624,"")</f>
        <v/>
      </c>
      <c r="T1389" s="223" t="str">
        <f t="shared" si="8"/>
        <v/>
      </c>
      <c r="V1389" s="277" t="str">
        <f t="shared" si="9"/>
        <v/>
      </c>
      <c r="W1389" s="233"/>
    </row>
    <row r="1390">
      <c r="B1390" s="199"/>
      <c r="C1390" s="223"/>
      <c r="E1390" s="223"/>
      <c r="F1390" s="223" t="str">
        <f t="array" ref="F1390">IF(E1390="","",XLOOKUP(E1390,DATOS!$D$6:$D2624,DATOS!$C$6:$C2624,0,0,1))</f>
        <v/>
      </c>
      <c r="G1390" s="189"/>
      <c r="H1390" s="189"/>
      <c r="I1390" s="270"/>
      <c r="J1390" s="270"/>
      <c r="K1390" s="270" t="str">
        <f t="shared" si="3"/>
        <v/>
      </c>
      <c r="L1390" s="271" t="str">
        <f t="shared" si="4"/>
        <v/>
      </c>
      <c r="M1390" s="279"/>
      <c r="N1390" s="282"/>
      <c r="O1390" s="274"/>
      <c r="P1390" s="275"/>
      <c r="Q1390" s="275" t="str">
        <f t="shared" si="6"/>
        <v/>
      </c>
      <c r="R1390" s="281">
        <f t="shared" si="7"/>
        <v>0</v>
      </c>
      <c r="S1390" s="232" t="str">
        <f t="array" ref="S1390">XLOOKUP(E1390,PESOS!$A$2:$A2624,PESOS!$E$2:$E2624,"")</f>
        <v/>
      </c>
      <c r="T1390" s="223" t="str">
        <f t="shared" si="8"/>
        <v/>
      </c>
      <c r="V1390" s="277" t="str">
        <f t="shared" si="9"/>
        <v/>
      </c>
      <c r="W1390" s="233"/>
    </row>
    <row r="1391">
      <c r="B1391" s="199"/>
      <c r="C1391" s="223"/>
      <c r="E1391" s="223"/>
      <c r="F1391" s="223" t="str">
        <f t="array" ref="F1391">IF(E1391="","",XLOOKUP(E1391,DATOS!$D$6:$D2624,DATOS!$C$6:$C2624,0,0,1))</f>
        <v/>
      </c>
      <c r="G1391" s="189"/>
      <c r="H1391" s="189"/>
      <c r="I1391" s="270"/>
      <c r="J1391" s="270"/>
      <c r="K1391" s="270" t="str">
        <f t="shared" si="3"/>
        <v/>
      </c>
      <c r="L1391" s="271" t="str">
        <f t="shared" si="4"/>
        <v/>
      </c>
      <c r="M1391" s="279"/>
      <c r="N1391" s="282"/>
      <c r="O1391" s="274"/>
      <c r="P1391" s="275"/>
      <c r="Q1391" s="275" t="str">
        <f t="shared" si="6"/>
        <v/>
      </c>
      <c r="R1391" s="281">
        <f t="shared" si="7"/>
        <v>0</v>
      </c>
      <c r="S1391" s="232" t="str">
        <f t="array" ref="S1391">XLOOKUP(E1391,PESOS!$A$2:$A2624,PESOS!$E$2:$E2624,"")</f>
        <v/>
      </c>
      <c r="T1391" s="223" t="str">
        <f t="shared" si="8"/>
        <v/>
      </c>
      <c r="V1391" s="277" t="str">
        <f t="shared" si="9"/>
        <v/>
      </c>
      <c r="W1391" s="233"/>
    </row>
    <row r="1392">
      <c r="B1392" s="199"/>
      <c r="C1392" s="223"/>
      <c r="E1392" s="223"/>
      <c r="F1392" s="223" t="str">
        <f t="array" ref="F1392">IF(E1392="","",XLOOKUP(E1392,DATOS!$D$6:$D2624,DATOS!$C$6:$C2624,0,0,1))</f>
        <v/>
      </c>
      <c r="G1392" s="189"/>
      <c r="H1392" s="189"/>
      <c r="I1392" s="270"/>
      <c r="J1392" s="270"/>
      <c r="K1392" s="270" t="str">
        <f t="shared" si="3"/>
        <v/>
      </c>
      <c r="L1392" s="271" t="str">
        <f t="shared" si="4"/>
        <v/>
      </c>
      <c r="M1392" s="279"/>
      <c r="N1392" s="282"/>
      <c r="O1392" s="274"/>
      <c r="P1392" s="275"/>
      <c r="Q1392" s="275" t="str">
        <f t="shared" si="6"/>
        <v/>
      </c>
      <c r="R1392" s="281">
        <f t="shared" si="7"/>
        <v>0</v>
      </c>
      <c r="S1392" s="232" t="str">
        <f t="array" ref="S1392">XLOOKUP(E1392,PESOS!$A$2:$A2624,PESOS!$E$2:$E2624,"")</f>
        <v/>
      </c>
      <c r="T1392" s="223" t="str">
        <f t="shared" si="8"/>
        <v/>
      </c>
      <c r="V1392" s="277" t="str">
        <f t="shared" si="9"/>
        <v/>
      </c>
      <c r="W1392" s="233"/>
    </row>
    <row r="1393">
      <c r="B1393" s="199"/>
      <c r="C1393" s="223"/>
      <c r="E1393" s="223"/>
      <c r="F1393" s="223" t="str">
        <f t="array" ref="F1393">IF(E1393="","",XLOOKUP(E1393,DATOS!$D$6:$D2624,DATOS!$C$6:$C2624,0,0,1))</f>
        <v/>
      </c>
      <c r="G1393" s="189"/>
      <c r="H1393" s="189"/>
      <c r="I1393" s="270"/>
      <c r="J1393" s="270"/>
      <c r="K1393" s="270" t="str">
        <f t="shared" si="3"/>
        <v/>
      </c>
      <c r="L1393" s="271" t="str">
        <f t="shared" si="4"/>
        <v/>
      </c>
      <c r="M1393" s="279"/>
      <c r="N1393" s="282"/>
      <c r="O1393" s="274"/>
      <c r="P1393" s="275"/>
      <c r="Q1393" s="275" t="str">
        <f t="shared" si="6"/>
        <v/>
      </c>
      <c r="R1393" s="281">
        <f t="shared" si="7"/>
        <v>0</v>
      </c>
      <c r="S1393" s="232" t="str">
        <f t="array" ref="S1393">XLOOKUP(E1393,PESOS!$A$2:$A2624,PESOS!$E$2:$E2624,"")</f>
        <v/>
      </c>
      <c r="T1393" s="223" t="str">
        <f t="shared" si="8"/>
        <v/>
      </c>
      <c r="V1393" s="277" t="str">
        <f t="shared" si="9"/>
        <v/>
      </c>
      <c r="W1393" s="233"/>
    </row>
    <row r="1394">
      <c r="B1394" s="199"/>
      <c r="C1394" s="223"/>
      <c r="E1394" s="223"/>
      <c r="F1394" s="223" t="str">
        <f t="array" ref="F1394">IF(E1394="","",XLOOKUP(E1394,DATOS!$D$6:$D2624,DATOS!$C$6:$C2624,0,0,1))</f>
        <v/>
      </c>
      <c r="G1394" s="189"/>
      <c r="H1394" s="189"/>
      <c r="I1394" s="270"/>
      <c r="J1394" s="270"/>
      <c r="K1394" s="270" t="str">
        <f t="shared" si="3"/>
        <v/>
      </c>
      <c r="L1394" s="271" t="str">
        <f t="shared" si="4"/>
        <v/>
      </c>
      <c r="M1394" s="279"/>
      <c r="N1394" s="282"/>
      <c r="O1394" s="274"/>
      <c r="P1394" s="275"/>
      <c r="Q1394" s="275" t="str">
        <f t="shared" si="6"/>
        <v/>
      </c>
      <c r="R1394" s="281">
        <f t="shared" si="7"/>
        <v>0</v>
      </c>
      <c r="S1394" s="232" t="str">
        <f t="array" ref="S1394">XLOOKUP(E1394,PESOS!$A$2:$A2624,PESOS!$E$2:$E2624,"")</f>
        <v/>
      </c>
      <c r="T1394" s="223" t="str">
        <f t="shared" si="8"/>
        <v/>
      </c>
      <c r="V1394" s="277" t="str">
        <f t="shared" si="9"/>
        <v/>
      </c>
      <c r="W1394" s="233"/>
    </row>
    <row r="1395">
      <c r="B1395" s="199"/>
      <c r="C1395" s="223"/>
      <c r="E1395" s="223"/>
      <c r="F1395" s="223" t="str">
        <f t="array" ref="F1395">IF(E1395="","",XLOOKUP(E1395,DATOS!$D$6:$D2624,DATOS!$C$6:$C2624,0,0,1))</f>
        <v/>
      </c>
      <c r="G1395" s="189"/>
      <c r="H1395" s="189"/>
      <c r="I1395" s="270"/>
      <c r="J1395" s="270"/>
      <c r="K1395" s="270" t="str">
        <f t="shared" si="3"/>
        <v/>
      </c>
      <c r="L1395" s="271" t="str">
        <f t="shared" si="4"/>
        <v/>
      </c>
      <c r="M1395" s="279"/>
      <c r="N1395" s="282"/>
      <c r="O1395" s="274"/>
      <c r="P1395" s="275"/>
      <c r="Q1395" s="275" t="str">
        <f t="shared" si="6"/>
        <v/>
      </c>
      <c r="R1395" s="281">
        <f t="shared" si="7"/>
        <v>0</v>
      </c>
      <c r="S1395" s="232" t="str">
        <f t="array" ref="S1395">XLOOKUP(E1395,PESOS!$A$2:$A2624,PESOS!$E$2:$E2624,"")</f>
        <v/>
      </c>
      <c r="T1395" s="223" t="str">
        <f t="shared" si="8"/>
        <v/>
      </c>
      <c r="V1395" s="277" t="str">
        <f t="shared" si="9"/>
        <v/>
      </c>
      <c r="W1395" s="233"/>
    </row>
    <row r="1396">
      <c r="B1396" s="199"/>
      <c r="C1396" s="223"/>
      <c r="E1396" s="223"/>
      <c r="F1396" s="223" t="str">
        <f t="array" ref="F1396">IF(E1396="","",XLOOKUP(E1396,DATOS!$D$6:$D2624,DATOS!$C$6:$C2624,0,0,1))</f>
        <v/>
      </c>
      <c r="G1396" s="189"/>
      <c r="H1396" s="189"/>
      <c r="I1396" s="270"/>
      <c r="J1396" s="270"/>
      <c r="K1396" s="270" t="str">
        <f t="shared" si="3"/>
        <v/>
      </c>
      <c r="L1396" s="271" t="str">
        <f t="shared" si="4"/>
        <v/>
      </c>
      <c r="M1396" s="279"/>
      <c r="N1396" s="282"/>
      <c r="O1396" s="274"/>
      <c r="P1396" s="275"/>
      <c r="Q1396" s="275" t="str">
        <f t="shared" si="6"/>
        <v/>
      </c>
      <c r="R1396" s="281">
        <f t="shared" si="7"/>
        <v>0</v>
      </c>
      <c r="S1396" s="232" t="str">
        <f t="array" ref="S1396">XLOOKUP(E1396,PESOS!$A$2:$A2624,PESOS!$E$2:$E2624,"")</f>
        <v/>
      </c>
      <c r="T1396" s="223" t="str">
        <f t="shared" si="8"/>
        <v/>
      </c>
      <c r="V1396" s="277" t="str">
        <f t="shared" si="9"/>
        <v/>
      </c>
      <c r="W1396" s="233"/>
    </row>
    <row r="1397">
      <c r="B1397" s="199"/>
      <c r="C1397" s="223"/>
      <c r="E1397" s="223"/>
      <c r="F1397" s="223" t="str">
        <f t="array" ref="F1397">IF(E1397="","",XLOOKUP(E1397,DATOS!$D$6:$D2624,DATOS!$C$6:$C2624,0,0,1))</f>
        <v/>
      </c>
      <c r="G1397" s="189"/>
      <c r="H1397" s="189"/>
      <c r="I1397" s="270"/>
      <c r="J1397" s="270"/>
      <c r="K1397" s="270" t="str">
        <f t="shared" si="3"/>
        <v/>
      </c>
      <c r="L1397" s="271" t="str">
        <f t="shared" si="4"/>
        <v/>
      </c>
      <c r="M1397" s="279"/>
      <c r="N1397" s="282"/>
      <c r="O1397" s="274"/>
      <c r="P1397" s="275"/>
      <c r="Q1397" s="275" t="str">
        <f t="shared" si="6"/>
        <v/>
      </c>
      <c r="R1397" s="281">
        <f t="shared" si="7"/>
        <v>0</v>
      </c>
      <c r="S1397" s="232" t="str">
        <f t="array" ref="S1397">XLOOKUP(E1397,PESOS!$A$2:$A2624,PESOS!$E$2:$E2624,"")</f>
        <v/>
      </c>
      <c r="T1397" s="223" t="str">
        <f t="shared" si="8"/>
        <v/>
      </c>
      <c r="V1397" s="277" t="str">
        <f t="shared" si="9"/>
        <v/>
      </c>
      <c r="W1397" s="233"/>
    </row>
    <row r="1398">
      <c r="B1398" s="199"/>
      <c r="C1398" s="223"/>
      <c r="E1398" s="223"/>
      <c r="F1398" s="223" t="str">
        <f t="array" ref="F1398">IF(E1398="","",XLOOKUP(E1398,DATOS!$D$6:$D2624,DATOS!$C$6:$C2624,0,0,1))</f>
        <v/>
      </c>
      <c r="G1398" s="189"/>
      <c r="H1398" s="189"/>
      <c r="I1398" s="270"/>
      <c r="J1398" s="270"/>
      <c r="K1398" s="270" t="str">
        <f t="shared" si="3"/>
        <v/>
      </c>
      <c r="L1398" s="271" t="str">
        <f t="shared" si="4"/>
        <v/>
      </c>
      <c r="M1398" s="279"/>
      <c r="N1398" s="282"/>
      <c r="O1398" s="274"/>
      <c r="P1398" s="275"/>
      <c r="Q1398" s="275" t="str">
        <f t="shared" si="6"/>
        <v/>
      </c>
      <c r="R1398" s="281">
        <f t="shared" si="7"/>
        <v>0</v>
      </c>
      <c r="S1398" s="232" t="str">
        <f t="array" ref="S1398">XLOOKUP(E1398,PESOS!$A$2:$A2624,PESOS!$E$2:$E2624,"")</f>
        <v/>
      </c>
      <c r="T1398" s="223" t="str">
        <f t="shared" si="8"/>
        <v/>
      </c>
      <c r="V1398" s="277" t="str">
        <f t="shared" si="9"/>
        <v/>
      </c>
      <c r="W1398" s="233"/>
    </row>
    <row r="1399">
      <c r="B1399" s="199"/>
      <c r="C1399" s="223"/>
      <c r="E1399" s="223"/>
      <c r="F1399" s="223" t="str">
        <f t="array" ref="F1399">IF(E1399="","",XLOOKUP(E1399,DATOS!$D$6:$D2624,DATOS!$C$6:$C2624,0,0,1))</f>
        <v/>
      </c>
      <c r="G1399" s="189"/>
      <c r="H1399" s="189"/>
      <c r="I1399" s="270"/>
      <c r="J1399" s="270"/>
      <c r="K1399" s="270" t="str">
        <f t="shared" si="3"/>
        <v/>
      </c>
      <c r="L1399" s="271" t="str">
        <f t="shared" si="4"/>
        <v/>
      </c>
      <c r="M1399" s="279"/>
      <c r="N1399" s="282"/>
      <c r="O1399" s="274"/>
      <c r="P1399" s="275"/>
      <c r="Q1399" s="275" t="str">
        <f t="shared" si="6"/>
        <v/>
      </c>
      <c r="R1399" s="281">
        <f t="shared" si="7"/>
        <v>0</v>
      </c>
      <c r="S1399" s="232" t="str">
        <f t="array" ref="S1399">XLOOKUP(E1399,PESOS!$A$2:$A2624,PESOS!$E$2:$E2624,"")</f>
        <v/>
      </c>
      <c r="T1399" s="223" t="str">
        <f t="shared" si="8"/>
        <v/>
      </c>
      <c r="V1399" s="277" t="str">
        <f t="shared" si="9"/>
        <v/>
      </c>
      <c r="W1399" s="233"/>
    </row>
    <row r="1400">
      <c r="B1400" s="199"/>
      <c r="C1400" s="223"/>
      <c r="E1400" s="223"/>
      <c r="F1400" s="223" t="str">
        <f t="array" ref="F1400">IF(E1400="","",XLOOKUP(E1400,DATOS!$D$6:$D2624,DATOS!$C$6:$C2624,0,0,1))</f>
        <v/>
      </c>
      <c r="G1400" s="189"/>
      <c r="H1400" s="189"/>
      <c r="I1400" s="270"/>
      <c r="J1400" s="270"/>
      <c r="K1400" s="270" t="str">
        <f t="shared" si="3"/>
        <v/>
      </c>
      <c r="L1400" s="271" t="str">
        <f t="shared" si="4"/>
        <v/>
      </c>
      <c r="M1400" s="279"/>
      <c r="N1400" s="282"/>
      <c r="O1400" s="274"/>
      <c r="P1400" s="275"/>
      <c r="Q1400" s="275" t="str">
        <f t="shared" si="6"/>
        <v/>
      </c>
      <c r="R1400" s="281">
        <f t="shared" si="7"/>
        <v>0</v>
      </c>
      <c r="S1400" s="232" t="str">
        <f t="array" ref="S1400">XLOOKUP(E1400,PESOS!$A$2:$A2624,PESOS!$E$2:$E2624,"")</f>
        <v/>
      </c>
      <c r="T1400" s="223" t="str">
        <f t="shared" si="8"/>
        <v/>
      </c>
      <c r="V1400" s="277" t="str">
        <f t="shared" si="9"/>
        <v/>
      </c>
      <c r="W1400" s="233"/>
    </row>
    <row r="1401">
      <c r="B1401" s="199"/>
      <c r="C1401" s="223"/>
      <c r="E1401" s="223"/>
      <c r="F1401" s="223" t="str">
        <f t="array" ref="F1401">IF(E1401="","",XLOOKUP(E1401,DATOS!$D$6:$D2624,DATOS!$C$6:$C2624,0,0,1))</f>
        <v/>
      </c>
      <c r="G1401" s="189"/>
      <c r="H1401" s="189"/>
      <c r="I1401" s="270"/>
      <c r="J1401" s="270"/>
      <c r="K1401" s="270" t="str">
        <f t="shared" si="3"/>
        <v/>
      </c>
      <c r="L1401" s="271" t="str">
        <f t="shared" si="4"/>
        <v/>
      </c>
      <c r="M1401" s="279"/>
      <c r="N1401" s="282"/>
      <c r="O1401" s="274"/>
      <c r="P1401" s="275"/>
      <c r="Q1401" s="275" t="str">
        <f t="shared" si="6"/>
        <v/>
      </c>
      <c r="R1401" s="281">
        <f t="shared" si="7"/>
        <v>0</v>
      </c>
      <c r="S1401" s="232" t="str">
        <f t="array" ref="S1401">XLOOKUP(E1401,PESOS!$A$2:$A2624,PESOS!$E$2:$E2624,"")</f>
        <v/>
      </c>
      <c r="T1401" s="223" t="str">
        <f t="shared" si="8"/>
        <v/>
      </c>
      <c r="V1401" s="277" t="str">
        <f t="shared" si="9"/>
        <v/>
      </c>
      <c r="W1401" s="233"/>
    </row>
    <row r="1402">
      <c r="B1402" s="199"/>
      <c r="C1402" s="223"/>
      <c r="E1402" s="223"/>
      <c r="F1402" s="223" t="str">
        <f t="array" ref="F1402">IF(E1402="","",XLOOKUP(E1402,DATOS!$D$6:$D2624,DATOS!$C$6:$C2624,0,0,1))</f>
        <v/>
      </c>
      <c r="G1402" s="189"/>
      <c r="H1402" s="189"/>
      <c r="I1402" s="270"/>
      <c r="J1402" s="270"/>
      <c r="K1402" s="270" t="str">
        <f t="shared" si="3"/>
        <v/>
      </c>
      <c r="L1402" s="271" t="str">
        <f t="shared" si="4"/>
        <v/>
      </c>
      <c r="M1402" s="279"/>
      <c r="N1402" s="282"/>
      <c r="O1402" s="274"/>
      <c r="P1402" s="275"/>
      <c r="Q1402" s="275" t="str">
        <f t="shared" si="6"/>
        <v/>
      </c>
      <c r="R1402" s="281">
        <f t="shared" si="7"/>
        <v>0</v>
      </c>
      <c r="S1402" s="232" t="str">
        <f t="array" ref="S1402">XLOOKUP(E1402,PESOS!$A$2:$A2624,PESOS!$E$2:$E2624,"")</f>
        <v/>
      </c>
      <c r="T1402" s="223" t="str">
        <f t="shared" si="8"/>
        <v/>
      </c>
      <c r="V1402" s="277" t="str">
        <f t="shared" si="9"/>
        <v/>
      </c>
      <c r="W1402" s="233"/>
    </row>
    <row r="1403">
      <c r="B1403" s="199"/>
      <c r="C1403" s="223"/>
      <c r="E1403" s="223"/>
      <c r="F1403" s="223" t="str">
        <f t="array" ref="F1403">IF(E1403="","",XLOOKUP(E1403,DATOS!$D$6:$D2624,DATOS!$C$6:$C2624,0,0,1))</f>
        <v/>
      </c>
      <c r="G1403" s="189"/>
      <c r="H1403" s="189"/>
      <c r="I1403" s="270"/>
      <c r="J1403" s="270"/>
      <c r="K1403" s="270" t="str">
        <f t="shared" si="3"/>
        <v/>
      </c>
      <c r="L1403" s="271" t="str">
        <f t="shared" si="4"/>
        <v/>
      </c>
      <c r="M1403" s="279"/>
      <c r="N1403" s="282"/>
      <c r="O1403" s="274"/>
      <c r="P1403" s="275"/>
      <c r="Q1403" s="275" t="str">
        <f t="shared" si="6"/>
        <v/>
      </c>
      <c r="R1403" s="281">
        <f t="shared" si="7"/>
        <v>0</v>
      </c>
      <c r="S1403" s="232" t="str">
        <f t="array" ref="S1403">XLOOKUP(E1403,PESOS!$A$2:$A2624,PESOS!$E$2:$E2624,"")</f>
        <v/>
      </c>
      <c r="T1403" s="223" t="str">
        <f t="shared" si="8"/>
        <v/>
      </c>
      <c r="V1403" s="277" t="str">
        <f t="shared" si="9"/>
        <v/>
      </c>
      <c r="W1403" s="233"/>
    </row>
    <row r="1404">
      <c r="B1404" s="199"/>
      <c r="C1404" s="223"/>
      <c r="E1404" s="223"/>
      <c r="F1404" s="223" t="str">
        <f t="array" ref="F1404">IF(E1404="","",XLOOKUP(E1404,DATOS!$D$6:$D2624,DATOS!$C$6:$C2624,0,0,1))</f>
        <v/>
      </c>
      <c r="G1404" s="189"/>
      <c r="H1404" s="189"/>
      <c r="I1404" s="270"/>
      <c r="J1404" s="270"/>
      <c r="K1404" s="270" t="str">
        <f t="shared" si="3"/>
        <v/>
      </c>
      <c r="L1404" s="271" t="str">
        <f t="shared" si="4"/>
        <v/>
      </c>
      <c r="M1404" s="279"/>
      <c r="N1404" s="282"/>
      <c r="O1404" s="274"/>
      <c r="P1404" s="275"/>
      <c r="Q1404" s="275" t="str">
        <f t="shared" si="6"/>
        <v/>
      </c>
      <c r="R1404" s="281">
        <f t="shared" si="7"/>
        <v>0</v>
      </c>
      <c r="S1404" s="232" t="str">
        <f t="array" ref="S1404">XLOOKUP(E1404,PESOS!$A$2:$A2624,PESOS!$E$2:$E2624,"")</f>
        <v/>
      </c>
      <c r="T1404" s="223" t="str">
        <f t="shared" si="8"/>
        <v/>
      </c>
      <c r="V1404" s="277" t="str">
        <f t="shared" si="9"/>
        <v/>
      </c>
      <c r="W1404" s="233"/>
    </row>
    <row r="1405">
      <c r="B1405" s="199"/>
      <c r="C1405" s="223"/>
      <c r="E1405" s="223"/>
      <c r="F1405" s="223" t="str">
        <f t="array" ref="F1405">IF(E1405="","",XLOOKUP(E1405,DATOS!$D$6:$D2624,DATOS!$C$6:$C2624,0,0,1))</f>
        <v/>
      </c>
      <c r="G1405" s="189"/>
      <c r="H1405" s="189"/>
      <c r="I1405" s="270"/>
      <c r="J1405" s="270"/>
      <c r="K1405" s="270" t="str">
        <f t="shared" si="3"/>
        <v/>
      </c>
      <c r="L1405" s="271" t="str">
        <f t="shared" si="4"/>
        <v/>
      </c>
      <c r="M1405" s="279"/>
      <c r="N1405" s="282"/>
      <c r="O1405" s="274"/>
      <c r="P1405" s="275"/>
      <c r="Q1405" s="275" t="str">
        <f t="shared" si="6"/>
        <v/>
      </c>
      <c r="R1405" s="281">
        <f t="shared" si="7"/>
        <v>0</v>
      </c>
      <c r="S1405" s="232" t="str">
        <f t="array" ref="S1405">XLOOKUP(E1405,PESOS!$A$2:$A2624,PESOS!$E$2:$E2624,"")</f>
        <v/>
      </c>
      <c r="T1405" s="223" t="str">
        <f t="shared" si="8"/>
        <v/>
      </c>
      <c r="V1405" s="277" t="str">
        <f t="shared" si="9"/>
        <v/>
      </c>
      <c r="W1405" s="233"/>
    </row>
    <row r="1406">
      <c r="B1406" s="199"/>
      <c r="C1406" s="223"/>
      <c r="E1406" s="223"/>
      <c r="F1406" s="223" t="str">
        <f t="array" ref="F1406">IF(E1406="","",XLOOKUP(E1406,DATOS!$D$6:$D2624,DATOS!$C$6:$C2624,0,0,1))</f>
        <v/>
      </c>
      <c r="G1406" s="189"/>
      <c r="H1406" s="189"/>
      <c r="I1406" s="270"/>
      <c r="J1406" s="270"/>
      <c r="K1406" s="270" t="str">
        <f t="shared" si="3"/>
        <v/>
      </c>
      <c r="L1406" s="271" t="str">
        <f t="shared" si="4"/>
        <v/>
      </c>
      <c r="M1406" s="279"/>
      <c r="N1406" s="282"/>
      <c r="O1406" s="274"/>
      <c r="P1406" s="275"/>
      <c r="Q1406" s="275" t="str">
        <f t="shared" si="6"/>
        <v/>
      </c>
      <c r="R1406" s="281">
        <f t="shared" si="7"/>
        <v>0</v>
      </c>
      <c r="S1406" s="232" t="str">
        <f t="array" ref="S1406">XLOOKUP(E1406,PESOS!$A$2:$A2624,PESOS!$E$2:$E2624,"")</f>
        <v/>
      </c>
      <c r="T1406" s="223" t="str">
        <f t="shared" si="8"/>
        <v/>
      </c>
      <c r="V1406" s="277" t="str">
        <f t="shared" si="9"/>
        <v/>
      </c>
      <c r="W1406" s="233"/>
    </row>
    <row r="1407">
      <c r="B1407" s="199"/>
      <c r="C1407" s="223"/>
      <c r="E1407" s="223"/>
      <c r="F1407" s="223" t="str">
        <f t="array" ref="F1407">IF(E1407="","",XLOOKUP(E1407,DATOS!$D$6:$D2624,DATOS!$C$6:$C2624,0,0,1))</f>
        <v/>
      </c>
      <c r="G1407" s="189"/>
      <c r="H1407" s="189"/>
      <c r="I1407" s="270"/>
      <c r="J1407" s="270"/>
      <c r="K1407" s="270" t="str">
        <f t="shared" si="3"/>
        <v/>
      </c>
      <c r="L1407" s="271" t="str">
        <f t="shared" si="4"/>
        <v/>
      </c>
      <c r="M1407" s="279"/>
      <c r="N1407" s="282"/>
      <c r="O1407" s="274"/>
      <c r="P1407" s="275"/>
      <c r="Q1407" s="275" t="str">
        <f t="shared" si="6"/>
        <v/>
      </c>
      <c r="R1407" s="281">
        <f t="shared" si="7"/>
        <v>0</v>
      </c>
      <c r="S1407" s="232" t="str">
        <f t="array" ref="S1407">XLOOKUP(E1407,PESOS!$A$2:$A2624,PESOS!$E$2:$E2624,"")</f>
        <v/>
      </c>
      <c r="T1407" s="223" t="str">
        <f t="shared" si="8"/>
        <v/>
      </c>
      <c r="V1407" s="277" t="str">
        <f t="shared" si="9"/>
        <v/>
      </c>
      <c r="W1407" s="233"/>
    </row>
    <row r="1408">
      <c r="B1408" s="199"/>
      <c r="C1408" s="223"/>
      <c r="E1408" s="223"/>
      <c r="F1408" s="223" t="str">
        <f t="array" ref="F1408">IF(E1408="","",XLOOKUP(E1408,DATOS!$D$6:$D2624,DATOS!$C$6:$C2624,0,0,1))</f>
        <v/>
      </c>
      <c r="G1408" s="189"/>
      <c r="H1408" s="189"/>
      <c r="I1408" s="270"/>
      <c r="J1408" s="270"/>
      <c r="K1408" s="270" t="str">
        <f t="shared" si="3"/>
        <v/>
      </c>
      <c r="L1408" s="271" t="str">
        <f t="shared" si="4"/>
        <v/>
      </c>
      <c r="M1408" s="279"/>
      <c r="N1408" s="282"/>
      <c r="O1408" s="274"/>
      <c r="P1408" s="275"/>
      <c r="Q1408" s="275" t="str">
        <f t="shared" si="6"/>
        <v/>
      </c>
      <c r="R1408" s="281">
        <f t="shared" si="7"/>
        <v>0</v>
      </c>
      <c r="S1408" s="232" t="str">
        <f t="array" ref="S1408">XLOOKUP(E1408,PESOS!$A$2:$A2624,PESOS!$E$2:$E2624,"")</f>
        <v/>
      </c>
      <c r="T1408" s="223" t="str">
        <f t="shared" si="8"/>
        <v/>
      </c>
      <c r="V1408" s="277" t="str">
        <f t="shared" si="9"/>
        <v/>
      </c>
      <c r="W1408" s="233"/>
    </row>
    <row r="1409">
      <c r="B1409" s="199"/>
      <c r="C1409" s="223"/>
      <c r="E1409" s="223"/>
      <c r="F1409" s="223" t="str">
        <f t="array" ref="F1409">IF(E1409="","",XLOOKUP(E1409,DATOS!$D$6:$D2624,DATOS!$C$6:$C2624,0,0,1))</f>
        <v/>
      </c>
      <c r="G1409" s="189"/>
      <c r="H1409" s="189"/>
      <c r="I1409" s="270"/>
      <c r="J1409" s="270"/>
      <c r="K1409" s="270" t="str">
        <f t="shared" si="3"/>
        <v/>
      </c>
      <c r="L1409" s="271" t="str">
        <f t="shared" si="4"/>
        <v/>
      </c>
      <c r="M1409" s="279"/>
      <c r="N1409" s="282"/>
      <c r="O1409" s="274"/>
      <c r="P1409" s="275"/>
      <c r="Q1409" s="275" t="str">
        <f t="shared" si="6"/>
        <v/>
      </c>
      <c r="R1409" s="281">
        <f t="shared" si="7"/>
        <v>0</v>
      </c>
      <c r="S1409" s="232" t="str">
        <f t="array" ref="S1409">XLOOKUP(E1409,PESOS!$A$2:$A2624,PESOS!$E$2:$E2624,"")</f>
        <v/>
      </c>
      <c r="T1409" s="223" t="str">
        <f t="shared" si="8"/>
        <v/>
      </c>
      <c r="V1409" s="277" t="str">
        <f t="shared" si="9"/>
        <v/>
      </c>
      <c r="W1409" s="233"/>
    </row>
    <row r="1410">
      <c r="B1410" s="199"/>
      <c r="C1410" s="223"/>
      <c r="E1410" s="223"/>
      <c r="F1410" s="223" t="str">
        <f t="array" ref="F1410">IF(E1410="","",XLOOKUP(E1410,DATOS!$D$6:$D2624,DATOS!$C$6:$C2624,0,0,1))</f>
        <v/>
      </c>
      <c r="G1410" s="189"/>
      <c r="H1410" s="189"/>
      <c r="I1410" s="270"/>
      <c r="J1410" s="270"/>
      <c r="K1410" s="270" t="str">
        <f t="shared" si="3"/>
        <v/>
      </c>
      <c r="L1410" s="271" t="str">
        <f t="shared" si="4"/>
        <v/>
      </c>
      <c r="M1410" s="279"/>
      <c r="N1410" s="282"/>
      <c r="O1410" s="274"/>
      <c r="P1410" s="275"/>
      <c r="Q1410" s="275" t="str">
        <f t="shared" si="6"/>
        <v/>
      </c>
      <c r="R1410" s="281">
        <f t="shared" si="7"/>
        <v>0</v>
      </c>
      <c r="S1410" s="232" t="str">
        <f t="array" ref="S1410">XLOOKUP(E1410,PESOS!$A$2:$A2624,PESOS!$E$2:$E2624,"")</f>
        <v/>
      </c>
      <c r="T1410" s="223" t="str">
        <f t="shared" si="8"/>
        <v/>
      </c>
      <c r="V1410" s="277" t="str">
        <f t="shared" si="9"/>
        <v/>
      </c>
      <c r="W1410" s="233"/>
    </row>
    <row r="1411">
      <c r="B1411" s="199"/>
      <c r="C1411" s="223"/>
      <c r="E1411" s="223"/>
      <c r="F1411" s="223" t="str">
        <f t="array" ref="F1411">IF(E1411="","",XLOOKUP(E1411,DATOS!$D$6:$D2624,DATOS!$C$6:$C2624,0,0,1))</f>
        <v/>
      </c>
      <c r="G1411" s="189"/>
      <c r="H1411" s="189"/>
      <c r="I1411" s="270"/>
      <c r="J1411" s="270"/>
      <c r="K1411" s="270" t="str">
        <f t="shared" si="3"/>
        <v/>
      </c>
      <c r="L1411" s="271" t="str">
        <f t="shared" si="4"/>
        <v/>
      </c>
      <c r="M1411" s="279"/>
      <c r="N1411" s="282"/>
      <c r="O1411" s="274"/>
      <c r="P1411" s="275"/>
      <c r="Q1411" s="275" t="str">
        <f t="shared" si="6"/>
        <v/>
      </c>
      <c r="R1411" s="281">
        <f t="shared" si="7"/>
        <v>0</v>
      </c>
      <c r="S1411" s="232" t="str">
        <f t="array" ref="S1411">XLOOKUP(E1411,PESOS!$A$2:$A2624,PESOS!$E$2:$E2624,"")</f>
        <v/>
      </c>
      <c r="T1411" s="223" t="str">
        <f t="shared" si="8"/>
        <v/>
      </c>
      <c r="V1411" s="277" t="str">
        <f t="shared" si="9"/>
        <v/>
      </c>
      <c r="W1411" s="233"/>
    </row>
    <row r="1412">
      <c r="B1412" s="199"/>
      <c r="C1412" s="223"/>
      <c r="E1412" s="223"/>
      <c r="F1412" s="223" t="str">
        <f t="array" ref="F1412">IF(E1412="","",XLOOKUP(E1412,DATOS!$D$6:$D2624,DATOS!$C$6:$C2624,0,0,1))</f>
        <v/>
      </c>
      <c r="G1412" s="189"/>
      <c r="H1412" s="189"/>
      <c r="I1412" s="270"/>
      <c r="J1412" s="270"/>
      <c r="K1412" s="270" t="str">
        <f t="shared" si="3"/>
        <v/>
      </c>
      <c r="L1412" s="271" t="str">
        <f t="shared" si="4"/>
        <v/>
      </c>
      <c r="M1412" s="279"/>
      <c r="N1412" s="282"/>
      <c r="O1412" s="274"/>
      <c r="P1412" s="275"/>
      <c r="Q1412" s="275" t="str">
        <f t="shared" si="6"/>
        <v/>
      </c>
      <c r="R1412" s="281">
        <f t="shared" si="7"/>
        <v>0</v>
      </c>
      <c r="S1412" s="232" t="str">
        <f t="array" ref="S1412">XLOOKUP(E1412,PESOS!$A$2:$A2624,PESOS!$E$2:$E2624,"")</f>
        <v/>
      </c>
      <c r="T1412" s="223" t="str">
        <f t="shared" si="8"/>
        <v/>
      </c>
      <c r="V1412" s="277" t="str">
        <f t="shared" si="9"/>
        <v/>
      </c>
      <c r="W1412" s="233"/>
    </row>
    <row r="1413">
      <c r="B1413" s="199"/>
      <c r="C1413" s="223"/>
      <c r="E1413" s="223"/>
      <c r="F1413" s="223" t="str">
        <f t="array" ref="F1413">IF(E1413="","",XLOOKUP(E1413,DATOS!$D$6:$D2624,DATOS!$C$6:$C2624,0,0,1))</f>
        <v/>
      </c>
      <c r="G1413" s="189"/>
      <c r="H1413" s="189"/>
      <c r="I1413" s="270"/>
      <c r="J1413" s="270"/>
      <c r="K1413" s="270" t="str">
        <f t="shared" si="3"/>
        <v/>
      </c>
      <c r="L1413" s="271" t="str">
        <f t="shared" si="4"/>
        <v/>
      </c>
      <c r="M1413" s="279"/>
      <c r="N1413" s="282"/>
      <c r="O1413" s="274"/>
      <c r="P1413" s="275"/>
      <c r="Q1413" s="275" t="str">
        <f t="shared" si="6"/>
        <v/>
      </c>
      <c r="R1413" s="281">
        <f t="shared" si="7"/>
        <v>0</v>
      </c>
      <c r="S1413" s="232" t="str">
        <f t="array" ref="S1413">XLOOKUP(E1413,PESOS!$A$2:$A2624,PESOS!$E$2:$E2624,"")</f>
        <v/>
      </c>
      <c r="T1413" s="223" t="str">
        <f t="shared" si="8"/>
        <v/>
      </c>
      <c r="V1413" s="277" t="str">
        <f t="shared" si="9"/>
        <v/>
      </c>
      <c r="W1413" s="233"/>
    </row>
    <row r="1414">
      <c r="B1414" s="199"/>
      <c r="C1414" s="223"/>
      <c r="E1414" s="223"/>
      <c r="F1414" s="223" t="str">
        <f t="array" ref="F1414">IF(E1414="","",XLOOKUP(E1414,DATOS!$D$6:$D2624,DATOS!$C$6:$C2624,0,0,1))</f>
        <v/>
      </c>
      <c r="G1414" s="189"/>
      <c r="H1414" s="189"/>
      <c r="I1414" s="270"/>
      <c r="J1414" s="270"/>
      <c r="K1414" s="270" t="str">
        <f t="shared" si="3"/>
        <v/>
      </c>
      <c r="L1414" s="271" t="str">
        <f t="shared" si="4"/>
        <v/>
      </c>
      <c r="M1414" s="279"/>
      <c r="N1414" s="282"/>
      <c r="O1414" s="274"/>
      <c r="P1414" s="275"/>
      <c r="Q1414" s="275" t="str">
        <f t="shared" si="6"/>
        <v/>
      </c>
      <c r="R1414" s="281">
        <f t="shared" si="7"/>
        <v>0</v>
      </c>
      <c r="S1414" s="232" t="str">
        <f t="array" ref="S1414">XLOOKUP(E1414,PESOS!$A$2:$A2624,PESOS!$E$2:$E2624,"")</f>
        <v/>
      </c>
      <c r="T1414" s="223" t="str">
        <f t="shared" si="8"/>
        <v/>
      </c>
      <c r="V1414" s="277" t="str">
        <f t="shared" si="9"/>
        <v/>
      </c>
      <c r="W1414" s="233"/>
    </row>
    <row r="1415">
      <c r="B1415" s="199"/>
      <c r="C1415" s="223"/>
      <c r="E1415" s="223"/>
      <c r="F1415" s="223" t="str">
        <f t="array" ref="F1415">IF(E1415="","",XLOOKUP(E1415,DATOS!$D$6:$D2624,DATOS!$C$6:$C2624,0,0,1))</f>
        <v/>
      </c>
      <c r="G1415" s="189"/>
      <c r="H1415" s="189"/>
      <c r="I1415" s="270"/>
      <c r="J1415" s="270"/>
      <c r="K1415" s="270" t="str">
        <f t="shared" si="3"/>
        <v/>
      </c>
      <c r="L1415" s="271" t="str">
        <f t="shared" si="4"/>
        <v/>
      </c>
      <c r="M1415" s="279"/>
      <c r="N1415" s="282"/>
      <c r="O1415" s="274"/>
      <c r="P1415" s="275"/>
      <c r="Q1415" s="275" t="str">
        <f t="shared" si="6"/>
        <v/>
      </c>
      <c r="R1415" s="281">
        <f t="shared" si="7"/>
        <v>0</v>
      </c>
      <c r="S1415" s="232" t="str">
        <f t="array" ref="S1415">XLOOKUP(E1415,PESOS!$A$2:$A2624,PESOS!$E$2:$E2624,"")</f>
        <v/>
      </c>
      <c r="T1415" s="223" t="str">
        <f t="shared" si="8"/>
        <v/>
      </c>
      <c r="V1415" s="277" t="str">
        <f t="shared" si="9"/>
        <v/>
      </c>
      <c r="W1415" s="233"/>
    </row>
    <row r="1416">
      <c r="B1416" s="199"/>
      <c r="C1416" s="223"/>
      <c r="E1416" s="223"/>
      <c r="F1416" s="223" t="str">
        <f t="array" ref="F1416">IF(E1416="","",XLOOKUP(E1416,DATOS!$D$6:$D2624,DATOS!$C$6:$C2624,0,0,1))</f>
        <v/>
      </c>
      <c r="G1416" s="189"/>
      <c r="H1416" s="189"/>
      <c r="I1416" s="270"/>
      <c r="J1416" s="270"/>
      <c r="K1416" s="270" t="str">
        <f t="shared" si="3"/>
        <v/>
      </c>
      <c r="L1416" s="271" t="str">
        <f t="shared" si="4"/>
        <v/>
      </c>
      <c r="M1416" s="279"/>
      <c r="N1416" s="282"/>
      <c r="O1416" s="274"/>
      <c r="P1416" s="275"/>
      <c r="Q1416" s="275" t="str">
        <f t="shared" si="6"/>
        <v/>
      </c>
      <c r="R1416" s="281">
        <f t="shared" si="7"/>
        <v>0</v>
      </c>
      <c r="S1416" s="232" t="str">
        <f t="array" ref="S1416">XLOOKUP(E1416,PESOS!$A$2:$A2624,PESOS!$E$2:$E2624,"")</f>
        <v/>
      </c>
      <c r="T1416" s="223" t="str">
        <f t="shared" si="8"/>
        <v/>
      </c>
      <c r="V1416" s="277" t="str">
        <f t="shared" si="9"/>
        <v/>
      </c>
      <c r="W1416" s="233"/>
    </row>
    <row r="1417">
      <c r="B1417" s="199"/>
      <c r="C1417" s="223"/>
      <c r="E1417" s="223"/>
      <c r="F1417" s="223" t="str">
        <f t="array" ref="F1417">IF(E1417="","",XLOOKUP(E1417,DATOS!$D$6:$D2624,DATOS!$C$6:$C2624,0,0,1))</f>
        <v/>
      </c>
      <c r="G1417" s="189"/>
      <c r="H1417" s="189"/>
      <c r="I1417" s="270"/>
      <c r="J1417" s="270"/>
      <c r="K1417" s="270" t="str">
        <f t="shared" si="3"/>
        <v/>
      </c>
      <c r="L1417" s="271" t="str">
        <f t="shared" si="4"/>
        <v/>
      </c>
      <c r="M1417" s="279"/>
      <c r="N1417" s="282"/>
      <c r="O1417" s="274"/>
      <c r="P1417" s="275"/>
      <c r="Q1417" s="275" t="str">
        <f t="shared" si="6"/>
        <v/>
      </c>
      <c r="R1417" s="281">
        <f t="shared" si="7"/>
        <v>0</v>
      </c>
      <c r="S1417" s="232" t="str">
        <f t="array" ref="S1417">XLOOKUP(E1417,PESOS!$A$2:$A2624,PESOS!$E$2:$E2624,"")</f>
        <v/>
      </c>
      <c r="T1417" s="223" t="str">
        <f t="shared" si="8"/>
        <v/>
      </c>
      <c r="V1417" s="277" t="str">
        <f t="shared" si="9"/>
        <v/>
      </c>
      <c r="W1417" s="233"/>
    </row>
    <row r="1418">
      <c r="B1418" s="199"/>
      <c r="C1418" s="223"/>
      <c r="E1418" s="223"/>
      <c r="F1418" s="223" t="str">
        <f t="array" ref="F1418">IF(E1418="","",XLOOKUP(E1418,DATOS!$D$6:$D2624,DATOS!$C$6:$C2624,0,0,1))</f>
        <v/>
      </c>
      <c r="G1418" s="189"/>
      <c r="H1418" s="189"/>
      <c r="I1418" s="270"/>
      <c r="J1418" s="270"/>
      <c r="K1418" s="270" t="str">
        <f t="shared" si="3"/>
        <v/>
      </c>
      <c r="L1418" s="271" t="str">
        <f t="shared" si="4"/>
        <v/>
      </c>
      <c r="M1418" s="279"/>
      <c r="N1418" s="282"/>
      <c r="O1418" s="274"/>
      <c r="P1418" s="275"/>
      <c r="Q1418" s="275" t="str">
        <f t="shared" si="6"/>
        <v/>
      </c>
      <c r="R1418" s="281">
        <f t="shared" si="7"/>
        <v>0</v>
      </c>
      <c r="S1418" s="232" t="str">
        <f t="array" ref="S1418">XLOOKUP(E1418,PESOS!$A$2:$A2624,PESOS!$E$2:$E2624,"")</f>
        <v/>
      </c>
      <c r="T1418" s="223" t="str">
        <f t="shared" si="8"/>
        <v/>
      </c>
      <c r="V1418" s="277" t="str">
        <f t="shared" si="9"/>
        <v/>
      </c>
      <c r="W1418" s="233"/>
    </row>
    <row r="1419">
      <c r="B1419" s="199"/>
      <c r="C1419" s="223"/>
      <c r="E1419" s="223"/>
      <c r="F1419" s="223" t="str">
        <f t="array" ref="F1419">IF(E1419="","",XLOOKUP(E1419,DATOS!$D$6:$D2624,DATOS!$C$6:$C2624,0,0,1))</f>
        <v/>
      </c>
      <c r="G1419" s="189"/>
      <c r="H1419" s="189"/>
      <c r="I1419" s="270"/>
      <c r="J1419" s="270"/>
      <c r="K1419" s="270" t="str">
        <f t="shared" si="3"/>
        <v/>
      </c>
      <c r="L1419" s="271" t="str">
        <f t="shared" si="4"/>
        <v/>
      </c>
      <c r="M1419" s="279"/>
      <c r="N1419" s="282"/>
      <c r="O1419" s="274"/>
      <c r="P1419" s="275"/>
      <c r="Q1419" s="275" t="str">
        <f t="shared" si="6"/>
        <v/>
      </c>
      <c r="R1419" s="281">
        <f t="shared" si="7"/>
        <v>0</v>
      </c>
      <c r="S1419" s="232" t="str">
        <f t="array" ref="S1419">XLOOKUP(E1419,PESOS!$A$2:$A2624,PESOS!$E$2:$E2624,"")</f>
        <v/>
      </c>
      <c r="T1419" s="223" t="str">
        <f t="shared" si="8"/>
        <v/>
      </c>
      <c r="V1419" s="277" t="str">
        <f t="shared" si="9"/>
        <v/>
      </c>
      <c r="W1419" s="233"/>
    </row>
    <row r="1420">
      <c r="B1420" s="199"/>
      <c r="C1420" s="223"/>
      <c r="E1420" s="223"/>
      <c r="F1420" s="223" t="str">
        <f t="array" ref="F1420">IF(E1420="","",XLOOKUP(E1420,DATOS!$D$6:$D2624,DATOS!$C$6:$C2624,0,0,1))</f>
        <v/>
      </c>
      <c r="G1420" s="189"/>
      <c r="H1420" s="189"/>
      <c r="I1420" s="270"/>
      <c r="J1420" s="270"/>
      <c r="K1420" s="270" t="str">
        <f t="shared" si="3"/>
        <v/>
      </c>
      <c r="L1420" s="271" t="str">
        <f t="shared" si="4"/>
        <v/>
      </c>
      <c r="M1420" s="279"/>
      <c r="N1420" s="282"/>
      <c r="O1420" s="274"/>
      <c r="P1420" s="275"/>
      <c r="Q1420" s="275" t="str">
        <f t="shared" si="6"/>
        <v/>
      </c>
      <c r="R1420" s="281">
        <f t="shared" si="7"/>
        <v>0</v>
      </c>
      <c r="S1420" s="232" t="str">
        <f t="array" ref="S1420">XLOOKUP(E1420,PESOS!$A$2:$A2624,PESOS!$E$2:$E2624,"")</f>
        <v/>
      </c>
      <c r="T1420" s="223" t="str">
        <f t="shared" si="8"/>
        <v/>
      </c>
      <c r="V1420" s="277" t="str">
        <f t="shared" si="9"/>
        <v/>
      </c>
      <c r="W1420" s="233"/>
    </row>
    <row r="1421">
      <c r="B1421" s="199"/>
      <c r="C1421" s="223"/>
      <c r="E1421" s="223"/>
      <c r="F1421" s="223" t="str">
        <f t="array" ref="F1421">IF(E1421="","",XLOOKUP(E1421,DATOS!$D$6:$D2624,DATOS!$C$6:$C2624,0,0,1))</f>
        <v/>
      </c>
      <c r="G1421" s="189"/>
      <c r="H1421" s="189"/>
      <c r="I1421" s="270"/>
      <c r="J1421" s="270"/>
      <c r="K1421" s="270" t="str">
        <f t="shared" si="3"/>
        <v/>
      </c>
      <c r="L1421" s="271" t="str">
        <f t="shared" si="4"/>
        <v/>
      </c>
      <c r="M1421" s="279"/>
      <c r="N1421" s="282"/>
      <c r="O1421" s="274"/>
      <c r="P1421" s="275"/>
      <c r="Q1421" s="275" t="str">
        <f t="shared" si="6"/>
        <v/>
      </c>
      <c r="R1421" s="281">
        <f t="shared" si="7"/>
        <v>0</v>
      </c>
      <c r="S1421" s="232" t="str">
        <f t="array" ref="S1421">XLOOKUP(E1421,PESOS!$A$2:$A2624,PESOS!$E$2:$E2624,"")</f>
        <v/>
      </c>
      <c r="T1421" s="223" t="str">
        <f t="shared" si="8"/>
        <v/>
      </c>
      <c r="V1421" s="277" t="str">
        <f t="shared" si="9"/>
        <v/>
      </c>
      <c r="W1421" s="233"/>
    </row>
    <row r="1422">
      <c r="B1422" s="199"/>
      <c r="C1422" s="223"/>
      <c r="E1422" s="223"/>
      <c r="F1422" s="223" t="str">
        <f t="array" ref="F1422">IF(E1422="","",XLOOKUP(E1422,DATOS!$D$6:$D2624,DATOS!$C$6:$C2624,0,0,1))</f>
        <v/>
      </c>
      <c r="G1422" s="189"/>
      <c r="H1422" s="189"/>
      <c r="I1422" s="270"/>
      <c r="J1422" s="270"/>
      <c r="K1422" s="270" t="str">
        <f t="shared" si="3"/>
        <v/>
      </c>
      <c r="L1422" s="271" t="str">
        <f t="shared" si="4"/>
        <v/>
      </c>
      <c r="M1422" s="279"/>
      <c r="N1422" s="282"/>
      <c r="O1422" s="274"/>
      <c r="P1422" s="275"/>
      <c r="Q1422" s="275" t="str">
        <f t="shared" si="6"/>
        <v/>
      </c>
      <c r="R1422" s="281">
        <f t="shared" si="7"/>
        <v>0</v>
      </c>
      <c r="S1422" s="232" t="str">
        <f t="array" ref="S1422">XLOOKUP(E1422,PESOS!$A$2:$A2624,PESOS!$E$2:$E2624,"")</f>
        <v/>
      </c>
      <c r="T1422" s="223" t="str">
        <f t="shared" si="8"/>
        <v/>
      </c>
      <c r="V1422" s="277" t="str">
        <f t="shared" si="9"/>
        <v/>
      </c>
      <c r="W1422" s="233"/>
    </row>
    <row r="1423">
      <c r="B1423" s="199"/>
      <c r="C1423" s="223"/>
      <c r="E1423" s="223"/>
      <c r="F1423" s="223" t="str">
        <f t="array" ref="F1423">IF(E1423="","",XLOOKUP(E1423,DATOS!$D$6:$D2624,DATOS!$C$6:$C2624,0,0,1))</f>
        <v/>
      </c>
      <c r="G1423" s="189"/>
      <c r="H1423" s="189"/>
      <c r="I1423" s="270"/>
      <c r="J1423" s="270"/>
      <c r="K1423" s="270" t="str">
        <f t="shared" si="3"/>
        <v/>
      </c>
      <c r="L1423" s="271" t="str">
        <f t="shared" si="4"/>
        <v/>
      </c>
      <c r="M1423" s="279"/>
      <c r="N1423" s="282"/>
      <c r="O1423" s="274"/>
      <c r="P1423" s="275"/>
      <c r="Q1423" s="275" t="str">
        <f t="shared" si="6"/>
        <v/>
      </c>
      <c r="R1423" s="281">
        <f t="shared" si="7"/>
        <v>0</v>
      </c>
      <c r="S1423" s="232" t="str">
        <f t="array" ref="S1423">XLOOKUP(E1423,PESOS!$A$2:$A2624,PESOS!$E$2:$E2624,"")</f>
        <v/>
      </c>
      <c r="T1423" s="223" t="str">
        <f t="shared" si="8"/>
        <v/>
      </c>
      <c r="V1423" s="277" t="str">
        <f t="shared" si="9"/>
        <v/>
      </c>
      <c r="W1423" s="233"/>
    </row>
    <row r="1424">
      <c r="B1424" s="199"/>
      <c r="C1424" s="223"/>
      <c r="E1424" s="223"/>
      <c r="F1424" s="223" t="str">
        <f t="array" ref="F1424">IF(E1424="","",XLOOKUP(E1424,DATOS!$D$6:$D2624,DATOS!$C$6:$C2624,0,0,1))</f>
        <v/>
      </c>
      <c r="G1424" s="189"/>
      <c r="H1424" s="189"/>
      <c r="I1424" s="270"/>
      <c r="J1424" s="270"/>
      <c r="K1424" s="270" t="str">
        <f t="shared" si="3"/>
        <v/>
      </c>
      <c r="L1424" s="271" t="str">
        <f t="shared" si="4"/>
        <v/>
      </c>
      <c r="M1424" s="279"/>
      <c r="N1424" s="282"/>
      <c r="O1424" s="274"/>
      <c r="P1424" s="275"/>
      <c r="Q1424" s="275" t="str">
        <f t="shared" si="6"/>
        <v/>
      </c>
      <c r="R1424" s="281">
        <f t="shared" si="7"/>
        <v>0</v>
      </c>
      <c r="S1424" s="232" t="str">
        <f t="array" ref="S1424">XLOOKUP(E1424,PESOS!$A$2:$A2624,PESOS!$E$2:$E2624,"")</f>
        <v/>
      </c>
      <c r="T1424" s="223" t="str">
        <f t="shared" si="8"/>
        <v/>
      </c>
      <c r="V1424" s="277" t="str">
        <f t="shared" si="9"/>
        <v/>
      </c>
      <c r="W1424" s="233"/>
    </row>
    <row r="1425">
      <c r="B1425" s="199"/>
      <c r="C1425" s="223"/>
      <c r="E1425" s="223"/>
      <c r="F1425" s="223" t="str">
        <f t="array" ref="F1425">IF(E1425="","",XLOOKUP(E1425,DATOS!$D$6:$D2624,DATOS!$C$6:$C2624,0,0,1))</f>
        <v/>
      </c>
      <c r="G1425" s="189"/>
      <c r="H1425" s="189"/>
      <c r="I1425" s="270"/>
      <c r="J1425" s="270"/>
      <c r="K1425" s="270" t="str">
        <f t="shared" si="3"/>
        <v/>
      </c>
      <c r="L1425" s="271" t="str">
        <f t="shared" si="4"/>
        <v/>
      </c>
      <c r="M1425" s="279"/>
      <c r="N1425" s="282"/>
      <c r="O1425" s="274"/>
      <c r="P1425" s="275"/>
      <c r="Q1425" s="275" t="str">
        <f t="shared" si="6"/>
        <v/>
      </c>
      <c r="R1425" s="281">
        <f t="shared" si="7"/>
        <v>0</v>
      </c>
      <c r="S1425" s="232" t="str">
        <f t="array" ref="S1425">XLOOKUP(E1425,PESOS!$A$2:$A2624,PESOS!$E$2:$E2624,"")</f>
        <v/>
      </c>
      <c r="T1425" s="223" t="str">
        <f t="shared" si="8"/>
        <v/>
      </c>
      <c r="V1425" s="277" t="str">
        <f t="shared" si="9"/>
        <v/>
      </c>
      <c r="W1425" s="233"/>
    </row>
    <row r="1426">
      <c r="B1426" s="199"/>
      <c r="C1426" s="223"/>
      <c r="E1426" s="223"/>
      <c r="F1426" s="223" t="str">
        <f t="array" ref="F1426">IF(E1426="","",XLOOKUP(E1426,DATOS!$D$6:$D2624,DATOS!$C$6:$C2624,0,0,1))</f>
        <v/>
      </c>
      <c r="G1426" s="189"/>
      <c r="H1426" s="189"/>
      <c r="I1426" s="270"/>
      <c r="J1426" s="270"/>
      <c r="K1426" s="270" t="str">
        <f t="shared" si="3"/>
        <v/>
      </c>
      <c r="L1426" s="271" t="str">
        <f t="shared" si="4"/>
        <v/>
      </c>
      <c r="M1426" s="279"/>
      <c r="N1426" s="282"/>
      <c r="O1426" s="274"/>
      <c r="P1426" s="275"/>
      <c r="Q1426" s="275" t="str">
        <f t="shared" si="6"/>
        <v/>
      </c>
      <c r="R1426" s="281">
        <f t="shared" si="7"/>
        <v>0</v>
      </c>
      <c r="S1426" s="232" t="str">
        <f t="array" ref="S1426">XLOOKUP(E1426,PESOS!$A$2:$A2624,PESOS!$E$2:$E2624,"")</f>
        <v/>
      </c>
      <c r="T1426" s="223" t="str">
        <f t="shared" si="8"/>
        <v/>
      </c>
      <c r="V1426" s="277" t="str">
        <f t="shared" si="9"/>
        <v/>
      </c>
      <c r="W1426" s="233"/>
    </row>
    <row r="1427">
      <c r="B1427" s="199"/>
      <c r="C1427" s="223"/>
      <c r="E1427" s="223"/>
      <c r="F1427" s="223" t="str">
        <f t="array" ref="F1427">IF(E1427="","",XLOOKUP(E1427,DATOS!$D$6:$D2624,DATOS!$C$6:$C2624,0,0,1))</f>
        <v/>
      </c>
      <c r="G1427" s="189"/>
      <c r="H1427" s="189"/>
      <c r="I1427" s="270"/>
      <c r="J1427" s="270"/>
      <c r="K1427" s="270" t="str">
        <f t="shared" si="3"/>
        <v/>
      </c>
      <c r="L1427" s="271" t="str">
        <f t="shared" si="4"/>
        <v/>
      </c>
      <c r="M1427" s="279"/>
      <c r="N1427" s="282"/>
      <c r="O1427" s="274"/>
      <c r="P1427" s="275"/>
      <c r="Q1427" s="275" t="str">
        <f t="shared" si="6"/>
        <v/>
      </c>
      <c r="R1427" s="281">
        <f t="shared" si="7"/>
        <v>0</v>
      </c>
      <c r="S1427" s="232" t="str">
        <f t="array" ref="S1427">XLOOKUP(E1427,PESOS!$A$2:$A2624,PESOS!$E$2:$E2624,"")</f>
        <v/>
      </c>
      <c r="T1427" s="223" t="str">
        <f t="shared" si="8"/>
        <v/>
      </c>
      <c r="V1427" s="277" t="str">
        <f t="shared" si="9"/>
        <v/>
      </c>
      <c r="W1427" s="233"/>
    </row>
    <row r="1428">
      <c r="B1428" s="199"/>
      <c r="C1428" s="223"/>
      <c r="E1428" s="223"/>
      <c r="F1428" s="223" t="str">
        <f t="array" ref="F1428">IF(E1428="","",XLOOKUP(E1428,DATOS!$D$6:$D2624,DATOS!$C$6:$C2624,0,0,1))</f>
        <v/>
      </c>
      <c r="G1428" s="189"/>
      <c r="H1428" s="189"/>
      <c r="I1428" s="270"/>
      <c r="J1428" s="270"/>
      <c r="K1428" s="270" t="str">
        <f t="shared" si="3"/>
        <v/>
      </c>
      <c r="L1428" s="271" t="str">
        <f t="shared" si="4"/>
        <v/>
      </c>
      <c r="M1428" s="279"/>
      <c r="N1428" s="282"/>
      <c r="O1428" s="274"/>
      <c r="P1428" s="275"/>
      <c r="Q1428" s="275" t="str">
        <f t="shared" si="6"/>
        <v/>
      </c>
      <c r="R1428" s="281">
        <f t="shared" si="7"/>
        <v>0</v>
      </c>
      <c r="S1428" s="232" t="str">
        <f t="array" ref="S1428">XLOOKUP(E1428,PESOS!$A$2:$A2624,PESOS!$E$2:$E2624,"")</f>
        <v/>
      </c>
      <c r="T1428" s="223" t="str">
        <f t="shared" si="8"/>
        <v/>
      </c>
      <c r="V1428" s="277" t="str">
        <f t="shared" si="9"/>
        <v/>
      </c>
      <c r="W1428" s="233"/>
    </row>
    <row r="1429">
      <c r="B1429" s="199"/>
      <c r="C1429" s="223"/>
      <c r="E1429" s="223"/>
      <c r="F1429" s="223" t="str">
        <f t="array" ref="F1429">IF(E1429="","",XLOOKUP(E1429,DATOS!$D$6:$D2624,DATOS!$C$6:$C2624,0,0,1))</f>
        <v/>
      </c>
      <c r="G1429" s="189"/>
      <c r="H1429" s="189"/>
      <c r="I1429" s="270"/>
      <c r="J1429" s="270"/>
      <c r="K1429" s="270" t="str">
        <f t="shared" si="3"/>
        <v/>
      </c>
      <c r="L1429" s="271" t="str">
        <f t="shared" si="4"/>
        <v/>
      </c>
      <c r="M1429" s="279"/>
      <c r="N1429" s="282"/>
      <c r="O1429" s="274"/>
      <c r="P1429" s="275"/>
      <c r="Q1429" s="275" t="str">
        <f t="shared" si="6"/>
        <v/>
      </c>
      <c r="R1429" s="281">
        <f t="shared" si="7"/>
        <v>0</v>
      </c>
      <c r="S1429" s="232" t="str">
        <f t="array" ref="S1429">XLOOKUP(E1429,PESOS!$A$2:$A2624,PESOS!$E$2:$E2624,"")</f>
        <v/>
      </c>
      <c r="T1429" s="223" t="str">
        <f t="shared" si="8"/>
        <v/>
      </c>
      <c r="V1429" s="277" t="str">
        <f t="shared" si="9"/>
        <v/>
      </c>
      <c r="W1429" s="233"/>
    </row>
    <row r="1430">
      <c r="B1430" s="199"/>
      <c r="C1430" s="223"/>
      <c r="E1430" s="223"/>
      <c r="F1430" s="223" t="str">
        <f t="array" ref="F1430">IF(E1430="","",XLOOKUP(E1430,DATOS!$D$6:$D2624,DATOS!$C$6:$C2624,0,0,1))</f>
        <v/>
      </c>
      <c r="G1430" s="189"/>
      <c r="H1430" s="189"/>
      <c r="I1430" s="270"/>
      <c r="J1430" s="270"/>
      <c r="K1430" s="270" t="str">
        <f t="shared" si="3"/>
        <v/>
      </c>
      <c r="L1430" s="271" t="str">
        <f t="shared" si="4"/>
        <v/>
      </c>
      <c r="M1430" s="279"/>
      <c r="N1430" s="282"/>
      <c r="O1430" s="274"/>
      <c r="P1430" s="275"/>
      <c r="Q1430" s="275" t="str">
        <f t="shared" si="6"/>
        <v/>
      </c>
      <c r="R1430" s="281">
        <f t="shared" si="7"/>
        <v>0</v>
      </c>
      <c r="S1430" s="232" t="str">
        <f t="array" ref="S1430">XLOOKUP(E1430,PESOS!$A$2:$A2624,PESOS!$E$2:$E2624,"")</f>
        <v/>
      </c>
      <c r="T1430" s="223" t="str">
        <f t="shared" si="8"/>
        <v/>
      </c>
      <c r="V1430" s="277" t="str">
        <f t="shared" si="9"/>
        <v/>
      </c>
      <c r="W1430" s="233"/>
    </row>
    <row r="1431">
      <c r="B1431" s="199"/>
      <c r="C1431" s="223"/>
      <c r="E1431" s="223"/>
      <c r="F1431" s="223" t="str">
        <f t="array" ref="F1431">IF(E1431="","",XLOOKUP(E1431,DATOS!$D$6:$D2624,DATOS!$C$6:$C2624,0,0,1))</f>
        <v/>
      </c>
      <c r="G1431" s="189"/>
      <c r="H1431" s="189"/>
      <c r="I1431" s="270"/>
      <c r="J1431" s="270"/>
      <c r="K1431" s="270" t="str">
        <f t="shared" si="3"/>
        <v/>
      </c>
      <c r="L1431" s="271" t="str">
        <f t="shared" si="4"/>
        <v/>
      </c>
      <c r="M1431" s="279"/>
      <c r="N1431" s="282"/>
      <c r="O1431" s="274"/>
      <c r="P1431" s="275"/>
      <c r="Q1431" s="275" t="str">
        <f t="shared" si="6"/>
        <v/>
      </c>
      <c r="R1431" s="281">
        <f t="shared" si="7"/>
        <v>0</v>
      </c>
      <c r="S1431" s="232" t="str">
        <f t="array" ref="S1431">XLOOKUP(E1431,PESOS!$A$2:$A2624,PESOS!$E$2:$E2624,"")</f>
        <v/>
      </c>
      <c r="T1431" s="223" t="str">
        <f t="shared" si="8"/>
        <v/>
      </c>
      <c r="V1431" s="277" t="str">
        <f t="shared" si="9"/>
        <v/>
      </c>
      <c r="W1431" s="233"/>
    </row>
    <row r="1432">
      <c r="B1432" s="199"/>
      <c r="C1432" s="223"/>
      <c r="E1432" s="223"/>
      <c r="F1432" s="223" t="str">
        <f t="array" ref="F1432">IF(E1432="","",XLOOKUP(E1432,DATOS!$D$6:$D2624,DATOS!$C$6:$C2624,0,0,1))</f>
        <v/>
      </c>
      <c r="G1432" s="189"/>
      <c r="H1432" s="189"/>
      <c r="I1432" s="270"/>
      <c r="J1432" s="270"/>
      <c r="K1432" s="270" t="str">
        <f t="shared" si="3"/>
        <v/>
      </c>
      <c r="L1432" s="271" t="str">
        <f t="shared" si="4"/>
        <v/>
      </c>
      <c r="M1432" s="279"/>
      <c r="N1432" s="282"/>
      <c r="O1432" s="274"/>
      <c r="P1432" s="275"/>
      <c r="Q1432" s="275" t="str">
        <f t="shared" si="6"/>
        <v/>
      </c>
      <c r="R1432" s="281">
        <f t="shared" si="7"/>
        <v>0</v>
      </c>
      <c r="S1432" s="232" t="str">
        <f t="array" ref="S1432">XLOOKUP(E1432,PESOS!$A$2:$A2624,PESOS!$E$2:$E2624,"")</f>
        <v/>
      </c>
      <c r="T1432" s="223" t="str">
        <f t="shared" si="8"/>
        <v/>
      </c>
      <c r="V1432" s="277" t="str">
        <f t="shared" si="9"/>
        <v/>
      </c>
      <c r="W1432" s="233"/>
    </row>
    <row r="1433">
      <c r="B1433" s="199"/>
      <c r="C1433" s="223"/>
      <c r="E1433" s="223"/>
      <c r="F1433" s="223" t="str">
        <f t="array" ref="F1433">IF(E1433="","",XLOOKUP(E1433,DATOS!$D$6:$D2624,DATOS!$C$6:$C2624,0,0,1))</f>
        <v/>
      </c>
      <c r="G1433" s="189"/>
      <c r="H1433" s="189"/>
      <c r="I1433" s="270"/>
      <c r="J1433" s="270"/>
      <c r="K1433" s="270" t="str">
        <f t="shared" si="3"/>
        <v/>
      </c>
      <c r="L1433" s="271" t="str">
        <f t="shared" si="4"/>
        <v/>
      </c>
      <c r="M1433" s="279"/>
      <c r="N1433" s="282"/>
      <c r="O1433" s="274"/>
      <c r="P1433" s="275"/>
      <c r="Q1433" s="275" t="str">
        <f t="shared" si="6"/>
        <v/>
      </c>
      <c r="R1433" s="281">
        <f t="shared" si="7"/>
        <v>0</v>
      </c>
      <c r="S1433" s="232" t="str">
        <f t="array" ref="S1433">XLOOKUP(E1433,PESOS!$A$2:$A2624,PESOS!$E$2:$E2624,"")</f>
        <v/>
      </c>
      <c r="T1433" s="223" t="str">
        <f t="shared" si="8"/>
        <v/>
      </c>
      <c r="V1433" s="277" t="str">
        <f t="shared" si="9"/>
        <v/>
      </c>
      <c r="W1433" s="233"/>
    </row>
    <row r="1434">
      <c r="B1434" s="199"/>
      <c r="C1434" s="223"/>
      <c r="E1434" s="223"/>
      <c r="F1434" s="223" t="str">
        <f t="array" ref="F1434">IF(E1434="","",XLOOKUP(E1434,DATOS!$D$6:$D2624,DATOS!$C$6:$C2624,0,0,1))</f>
        <v/>
      </c>
      <c r="G1434" s="189"/>
      <c r="H1434" s="189"/>
      <c r="I1434" s="270"/>
      <c r="J1434" s="270"/>
      <c r="K1434" s="270" t="str">
        <f t="shared" si="3"/>
        <v/>
      </c>
      <c r="L1434" s="271" t="str">
        <f t="shared" si="4"/>
        <v/>
      </c>
      <c r="M1434" s="279"/>
      <c r="N1434" s="282"/>
      <c r="O1434" s="274"/>
      <c r="P1434" s="275"/>
      <c r="Q1434" s="275" t="str">
        <f t="shared" si="6"/>
        <v/>
      </c>
      <c r="R1434" s="281">
        <f t="shared" si="7"/>
        <v>0</v>
      </c>
      <c r="S1434" s="232" t="str">
        <f t="array" ref="S1434">XLOOKUP(E1434,PESOS!$A$2:$A2624,PESOS!$E$2:$E2624,"")</f>
        <v/>
      </c>
      <c r="T1434" s="223" t="str">
        <f t="shared" si="8"/>
        <v/>
      </c>
      <c r="V1434" s="277" t="str">
        <f t="shared" si="9"/>
        <v/>
      </c>
      <c r="W1434" s="233"/>
    </row>
    <row r="1435">
      <c r="B1435" s="199"/>
      <c r="C1435" s="223"/>
      <c r="E1435" s="223"/>
      <c r="F1435" s="223" t="str">
        <f t="array" ref="F1435">IF(E1435="","",XLOOKUP(E1435,DATOS!$D$6:$D2624,DATOS!$C$6:$C2624,0,0,1))</f>
        <v/>
      </c>
      <c r="G1435" s="189"/>
      <c r="H1435" s="189"/>
      <c r="I1435" s="270"/>
      <c r="J1435" s="270"/>
      <c r="K1435" s="270" t="str">
        <f t="shared" si="3"/>
        <v/>
      </c>
      <c r="L1435" s="271" t="str">
        <f t="shared" si="4"/>
        <v/>
      </c>
      <c r="M1435" s="279"/>
      <c r="N1435" s="282"/>
      <c r="O1435" s="274"/>
      <c r="P1435" s="275"/>
      <c r="Q1435" s="275" t="str">
        <f t="shared" si="6"/>
        <v/>
      </c>
      <c r="R1435" s="281">
        <f t="shared" si="7"/>
        <v>0</v>
      </c>
      <c r="S1435" s="232" t="str">
        <f t="array" ref="S1435">XLOOKUP(E1435,PESOS!$A$2:$A2624,PESOS!$E$2:$E2624,"")</f>
        <v/>
      </c>
      <c r="T1435" s="223" t="str">
        <f t="shared" si="8"/>
        <v/>
      </c>
      <c r="V1435" s="277" t="str">
        <f t="shared" si="9"/>
        <v/>
      </c>
      <c r="W1435" s="233"/>
    </row>
    <row r="1436">
      <c r="B1436" s="199"/>
      <c r="C1436" s="223"/>
      <c r="E1436" s="223"/>
      <c r="F1436" s="223" t="str">
        <f t="array" ref="F1436">IF(E1436="","",XLOOKUP(E1436,DATOS!$D$6:$D2624,DATOS!$C$6:$C2624,0,0,1))</f>
        <v/>
      </c>
      <c r="G1436" s="189"/>
      <c r="H1436" s="189"/>
      <c r="I1436" s="270"/>
      <c r="J1436" s="270"/>
      <c r="K1436" s="270" t="str">
        <f t="shared" si="3"/>
        <v/>
      </c>
      <c r="L1436" s="271" t="str">
        <f t="shared" si="4"/>
        <v/>
      </c>
      <c r="M1436" s="279"/>
      <c r="N1436" s="282"/>
      <c r="O1436" s="274"/>
      <c r="P1436" s="275"/>
      <c r="Q1436" s="275" t="str">
        <f t="shared" si="6"/>
        <v/>
      </c>
      <c r="R1436" s="281">
        <f t="shared" si="7"/>
        <v>0</v>
      </c>
      <c r="S1436" s="232" t="str">
        <f t="array" ref="S1436">XLOOKUP(E1436,PESOS!$A$2:$A2624,PESOS!$E$2:$E2624,"")</f>
        <v/>
      </c>
      <c r="T1436" s="223" t="str">
        <f t="shared" si="8"/>
        <v/>
      </c>
      <c r="V1436" s="277" t="str">
        <f t="shared" si="9"/>
        <v/>
      </c>
      <c r="W1436" s="233"/>
    </row>
    <row r="1437">
      <c r="B1437" s="199"/>
      <c r="C1437" s="223"/>
      <c r="E1437" s="223"/>
      <c r="F1437" s="223" t="str">
        <f t="array" ref="F1437">IF(E1437="","",XLOOKUP(E1437,DATOS!$D$6:$D2624,DATOS!$C$6:$C2624,0,0,1))</f>
        <v/>
      </c>
      <c r="G1437" s="189"/>
      <c r="H1437" s="189"/>
      <c r="I1437" s="270"/>
      <c r="J1437" s="270"/>
      <c r="K1437" s="270" t="str">
        <f t="shared" si="3"/>
        <v/>
      </c>
      <c r="L1437" s="271" t="str">
        <f t="shared" si="4"/>
        <v/>
      </c>
      <c r="M1437" s="279"/>
      <c r="N1437" s="282"/>
      <c r="O1437" s="274"/>
      <c r="P1437" s="275"/>
      <c r="Q1437" s="275" t="str">
        <f t="shared" si="6"/>
        <v/>
      </c>
      <c r="R1437" s="281">
        <f t="shared" si="7"/>
        <v>0</v>
      </c>
      <c r="S1437" s="232" t="str">
        <f t="array" ref="S1437">XLOOKUP(E1437,PESOS!$A$2:$A2624,PESOS!$E$2:$E2624,"")</f>
        <v/>
      </c>
      <c r="T1437" s="223" t="str">
        <f t="shared" si="8"/>
        <v/>
      </c>
      <c r="V1437" s="277" t="str">
        <f t="shared" si="9"/>
        <v/>
      </c>
      <c r="W1437" s="233"/>
    </row>
    <row r="1438">
      <c r="B1438" s="199"/>
      <c r="C1438" s="223"/>
      <c r="E1438" s="223"/>
      <c r="F1438" s="223" t="str">
        <f t="array" ref="F1438">IF(E1438="","",XLOOKUP(E1438,DATOS!$D$6:$D2624,DATOS!$C$6:$C2624,0,0,1))</f>
        <v/>
      </c>
      <c r="G1438" s="189"/>
      <c r="H1438" s="189"/>
      <c r="I1438" s="270"/>
      <c r="J1438" s="270"/>
      <c r="K1438" s="270" t="str">
        <f t="shared" si="3"/>
        <v/>
      </c>
      <c r="L1438" s="271" t="str">
        <f t="shared" si="4"/>
        <v/>
      </c>
      <c r="M1438" s="279"/>
      <c r="N1438" s="282"/>
      <c r="O1438" s="274"/>
      <c r="P1438" s="275"/>
      <c r="Q1438" s="275" t="str">
        <f t="shared" si="6"/>
        <v/>
      </c>
      <c r="R1438" s="281">
        <f t="shared" si="7"/>
        <v>0</v>
      </c>
      <c r="S1438" s="232" t="str">
        <f t="array" ref="S1438">XLOOKUP(E1438,PESOS!$A$2:$A2624,PESOS!$E$2:$E2624,"")</f>
        <v/>
      </c>
      <c r="T1438" s="223" t="str">
        <f t="shared" si="8"/>
        <v/>
      </c>
      <c r="V1438" s="277" t="str">
        <f t="shared" si="9"/>
        <v/>
      </c>
      <c r="W1438" s="233"/>
    </row>
    <row r="1439">
      <c r="B1439" s="199"/>
      <c r="C1439" s="223"/>
      <c r="E1439" s="223"/>
      <c r="F1439" s="223" t="str">
        <f t="array" ref="F1439">IF(E1439="","",XLOOKUP(E1439,DATOS!$D$6:$D2624,DATOS!$C$6:$C2624,0,0,1))</f>
        <v/>
      </c>
      <c r="G1439" s="189"/>
      <c r="H1439" s="189"/>
      <c r="I1439" s="270"/>
      <c r="J1439" s="270"/>
      <c r="K1439" s="270" t="str">
        <f t="shared" si="3"/>
        <v/>
      </c>
      <c r="L1439" s="271" t="str">
        <f t="shared" si="4"/>
        <v/>
      </c>
      <c r="M1439" s="279"/>
      <c r="N1439" s="282"/>
      <c r="O1439" s="274"/>
      <c r="P1439" s="275"/>
      <c r="Q1439" s="275" t="str">
        <f t="shared" si="6"/>
        <v/>
      </c>
      <c r="R1439" s="281">
        <f t="shared" si="7"/>
        <v>0</v>
      </c>
      <c r="S1439" s="232" t="str">
        <f t="array" ref="S1439">XLOOKUP(E1439,PESOS!$A$2:$A2624,PESOS!$E$2:$E2624,"")</f>
        <v/>
      </c>
      <c r="T1439" s="223" t="str">
        <f t="shared" si="8"/>
        <v/>
      </c>
      <c r="V1439" s="277" t="str">
        <f t="shared" si="9"/>
        <v/>
      </c>
      <c r="W1439" s="233"/>
    </row>
    <row r="1440">
      <c r="B1440" s="199"/>
      <c r="C1440" s="223"/>
      <c r="E1440" s="223"/>
      <c r="F1440" s="223" t="str">
        <f t="array" ref="F1440">IF(E1440="","",XLOOKUP(E1440,DATOS!$D$6:$D2624,DATOS!$C$6:$C2624,0,0,1))</f>
        <v/>
      </c>
      <c r="G1440" s="189"/>
      <c r="H1440" s="189"/>
      <c r="I1440" s="270"/>
      <c r="J1440" s="270"/>
      <c r="K1440" s="270" t="str">
        <f t="shared" si="3"/>
        <v/>
      </c>
      <c r="L1440" s="271" t="str">
        <f t="shared" si="4"/>
        <v/>
      </c>
      <c r="M1440" s="279"/>
      <c r="N1440" s="282"/>
      <c r="O1440" s="274"/>
      <c r="P1440" s="275"/>
      <c r="Q1440" s="275" t="str">
        <f t="shared" si="6"/>
        <v/>
      </c>
      <c r="R1440" s="281">
        <f t="shared" si="7"/>
        <v>0</v>
      </c>
      <c r="S1440" s="232" t="str">
        <f t="array" ref="S1440">XLOOKUP(E1440,PESOS!$A$2:$A2624,PESOS!$E$2:$E2624,"")</f>
        <v/>
      </c>
      <c r="T1440" s="223" t="str">
        <f t="shared" si="8"/>
        <v/>
      </c>
      <c r="V1440" s="277" t="str">
        <f t="shared" si="9"/>
        <v/>
      </c>
      <c r="W1440" s="233"/>
    </row>
    <row r="1441">
      <c r="B1441" s="199"/>
      <c r="C1441" s="223"/>
      <c r="E1441" s="223"/>
      <c r="F1441" s="223" t="str">
        <f t="array" ref="F1441">IF(E1441="","",XLOOKUP(E1441,DATOS!$D$6:$D2624,DATOS!$C$6:$C2624,0,0,1))</f>
        <v/>
      </c>
      <c r="G1441" s="189"/>
      <c r="H1441" s="189"/>
      <c r="I1441" s="270"/>
      <c r="J1441" s="270"/>
      <c r="K1441" s="270" t="str">
        <f t="shared" si="3"/>
        <v/>
      </c>
      <c r="L1441" s="271" t="str">
        <f t="shared" si="4"/>
        <v/>
      </c>
      <c r="M1441" s="279"/>
      <c r="N1441" s="282"/>
      <c r="O1441" s="274"/>
      <c r="P1441" s="275"/>
      <c r="Q1441" s="275" t="str">
        <f t="shared" si="6"/>
        <v/>
      </c>
      <c r="R1441" s="281">
        <f t="shared" si="7"/>
        <v>0</v>
      </c>
      <c r="S1441" s="232" t="str">
        <f t="array" ref="S1441">XLOOKUP(E1441,PESOS!$A$2:$A2624,PESOS!$E$2:$E2624,"")</f>
        <v/>
      </c>
      <c r="T1441" s="223" t="str">
        <f t="shared" si="8"/>
        <v/>
      </c>
      <c r="V1441" s="277" t="str">
        <f t="shared" si="9"/>
        <v/>
      </c>
      <c r="W1441" s="233"/>
    </row>
    <row r="1442">
      <c r="B1442" s="199"/>
      <c r="C1442" s="223"/>
      <c r="E1442" s="223"/>
      <c r="F1442" s="223" t="str">
        <f t="array" ref="F1442">IF(E1442="","",XLOOKUP(E1442,DATOS!$D$6:$D2624,DATOS!$C$6:$C2624,0,0,1))</f>
        <v/>
      </c>
      <c r="G1442" s="189"/>
      <c r="H1442" s="189"/>
      <c r="I1442" s="270"/>
      <c r="J1442" s="270"/>
      <c r="K1442" s="270" t="str">
        <f t="shared" si="3"/>
        <v/>
      </c>
      <c r="L1442" s="271" t="str">
        <f t="shared" si="4"/>
        <v/>
      </c>
      <c r="M1442" s="279"/>
      <c r="N1442" s="282"/>
      <c r="O1442" s="274"/>
      <c r="P1442" s="275"/>
      <c r="Q1442" s="275" t="str">
        <f t="shared" si="6"/>
        <v/>
      </c>
      <c r="R1442" s="281">
        <f t="shared" si="7"/>
        <v>0</v>
      </c>
      <c r="S1442" s="232" t="str">
        <f t="array" ref="S1442">XLOOKUP(E1442,PESOS!$A$2:$A2624,PESOS!$E$2:$E2624,"")</f>
        <v/>
      </c>
      <c r="T1442" s="223" t="str">
        <f t="shared" si="8"/>
        <v/>
      </c>
      <c r="V1442" s="277" t="str">
        <f t="shared" si="9"/>
        <v/>
      </c>
      <c r="W1442" s="233"/>
    </row>
    <row r="1443">
      <c r="B1443" s="199"/>
      <c r="C1443" s="223"/>
      <c r="E1443" s="223"/>
      <c r="F1443" s="223" t="str">
        <f t="array" ref="F1443">IF(E1443="","",XLOOKUP(E1443,DATOS!$D$6:$D2624,DATOS!$C$6:$C2624,0,0,1))</f>
        <v/>
      </c>
      <c r="G1443" s="189"/>
      <c r="H1443" s="189"/>
      <c r="I1443" s="270"/>
      <c r="J1443" s="270"/>
      <c r="K1443" s="270" t="str">
        <f t="shared" si="3"/>
        <v/>
      </c>
      <c r="L1443" s="271" t="str">
        <f t="shared" si="4"/>
        <v/>
      </c>
      <c r="M1443" s="279"/>
      <c r="N1443" s="282"/>
      <c r="O1443" s="274"/>
      <c r="P1443" s="275"/>
      <c r="Q1443" s="275" t="str">
        <f t="shared" si="6"/>
        <v/>
      </c>
      <c r="R1443" s="281">
        <f t="shared" si="7"/>
        <v>0</v>
      </c>
      <c r="S1443" s="232" t="str">
        <f t="array" ref="S1443">XLOOKUP(E1443,PESOS!$A$2:$A2624,PESOS!$E$2:$E2624,"")</f>
        <v/>
      </c>
      <c r="T1443" s="223" t="str">
        <f t="shared" si="8"/>
        <v/>
      </c>
      <c r="V1443" s="277" t="str">
        <f t="shared" si="9"/>
        <v/>
      </c>
      <c r="W1443" s="233"/>
    </row>
    <row r="1444">
      <c r="B1444" s="199"/>
      <c r="C1444" s="223"/>
      <c r="E1444" s="223"/>
      <c r="F1444" s="223" t="str">
        <f t="array" ref="F1444">IF(E1444="","",XLOOKUP(E1444,DATOS!$D$6:$D2624,DATOS!$C$6:$C2624,0,0,1))</f>
        <v/>
      </c>
      <c r="G1444" s="189"/>
      <c r="H1444" s="189"/>
      <c r="I1444" s="270"/>
      <c r="J1444" s="270"/>
      <c r="K1444" s="270" t="str">
        <f t="shared" si="3"/>
        <v/>
      </c>
      <c r="L1444" s="271" t="str">
        <f t="shared" si="4"/>
        <v/>
      </c>
      <c r="M1444" s="279"/>
      <c r="N1444" s="282"/>
      <c r="O1444" s="274"/>
      <c r="P1444" s="275"/>
      <c r="Q1444" s="275" t="str">
        <f t="shared" si="6"/>
        <v/>
      </c>
      <c r="R1444" s="281">
        <f t="shared" si="7"/>
        <v>0</v>
      </c>
      <c r="S1444" s="232" t="str">
        <f t="array" ref="S1444">XLOOKUP(E1444,PESOS!$A$2:$A2624,PESOS!$E$2:$E2624,"")</f>
        <v/>
      </c>
      <c r="T1444" s="223" t="str">
        <f t="shared" si="8"/>
        <v/>
      </c>
      <c r="V1444" s="277" t="str">
        <f t="shared" si="9"/>
        <v/>
      </c>
      <c r="W1444" s="233"/>
    </row>
    <row r="1445">
      <c r="B1445" s="199"/>
      <c r="C1445" s="223"/>
      <c r="E1445" s="223"/>
      <c r="F1445" s="223" t="str">
        <f t="array" ref="F1445">IF(E1445="","",XLOOKUP(E1445,DATOS!$D$6:$D2624,DATOS!$C$6:$C2624,0,0,1))</f>
        <v/>
      </c>
      <c r="G1445" s="189"/>
      <c r="H1445" s="189"/>
      <c r="I1445" s="270"/>
      <c r="J1445" s="270"/>
      <c r="K1445" s="270" t="str">
        <f t="shared" si="3"/>
        <v/>
      </c>
      <c r="L1445" s="271" t="str">
        <f t="shared" si="4"/>
        <v/>
      </c>
      <c r="M1445" s="279"/>
      <c r="N1445" s="282"/>
      <c r="O1445" s="274"/>
      <c r="P1445" s="275"/>
      <c r="Q1445" s="275" t="str">
        <f t="shared" si="6"/>
        <v/>
      </c>
      <c r="R1445" s="281">
        <f t="shared" si="7"/>
        <v>0</v>
      </c>
      <c r="S1445" s="232" t="str">
        <f t="array" ref="S1445">XLOOKUP(E1445,PESOS!$A$2:$A2624,PESOS!$E$2:$E2624,"")</f>
        <v/>
      </c>
      <c r="T1445" s="223" t="str">
        <f t="shared" si="8"/>
        <v/>
      </c>
      <c r="V1445" s="277" t="str">
        <f t="shared" si="9"/>
        <v/>
      </c>
      <c r="W1445" s="233"/>
    </row>
    <row r="1446">
      <c r="B1446" s="199"/>
      <c r="C1446" s="223"/>
      <c r="E1446" s="223"/>
      <c r="F1446" s="223" t="str">
        <f t="array" ref="F1446">IF(E1446="","",XLOOKUP(E1446,DATOS!$D$6:$D2624,DATOS!$C$6:$C2624,0,0,1))</f>
        <v/>
      </c>
      <c r="G1446" s="189"/>
      <c r="H1446" s="189"/>
      <c r="I1446" s="270"/>
      <c r="J1446" s="270"/>
      <c r="K1446" s="270" t="str">
        <f t="shared" si="3"/>
        <v/>
      </c>
      <c r="L1446" s="271" t="str">
        <f t="shared" si="4"/>
        <v/>
      </c>
      <c r="M1446" s="279"/>
      <c r="N1446" s="282"/>
      <c r="O1446" s="274"/>
      <c r="P1446" s="275"/>
      <c r="Q1446" s="275" t="str">
        <f t="shared" si="6"/>
        <v/>
      </c>
      <c r="R1446" s="281">
        <f t="shared" si="7"/>
        <v>0</v>
      </c>
      <c r="S1446" s="232" t="str">
        <f t="array" ref="S1446">XLOOKUP(E1446,PESOS!$A$2:$A2624,PESOS!$E$2:$E2624,"")</f>
        <v/>
      </c>
      <c r="T1446" s="223" t="str">
        <f t="shared" si="8"/>
        <v/>
      </c>
      <c r="V1446" s="277" t="str">
        <f t="shared" si="9"/>
        <v/>
      </c>
      <c r="W1446" s="233"/>
    </row>
    <row r="1447">
      <c r="B1447" s="199"/>
      <c r="C1447" s="223"/>
      <c r="E1447" s="223"/>
      <c r="F1447" s="223" t="str">
        <f t="array" ref="F1447">IF(E1447="","",XLOOKUP(E1447,DATOS!$D$6:$D2624,DATOS!$C$6:$C2624,0,0,1))</f>
        <v/>
      </c>
      <c r="G1447" s="189"/>
      <c r="H1447" s="189"/>
      <c r="I1447" s="270"/>
      <c r="J1447" s="270"/>
      <c r="K1447" s="270" t="str">
        <f t="shared" si="3"/>
        <v/>
      </c>
      <c r="L1447" s="271" t="str">
        <f t="shared" si="4"/>
        <v/>
      </c>
      <c r="M1447" s="279"/>
      <c r="N1447" s="282"/>
      <c r="O1447" s="274"/>
      <c r="P1447" s="275"/>
      <c r="Q1447" s="275" t="str">
        <f t="shared" si="6"/>
        <v/>
      </c>
      <c r="R1447" s="281">
        <f t="shared" si="7"/>
        <v>0</v>
      </c>
      <c r="S1447" s="232" t="str">
        <f t="array" ref="S1447">XLOOKUP(E1447,PESOS!$A$2:$A2624,PESOS!$E$2:$E2624,"")</f>
        <v/>
      </c>
      <c r="T1447" s="223" t="str">
        <f t="shared" si="8"/>
        <v/>
      </c>
      <c r="V1447" s="277" t="str">
        <f t="shared" si="9"/>
        <v/>
      </c>
      <c r="W1447" s="233"/>
    </row>
    <row r="1448">
      <c r="B1448" s="199"/>
      <c r="C1448" s="223"/>
      <c r="E1448" s="223"/>
      <c r="F1448" s="223" t="str">
        <f t="array" ref="F1448">IF(E1448="","",XLOOKUP(E1448,DATOS!$D$6:$D2624,DATOS!$C$6:$C2624,0,0,1))</f>
        <v/>
      </c>
      <c r="G1448" s="189"/>
      <c r="H1448" s="189"/>
      <c r="I1448" s="270"/>
      <c r="J1448" s="270"/>
      <c r="K1448" s="270" t="str">
        <f t="shared" si="3"/>
        <v/>
      </c>
      <c r="L1448" s="271" t="str">
        <f t="shared" si="4"/>
        <v/>
      </c>
      <c r="M1448" s="279"/>
      <c r="N1448" s="282"/>
      <c r="O1448" s="274"/>
      <c r="P1448" s="275"/>
      <c r="Q1448" s="275" t="str">
        <f t="shared" si="6"/>
        <v/>
      </c>
      <c r="R1448" s="281">
        <f t="shared" si="7"/>
        <v>0</v>
      </c>
      <c r="S1448" s="232" t="str">
        <f t="array" ref="S1448">XLOOKUP(E1448,PESOS!$A$2:$A2624,PESOS!$E$2:$E2624,"")</f>
        <v/>
      </c>
      <c r="T1448" s="223" t="str">
        <f t="shared" si="8"/>
        <v/>
      </c>
      <c r="V1448" s="277" t="str">
        <f t="shared" si="9"/>
        <v/>
      </c>
      <c r="W1448" s="233"/>
    </row>
    <row r="1449">
      <c r="B1449" s="199"/>
      <c r="C1449" s="223"/>
      <c r="E1449" s="223"/>
      <c r="F1449" s="223" t="str">
        <f t="array" ref="F1449">IF(E1449="","",XLOOKUP(E1449,DATOS!$D$6:$D2624,DATOS!$C$6:$C2624,0,0,1))</f>
        <v/>
      </c>
      <c r="G1449" s="189"/>
      <c r="H1449" s="189"/>
      <c r="I1449" s="270"/>
      <c r="J1449" s="270"/>
      <c r="K1449" s="270" t="str">
        <f t="shared" si="3"/>
        <v/>
      </c>
      <c r="L1449" s="271" t="str">
        <f t="shared" si="4"/>
        <v/>
      </c>
      <c r="M1449" s="279"/>
      <c r="N1449" s="282"/>
      <c r="O1449" s="274"/>
      <c r="P1449" s="275"/>
      <c r="Q1449" s="275" t="str">
        <f t="shared" si="6"/>
        <v/>
      </c>
      <c r="R1449" s="281">
        <f t="shared" si="7"/>
        <v>0</v>
      </c>
      <c r="S1449" s="232" t="str">
        <f t="array" ref="S1449">XLOOKUP(E1449,PESOS!$A$2:$A2624,PESOS!$E$2:$E2624,"")</f>
        <v/>
      </c>
      <c r="T1449" s="223" t="str">
        <f t="shared" si="8"/>
        <v/>
      </c>
      <c r="V1449" s="277" t="str">
        <f t="shared" si="9"/>
        <v/>
      </c>
      <c r="W1449" s="233"/>
    </row>
    <row r="1450">
      <c r="B1450" s="199"/>
      <c r="C1450" s="223"/>
      <c r="E1450" s="223"/>
      <c r="F1450" s="223" t="str">
        <f t="array" ref="F1450">IF(E1450="","",XLOOKUP(E1450,DATOS!$D$6:$D2624,DATOS!$C$6:$C2624,0,0,1))</f>
        <v/>
      </c>
      <c r="G1450" s="189"/>
      <c r="H1450" s="189"/>
      <c r="I1450" s="270"/>
      <c r="J1450" s="270"/>
      <c r="K1450" s="270" t="str">
        <f t="shared" si="3"/>
        <v/>
      </c>
      <c r="L1450" s="271" t="str">
        <f t="shared" si="4"/>
        <v/>
      </c>
      <c r="M1450" s="279"/>
      <c r="N1450" s="282"/>
      <c r="O1450" s="274"/>
      <c r="P1450" s="275"/>
      <c r="Q1450" s="275" t="str">
        <f t="shared" si="6"/>
        <v/>
      </c>
      <c r="R1450" s="281">
        <f t="shared" si="7"/>
        <v>0</v>
      </c>
      <c r="S1450" s="232" t="str">
        <f t="array" ref="S1450">XLOOKUP(E1450,PESOS!$A$2:$A2624,PESOS!$E$2:$E2624,"")</f>
        <v/>
      </c>
      <c r="T1450" s="223" t="str">
        <f t="shared" si="8"/>
        <v/>
      </c>
      <c r="V1450" s="277" t="str">
        <f t="shared" si="9"/>
        <v/>
      </c>
      <c r="W1450" s="233"/>
    </row>
    <row r="1451">
      <c r="B1451" s="199"/>
      <c r="C1451" s="223"/>
      <c r="E1451" s="223"/>
      <c r="F1451" s="223" t="str">
        <f t="array" ref="F1451">IF(E1451="","",XLOOKUP(E1451,DATOS!$D$6:$D2624,DATOS!$C$6:$C2624,0,0,1))</f>
        <v/>
      </c>
      <c r="G1451" s="189"/>
      <c r="H1451" s="189"/>
      <c r="I1451" s="270"/>
      <c r="J1451" s="270"/>
      <c r="K1451" s="270" t="str">
        <f t="shared" si="3"/>
        <v/>
      </c>
      <c r="L1451" s="271" t="str">
        <f t="shared" si="4"/>
        <v/>
      </c>
      <c r="M1451" s="279"/>
      <c r="N1451" s="282"/>
      <c r="O1451" s="274"/>
      <c r="P1451" s="275"/>
      <c r="Q1451" s="275" t="str">
        <f t="shared" si="6"/>
        <v/>
      </c>
      <c r="R1451" s="281">
        <f t="shared" si="7"/>
        <v>0</v>
      </c>
      <c r="S1451" s="232" t="str">
        <f t="array" ref="S1451">XLOOKUP(E1451,PESOS!$A$2:$A2624,PESOS!$E$2:$E2624,"")</f>
        <v/>
      </c>
      <c r="T1451" s="223" t="str">
        <f t="shared" si="8"/>
        <v/>
      </c>
      <c r="V1451" s="277" t="str">
        <f t="shared" si="9"/>
        <v/>
      </c>
      <c r="W1451" s="233"/>
    </row>
    <row r="1452">
      <c r="B1452" s="199"/>
      <c r="C1452" s="223"/>
      <c r="E1452" s="223"/>
      <c r="F1452" s="223" t="str">
        <f t="array" ref="F1452">IF(E1452="","",XLOOKUP(E1452,DATOS!$D$6:$D2624,DATOS!$C$6:$C2624,0,0,1))</f>
        <v/>
      </c>
      <c r="G1452" s="189"/>
      <c r="H1452" s="189"/>
      <c r="I1452" s="270"/>
      <c r="J1452" s="270"/>
      <c r="K1452" s="270" t="str">
        <f t="shared" si="3"/>
        <v/>
      </c>
      <c r="L1452" s="271" t="str">
        <f t="shared" si="4"/>
        <v/>
      </c>
      <c r="M1452" s="279"/>
      <c r="N1452" s="282"/>
      <c r="O1452" s="274"/>
      <c r="P1452" s="275"/>
      <c r="Q1452" s="275" t="str">
        <f t="shared" si="6"/>
        <v/>
      </c>
      <c r="R1452" s="281">
        <f t="shared" si="7"/>
        <v>0</v>
      </c>
      <c r="S1452" s="232" t="str">
        <f t="array" ref="S1452">XLOOKUP(E1452,PESOS!$A$2:$A2624,PESOS!$E$2:$E2624,"")</f>
        <v/>
      </c>
      <c r="T1452" s="223" t="str">
        <f t="shared" si="8"/>
        <v/>
      </c>
      <c r="V1452" s="277" t="str">
        <f t="shared" si="9"/>
        <v/>
      </c>
      <c r="W1452" s="233"/>
    </row>
    <row r="1453">
      <c r="B1453" s="199"/>
      <c r="C1453" s="223"/>
      <c r="E1453" s="223"/>
      <c r="F1453" s="223" t="str">
        <f t="array" ref="F1453">IF(E1453="","",XLOOKUP(E1453,DATOS!$D$6:$D2624,DATOS!$C$6:$C2624,0,0,1))</f>
        <v/>
      </c>
      <c r="G1453" s="189"/>
      <c r="H1453" s="189"/>
      <c r="I1453" s="270"/>
      <c r="J1453" s="270"/>
      <c r="K1453" s="270" t="str">
        <f t="shared" si="3"/>
        <v/>
      </c>
      <c r="L1453" s="271" t="str">
        <f t="shared" si="4"/>
        <v/>
      </c>
      <c r="M1453" s="279"/>
      <c r="N1453" s="282"/>
      <c r="O1453" s="274"/>
      <c r="P1453" s="275"/>
      <c r="Q1453" s="275" t="str">
        <f t="shared" si="6"/>
        <v/>
      </c>
      <c r="R1453" s="281">
        <f t="shared" si="7"/>
        <v>0</v>
      </c>
      <c r="S1453" s="232" t="str">
        <f t="array" ref="S1453">XLOOKUP(E1453,PESOS!$A$2:$A2624,PESOS!$E$2:$E2624,"")</f>
        <v/>
      </c>
      <c r="T1453" s="223" t="str">
        <f t="shared" si="8"/>
        <v/>
      </c>
      <c r="V1453" s="277" t="str">
        <f t="shared" si="9"/>
        <v/>
      </c>
      <c r="W1453" s="233"/>
    </row>
    <row r="1454">
      <c r="B1454" s="199"/>
      <c r="C1454" s="223"/>
      <c r="E1454" s="223"/>
      <c r="F1454" s="223" t="str">
        <f t="array" ref="F1454">IF(E1454="","",XLOOKUP(E1454,DATOS!$D$6:$D2624,DATOS!$C$6:$C2624,0,0,1))</f>
        <v/>
      </c>
      <c r="G1454" s="189"/>
      <c r="H1454" s="189"/>
      <c r="I1454" s="270"/>
      <c r="J1454" s="270"/>
      <c r="K1454" s="270" t="str">
        <f t="shared" si="3"/>
        <v/>
      </c>
      <c r="L1454" s="271" t="str">
        <f t="shared" si="4"/>
        <v/>
      </c>
      <c r="M1454" s="279"/>
      <c r="N1454" s="282"/>
      <c r="O1454" s="274"/>
      <c r="P1454" s="275"/>
      <c r="Q1454" s="275" t="str">
        <f t="shared" si="6"/>
        <v/>
      </c>
      <c r="R1454" s="281">
        <f t="shared" si="7"/>
        <v>0</v>
      </c>
      <c r="S1454" s="232" t="str">
        <f t="array" ref="S1454">XLOOKUP(E1454,PESOS!$A$2:$A2624,PESOS!$E$2:$E2624,"")</f>
        <v/>
      </c>
      <c r="T1454" s="223" t="str">
        <f t="shared" si="8"/>
        <v/>
      </c>
      <c r="V1454" s="277" t="str">
        <f t="shared" si="9"/>
        <v/>
      </c>
      <c r="W1454" s="233"/>
    </row>
    <row r="1455">
      <c r="B1455" s="199"/>
      <c r="C1455" s="223"/>
      <c r="E1455" s="223"/>
      <c r="F1455" s="223" t="str">
        <f t="array" ref="F1455">IF(E1455="","",XLOOKUP(E1455,DATOS!$D$6:$D2624,DATOS!$C$6:$C2624,0,0,1))</f>
        <v/>
      </c>
      <c r="G1455" s="189"/>
      <c r="H1455" s="189"/>
      <c r="I1455" s="270"/>
      <c r="J1455" s="270"/>
      <c r="K1455" s="270" t="str">
        <f t="shared" si="3"/>
        <v/>
      </c>
      <c r="L1455" s="271" t="str">
        <f t="shared" si="4"/>
        <v/>
      </c>
      <c r="M1455" s="279"/>
      <c r="N1455" s="282"/>
      <c r="O1455" s="274"/>
      <c r="P1455" s="275"/>
      <c r="Q1455" s="275" t="str">
        <f t="shared" si="6"/>
        <v/>
      </c>
      <c r="R1455" s="281">
        <f t="shared" si="7"/>
        <v>0</v>
      </c>
      <c r="S1455" s="232" t="str">
        <f t="array" ref="S1455">XLOOKUP(E1455,PESOS!$A$2:$A2624,PESOS!$E$2:$E2624,"")</f>
        <v/>
      </c>
      <c r="T1455" s="223" t="str">
        <f t="shared" si="8"/>
        <v/>
      </c>
      <c r="V1455" s="277" t="str">
        <f t="shared" si="9"/>
        <v/>
      </c>
      <c r="W1455" s="233"/>
    </row>
    <row r="1456">
      <c r="B1456" s="199"/>
      <c r="C1456" s="223"/>
      <c r="E1456" s="223"/>
      <c r="F1456" s="223" t="str">
        <f t="array" ref="F1456">IF(E1456="","",XLOOKUP(E1456,DATOS!$D$6:$D2624,DATOS!$C$6:$C2624,0,0,1))</f>
        <v/>
      </c>
      <c r="G1456" s="189"/>
      <c r="H1456" s="189"/>
      <c r="I1456" s="270"/>
      <c r="J1456" s="270"/>
      <c r="K1456" s="270" t="str">
        <f t="shared" si="3"/>
        <v/>
      </c>
      <c r="L1456" s="271" t="str">
        <f t="shared" si="4"/>
        <v/>
      </c>
      <c r="M1456" s="279"/>
      <c r="N1456" s="282"/>
      <c r="O1456" s="274"/>
      <c r="P1456" s="275"/>
      <c r="Q1456" s="275" t="str">
        <f t="shared" si="6"/>
        <v/>
      </c>
      <c r="R1456" s="281">
        <f t="shared" si="7"/>
        <v>0</v>
      </c>
      <c r="S1456" s="232" t="str">
        <f t="array" ref="S1456">XLOOKUP(E1456,PESOS!$A$2:$A2624,PESOS!$E$2:$E2624,"")</f>
        <v/>
      </c>
      <c r="T1456" s="223" t="str">
        <f t="shared" si="8"/>
        <v/>
      </c>
      <c r="V1456" s="277" t="str">
        <f t="shared" si="9"/>
        <v/>
      </c>
      <c r="W1456" s="233"/>
    </row>
    <row r="1457">
      <c r="B1457" s="199"/>
      <c r="C1457" s="223"/>
      <c r="E1457" s="223"/>
      <c r="F1457" s="223" t="str">
        <f t="array" ref="F1457">IF(E1457="","",XLOOKUP(E1457,DATOS!$D$6:$D2624,DATOS!$C$6:$C2624,0,0,1))</f>
        <v/>
      </c>
      <c r="G1457" s="189"/>
      <c r="H1457" s="189"/>
      <c r="I1457" s="270"/>
      <c r="J1457" s="270"/>
      <c r="K1457" s="270" t="str">
        <f t="shared" si="3"/>
        <v/>
      </c>
      <c r="L1457" s="271" t="str">
        <f t="shared" si="4"/>
        <v/>
      </c>
      <c r="M1457" s="279"/>
      <c r="N1457" s="282"/>
      <c r="O1457" s="274"/>
      <c r="P1457" s="275"/>
      <c r="Q1457" s="275" t="str">
        <f t="shared" si="6"/>
        <v/>
      </c>
      <c r="R1457" s="281">
        <f t="shared" si="7"/>
        <v>0</v>
      </c>
      <c r="S1457" s="232" t="str">
        <f t="array" ref="S1457">XLOOKUP(E1457,PESOS!$A$2:$A2624,PESOS!$E$2:$E2624,"")</f>
        <v/>
      </c>
      <c r="T1457" s="223" t="str">
        <f t="shared" si="8"/>
        <v/>
      </c>
      <c r="V1457" s="277" t="str">
        <f t="shared" si="9"/>
        <v/>
      </c>
      <c r="W1457" s="233"/>
    </row>
    <row r="1458">
      <c r="B1458" s="199"/>
      <c r="C1458" s="223"/>
      <c r="E1458" s="223"/>
      <c r="F1458" s="223" t="str">
        <f t="array" ref="F1458">IF(E1458="","",XLOOKUP(E1458,DATOS!$D$6:$D2624,DATOS!$C$6:$C2624,0,0,1))</f>
        <v/>
      </c>
      <c r="G1458" s="189"/>
      <c r="H1458" s="189"/>
      <c r="I1458" s="270"/>
      <c r="J1458" s="270"/>
      <c r="K1458" s="270" t="str">
        <f t="shared" si="3"/>
        <v/>
      </c>
      <c r="L1458" s="271" t="str">
        <f t="shared" si="4"/>
        <v/>
      </c>
      <c r="M1458" s="279"/>
      <c r="N1458" s="282"/>
      <c r="O1458" s="274"/>
      <c r="P1458" s="275"/>
      <c r="Q1458" s="275" t="str">
        <f t="shared" si="6"/>
        <v/>
      </c>
      <c r="R1458" s="281">
        <f t="shared" si="7"/>
        <v>0</v>
      </c>
      <c r="S1458" s="232" t="str">
        <f t="array" ref="S1458">XLOOKUP(E1458,PESOS!$A$2:$A2624,PESOS!$E$2:$E2624,"")</f>
        <v/>
      </c>
      <c r="T1458" s="223" t="str">
        <f t="shared" si="8"/>
        <v/>
      </c>
      <c r="V1458" s="277" t="str">
        <f t="shared" si="9"/>
        <v/>
      </c>
      <c r="W1458" s="233"/>
    </row>
    <row r="1459">
      <c r="B1459" s="199"/>
      <c r="C1459" s="223"/>
      <c r="E1459" s="223"/>
      <c r="F1459" s="223" t="str">
        <f t="array" ref="F1459">IF(E1459="","",XLOOKUP(E1459,DATOS!$D$6:$D2624,DATOS!$C$6:$C2624,0,0,1))</f>
        <v/>
      </c>
      <c r="G1459" s="189"/>
      <c r="H1459" s="189"/>
      <c r="I1459" s="270"/>
      <c r="J1459" s="270"/>
      <c r="K1459" s="270" t="str">
        <f t="shared" si="3"/>
        <v/>
      </c>
      <c r="L1459" s="271" t="str">
        <f t="shared" si="4"/>
        <v/>
      </c>
      <c r="M1459" s="279"/>
      <c r="N1459" s="282"/>
      <c r="O1459" s="274"/>
      <c r="P1459" s="275"/>
      <c r="Q1459" s="275" t="str">
        <f t="shared" si="6"/>
        <v/>
      </c>
      <c r="R1459" s="281">
        <f t="shared" si="7"/>
        <v>0</v>
      </c>
      <c r="S1459" s="232" t="str">
        <f t="array" ref="S1459">XLOOKUP(E1459,PESOS!$A$2:$A2624,PESOS!$E$2:$E2624,"")</f>
        <v/>
      </c>
      <c r="T1459" s="223" t="str">
        <f t="shared" si="8"/>
        <v/>
      </c>
      <c r="V1459" s="277" t="str">
        <f t="shared" si="9"/>
        <v/>
      </c>
      <c r="W1459" s="233"/>
    </row>
    <row r="1460">
      <c r="B1460" s="199"/>
      <c r="C1460" s="223"/>
      <c r="E1460" s="223"/>
      <c r="F1460" s="223" t="str">
        <f t="array" ref="F1460">IF(E1460="","",XLOOKUP(E1460,DATOS!$D$6:$D2624,DATOS!$C$6:$C2624,0,0,1))</f>
        <v/>
      </c>
      <c r="G1460" s="189"/>
      <c r="H1460" s="189"/>
      <c r="I1460" s="270"/>
      <c r="J1460" s="270"/>
      <c r="K1460" s="270" t="str">
        <f t="shared" si="3"/>
        <v/>
      </c>
      <c r="L1460" s="271" t="str">
        <f t="shared" si="4"/>
        <v/>
      </c>
      <c r="M1460" s="279"/>
      <c r="N1460" s="282"/>
      <c r="O1460" s="274"/>
      <c r="P1460" s="275"/>
      <c r="Q1460" s="275" t="str">
        <f t="shared" si="6"/>
        <v/>
      </c>
      <c r="R1460" s="281">
        <f t="shared" si="7"/>
        <v>0</v>
      </c>
      <c r="S1460" s="232" t="str">
        <f t="array" ref="S1460">XLOOKUP(E1460,PESOS!$A$2:$A2624,PESOS!$E$2:$E2624,"")</f>
        <v/>
      </c>
      <c r="T1460" s="223" t="str">
        <f t="shared" si="8"/>
        <v/>
      </c>
      <c r="V1460" s="277" t="str">
        <f t="shared" si="9"/>
        <v/>
      </c>
      <c r="W1460" s="233"/>
    </row>
    <row r="1461">
      <c r="B1461" s="199"/>
      <c r="C1461" s="223"/>
      <c r="E1461" s="223"/>
      <c r="F1461" s="223" t="str">
        <f t="array" ref="F1461">IF(E1461="","",XLOOKUP(E1461,DATOS!$D$6:$D2624,DATOS!$C$6:$C2624,0,0,1))</f>
        <v/>
      </c>
      <c r="G1461" s="189"/>
      <c r="H1461" s="189"/>
      <c r="I1461" s="270"/>
      <c r="J1461" s="270"/>
      <c r="K1461" s="270" t="str">
        <f t="shared" si="3"/>
        <v/>
      </c>
      <c r="L1461" s="271" t="str">
        <f t="shared" si="4"/>
        <v/>
      </c>
      <c r="M1461" s="279"/>
      <c r="N1461" s="282"/>
      <c r="O1461" s="274"/>
      <c r="P1461" s="275"/>
      <c r="Q1461" s="275" t="str">
        <f t="shared" si="6"/>
        <v/>
      </c>
      <c r="R1461" s="281">
        <f t="shared" si="7"/>
        <v>0</v>
      </c>
      <c r="S1461" s="232" t="str">
        <f t="array" ref="S1461">XLOOKUP(E1461,PESOS!$A$2:$A2624,PESOS!$E$2:$E2624,"")</f>
        <v/>
      </c>
      <c r="T1461" s="223" t="str">
        <f t="shared" si="8"/>
        <v/>
      </c>
      <c r="V1461" s="277" t="str">
        <f t="shared" si="9"/>
        <v/>
      </c>
      <c r="W1461" s="233"/>
    </row>
    <row r="1462">
      <c r="B1462" s="199"/>
      <c r="C1462" s="223"/>
      <c r="E1462" s="223"/>
      <c r="F1462" s="223" t="str">
        <f t="array" ref="F1462">IF(E1462="","",XLOOKUP(E1462,DATOS!$D$6:$D2624,DATOS!$C$6:$C2624,0,0,1))</f>
        <v/>
      </c>
      <c r="G1462" s="189"/>
      <c r="H1462" s="189"/>
      <c r="I1462" s="270"/>
      <c r="J1462" s="270"/>
      <c r="K1462" s="270" t="str">
        <f t="shared" si="3"/>
        <v/>
      </c>
      <c r="L1462" s="271" t="str">
        <f t="shared" si="4"/>
        <v/>
      </c>
      <c r="M1462" s="279"/>
      <c r="N1462" s="282"/>
      <c r="O1462" s="274"/>
      <c r="P1462" s="275"/>
      <c r="Q1462" s="275" t="str">
        <f t="shared" si="6"/>
        <v/>
      </c>
      <c r="R1462" s="281">
        <f t="shared" si="7"/>
        <v>0</v>
      </c>
      <c r="S1462" s="232" t="str">
        <f t="array" ref="S1462">XLOOKUP(E1462,PESOS!$A$2:$A2624,PESOS!$E$2:$E2624,"")</f>
        <v/>
      </c>
      <c r="T1462" s="223" t="str">
        <f t="shared" si="8"/>
        <v/>
      </c>
      <c r="V1462" s="277" t="str">
        <f t="shared" si="9"/>
        <v/>
      </c>
      <c r="W1462" s="233"/>
    </row>
    <row r="1463">
      <c r="B1463" s="199"/>
      <c r="C1463" s="223"/>
      <c r="E1463" s="223"/>
      <c r="F1463" s="223" t="str">
        <f t="array" ref="F1463">IF(E1463="","",XLOOKUP(E1463,DATOS!$D$6:$D2624,DATOS!$C$6:$C2624,0,0,1))</f>
        <v/>
      </c>
      <c r="G1463" s="189"/>
      <c r="H1463" s="189"/>
      <c r="I1463" s="270"/>
      <c r="J1463" s="270"/>
      <c r="K1463" s="270" t="str">
        <f t="shared" si="3"/>
        <v/>
      </c>
      <c r="L1463" s="271" t="str">
        <f t="shared" si="4"/>
        <v/>
      </c>
      <c r="M1463" s="279"/>
      <c r="N1463" s="282"/>
      <c r="O1463" s="274"/>
      <c r="P1463" s="275"/>
      <c r="Q1463" s="275" t="str">
        <f t="shared" si="6"/>
        <v/>
      </c>
      <c r="R1463" s="281">
        <f t="shared" si="7"/>
        <v>0</v>
      </c>
      <c r="S1463" s="232" t="str">
        <f t="array" ref="S1463">XLOOKUP(E1463,PESOS!$A$2:$A2624,PESOS!$E$2:$E2624,"")</f>
        <v/>
      </c>
      <c r="T1463" s="223" t="str">
        <f t="shared" si="8"/>
        <v/>
      </c>
      <c r="V1463" s="277" t="str">
        <f t="shared" si="9"/>
        <v/>
      </c>
      <c r="W1463" s="233"/>
    </row>
    <row r="1464">
      <c r="B1464" s="199"/>
      <c r="C1464" s="223"/>
      <c r="E1464" s="223"/>
      <c r="F1464" s="223" t="str">
        <f t="array" ref="F1464">IF(E1464="","",XLOOKUP(E1464,DATOS!$D$6:$D2624,DATOS!$C$6:$C2624,0,0,1))</f>
        <v/>
      </c>
      <c r="G1464" s="189"/>
      <c r="H1464" s="189"/>
      <c r="I1464" s="270"/>
      <c r="J1464" s="270"/>
      <c r="K1464" s="270" t="str">
        <f t="shared" si="3"/>
        <v/>
      </c>
      <c r="L1464" s="271" t="str">
        <f t="shared" si="4"/>
        <v/>
      </c>
      <c r="M1464" s="279"/>
      <c r="N1464" s="282"/>
      <c r="O1464" s="274"/>
      <c r="P1464" s="275"/>
      <c r="Q1464" s="275" t="str">
        <f t="shared" si="6"/>
        <v/>
      </c>
      <c r="R1464" s="281">
        <f t="shared" si="7"/>
        <v>0</v>
      </c>
      <c r="S1464" s="232" t="str">
        <f t="array" ref="S1464">XLOOKUP(E1464,PESOS!$A$2:$A2624,PESOS!$E$2:$E2624,"")</f>
        <v/>
      </c>
      <c r="T1464" s="223" t="str">
        <f t="shared" si="8"/>
        <v/>
      </c>
      <c r="V1464" s="277" t="str">
        <f t="shared" si="9"/>
        <v/>
      </c>
      <c r="W1464" s="233"/>
    </row>
    <row r="1465">
      <c r="B1465" s="199"/>
      <c r="C1465" s="223"/>
      <c r="E1465" s="223"/>
      <c r="F1465" s="223" t="str">
        <f t="array" ref="F1465">IF(E1465="","",XLOOKUP(E1465,DATOS!$D$6:$D2624,DATOS!$C$6:$C2624,0,0,1))</f>
        <v/>
      </c>
      <c r="G1465" s="189"/>
      <c r="H1465" s="189"/>
      <c r="I1465" s="270"/>
      <c r="J1465" s="270"/>
      <c r="K1465" s="270" t="str">
        <f t="shared" si="3"/>
        <v/>
      </c>
      <c r="L1465" s="271" t="str">
        <f t="shared" si="4"/>
        <v/>
      </c>
      <c r="M1465" s="279"/>
      <c r="N1465" s="282"/>
      <c r="O1465" s="274"/>
      <c r="P1465" s="275"/>
      <c r="Q1465" s="275" t="str">
        <f t="shared" si="6"/>
        <v/>
      </c>
      <c r="R1465" s="281">
        <f t="shared" si="7"/>
        <v>0</v>
      </c>
      <c r="S1465" s="232" t="str">
        <f t="array" ref="S1465">XLOOKUP(E1465,PESOS!$A$2:$A2624,PESOS!$E$2:$E2624,"")</f>
        <v/>
      </c>
      <c r="T1465" s="223" t="str">
        <f t="shared" si="8"/>
        <v/>
      </c>
      <c r="V1465" s="277" t="str">
        <f t="shared" si="9"/>
        <v/>
      </c>
      <c r="W1465" s="233"/>
    </row>
    <row r="1466">
      <c r="B1466" s="199"/>
      <c r="C1466" s="223"/>
      <c r="E1466" s="223"/>
      <c r="F1466" s="223" t="str">
        <f t="array" ref="F1466">IF(E1466="","",XLOOKUP(E1466,DATOS!$D$6:$D2624,DATOS!$C$6:$C2624,0,0,1))</f>
        <v/>
      </c>
      <c r="G1466" s="189"/>
      <c r="H1466" s="189"/>
      <c r="I1466" s="270"/>
      <c r="J1466" s="270"/>
      <c r="K1466" s="270" t="str">
        <f t="shared" si="3"/>
        <v/>
      </c>
      <c r="L1466" s="271" t="str">
        <f t="shared" si="4"/>
        <v/>
      </c>
      <c r="M1466" s="279"/>
      <c r="N1466" s="282"/>
      <c r="O1466" s="274"/>
      <c r="P1466" s="275"/>
      <c r="Q1466" s="275" t="str">
        <f t="shared" si="6"/>
        <v/>
      </c>
      <c r="R1466" s="281">
        <f t="shared" si="7"/>
        <v>0</v>
      </c>
      <c r="S1466" s="232" t="str">
        <f t="array" ref="S1466">XLOOKUP(E1466,PESOS!$A$2:$A2624,PESOS!$E$2:$E2624,"")</f>
        <v/>
      </c>
      <c r="T1466" s="223" t="str">
        <f t="shared" si="8"/>
        <v/>
      </c>
      <c r="V1466" s="277" t="str">
        <f t="shared" si="9"/>
        <v/>
      </c>
      <c r="W1466" s="233"/>
    </row>
    <row r="1467">
      <c r="B1467" s="199"/>
      <c r="C1467" s="223"/>
      <c r="E1467" s="223"/>
      <c r="F1467" s="223" t="str">
        <f t="array" ref="F1467">IF(E1467="","",XLOOKUP(E1467,DATOS!$D$6:$D2624,DATOS!$C$6:$C2624,0,0,1))</f>
        <v/>
      </c>
      <c r="G1467" s="189"/>
      <c r="H1467" s="189"/>
      <c r="I1467" s="270"/>
      <c r="J1467" s="270"/>
      <c r="K1467" s="270" t="str">
        <f t="shared" si="3"/>
        <v/>
      </c>
      <c r="L1467" s="271" t="str">
        <f t="shared" si="4"/>
        <v/>
      </c>
      <c r="M1467" s="279"/>
      <c r="N1467" s="282"/>
      <c r="O1467" s="274"/>
      <c r="P1467" s="275"/>
      <c r="Q1467" s="275" t="str">
        <f t="shared" si="6"/>
        <v/>
      </c>
      <c r="R1467" s="281">
        <f t="shared" si="7"/>
        <v>0</v>
      </c>
      <c r="S1467" s="232" t="str">
        <f t="array" ref="S1467">XLOOKUP(E1467,PESOS!$A$2:$A2624,PESOS!$E$2:$E2624,"")</f>
        <v/>
      </c>
      <c r="T1467" s="223" t="str">
        <f t="shared" si="8"/>
        <v/>
      </c>
      <c r="V1467" s="277" t="str">
        <f t="shared" si="9"/>
        <v/>
      </c>
      <c r="W1467" s="233"/>
    </row>
    <row r="1468">
      <c r="B1468" s="199"/>
      <c r="C1468" s="223"/>
      <c r="E1468" s="223"/>
      <c r="F1468" s="223" t="str">
        <f t="array" ref="F1468">IF(E1468="","",XLOOKUP(E1468,DATOS!$D$6:$D2624,DATOS!$C$6:$C2624,0,0,1))</f>
        <v/>
      </c>
      <c r="G1468" s="189"/>
      <c r="H1468" s="189"/>
      <c r="I1468" s="270"/>
      <c r="J1468" s="270"/>
      <c r="K1468" s="270" t="str">
        <f t="shared" si="3"/>
        <v/>
      </c>
      <c r="L1468" s="271" t="str">
        <f t="shared" si="4"/>
        <v/>
      </c>
      <c r="M1468" s="279"/>
      <c r="N1468" s="282"/>
      <c r="O1468" s="274"/>
      <c r="P1468" s="275"/>
      <c r="Q1468" s="275" t="str">
        <f t="shared" si="6"/>
        <v/>
      </c>
      <c r="R1468" s="281">
        <f t="shared" si="7"/>
        <v>0</v>
      </c>
      <c r="S1468" s="232" t="str">
        <f t="array" ref="S1468">XLOOKUP(E1468,PESOS!$A$2:$A2624,PESOS!$E$2:$E2624,"")</f>
        <v/>
      </c>
      <c r="T1468" s="223" t="str">
        <f t="shared" si="8"/>
        <v/>
      </c>
      <c r="V1468" s="277" t="str">
        <f t="shared" si="9"/>
        <v/>
      </c>
      <c r="W1468" s="233"/>
    </row>
    <row r="1469">
      <c r="B1469" s="199"/>
      <c r="C1469" s="223"/>
      <c r="E1469" s="223"/>
      <c r="F1469" s="223" t="str">
        <f t="array" ref="F1469">IF(E1469="","",XLOOKUP(E1469,DATOS!$D$6:$D2624,DATOS!$C$6:$C2624,0,0,1))</f>
        <v/>
      </c>
      <c r="G1469" s="189"/>
      <c r="H1469" s="189"/>
      <c r="I1469" s="270"/>
      <c r="J1469" s="270"/>
      <c r="K1469" s="270" t="str">
        <f t="shared" si="3"/>
        <v/>
      </c>
      <c r="L1469" s="271" t="str">
        <f t="shared" si="4"/>
        <v/>
      </c>
      <c r="M1469" s="279"/>
      <c r="N1469" s="282"/>
      <c r="O1469" s="274"/>
      <c r="P1469" s="275"/>
      <c r="Q1469" s="275" t="str">
        <f t="shared" si="6"/>
        <v/>
      </c>
      <c r="R1469" s="281">
        <f t="shared" si="7"/>
        <v>0</v>
      </c>
      <c r="S1469" s="232" t="str">
        <f t="array" ref="S1469">XLOOKUP(E1469,PESOS!$A$2:$A2624,PESOS!$E$2:$E2624,"")</f>
        <v/>
      </c>
      <c r="T1469" s="223" t="str">
        <f t="shared" si="8"/>
        <v/>
      </c>
      <c r="V1469" s="277" t="str">
        <f t="shared" si="9"/>
        <v/>
      </c>
      <c r="W1469" s="233"/>
    </row>
    <row r="1470">
      <c r="B1470" s="199"/>
      <c r="C1470" s="223"/>
      <c r="E1470" s="223"/>
      <c r="F1470" s="223" t="str">
        <f t="array" ref="F1470">IF(E1470="","",XLOOKUP(E1470,DATOS!$D$6:$D2624,DATOS!$C$6:$C2624,0,0,1))</f>
        <v/>
      </c>
      <c r="G1470" s="189"/>
      <c r="H1470" s="189"/>
      <c r="I1470" s="270"/>
      <c r="J1470" s="270"/>
      <c r="K1470" s="270" t="str">
        <f t="shared" si="3"/>
        <v/>
      </c>
      <c r="L1470" s="271" t="str">
        <f t="shared" si="4"/>
        <v/>
      </c>
      <c r="M1470" s="279"/>
      <c r="N1470" s="282"/>
      <c r="O1470" s="274"/>
      <c r="P1470" s="275"/>
      <c r="Q1470" s="275" t="str">
        <f t="shared" si="6"/>
        <v/>
      </c>
      <c r="R1470" s="281">
        <f t="shared" si="7"/>
        <v>0</v>
      </c>
      <c r="S1470" s="232" t="str">
        <f t="array" ref="S1470">XLOOKUP(E1470,PESOS!$A$2:$A2624,PESOS!$E$2:$E2624,"")</f>
        <v/>
      </c>
      <c r="T1470" s="223" t="str">
        <f t="shared" si="8"/>
        <v/>
      </c>
      <c r="V1470" s="277" t="str">
        <f t="shared" si="9"/>
        <v/>
      </c>
      <c r="W1470" s="233"/>
    </row>
    <row r="1471">
      <c r="B1471" s="199"/>
      <c r="C1471" s="223"/>
      <c r="E1471" s="223"/>
      <c r="F1471" s="223" t="str">
        <f t="array" ref="F1471">IF(E1471="","",XLOOKUP(E1471,DATOS!$D$6:$D2624,DATOS!$C$6:$C2624,0,0,1))</f>
        <v/>
      </c>
      <c r="G1471" s="189"/>
      <c r="H1471" s="189"/>
      <c r="I1471" s="270"/>
      <c r="J1471" s="270"/>
      <c r="K1471" s="270" t="str">
        <f t="shared" si="3"/>
        <v/>
      </c>
      <c r="L1471" s="271" t="str">
        <f t="shared" si="4"/>
        <v/>
      </c>
      <c r="M1471" s="279"/>
      <c r="N1471" s="282"/>
      <c r="O1471" s="274"/>
      <c r="P1471" s="275"/>
      <c r="Q1471" s="275" t="str">
        <f t="shared" si="6"/>
        <v/>
      </c>
      <c r="R1471" s="281">
        <f t="shared" si="7"/>
        <v>0</v>
      </c>
      <c r="S1471" s="232" t="str">
        <f t="array" ref="S1471">XLOOKUP(E1471,PESOS!$A$2:$A2624,PESOS!$E$2:$E2624,"")</f>
        <v/>
      </c>
      <c r="T1471" s="223" t="str">
        <f t="shared" si="8"/>
        <v/>
      </c>
      <c r="V1471" s="277" t="str">
        <f t="shared" si="9"/>
        <v/>
      </c>
      <c r="W1471" s="233"/>
    </row>
    <row r="1472">
      <c r="B1472" s="199"/>
      <c r="C1472" s="223"/>
      <c r="E1472" s="223"/>
      <c r="F1472" s="223" t="str">
        <f t="array" ref="F1472">IF(E1472="","",XLOOKUP(E1472,DATOS!$D$6:$D2624,DATOS!$C$6:$C2624,0,0,1))</f>
        <v/>
      </c>
      <c r="G1472" s="189"/>
      <c r="H1472" s="189"/>
      <c r="I1472" s="270"/>
      <c r="J1472" s="270"/>
      <c r="K1472" s="270" t="str">
        <f t="shared" si="3"/>
        <v/>
      </c>
      <c r="L1472" s="271" t="str">
        <f t="shared" si="4"/>
        <v/>
      </c>
      <c r="M1472" s="279"/>
      <c r="N1472" s="282"/>
      <c r="O1472" s="274"/>
      <c r="P1472" s="275"/>
      <c r="Q1472" s="275" t="str">
        <f t="shared" si="6"/>
        <v/>
      </c>
      <c r="R1472" s="281">
        <f t="shared" si="7"/>
        <v>0</v>
      </c>
      <c r="S1472" s="232" t="str">
        <f t="array" ref="S1472">XLOOKUP(E1472,PESOS!$A$2:$A2624,PESOS!$E$2:$E2624,"")</f>
        <v/>
      </c>
      <c r="T1472" s="223" t="str">
        <f t="shared" si="8"/>
        <v/>
      </c>
      <c r="V1472" s="277" t="str">
        <f t="shared" si="9"/>
        <v/>
      </c>
      <c r="W1472" s="233"/>
    </row>
    <row r="1473">
      <c r="B1473" s="199"/>
      <c r="C1473" s="223"/>
      <c r="E1473" s="223"/>
      <c r="F1473" s="223" t="str">
        <f t="array" ref="F1473">IF(E1473="","",XLOOKUP(E1473,DATOS!$D$6:$D2624,DATOS!$C$6:$C2624,0,0,1))</f>
        <v/>
      </c>
      <c r="G1473" s="189"/>
      <c r="H1473" s="189"/>
      <c r="I1473" s="270"/>
      <c r="J1473" s="270"/>
      <c r="K1473" s="270" t="str">
        <f t="shared" si="3"/>
        <v/>
      </c>
      <c r="L1473" s="271" t="str">
        <f t="shared" si="4"/>
        <v/>
      </c>
      <c r="M1473" s="279"/>
      <c r="N1473" s="282"/>
      <c r="O1473" s="274"/>
      <c r="P1473" s="275"/>
      <c r="Q1473" s="275" t="str">
        <f t="shared" si="6"/>
        <v/>
      </c>
      <c r="R1473" s="281">
        <f t="shared" si="7"/>
        <v>0</v>
      </c>
      <c r="S1473" s="232" t="str">
        <f t="array" ref="S1473">XLOOKUP(E1473,PESOS!$A$2:$A2624,PESOS!$E$2:$E2624,"")</f>
        <v/>
      </c>
      <c r="T1473" s="223" t="str">
        <f t="shared" si="8"/>
        <v/>
      </c>
      <c r="V1473" s="277" t="str">
        <f t="shared" si="9"/>
        <v/>
      </c>
      <c r="W1473" s="233"/>
    </row>
    <row r="1474">
      <c r="B1474" s="199"/>
      <c r="C1474" s="223"/>
      <c r="E1474" s="223"/>
      <c r="F1474" s="223" t="str">
        <f t="array" ref="F1474">IF(E1474="","",XLOOKUP(E1474,DATOS!$D$6:$D2624,DATOS!$C$6:$C2624,0,0,1))</f>
        <v/>
      </c>
      <c r="G1474" s="189"/>
      <c r="H1474" s="189"/>
      <c r="I1474" s="270"/>
      <c r="J1474" s="270"/>
      <c r="K1474" s="270" t="str">
        <f t="shared" si="3"/>
        <v/>
      </c>
      <c r="L1474" s="271" t="str">
        <f t="shared" si="4"/>
        <v/>
      </c>
      <c r="M1474" s="279"/>
      <c r="N1474" s="282"/>
      <c r="O1474" s="274"/>
      <c r="P1474" s="275"/>
      <c r="Q1474" s="275" t="str">
        <f t="shared" si="6"/>
        <v/>
      </c>
      <c r="R1474" s="281">
        <f t="shared" si="7"/>
        <v>0</v>
      </c>
      <c r="S1474" s="232" t="str">
        <f t="array" ref="S1474">XLOOKUP(E1474,PESOS!$A$2:$A2624,PESOS!$E$2:$E2624,"")</f>
        <v/>
      </c>
      <c r="T1474" s="223" t="str">
        <f t="shared" si="8"/>
        <v/>
      </c>
      <c r="V1474" s="277" t="str">
        <f t="shared" si="9"/>
        <v/>
      </c>
      <c r="W1474" s="233"/>
    </row>
    <row r="1475">
      <c r="B1475" s="199"/>
      <c r="C1475" s="223"/>
      <c r="E1475" s="223"/>
      <c r="F1475" s="223" t="str">
        <f t="array" ref="F1475">IF(E1475="","",XLOOKUP(E1475,DATOS!$D$6:$D2624,DATOS!$C$6:$C2624,0,0,1))</f>
        <v/>
      </c>
      <c r="G1475" s="189"/>
      <c r="H1475" s="189"/>
      <c r="I1475" s="270"/>
      <c r="J1475" s="270"/>
      <c r="K1475" s="270" t="str">
        <f t="shared" si="3"/>
        <v/>
      </c>
      <c r="L1475" s="271" t="str">
        <f t="shared" si="4"/>
        <v/>
      </c>
      <c r="M1475" s="279"/>
      <c r="N1475" s="282"/>
      <c r="O1475" s="274"/>
      <c r="P1475" s="275"/>
      <c r="Q1475" s="275" t="str">
        <f t="shared" si="6"/>
        <v/>
      </c>
      <c r="R1475" s="281">
        <f t="shared" si="7"/>
        <v>0</v>
      </c>
      <c r="S1475" s="232" t="str">
        <f t="array" ref="S1475">XLOOKUP(E1475,PESOS!$A$2:$A2624,PESOS!$E$2:$E2624,"")</f>
        <v/>
      </c>
      <c r="T1475" s="223" t="str">
        <f t="shared" si="8"/>
        <v/>
      </c>
      <c r="V1475" s="277" t="str">
        <f t="shared" si="9"/>
        <v/>
      </c>
      <c r="W1475" s="233"/>
    </row>
    <row r="1476">
      <c r="B1476" s="199"/>
      <c r="C1476" s="223"/>
      <c r="E1476" s="223"/>
      <c r="F1476" s="223" t="str">
        <f t="array" ref="F1476">IF(E1476="","",XLOOKUP(E1476,DATOS!$D$6:$D2624,DATOS!$C$6:$C2624,0,0,1))</f>
        <v/>
      </c>
      <c r="G1476" s="189"/>
      <c r="H1476" s="189"/>
      <c r="I1476" s="270"/>
      <c r="J1476" s="270"/>
      <c r="K1476" s="270" t="str">
        <f t="shared" si="3"/>
        <v/>
      </c>
      <c r="L1476" s="271" t="str">
        <f t="shared" si="4"/>
        <v/>
      </c>
      <c r="M1476" s="279"/>
      <c r="N1476" s="282"/>
      <c r="O1476" s="274"/>
      <c r="P1476" s="275"/>
      <c r="Q1476" s="275" t="str">
        <f t="shared" si="6"/>
        <v/>
      </c>
      <c r="R1476" s="281">
        <f t="shared" si="7"/>
        <v>0</v>
      </c>
      <c r="S1476" s="232" t="str">
        <f t="array" ref="S1476">XLOOKUP(E1476,PESOS!$A$2:$A2624,PESOS!$E$2:$E2624,"")</f>
        <v/>
      </c>
      <c r="T1476" s="223" t="str">
        <f t="shared" si="8"/>
        <v/>
      </c>
      <c r="V1476" s="277" t="str">
        <f t="shared" si="9"/>
        <v/>
      </c>
      <c r="W1476" s="233"/>
    </row>
    <row r="1477">
      <c r="B1477" s="199"/>
      <c r="C1477" s="223"/>
      <c r="E1477" s="223"/>
      <c r="F1477" s="223" t="str">
        <f t="array" ref="F1477">IF(E1477="","",XLOOKUP(E1477,DATOS!$D$6:$D2624,DATOS!$C$6:$C2624,0,0,1))</f>
        <v/>
      </c>
      <c r="G1477" s="189"/>
      <c r="H1477" s="189"/>
      <c r="I1477" s="270"/>
      <c r="J1477" s="270"/>
      <c r="K1477" s="270" t="str">
        <f t="shared" si="3"/>
        <v/>
      </c>
      <c r="L1477" s="271" t="str">
        <f t="shared" si="4"/>
        <v/>
      </c>
      <c r="M1477" s="279"/>
      <c r="N1477" s="282"/>
      <c r="O1477" s="274"/>
      <c r="P1477" s="275"/>
      <c r="Q1477" s="275" t="str">
        <f t="shared" si="6"/>
        <v/>
      </c>
      <c r="R1477" s="281">
        <f t="shared" si="7"/>
        <v>0</v>
      </c>
      <c r="S1477" s="232" t="str">
        <f t="array" ref="S1477">XLOOKUP(E1477,PESOS!$A$2:$A2624,PESOS!$E$2:$E2624,"")</f>
        <v/>
      </c>
      <c r="T1477" s="223" t="str">
        <f t="shared" si="8"/>
        <v/>
      </c>
      <c r="V1477" s="277" t="str">
        <f t="shared" si="9"/>
        <v/>
      </c>
      <c r="W1477" s="233"/>
    </row>
    <row r="1478">
      <c r="B1478" s="199"/>
      <c r="C1478" s="223"/>
      <c r="E1478" s="223"/>
      <c r="F1478" s="223" t="str">
        <f t="array" ref="F1478">IF(E1478="","",XLOOKUP(E1478,DATOS!$D$6:$D2624,DATOS!$C$6:$C2624,0,0,1))</f>
        <v/>
      </c>
      <c r="G1478" s="189"/>
      <c r="H1478" s="189"/>
      <c r="I1478" s="270"/>
      <c r="J1478" s="270"/>
      <c r="K1478" s="270" t="str">
        <f t="shared" si="3"/>
        <v/>
      </c>
      <c r="L1478" s="271" t="str">
        <f t="shared" si="4"/>
        <v/>
      </c>
      <c r="M1478" s="279"/>
      <c r="N1478" s="282"/>
      <c r="O1478" s="274"/>
      <c r="P1478" s="275"/>
      <c r="Q1478" s="275" t="str">
        <f t="shared" si="6"/>
        <v/>
      </c>
      <c r="R1478" s="281">
        <f t="shared" si="7"/>
        <v>0</v>
      </c>
      <c r="S1478" s="232" t="str">
        <f t="array" ref="S1478">XLOOKUP(E1478,PESOS!$A$2:$A2624,PESOS!$E$2:$E2624,"")</f>
        <v/>
      </c>
      <c r="T1478" s="223" t="str">
        <f t="shared" si="8"/>
        <v/>
      </c>
      <c r="V1478" s="277" t="str">
        <f t="shared" si="9"/>
        <v/>
      </c>
      <c r="W1478" s="233"/>
    </row>
    <row r="1479">
      <c r="B1479" s="199"/>
      <c r="C1479" s="223"/>
      <c r="E1479" s="223"/>
      <c r="F1479" s="223" t="str">
        <f t="array" ref="F1479">IF(E1479="","",XLOOKUP(E1479,DATOS!$D$6:$D2624,DATOS!$C$6:$C2624,0,0,1))</f>
        <v/>
      </c>
      <c r="G1479" s="189"/>
      <c r="H1479" s="189"/>
      <c r="I1479" s="270"/>
      <c r="J1479" s="270"/>
      <c r="K1479" s="270" t="str">
        <f t="shared" si="3"/>
        <v/>
      </c>
      <c r="L1479" s="271" t="str">
        <f t="shared" si="4"/>
        <v/>
      </c>
      <c r="M1479" s="279"/>
      <c r="N1479" s="282"/>
      <c r="O1479" s="274"/>
      <c r="P1479" s="275"/>
      <c r="Q1479" s="275" t="str">
        <f t="shared" si="6"/>
        <v/>
      </c>
      <c r="R1479" s="281">
        <f t="shared" si="7"/>
        <v>0</v>
      </c>
      <c r="S1479" s="232" t="str">
        <f t="array" ref="S1479">XLOOKUP(E1479,PESOS!$A$2:$A2624,PESOS!$E$2:$E2624,"")</f>
        <v/>
      </c>
      <c r="T1479" s="223" t="str">
        <f t="shared" si="8"/>
        <v/>
      </c>
      <c r="V1479" s="277" t="str">
        <f t="shared" si="9"/>
        <v/>
      </c>
      <c r="W1479" s="233"/>
    </row>
    <row r="1480">
      <c r="B1480" s="199"/>
      <c r="C1480" s="223"/>
      <c r="E1480" s="223"/>
      <c r="F1480" s="223" t="str">
        <f t="array" ref="F1480">IF(E1480="","",XLOOKUP(E1480,DATOS!$D$6:$D2624,DATOS!$C$6:$C2624,0,0,1))</f>
        <v/>
      </c>
      <c r="G1480" s="189"/>
      <c r="H1480" s="189"/>
      <c r="I1480" s="270"/>
      <c r="J1480" s="270"/>
      <c r="K1480" s="270" t="str">
        <f t="shared" si="3"/>
        <v/>
      </c>
      <c r="L1480" s="271" t="str">
        <f t="shared" si="4"/>
        <v/>
      </c>
      <c r="M1480" s="279"/>
      <c r="N1480" s="282"/>
      <c r="O1480" s="274"/>
      <c r="P1480" s="275"/>
      <c r="Q1480" s="275" t="str">
        <f t="shared" si="6"/>
        <v/>
      </c>
      <c r="R1480" s="281">
        <f t="shared" si="7"/>
        <v>0</v>
      </c>
      <c r="S1480" s="232" t="str">
        <f t="array" ref="S1480">XLOOKUP(E1480,PESOS!$A$2:$A2624,PESOS!$E$2:$E2624,"")</f>
        <v/>
      </c>
      <c r="T1480" s="223" t="str">
        <f t="shared" si="8"/>
        <v/>
      </c>
      <c r="V1480" s="277" t="str">
        <f t="shared" si="9"/>
        <v/>
      </c>
      <c r="W1480" s="233"/>
    </row>
    <row r="1481">
      <c r="B1481" s="199"/>
      <c r="C1481" s="223"/>
      <c r="E1481" s="223"/>
      <c r="F1481" s="223" t="str">
        <f t="array" ref="F1481">IF(E1481="","",XLOOKUP(E1481,DATOS!$D$6:$D2624,DATOS!$C$6:$C2624,0,0,1))</f>
        <v/>
      </c>
      <c r="G1481" s="189"/>
      <c r="H1481" s="189"/>
      <c r="I1481" s="270"/>
      <c r="J1481" s="270"/>
      <c r="K1481" s="270" t="str">
        <f t="shared" si="3"/>
        <v/>
      </c>
      <c r="L1481" s="271" t="str">
        <f t="shared" si="4"/>
        <v/>
      </c>
      <c r="M1481" s="279"/>
      <c r="N1481" s="282"/>
      <c r="O1481" s="274"/>
      <c r="P1481" s="275"/>
      <c r="Q1481" s="275" t="str">
        <f t="shared" si="6"/>
        <v/>
      </c>
      <c r="R1481" s="281">
        <f t="shared" si="7"/>
        <v>0</v>
      </c>
      <c r="S1481" s="232" t="str">
        <f t="array" ref="S1481">XLOOKUP(E1481,PESOS!$A$2:$A2624,PESOS!$E$2:$E2624,"")</f>
        <v/>
      </c>
      <c r="T1481" s="223" t="str">
        <f t="shared" si="8"/>
        <v/>
      </c>
      <c r="V1481" s="277" t="str">
        <f t="shared" si="9"/>
        <v/>
      </c>
      <c r="W1481" s="233"/>
    </row>
    <row r="1482">
      <c r="B1482" s="199"/>
      <c r="C1482" s="223"/>
      <c r="E1482" s="223"/>
      <c r="F1482" s="223" t="str">
        <f t="array" ref="F1482">IF(E1482="","",XLOOKUP(E1482,DATOS!$D$6:$D2624,DATOS!$C$6:$C2624,0,0,1))</f>
        <v/>
      </c>
      <c r="G1482" s="189"/>
      <c r="H1482" s="189"/>
      <c r="I1482" s="270"/>
      <c r="J1482" s="270"/>
      <c r="K1482" s="270" t="str">
        <f t="shared" si="3"/>
        <v/>
      </c>
      <c r="L1482" s="271" t="str">
        <f t="shared" si="4"/>
        <v/>
      </c>
      <c r="M1482" s="279"/>
      <c r="N1482" s="282"/>
      <c r="O1482" s="274"/>
      <c r="P1482" s="275"/>
      <c r="Q1482" s="275" t="str">
        <f t="shared" si="6"/>
        <v/>
      </c>
      <c r="R1482" s="281">
        <f t="shared" si="7"/>
        <v>0</v>
      </c>
      <c r="S1482" s="232" t="str">
        <f t="array" ref="S1482">XLOOKUP(E1482,PESOS!$A$2:$A2624,PESOS!$E$2:$E2624,"")</f>
        <v/>
      </c>
      <c r="T1482" s="223" t="str">
        <f t="shared" si="8"/>
        <v/>
      </c>
      <c r="V1482" s="277" t="str">
        <f t="shared" si="9"/>
        <v/>
      </c>
      <c r="W1482" s="233"/>
    </row>
    <row r="1483">
      <c r="B1483" s="199"/>
      <c r="C1483" s="223"/>
      <c r="E1483" s="223"/>
      <c r="F1483" s="223" t="str">
        <f t="array" ref="F1483">IF(E1483="","",XLOOKUP(E1483,DATOS!$D$6:$D2624,DATOS!$C$6:$C2624,0,0,1))</f>
        <v/>
      </c>
      <c r="G1483" s="189"/>
      <c r="H1483" s="189"/>
      <c r="I1483" s="270"/>
      <c r="J1483" s="270"/>
      <c r="K1483" s="270" t="str">
        <f t="shared" si="3"/>
        <v/>
      </c>
      <c r="L1483" s="271" t="str">
        <f t="shared" si="4"/>
        <v/>
      </c>
      <c r="M1483" s="279"/>
      <c r="N1483" s="282"/>
      <c r="O1483" s="274"/>
      <c r="P1483" s="275"/>
      <c r="Q1483" s="275" t="str">
        <f t="shared" si="6"/>
        <v/>
      </c>
      <c r="R1483" s="281">
        <f t="shared" si="7"/>
        <v>0</v>
      </c>
      <c r="S1483" s="232" t="str">
        <f t="array" ref="S1483">XLOOKUP(E1483,PESOS!$A$2:$A2624,PESOS!$E$2:$E2624,"")</f>
        <v/>
      </c>
      <c r="T1483" s="223" t="str">
        <f t="shared" si="8"/>
        <v/>
      </c>
      <c r="V1483" s="277" t="str">
        <f t="shared" si="9"/>
        <v/>
      </c>
      <c r="W1483" s="233"/>
    </row>
    <row r="1484">
      <c r="B1484" s="199"/>
      <c r="C1484" s="223"/>
      <c r="E1484" s="223"/>
      <c r="F1484" s="223" t="str">
        <f t="array" ref="F1484">IF(E1484="","",XLOOKUP(E1484,DATOS!$D$6:$D2624,DATOS!$C$6:$C2624,0,0,1))</f>
        <v/>
      </c>
      <c r="G1484" s="189"/>
      <c r="H1484" s="189"/>
      <c r="I1484" s="270"/>
      <c r="J1484" s="270"/>
      <c r="K1484" s="270" t="str">
        <f t="shared" si="3"/>
        <v/>
      </c>
      <c r="L1484" s="271" t="str">
        <f t="shared" si="4"/>
        <v/>
      </c>
      <c r="M1484" s="279"/>
      <c r="N1484" s="282"/>
      <c r="O1484" s="274"/>
      <c r="P1484" s="275"/>
      <c r="Q1484" s="275" t="str">
        <f t="shared" si="6"/>
        <v/>
      </c>
      <c r="R1484" s="281">
        <f t="shared" si="7"/>
        <v>0</v>
      </c>
      <c r="S1484" s="232" t="str">
        <f t="array" ref="S1484">XLOOKUP(E1484,PESOS!$A$2:$A2624,PESOS!$E$2:$E2624,"")</f>
        <v/>
      </c>
      <c r="T1484" s="223" t="str">
        <f t="shared" si="8"/>
        <v/>
      </c>
      <c r="V1484" s="277" t="str">
        <f t="shared" si="9"/>
        <v/>
      </c>
      <c r="W1484" s="233"/>
    </row>
    <row r="1485">
      <c r="B1485" s="199"/>
      <c r="C1485" s="223"/>
      <c r="E1485" s="223"/>
      <c r="F1485" s="223" t="str">
        <f t="array" ref="F1485">IF(E1485="","",XLOOKUP(E1485,DATOS!$D$6:$D2624,DATOS!$C$6:$C2624,0,0,1))</f>
        <v/>
      </c>
      <c r="G1485" s="189"/>
      <c r="H1485" s="189"/>
      <c r="I1485" s="270"/>
      <c r="J1485" s="270"/>
      <c r="K1485" s="270" t="str">
        <f t="shared" si="3"/>
        <v/>
      </c>
      <c r="L1485" s="271" t="str">
        <f t="shared" si="4"/>
        <v/>
      </c>
      <c r="M1485" s="279"/>
      <c r="N1485" s="282"/>
      <c r="O1485" s="274"/>
      <c r="P1485" s="275"/>
      <c r="Q1485" s="275" t="str">
        <f t="shared" si="6"/>
        <v/>
      </c>
      <c r="R1485" s="281">
        <f t="shared" si="7"/>
        <v>0</v>
      </c>
      <c r="S1485" s="232" t="str">
        <f t="array" ref="S1485">XLOOKUP(E1485,PESOS!$A$2:$A2624,PESOS!$E$2:$E2624,"")</f>
        <v/>
      </c>
      <c r="T1485" s="223" t="str">
        <f t="shared" si="8"/>
        <v/>
      </c>
      <c r="V1485" s="277" t="str">
        <f t="shared" si="9"/>
        <v/>
      </c>
      <c r="W1485" s="233"/>
    </row>
    <row r="1486">
      <c r="B1486" s="199"/>
      <c r="C1486" s="223"/>
      <c r="E1486" s="223"/>
      <c r="F1486" s="223" t="str">
        <f t="array" ref="F1486">IF(E1486="","",XLOOKUP(E1486,DATOS!$D$6:$D2624,DATOS!$C$6:$C2624,0,0,1))</f>
        <v/>
      </c>
      <c r="G1486" s="189"/>
      <c r="H1486" s="189"/>
      <c r="I1486" s="270"/>
      <c r="J1486" s="270"/>
      <c r="K1486" s="270" t="str">
        <f t="shared" si="3"/>
        <v/>
      </c>
      <c r="L1486" s="271" t="str">
        <f t="shared" si="4"/>
        <v/>
      </c>
      <c r="M1486" s="279"/>
      <c r="N1486" s="282"/>
      <c r="O1486" s="274"/>
      <c r="P1486" s="275"/>
      <c r="Q1486" s="275" t="str">
        <f t="shared" si="6"/>
        <v/>
      </c>
      <c r="R1486" s="281">
        <f t="shared" si="7"/>
        <v>0</v>
      </c>
      <c r="S1486" s="232" t="str">
        <f t="array" ref="S1486">XLOOKUP(E1486,PESOS!$A$2:$A2624,PESOS!$E$2:$E2624,"")</f>
        <v/>
      </c>
      <c r="T1486" s="223" t="str">
        <f t="shared" si="8"/>
        <v/>
      </c>
      <c r="V1486" s="277" t="str">
        <f t="shared" si="9"/>
        <v/>
      </c>
      <c r="W1486" s="233"/>
    </row>
    <row r="1487">
      <c r="B1487" s="199"/>
      <c r="C1487" s="223"/>
      <c r="E1487" s="223"/>
      <c r="F1487" s="223" t="str">
        <f t="array" ref="F1487">IF(E1487="","",XLOOKUP(E1487,DATOS!$D$6:$D2624,DATOS!$C$6:$C2624,0,0,1))</f>
        <v/>
      </c>
      <c r="G1487" s="189"/>
      <c r="H1487" s="189"/>
      <c r="I1487" s="270"/>
      <c r="J1487" s="270"/>
      <c r="K1487" s="270" t="str">
        <f t="shared" si="3"/>
        <v/>
      </c>
      <c r="L1487" s="271" t="str">
        <f t="shared" si="4"/>
        <v/>
      </c>
      <c r="M1487" s="279"/>
      <c r="N1487" s="282"/>
      <c r="O1487" s="274"/>
      <c r="P1487" s="275"/>
      <c r="Q1487" s="275" t="str">
        <f t="shared" si="6"/>
        <v/>
      </c>
      <c r="R1487" s="281">
        <f t="shared" si="7"/>
        <v>0</v>
      </c>
      <c r="S1487" s="232" t="str">
        <f t="array" ref="S1487">XLOOKUP(E1487,PESOS!$A$2:$A2624,PESOS!$E$2:$E2624,"")</f>
        <v/>
      </c>
      <c r="T1487" s="223" t="str">
        <f t="shared" si="8"/>
        <v/>
      </c>
      <c r="V1487" s="277" t="str">
        <f t="shared" si="9"/>
        <v/>
      </c>
      <c r="W1487" s="233"/>
    </row>
    <row r="1488">
      <c r="B1488" s="199"/>
      <c r="C1488" s="223"/>
      <c r="E1488" s="223"/>
      <c r="F1488" s="223" t="str">
        <f t="array" ref="F1488">IF(E1488="","",XLOOKUP(E1488,DATOS!$D$6:$D2624,DATOS!$C$6:$C2624,0,0,1))</f>
        <v/>
      </c>
      <c r="G1488" s="189"/>
      <c r="H1488" s="189"/>
      <c r="I1488" s="270"/>
      <c r="J1488" s="270"/>
      <c r="K1488" s="270" t="str">
        <f t="shared" si="3"/>
        <v/>
      </c>
      <c r="L1488" s="271" t="str">
        <f t="shared" si="4"/>
        <v/>
      </c>
      <c r="M1488" s="279"/>
      <c r="N1488" s="282"/>
      <c r="O1488" s="274"/>
      <c r="P1488" s="275"/>
      <c r="Q1488" s="275" t="str">
        <f t="shared" si="6"/>
        <v/>
      </c>
      <c r="R1488" s="281">
        <f t="shared" si="7"/>
        <v>0</v>
      </c>
      <c r="S1488" s="232" t="str">
        <f t="array" ref="S1488">XLOOKUP(E1488,PESOS!$A$2:$A2624,PESOS!$E$2:$E2624,"")</f>
        <v/>
      </c>
      <c r="T1488" s="223" t="str">
        <f t="shared" si="8"/>
        <v/>
      </c>
      <c r="V1488" s="277" t="str">
        <f t="shared" si="9"/>
        <v/>
      </c>
      <c r="W1488" s="233"/>
    </row>
    <row r="1489">
      <c r="B1489" s="199"/>
      <c r="C1489" s="223"/>
      <c r="E1489" s="223"/>
      <c r="F1489" s="223" t="str">
        <f t="array" ref="F1489">IF(E1489="","",XLOOKUP(E1489,DATOS!$D$6:$D2624,DATOS!$C$6:$C2624,0,0,1))</f>
        <v/>
      </c>
      <c r="G1489" s="189"/>
      <c r="H1489" s="189"/>
      <c r="I1489" s="270"/>
      <c r="J1489" s="270"/>
      <c r="K1489" s="270" t="str">
        <f t="shared" si="3"/>
        <v/>
      </c>
      <c r="L1489" s="271" t="str">
        <f t="shared" si="4"/>
        <v/>
      </c>
      <c r="M1489" s="279"/>
      <c r="N1489" s="282"/>
      <c r="O1489" s="274"/>
      <c r="P1489" s="275"/>
      <c r="Q1489" s="275" t="str">
        <f t="shared" si="6"/>
        <v/>
      </c>
      <c r="R1489" s="281">
        <f t="shared" si="7"/>
        <v>0</v>
      </c>
      <c r="S1489" s="232" t="str">
        <f t="array" ref="S1489">XLOOKUP(E1489,PESOS!$A$2:$A2624,PESOS!$E$2:$E2624,"")</f>
        <v/>
      </c>
      <c r="T1489" s="223" t="str">
        <f t="shared" si="8"/>
        <v/>
      </c>
      <c r="V1489" s="277" t="str">
        <f t="shared" si="9"/>
        <v/>
      </c>
      <c r="W1489" s="233"/>
    </row>
    <row r="1490">
      <c r="B1490" s="199"/>
      <c r="C1490" s="223"/>
      <c r="E1490" s="223"/>
      <c r="F1490" s="223" t="str">
        <f t="array" ref="F1490">IF(E1490="","",XLOOKUP(E1490,DATOS!$D$6:$D2624,DATOS!$C$6:$C2624,0,0,1))</f>
        <v/>
      </c>
      <c r="G1490" s="189"/>
      <c r="H1490" s="189"/>
      <c r="I1490" s="270"/>
      <c r="J1490" s="270"/>
      <c r="K1490" s="270" t="str">
        <f t="shared" si="3"/>
        <v/>
      </c>
      <c r="L1490" s="271" t="str">
        <f t="shared" si="4"/>
        <v/>
      </c>
      <c r="M1490" s="279"/>
      <c r="N1490" s="282"/>
      <c r="O1490" s="274"/>
      <c r="P1490" s="275"/>
      <c r="Q1490" s="275" t="str">
        <f t="shared" si="6"/>
        <v/>
      </c>
      <c r="R1490" s="281">
        <f t="shared" si="7"/>
        <v>0</v>
      </c>
      <c r="S1490" s="232" t="str">
        <f t="array" ref="S1490">XLOOKUP(E1490,PESOS!$A$2:$A2624,PESOS!$E$2:$E2624,"")</f>
        <v/>
      </c>
      <c r="T1490" s="223" t="str">
        <f t="shared" si="8"/>
        <v/>
      </c>
      <c r="V1490" s="277" t="str">
        <f t="shared" si="9"/>
        <v/>
      </c>
      <c r="W1490" s="233"/>
    </row>
    <row r="1491">
      <c r="B1491" s="199"/>
      <c r="C1491" s="223"/>
      <c r="E1491" s="223"/>
      <c r="F1491" s="223" t="str">
        <f t="array" ref="F1491">IF(E1491="","",XLOOKUP(E1491,DATOS!$D$6:$D2624,DATOS!$C$6:$C2624,0,0,1))</f>
        <v/>
      </c>
      <c r="G1491" s="189"/>
      <c r="H1491" s="189"/>
      <c r="I1491" s="270"/>
      <c r="J1491" s="270"/>
      <c r="K1491" s="270" t="str">
        <f t="shared" si="3"/>
        <v/>
      </c>
      <c r="L1491" s="271" t="str">
        <f t="shared" si="4"/>
        <v/>
      </c>
      <c r="M1491" s="279"/>
      <c r="N1491" s="282"/>
      <c r="O1491" s="274"/>
      <c r="P1491" s="275"/>
      <c r="Q1491" s="275" t="str">
        <f t="shared" si="6"/>
        <v/>
      </c>
      <c r="R1491" s="281">
        <f t="shared" si="7"/>
        <v>0</v>
      </c>
      <c r="S1491" s="232" t="str">
        <f t="array" ref="S1491">XLOOKUP(E1491,PESOS!$A$2:$A2624,PESOS!$E$2:$E2624,"")</f>
        <v/>
      </c>
      <c r="T1491" s="223" t="str">
        <f t="shared" si="8"/>
        <v/>
      </c>
      <c r="V1491" s="277" t="str">
        <f t="shared" si="9"/>
        <v/>
      </c>
      <c r="W1491" s="233"/>
    </row>
    <row r="1492">
      <c r="B1492" s="199"/>
      <c r="C1492" s="223"/>
      <c r="E1492" s="223"/>
      <c r="F1492" s="223" t="str">
        <f t="array" ref="F1492">IF(E1492="","",XLOOKUP(E1492,DATOS!$D$6:$D2624,DATOS!$C$6:$C2624,0,0,1))</f>
        <v/>
      </c>
      <c r="G1492" s="189"/>
      <c r="H1492" s="189"/>
      <c r="I1492" s="270"/>
      <c r="J1492" s="270"/>
      <c r="K1492" s="270" t="str">
        <f t="shared" si="3"/>
        <v/>
      </c>
      <c r="L1492" s="271" t="str">
        <f t="shared" si="4"/>
        <v/>
      </c>
      <c r="M1492" s="279"/>
      <c r="N1492" s="282"/>
      <c r="O1492" s="274"/>
      <c r="P1492" s="275"/>
      <c r="Q1492" s="275" t="str">
        <f t="shared" si="6"/>
        <v/>
      </c>
      <c r="R1492" s="281">
        <f t="shared" si="7"/>
        <v>0</v>
      </c>
      <c r="S1492" s="232" t="str">
        <f t="array" ref="S1492">XLOOKUP(E1492,PESOS!$A$2:$A2624,PESOS!$E$2:$E2624,"")</f>
        <v/>
      </c>
      <c r="T1492" s="223" t="str">
        <f t="shared" si="8"/>
        <v/>
      </c>
      <c r="V1492" s="277" t="str">
        <f t="shared" si="9"/>
        <v/>
      </c>
      <c r="W1492" s="233"/>
    </row>
    <row r="1493">
      <c r="B1493" s="199"/>
      <c r="C1493" s="223"/>
      <c r="E1493" s="223"/>
      <c r="F1493" s="223" t="str">
        <f t="array" ref="F1493">IF(E1493="","",XLOOKUP(E1493,DATOS!$D$6:$D2624,DATOS!$C$6:$C2624,0,0,1))</f>
        <v/>
      </c>
      <c r="G1493" s="189"/>
      <c r="H1493" s="189"/>
      <c r="I1493" s="270"/>
      <c r="J1493" s="270"/>
      <c r="K1493" s="270" t="str">
        <f t="shared" si="3"/>
        <v/>
      </c>
      <c r="L1493" s="271" t="str">
        <f t="shared" si="4"/>
        <v/>
      </c>
      <c r="M1493" s="279"/>
      <c r="N1493" s="282"/>
      <c r="O1493" s="274"/>
      <c r="P1493" s="275"/>
      <c r="Q1493" s="275" t="str">
        <f t="shared" si="6"/>
        <v/>
      </c>
      <c r="R1493" s="281">
        <f t="shared" si="7"/>
        <v>0</v>
      </c>
      <c r="S1493" s="232" t="str">
        <f t="array" ref="S1493">XLOOKUP(E1493,PESOS!$A$2:$A2624,PESOS!$E$2:$E2624,"")</f>
        <v/>
      </c>
      <c r="T1493" s="223" t="str">
        <f t="shared" si="8"/>
        <v/>
      </c>
      <c r="V1493" s="277" t="str">
        <f t="shared" si="9"/>
        <v/>
      </c>
      <c r="W1493" s="233"/>
    </row>
    <row r="1494">
      <c r="B1494" s="199"/>
      <c r="C1494" s="223"/>
      <c r="E1494" s="223"/>
      <c r="F1494" s="223" t="str">
        <f t="array" ref="F1494">IF(E1494="","",XLOOKUP(E1494,DATOS!$D$6:$D2624,DATOS!$C$6:$C2624,0,0,1))</f>
        <v/>
      </c>
      <c r="G1494" s="189"/>
      <c r="H1494" s="189"/>
      <c r="I1494" s="270"/>
      <c r="J1494" s="270"/>
      <c r="K1494" s="270" t="str">
        <f t="shared" si="3"/>
        <v/>
      </c>
      <c r="L1494" s="271" t="str">
        <f t="shared" si="4"/>
        <v/>
      </c>
      <c r="M1494" s="279"/>
      <c r="N1494" s="282"/>
      <c r="O1494" s="274"/>
      <c r="P1494" s="275"/>
      <c r="Q1494" s="275" t="str">
        <f t="shared" si="6"/>
        <v/>
      </c>
      <c r="R1494" s="281">
        <f t="shared" si="7"/>
        <v>0</v>
      </c>
      <c r="S1494" s="232" t="str">
        <f t="array" ref="S1494">XLOOKUP(E1494,PESOS!$A$2:$A2624,PESOS!$E$2:$E2624,"")</f>
        <v/>
      </c>
      <c r="T1494" s="223" t="str">
        <f t="shared" si="8"/>
        <v/>
      </c>
      <c r="V1494" s="277" t="str">
        <f t="shared" si="9"/>
        <v/>
      </c>
      <c r="W1494" s="233"/>
    </row>
    <row r="1495">
      <c r="B1495" s="199"/>
      <c r="C1495" s="223"/>
      <c r="E1495" s="223"/>
      <c r="F1495" s="223" t="str">
        <f t="array" ref="F1495">IF(E1495="","",XLOOKUP(E1495,DATOS!$D$6:$D2624,DATOS!$C$6:$C2624,0,0,1))</f>
        <v/>
      </c>
      <c r="G1495" s="189"/>
      <c r="H1495" s="189"/>
      <c r="I1495" s="270"/>
      <c r="J1495" s="270"/>
      <c r="K1495" s="270" t="str">
        <f t="shared" si="3"/>
        <v/>
      </c>
      <c r="L1495" s="271" t="str">
        <f t="shared" si="4"/>
        <v/>
      </c>
      <c r="M1495" s="279"/>
      <c r="N1495" s="282"/>
      <c r="O1495" s="274"/>
      <c r="P1495" s="275"/>
      <c r="Q1495" s="275" t="str">
        <f t="shared" si="6"/>
        <v/>
      </c>
      <c r="R1495" s="281">
        <f t="shared" si="7"/>
        <v>0</v>
      </c>
      <c r="S1495" s="232" t="str">
        <f t="array" ref="S1495">XLOOKUP(E1495,PESOS!$A$2:$A2624,PESOS!$E$2:$E2624,"")</f>
        <v/>
      </c>
      <c r="T1495" s="223" t="str">
        <f t="shared" si="8"/>
        <v/>
      </c>
      <c r="V1495" s="277" t="str">
        <f t="shared" si="9"/>
        <v/>
      </c>
      <c r="W1495" s="233"/>
    </row>
    <row r="1496">
      <c r="B1496" s="199"/>
      <c r="C1496" s="223"/>
      <c r="E1496" s="223"/>
      <c r="F1496" s="223" t="str">
        <f t="array" ref="F1496">IF(E1496="","",XLOOKUP(E1496,DATOS!$D$6:$D2624,DATOS!$C$6:$C2624,0,0,1))</f>
        <v/>
      </c>
      <c r="G1496" s="189"/>
      <c r="H1496" s="189"/>
      <c r="I1496" s="270"/>
      <c r="J1496" s="270"/>
      <c r="K1496" s="270" t="str">
        <f t="shared" si="3"/>
        <v/>
      </c>
      <c r="L1496" s="271" t="str">
        <f t="shared" si="4"/>
        <v/>
      </c>
      <c r="M1496" s="279"/>
      <c r="N1496" s="282"/>
      <c r="O1496" s="274"/>
      <c r="P1496" s="275"/>
      <c r="Q1496" s="275" t="str">
        <f t="shared" si="6"/>
        <v/>
      </c>
      <c r="R1496" s="281">
        <f t="shared" si="7"/>
        <v>0</v>
      </c>
      <c r="S1496" s="232" t="str">
        <f t="array" ref="S1496">XLOOKUP(E1496,PESOS!$A$2:$A2624,PESOS!$E$2:$E2624,"")</f>
        <v/>
      </c>
      <c r="T1496" s="223" t="str">
        <f t="shared" si="8"/>
        <v/>
      </c>
      <c r="V1496" s="277" t="str">
        <f t="shared" si="9"/>
        <v/>
      </c>
      <c r="W1496" s="233"/>
    </row>
    <row r="1497">
      <c r="B1497" s="199"/>
      <c r="C1497" s="223"/>
      <c r="E1497" s="223"/>
      <c r="F1497" s="223" t="str">
        <f t="array" ref="F1497">IF(E1497="","",XLOOKUP(E1497,DATOS!$D$6:$D2624,DATOS!$C$6:$C2624,0,0,1))</f>
        <v/>
      </c>
      <c r="G1497" s="189"/>
      <c r="H1497" s="189"/>
      <c r="I1497" s="270"/>
      <c r="J1497" s="270"/>
      <c r="K1497" s="270" t="str">
        <f t="shared" si="3"/>
        <v/>
      </c>
      <c r="L1497" s="271" t="str">
        <f t="shared" si="4"/>
        <v/>
      </c>
      <c r="M1497" s="279"/>
      <c r="N1497" s="282"/>
      <c r="O1497" s="274"/>
      <c r="P1497" s="275"/>
      <c r="Q1497" s="275" t="str">
        <f t="shared" si="6"/>
        <v/>
      </c>
      <c r="R1497" s="281">
        <f t="shared" si="7"/>
        <v>0</v>
      </c>
      <c r="S1497" s="232" t="str">
        <f t="array" ref="S1497">XLOOKUP(E1497,PESOS!$A$2:$A2624,PESOS!$E$2:$E2624,"")</f>
        <v/>
      </c>
      <c r="T1497" s="223" t="str">
        <f t="shared" si="8"/>
        <v/>
      </c>
      <c r="V1497" s="277" t="str">
        <f t="shared" si="9"/>
        <v/>
      </c>
      <c r="W1497" s="233"/>
    </row>
    <row r="1498">
      <c r="B1498" s="199"/>
      <c r="C1498" s="223"/>
      <c r="E1498" s="223"/>
      <c r="F1498" s="223" t="str">
        <f t="array" ref="F1498">IF(E1498="","",XLOOKUP(E1498,DATOS!$D$6:$D2624,DATOS!$C$6:$C2624,0,0,1))</f>
        <v/>
      </c>
      <c r="G1498" s="189"/>
      <c r="H1498" s="189"/>
      <c r="I1498" s="270"/>
      <c r="J1498" s="270"/>
      <c r="K1498" s="270" t="str">
        <f t="shared" si="3"/>
        <v/>
      </c>
      <c r="L1498" s="271" t="str">
        <f t="shared" si="4"/>
        <v/>
      </c>
      <c r="M1498" s="279"/>
      <c r="N1498" s="282"/>
      <c r="O1498" s="274"/>
      <c r="P1498" s="275"/>
      <c r="Q1498" s="275" t="str">
        <f t="shared" si="6"/>
        <v/>
      </c>
      <c r="R1498" s="281">
        <f t="shared" si="7"/>
        <v>0</v>
      </c>
      <c r="S1498" s="232" t="str">
        <f t="array" ref="S1498">XLOOKUP(E1498,PESOS!$A$2:$A2624,PESOS!$E$2:$E2624,"")</f>
        <v/>
      </c>
      <c r="T1498" s="223" t="str">
        <f t="shared" si="8"/>
        <v/>
      </c>
      <c r="V1498" s="277" t="str">
        <f t="shared" si="9"/>
        <v/>
      </c>
      <c r="W1498" s="233"/>
    </row>
    <row r="1499">
      <c r="B1499" s="199"/>
      <c r="C1499" s="223"/>
      <c r="E1499" s="223"/>
      <c r="F1499" s="223" t="str">
        <f t="array" ref="F1499">IF(E1499="","",XLOOKUP(E1499,DATOS!$D$6:$D2624,DATOS!$C$6:$C2624,0,0,1))</f>
        <v/>
      </c>
      <c r="G1499" s="189"/>
      <c r="H1499" s="189"/>
      <c r="I1499" s="270"/>
      <c r="J1499" s="270"/>
      <c r="K1499" s="270" t="str">
        <f t="shared" si="3"/>
        <v/>
      </c>
      <c r="L1499" s="271" t="str">
        <f t="shared" si="4"/>
        <v/>
      </c>
      <c r="M1499" s="279"/>
      <c r="N1499" s="282"/>
      <c r="O1499" s="274"/>
      <c r="P1499" s="275"/>
      <c r="Q1499" s="275" t="str">
        <f t="shared" si="6"/>
        <v/>
      </c>
      <c r="R1499" s="281">
        <f t="shared" si="7"/>
        <v>0</v>
      </c>
      <c r="S1499" s="232" t="str">
        <f t="array" ref="S1499">XLOOKUP(E1499,PESOS!$A$2:$A2624,PESOS!$E$2:$E2624,"")</f>
        <v/>
      </c>
      <c r="T1499" s="223" t="str">
        <f t="shared" si="8"/>
        <v/>
      </c>
      <c r="V1499" s="277" t="str">
        <f t="shared" si="9"/>
        <v/>
      </c>
      <c r="W1499" s="233"/>
    </row>
    <row r="1500">
      <c r="B1500" s="199"/>
      <c r="C1500" s="223"/>
      <c r="E1500" s="223"/>
      <c r="F1500" s="223" t="str">
        <f t="array" ref="F1500">IF(E1500="","",XLOOKUP(E1500,DATOS!$D$6:$D2624,DATOS!$C$6:$C2624,0,0,1))</f>
        <v/>
      </c>
      <c r="G1500" s="189"/>
      <c r="H1500" s="189"/>
      <c r="I1500" s="270"/>
      <c r="J1500" s="270"/>
      <c r="K1500" s="270" t="str">
        <f t="shared" si="3"/>
        <v/>
      </c>
      <c r="L1500" s="271" t="str">
        <f t="shared" si="4"/>
        <v/>
      </c>
      <c r="M1500" s="279"/>
      <c r="N1500" s="282"/>
      <c r="O1500" s="274"/>
      <c r="P1500" s="275"/>
      <c r="Q1500" s="275" t="str">
        <f t="shared" si="6"/>
        <v/>
      </c>
      <c r="R1500" s="281">
        <f t="shared" si="7"/>
        <v>0</v>
      </c>
      <c r="S1500" s="232" t="str">
        <f t="array" ref="S1500">XLOOKUP(E1500,PESOS!$A$2:$A2624,PESOS!$E$2:$E2624,"")</f>
        <v/>
      </c>
      <c r="T1500" s="223" t="str">
        <f t="shared" si="8"/>
        <v/>
      </c>
      <c r="V1500" s="277" t="str">
        <f t="shared" si="9"/>
        <v/>
      </c>
      <c r="W1500" s="233"/>
    </row>
    <row r="1501">
      <c r="B1501" s="199"/>
      <c r="C1501" s="223"/>
      <c r="E1501" s="223"/>
      <c r="F1501" s="223" t="str">
        <f t="array" ref="F1501">IF(E1501="","",XLOOKUP(E1501,DATOS!$D$6:$D2624,DATOS!$C$6:$C2624,0,0,1))</f>
        <v/>
      </c>
      <c r="G1501" s="189"/>
      <c r="H1501" s="189"/>
      <c r="I1501" s="270"/>
      <c r="J1501" s="270"/>
      <c r="K1501" s="270" t="str">
        <f t="shared" si="3"/>
        <v/>
      </c>
      <c r="L1501" s="271" t="str">
        <f t="shared" si="4"/>
        <v/>
      </c>
      <c r="M1501" s="279"/>
      <c r="N1501" s="282"/>
      <c r="O1501" s="274"/>
      <c r="P1501" s="275"/>
      <c r="Q1501" s="275" t="str">
        <f t="shared" si="6"/>
        <v/>
      </c>
      <c r="R1501" s="281">
        <f t="shared" si="7"/>
        <v>0</v>
      </c>
      <c r="S1501" s="232" t="str">
        <f t="array" ref="S1501">XLOOKUP(E1501,PESOS!$A$2:$A2624,PESOS!$E$2:$E2624,"")</f>
        <v/>
      </c>
      <c r="T1501" s="223" t="str">
        <f t="shared" si="8"/>
        <v/>
      </c>
      <c r="V1501" s="277" t="str">
        <f t="shared" si="9"/>
        <v/>
      </c>
      <c r="W1501" s="233"/>
    </row>
    <row r="1502">
      <c r="B1502" s="199"/>
      <c r="C1502" s="223"/>
      <c r="E1502" s="223"/>
      <c r="F1502" s="223" t="str">
        <f t="array" ref="F1502">IF(E1502="","",XLOOKUP(E1502,DATOS!$D$6:$D2624,DATOS!$C$6:$C2624,0,0,1))</f>
        <v/>
      </c>
      <c r="G1502" s="189"/>
      <c r="H1502" s="189"/>
      <c r="I1502" s="270"/>
      <c r="J1502" s="270"/>
      <c r="K1502" s="270" t="str">
        <f t="shared" si="3"/>
        <v/>
      </c>
      <c r="L1502" s="271" t="str">
        <f t="shared" si="4"/>
        <v/>
      </c>
      <c r="M1502" s="279"/>
      <c r="N1502" s="282"/>
      <c r="O1502" s="274"/>
      <c r="P1502" s="275"/>
      <c r="Q1502" s="275" t="str">
        <f t="shared" si="6"/>
        <v/>
      </c>
      <c r="R1502" s="281">
        <f t="shared" si="7"/>
        <v>0</v>
      </c>
      <c r="S1502" s="232" t="str">
        <f t="array" ref="S1502">XLOOKUP(E1502,PESOS!$A$2:$A2624,PESOS!$E$2:$E2624,"")</f>
        <v/>
      </c>
      <c r="T1502" s="223" t="str">
        <f t="shared" si="8"/>
        <v/>
      </c>
      <c r="V1502" s="277" t="str">
        <f t="shared" si="9"/>
        <v/>
      </c>
      <c r="W1502" s="233"/>
    </row>
    <row r="1503">
      <c r="B1503" s="199"/>
      <c r="C1503" s="223"/>
      <c r="E1503" s="223"/>
      <c r="F1503" s="223" t="str">
        <f t="array" ref="F1503">IF(E1503="","",XLOOKUP(E1503,DATOS!$D$6:$D2624,DATOS!$C$6:$C2624,0,0,1))</f>
        <v/>
      </c>
      <c r="G1503" s="189"/>
      <c r="H1503" s="189"/>
      <c r="I1503" s="270"/>
      <c r="J1503" s="270"/>
      <c r="K1503" s="270" t="str">
        <f t="shared" si="3"/>
        <v/>
      </c>
      <c r="L1503" s="271" t="str">
        <f t="shared" si="4"/>
        <v/>
      </c>
      <c r="M1503" s="279"/>
      <c r="N1503" s="282"/>
      <c r="O1503" s="274"/>
      <c r="P1503" s="275"/>
      <c r="Q1503" s="275" t="str">
        <f t="shared" si="6"/>
        <v/>
      </c>
      <c r="R1503" s="281">
        <f t="shared" si="7"/>
        <v>0</v>
      </c>
      <c r="S1503" s="232" t="str">
        <f t="array" ref="S1503">XLOOKUP(E1503,PESOS!$A$2:$A2624,PESOS!$E$2:$E2624,"")</f>
        <v/>
      </c>
      <c r="T1503" s="223" t="str">
        <f t="shared" si="8"/>
        <v/>
      </c>
      <c r="V1503" s="277" t="str">
        <f t="shared" si="9"/>
        <v/>
      </c>
      <c r="W1503" s="233"/>
    </row>
    <row r="1504">
      <c r="B1504" s="199"/>
      <c r="C1504" s="223"/>
      <c r="E1504" s="223"/>
      <c r="F1504" s="223" t="str">
        <f t="array" ref="F1504">IF(E1504="","",XLOOKUP(E1504,DATOS!$D$6:$D2624,DATOS!$C$6:$C2624,0,0,1))</f>
        <v/>
      </c>
      <c r="G1504" s="189"/>
      <c r="H1504" s="189"/>
      <c r="I1504" s="270"/>
      <c r="J1504" s="270"/>
      <c r="K1504" s="270" t="str">
        <f t="shared" si="3"/>
        <v/>
      </c>
      <c r="L1504" s="271" t="str">
        <f t="shared" si="4"/>
        <v/>
      </c>
      <c r="M1504" s="279"/>
      <c r="N1504" s="282"/>
      <c r="O1504" s="274"/>
      <c r="P1504" s="275"/>
      <c r="Q1504" s="275" t="str">
        <f t="shared" si="6"/>
        <v/>
      </c>
      <c r="R1504" s="281">
        <f t="shared" si="7"/>
        <v>0</v>
      </c>
      <c r="S1504" s="232" t="str">
        <f t="array" ref="S1504">XLOOKUP(E1504,PESOS!$A$2:$A2624,PESOS!$E$2:$E2624,"")</f>
        <v/>
      </c>
      <c r="T1504" s="223" t="str">
        <f t="shared" si="8"/>
        <v/>
      </c>
      <c r="V1504" s="277" t="str">
        <f t="shared" si="9"/>
        <v/>
      </c>
      <c r="W1504" s="233"/>
    </row>
    <row r="1505">
      <c r="B1505" s="199"/>
      <c r="C1505" s="223"/>
      <c r="E1505" s="223"/>
      <c r="F1505" s="223" t="str">
        <f t="array" ref="F1505">IF(E1505="","",XLOOKUP(E1505,DATOS!$D$6:$D2624,DATOS!$C$6:$C2624,0,0,1))</f>
        <v/>
      </c>
      <c r="G1505" s="189"/>
      <c r="H1505" s="189"/>
      <c r="I1505" s="270"/>
      <c r="J1505" s="270"/>
      <c r="K1505" s="270" t="str">
        <f t="shared" si="3"/>
        <v/>
      </c>
      <c r="L1505" s="271" t="str">
        <f t="shared" si="4"/>
        <v/>
      </c>
      <c r="M1505" s="279"/>
      <c r="N1505" s="282"/>
      <c r="O1505" s="274"/>
      <c r="P1505" s="275"/>
      <c r="Q1505" s="275" t="str">
        <f t="shared" si="6"/>
        <v/>
      </c>
      <c r="R1505" s="281">
        <f t="shared" si="7"/>
        <v>0</v>
      </c>
      <c r="S1505" s="232" t="str">
        <f t="array" ref="S1505">XLOOKUP(E1505,PESOS!$A$2:$A2624,PESOS!$E$2:$E2624,"")</f>
        <v/>
      </c>
      <c r="T1505" s="223" t="str">
        <f t="shared" si="8"/>
        <v/>
      </c>
      <c r="V1505" s="277" t="str">
        <f t="shared" si="9"/>
        <v/>
      </c>
      <c r="W1505" s="233"/>
    </row>
    <row r="1506">
      <c r="B1506" s="199"/>
      <c r="C1506" s="223"/>
      <c r="E1506" s="223"/>
      <c r="F1506" s="223" t="str">
        <f t="array" ref="F1506">IF(E1506="","",XLOOKUP(E1506,DATOS!$D$6:$D2624,DATOS!$C$6:$C2624,0,0,1))</f>
        <v/>
      </c>
      <c r="G1506" s="189"/>
      <c r="H1506" s="189"/>
      <c r="I1506" s="270"/>
      <c r="J1506" s="270"/>
      <c r="K1506" s="270" t="str">
        <f t="shared" si="3"/>
        <v/>
      </c>
      <c r="L1506" s="271" t="str">
        <f t="shared" si="4"/>
        <v/>
      </c>
      <c r="M1506" s="279"/>
      <c r="N1506" s="282"/>
      <c r="O1506" s="274"/>
      <c r="P1506" s="275"/>
      <c r="Q1506" s="275" t="str">
        <f t="shared" si="6"/>
        <v/>
      </c>
      <c r="R1506" s="281">
        <f t="shared" si="7"/>
        <v>0</v>
      </c>
      <c r="S1506" s="232" t="str">
        <f t="array" ref="S1506">XLOOKUP(E1506,PESOS!$A$2:$A2624,PESOS!$E$2:$E2624,"")</f>
        <v/>
      </c>
      <c r="T1506" s="223" t="str">
        <f t="shared" si="8"/>
        <v/>
      </c>
      <c r="V1506" s="277" t="str">
        <f t="shared" si="9"/>
        <v/>
      </c>
      <c r="W1506" s="233"/>
    </row>
    <row r="1507">
      <c r="B1507" s="199"/>
      <c r="C1507" s="223"/>
      <c r="E1507" s="223"/>
      <c r="F1507" s="223" t="str">
        <f t="array" ref="F1507">IF(E1507="","",XLOOKUP(E1507,DATOS!$D$6:$D2624,DATOS!$C$6:$C2624,0,0,1))</f>
        <v/>
      </c>
      <c r="G1507" s="189"/>
      <c r="H1507" s="189"/>
      <c r="I1507" s="270"/>
      <c r="J1507" s="270"/>
      <c r="K1507" s="270" t="str">
        <f t="shared" si="3"/>
        <v/>
      </c>
      <c r="L1507" s="271" t="str">
        <f t="shared" si="4"/>
        <v/>
      </c>
      <c r="M1507" s="279"/>
      <c r="N1507" s="282"/>
      <c r="O1507" s="274"/>
      <c r="P1507" s="275"/>
      <c r="Q1507" s="275" t="str">
        <f t="shared" si="6"/>
        <v/>
      </c>
      <c r="R1507" s="281">
        <f t="shared" si="7"/>
        <v>0</v>
      </c>
      <c r="S1507" s="232" t="str">
        <f t="array" ref="S1507">XLOOKUP(E1507,PESOS!$A$2:$A2624,PESOS!$E$2:$E2624,"")</f>
        <v/>
      </c>
      <c r="T1507" s="223" t="str">
        <f t="shared" si="8"/>
        <v/>
      </c>
      <c r="V1507" s="277" t="str">
        <f t="shared" si="9"/>
        <v/>
      </c>
      <c r="W1507" s="233"/>
    </row>
    <row r="1508">
      <c r="B1508" s="199"/>
      <c r="C1508" s="223"/>
      <c r="E1508" s="223"/>
      <c r="F1508" s="223" t="str">
        <f t="array" ref="F1508">IF(E1508="","",XLOOKUP(E1508,DATOS!$D$6:$D2624,DATOS!$C$6:$C2624,0,0,1))</f>
        <v/>
      </c>
      <c r="G1508" s="189"/>
      <c r="H1508" s="189"/>
      <c r="I1508" s="270"/>
      <c r="J1508" s="270"/>
      <c r="K1508" s="270" t="str">
        <f t="shared" si="3"/>
        <v/>
      </c>
      <c r="L1508" s="271" t="str">
        <f t="shared" si="4"/>
        <v/>
      </c>
      <c r="M1508" s="279"/>
      <c r="N1508" s="282"/>
      <c r="O1508" s="274"/>
      <c r="P1508" s="275"/>
      <c r="Q1508" s="275" t="str">
        <f t="shared" si="6"/>
        <v/>
      </c>
      <c r="R1508" s="281">
        <f t="shared" si="7"/>
        <v>0</v>
      </c>
      <c r="S1508" s="232" t="str">
        <f t="array" ref="S1508">XLOOKUP(E1508,PESOS!$A$2:$A2624,PESOS!$E$2:$E2624,"")</f>
        <v/>
      </c>
      <c r="T1508" s="223" t="str">
        <f t="shared" si="8"/>
        <v/>
      </c>
      <c r="V1508" s="277" t="str">
        <f t="shared" si="9"/>
        <v/>
      </c>
      <c r="W1508" s="233"/>
    </row>
    <row r="1509">
      <c r="B1509" s="199"/>
      <c r="C1509" s="223"/>
      <c r="E1509" s="223"/>
      <c r="F1509" s="223" t="str">
        <f t="array" ref="F1509">IF(E1509="","",XLOOKUP(E1509,DATOS!$D$6:$D2624,DATOS!$C$6:$C2624,0,0,1))</f>
        <v/>
      </c>
      <c r="G1509" s="189"/>
      <c r="H1509" s="189"/>
      <c r="I1509" s="270"/>
      <c r="J1509" s="270"/>
      <c r="K1509" s="270" t="str">
        <f t="shared" si="3"/>
        <v/>
      </c>
      <c r="L1509" s="271" t="str">
        <f t="shared" si="4"/>
        <v/>
      </c>
      <c r="M1509" s="279"/>
      <c r="N1509" s="282"/>
      <c r="O1509" s="274"/>
      <c r="P1509" s="275"/>
      <c r="Q1509" s="275" t="str">
        <f t="shared" si="6"/>
        <v/>
      </c>
      <c r="R1509" s="281">
        <f t="shared" si="7"/>
        <v>0</v>
      </c>
      <c r="S1509" s="232" t="str">
        <f t="array" ref="S1509">XLOOKUP(E1509,PESOS!$A$2:$A2624,PESOS!$E$2:$E2624,"")</f>
        <v/>
      </c>
      <c r="T1509" s="223" t="str">
        <f t="shared" si="8"/>
        <v/>
      </c>
      <c r="V1509" s="277" t="str">
        <f t="shared" si="9"/>
        <v/>
      </c>
      <c r="W1509" s="233"/>
    </row>
    <row r="1510">
      <c r="B1510" s="199"/>
      <c r="C1510" s="223"/>
      <c r="E1510" s="223"/>
      <c r="F1510" s="223" t="str">
        <f t="array" ref="F1510">IF(E1510="","",XLOOKUP(E1510,DATOS!$D$6:$D2624,DATOS!$C$6:$C2624,0,0,1))</f>
        <v/>
      </c>
      <c r="G1510" s="189"/>
      <c r="H1510" s="189"/>
      <c r="I1510" s="270"/>
      <c r="J1510" s="270"/>
      <c r="K1510" s="270" t="str">
        <f t="shared" si="3"/>
        <v/>
      </c>
      <c r="L1510" s="271" t="str">
        <f t="shared" si="4"/>
        <v/>
      </c>
      <c r="M1510" s="279"/>
      <c r="N1510" s="282"/>
      <c r="O1510" s="274"/>
      <c r="P1510" s="275"/>
      <c r="Q1510" s="275" t="str">
        <f t="shared" si="6"/>
        <v/>
      </c>
      <c r="R1510" s="281">
        <f t="shared" si="7"/>
        <v>0</v>
      </c>
      <c r="S1510" s="232" t="str">
        <f t="array" ref="S1510">XLOOKUP(E1510,PESOS!$A$2:$A2624,PESOS!$E$2:$E2624,"")</f>
        <v/>
      </c>
      <c r="T1510" s="223" t="str">
        <f t="shared" si="8"/>
        <v/>
      </c>
      <c r="V1510" s="277" t="str">
        <f t="shared" si="9"/>
        <v/>
      </c>
      <c r="W1510" s="233"/>
    </row>
    <row r="1511">
      <c r="B1511" s="199"/>
      <c r="C1511" s="223"/>
      <c r="E1511" s="223"/>
      <c r="F1511" s="223" t="str">
        <f t="array" ref="F1511">IF(E1511="","",XLOOKUP(E1511,DATOS!$D$6:$D2624,DATOS!$C$6:$C2624,0,0,1))</f>
        <v/>
      </c>
      <c r="G1511" s="189"/>
      <c r="H1511" s="189"/>
      <c r="I1511" s="270"/>
      <c r="J1511" s="270"/>
      <c r="K1511" s="270" t="str">
        <f t="shared" si="3"/>
        <v/>
      </c>
      <c r="L1511" s="271" t="str">
        <f t="shared" si="4"/>
        <v/>
      </c>
      <c r="M1511" s="279"/>
      <c r="N1511" s="282"/>
      <c r="O1511" s="274"/>
      <c r="P1511" s="275"/>
      <c r="Q1511" s="275" t="str">
        <f t="shared" si="6"/>
        <v/>
      </c>
      <c r="R1511" s="281">
        <f t="shared" si="7"/>
        <v>0</v>
      </c>
      <c r="S1511" s="232" t="str">
        <f t="array" ref="S1511">XLOOKUP(E1511,PESOS!$A$2:$A2624,PESOS!$E$2:$E2624,"")</f>
        <v/>
      </c>
      <c r="T1511" s="223" t="str">
        <f t="shared" si="8"/>
        <v/>
      </c>
      <c r="V1511" s="277" t="str">
        <f t="shared" si="9"/>
        <v/>
      </c>
      <c r="W1511" s="233"/>
    </row>
    <row r="1512">
      <c r="B1512" s="199"/>
      <c r="C1512" s="223"/>
      <c r="E1512" s="223"/>
      <c r="F1512" s="223" t="str">
        <f t="array" ref="F1512">IF(E1512="","",XLOOKUP(E1512,DATOS!$D$6:$D2624,DATOS!$C$6:$C2624,0,0,1))</f>
        <v/>
      </c>
      <c r="G1512" s="189"/>
      <c r="H1512" s="189"/>
      <c r="I1512" s="270"/>
      <c r="J1512" s="270"/>
      <c r="K1512" s="270" t="str">
        <f t="shared" si="3"/>
        <v/>
      </c>
      <c r="L1512" s="271" t="str">
        <f t="shared" si="4"/>
        <v/>
      </c>
      <c r="M1512" s="279"/>
      <c r="N1512" s="282"/>
      <c r="O1512" s="274"/>
      <c r="P1512" s="275"/>
      <c r="Q1512" s="275" t="str">
        <f t="shared" si="6"/>
        <v/>
      </c>
      <c r="R1512" s="281">
        <f t="shared" si="7"/>
        <v>0</v>
      </c>
      <c r="S1512" s="232" t="str">
        <f t="array" ref="S1512">XLOOKUP(E1512,PESOS!$A$2:$A2624,PESOS!$E$2:$E2624,"")</f>
        <v/>
      </c>
      <c r="T1512" s="223" t="str">
        <f t="shared" si="8"/>
        <v/>
      </c>
      <c r="V1512" s="277" t="str">
        <f t="shared" si="9"/>
        <v/>
      </c>
      <c r="W1512" s="233"/>
    </row>
    <row r="1513">
      <c r="B1513" s="199"/>
      <c r="C1513" s="223"/>
      <c r="E1513" s="223"/>
      <c r="F1513" s="223" t="str">
        <f t="array" ref="F1513">IF(E1513="","",XLOOKUP(E1513,DATOS!$D$6:$D2624,DATOS!$C$6:$C2624,0,0,1))</f>
        <v/>
      </c>
      <c r="G1513" s="189"/>
      <c r="H1513" s="189"/>
      <c r="I1513" s="270"/>
      <c r="J1513" s="270"/>
      <c r="K1513" s="270" t="str">
        <f t="shared" si="3"/>
        <v/>
      </c>
      <c r="L1513" s="271" t="str">
        <f t="shared" si="4"/>
        <v/>
      </c>
      <c r="M1513" s="279"/>
      <c r="N1513" s="282"/>
      <c r="O1513" s="274"/>
      <c r="P1513" s="275"/>
      <c r="Q1513" s="275" t="str">
        <f t="shared" si="6"/>
        <v/>
      </c>
      <c r="R1513" s="281">
        <f t="shared" si="7"/>
        <v>0</v>
      </c>
      <c r="S1513" s="232" t="str">
        <f t="array" ref="S1513">XLOOKUP(E1513,PESOS!$A$2:$A2624,PESOS!$E$2:$E2624,"")</f>
        <v/>
      </c>
      <c r="T1513" s="223" t="str">
        <f t="shared" si="8"/>
        <v/>
      </c>
      <c r="V1513" s="277" t="str">
        <f t="shared" si="9"/>
        <v/>
      </c>
      <c r="W1513" s="233"/>
    </row>
    <row r="1514">
      <c r="B1514" s="199"/>
      <c r="C1514" s="223"/>
      <c r="E1514" s="223"/>
      <c r="F1514" s="223" t="str">
        <f t="array" ref="F1514">IF(E1514="","",XLOOKUP(E1514,DATOS!$D$6:$D2624,DATOS!$C$6:$C2624,0,0,1))</f>
        <v/>
      </c>
      <c r="G1514" s="189"/>
      <c r="H1514" s="189"/>
      <c r="I1514" s="270"/>
      <c r="J1514" s="270"/>
      <c r="K1514" s="270" t="str">
        <f t="shared" si="3"/>
        <v/>
      </c>
      <c r="L1514" s="271" t="str">
        <f t="shared" si="4"/>
        <v/>
      </c>
      <c r="M1514" s="279"/>
      <c r="N1514" s="282"/>
      <c r="O1514" s="274"/>
      <c r="P1514" s="275"/>
      <c r="Q1514" s="275" t="str">
        <f t="shared" si="6"/>
        <v/>
      </c>
      <c r="R1514" s="281">
        <f t="shared" si="7"/>
        <v>0</v>
      </c>
      <c r="S1514" s="232" t="str">
        <f t="array" ref="S1514">XLOOKUP(E1514,PESOS!$A$2:$A2624,PESOS!$E$2:$E2624,"")</f>
        <v/>
      </c>
      <c r="T1514" s="223" t="str">
        <f t="shared" si="8"/>
        <v/>
      </c>
      <c r="V1514" s="277" t="str">
        <f t="shared" si="9"/>
        <v/>
      </c>
      <c r="W1514" s="233"/>
    </row>
    <row r="1515">
      <c r="B1515" s="199"/>
      <c r="C1515" s="223"/>
      <c r="E1515" s="223"/>
      <c r="F1515" s="223" t="str">
        <f t="array" ref="F1515">IF(E1515="","",XLOOKUP(E1515,DATOS!$D$6:$D2624,DATOS!$C$6:$C2624,0,0,1))</f>
        <v/>
      </c>
      <c r="G1515" s="189"/>
      <c r="H1515" s="189"/>
      <c r="I1515" s="270"/>
      <c r="J1515" s="270"/>
      <c r="K1515" s="270" t="str">
        <f t="shared" si="3"/>
        <v/>
      </c>
      <c r="L1515" s="271" t="str">
        <f t="shared" si="4"/>
        <v/>
      </c>
      <c r="M1515" s="279"/>
      <c r="N1515" s="282"/>
      <c r="O1515" s="274"/>
      <c r="P1515" s="275"/>
      <c r="Q1515" s="275" t="str">
        <f t="shared" si="6"/>
        <v/>
      </c>
      <c r="R1515" s="281">
        <f t="shared" si="7"/>
        <v>0</v>
      </c>
      <c r="S1515" s="232" t="str">
        <f t="array" ref="S1515">XLOOKUP(E1515,PESOS!$A$2:$A2624,PESOS!$E$2:$E2624,"")</f>
        <v/>
      </c>
      <c r="T1515" s="223" t="str">
        <f t="shared" si="8"/>
        <v/>
      </c>
      <c r="V1515" s="277" t="str">
        <f t="shared" si="9"/>
        <v/>
      </c>
      <c r="W1515" s="233"/>
    </row>
    <row r="1516">
      <c r="B1516" s="199"/>
      <c r="C1516" s="223"/>
      <c r="E1516" s="223"/>
      <c r="F1516" s="223" t="str">
        <f t="array" ref="F1516">IF(E1516="","",XLOOKUP(E1516,DATOS!$D$6:$D2624,DATOS!$C$6:$C2624,0,0,1))</f>
        <v/>
      </c>
      <c r="G1516" s="189"/>
      <c r="H1516" s="189"/>
      <c r="I1516" s="270"/>
      <c r="J1516" s="270"/>
      <c r="K1516" s="270" t="str">
        <f t="shared" si="3"/>
        <v/>
      </c>
      <c r="L1516" s="271" t="str">
        <f t="shared" si="4"/>
        <v/>
      </c>
      <c r="M1516" s="279"/>
      <c r="N1516" s="282"/>
      <c r="O1516" s="274"/>
      <c r="P1516" s="275"/>
      <c r="Q1516" s="275" t="str">
        <f t="shared" si="6"/>
        <v/>
      </c>
      <c r="R1516" s="281">
        <f t="shared" si="7"/>
        <v>0</v>
      </c>
      <c r="S1516" s="232" t="str">
        <f t="array" ref="S1516">XLOOKUP(E1516,PESOS!$A$2:$A2624,PESOS!$E$2:$E2624,"")</f>
        <v/>
      </c>
      <c r="T1516" s="223" t="str">
        <f t="shared" si="8"/>
        <v/>
      </c>
      <c r="V1516" s="277" t="str">
        <f t="shared" si="9"/>
        <v/>
      </c>
      <c r="W1516" s="233"/>
    </row>
    <row r="1517">
      <c r="B1517" s="199"/>
      <c r="C1517" s="223"/>
      <c r="E1517" s="223"/>
      <c r="F1517" s="223" t="str">
        <f t="array" ref="F1517">IF(E1517="","",XLOOKUP(E1517,DATOS!$D$6:$D2624,DATOS!$C$6:$C2624,0,0,1))</f>
        <v/>
      </c>
      <c r="G1517" s="189"/>
      <c r="H1517" s="189"/>
      <c r="I1517" s="270"/>
      <c r="J1517" s="270"/>
      <c r="K1517" s="270" t="str">
        <f t="shared" si="3"/>
        <v/>
      </c>
      <c r="L1517" s="271" t="str">
        <f t="shared" si="4"/>
        <v/>
      </c>
      <c r="M1517" s="279"/>
      <c r="N1517" s="282"/>
      <c r="O1517" s="274"/>
      <c r="P1517" s="275"/>
      <c r="Q1517" s="275" t="str">
        <f t="shared" si="6"/>
        <v/>
      </c>
      <c r="R1517" s="281">
        <f t="shared" si="7"/>
        <v>0</v>
      </c>
      <c r="S1517" s="232" t="str">
        <f t="array" ref="S1517">XLOOKUP(E1517,PESOS!$A$2:$A2624,PESOS!$E$2:$E2624,"")</f>
        <v/>
      </c>
      <c r="T1517" s="223" t="str">
        <f t="shared" si="8"/>
        <v/>
      </c>
      <c r="V1517" s="277" t="str">
        <f t="shared" si="9"/>
        <v/>
      </c>
      <c r="W1517" s="233"/>
    </row>
    <row r="1518">
      <c r="B1518" s="199"/>
      <c r="C1518" s="223"/>
      <c r="E1518" s="223"/>
      <c r="F1518" s="223" t="str">
        <f t="array" ref="F1518">IF(E1518="","",XLOOKUP(E1518,DATOS!$D$6:$D2624,DATOS!$C$6:$C2624,0,0,1))</f>
        <v/>
      </c>
      <c r="G1518" s="189"/>
      <c r="H1518" s="189"/>
      <c r="I1518" s="270"/>
      <c r="J1518" s="270"/>
      <c r="K1518" s="270" t="str">
        <f t="shared" si="3"/>
        <v/>
      </c>
      <c r="L1518" s="271" t="str">
        <f t="shared" si="4"/>
        <v/>
      </c>
      <c r="M1518" s="279"/>
      <c r="N1518" s="282"/>
      <c r="O1518" s="274"/>
      <c r="P1518" s="275"/>
      <c r="Q1518" s="275" t="str">
        <f t="shared" si="6"/>
        <v/>
      </c>
      <c r="R1518" s="281">
        <f t="shared" si="7"/>
        <v>0</v>
      </c>
      <c r="S1518" s="232" t="str">
        <f t="array" ref="S1518">XLOOKUP(E1518,PESOS!$A$2:$A2624,PESOS!$E$2:$E2624,"")</f>
        <v/>
      </c>
      <c r="T1518" s="223" t="str">
        <f t="shared" si="8"/>
        <v/>
      </c>
      <c r="V1518" s="277" t="str">
        <f t="shared" si="9"/>
        <v/>
      </c>
      <c r="W1518" s="233"/>
    </row>
    <row r="1519">
      <c r="B1519" s="199"/>
      <c r="C1519" s="223"/>
      <c r="E1519" s="223"/>
      <c r="F1519" s="223" t="str">
        <f t="array" ref="F1519">IF(E1519="","",XLOOKUP(E1519,DATOS!$D$6:$D2624,DATOS!$C$6:$C2624,0,0,1))</f>
        <v/>
      </c>
      <c r="G1519" s="189"/>
      <c r="H1519" s="189"/>
      <c r="I1519" s="270"/>
      <c r="J1519" s="270"/>
      <c r="K1519" s="270" t="str">
        <f t="shared" si="3"/>
        <v/>
      </c>
      <c r="L1519" s="271" t="str">
        <f t="shared" si="4"/>
        <v/>
      </c>
      <c r="M1519" s="279"/>
      <c r="N1519" s="282"/>
      <c r="O1519" s="274"/>
      <c r="P1519" s="275"/>
      <c r="Q1519" s="275" t="str">
        <f t="shared" si="6"/>
        <v/>
      </c>
      <c r="R1519" s="281">
        <f t="shared" si="7"/>
        <v>0</v>
      </c>
      <c r="S1519" s="232" t="str">
        <f t="array" ref="S1519">XLOOKUP(E1519,PESOS!$A$2:$A2624,PESOS!$E$2:$E2624,"")</f>
        <v/>
      </c>
      <c r="T1519" s="223" t="str">
        <f t="shared" si="8"/>
        <v/>
      </c>
      <c r="V1519" s="277" t="str">
        <f t="shared" si="9"/>
        <v/>
      </c>
      <c r="W1519" s="233"/>
    </row>
    <row r="1520">
      <c r="B1520" s="199"/>
      <c r="C1520" s="223"/>
      <c r="E1520" s="223"/>
      <c r="F1520" s="223" t="str">
        <f t="array" ref="F1520">IF(E1520="","",XLOOKUP(E1520,DATOS!$D$6:$D2624,DATOS!$C$6:$C2624,0,0,1))</f>
        <v/>
      </c>
      <c r="G1520" s="189"/>
      <c r="H1520" s="189"/>
      <c r="I1520" s="270"/>
      <c r="J1520" s="270"/>
      <c r="K1520" s="270" t="str">
        <f t="shared" si="3"/>
        <v/>
      </c>
      <c r="L1520" s="271" t="str">
        <f t="shared" si="4"/>
        <v/>
      </c>
      <c r="M1520" s="279"/>
      <c r="N1520" s="282"/>
      <c r="O1520" s="274"/>
      <c r="P1520" s="275"/>
      <c r="Q1520" s="275" t="str">
        <f t="shared" si="6"/>
        <v/>
      </c>
      <c r="R1520" s="281">
        <f t="shared" si="7"/>
        <v>0</v>
      </c>
      <c r="S1520" s="232" t="str">
        <f t="array" ref="S1520">XLOOKUP(E1520,PESOS!$A$2:$A2624,PESOS!$E$2:$E2624,"")</f>
        <v/>
      </c>
      <c r="T1520" s="223" t="str">
        <f t="shared" si="8"/>
        <v/>
      </c>
      <c r="V1520" s="277" t="str">
        <f t="shared" si="9"/>
        <v/>
      </c>
      <c r="W1520" s="233"/>
    </row>
    <row r="1521">
      <c r="B1521" s="199"/>
      <c r="C1521" s="223"/>
      <c r="E1521" s="223"/>
      <c r="F1521" s="223" t="str">
        <f t="array" ref="F1521">IF(E1521="","",XLOOKUP(E1521,DATOS!$D$6:$D2624,DATOS!$C$6:$C2624,0,0,1))</f>
        <v/>
      </c>
      <c r="G1521" s="189"/>
      <c r="H1521" s="189"/>
      <c r="I1521" s="270"/>
      <c r="J1521" s="270"/>
      <c r="K1521" s="270" t="str">
        <f t="shared" si="3"/>
        <v/>
      </c>
      <c r="L1521" s="271" t="str">
        <f t="shared" si="4"/>
        <v/>
      </c>
      <c r="M1521" s="279"/>
      <c r="N1521" s="282"/>
      <c r="O1521" s="274"/>
      <c r="P1521" s="275"/>
      <c r="Q1521" s="275" t="str">
        <f t="shared" si="6"/>
        <v/>
      </c>
      <c r="R1521" s="281">
        <f t="shared" si="7"/>
        <v>0</v>
      </c>
      <c r="S1521" s="232" t="str">
        <f t="array" ref="S1521">XLOOKUP(E1521,PESOS!$A$2:$A2624,PESOS!$E$2:$E2624,"")</f>
        <v/>
      </c>
      <c r="T1521" s="223" t="str">
        <f t="shared" si="8"/>
        <v/>
      </c>
      <c r="V1521" s="277" t="str">
        <f t="shared" si="9"/>
        <v/>
      </c>
      <c r="W1521" s="233"/>
    </row>
    <row r="1522">
      <c r="B1522" s="199"/>
      <c r="C1522" s="223"/>
      <c r="E1522" s="223"/>
      <c r="F1522" s="223" t="str">
        <f t="array" ref="F1522">IF(E1522="","",XLOOKUP(E1522,DATOS!$D$6:$D2624,DATOS!$C$6:$C2624,0,0,1))</f>
        <v/>
      </c>
      <c r="G1522" s="189"/>
      <c r="H1522" s="189"/>
      <c r="I1522" s="270"/>
      <c r="J1522" s="270"/>
      <c r="K1522" s="270" t="str">
        <f t="shared" si="3"/>
        <v/>
      </c>
      <c r="L1522" s="271" t="str">
        <f t="shared" si="4"/>
        <v/>
      </c>
      <c r="M1522" s="279"/>
      <c r="N1522" s="282"/>
      <c r="O1522" s="274"/>
      <c r="P1522" s="275"/>
      <c r="Q1522" s="275" t="str">
        <f t="shared" si="6"/>
        <v/>
      </c>
      <c r="R1522" s="281">
        <f t="shared" si="7"/>
        <v>0</v>
      </c>
      <c r="S1522" s="232" t="str">
        <f t="array" ref="S1522">XLOOKUP(E1522,PESOS!$A$2:$A2624,PESOS!$E$2:$E2624,"")</f>
        <v/>
      </c>
      <c r="T1522" s="223" t="str">
        <f t="shared" si="8"/>
        <v/>
      </c>
      <c r="V1522" s="277" t="str">
        <f t="shared" si="9"/>
        <v/>
      </c>
      <c r="W1522" s="233"/>
    </row>
    <row r="1523">
      <c r="B1523" s="199"/>
      <c r="C1523" s="223"/>
      <c r="E1523" s="223"/>
      <c r="F1523" s="223" t="str">
        <f t="array" ref="F1523">IF(E1523="","",XLOOKUP(E1523,DATOS!$D$6:$D2624,DATOS!$C$6:$C2624,0,0,1))</f>
        <v/>
      </c>
      <c r="G1523" s="189"/>
      <c r="H1523" s="189"/>
      <c r="I1523" s="270"/>
      <c r="J1523" s="270"/>
      <c r="K1523" s="270" t="str">
        <f t="shared" si="3"/>
        <v/>
      </c>
      <c r="L1523" s="271" t="str">
        <f t="shared" si="4"/>
        <v/>
      </c>
      <c r="M1523" s="279"/>
      <c r="N1523" s="282"/>
      <c r="O1523" s="274"/>
      <c r="P1523" s="275"/>
      <c r="Q1523" s="275" t="str">
        <f t="shared" si="6"/>
        <v/>
      </c>
      <c r="R1523" s="281">
        <f t="shared" si="7"/>
        <v>0</v>
      </c>
      <c r="S1523" s="232" t="str">
        <f t="array" ref="S1523">XLOOKUP(E1523,PESOS!$A$2:$A2624,PESOS!$E$2:$E2624,"")</f>
        <v/>
      </c>
      <c r="T1523" s="223" t="str">
        <f t="shared" si="8"/>
        <v/>
      </c>
      <c r="V1523" s="277" t="str">
        <f t="shared" si="9"/>
        <v/>
      </c>
      <c r="W1523" s="233"/>
    </row>
    <row r="1524">
      <c r="B1524" s="199"/>
      <c r="C1524" s="223"/>
      <c r="E1524" s="223"/>
      <c r="F1524" s="223" t="str">
        <f t="array" ref="F1524">IF(E1524="","",XLOOKUP(E1524,DATOS!$D$6:$D2624,DATOS!$C$6:$C2624,0,0,1))</f>
        <v/>
      </c>
      <c r="G1524" s="189"/>
      <c r="H1524" s="189"/>
      <c r="I1524" s="270"/>
      <c r="J1524" s="270"/>
      <c r="K1524" s="270" t="str">
        <f t="shared" si="3"/>
        <v/>
      </c>
      <c r="L1524" s="271" t="str">
        <f t="shared" si="4"/>
        <v/>
      </c>
      <c r="M1524" s="279"/>
      <c r="N1524" s="282"/>
      <c r="O1524" s="274"/>
      <c r="P1524" s="275"/>
      <c r="Q1524" s="275" t="str">
        <f t="shared" si="6"/>
        <v/>
      </c>
      <c r="R1524" s="281">
        <f t="shared" si="7"/>
        <v>0</v>
      </c>
      <c r="S1524" s="232" t="str">
        <f t="array" ref="S1524">XLOOKUP(E1524,PESOS!$A$2:$A2624,PESOS!$E$2:$E2624,"")</f>
        <v/>
      </c>
      <c r="T1524" s="223" t="str">
        <f t="shared" si="8"/>
        <v/>
      </c>
      <c r="V1524" s="277" t="str">
        <f t="shared" si="9"/>
        <v/>
      </c>
      <c r="W1524" s="233"/>
    </row>
    <row r="1525">
      <c r="B1525" s="199"/>
      <c r="C1525" s="223"/>
      <c r="E1525" s="223"/>
      <c r="F1525" s="223" t="str">
        <f t="array" ref="F1525">IF(E1525="","",XLOOKUP(E1525,DATOS!$D$6:$D2624,DATOS!$C$6:$C2624,0,0,1))</f>
        <v/>
      </c>
      <c r="G1525" s="189"/>
      <c r="H1525" s="189"/>
      <c r="I1525" s="270"/>
      <c r="J1525" s="270"/>
      <c r="K1525" s="270" t="str">
        <f t="shared" si="3"/>
        <v/>
      </c>
      <c r="L1525" s="271" t="str">
        <f t="shared" si="4"/>
        <v/>
      </c>
      <c r="M1525" s="279"/>
      <c r="N1525" s="282"/>
      <c r="O1525" s="274"/>
      <c r="P1525" s="275"/>
      <c r="Q1525" s="275" t="str">
        <f t="shared" si="6"/>
        <v/>
      </c>
      <c r="R1525" s="281">
        <f t="shared" si="7"/>
        <v>0</v>
      </c>
      <c r="S1525" s="232" t="str">
        <f t="array" ref="S1525">XLOOKUP(E1525,PESOS!$A$2:$A2624,PESOS!$E$2:$E2624,"")</f>
        <v/>
      </c>
      <c r="T1525" s="223" t="str">
        <f t="shared" si="8"/>
        <v/>
      </c>
      <c r="V1525" s="277" t="str">
        <f t="shared" si="9"/>
        <v/>
      </c>
      <c r="W1525" s="233"/>
    </row>
    <row r="1526">
      <c r="B1526" s="199"/>
      <c r="C1526" s="223"/>
      <c r="E1526" s="223"/>
      <c r="F1526" s="223" t="str">
        <f t="array" ref="F1526">IF(E1526="","",XLOOKUP(E1526,DATOS!$D$6:$D2624,DATOS!$C$6:$C2624,0,0,1))</f>
        <v/>
      </c>
      <c r="G1526" s="189"/>
      <c r="H1526" s="189"/>
      <c r="I1526" s="270"/>
      <c r="J1526" s="270"/>
      <c r="K1526" s="270" t="str">
        <f t="shared" si="3"/>
        <v/>
      </c>
      <c r="L1526" s="271" t="str">
        <f t="shared" si="4"/>
        <v/>
      </c>
      <c r="M1526" s="279"/>
      <c r="N1526" s="282"/>
      <c r="O1526" s="274"/>
      <c r="P1526" s="275"/>
      <c r="Q1526" s="275" t="str">
        <f t="shared" si="6"/>
        <v/>
      </c>
      <c r="R1526" s="281">
        <f t="shared" si="7"/>
        <v>0</v>
      </c>
      <c r="S1526" s="232" t="str">
        <f t="array" ref="S1526">XLOOKUP(E1526,PESOS!$A$2:$A2624,PESOS!$E$2:$E2624,"")</f>
        <v/>
      </c>
      <c r="T1526" s="223" t="str">
        <f t="shared" si="8"/>
        <v/>
      </c>
      <c r="V1526" s="277" t="str">
        <f t="shared" si="9"/>
        <v/>
      </c>
      <c r="W1526" s="233"/>
    </row>
    <row r="1527">
      <c r="B1527" s="199"/>
      <c r="C1527" s="223"/>
      <c r="E1527" s="223"/>
      <c r="F1527" s="223" t="str">
        <f t="array" ref="F1527">IF(E1527="","",XLOOKUP(E1527,DATOS!$D$6:$D2624,DATOS!$C$6:$C2624,0,0,1))</f>
        <v/>
      </c>
      <c r="G1527" s="189"/>
      <c r="H1527" s="189"/>
      <c r="I1527" s="270"/>
      <c r="J1527" s="270"/>
      <c r="K1527" s="270" t="str">
        <f t="shared" si="3"/>
        <v/>
      </c>
      <c r="L1527" s="271" t="str">
        <f t="shared" si="4"/>
        <v/>
      </c>
      <c r="M1527" s="279"/>
      <c r="N1527" s="282"/>
      <c r="O1527" s="274"/>
      <c r="P1527" s="275"/>
      <c r="Q1527" s="275" t="str">
        <f t="shared" si="6"/>
        <v/>
      </c>
      <c r="R1527" s="281">
        <f t="shared" si="7"/>
        <v>0</v>
      </c>
      <c r="S1527" s="232" t="str">
        <f t="array" ref="S1527">XLOOKUP(E1527,PESOS!$A$2:$A2624,PESOS!$E$2:$E2624,"")</f>
        <v/>
      </c>
      <c r="T1527" s="223" t="str">
        <f t="shared" si="8"/>
        <v/>
      </c>
      <c r="V1527" s="277" t="str">
        <f t="shared" si="9"/>
        <v/>
      </c>
      <c r="W1527" s="233"/>
    </row>
    <row r="1528">
      <c r="B1528" s="199"/>
      <c r="C1528" s="223"/>
      <c r="E1528" s="223"/>
      <c r="F1528" s="223" t="str">
        <f t="array" ref="F1528">IF(E1528="","",XLOOKUP(E1528,DATOS!$D$6:$D2624,DATOS!$C$6:$C2624,0,0,1))</f>
        <v/>
      </c>
      <c r="G1528" s="189"/>
      <c r="H1528" s="189"/>
      <c r="I1528" s="270"/>
      <c r="J1528" s="270"/>
      <c r="K1528" s="270" t="str">
        <f t="shared" si="3"/>
        <v/>
      </c>
      <c r="L1528" s="271" t="str">
        <f t="shared" si="4"/>
        <v/>
      </c>
      <c r="M1528" s="279"/>
      <c r="N1528" s="282"/>
      <c r="O1528" s="274"/>
      <c r="P1528" s="275"/>
      <c r="Q1528" s="275" t="str">
        <f t="shared" si="6"/>
        <v/>
      </c>
      <c r="R1528" s="281">
        <f t="shared" si="7"/>
        <v>0</v>
      </c>
      <c r="S1528" s="232" t="str">
        <f t="array" ref="S1528">XLOOKUP(E1528,PESOS!$A$2:$A2624,PESOS!$E$2:$E2624,"")</f>
        <v/>
      </c>
      <c r="T1528" s="223" t="str">
        <f t="shared" si="8"/>
        <v/>
      </c>
      <c r="V1528" s="277" t="str">
        <f t="shared" si="9"/>
        <v/>
      </c>
      <c r="W1528" s="233"/>
    </row>
    <row r="1529">
      <c r="B1529" s="199"/>
      <c r="C1529" s="223"/>
      <c r="E1529" s="223"/>
      <c r="F1529" s="223" t="str">
        <f t="array" ref="F1529">IF(E1529="","",XLOOKUP(E1529,DATOS!$D$6:$D2624,DATOS!$C$6:$C2624,0,0,1))</f>
        <v/>
      </c>
      <c r="G1529" s="189"/>
      <c r="H1529" s="189"/>
      <c r="I1529" s="270"/>
      <c r="J1529" s="270"/>
      <c r="K1529" s="270" t="str">
        <f t="shared" si="3"/>
        <v/>
      </c>
      <c r="L1529" s="271" t="str">
        <f t="shared" si="4"/>
        <v/>
      </c>
      <c r="M1529" s="279"/>
      <c r="N1529" s="282"/>
      <c r="O1529" s="274"/>
      <c r="P1529" s="275"/>
      <c r="Q1529" s="275" t="str">
        <f t="shared" si="6"/>
        <v/>
      </c>
      <c r="R1529" s="281">
        <f t="shared" si="7"/>
        <v>0</v>
      </c>
      <c r="S1529" s="232" t="str">
        <f t="array" ref="S1529">XLOOKUP(E1529,PESOS!$A$2:$A2624,PESOS!$E$2:$E2624,"")</f>
        <v/>
      </c>
      <c r="T1529" s="223" t="str">
        <f t="shared" si="8"/>
        <v/>
      </c>
      <c r="V1529" s="277" t="str">
        <f t="shared" si="9"/>
        <v/>
      </c>
      <c r="W1529" s="233"/>
    </row>
    <row r="1530">
      <c r="B1530" s="199"/>
      <c r="C1530" s="223"/>
      <c r="E1530" s="223"/>
      <c r="F1530" s="223" t="str">
        <f t="array" ref="F1530">IF(E1530="","",XLOOKUP(E1530,DATOS!$D$6:$D2624,DATOS!$C$6:$C2624,0,0,1))</f>
        <v/>
      </c>
      <c r="G1530" s="189"/>
      <c r="H1530" s="189"/>
      <c r="I1530" s="270"/>
      <c r="J1530" s="270"/>
      <c r="K1530" s="270" t="str">
        <f t="shared" si="3"/>
        <v/>
      </c>
      <c r="L1530" s="271" t="str">
        <f t="shared" si="4"/>
        <v/>
      </c>
      <c r="M1530" s="279"/>
      <c r="N1530" s="282"/>
      <c r="O1530" s="274"/>
      <c r="P1530" s="275"/>
      <c r="Q1530" s="275" t="str">
        <f t="shared" si="6"/>
        <v/>
      </c>
      <c r="R1530" s="281">
        <f t="shared" si="7"/>
        <v>0</v>
      </c>
      <c r="S1530" s="232" t="str">
        <f t="array" ref="S1530">XLOOKUP(E1530,PESOS!$A$2:$A2624,PESOS!$E$2:$E2624,"")</f>
        <v/>
      </c>
      <c r="T1530" s="223" t="str">
        <f t="shared" si="8"/>
        <v/>
      </c>
      <c r="V1530" s="277" t="str">
        <f t="shared" si="9"/>
        <v/>
      </c>
      <c r="W1530" s="233"/>
    </row>
    <row r="1531">
      <c r="B1531" s="199"/>
      <c r="C1531" s="223"/>
      <c r="E1531" s="223"/>
      <c r="F1531" s="223" t="str">
        <f t="array" ref="F1531">IF(E1531="","",XLOOKUP(E1531,DATOS!$D$6:$D2624,DATOS!$C$6:$C2624,0,0,1))</f>
        <v/>
      </c>
      <c r="G1531" s="189"/>
      <c r="H1531" s="189"/>
      <c r="I1531" s="270"/>
      <c r="J1531" s="270"/>
      <c r="K1531" s="270" t="str">
        <f t="shared" si="3"/>
        <v/>
      </c>
      <c r="L1531" s="271" t="str">
        <f t="shared" si="4"/>
        <v/>
      </c>
      <c r="M1531" s="279"/>
      <c r="N1531" s="282"/>
      <c r="O1531" s="274"/>
      <c r="P1531" s="275"/>
      <c r="Q1531" s="275" t="str">
        <f t="shared" si="6"/>
        <v/>
      </c>
      <c r="R1531" s="281">
        <f t="shared" si="7"/>
        <v>0</v>
      </c>
      <c r="S1531" s="232" t="str">
        <f t="array" ref="S1531">XLOOKUP(E1531,PESOS!$A$2:$A2624,PESOS!$E$2:$E2624,"")</f>
        <v/>
      </c>
      <c r="T1531" s="223" t="str">
        <f t="shared" si="8"/>
        <v/>
      </c>
      <c r="V1531" s="277" t="str">
        <f t="shared" si="9"/>
        <v/>
      </c>
      <c r="W1531" s="233"/>
    </row>
    <row r="1532">
      <c r="B1532" s="199"/>
      <c r="C1532" s="223"/>
      <c r="E1532" s="223"/>
      <c r="F1532" s="223" t="str">
        <f t="array" ref="F1532">IF(E1532="","",XLOOKUP(E1532,DATOS!$D$6:$D2624,DATOS!$C$6:$C2624,0,0,1))</f>
        <v/>
      </c>
      <c r="G1532" s="189"/>
      <c r="H1532" s="189"/>
      <c r="I1532" s="270"/>
      <c r="J1532" s="270"/>
      <c r="K1532" s="270" t="str">
        <f t="shared" si="3"/>
        <v/>
      </c>
      <c r="L1532" s="271" t="str">
        <f t="shared" si="4"/>
        <v/>
      </c>
      <c r="M1532" s="279"/>
      <c r="N1532" s="282"/>
      <c r="O1532" s="274"/>
      <c r="P1532" s="275"/>
      <c r="Q1532" s="275" t="str">
        <f t="shared" si="6"/>
        <v/>
      </c>
      <c r="R1532" s="281">
        <f t="shared" si="7"/>
        <v>0</v>
      </c>
      <c r="S1532" s="232" t="str">
        <f t="array" ref="S1532">XLOOKUP(E1532,PESOS!$A$2:$A2624,PESOS!$E$2:$E2624,"")</f>
        <v/>
      </c>
      <c r="T1532" s="223" t="str">
        <f t="shared" si="8"/>
        <v/>
      </c>
      <c r="V1532" s="277" t="str">
        <f t="shared" si="9"/>
        <v/>
      </c>
      <c r="W1532" s="233"/>
    </row>
    <row r="1533">
      <c r="B1533" s="199"/>
      <c r="C1533" s="223"/>
      <c r="E1533" s="223"/>
      <c r="F1533" s="223" t="str">
        <f t="array" ref="F1533">IF(E1533="","",XLOOKUP(E1533,DATOS!$D$6:$D2624,DATOS!$C$6:$C2624,0,0,1))</f>
        <v/>
      </c>
      <c r="G1533" s="189"/>
      <c r="H1533" s="189"/>
      <c r="I1533" s="270"/>
      <c r="J1533" s="270"/>
      <c r="K1533" s="270" t="str">
        <f t="shared" si="3"/>
        <v/>
      </c>
      <c r="L1533" s="271" t="str">
        <f t="shared" si="4"/>
        <v/>
      </c>
      <c r="M1533" s="279"/>
      <c r="N1533" s="282"/>
      <c r="O1533" s="274"/>
      <c r="P1533" s="275"/>
      <c r="Q1533" s="275" t="str">
        <f t="shared" si="6"/>
        <v/>
      </c>
      <c r="R1533" s="281">
        <f t="shared" si="7"/>
        <v>0</v>
      </c>
      <c r="S1533" s="232" t="str">
        <f t="array" ref="S1533">XLOOKUP(E1533,PESOS!$A$2:$A2624,PESOS!$E$2:$E2624,"")</f>
        <v/>
      </c>
      <c r="T1533" s="223" t="str">
        <f t="shared" si="8"/>
        <v/>
      </c>
      <c r="V1533" s="277" t="str">
        <f t="shared" si="9"/>
        <v/>
      </c>
      <c r="W1533" s="233"/>
    </row>
    <row r="1534">
      <c r="B1534" s="199"/>
      <c r="C1534" s="223"/>
      <c r="E1534" s="223"/>
      <c r="F1534" s="223" t="str">
        <f t="array" ref="F1534">IF(E1534="","",XLOOKUP(E1534,DATOS!$D$6:$D2624,DATOS!$C$6:$C2624,0,0,1))</f>
        <v/>
      </c>
      <c r="G1534" s="189"/>
      <c r="H1534" s="189"/>
      <c r="I1534" s="270"/>
      <c r="J1534" s="270"/>
      <c r="K1534" s="270" t="str">
        <f t="shared" si="3"/>
        <v/>
      </c>
      <c r="L1534" s="271" t="str">
        <f t="shared" si="4"/>
        <v/>
      </c>
      <c r="M1534" s="279"/>
      <c r="N1534" s="282"/>
      <c r="O1534" s="274"/>
      <c r="P1534" s="275"/>
      <c r="Q1534" s="275" t="str">
        <f t="shared" si="6"/>
        <v/>
      </c>
      <c r="R1534" s="281">
        <f t="shared" si="7"/>
        <v>0</v>
      </c>
      <c r="S1534" s="232" t="str">
        <f t="array" ref="S1534">XLOOKUP(E1534,PESOS!$A$2:$A2624,PESOS!$E$2:$E2624,"")</f>
        <v/>
      </c>
      <c r="T1534" s="223" t="str">
        <f t="shared" si="8"/>
        <v/>
      </c>
      <c r="V1534" s="277" t="str">
        <f t="shared" si="9"/>
        <v/>
      </c>
      <c r="W1534" s="233"/>
    </row>
    <row r="1535">
      <c r="B1535" s="199"/>
      <c r="C1535" s="223"/>
      <c r="E1535" s="223"/>
      <c r="F1535" s="223" t="str">
        <f t="array" ref="F1535">IF(E1535="","",XLOOKUP(E1535,DATOS!$D$6:$D2624,DATOS!$C$6:$C2624,0,0,1))</f>
        <v/>
      </c>
      <c r="G1535" s="189"/>
      <c r="H1535" s="189"/>
      <c r="I1535" s="270"/>
      <c r="J1535" s="270"/>
      <c r="K1535" s="270" t="str">
        <f t="shared" si="3"/>
        <v/>
      </c>
      <c r="L1535" s="271" t="str">
        <f t="shared" si="4"/>
        <v/>
      </c>
      <c r="M1535" s="279"/>
      <c r="N1535" s="282"/>
      <c r="O1535" s="274"/>
      <c r="P1535" s="275"/>
      <c r="Q1535" s="275" t="str">
        <f t="shared" si="6"/>
        <v/>
      </c>
      <c r="R1535" s="281">
        <f t="shared" si="7"/>
        <v>0</v>
      </c>
      <c r="S1535" s="232" t="str">
        <f t="array" ref="S1535">XLOOKUP(E1535,PESOS!$A$2:$A2624,PESOS!$E$2:$E2624,"")</f>
        <v/>
      </c>
      <c r="T1535" s="223" t="str">
        <f t="shared" si="8"/>
        <v/>
      </c>
      <c r="V1535" s="277" t="str">
        <f t="shared" si="9"/>
        <v/>
      </c>
      <c r="W1535" s="233"/>
    </row>
    <row r="1536">
      <c r="B1536" s="199"/>
      <c r="C1536" s="223"/>
      <c r="E1536" s="223"/>
      <c r="F1536" s="223" t="str">
        <f t="array" ref="F1536">IF(E1536="","",XLOOKUP(E1536,DATOS!$D$6:$D2624,DATOS!$C$6:$C2624,0,0,1))</f>
        <v/>
      </c>
      <c r="G1536" s="189"/>
      <c r="H1536" s="189"/>
      <c r="I1536" s="270"/>
      <c r="J1536" s="270"/>
      <c r="K1536" s="270" t="str">
        <f t="shared" si="3"/>
        <v/>
      </c>
      <c r="L1536" s="271" t="str">
        <f t="shared" si="4"/>
        <v/>
      </c>
      <c r="M1536" s="279"/>
      <c r="N1536" s="282"/>
      <c r="O1536" s="274"/>
      <c r="P1536" s="275"/>
      <c r="Q1536" s="275" t="str">
        <f t="shared" si="6"/>
        <v/>
      </c>
      <c r="R1536" s="281">
        <f t="shared" si="7"/>
        <v>0</v>
      </c>
      <c r="S1536" s="232" t="str">
        <f t="array" ref="S1536">XLOOKUP(E1536,PESOS!$A$2:$A2624,PESOS!$E$2:$E2624,"")</f>
        <v/>
      </c>
      <c r="T1536" s="223" t="str">
        <f t="shared" si="8"/>
        <v/>
      </c>
      <c r="V1536" s="277" t="str">
        <f t="shared" si="9"/>
        <v/>
      </c>
      <c r="W1536" s="233"/>
    </row>
    <row r="1537">
      <c r="B1537" s="199"/>
      <c r="C1537" s="223"/>
      <c r="E1537" s="223"/>
      <c r="F1537" s="223" t="str">
        <f t="array" ref="F1537">IF(E1537="","",XLOOKUP(E1537,DATOS!$D$6:$D2624,DATOS!$C$6:$C2624,0,0,1))</f>
        <v/>
      </c>
      <c r="G1537" s="189"/>
      <c r="H1537" s="189"/>
      <c r="I1537" s="270"/>
      <c r="J1537" s="270"/>
      <c r="K1537" s="270" t="str">
        <f t="shared" si="3"/>
        <v/>
      </c>
      <c r="L1537" s="271" t="str">
        <f t="shared" si="4"/>
        <v/>
      </c>
      <c r="M1537" s="279"/>
      <c r="N1537" s="282"/>
      <c r="O1537" s="274"/>
      <c r="P1537" s="275"/>
      <c r="Q1537" s="275" t="str">
        <f t="shared" si="6"/>
        <v/>
      </c>
      <c r="R1537" s="281">
        <f t="shared" si="7"/>
        <v>0</v>
      </c>
      <c r="S1537" s="232" t="str">
        <f t="array" ref="S1537">XLOOKUP(E1537,PESOS!$A$2:$A2624,PESOS!$E$2:$E2624,"")</f>
        <v/>
      </c>
      <c r="T1537" s="223" t="str">
        <f t="shared" si="8"/>
        <v/>
      </c>
      <c r="V1537" s="277" t="str">
        <f t="shared" si="9"/>
        <v/>
      </c>
      <c r="W1537" s="233"/>
    </row>
    <row r="1538">
      <c r="B1538" s="199"/>
      <c r="C1538" s="223"/>
      <c r="E1538" s="223"/>
      <c r="F1538" s="223" t="str">
        <f t="array" ref="F1538">IF(E1538="","",XLOOKUP(E1538,DATOS!$D$6:$D2624,DATOS!$C$6:$C2624,0,0,1))</f>
        <v/>
      </c>
      <c r="G1538" s="189"/>
      <c r="H1538" s="189"/>
      <c r="I1538" s="270"/>
      <c r="J1538" s="270"/>
      <c r="K1538" s="270" t="str">
        <f t="shared" si="3"/>
        <v/>
      </c>
      <c r="L1538" s="271" t="str">
        <f t="shared" si="4"/>
        <v/>
      </c>
      <c r="M1538" s="279"/>
      <c r="N1538" s="282"/>
      <c r="O1538" s="274"/>
      <c r="P1538" s="275"/>
      <c r="Q1538" s="275" t="str">
        <f t="shared" si="6"/>
        <v/>
      </c>
      <c r="R1538" s="281">
        <f t="shared" si="7"/>
        <v>0</v>
      </c>
      <c r="S1538" s="232" t="str">
        <f t="array" ref="S1538">XLOOKUP(E1538,PESOS!$A$2:$A2624,PESOS!$E$2:$E2624,"")</f>
        <v/>
      </c>
      <c r="T1538" s="223" t="str">
        <f t="shared" si="8"/>
        <v/>
      </c>
      <c r="V1538" s="277" t="str">
        <f t="shared" si="9"/>
        <v/>
      </c>
      <c r="W1538" s="233"/>
    </row>
    <row r="1539">
      <c r="B1539" s="199"/>
      <c r="C1539" s="223"/>
      <c r="E1539" s="223"/>
      <c r="F1539" s="223" t="str">
        <f t="array" ref="F1539">IF(E1539="","",XLOOKUP(E1539,DATOS!$D$6:$D2624,DATOS!$C$6:$C2624,0,0,1))</f>
        <v/>
      </c>
      <c r="G1539" s="189"/>
      <c r="H1539" s="189"/>
      <c r="I1539" s="270"/>
      <c r="J1539" s="270"/>
      <c r="K1539" s="270" t="str">
        <f t="shared" si="3"/>
        <v/>
      </c>
      <c r="L1539" s="271" t="str">
        <f t="shared" si="4"/>
        <v/>
      </c>
      <c r="M1539" s="279"/>
      <c r="N1539" s="282"/>
      <c r="O1539" s="274"/>
      <c r="P1539" s="275"/>
      <c r="Q1539" s="275" t="str">
        <f t="shared" si="6"/>
        <v/>
      </c>
      <c r="R1539" s="281">
        <f t="shared" si="7"/>
        <v>0</v>
      </c>
      <c r="S1539" s="232" t="str">
        <f t="array" ref="S1539">XLOOKUP(E1539,PESOS!$A$2:$A2624,PESOS!$E$2:$E2624,"")</f>
        <v/>
      </c>
      <c r="T1539" s="223" t="str">
        <f t="shared" si="8"/>
        <v/>
      </c>
      <c r="V1539" s="277" t="str">
        <f t="shared" si="9"/>
        <v/>
      </c>
      <c r="W1539" s="233"/>
    </row>
    <row r="1540">
      <c r="B1540" s="199"/>
      <c r="C1540" s="223"/>
      <c r="E1540" s="223"/>
      <c r="F1540" s="223" t="str">
        <f t="array" ref="F1540">IF(E1540="","",XLOOKUP(E1540,DATOS!$D$6:$D2624,DATOS!$C$6:$C2624,0,0,1))</f>
        <v/>
      </c>
      <c r="G1540" s="189"/>
      <c r="H1540" s="189"/>
      <c r="I1540" s="270"/>
      <c r="J1540" s="270"/>
      <c r="K1540" s="270" t="str">
        <f t="shared" si="3"/>
        <v/>
      </c>
      <c r="L1540" s="271" t="str">
        <f t="shared" si="4"/>
        <v/>
      </c>
      <c r="M1540" s="279"/>
      <c r="N1540" s="282"/>
      <c r="O1540" s="274"/>
      <c r="P1540" s="275"/>
      <c r="Q1540" s="275" t="str">
        <f t="shared" si="6"/>
        <v/>
      </c>
      <c r="R1540" s="281">
        <f t="shared" si="7"/>
        <v>0</v>
      </c>
      <c r="S1540" s="232" t="str">
        <f t="array" ref="S1540">XLOOKUP(E1540,PESOS!$A$2:$A2624,PESOS!$E$2:$E2624,"")</f>
        <v/>
      </c>
      <c r="T1540" s="223" t="str">
        <f t="shared" si="8"/>
        <v/>
      </c>
      <c r="V1540" s="277" t="str">
        <f t="shared" si="9"/>
        <v/>
      </c>
      <c r="W1540" s="233"/>
    </row>
    <row r="1541">
      <c r="B1541" s="199"/>
      <c r="C1541" s="223"/>
      <c r="E1541" s="223"/>
      <c r="F1541" s="223" t="str">
        <f t="array" ref="F1541">IF(E1541="","",XLOOKUP(E1541,DATOS!$D$6:$D2624,DATOS!$C$6:$C2624,0,0,1))</f>
        <v/>
      </c>
      <c r="G1541" s="189"/>
      <c r="H1541" s="189"/>
      <c r="I1541" s="270"/>
      <c r="J1541" s="270"/>
      <c r="K1541" s="270" t="str">
        <f t="shared" si="3"/>
        <v/>
      </c>
      <c r="L1541" s="271" t="str">
        <f t="shared" si="4"/>
        <v/>
      </c>
      <c r="M1541" s="279"/>
      <c r="N1541" s="282"/>
      <c r="O1541" s="274"/>
      <c r="P1541" s="275"/>
      <c r="Q1541" s="275" t="str">
        <f t="shared" si="6"/>
        <v/>
      </c>
      <c r="R1541" s="281">
        <f t="shared" si="7"/>
        <v>0</v>
      </c>
      <c r="S1541" s="232" t="str">
        <f t="array" ref="S1541">XLOOKUP(E1541,PESOS!$A$2:$A2624,PESOS!$E$2:$E2624,"")</f>
        <v/>
      </c>
      <c r="T1541" s="223" t="str">
        <f t="shared" si="8"/>
        <v/>
      </c>
      <c r="V1541" s="277" t="str">
        <f t="shared" si="9"/>
        <v/>
      </c>
      <c r="W1541" s="233"/>
    </row>
    <row r="1542">
      <c r="B1542" s="199"/>
      <c r="C1542" s="223"/>
      <c r="E1542" s="223"/>
      <c r="F1542" s="223" t="str">
        <f t="array" ref="F1542">IF(E1542="","",XLOOKUP(E1542,DATOS!$D$6:$D2624,DATOS!$C$6:$C2624,0,0,1))</f>
        <v/>
      </c>
      <c r="G1542" s="189"/>
      <c r="H1542" s="189"/>
      <c r="I1542" s="270"/>
      <c r="J1542" s="270"/>
      <c r="K1542" s="270" t="str">
        <f t="shared" si="3"/>
        <v/>
      </c>
      <c r="L1542" s="271" t="str">
        <f t="shared" si="4"/>
        <v/>
      </c>
      <c r="M1542" s="279"/>
      <c r="N1542" s="282"/>
      <c r="O1542" s="274"/>
      <c r="P1542" s="275"/>
      <c r="Q1542" s="275" t="str">
        <f t="shared" si="6"/>
        <v/>
      </c>
      <c r="R1542" s="281">
        <f t="shared" si="7"/>
        <v>0</v>
      </c>
      <c r="S1542" s="232" t="str">
        <f t="array" ref="S1542">XLOOKUP(E1542,PESOS!$A$2:$A2624,PESOS!$E$2:$E2624,"")</f>
        <v/>
      </c>
      <c r="T1542" s="223" t="str">
        <f t="shared" si="8"/>
        <v/>
      </c>
      <c r="V1542" s="277" t="str">
        <f t="shared" si="9"/>
        <v/>
      </c>
      <c r="W1542" s="233"/>
    </row>
    <row r="1543">
      <c r="B1543" s="199"/>
      <c r="C1543" s="223"/>
      <c r="E1543" s="223"/>
      <c r="F1543" s="223" t="str">
        <f t="array" ref="F1543">IF(E1543="","",XLOOKUP(E1543,DATOS!$D$6:$D2624,DATOS!$C$6:$C2624,0,0,1))</f>
        <v/>
      </c>
      <c r="G1543" s="189"/>
      <c r="H1543" s="189"/>
      <c r="I1543" s="270"/>
      <c r="J1543" s="270"/>
      <c r="K1543" s="270" t="str">
        <f t="shared" si="3"/>
        <v/>
      </c>
      <c r="L1543" s="271" t="str">
        <f t="shared" si="4"/>
        <v/>
      </c>
      <c r="M1543" s="279"/>
      <c r="N1543" s="282"/>
      <c r="O1543" s="274"/>
      <c r="P1543" s="275"/>
      <c r="Q1543" s="275" t="str">
        <f t="shared" si="6"/>
        <v/>
      </c>
      <c r="R1543" s="281">
        <f t="shared" si="7"/>
        <v>0</v>
      </c>
      <c r="S1543" s="232" t="str">
        <f t="array" ref="S1543">XLOOKUP(E1543,PESOS!$A$2:$A2624,PESOS!$E$2:$E2624,"")</f>
        <v/>
      </c>
      <c r="T1543" s="223" t="str">
        <f t="shared" si="8"/>
        <v/>
      </c>
      <c r="V1543" s="277" t="str">
        <f t="shared" si="9"/>
        <v/>
      </c>
      <c r="W1543" s="233"/>
    </row>
    <row r="1544">
      <c r="B1544" s="199"/>
      <c r="C1544" s="223"/>
      <c r="E1544" s="223"/>
      <c r="F1544" s="223" t="str">
        <f t="array" ref="F1544">IF(E1544="","",XLOOKUP(E1544,DATOS!$D$6:$D2624,DATOS!$C$6:$C2624,0,0,1))</f>
        <v/>
      </c>
      <c r="G1544" s="189"/>
      <c r="H1544" s="189"/>
      <c r="I1544" s="270"/>
      <c r="J1544" s="270"/>
      <c r="K1544" s="270" t="str">
        <f t="shared" si="3"/>
        <v/>
      </c>
      <c r="L1544" s="271" t="str">
        <f t="shared" si="4"/>
        <v/>
      </c>
      <c r="M1544" s="279"/>
      <c r="N1544" s="282"/>
      <c r="O1544" s="274"/>
      <c r="P1544" s="275"/>
      <c r="Q1544" s="275" t="str">
        <f t="shared" si="6"/>
        <v/>
      </c>
      <c r="R1544" s="281">
        <f t="shared" si="7"/>
        <v>0</v>
      </c>
      <c r="S1544" s="232" t="str">
        <f t="array" ref="S1544">XLOOKUP(E1544,PESOS!$A$2:$A2624,PESOS!$E$2:$E2624,"")</f>
        <v/>
      </c>
      <c r="T1544" s="223" t="str">
        <f t="shared" si="8"/>
        <v/>
      </c>
      <c r="V1544" s="277" t="str">
        <f t="shared" si="9"/>
        <v/>
      </c>
      <c r="W1544" s="233"/>
    </row>
    <row r="1545">
      <c r="B1545" s="199"/>
      <c r="C1545" s="223"/>
      <c r="E1545" s="223"/>
      <c r="F1545" s="223" t="str">
        <f t="array" ref="F1545">IF(E1545="","",XLOOKUP(E1545,DATOS!$D$6:$D2624,DATOS!$C$6:$C2624,0,0,1))</f>
        <v/>
      </c>
      <c r="G1545" s="189"/>
      <c r="H1545" s="189"/>
      <c r="I1545" s="270"/>
      <c r="J1545" s="270"/>
      <c r="K1545" s="270" t="str">
        <f t="shared" si="3"/>
        <v/>
      </c>
      <c r="L1545" s="271" t="str">
        <f t="shared" si="4"/>
        <v/>
      </c>
      <c r="M1545" s="279"/>
      <c r="N1545" s="282"/>
      <c r="O1545" s="274"/>
      <c r="P1545" s="275"/>
      <c r="Q1545" s="275" t="str">
        <f t="shared" si="6"/>
        <v/>
      </c>
      <c r="R1545" s="281">
        <f t="shared" si="7"/>
        <v>0</v>
      </c>
      <c r="S1545" s="232" t="str">
        <f t="array" ref="S1545">XLOOKUP(E1545,PESOS!$A$2:$A2624,PESOS!$E$2:$E2624,"")</f>
        <v/>
      </c>
      <c r="T1545" s="223" t="str">
        <f t="shared" si="8"/>
        <v/>
      </c>
      <c r="V1545" s="277" t="str">
        <f t="shared" si="9"/>
        <v/>
      </c>
      <c r="W1545" s="233"/>
    </row>
    <row r="1546">
      <c r="B1546" s="199"/>
      <c r="C1546" s="223"/>
      <c r="E1546" s="223"/>
      <c r="F1546" s="223" t="str">
        <f t="array" ref="F1546">IF(E1546="","",XLOOKUP(E1546,DATOS!$D$6:$D2624,DATOS!$C$6:$C2624,0,0,1))</f>
        <v/>
      </c>
      <c r="G1546" s="189"/>
      <c r="H1546" s="189"/>
      <c r="I1546" s="270"/>
      <c r="J1546" s="270"/>
      <c r="K1546" s="270" t="str">
        <f t="shared" si="3"/>
        <v/>
      </c>
      <c r="L1546" s="271" t="str">
        <f t="shared" si="4"/>
        <v/>
      </c>
      <c r="M1546" s="279"/>
      <c r="N1546" s="282"/>
      <c r="O1546" s="274"/>
      <c r="P1546" s="275"/>
      <c r="Q1546" s="275" t="str">
        <f t="shared" si="6"/>
        <v/>
      </c>
      <c r="R1546" s="281">
        <f t="shared" si="7"/>
        <v>0</v>
      </c>
      <c r="S1546" s="232" t="str">
        <f t="array" ref="S1546">XLOOKUP(E1546,PESOS!$A$2:$A2624,PESOS!$E$2:$E2624,"")</f>
        <v/>
      </c>
      <c r="T1546" s="223" t="str">
        <f t="shared" si="8"/>
        <v/>
      </c>
      <c r="V1546" s="277" t="str">
        <f t="shared" si="9"/>
        <v/>
      </c>
      <c r="W1546" s="233"/>
    </row>
    <row r="1547">
      <c r="B1547" s="199"/>
      <c r="C1547" s="223"/>
      <c r="E1547" s="223"/>
      <c r="F1547" s="223" t="str">
        <f t="array" ref="F1547">IF(E1547="","",XLOOKUP(E1547,DATOS!$D$6:$D2624,DATOS!$C$6:$C2624,0,0,1))</f>
        <v/>
      </c>
      <c r="G1547" s="189"/>
      <c r="H1547" s="189"/>
      <c r="I1547" s="270"/>
      <c r="J1547" s="270"/>
      <c r="K1547" s="270" t="str">
        <f t="shared" si="3"/>
        <v/>
      </c>
      <c r="L1547" s="271" t="str">
        <f t="shared" si="4"/>
        <v/>
      </c>
      <c r="M1547" s="279"/>
      <c r="N1547" s="282"/>
      <c r="O1547" s="274"/>
      <c r="P1547" s="275"/>
      <c r="Q1547" s="275" t="str">
        <f t="shared" si="6"/>
        <v/>
      </c>
      <c r="R1547" s="281">
        <f t="shared" si="7"/>
        <v>0</v>
      </c>
      <c r="S1547" s="232" t="str">
        <f t="array" ref="S1547">XLOOKUP(E1547,PESOS!$A$2:$A2624,PESOS!$E$2:$E2624,"")</f>
        <v/>
      </c>
      <c r="T1547" s="223" t="str">
        <f t="shared" si="8"/>
        <v/>
      </c>
      <c r="V1547" s="277" t="str">
        <f t="shared" si="9"/>
        <v/>
      </c>
      <c r="W1547" s="233"/>
    </row>
    <row r="1548">
      <c r="B1548" s="199"/>
      <c r="C1548" s="223"/>
      <c r="E1548" s="223"/>
      <c r="F1548" s="223" t="str">
        <f t="array" ref="F1548">IF(E1548="","",XLOOKUP(E1548,DATOS!$D$6:$D2624,DATOS!$C$6:$C2624,0,0,1))</f>
        <v/>
      </c>
      <c r="G1548" s="189"/>
      <c r="H1548" s="189"/>
      <c r="I1548" s="270"/>
      <c r="J1548" s="270"/>
      <c r="K1548" s="270" t="str">
        <f t="shared" si="3"/>
        <v/>
      </c>
      <c r="L1548" s="271" t="str">
        <f t="shared" si="4"/>
        <v/>
      </c>
      <c r="M1548" s="279"/>
      <c r="N1548" s="282"/>
      <c r="O1548" s="274"/>
      <c r="P1548" s="275"/>
      <c r="Q1548" s="275" t="str">
        <f t="shared" si="6"/>
        <v/>
      </c>
      <c r="R1548" s="281">
        <f t="shared" si="7"/>
        <v>0</v>
      </c>
      <c r="S1548" s="232" t="str">
        <f t="array" ref="S1548">XLOOKUP(E1548,PESOS!$A$2:$A2624,PESOS!$E$2:$E2624,"")</f>
        <v/>
      </c>
      <c r="T1548" s="223" t="str">
        <f t="shared" si="8"/>
        <v/>
      </c>
      <c r="V1548" s="277" t="str">
        <f t="shared" si="9"/>
        <v/>
      </c>
      <c r="W1548" s="233"/>
    </row>
    <row r="1549">
      <c r="B1549" s="199"/>
      <c r="C1549" s="223"/>
      <c r="E1549" s="223"/>
      <c r="F1549" s="223" t="str">
        <f t="array" ref="F1549">IF(E1549="","",XLOOKUP(E1549,DATOS!$D$6:$D2624,DATOS!$C$6:$C2624,0,0,1))</f>
        <v/>
      </c>
      <c r="G1549" s="189"/>
      <c r="H1549" s="189"/>
      <c r="I1549" s="270"/>
      <c r="J1549" s="270"/>
      <c r="K1549" s="270" t="str">
        <f t="shared" si="3"/>
        <v/>
      </c>
      <c r="L1549" s="271" t="str">
        <f t="shared" si="4"/>
        <v/>
      </c>
      <c r="M1549" s="279"/>
      <c r="N1549" s="282"/>
      <c r="O1549" s="274"/>
      <c r="P1549" s="275"/>
      <c r="Q1549" s="275" t="str">
        <f t="shared" si="6"/>
        <v/>
      </c>
      <c r="R1549" s="281">
        <f t="shared" si="7"/>
        <v>0</v>
      </c>
      <c r="S1549" s="232" t="str">
        <f t="array" ref="S1549">XLOOKUP(E1549,PESOS!$A$2:$A2624,PESOS!$E$2:$E2624,"")</f>
        <v/>
      </c>
      <c r="T1549" s="223" t="str">
        <f t="shared" si="8"/>
        <v/>
      </c>
      <c r="V1549" s="277" t="str">
        <f t="shared" si="9"/>
        <v/>
      </c>
      <c r="W1549" s="233"/>
    </row>
    <row r="1550">
      <c r="B1550" s="199"/>
      <c r="C1550" s="223"/>
      <c r="E1550" s="223"/>
      <c r="F1550" s="223" t="str">
        <f t="array" ref="F1550">IF(E1550="","",XLOOKUP(E1550,DATOS!$D$6:$D2624,DATOS!$C$6:$C2624,0,0,1))</f>
        <v/>
      </c>
      <c r="G1550" s="189"/>
      <c r="H1550" s="189"/>
      <c r="I1550" s="270"/>
      <c r="J1550" s="270"/>
      <c r="K1550" s="270" t="str">
        <f t="shared" si="3"/>
        <v/>
      </c>
      <c r="L1550" s="271" t="str">
        <f t="shared" si="4"/>
        <v/>
      </c>
      <c r="M1550" s="279"/>
      <c r="N1550" s="282"/>
      <c r="O1550" s="274"/>
      <c r="P1550" s="275"/>
      <c r="Q1550" s="275" t="str">
        <f t="shared" si="6"/>
        <v/>
      </c>
      <c r="R1550" s="281">
        <f t="shared" si="7"/>
        <v>0</v>
      </c>
      <c r="S1550" s="232" t="str">
        <f t="array" ref="S1550">XLOOKUP(E1550,PESOS!$A$2:$A2624,PESOS!$E$2:$E2624,"")</f>
        <v/>
      </c>
      <c r="T1550" s="223" t="str">
        <f t="shared" si="8"/>
        <v/>
      </c>
      <c r="V1550" s="277" t="str">
        <f t="shared" si="9"/>
        <v/>
      </c>
      <c r="W1550" s="233"/>
    </row>
    <row r="1551">
      <c r="B1551" s="199"/>
      <c r="C1551" s="223"/>
      <c r="E1551" s="223"/>
      <c r="F1551" s="223" t="str">
        <f t="array" ref="F1551">IF(E1551="","",XLOOKUP(E1551,DATOS!$D$6:$D2624,DATOS!$C$6:$C2624,0,0,1))</f>
        <v/>
      </c>
      <c r="G1551" s="189"/>
      <c r="H1551" s="189"/>
      <c r="I1551" s="270"/>
      <c r="J1551" s="270"/>
      <c r="K1551" s="270" t="str">
        <f t="shared" si="3"/>
        <v/>
      </c>
      <c r="L1551" s="271" t="str">
        <f t="shared" si="4"/>
        <v/>
      </c>
      <c r="M1551" s="279"/>
      <c r="N1551" s="282"/>
      <c r="O1551" s="274"/>
      <c r="P1551" s="275"/>
      <c r="Q1551" s="275" t="str">
        <f t="shared" si="6"/>
        <v/>
      </c>
      <c r="R1551" s="281">
        <f t="shared" si="7"/>
        <v>0</v>
      </c>
      <c r="S1551" s="232" t="str">
        <f t="array" ref="S1551">XLOOKUP(E1551,PESOS!$A$2:$A2624,PESOS!$E$2:$E2624,"")</f>
        <v/>
      </c>
      <c r="T1551" s="223" t="str">
        <f t="shared" si="8"/>
        <v/>
      </c>
      <c r="V1551" s="277" t="str">
        <f t="shared" si="9"/>
        <v/>
      </c>
      <c r="W1551" s="233"/>
    </row>
    <row r="1552">
      <c r="B1552" s="199"/>
      <c r="C1552" s="223"/>
      <c r="E1552" s="223"/>
      <c r="F1552" s="223" t="str">
        <f t="array" ref="F1552">IF(E1552="","",XLOOKUP(E1552,DATOS!$D$6:$D2624,DATOS!$C$6:$C2624,0,0,1))</f>
        <v/>
      </c>
      <c r="G1552" s="189"/>
      <c r="H1552" s="189"/>
      <c r="I1552" s="270"/>
      <c r="J1552" s="270"/>
      <c r="K1552" s="270" t="str">
        <f t="shared" si="3"/>
        <v/>
      </c>
      <c r="L1552" s="271" t="str">
        <f t="shared" si="4"/>
        <v/>
      </c>
      <c r="M1552" s="279"/>
      <c r="N1552" s="282"/>
      <c r="O1552" s="274"/>
      <c r="P1552" s="275"/>
      <c r="Q1552" s="275" t="str">
        <f t="shared" si="6"/>
        <v/>
      </c>
      <c r="R1552" s="281">
        <f t="shared" si="7"/>
        <v>0</v>
      </c>
      <c r="S1552" s="232" t="str">
        <f t="array" ref="S1552">XLOOKUP(E1552,PESOS!$A$2:$A2624,PESOS!$E$2:$E2624,"")</f>
        <v/>
      </c>
      <c r="T1552" s="223" t="str">
        <f t="shared" si="8"/>
        <v/>
      </c>
      <c r="V1552" s="277" t="str">
        <f t="shared" si="9"/>
        <v/>
      </c>
      <c r="W1552" s="233"/>
    </row>
    <row r="1553">
      <c r="B1553" s="199"/>
      <c r="C1553" s="223"/>
      <c r="E1553" s="223"/>
      <c r="F1553" s="223" t="str">
        <f t="array" ref="F1553">IF(E1553="","",XLOOKUP(E1553,DATOS!$D$6:$D2624,DATOS!$C$6:$C2624,0,0,1))</f>
        <v/>
      </c>
      <c r="G1553" s="189"/>
      <c r="H1553" s="189"/>
      <c r="I1553" s="270"/>
      <c r="J1553" s="270"/>
      <c r="K1553" s="270" t="str">
        <f t="shared" si="3"/>
        <v/>
      </c>
      <c r="L1553" s="271" t="str">
        <f t="shared" si="4"/>
        <v/>
      </c>
      <c r="M1553" s="279"/>
      <c r="N1553" s="282"/>
      <c r="O1553" s="274"/>
      <c r="P1553" s="275"/>
      <c r="Q1553" s="275" t="str">
        <f t="shared" si="6"/>
        <v/>
      </c>
      <c r="R1553" s="281">
        <f t="shared" si="7"/>
        <v>0</v>
      </c>
      <c r="S1553" s="232" t="str">
        <f t="array" ref="S1553">XLOOKUP(E1553,PESOS!$A$2:$A2624,PESOS!$E$2:$E2624,"")</f>
        <v/>
      </c>
      <c r="T1553" s="223" t="str">
        <f t="shared" si="8"/>
        <v/>
      </c>
      <c r="V1553" s="277" t="str">
        <f t="shared" si="9"/>
        <v/>
      </c>
      <c r="W1553" s="233"/>
    </row>
    <row r="1554">
      <c r="B1554" s="199"/>
      <c r="C1554" s="223"/>
      <c r="E1554" s="223"/>
      <c r="F1554" s="223" t="str">
        <f t="array" ref="F1554">IF(E1554="","",XLOOKUP(E1554,DATOS!$D$6:$D2624,DATOS!$C$6:$C2624,0,0,1))</f>
        <v/>
      </c>
      <c r="G1554" s="189"/>
      <c r="H1554" s="189"/>
      <c r="I1554" s="270"/>
      <c r="J1554" s="270"/>
      <c r="K1554" s="270" t="str">
        <f t="shared" si="3"/>
        <v/>
      </c>
      <c r="L1554" s="271" t="str">
        <f t="shared" si="4"/>
        <v/>
      </c>
      <c r="M1554" s="279"/>
      <c r="N1554" s="282"/>
      <c r="O1554" s="274"/>
      <c r="P1554" s="275"/>
      <c r="Q1554" s="275" t="str">
        <f t="shared" si="6"/>
        <v/>
      </c>
      <c r="R1554" s="281">
        <f t="shared" si="7"/>
        <v>0</v>
      </c>
      <c r="S1554" s="232" t="str">
        <f t="array" ref="S1554">XLOOKUP(E1554,PESOS!$A$2:$A2624,PESOS!$E$2:$E2624,"")</f>
        <v/>
      </c>
      <c r="T1554" s="223" t="str">
        <f t="shared" si="8"/>
        <v/>
      </c>
      <c r="V1554" s="277" t="str">
        <f t="shared" si="9"/>
        <v/>
      </c>
      <c r="W1554" s="233"/>
    </row>
    <row r="1555">
      <c r="B1555" s="199"/>
      <c r="C1555" s="223"/>
      <c r="E1555" s="223"/>
      <c r="F1555" s="223" t="str">
        <f t="array" ref="F1555">IF(E1555="","",XLOOKUP(E1555,DATOS!$D$6:$D2624,DATOS!$C$6:$C2624,0,0,1))</f>
        <v/>
      </c>
      <c r="G1555" s="189"/>
      <c r="H1555" s="189"/>
      <c r="I1555" s="270"/>
      <c r="J1555" s="270"/>
      <c r="K1555" s="270" t="str">
        <f t="shared" si="3"/>
        <v/>
      </c>
      <c r="L1555" s="271" t="str">
        <f t="shared" si="4"/>
        <v/>
      </c>
      <c r="M1555" s="279"/>
      <c r="N1555" s="282"/>
      <c r="O1555" s="274"/>
      <c r="P1555" s="275"/>
      <c r="Q1555" s="275" t="str">
        <f t="shared" si="6"/>
        <v/>
      </c>
      <c r="R1555" s="281">
        <f t="shared" si="7"/>
        <v>0</v>
      </c>
      <c r="S1555" s="232" t="str">
        <f t="array" ref="S1555">XLOOKUP(E1555,PESOS!$A$2:$A2624,PESOS!$E$2:$E2624,"")</f>
        <v/>
      </c>
      <c r="T1555" s="223" t="str">
        <f t="shared" si="8"/>
        <v/>
      </c>
      <c r="V1555" s="277" t="str">
        <f t="shared" si="9"/>
        <v/>
      </c>
      <c r="W1555" s="233"/>
    </row>
    <row r="1556">
      <c r="B1556" s="199"/>
      <c r="C1556" s="223"/>
      <c r="E1556" s="223"/>
      <c r="F1556" s="223" t="str">
        <f t="array" ref="F1556">IF(E1556="","",XLOOKUP(E1556,DATOS!$D$6:$D2624,DATOS!$C$6:$C2624,0,0,1))</f>
        <v/>
      </c>
      <c r="G1556" s="189"/>
      <c r="H1556" s="189"/>
      <c r="I1556" s="270"/>
      <c r="J1556" s="270"/>
      <c r="K1556" s="270" t="str">
        <f t="shared" si="3"/>
        <v/>
      </c>
      <c r="L1556" s="271" t="str">
        <f t="shared" si="4"/>
        <v/>
      </c>
      <c r="M1556" s="279"/>
      <c r="N1556" s="282"/>
      <c r="O1556" s="274"/>
      <c r="P1556" s="275"/>
      <c r="Q1556" s="275" t="str">
        <f t="shared" si="6"/>
        <v/>
      </c>
      <c r="R1556" s="281">
        <f t="shared" si="7"/>
        <v>0</v>
      </c>
      <c r="S1556" s="232" t="str">
        <f t="array" ref="S1556">XLOOKUP(E1556,PESOS!$A$2:$A2624,PESOS!$E$2:$E2624,"")</f>
        <v/>
      </c>
      <c r="T1556" s="223" t="str">
        <f t="shared" si="8"/>
        <v/>
      </c>
      <c r="V1556" s="277" t="str">
        <f t="shared" si="9"/>
        <v/>
      </c>
      <c r="W1556" s="233"/>
    </row>
    <row r="1557">
      <c r="B1557" s="199"/>
      <c r="C1557" s="223"/>
      <c r="E1557" s="223"/>
      <c r="F1557" s="223" t="str">
        <f t="array" ref="F1557">IF(E1557="","",XLOOKUP(E1557,DATOS!$D$6:$D2624,DATOS!$C$6:$C2624,0,0,1))</f>
        <v/>
      </c>
      <c r="G1557" s="189"/>
      <c r="H1557" s="189"/>
      <c r="I1557" s="270"/>
      <c r="J1557" s="270"/>
      <c r="K1557" s="270" t="str">
        <f t="shared" si="3"/>
        <v/>
      </c>
      <c r="L1557" s="271" t="str">
        <f t="shared" si="4"/>
        <v/>
      </c>
      <c r="M1557" s="279"/>
      <c r="N1557" s="282"/>
      <c r="O1557" s="274"/>
      <c r="P1557" s="275"/>
      <c r="Q1557" s="275" t="str">
        <f t="shared" si="6"/>
        <v/>
      </c>
      <c r="R1557" s="281">
        <f t="shared" si="7"/>
        <v>0</v>
      </c>
      <c r="S1557" s="232" t="str">
        <f t="array" ref="S1557">XLOOKUP(E1557,PESOS!$A$2:$A2624,PESOS!$E$2:$E2624,"")</f>
        <v/>
      </c>
      <c r="T1557" s="223" t="str">
        <f t="shared" si="8"/>
        <v/>
      </c>
      <c r="V1557" s="277" t="str">
        <f t="shared" si="9"/>
        <v/>
      </c>
      <c r="W1557" s="233"/>
    </row>
    <row r="1558">
      <c r="B1558" s="199"/>
      <c r="C1558" s="223"/>
      <c r="E1558" s="223"/>
      <c r="F1558" s="223" t="str">
        <f t="array" ref="F1558">IF(E1558="","",XLOOKUP(E1558,DATOS!$D$6:$D2624,DATOS!$C$6:$C2624,0,0,1))</f>
        <v/>
      </c>
      <c r="G1558" s="189"/>
      <c r="H1558" s="189"/>
      <c r="I1558" s="270"/>
      <c r="J1558" s="270"/>
      <c r="K1558" s="270" t="str">
        <f t="shared" si="3"/>
        <v/>
      </c>
      <c r="L1558" s="271" t="str">
        <f t="shared" si="4"/>
        <v/>
      </c>
      <c r="M1558" s="279"/>
      <c r="N1558" s="282"/>
      <c r="O1558" s="274"/>
      <c r="P1558" s="275"/>
      <c r="Q1558" s="275" t="str">
        <f t="shared" si="6"/>
        <v/>
      </c>
      <c r="R1558" s="281">
        <f t="shared" si="7"/>
        <v>0</v>
      </c>
      <c r="S1558" s="232" t="str">
        <f t="array" ref="S1558">XLOOKUP(E1558,PESOS!$A$2:$A2624,PESOS!$E$2:$E2624,"")</f>
        <v/>
      </c>
      <c r="T1558" s="223" t="str">
        <f t="shared" si="8"/>
        <v/>
      </c>
      <c r="V1558" s="277" t="str">
        <f t="shared" si="9"/>
        <v/>
      </c>
      <c r="W1558" s="233"/>
    </row>
    <row r="1559">
      <c r="B1559" s="199"/>
      <c r="C1559" s="223"/>
      <c r="E1559" s="223"/>
      <c r="F1559" s="223" t="str">
        <f t="array" ref="F1559">IF(E1559="","",XLOOKUP(E1559,DATOS!$D$6:$D2624,DATOS!$C$6:$C2624,0,0,1))</f>
        <v/>
      </c>
      <c r="G1559" s="189"/>
      <c r="H1559" s="189"/>
      <c r="I1559" s="270"/>
      <c r="J1559" s="270"/>
      <c r="K1559" s="270" t="str">
        <f t="shared" si="3"/>
        <v/>
      </c>
      <c r="L1559" s="271" t="str">
        <f t="shared" si="4"/>
        <v/>
      </c>
      <c r="M1559" s="279"/>
      <c r="N1559" s="282"/>
      <c r="O1559" s="274"/>
      <c r="P1559" s="275"/>
      <c r="Q1559" s="275" t="str">
        <f t="shared" si="6"/>
        <v/>
      </c>
      <c r="R1559" s="281">
        <f t="shared" si="7"/>
        <v>0</v>
      </c>
      <c r="S1559" s="232" t="str">
        <f t="array" ref="S1559">XLOOKUP(E1559,PESOS!$A$2:$A2624,PESOS!$E$2:$E2624,"")</f>
        <v/>
      </c>
      <c r="T1559" s="223" t="str">
        <f t="shared" si="8"/>
        <v/>
      </c>
      <c r="V1559" s="277" t="str">
        <f t="shared" si="9"/>
        <v/>
      </c>
      <c r="W1559" s="233"/>
    </row>
    <row r="1560">
      <c r="B1560" s="199"/>
      <c r="C1560" s="223"/>
      <c r="E1560" s="223"/>
      <c r="F1560" s="223" t="str">
        <f t="array" ref="F1560">IF(E1560="","",XLOOKUP(E1560,DATOS!$D$6:$D2624,DATOS!$C$6:$C2624,0,0,1))</f>
        <v/>
      </c>
      <c r="G1560" s="189"/>
      <c r="H1560" s="189"/>
      <c r="I1560" s="270"/>
      <c r="J1560" s="270"/>
      <c r="K1560" s="270" t="str">
        <f t="shared" si="3"/>
        <v/>
      </c>
      <c r="L1560" s="271" t="str">
        <f t="shared" si="4"/>
        <v/>
      </c>
      <c r="M1560" s="279"/>
      <c r="N1560" s="282"/>
      <c r="O1560" s="274"/>
      <c r="P1560" s="275"/>
      <c r="Q1560" s="275" t="str">
        <f t="shared" si="6"/>
        <v/>
      </c>
      <c r="R1560" s="281">
        <f t="shared" si="7"/>
        <v>0</v>
      </c>
      <c r="S1560" s="232" t="str">
        <f t="array" ref="S1560">XLOOKUP(E1560,PESOS!$A$2:$A2624,PESOS!$E$2:$E2624,"")</f>
        <v/>
      </c>
      <c r="T1560" s="223" t="str">
        <f t="shared" si="8"/>
        <v/>
      </c>
      <c r="V1560" s="277" t="str">
        <f t="shared" si="9"/>
        <v/>
      </c>
      <c r="W1560" s="233"/>
    </row>
    <row r="1561">
      <c r="B1561" s="199"/>
      <c r="C1561" s="223"/>
      <c r="E1561" s="223"/>
      <c r="F1561" s="223" t="str">
        <f t="array" ref="F1561">IF(E1561="","",XLOOKUP(E1561,DATOS!$D$6:$D2624,DATOS!$C$6:$C2624,0,0,1))</f>
        <v/>
      </c>
      <c r="G1561" s="189"/>
      <c r="H1561" s="189"/>
      <c r="I1561" s="270"/>
      <c r="J1561" s="270"/>
      <c r="K1561" s="270" t="str">
        <f t="shared" si="3"/>
        <v/>
      </c>
      <c r="L1561" s="271" t="str">
        <f t="shared" si="4"/>
        <v/>
      </c>
      <c r="M1561" s="279"/>
      <c r="N1561" s="282"/>
      <c r="O1561" s="274"/>
      <c r="P1561" s="275"/>
      <c r="Q1561" s="275" t="str">
        <f t="shared" si="6"/>
        <v/>
      </c>
      <c r="R1561" s="281">
        <f t="shared" si="7"/>
        <v>0</v>
      </c>
      <c r="S1561" s="232" t="str">
        <f t="array" ref="S1561">XLOOKUP(E1561,PESOS!$A$2:$A2624,PESOS!$E$2:$E2624,"")</f>
        <v/>
      </c>
      <c r="T1561" s="223" t="str">
        <f t="shared" si="8"/>
        <v/>
      </c>
      <c r="V1561" s="277" t="str">
        <f t="shared" si="9"/>
        <v/>
      </c>
      <c r="W1561" s="233"/>
    </row>
    <row r="1562">
      <c r="B1562" s="199"/>
      <c r="C1562" s="223"/>
      <c r="E1562" s="223"/>
      <c r="F1562" s="223" t="str">
        <f t="array" ref="F1562">IF(E1562="","",XLOOKUP(E1562,DATOS!$D$6:$D2624,DATOS!$C$6:$C2624,0,0,1))</f>
        <v/>
      </c>
      <c r="G1562" s="189"/>
      <c r="H1562" s="189"/>
      <c r="I1562" s="270"/>
      <c r="J1562" s="270"/>
      <c r="K1562" s="270" t="str">
        <f t="shared" si="3"/>
        <v/>
      </c>
      <c r="L1562" s="271" t="str">
        <f t="shared" si="4"/>
        <v/>
      </c>
      <c r="M1562" s="279"/>
      <c r="N1562" s="282"/>
      <c r="O1562" s="274"/>
      <c r="P1562" s="275"/>
      <c r="Q1562" s="275" t="str">
        <f t="shared" si="6"/>
        <v/>
      </c>
      <c r="R1562" s="281">
        <f t="shared" si="7"/>
        <v>0</v>
      </c>
      <c r="S1562" s="232" t="str">
        <f t="array" ref="S1562">XLOOKUP(E1562,PESOS!$A$2:$A2624,PESOS!$E$2:$E2624,"")</f>
        <v/>
      </c>
      <c r="T1562" s="223" t="str">
        <f t="shared" si="8"/>
        <v/>
      </c>
      <c r="V1562" s="277" t="str">
        <f t="shared" si="9"/>
        <v/>
      </c>
      <c r="W1562" s="233"/>
    </row>
    <row r="1563">
      <c r="B1563" s="199"/>
      <c r="C1563" s="223"/>
      <c r="E1563" s="223"/>
      <c r="F1563" s="223" t="str">
        <f t="array" ref="F1563">IF(E1563="","",XLOOKUP(E1563,DATOS!$D$6:$D2624,DATOS!$C$6:$C2624,0,0,1))</f>
        <v/>
      </c>
      <c r="G1563" s="189"/>
      <c r="H1563" s="189"/>
      <c r="I1563" s="270"/>
      <c r="J1563" s="270"/>
      <c r="K1563" s="270" t="str">
        <f t="shared" si="3"/>
        <v/>
      </c>
      <c r="L1563" s="271" t="str">
        <f t="shared" si="4"/>
        <v/>
      </c>
      <c r="M1563" s="279"/>
      <c r="N1563" s="282"/>
      <c r="O1563" s="274"/>
      <c r="P1563" s="275"/>
      <c r="Q1563" s="275" t="str">
        <f t="shared" si="6"/>
        <v/>
      </c>
      <c r="R1563" s="281">
        <f t="shared" si="7"/>
        <v>0</v>
      </c>
      <c r="S1563" s="232" t="str">
        <f t="array" ref="S1563">XLOOKUP(E1563,PESOS!$A$2:$A2624,PESOS!$E$2:$E2624,"")</f>
        <v/>
      </c>
      <c r="T1563" s="223" t="str">
        <f t="shared" si="8"/>
        <v/>
      </c>
      <c r="V1563" s="277" t="str">
        <f t="shared" si="9"/>
        <v/>
      </c>
      <c r="W1563" s="233"/>
    </row>
    <row r="1564">
      <c r="B1564" s="199"/>
      <c r="C1564" s="223"/>
      <c r="E1564" s="223"/>
      <c r="F1564" s="223" t="str">
        <f t="array" ref="F1564">IF(E1564="","",XLOOKUP(E1564,DATOS!$D$6:$D2624,DATOS!$C$6:$C2624,0,0,1))</f>
        <v/>
      </c>
      <c r="G1564" s="189"/>
      <c r="H1564" s="189"/>
      <c r="I1564" s="270"/>
      <c r="J1564" s="270"/>
      <c r="K1564" s="270" t="str">
        <f t="shared" si="3"/>
        <v/>
      </c>
      <c r="L1564" s="271" t="str">
        <f t="shared" si="4"/>
        <v/>
      </c>
      <c r="M1564" s="279"/>
      <c r="N1564" s="282"/>
      <c r="O1564" s="274"/>
      <c r="P1564" s="275"/>
      <c r="Q1564" s="275" t="str">
        <f t="shared" si="6"/>
        <v/>
      </c>
      <c r="R1564" s="281">
        <f t="shared" si="7"/>
        <v>0</v>
      </c>
      <c r="S1564" s="232" t="str">
        <f t="array" ref="S1564">XLOOKUP(E1564,PESOS!$A$2:$A2624,PESOS!$E$2:$E2624,"")</f>
        <v/>
      </c>
      <c r="T1564" s="223" t="str">
        <f t="shared" si="8"/>
        <v/>
      </c>
      <c r="V1564" s="277" t="str">
        <f t="shared" si="9"/>
        <v/>
      </c>
      <c r="W1564" s="233"/>
    </row>
    <row r="1565">
      <c r="B1565" s="199"/>
      <c r="C1565" s="223"/>
      <c r="E1565" s="223"/>
      <c r="F1565" s="223" t="str">
        <f t="array" ref="F1565">IF(E1565="","",XLOOKUP(E1565,DATOS!$D$6:$D2624,DATOS!$C$6:$C2624,0,0,1))</f>
        <v/>
      </c>
      <c r="G1565" s="189"/>
      <c r="H1565" s="189"/>
      <c r="I1565" s="270"/>
      <c r="J1565" s="270"/>
      <c r="K1565" s="270" t="str">
        <f t="shared" si="3"/>
        <v/>
      </c>
      <c r="L1565" s="271" t="str">
        <f t="shared" si="4"/>
        <v/>
      </c>
      <c r="M1565" s="279"/>
      <c r="N1565" s="282"/>
      <c r="O1565" s="274"/>
      <c r="P1565" s="275"/>
      <c r="Q1565" s="275" t="str">
        <f t="shared" si="6"/>
        <v/>
      </c>
      <c r="R1565" s="281">
        <f t="shared" si="7"/>
        <v>0</v>
      </c>
      <c r="S1565" s="232" t="str">
        <f t="array" ref="S1565">XLOOKUP(E1565,PESOS!$A$2:$A2624,PESOS!$E$2:$E2624,"")</f>
        <v/>
      </c>
      <c r="T1565" s="223" t="str">
        <f t="shared" si="8"/>
        <v/>
      </c>
      <c r="V1565" s="277" t="str">
        <f t="shared" si="9"/>
        <v/>
      </c>
      <c r="W1565" s="233"/>
    </row>
    <row r="1566">
      <c r="B1566" s="199"/>
      <c r="C1566" s="223"/>
      <c r="E1566" s="223"/>
      <c r="F1566" s="223" t="str">
        <f t="array" ref="F1566">IF(E1566="","",XLOOKUP(E1566,DATOS!$D$6:$D2624,DATOS!$C$6:$C2624,0,0,1))</f>
        <v/>
      </c>
      <c r="G1566" s="189"/>
      <c r="H1566" s="189"/>
      <c r="I1566" s="270"/>
      <c r="J1566" s="270"/>
      <c r="K1566" s="270" t="str">
        <f t="shared" si="3"/>
        <v/>
      </c>
      <c r="L1566" s="271" t="str">
        <f t="shared" si="4"/>
        <v/>
      </c>
      <c r="M1566" s="279"/>
      <c r="N1566" s="282"/>
      <c r="O1566" s="274"/>
      <c r="P1566" s="275"/>
      <c r="Q1566" s="275" t="str">
        <f t="shared" si="6"/>
        <v/>
      </c>
      <c r="R1566" s="281">
        <f t="shared" si="7"/>
        <v>0</v>
      </c>
      <c r="S1566" s="232" t="str">
        <f t="array" ref="S1566">XLOOKUP(E1566,PESOS!$A$2:$A2624,PESOS!$E$2:$E2624,"")</f>
        <v/>
      </c>
      <c r="T1566" s="223" t="str">
        <f t="shared" si="8"/>
        <v/>
      </c>
      <c r="V1566" s="277" t="str">
        <f t="shared" si="9"/>
        <v/>
      </c>
      <c r="W1566" s="233"/>
    </row>
    <row r="1567">
      <c r="B1567" s="199"/>
      <c r="C1567" s="223"/>
      <c r="E1567" s="223"/>
      <c r="F1567" s="223" t="str">
        <f t="array" ref="F1567">IF(E1567="","",XLOOKUP(E1567,DATOS!$D$6:$D2624,DATOS!$C$6:$C2624,0,0,1))</f>
        <v/>
      </c>
      <c r="G1567" s="189"/>
      <c r="H1567" s="189"/>
      <c r="I1567" s="270"/>
      <c r="J1567" s="270"/>
      <c r="K1567" s="270" t="str">
        <f t="shared" si="3"/>
        <v/>
      </c>
      <c r="L1567" s="271" t="str">
        <f t="shared" si="4"/>
        <v/>
      </c>
      <c r="M1567" s="279"/>
      <c r="N1567" s="282"/>
      <c r="O1567" s="274"/>
      <c r="P1567" s="275"/>
      <c r="Q1567" s="275" t="str">
        <f t="shared" si="6"/>
        <v/>
      </c>
      <c r="R1567" s="281">
        <f t="shared" si="7"/>
        <v>0</v>
      </c>
      <c r="S1567" s="232" t="str">
        <f t="array" ref="S1567">XLOOKUP(E1567,PESOS!$A$2:$A2624,PESOS!$E$2:$E2624,"")</f>
        <v/>
      </c>
      <c r="T1567" s="223" t="str">
        <f t="shared" si="8"/>
        <v/>
      </c>
      <c r="V1567" s="277" t="str">
        <f t="shared" si="9"/>
        <v/>
      </c>
      <c r="W1567" s="233"/>
    </row>
    <row r="1568">
      <c r="B1568" s="199"/>
      <c r="C1568" s="223"/>
      <c r="E1568" s="223"/>
      <c r="F1568" s="223" t="str">
        <f t="array" ref="F1568">IF(E1568="","",XLOOKUP(E1568,DATOS!$D$6:$D2624,DATOS!$C$6:$C2624,0,0,1))</f>
        <v/>
      </c>
      <c r="G1568" s="189"/>
      <c r="H1568" s="189"/>
      <c r="I1568" s="270"/>
      <c r="J1568" s="270"/>
      <c r="K1568" s="270" t="str">
        <f t="shared" si="3"/>
        <v/>
      </c>
      <c r="L1568" s="271" t="str">
        <f t="shared" si="4"/>
        <v/>
      </c>
      <c r="M1568" s="279"/>
      <c r="N1568" s="282"/>
      <c r="O1568" s="274"/>
      <c r="P1568" s="275"/>
      <c r="Q1568" s="275" t="str">
        <f t="shared" si="6"/>
        <v/>
      </c>
      <c r="R1568" s="281">
        <f t="shared" si="7"/>
        <v>0</v>
      </c>
      <c r="S1568" s="232" t="str">
        <f t="array" ref="S1568">XLOOKUP(E1568,PESOS!$A$2:$A2624,PESOS!$E$2:$E2624,"")</f>
        <v/>
      </c>
      <c r="T1568" s="223" t="str">
        <f t="shared" si="8"/>
        <v/>
      </c>
      <c r="V1568" s="277" t="str">
        <f t="shared" si="9"/>
        <v/>
      </c>
      <c r="W1568" s="233"/>
    </row>
    <row r="1569">
      <c r="B1569" s="199"/>
      <c r="C1569" s="223"/>
      <c r="E1569" s="223"/>
      <c r="F1569" s="223" t="str">
        <f t="array" ref="F1569">IF(E1569="","",XLOOKUP(E1569,DATOS!$D$6:$D2624,DATOS!$C$6:$C2624,0,0,1))</f>
        <v/>
      </c>
      <c r="G1569" s="189"/>
      <c r="H1569" s="189"/>
      <c r="I1569" s="270"/>
      <c r="J1569" s="270"/>
      <c r="K1569" s="270" t="str">
        <f t="shared" si="3"/>
        <v/>
      </c>
      <c r="L1569" s="271" t="str">
        <f t="shared" si="4"/>
        <v/>
      </c>
      <c r="M1569" s="279"/>
      <c r="N1569" s="282"/>
      <c r="O1569" s="274"/>
      <c r="P1569" s="275"/>
      <c r="Q1569" s="275" t="str">
        <f t="shared" si="6"/>
        <v/>
      </c>
      <c r="R1569" s="281">
        <f t="shared" si="7"/>
        <v>0</v>
      </c>
      <c r="S1569" s="232" t="str">
        <f t="array" ref="S1569">XLOOKUP(E1569,PESOS!$A$2:$A2624,PESOS!$E$2:$E2624,"")</f>
        <v/>
      </c>
      <c r="T1569" s="223" t="str">
        <f t="shared" si="8"/>
        <v/>
      </c>
      <c r="V1569" s="277" t="str">
        <f t="shared" si="9"/>
        <v/>
      </c>
      <c r="W1569" s="233"/>
    </row>
    <row r="1570">
      <c r="B1570" s="199"/>
      <c r="C1570" s="223"/>
      <c r="E1570" s="223"/>
      <c r="F1570" s="223" t="str">
        <f t="array" ref="F1570">IF(E1570="","",XLOOKUP(E1570,DATOS!$D$6:$D2624,DATOS!$C$6:$C2624,0,0,1))</f>
        <v/>
      </c>
      <c r="G1570" s="189"/>
      <c r="H1570" s="189"/>
      <c r="I1570" s="270"/>
      <c r="J1570" s="270"/>
      <c r="K1570" s="270" t="str">
        <f t="shared" si="3"/>
        <v/>
      </c>
      <c r="L1570" s="271" t="str">
        <f t="shared" si="4"/>
        <v/>
      </c>
      <c r="M1570" s="279"/>
      <c r="N1570" s="282"/>
      <c r="O1570" s="274"/>
      <c r="P1570" s="275"/>
      <c r="Q1570" s="275" t="str">
        <f t="shared" si="6"/>
        <v/>
      </c>
      <c r="R1570" s="281">
        <f t="shared" si="7"/>
        <v>0</v>
      </c>
      <c r="S1570" s="232" t="str">
        <f t="array" ref="S1570">XLOOKUP(E1570,PESOS!$A$2:$A2624,PESOS!$E$2:$E2624,"")</f>
        <v/>
      </c>
      <c r="T1570" s="223" t="str">
        <f t="shared" si="8"/>
        <v/>
      </c>
      <c r="V1570" s="277" t="str">
        <f t="shared" si="9"/>
        <v/>
      </c>
      <c r="W1570" s="233"/>
    </row>
    <row r="1571">
      <c r="B1571" s="199"/>
      <c r="C1571" s="223"/>
      <c r="E1571" s="223"/>
      <c r="F1571" s="223" t="str">
        <f t="array" ref="F1571">IF(E1571="","",XLOOKUP(E1571,DATOS!$D$6:$D2624,DATOS!$C$6:$C2624,0,0,1))</f>
        <v/>
      </c>
      <c r="G1571" s="189"/>
      <c r="H1571" s="189"/>
      <c r="I1571" s="270"/>
      <c r="J1571" s="270"/>
      <c r="K1571" s="270" t="str">
        <f t="shared" si="3"/>
        <v/>
      </c>
      <c r="L1571" s="271" t="str">
        <f t="shared" si="4"/>
        <v/>
      </c>
      <c r="M1571" s="279"/>
      <c r="N1571" s="282"/>
      <c r="O1571" s="274"/>
      <c r="P1571" s="275"/>
      <c r="Q1571" s="275" t="str">
        <f t="shared" si="6"/>
        <v/>
      </c>
      <c r="R1571" s="281">
        <f t="shared" si="7"/>
        <v>0</v>
      </c>
      <c r="S1571" s="232" t="str">
        <f t="array" ref="S1571">XLOOKUP(E1571,PESOS!$A$2:$A2624,PESOS!$E$2:$E2624,"")</f>
        <v/>
      </c>
      <c r="T1571" s="223" t="str">
        <f t="shared" si="8"/>
        <v/>
      </c>
      <c r="V1571" s="277" t="str">
        <f t="shared" si="9"/>
        <v/>
      </c>
      <c r="W1571" s="233"/>
    </row>
    <row r="1572">
      <c r="B1572" s="199"/>
      <c r="C1572" s="223"/>
      <c r="E1572" s="223"/>
      <c r="F1572" s="223" t="str">
        <f t="array" ref="F1572">IF(E1572="","",XLOOKUP(E1572,DATOS!$D$6:$D2624,DATOS!$C$6:$C2624,0,0,1))</f>
        <v/>
      </c>
      <c r="G1572" s="189"/>
      <c r="H1572" s="189"/>
      <c r="I1572" s="270"/>
      <c r="J1572" s="270"/>
      <c r="K1572" s="270" t="str">
        <f t="shared" si="3"/>
        <v/>
      </c>
      <c r="L1572" s="271" t="str">
        <f t="shared" si="4"/>
        <v/>
      </c>
      <c r="M1572" s="279"/>
      <c r="N1572" s="282"/>
      <c r="O1572" s="274"/>
      <c r="P1572" s="275"/>
      <c r="Q1572" s="275" t="str">
        <f t="shared" si="6"/>
        <v/>
      </c>
      <c r="R1572" s="281">
        <f t="shared" si="7"/>
        <v>0</v>
      </c>
      <c r="S1572" s="232" t="str">
        <f t="array" ref="S1572">XLOOKUP(E1572,PESOS!$A$2:$A2624,PESOS!$E$2:$E2624,"")</f>
        <v/>
      </c>
      <c r="T1572" s="223" t="str">
        <f t="shared" si="8"/>
        <v/>
      </c>
      <c r="V1572" s="277" t="str">
        <f t="shared" si="9"/>
        <v/>
      </c>
      <c r="W1572" s="233"/>
    </row>
    <row r="1573">
      <c r="B1573" s="199"/>
      <c r="C1573" s="223"/>
      <c r="E1573" s="223"/>
      <c r="F1573" s="223" t="str">
        <f t="array" ref="F1573">IF(E1573="","",XLOOKUP(E1573,DATOS!$D$6:$D2624,DATOS!$C$6:$C2624,0,0,1))</f>
        <v/>
      </c>
      <c r="G1573" s="189"/>
      <c r="H1573" s="189"/>
      <c r="I1573" s="270"/>
      <c r="J1573" s="270"/>
      <c r="K1573" s="270" t="str">
        <f t="shared" si="3"/>
        <v/>
      </c>
      <c r="L1573" s="271" t="str">
        <f t="shared" si="4"/>
        <v/>
      </c>
      <c r="M1573" s="279"/>
      <c r="N1573" s="282"/>
      <c r="O1573" s="274"/>
      <c r="P1573" s="275"/>
      <c r="Q1573" s="275" t="str">
        <f t="shared" si="6"/>
        <v/>
      </c>
      <c r="R1573" s="281">
        <f t="shared" si="7"/>
        <v>0</v>
      </c>
      <c r="S1573" s="232" t="str">
        <f t="array" ref="S1573">XLOOKUP(E1573,PESOS!$A$2:$A2624,PESOS!$E$2:$E2624,"")</f>
        <v/>
      </c>
      <c r="T1573" s="223" t="str">
        <f t="shared" si="8"/>
        <v/>
      </c>
      <c r="V1573" s="277" t="str">
        <f t="shared" si="9"/>
        <v/>
      </c>
      <c r="W1573" s="233"/>
    </row>
    <row r="1574">
      <c r="B1574" s="199"/>
      <c r="C1574" s="223"/>
      <c r="E1574" s="223"/>
      <c r="F1574" s="223" t="str">
        <f t="array" ref="F1574">IF(E1574="","",XLOOKUP(E1574,DATOS!$D$6:$D2624,DATOS!$C$6:$C2624,0,0,1))</f>
        <v/>
      </c>
      <c r="G1574" s="189"/>
      <c r="H1574" s="189"/>
      <c r="I1574" s="270"/>
      <c r="J1574" s="270"/>
      <c r="K1574" s="270" t="str">
        <f t="shared" si="3"/>
        <v/>
      </c>
      <c r="L1574" s="271" t="str">
        <f t="shared" si="4"/>
        <v/>
      </c>
      <c r="M1574" s="279"/>
      <c r="N1574" s="282"/>
      <c r="O1574" s="274"/>
      <c r="P1574" s="275"/>
      <c r="Q1574" s="275" t="str">
        <f t="shared" si="6"/>
        <v/>
      </c>
      <c r="R1574" s="281">
        <f t="shared" si="7"/>
        <v>0</v>
      </c>
      <c r="S1574" s="232" t="str">
        <f t="array" ref="S1574">XLOOKUP(E1574,PESOS!$A$2:$A2624,PESOS!$E$2:$E2624,"")</f>
        <v/>
      </c>
      <c r="T1574" s="223" t="str">
        <f t="shared" si="8"/>
        <v/>
      </c>
      <c r="V1574" s="277" t="str">
        <f t="shared" si="9"/>
        <v/>
      </c>
      <c r="W1574" s="233"/>
    </row>
    <row r="1575">
      <c r="B1575" s="199"/>
      <c r="C1575" s="223"/>
      <c r="E1575" s="223"/>
      <c r="F1575" s="223" t="str">
        <f t="array" ref="F1575">IF(E1575="","",XLOOKUP(E1575,DATOS!$D$6:$D2624,DATOS!$C$6:$C2624,0,0,1))</f>
        <v/>
      </c>
      <c r="G1575" s="189"/>
      <c r="H1575" s="189"/>
      <c r="I1575" s="270"/>
      <c r="J1575" s="270"/>
      <c r="K1575" s="270" t="str">
        <f t="shared" si="3"/>
        <v/>
      </c>
      <c r="L1575" s="271" t="str">
        <f t="shared" si="4"/>
        <v/>
      </c>
      <c r="M1575" s="279"/>
      <c r="N1575" s="282"/>
      <c r="O1575" s="274"/>
      <c r="P1575" s="275"/>
      <c r="Q1575" s="275" t="str">
        <f t="shared" si="6"/>
        <v/>
      </c>
      <c r="R1575" s="281">
        <f t="shared" si="7"/>
        <v>0</v>
      </c>
      <c r="S1575" s="232" t="str">
        <f t="array" ref="S1575">XLOOKUP(E1575,PESOS!$A$2:$A2624,PESOS!$E$2:$E2624,"")</f>
        <v/>
      </c>
      <c r="T1575" s="223" t="str">
        <f t="shared" si="8"/>
        <v/>
      </c>
      <c r="V1575" s="277" t="str">
        <f t="shared" si="9"/>
        <v/>
      </c>
      <c r="W1575" s="233"/>
    </row>
    <row r="1576">
      <c r="B1576" s="199"/>
      <c r="C1576" s="223"/>
      <c r="E1576" s="223"/>
      <c r="F1576" s="223" t="str">
        <f t="array" ref="F1576">IF(E1576="","",XLOOKUP(E1576,DATOS!$D$6:$D2624,DATOS!$C$6:$C2624,0,0,1))</f>
        <v/>
      </c>
      <c r="G1576" s="189"/>
      <c r="H1576" s="189"/>
      <c r="I1576" s="270"/>
      <c r="J1576" s="270"/>
      <c r="K1576" s="270" t="str">
        <f t="shared" si="3"/>
        <v/>
      </c>
      <c r="L1576" s="271" t="str">
        <f t="shared" si="4"/>
        <v/>
      </c>
      <c r="M1576" s="279"/>
      <c r="N1576" s="282"/>
      <c r="O1576" s="274"/>
      <c r="P1576" s="275"/>
      <c r="Q1576" s="275" t="str">
        <f t="shared" si="6"/>
        <v/>
      </c>
      <c r="R1576" s="281">
        <f t="shared" si="7"/>
        <v>0</v>
      </c>
      <c r="S1576" s="232" t="str">
        <f t="array" ref="S1576">XLOOKUP(E1576,PESOS!$A$2:$A2624,PESOS!$E$2:$E2624,"")</f>
        <v/>
      </c>
      <c r="T1576" s="223" t="str">
        <f t="shared" si="8"/>
        <v/>
      </c>
      <c r="V1576" s="277" t="str">
        <f t="shared" si="9"/>
        <v/>
      </c>
      <c r="W1576" s="233"/>
    </row>
    <row r="1577">
      <c r="B1577" s="199"/>
      <c r="C1577" s="223"/>
      <c r="E1577" s="223"/>
      <c r="F1577" s="223" t="str">
        <f t="array" ref="F1577">IF(E1577="","",XLOOKUP(E1577,DATOS!$D$6:$D2624,DATOS!$C$6:$C2624,0,0,1))</f>
        <v/>
      </c>
      <c r="G1577" s="189"/>
      <c r="H1577" s="189"/>
      <c r="I1577" s="270"/>
      <c r="J1577" s="270"/>
      <c r="K1577" s="270" t="str">
        <f t="shared" si="3"/>
        <v/>
      </c>
      <c r="L1577" s="271" t="str">
        <f t="shared" si="4"/>
        <v/>
      </c>
      <c r="M1577" s="279"/>
      <c r="N1577" s="282"/>
      <c r="O1577" s="274"/>
      <c r="P1577" s="275"/>
      <c r="Q1577" s="275" t="str">
        <f t="shared" si="6"/>
        <v/>
      </c>
      <c r="R1577" s="281">
        <f t="shared" si="7"/>
        <v>0</v>
      </c>
      <c r="S1577" s="232" t="str">
        <f t="array" ref="S1577">XLOOKUP(E1577,PESOS!$A$2:$A2624,PESOS!$E$2:$E2624,"")</f>
        <v/>
      </c>
      <c r="T1577" s="223" t="str">
        <f t="shared" si="8"/>
        <v/>
      </c>
      <c r="V1577" s="277" t="str">
        <f t="shared" si="9"/>
        <v/>
      </c>
      <c r="W1577" s="233"/>
    </row>
    <row r="1578">
      <c r="B1578" s="199"/>
      <c r="C1578" s="223"/>
      <c r="E1578" s="223"/>
      <c r="F1578" s="223" t="str">
        <f t="array" ref="F1578">IF(E1578="","",XLOOKUP(E1578,DATOS!$D$6:$D2624,DATOS!$C$6:$C2624,0,0,1))</f>
        <v/>
      </c>
      <c r="G1578" s="189"/>
      <c r="H1578" s="189"/>
      <c r="I1578" s="270"/>
      <c r="J1578" s="270"/>
      <c r="K1578" s="270" t="str">
        <f t="shared" si="3"/>
        <v/>
      </c>
      <c r="L1578" s="271" t="str">
        <f t="shared" si="4"/>
        <v/>
      </c>
      <c r="M1578" s="279"/>
      <c r="N1578" s="282"/>
      <c r="O1578" s="274"/>
      <c r="P1578" s="275"/>
      <c r="Q1578" s="275" t="str">
        <f t="shared" si="6"/>
        <v/>
      </c>
      <c r="R1578" s="281">
        <f t="shared" si="7"/>
        <v>0</v>
      </c>
      <c r="S1578" s="232" t="str">
        <f t="array" ref="S1578">XLOOKUP(E1578,PESOS!$A$2:$A2624,PESOS!$E$2:$E2624,"")</f>
        <v/>
      </c>
      <c r="T1578" s="223" t="str">
        <f t="shared" si="8"/>
        <v/>
      </c>
      <c r="V1578" s="277" t="str">
        <f t="shared" si="9"/>
        <v/>
      </c>
      <c r="W1578" s="233"/>
    </row>
    <row r="1579">
      <c r="B1579" s="199"/>
      <c r="C1579" s="223"/>
      <c r="E1579" s="223"/>
      <c r="F1579" s="223" t="str">
        <f t="array" ref="F1579">IF(E1579="","",XLOOKUP(E1579,DATOS!$D$6:$D2624,DATOS!$C$6:$C2624,0,0,1))</f>
        <v/>
      </c>
      <c r="G1579" s="189"/>
      <c r="H1579" s="189"/>
      <c r="I1579" s="270"/>
      <c r="J1579" s="270"/>
      <c r="K1579" s="270" t="str">
        <f t="shared" si="3"/>
        <v/>
      </c>
      <c r="L1579" s="271" t="str">
        <f t="shared" si="4"/>
        <v/>
      </c>
      <c r="M1579" s="279"/>
      <c r="N1579" s="282"/>
      <c r="O1579" s="274"/>
      <c r="P1579" s="275"/>
      <c r="Q1579" s="275" t="str">
        <f t="shared" si="6"/>
        <v/>
      </c>
      <c r="R1579" s="281">
        <f t="shared" si="7"/>
        <v>0</v>
      </c>
      <c r="S1579" s="232" t="str">
        <f t="array" ref="S1579">XLOOKUP(E1579,PESOS!$A$2:$A2624,PESOS!$E$2:$E2624,"")</f>
        <v/>
      </c>
      <c r="T1579" s="223" t="str">
        <f t="shared" si="8"/>
        <v/>
      </c>
      <c r="V1579" s="277" t="str">
        <f t="shared" si="9"/>
        <v/>
      </c>
      <c r="W1579" s="233"/>
    </row>
    <row r="1580">
      <c r="B1580" s="199"/>
      <c r="C1580" s="223"/>
      <c r="E1580" s="223"/>
      <c r="F1580" s="223" t="str">
        <f t="array" ref="F1580">IF(E1580="","",XLOOKUP(E1580,DATOS!$D$6:$D2624,DATOS!$C$6:$C2624,0,0,1))</f>
        <v/>
      </c>
      <c r="G1580" s="189"/>
      <c r="H1580" s="189"/>
      <c r="I1580" s="270"/>
      <c r="J1580" s="270"/>
      <c r="K1580" s="270" t="str">
        <f t="shared" si="3"/>
        <v/>
      </c>
      <c r="L1580" s="271" t="str">
        <f t="shared" si="4"/>
        <v/>
      </c>
      <c r="M1580" s="279"/>
      <c r="N1580" s="282"/>
      <c r="O1580" s="274"/>
      <c r="P1580" s="275"/>
      <c r="Q1580" s="275" t="str">
        <f t="shared" si="6"/>
        <v/>
      </c>
      <c r="R1580" s="281">
        <f t="shared" si="7"/>
        <v>0</v>
      </c>
      <c r="S1580" s="232" t="str">
        <f t="array" ref="S1580">XLOOKUP(E1580,PESOS!$A$2:$A2624,PESOS!$E$2:$E2624,"")</f>
        <v/>
      </c>
      <c r="T1580" s="223" t="str">
        <f t="shared" si="8"/>
        <v/>
      </c>
      <c r="V1580" s="277" t="str">
        <f t="shared" si="9"/>
        <v/>
      </c>
      <c r="W1580" s="233"/>
    </row>
    <row r="1581">
      <c r="B1581" s="199"/>
      <c r="C1581" s="223"/>
      <c r="E1581" s="223"/>
      <c r="F1581" s="223" t="str">
        <f t="array" ref="F1581">IF(E1581="","",XLOOKUP(E1581,DATOS!$D$6:$D2624,DATOS!$C$6:$C2624,0,0,1))</f>
        <v/>
      </c>
      <c r="G1581" s="189"/>
      <c r="H1581" s="189"/>
      <c r="I1581" s="270"/>
      <c r="J1581" s="270"/>
      <c r="K1581" s="270" t="str">
        <f t="shared" si="3"/>
        <v/>
      </c>
      <c r="L1581" s="271" t="str">
        <f t="shared" si="4"/>
        <v/>
      </c>
      <c r="M1581" s="279"/>
      <c r="N1581" s="282"/>
      <c r="O1581" s="274"/>
      <c r="P1581" s="275"/>
      <c r="Q1581" s="275" t="str">
        <f t="shared" si="6"/>
        <v/>
      </c>
      <c r="R1581" s="281">
        <f t="shared" si="7"/>
        <v>0</v>
      </c>
      <c r="S1581" s="232" t="str">
        <f t="array" ref="S1581">XLOOKUP(E1581,PESOS!$A$2:$A2624,PESOS!$E$2:$E2624,"")</f>
        <v/>
      </c>
      <c r="T1581" s="223" t="str">
        <f t="shared" si="8"/>
        <v/>
      </c>
      <c r="V1581" s="277" t="str">
        <f t="shared" si="9"/>
        <v/>
      </c>
      <c r="W1581" s="233"/>
    </row>
    <row r="1582">
      <c r="B1582" s="199"/>
      <c r="C1582" s="223"/>
      <c r="E1582" s="223"/>
      <c r="F1582" s="223" t="str">
        <f t="array" ref="F1582">IF(E1582="","",XLOOKUP(E1582,DATOS!$D$6:$D2624,DATOS!$C$6:$C2624,0,0,1))</f>
        <v/>
      </c>
      <c r="G1582" s="189"/>
      <c r="H1582" s="189"/>
      <c r="I1582" s="270"/>
      <c r="J1582" s="270"/>
      <c r="K1582" s="270" t="str">
        <f t="shared" si="3"/>
        <v/>
      </c>
      <c r="L1582" s="271" t="str">
        <f t="shared" si="4"/>
        <v/>
      </c>
      <c r="M1582" s="279"/>
      <c r="N1582" s="282"/>
      <c r="O1582" s="274"/>
      <c r="P1582" s="275"/>
      <c r="Q1582" s="275" t="str">
        <f t="shared" si="6"/>
        <v/>
      </c>
      <c r="R1582" s="281">
        <f t="shared" si="7"/>
        <v>0</v>
      </c>
      <c r="S1582" s="232" t="str">
        <f t="array" ref="S1582">XLOOKUP(E1582,PESOS!$A$2:$A2624,PESOS!$E$2:$E2624,"")</f>
        <v/>
      </c>
      <c r="T1582" s="223" t="str">
        <f t="shared" si="8"/>
        <v/>
      </c>
      <c r="V1582" s="277" t="str">
        <f t="shared" si="9"/>
        <v/>
      </c>
      <c r="W1582" s="233"/>
    </row>
    <row r="1583">
      <c r="B1583" s="199"/>
      <c r="C1583" s="223"/>
      <c r="E1583" s="223"/>
      <c r="F1583" s="223" t="str">
        <f t="array" ref="F1583">IF(E1583="","",XLOOKUP(E1583,DATOS!$D$6:$D2624,DATOS!$C$6:$C2624,0,0,1))</f>
        <v/>
      </c>
      <c r="G1583" s="189"/>
      <c r="H1583" s="189"/>
      <c r="I1583" s="270"/>
      <c r="J1583" s="270"/>
      <c r="K1583" s="270" t="str">
        <f t="shared" si="3"/>
        <v/>
      </c>
      <c r="L1583" s="271" t="str">
        <f t="shared" si="4"/>
        <v/>
      </c>
      <c r="M1583" s="279"/>
      <c r="N1583" s="282"/>
      <c r="O1583" s="274"/>
      <c r="P1583" s="275"/>
      <c r="Q1583" s="275" t="str">
        <f t="shared" si="6"/>
        <v/>
      </c>
      <c r="R1583" s="281">
        <f t="shared" si="7"/>
        <v>0</v>
      </c>
      <c r="S1583" s="232" t="str">
        <f t="array" ref="S1583">XLOOKUP(E1583,PESOS!$A$2:$A2624,PESOS!$E$2:$E2624,"")</f>
        <v/>
      </c>
      <c r="T1583" s="223" t="str">
        <f t="shared" si="8"/>
        <v/>
      </c>
      <c r="V1583" s="277" t="str">
        <f t="shared" si="9"/>
        <v/>
      </c>
      <c r="W1583" s="233"/>
    </row>
    <row r="1584">
      <c r="B1584" s="199"/>
      <c r="C1584" s="223"/>
      <c r="E1584" s="223"/>
      <c r="F1584" s="223" t="str">
        <f t="array" ref="F1584">IF(E1584="","",XLOOKUP(E1584,DATOS!$D$6:$D2624,DATOS!$C$6:$C2624,0,0,1))</f>
        <v/>
      </c>
      <c r="G1584" s="189"/>
      <c r="H1584" s="189"/>
      <c r="I1584" s="270"/>
      <c r="J1584" s="270"/>
      <c r="K1584" s="270" t="str">
        <f t="shared" si="3"/>
        <v/>
      </c>
      <c r="L1584" s="271" t="str">
        <f t="shared" si="4"/>
        <v/>
      </c>
      <c r="M1584" s="279"/>
      <c r="N1584" s="282"/>
      <c r="O1584" s="274"/>
      <c r="P1584" s="275"/>
      <c r="Q1584" s="275" t="str">
        <f t="shared" si="6"/>
        <v/>
      </c>
      <c r="R1584" s="281">
        <f t="shared" si="7"/>
        <v>0</v>
      </c>
      <c r="S1584" s="232" t="str">
        <f t="array" ref="S1584">XLOOKUP(E1584,PESOS!$A$2:$A2624,PESOS!$E$2:$E2624,"")</f>
        <v/>
      </c>
      <c r="T1584" s="223" t="str">
        <f t="shared" si="8"/>
        <v/>
      </c>
      <c r="V1584" s="277" t="str">
        <f t="shared" si="9"/>
        <v/>
      </c>
      <c r="W1584" s="233"/>
    </row>
    <row r="1585">
      <c r="B1585" s="199"/>
      <c r="C1585" s="223"/>
      <c r="E1585" s="223"/>
      <c r="F1585" s="223" t="str">
        <f t="array" ref="F1585">IF(E1585="","",XLOOKUP(E1585,DATOS!$D$6:$D2624,DATOS!$C$6:$C2624,0,0,1))</f>
        <v/>
      </c>
      <c r="G1585" s="189"/>
      <c r="H1585" s="189"/>
      <c r="I1585" s="270"/>
      <c r="J1585" s="270"/>
      <c r="K1585" s="270" t="str">
        <f t="shared" si="3"/>
        <v/>
      </c>
      <c r="L1585" s="271" t="str">
        <f t="shared" si="4"/>
        <v/>
      </c>
      <c r="M1585" s="279"/>
      <c r="N1585" s="282"/>
      <c r="O1585" s="274"/>
      <c r="P1585" s="275"/>
      <c r="Q1585" s="275" t="str">
        <f t="shared" si="6"/>
        <v/>
      </c>
      <c r="R1585" s="281">
        <f t="shared" si="7"/>
        <v>0</v>
      </c>
      <c r="S1585" s="232" t="str">
        <f t="array" ref="S1585">XLOOKUP(E1585,PESOS!$A$2:$A2624,PESOS!$E$2:$E2624,"")</f>
        <v/>
      </c>
      <c r="T1585" s="223" t="str">
        <f t="shared" si="8"/>
        <v/>
      </c>
      <c r="V1585" s="277" t="str">
        <f t="shared" si="9"/>
        <v/>
      </c>
      <c r="W1585" s="233"/>
    </row>
    <row r="1586">
      <c r="B1586" s="199"/>
      <c r="C1586" s="223"/>
      <c r="E1586" s="223"/>
      <c r="F1586" s="223" t="str">
        <f t="array" ref="F1586">IF(E1586="","",XLOOKUP(E1586,DATOS!$D$6:$D2624,DATOS!$C$6:$C2624,0,0,1))</f>
        <v/>
      </c>
      <c r="G1586" s="189"/>
      <c r="H1586" s="189"/>
      <c r="I1586" s="270"/>
      <c r="J1586" s="270"/>
      <c r="K1586" s="270" t="str">
        <f t="shared" si="3"/>
        <v/>
      </c>
      <c r="L1586" s="271" t="str">
        <f t="shared" si="4"/>
        <v/>
      </c>
      <c r="M1586" s="279"/>
      <c r="N1586" s="282"/>
      <c r="O1586" s="274"/>
      <c r="P1586" s="275"/>
      <c r="Q1586" s="275" t="str">
        <f t="shared" si="6"/>
        <v/>
      </c>
      <c r="R1586" s="281">
        <f t="shared" si="7"/>
        <v>0</v>
      </c>
      <c r="S1586" s="232" t="str">
        <f t="array" ref="S1586">XLOOKUP(E1586,PESOS!$A$2:$A2624,PESOS!$E$2:$E2624,"")</f>
        <v/>
      </c>
      <c r="T1586" s="223" t="str">
        <f t="shared" si="8"/>
        <v/>
      </c>
      <c r="V1586" s="277" t="str">
        <f t="shared" si="9"/>
        <v/>
      </c>
      <c r="W1586" s="233"/>
    </row>
    <row r="1587">
      <c r="B1587" s="199"/>
      <c r="C1587" s="223"/>
      <c r="E1587" s="223"/>
      <c r="F1587" s="223" t="str">
        <f t="array" ref="F1587">IF(E1587="","",XLOOKUP(E1587,DATOS!$D$6:$D2624,DATOS!$C$6:$C2624,0,0,1))</f>
        <v/>
      </c>
      <c r="G1587" s="189"/>
      <c r="H1587" s="189"/>
      <c r="I1587" s="270"/>
      <c r="J1587" s="270"/>
      <c r="K1587" s="270" t="str">
        <f t="shared" si="3"/>
        <v/>
      </c>
      <c r="L1587" s="271" t="str">
        <f t="shared" si="4"/>
        <v/>
      </c>
      <c r="M1587" s="279"/>
      <c r="N1587" s="282"/>
      <c r="O1587" s="274"/>
      <c r="P1587" s="275"/>
      <c r="Q1587" s="275" t="str">
        <f t="shared" si="6"/>
        <v/>
      </c>
      <c r="R1587" s="281">
        <f t="shared" si="7"/>
        <v>0</v>
      </c>
      <c r="S1587" s="232" t="str">
        <f t="array" ref="S1587">XLOOKUP(E1587,PESOS!$A$2:$A2624,PESOS!$E$2:$E2624,"")</f>
        <v/>
      </c>
      <c r="T1587" s="223" t="str">
        <f t="shared" si="8"/>
        <v/>
      </c>
      <c r="V1587" s="277" t="str">
        <f t="shared" si="9"/>
        <v/>
      </c>
      <c r="W1587" s="233"/>
    </row>
    <row r="1588">
      <c r="B1588" s="199"/>
      <c r="C1588" s="223"/>
      <c r="E1588" s="223"/>
      <c r="F1588" s="223" t="str">
        <f t="array" ref="F1588">IF(E1588="","",XLOOKUP(E1588,DATOS!$D$6:$D2624,DATOS!$C$6:$C2624,0,0,1))</f>
        <v/>
      </c>
      <c r="G1588" s="189"/>
      <c r="H1588" s="189"/>
      <c r="I1588" s="270"/>
      <c r="J1588" s="270"/>
      <c r="K1588" s="270" t="str">
        <f t="shared" si="3"/>
        <v/>
      </c>
      <c r="L1588" s="271" t="str">
        <f t="shared" si="4"/>
        <v/>
      </c>
      <c r="M1588" s="279"/>
      <c r="N1588" s="282"/>
      <c r="O1588" s="274"/>
      <c r="P1588" s="275"/>
      <c r="Q1588" s="275" t="str">
        <f t="shared" si="6"/>
        <v/>
      </c>
      <c r="R1588" s="281">
        <f t="shared" si="7"/>
        <v>0</v>
      </c>
      <c r="S1588" s="232" t="str">
        <f t="array" ref="S1588">XLOOKUP(E1588,PESOS!$A$2:$A2624,PESOS!$E$2:$E2624,"")</f>
        <v/>
      </c>
      <c r="T1588" s="223" t="str">
        <f t="shared" si="8"/>
        <v/>
      </c>
      <c r="V1588" s="277" t="str">
        <f t="shared" si="9"/>
        <v/>
      </c>
      <c r="W1588" s="233"/>
    </row>
    <row r="1589">
      <c r="B1589" s="199"/>
      <c r="C1589" s="223"/>
      <c r="E1589" s="223"/>
      <c r="F1589" s="223" t="str">
        <f t="array" ref="F1589">IF(E1589="","",XLOOKUP(E1589,DATOS!$D$6:$D2624,DATOS!$C$6:$C2624,0,0,1))</f>
        <v/>
      </c>
      <c r="G1589" s="189"/>
      <c r="H1589" s="189"/>
      <c r="I1589" s="270"/>
      <c r="J1589" s="270"/>
      <c r="K1589" s="270" t="str">
        <f t="shared" si="3"/>
        <v/>
      </c>
      <c r="L1589" s="271" t="str">
        <f t="shared" si="4"/>
        <v/>
      </c>
      <c r="M1589" s="279"/>
      <c r="N1589" s="282"/>
      <c r="O1589" s="274"/>
      <c r="P1589" s="275"/>
      <c r="Q1589" s="275" t="str">
        <f t="shared" si="6"/>
        <v/>
      </c>
      <c r="R1589" s="281">
        <f t="shared" si="7"/>
        <v>0</v>
      </c>
      <c r="S1589" s="232" t="str">
        <f t="array" ref="S1589">XLOOKUP(E1589,PESOS!$A$2:$A2624,PESOS!$E$2:$E2624,"")</f>
        <v/>
      </c>
      <c r="T1589" s="223" t="str">
        <f t="shared" si="8"/>
        <v/>
      </c>
      <c r="V1589" s="277" t="str">
        <f t="shared" si="9"/>
        <v/>
      </c>
      <c r="W1589" s="233"/>
    </row>
    <row r="1590">
      <c r="B1590" s="199"/>
      <c r="C1590" s="223"/>
      <c r="E1590" s="223"/>
      <c r="F1590" s="223" t="str">
        <f t="array" ref="F1590">IF(E1590="","",XLOOKUP(E1590,DATOS!$D$6:$D2624,DATOS!$C$6:$C2624,0,0,1))</f>
        <v/>
      </c>
      <c r="G1590" s="189"/>
      <c r="H1590" s="189"/>
      <c r="I1590" s="270"/>
      <c r="J1590" s="270"/>
      <c r="K1590" s="270" t="str">
        <f t="shared" si="3"/>
        <v/>
      </c>
      <c r="L1590" s="271" t="str">
        <f t="shared" si="4"/>
        <v/>
      </c>
      <c r="M1590" s="279"/>
      <c r="N1590" s="282"/>
      <c r="O1590" s="274"/>
      <c r="P1590" s="275"/>
      <c r="Q1590" s="275" t="str">
        <f t="shared" si="6"/>
        <v/>
      </c>
      <c r="R1590" s="281">
        <f t="shared" si="7"/>
        <v>0</v>
      </c>
      <c r="S1590" s="232" t="str">
        <f t="array" ref="S1590">XLOOKUP(E1590,PESOS!$A$2:$A2624,PESOS!$E$2:$E2624,"")</f>
        <v/>
      </c>
      <c r="T1590" s="223" t="str">
        <f t="shared" si="8"/>
        <v/>
      </c>
      <c r="V1590" s="277" t="str">
        <f t="shared" si="9"/>
        <v/>
      </c>
      <c r="W1590" s="233"/>
    </row>
    <row r="1591">
      <c r="B1591" s="199"/>
      <c r="C1591" s="223"/>
      <c r="E1591" s="223"/>
      <c r="F1591" s="223" t="str">
        <f t="array" ref="F1591">IF(E1591="","",XLOOKUP(E1591,DATOS!$D$6:$D2624,DATOS!$C$6:$C2624,0,0,1))</f>
        <v/>
      </c>
      <c r="G1591" s="189"/>
      <c r="H1591" s="189"/>
      <c r="I1591" s="270"/>
      <c r="J1591" s="270"/>
      <c r="K1591" s="270" t="str">
        <f t="shared" si="3"/>
        <v/>
      </c>
      <c r="L1591" s="271" t="str">
        <f t="shared" si="4"/>
        <v/>
      </c>
      <c r="M1591" s="279"/>
      <c r="N1591" s="282"/>
      <c r="O1591" s="274"/>
      <c r="P1591" s="275"/>
      <c r="Q1591" s="275" t="str">
        <f t="shared" si="6"/>
        <v/>
      </c>
      <c r="R1591" s="281">
        <f t="shared" si="7"/>
        <v>0</v>
      </c>
      <c r="S1591" s="232" t="str">
        <f t="array" ref="S1591">XLOOKUP(E1591,PESOS!$A$2:$A2624,PESOS!$E$2:$E2624,"")</f>
        <v/>
      </c>
      <c r="T1591" s="223" t="str">
        <f t="shared" si="8"/>
        <v/>
      </c>
      <c r="V1591" s="277" t="str">
        <f t="shared" si="9"/>
        <v/>
      </c>
      <c r="W1591" s="233"/>
    </row>
    <row r="1592">
      <c r="B1592" s="199"/>
      <c r="C1592" s="223"/>
      <c r="E1592" s="223"/>
      <c r="F1592" s="223" t="str">
        <f t="array" ref="F1592">IF(E1592="","",XLOOKUP(E1592,DATOS!$D$6:$D2624,DATOS!$C$6:$C2624,0,0,1))</f>
        <v/>
      </c>
      <c r="G1592" s="189"/>
      <c r="H1592" s="189"/>
      <c r="I1592" s="270"/>
      <c r="J1592" s="270"/>
      <c r="K1592" s="270" t="str">
        <f t="shared" si="3"/>
        <v/>
      </c>
      <c r="L1592" s="271" t="str">
        <f t="shared" si="4"/>
        <v/>
      </c>
      <c r="M1592" s="279"/>
      <c r="N1592" s="282"/>
      <c r="O1592" s="274"/>
      <c r="P1592" s="275"/>
      <c r="Q1592" s="275" t="str">
        <f t="shared" si="6"/>
        <v/>
      </c>
      <c r="R1592" s="281">
        <f t="shared" si="7"/>
        <v>0</v>
      </c>
      <c r="S1592" s="232" t="str">
        <f t="array" ref="S1592">XLOOKUP(E1592,PESOS!$A$2:$A2624,PESOS!$E$2:$E2624,"")</f>
        <v/>
      </c>
      <c r="T1592" s="223" t="str">
        <f t="shared" si="8"/>
        <v/>
      </c>
      <c r="V1592" s="277" t="str">
        <f t="shared" si="9"/>
        <v/>
      </c>
      <c r="W1592" s="233"/>
    </row>
    <row r="1593">
      <c r="B1593" s="199"/>
      <c r="C1593" s="223"/>
      <c r="E1593" s="223"/>
      <c r="F1593" s="223" t="str">
        <f t="array" ref="F1593">IF(E1593="","",XLOOKUP(E1593,DATOS!$D$6:$D2624,DATOS!$C$6:$C2624,0,0,1))</f>
        <v/>
      </c>
      <c r="G1593" s="189"/>
      <c r="H1593" s="189"/>
      <c r="I1593" s="270"/>
      <c r="J1593" s="270"/>
      <c r="K1593" s="270" t="str">
        <f t="shared" si="3"/>
        <v/>
      </c>
      <c r="L1593" s="271" t="str">
        <f t="shared" si="4"/>
        <v/>
      </c>
      <c r="M1593" s="279"/>
      <c r="N1593" s="282"/>
      <c r="O1593" s="274"/>
      <c r="P1593" s="275"/>
      <c r="Q1593" s="275" t="str">
        <f t="shared" si="6"/>
        <v/>
      </c>
      <c r="R1593" s="281">
        <f t="shared" si="7"/>
        <v>0</v>
      </c>
      <c r="S1593" s="232" t="str">
        <f t="array" ref="S1593">XLOOKUP(E1593,PESOS!$A$2:$A2624,PESOS!$E$2:$E2624,"")</f>
        <v/>
      </c>
      <c r="T1593" s="223" t="str">
        <f t="shared" si="8"/>
        <v/>
      </c>
      <c r="V1593" s="277" t="str">
        <f t="shared" si="9"/>
        <v/>
      </c>
      <c r="W1593" s="233"/>
    </row>
    <row r="1594">
      <c r="B1594" s="199"/>
      <c r="C1594" s="223"/>
      <c r="E1594" s="223"/>
      <c r="F1594" s="223" t="str">
        <f t="array" ref="F1594">IF(E1594="","",XLOOKUP(E1594,DATOS!$D$6:$D2624,DATOS!$C$6:$C2624,0,0,1))</f>
        <v/>
      </c>
      <c r="G1594" s="189"/>
      <c r="H1594" s="189"/>
      <c r="I1594" s="270"/>
      <c r="J1594" s="270"/>
      <c r="K1594" s="270" t="str">
        <f t="shared" si="3"/>
        <v/>
      </c>
      <c r="L1594" s="271" t="str">
        <f t="shared" si="4"/>
        <v/>
      </c>
      <c r="M1594" s="279"/>
      <c r="N1594" s="282"/>
      <c r="O1594" s="274"/>
      <c r="P1594" s="275"/>
      <c r="Q1594" s="275" t="str">
        <f t="shared" si="6"/>
        <v/>
      </c>
      <c r="R1594" s="281">
        <f t="shared" si="7"/>
        <v>0</v>
      </c>
      <c r="S1594" s="232" t="str">
        <f t="array" ref="S1594">XLOOKUP(E1594,PESOS!$A$2:$A2624,PESOS!$E$2:$E2624,"")</f>
        <v/>
      </c>
      <c r="T1594" s="223" t="str">
        <f t="shared" si="8"/>
        <v/>
      </c>
      <c r="V1594" s="277" t="str">
        <f t="shared" si="9"/>
        <v/>
      </c>
      <c r="W1594" s="233"/>
    </row>
    <row r="1595">
      <c r="B1595" s="199"/>
      <c r="C1595" s="223"/>
      <c r="E1595" s="223"/>
      <c r="F1595" s="223" t="str">
        <f t="array" ref="F1595">IF(E1595="","",XLOOKUP(E1595,DATOS!$D$6:$D2624,DATOS!$C$6:$C2624,0,0,1))</f>
        <v/>
      </c>
      <c r="G1595" s="189"/>
      <c r="H1595" s="189"/>
      <c r="I1595" s="270"/>
      <c r="J1595" s="270"/>
      <c r="K1595" s="270" t="str">
        <f t="shared" si="3"/>
        <v/>
      </c>
      <c r="L1595" s="271" t="str">
        <f t="shared" si="4"/>
        <v/>
      </c>
      <c r="M1595" s="279"/>
      <c r="N1595" s="282"/>
      <c r="O1595" s="274"/>
      <c r="P1595" s="275"/>
      <c r="Q1595" s="275" t="str">
        <f t="shared" si="6"/>
        <v/>
      </c>
      <c r="R1595" s="281">
        <f t="shared" si="7"/>
        <v>0</v>
      </c>
      <c r="S1595" s="232" t="str">
        <f t="array" ref="S1595">XLOOKUP(E1595,PESOS!$A$2:$A2624,PESOS!$E$2:$E2624,"")</f>
        <v/>
      </c>
      <c r="T1595" s="223" t="str">
        <f t="shared" si="8"/>
        <v/>
      </c>
      <c r="V1595" s="277" t="str">
        <f t="shared" si="9"/>
        <v/>
      </c>
      <c r="W1595" s="233"/>
    </row>
    <row r="1596">
      <c r="B1596" s="199"/>
      <c r="C1596" s="223"/>
      <c r="E1596" s="223"/>
      <c r="F1596" s="223" t="str">
        <f t="array" ref="F1596">IF(E1596="","",XLOOKUP(E1596,DATOS!$D$6:$D2624,DATOS!$C$6:$C2624,0,0,1))</f>
        <v/>
      </c>
      <c r="G1596" s="189"/>
      <c r="H1596" s="189"/>
      <c r="I1596" s="270"/>
      <c r="J1596" s="270"/>
      <c r="K1596" s="270" t="str">
        <f t="shared" si="3"/>
        <v/>
      </c>
      <c r="L1596" s="271" t="str">
        <f t="shared" si="4"/>
        <v/>
      </c>
      <c r="M1596" s="279"/>
      <c r="N1596" s="282"/>
      <c r="O1596" s="274"/>
      <c r="P1596" s="275"/>
      <c r="Q1596" s="275" t="str">
        <f t="shared" si="6"/>
        <v/>
      </c>
      <c r="R1596" s="281">
        <f t="shared" si="7"/>
        <v>0</v>
      </c>
      <c r="S1596" s="232" t="str">
        <f t="array" ref="S1596">XLOOKUP(E1596,PESOS!$A$2:$A2624,PESOS!$E$2:$E2624,"")</f>
        <v/>
      </c>
      <c r="T1596" s="223" t="str">
        <f t="shared" si="8"/>
        <v/>
      </c>
      <c r="V1596" s="277" t="str">
        <f t="shared" si="9"/>
        <v/>
      </c>
      <c r="W1596" s="233"/>
    </row>
    <row r="1597">
      <c r="B1597" s="199"/>
      <c r="C1597" s="223"/>
      <c r="E1597" s="223"/>
      <c r="F1597" s="223" t="str">
        <f t="array" ref="F1597">IF(E1597="","",XLOOKUP(E1597,DATOS!$D$6:$D2624,DATOS!$C$6:$C2624,0,0,1))</f>
        <v/>
      </c>
      <c r="G1597" s="189"/>
      <c r="H1597" s="189"/>
      <c r="I1597" s="270"/>
      <c r="J1597" s="270"/>
      <c r="K1597" s="270" t="str">
        <f t="shared" si="3"/>
        <v/>
      </c>
      <c r="L1597" s="271" t="str">
        <f t="shared" si="4"/>
        <v/>
      </c>
      <c r="M1597" s="279"/>
      <c r="N1597" s="282"/>
      <c r="O1597" s="274"/>
      <c r="P1597" s="275"/>
      <c r="Q1597" s="275" t="str">
        <f t="shared" si="6"/>
        <v/>
      </c>
      <c r="R1597" s="281">
        <f t="shared" si="7"/>
        <v>0</v>
      </c>
      <c r="S1597" s="232" t="str">
        <f t="array" ref="S1597">XLOOKUP(E1597,PESOS!$A$2:$A2624,PESOS!$E$2:$E2624,"")</f>
        <v/>
      </c>
      <c r="T1597" s="223" t="str">
        <f t="shared" si="8"/>
        <v/>
      </c>
      <c r="V1597" s="277" t="str">
        <f t="shared" si="9"/>
        <v/>
      </c>
      <c r="W1597" s="233"/>
    </row>
    <row r="1598">
      <c r="B1598" s="199"/>
      <c r="C1598" s="223"/>
      <c r="E1598" s="223"/>
      <c r="F1598" s="223" t="str">
        <f t="array" ref="F1598">IF(E1598="","",XLOOKUP(E1598,DATOS!$D$6:$D2624,DATOS!$C$6:$C2624,0,0,1))</f>
        <v/>
      </c>
      <c r="G1598" s="189"/>
      <c r="H1598" s="189"/>
      <c r="I1598" s="270"/>
      <c r="J1598" s="270"/>
      <c r="K1598" s="270" t="str">
        <f t="shared" si="3"/>
        <v/>
      </c>
      <c r="L1598" s="271" t="str">
        <f t="shared" si="4"/>
        <v/>
      </c>
      <c r="M1598" s="279"/>
      <c r="N1598" s="282"/>
      <c r="O1598" s="274"/>
      <c r="P1598" s="275"/>
      <c r="Q1598" s="275" t="str">
        <f t="shared" si="6"/>
        <v/>
      </c>
      <c r="R1598" s="281">
        <f t="shared" si="7"/>
        <v>0</v>
      </c>
      <c r="S1598" s="232" t="str">
        <f t="array" ref="S1598">XLOOKUP(E1598,PESOS!$A$2:$A2624,PESOS!$E$2:$E2624,"")</f>
        <v/>
      </c>
      <c r="T1598" s="223" t="str">
        <f t="shared" si="8"/>
        <v/>
      </c>
      <c r="V1598" s="277" t="str">
        <f t="shared" si="9"/>
        <v/>
      </c>
      <c r="W1598" s="233"/>
    </row>
    <row r="1599">
      <c r="B1599" s="199"/>
      <c r="C1599" s="223"/>
      <c r="E1599" s="223"/>
      <c r="F1599" s="223" t="str">
        <f t="array" ref="F1599">IF(E1599="","",XLOOKUP(E1599,DATOS!$D$6:$D2624,DATOS!$C$6:$C2624,0,0,1))</f>
        <v/>
      </c>
      <c r="G1599" s="189"/>
      <c r="H1599" s="189"/>
      <c r="I1599" s="270"/>
      <c r="J1599" s="270"/>
      <c r="K1599" s="270" t="str">
        <f t="shared" si="3"/>
        <v/>
      </c>
      <c r="L1599" s="271" t="str">
        <f t="shared" si="4"/>
        <v/>
      </c>
      <c r="M1599" s="279"/>
      <c r="N1599" s="282"/>
      <c r="O1599" s="274"/>
      <c r="P1599" s="275"/>
      <c r="Q1599" s="275" t="str">
        <f t="shared" si="6"/>
        <v/>
      </c>
      <c r="R1599" s="281">
        <f t="shared" si="7"/>
        <v>0</v>
      </c>
      <c r="S1599" s="232" t="str">
        <f t="array" ref="S1599">XLOOKUP(E1599,PESOS!$A$2:$A2624,PESOS!$E$2:$E2624,"")</f>
        <v/>
      </c>
      <c r="T1599" s="223" t="str">
        <f t="shared" si="8"/>
        <v/>
      </c>
      <c r="V1599" s="277" t="str">
        <f t="shared" si="9"/>
        <v/>
      </c>
      <c r="W1599" s="233"/>
    </row>
    <row r="1600">
      <c r="B1600" s="199"/>
      <c r="C1600" s="223"/>
      <c r="E1600" s="223"/>
      <c r="F1600" s="223" t="str">
        <f t="array" ref="F1600">IF(E1600="","",XLOOKUP(E1600,DATOS!$D$6:$D2624,DATOS!$C$6:$C2624,0,0,1))</f>
        <v/>
      </c>
      <c r="G1600" s="189"/>
      <c r="H1600" s="189"/>
      <c r="I1600" s="270"/>
      <c r="J1600" s="270"/>
      <c r="K1600" s="270" t="str">
        <f t="shared" si="3"/>
        <v/>
      </c>
      <c r="L1600" s="271" t="str">
        <f t="shared" si="4"/>
        <v/>
      </c>
      <c r="M1600" s="279"/>
      <c r="N1600" s="282"/>
      <c r="O1600" s="274"/>
      <c r="P1600" s="275"/>
      <c r="Q1600" s="275" t="str">
        <f t="shared" si="6"/>
        <v/>
      </c>
      <c r="R1600" s="281">
        <f t="shared" si="7"/>
        <v>0</v>
      </c>
      <c r="S1600" s="232" t="str">
        <f t="array" ref="S1600">XLOOKUP(E1600,PESOS!$A$2:$A2624,PESOS!$E$2:$E2624,"")</f>
        <v/>
      </c>
      <c r="T1600" s="223" t="str">
        <f t="shared" si="8"/>
        <v/>
      </c>
      <c r="V1600" s="277" t="str">
        <f t="shared" si="9"/>
        <v/>
      </c>
      <c r="W1600" s="233"/>
    </row>
    <row r="1601">
      <c r="B1601" s="199"/>
      <c r="C1601" s="223"/>
      <c r="E1601" s="223"/>
      <c r="F1601" s="223" t="str">
        <f t="array" ref="F1601">IF(E1601="","",XLOOKUP(E1601,DATOS!$D$6:$D2624,DATOS!$C$6:$C2624,0,0,1))</f>
        <v/>
      </c>
      <c r="G1601" s="189"/>
      <c r="H1601" s="189"/>
      <c r="I1601" s="270"/>
      <c r="J1601" s="270"/>
      <c r="K1601" s="270" t="str">
        <f t="shared" si="3"/>
        <v/>
      </c>
      <c r="L1601" s="271" t="str">
        <f t="shared" si="4"/>
        <v/>
      </c>
      <c r="M1601" s="279"/>
      <c r="N1601" s="282"/>
      <c r="O1601" s="274"/>
      <c r="P1601" s="275"/>
      <c r="Q1601" s="275" t="str">
        <f t="shared" si="6"/>
        <v/>
      </c>
      <c r="R1601" s="281">
        <f t="shared" si="7"/>
        <v>0</v>
      </c>
      <c r="S1601" s="232" t="str">
        <f t="array" ref="S1601">XLOOKUP(E1601,PESOS!$A$2:$A2624,PESOS!$E$2:$E2624,"")</f>
        <v/>
      </c>
      <c r="T1601" s="223" t="str">
        <f t="shared" si="8"/>
        <v/>
      </c>
      <c r="V1601" s="277" t="str">
        <f t="shared" si="9"/>
        <v/>
      </c>
      <c r="W1601" s="233"/>
    </row>
    <row r="1602">
      <c r="B1602" s="199"/>
      <c r="C1602" s="223"/>
      <c r="E1602" s="223"/>
      <c r="F1602" s="223" t="str">
        <f t="array" ref="F1602">IF(E1602="","",XLOOKUP(E1602,DATOS!$D$6:$D2624,DATOS!$C$6:$C2624,0,0,1))</f>
        <v/>
      </c>
      <c r="G1602" s="189"/>
      <c r="H1602" s="189"/>
      <c r="I1602" s="270"/>
      <c r="J1602" s="270"/>
      <c r="K1602" s="270" t="str">
        <f t="shared" si="3"/>
        <v/>
      </c>
      <c r="L1602" s="271" t="str">
        <f t="shared" si="4"/>
        <v/>
      </c>
      <c r="M1602" s="279"/>
      <c r="N1602" s="282"/>
      <c r="O1602" s="274"/>
      <c r="P1602" s="275"/>
      <c r="Q1602" s="275" t="str">
        <f t="shared" si="6"/>
        <v/>
      </c>
      <c r="R1602" s="281">
        <f t="shared" si="7"/>
        <v>0</v>
      </c>
      <c r="S1602" s="232" t="str">
        <f t="array" ref="S1602">XLOOKUP(E1602,PESOS!$A$2:$A2624,PESOS!$E$2:$E2624,"")</f>
        <v/>
      </c>
      <c r="T1602" s="223" t="str">
        <f t="shared" si="8"/>
        <v/>
      </c>
      <c r="V1602" s="277" t="str">
        <f t="shared" si="9"/>
        <v/>
      </c>
      <c r="W1602" s="233"/>
    </row>
    <row r="1603">
      <c r="B1603" s="199"/>
      <c r="C1603" s="223"/>
      <c r="E1603" s="223"/>
      <c r="F1603" s="223" t="str">
        <f t="array" ref="F1603">IF(E1603="","",XLOOKUP(E1603,DATOS!$D$6:$D2624,DATOS!$C$6:$C2624,0,0,1))</f>
        <v/>
      </c>
      <c r="G1603" s="189"/>
      <c r="H1603" s="189"/>
      <c r="I1603" s="270"/>
      <c r="J1603" s="270"/>
      <c r="K1603" s="270" t="str">
        <f t="shared" si="3"/>
        <v/>
      </c>
      <c r="L1603" s="271" t="str">
        <f t="shared" si="4"/>
        <v/>
      </c>
      <c r="M1603" s="279"/>
      <c r="N1603" s="282"/>
      <c r="O1603" s="274"/>
      <c r="P1603" s="275"/>
      <c r="Q1603" s="275" t="str">
        <f t="shared" si="6"/>
        <v/>
      </c>
      <c r="R1603" s="281">
        <f t="shared" si="7"/>
        <v>0</v>
      </c>
      <c r="S1603" s="232" t="str">
        <f t="array" ref="S1603">XLOOKUP(E1603,PESOS!$A$2:$A2624,PESOS!$E$2:$E2624,"")</f>
        <v/>
      </c>
      <c r="T1603" s="223" t="str">
        <f t="shared" si="8"/>
        <v/>
      </c>
      <c r="V1603" s="277" t="str">
        <f t="shared" si="9"/>
        <v/>
      </c>
      <c r="W1603" s="233"/>
    </row>
    <row r="1604">
      <c r="B1604" s="199"/>
      <c r="C1604" s="223"/>
      <c r="E1604" s="223"/>
      <c r="F1604" s="223" t="str">
        <f t="array" ref="F1604">IF(E1604="","",XLOOKUP(E1604,DATOS!$D$6:$D2624,DATOS!$C$6:$C2624,0,0,1))</f>
        <v/>
      </c>
      <c r="G1604" s="189"/>
      <c r="H1604" s="189"/>
      <c r="I1604" s="270"/>
      <c r="J1604" s="270"/>
      <c r="K1604" s="270" t="str">
        <f t="shared" si="3"/>
        <v/>
      </c>
      <c r="L1604" s="271" t="str">
        <f t="shared" si="4"/>
        <v/>
      </c>
      <c r="M1604" s="279"/>
      <c r="N1604" s="282"/>
      <c r="O1604" s="274"/>
      <c r="P1604" s="275"/>
      <c r="Q1604" s="275" t="str">
        <f t="shared" si="6"/>
        <v/>
      </c>
      <c r="R1604" s="281">
        <f t="shared" si="7"/>
        <v>0</v>
      </c>
      <c r="S1604" s="232" t="str">
        <f t="array" ref="S1604">XLOOKUP(E1604,PESOS!$A$2:$A2624,PESOS!$E$2:$E2624,"")</f>
        <v/>
      </c>
      <c r="T1604" s="223" t="str">
        <f t="shared" si="8"/>
        <v/>
      </c>
      <c r="V1604" s="277" t="str">
        <f t="shared" si="9"/>
        <v/>
      </c>
      <c r="W1604" s="233"/>
    </row>
    <row r="1605">
      <c r="B1605" s="199"/>
      <c r="C1605" s="223"/>
      <c r="E1605" s="223"/>
      <c r="F1605" s="223" t="str">
        <f t="array" ref="F1605">IF(E1605="","",XLOOKUP(E1605,DATOS!$D$6:$D2624,DATOS!$C$6:$C2624,0,0,1))</f>
        <v/>
      </c>
      <c r="G1605" s="189"/>
      <c r="H1605" s="189"/>
      <c r="I1605" s="270"/>
      <c r="J1605" s="270"/>
      <c r="K1605" s="270" t="str">
        <f t="shared" si="3"/>
        <v/>
      </c>
      <c r="L1605" s="271" t="str">
        <f t="shared" si="4"/>
        <v/>
      </c>
      <c r="M1605" s="279"/>
      <c r="N1605" s="282"/>
      <c r="O1605" s="274"/>
      <c r="P1605" s="275"/>
      <c r="Q1605" s="275" t="str">
        <f t="shared" si="6"/>
        <v/>
      </c>
      <c r="R1605" s="281">
        <f t="shared" si="7"/>
        <v>0</v>
      </c>
      <c r="S1605" s="232" t="str">
        <f t="array" ref="S1605">XLOOKUP(E1605,PESOS!$A$2:$A2624,PESOS!$E$2:$E2624,"")</f>
        <v/>
      </c>
      <c r="T1605" s="223" t="str">
        <f t="shared" si="8"/>
        <v/>
      </c>
      <c r="V1605" s="277" t="str">
        <f t="shared" si="9"/>
        <v/>
      </c>
      <c r="W1605" s="233"/>
    </row>
    <row r="1606">
      <c r="B1606" s="199"/>
      <c r="C1606" s="223"/>
      <c r="E1606" s="223"/>
      <c r="F1606" s="223" t="str">
        <f t="array" ref="F1606">IF(E1606="","",XLOOKUP(E1606,DATOS!$D$6:$D2624,DATOS!$C$6:$C2624,0,0,1))</f>
        <v/>
      </c>
      <c r="G1606" s="189"/>
      <c r="H1606" s="189"/>
      <c r="I1606" s="270"/>
      <c r="J1606" s="270"/>
      <c r="K1606" s="270" t="str">
        <f t="shared" si="3"/>
        <v/>
      </c>
      <c r="L1606" s="271" t="str">
        <f t="shared" si="4"/>
        <v/>
      </c>
      <c r="M1606" s="279"/>
      <c r="N1606" s="282"/>
      <c r="O1606" s="274"/>
      <c r="P1606" s="275"/>
      <c r="Q1606" s="275" t="str">
        <f t="shared" si="6"/>
        <v/>
      </c>
      <c r="R1606" s="281">
        <f t="shared" si="7"/>
        <v>0</v>
      </c>
      <c r="S1606" s="232" t="str">
        <f t="array" ref="S1606">XLOOKUP(E1606,PESOS!$A$2:$A2624,PESOS!$E$2:$E2624,"")</f>
        <v/>
      </c>
      <c r="T1606" s="223" t="str">
        <f t="shared" si="8"/>
        <v/>
      </c>
      <c r="V1606" s="277" t="str">
        <f t="shared" si="9"/>
        <v/>
      </c>
      <c r="W1606" s="233"/>
    </row>
    <row r="1607">
      <c r="B1607" s="199"/>
      <c r="C1607" s="223"/>
      <c r="E1607" s="223"/>
      <c r="F1607" s="223" t="str">
        <f t="array" ref="F1607">IF(E1607="","",XLOOKUP(E1607,DATOS!$D$6:$D2624,DATOS!$C$6:$C2624,0,0,1))</f>
        <v/>
      </c>
      <c r="G1607" s="189"/>
      <c r="H1607" s="189"/>
      <c r="I1607" s="270"/>
      <c r="J1607" s="270"/>
      <c r="K1607" s="270" t="str">
        <f t="shared" si="3"/>
        <v/>
      </c>
      <c r="L1607" s="271" t="str">
        <f t="shared" si="4"/>
        <v/>
      </c>
      <c r="M1607" s="279"/>
      <c r="N1607" s="282"/>
      <c r="O1607" s="274"/>
      <c r="P1607" s="275"/>
      <c r="Q1607" s="275" t="str">
        <f t="shared" si="6"/>
        <v/>
      </c>
      <c r="R1607" s="281">
        <f t="shared" si="7"/>
        <v>0</v>
      </c>
      <c r="S1607" s="232" t="str">
        <f t="array" ref="S1607">XLOOKUP(E1607,PESOS!$A$2:$A2624,PESOS!$E$2:$E2624,"")</f>
        <v/>
      </c>
      <c r="T1607" s="223" t="str">
        <f t="shared" si="8"/>
        <v/>
      </c>
      <c r="V1607" s="277" t="str">
        <f t="shared" si="9"/>
        <v/>
      </c>
      <c r="W1607" s="233"/>
    </row>
    <row r="1608">
      <c r="B1608" s="199"/>
      <c r="C1608" s="223"/>
      <c r="E1608" s="223"/>
      <c r="F1608" s="223" t="str">
        <f t="array" ref="F1608">IF(E1608="","",XLOOKUP(E1608,DATOS!$D$6:$D2624,DATOS!$C$6:$C2624,0,0,1))</f>
        <v/>
      </c>
      <c r="G1608" s="189"/>
      <c r="H1608" s="189"/>
      <c r="I1608" s="270"/>
      <c r="J1608" s="270"/>
      <c r="K1608" s="270" t="str">
        <f t="shared" si="3"/>
        <v/>
      </c>
      <c r="L1608" s="271" t="str">
        <f t="shared" si="4"/>
        <v/>
      </c>
      <c r="M1608" s="279"/>
      <c r="N1608" s="282"/>
      <c r="O1608" s="274"/>
      <c r="P1608" s="275"/>
      <c r="Q1608" s="275" t="str">
        <f t="shared" si="6"/>
        <v/>
      </c>
      <c r="R1608" s="281">
        <f t="shared" si="7"/>
        <v>0</v>
      </c>
      <c r="S1608" s="232" t="str">
        <f t="array" ref="S1608">XLOOKUP(E1608,PESOS!$A$2:$A2624,PESOS!$E$2:$E2624,"")</f>
        <v/>
      </c>
      <c r="T1608" s="223" t="str">
        <f t="shared" si="8"/>
        <v/>
      </c>
      <c r="V1608" s="277" t="str">
        <f t="shared" si="9"/>
        <v/>
      </c>
      <c r="W1608" s="233"/>
    </row>
    <row r="1609">
      <c r="B1609" s="199"/>
      <c r="C1609" s="223"/>
      <c r="E1609" s="223"/>
      <c r="F1609" s="223" t="str">
        <f t="array" ref="F1609">IF(E1609="","",XLOOKUP(E1609,DATOS!$D$6:$D2624,DATOS!$C$6:$C2624,0,0,1))</f>
        <v/>
      </c>
      <c r="G1609" s="189"/>
      <c r="H1609" s="189"/>
      <c r="I1609" s="270"/>
      <c r="J1609" s="270"/>
      <c r="K1609" s="270" t="str">
        <f t="shared" si="3"/>
        <v/>
      </c>
      <c r="L1609" s="271" t="str">
        <f t="shared" si="4"/>
        <v/>
      </c>
      <c r="M1609" s="279"/>
      <c r="N1609" s="282"/>
      <c r="O1609" s="274"/>
      <c r="P1609" s="275"/>
      <c r="Q1609" s="275" t="str">
        <f t="shared" si="6"/>
        <v/>
      </c>
      <c r="R1609" s="281">
        <f t="shared" si="7"/>
        <v>0</v>
      </c>
      <c r="S1609" s="232" t="str">
        <f t="array" ref="S1609">XLOOKUP(E1609,PESOS!$A$2:$A2624,PESOS!$E$2:$E2624,"")</f>
        <v/>
      </c>
      <c r="T1609" s="223" t="str">
        <f t="shared" si="8"/>
        <v/>
      </c>
      <c r="V1609" s="277" t="str">
        <f t="shared" si="9"/>
        <v/>
      </c>
      <c r="W1609" s="233"/>
    </row>
    <row r="1610">
      <c r="B1610" s="199"/>
      <c r="C1610" s="223"/>
      <c r="E1610" s="223"/>
      <c r="F1610" s="223" t="str">
        <f t="array" ref="F1610">IF(E1610="","",XLOOKUP(E1610,DATOS!$D$6:$D2624,DATOS!$C$6:$C2624,0,0,1))</f>
        <v/>
      </c>
      <c r="G1610" s="189"/>
      <c r="H1610" s="189"/>
      <c r="I1610" s="270"/>
      <c r="J1610" s="270"/>
      <c r="K1610" s="270" t="str">
        <f t="shared" si="3"/>
        <v/>
      </c>
      <c r="L1610" s="271" t="str">
        <f t="shared" si="4"/>
        <v/>
      </c>
      <c r="M1610" s="279"/>
      <c r="N1610" s="282"/>
      <c r="O1610" s="274"/>
      <c r="P1610" s="275"/>
      <c r="Q1610" s="275" t="str">
        <f t="shared" si="6"/>
        <v/>
      </c>
      <c r="R1610" s="281">
        <f t="shared" si="7"/>
        <v>0</v>
      </c>
      <c r="S1610" s="232" t="str">
        <f t="array" ref="S1610">XLOOKUP(E1610,PESOS!$A$2:$A2624,PESOS!$E$2:$E2624,"")</f>
        <v/>
      </c>
      <c r="T1610" s="223" t="str">
        <f t="shared" si="8"/>
        <v/>
      </c>
      <c r="V1610" s="277" t="str">
        <f t="shared" si="9"/>
        <v/>
      </c>
      <c r="W1610" s="233"/>
    </row>
    <row r="1611">
      <c r="B1611" s="199"/>
      <c r="C1611" s="223"/>
      <c r="E1611" s="223"/>
      <c r="F1611" s="223" t="str">
        <f t="array" ref="F1611">IF(E1611="","",XLOOKUP(E1611,DATOS!$D$6:$D2624,DATOS!$C$6:$C2624,0,0,1))</f>
        <v/>
      </c>
      <c r="G1611" s="189"/>
      <c r="H1611" s="189"/>
      <c r="I1611" s="270"/>
      <c r="J1611" s="270"/>
      <c r="K1611" s="270" t="str">
        <f t="shared" si="3"/>
        <v/>
      </c>
      <c r="L1611" s="271" t="str">
        <f t="shared" si="4"/>
        <v/>
      </c>
      <c r="M1611" s="279"/>
      <c r="N1611" s="282"/>
      <c r="O1611" s="274"/>
      <c r="P1611" s="275"/>
      <c r="Q1611" s="275" t="str">
        <f t="shared" si="6"/>
        <v/>
      </c>
      <c r="R1611" s="281">
        <f t="shared" si="7"/>
        <v>0</v>
      </c>
      <c r="S1611" s="232" t="str">
        <f t="array" ref="S1611">XLOOKUP(E1611,PESOS!$A$2:$A2624,PESOS!$E$2:$E2624,"")</f>
        <v/>
      </c>
      <c r="T1611" s="223" t="str">
        <f t="shared" si="8"/>
        <v/>
      </c>
      <c r="V1611" s="277" t="str">
        <f t="shared" si="9"/>
        <v/>
      </c>
      <c r="W1611" s="233"/>
    </row>
    <row r="1612">
      <c r="B1612" s="199"/>
      <c r="C1612" s="223"/>
      <c r="E1612" s="223"/>
      <c r="F1612" s="223" t="str">
        <f t="array" ref="F1612">IF(E1612="","",XLOOKUP(E1612,DATOS!$D$6:$D2624,DATOS!$C$6:$C2624,0,0,1))</f>
        <v/>
      </c>
      <c r="G1612" s="189"/>
      <c r="H1612" s="189"/>
      <c r="I1612" s="270"/>
      <c r="J1612" s="270"/>
      <c r="K1612" s="270" t="str">
        <f t="shared" si="3"/>
        <v/>
      </c>
      <c r="L1612" s="271" t="str">
        <f t="shared" si="4"/>
        <v/>
      </c>
      <c r="M1612" s="279"/>
      <c r="N1612" s="282"/>
      <c r="O1612" s="274"/>
      <c r="P1612" s="275"/>
      <c r="Q1612" s="275" t="str">
        <f t="shared" si="6"/>
        <v/>
      </c>
      <c r="R1612" s="281">
        <f t="shared" si="7"/>
        <v>0</v>
      </c>
      <c r="S1612" s="232" t="str">
        <f t="array" ref="S1612">XLOOKUP(E1612,PESOS!$A$2:$A2624,PESOS!$E$2:$E2624,"")</f>
        <v/>
      </c>
      <c r="T1612" s="223" t="str">
        <f t="shared" si="8"/>
        <v/>
      </c>
      <c r="V1612" s="277" t="str">
        <f t="shared" si="9"/>
        <v/>
      </c>
      <c r="W1612" s="233"/>
    </row>
    <row r="1613">
      <c r="B1613" s="199"/>
      <c r="C1613" s="223"/>
      <c r="E1613" s="223"/>
      <c r="F1613" s="223" t="str">
        <f t="array" ref="F1613">IF(E1613="","",XLOOKUP(E1613,DATOS!$D$6:$D2624,DATOS!$C$6:$C2624,0,0,1))</f>
        <v/>
      </c>
      <c r="G1613" s="189"/>
      <c r="H1613" s="189"/>
      <c r="I1613" s="270"/>
      <c r="J1613" s="270"/>
      <c r="K1613" s="270" t="str">
        <f t="shared" si="3"/>
        <v/>
      </c>
      <c r="L1613" s="271" t="str">
        <f t="shared" si="4"/>
        <v/>
      </c>
      <c r="M1613" s="279"/>
      <c r="N1613" s="282"/>
      <c r="O1613" s="274"/>
      <c r="P1613" s="275"/>
      <c r="Q1613" s="275" t="str">
        <f t="shared" si="6"/>
        <v/>
      </c>
      <c r="R1613" s="281">
        <f t="shared" si="7"/>
        <v>0</v>
      </c>
      <c r="S1613" s="232" t="str">
        <f t="array" ref="S1613">XLOOKUP(E1613,PESOS!$A$2:$A2624,PESOS!$E$2:$E2624,"")</f>
        <v/>
      </c>
      <c r="T1613" s="223" t="str">
        <f t="shared" si="8"/>
        <v/>
      </c>
      <c r="V1613" s="277" t="str">
        <f t="shared" si="9"/>
        <v/>
      </c>
      <c r="W1613" s="233"/>
    </row>
    <row r="1614">
      <c r="B1614" s="199"/>
      <c r="C1614" s="223"/>
      <c r="E1614" s="223"/>
      <c r="F1614" s="223" t="str">
        <f t="array" ref="F1614">IF(E1614="","",XLOOKUP(E1614,DATOS!$D$6:$D2624,DATOS!$C$6:$C2624,0,0,1))</f>
        <v/>
      </c>
      <c r="G1614" s="189"/>
      <c r="H1614" s="189"/>
      <c r="I1614" s="270"/>
      <c r="J1614" s="270"/>
      <c r="K1614" s="270" t="str">
        <f t="shared" si="3"/>
        <v/>
      </c>
      <c r="L1614" s="271" t="str">
        <f t="shared" si="4"/>
        <v/>
      </c>
      <c r="M1614" s="279"/>
      <c r="N1614" s="282"/>
      <c r="O1614" s="274"/>
      <c r="P1614" s="275"/>
      <c r="Q1614" s="275" t="str">
        <f t="shared" si="6"/>
        <v/>
      </c>
      <c r="R1614" s="281">
        <f t="shared" si="7"/>
        <v>0</v>
      </c>
      <c r="S1614" s="232" t="str">
        <f t="array" ref="S1614">XLOOKUP(E1614,PESOS!$A$2:$A2624,PESOS!$E$2:$E2624,"")</f>
        <v/>
      </c>
      <c r="T1614" s="223" t="str">
        <f t="shared" si="8"/>
        <v/>
      </c>
      <c r="V1614" s="277" t="str">
        <f t="shared" si="9"/>
        <v/>
      </c>
      <c r="W1614" s="233"/>
    </row>
    <row r="1615">
      <c r="B1615" s="199"/>
      <c r="C1615" s="223"/>
      <c r="E1615" s="223"/>
      <c r="F1615" s="223" t="str">
        <f t="array" ref="F1615">IF(E1615="","",XLOOKUP(E1615,DATOS!$D$6:$D2624,DATOS!$C$6:$C2624,0,0,1))</f>
        <v/>
      </c>
      <c r="G1615" s="189"/>
      <c r="H1615" s="189"/>
      <c r="I1615" s="270"/>
      <c r="J1615" s="270"/>
      <c r="K1615" s="270" t="str">
        <f t="shared" si="3"/>
        <v/>
      </c>
      <c r="L1615" s="271" t="str">
        <f t="shared" si="4"/>
        <v/>
      </c>
      <c r="M1615" s="279"/>
      <c r="N1615" s="282"/>
      <c r="O1615" s="274"/>
      <c r="P1615" s="275"/>
      <c r="Q1615" s="275" t="str">
        <f t="shared" si="6"/>
        <v/>
      </c>
      <c r="R1615" s="281">
        <f t="shared" si="7"/>
        <v>0</v>
      </c>
      <c r="S1615" s="232" t="str">
        <f t="array" ref="S1615">XLOOKUP(E1615,PESOS!$A$2:$A2624,PESOS!$E$2:$E2624,"")</f>
        <v/>
      </c>
      <c r="T1615" s="223" t="str">
        <f t="shared" si="8"/>
        <v/>
      </c>
      <c r="V1615" s="277" t="str">
        <f t="shared" si="9"/>
        <v/>
      </c>
      <c r="W1615" s="233"/>
    </row>
    <row r="1616">
      <c r="B1616" s="199"/>
      <c r="C1616" s="223"/>
      <c r="E1616" s="223"/>
      <c r="F1616" s="223" t="str">
        <f t="array" ref="F1616">IF(E1616="","",XLOOKUP(E1616,DATOS!$D$6:$D2624,DATOS!$C$6:$C2624,0,0,1))</f>
        <v/>
      </c>
      <c r="G1616" s="189"/>
      <c r="H1616" s="189"/>
      <c r="I1616" s="270"/>
      <c r="J1616" s="270"/>
      <c r="K1616" s="270" t="str">
        <f t="shared" si="3"/>
        <v/>
      </c>
      <c r="L1616" s="271" t="str">
        <f t="shared" si="4"/>
        <v/>
      </c>
      <c r="M1616" s="279"/>
      <c r="N1616" s="282"/>
      <c r="O1616" s="274"/>
      <c r="P1616" s="275"/>
      <c r="Q1616" s="275" t="str">
        <f t="shared" si="6"/>
        <v/>
      </c>
      <c r="R1616" s="281">
        <f t="shared" si="7"/>
        <v>0</v>
      </c>
      <c r="S1616" s="232" t="str">
        <f t="array" ref="S1616">XLOOKUP(E1616,PESOS!$A$2:$A2624,PESOS!$E$2:$E2624,"")</f>
        <v/>
      </c>
      <c r="T1616" s="223" t="str">
        <f t="shared" si="8"/>
        <v/>
      </c>
      <c r="V1616" s="277" t="str">
        <f t="shared" si="9"/>
        <v/>
      </c>
      <c r="W1616" s="233"/>
    </row>
    <row r="1617">
      <c r="B1617" s="199"/>
      <c r="C1617" s="223"/>
      <c r="E1617" s="223"/>
      <c r="F1617" s="223" t="str">
        <f t="array" ref="F1617">IF(E1617="","",XLOOKUP(E1617,DATOS!$D$6:$D2624,DATOS!$C$6:$C2624,0,0,1))</f>
        <v/>
      </c>
      <c r="G1617" s="189"/>
      <c r="H1617" s="189"/>
      <c r="I1617" s="270"/>
      <c r="J1617" s="270"/>
      <c r="K1617" s="270" t="str">
        <f t="shared" si="3"/>
        <v/>
      </c>
      <c r="L1617" s="271" t="str">
        <f t="shared" si="4"/>
        <v/>
      </c>
      <c r="M1617" s="279"/>
      <c r="N1617" s="282"/>
      <c r="O1617" s="274"/>
      <c r="P1617" s="275"/>
      <c r="Q1617" s="275" t="str">
        <f t="shared" si="6"/>
        <v/>
      </c>
      <c r="R1617" s="281">
        <f t="shared" si="7"/>
        <v>0</v>
      </c>
      <c r="S1617" s="232" t="str">
        <f t="array" ref="S1617">XLOOKUP(E1617,PESOS!$A$2:$A2624,PESOS!$E$2:$E2624,"")</f>
        <v/>
      </c>
      <c r="T1617" s="223" t="str">
        <f t="shared" si="8"/>
        <v/>
      </c>
      <c r="V1617" s="277" t="str">
        <f t="shared" si="9"/>
        <v/>
      </c>
      <c r="W1617" s="233"/>
    </row>
    <row r="1618">
      <c r="B1618" s="199"/>
      <c r="C1618" s="223"/>
      <c r="E1618" s="223"/>
      <c r="F1618" s="223" t="str">
        <f t="array" ref="F1618">IF(E1618="","",XLOOKUP(E1618,DATOS!$D$6:$D2624,DATOS!$C$6:$C2624,0,0,1))</f>
        <v/>
      </c>
      <c r="G1618" s="189"/>
      <c r="H1618" s="189"/>
      <c r="I1618" s="270"/>
      <c r="J1618" s="270"/>
      <c r="K1618" s="270" t="str">
        <f t="shared" si="3"/>
        <v/>
      </c>
      <c r="L1618" s="271" t="str">
        <f t="shared" si="4"/>
        <v/>
      </c>
      <c r="M1618" s="279"/>
      <c r="N1618" s="282"/>
      <c r="O1618" s="274"/>
      <c r="P1618" s="275"/>
      <c r="Q1618" s="275" t="str">
        <f t="shared" si="6"/>
        <v/>
      </c>
      <c r="R1618" s="281">
        <f t="shared" si="7"/>
        <v>0</v>
      </c>
      <c r="S1618" s="232" t="str">
        <f t="array" ref="S1618">XLOOKUP(E1618,PESOS!$A$2:$A2624,PESOS!$E$2:$E2624,"")</f>
        <v/>
      </c>
      <c r="T1618" s="223" t="str">
        <f t="shared" si="8"/>
        <v/>
      </c>
      <c r="V1618" s="277" t="str">
        <f t="shared" si="9"/>
        <v/>
      </c>
      <c r="W1618" s="233"/>
    </row>
    <row r="1619">
      <c r="B1619" s="199"/>
      <c r="C1619" s="223"/>
      <c r="E1619" s="223"/>
      <c r="F1619" s="223" t="str">
        <f t="array" ref="F1619">IF(E1619="","",XLOOKUP(E1619,DATOS!$D$6:$D2624,DATOS!$C$6:$C2624,0,0,1))</f>
        <v/>
      </c>
      <c r="G1619" s="189"/>
      <c r="H1619" s="189"/>
      <c r="I1619" s="270"/>
      <c r="J1619" s="270"/>
      <c r="K1619" s="270" t="str">
        <f t="shared" si="3"/>
        <v/>
      </c>
      <c r="L1619" s="271" t="str">
        <f t="shared" si="4"/>
        <v/>
      </c>
      <c r="M1619" s="279"/>
      <c r="N1619" s="282"/>
      <c r="O1619" s="274"/>
      <c r="P1619" s="275"/>
      <c r="Q1619" s="275" t="str">
        <f t="shared" si="6"/>
        <v/>
      </c>
      <c r="R1619" s="281">
        <f t="shared" si="7"/>
        <v>0</v>
      </c>
      <c r="S1619" s="232" t="str">
        <f t="array" ref="S1619">XLOOKUP(E1619,PESOS!$A$2:$A2624,PESOS!$E$2:$E2624,"")</f>
        <v/>
      </c>
      <c r="T1619" s="223" t="str">
        <f t="shared" si="8"/>
        <v/>
      </c>
      <c r="V1619" s="277" t="str">
        <f t="shared" si="9"/>
        <v/>
      </c>
      <c r="W1619" s="233"/>
    </row>
    <row r="1620">
      <c r="B1620" s="199"/>
      <c r="C1620" s="223"/>
      <c r="E1620" s="223"/>
      <c r="F1620" s="223" t="str">
        <f t="array" ref="F1620">IF(E1620="","",XLOOKUP(E1620,DATOS!$D$6:$D2624,DATOS!$C$6:$C2624,0,0,1))</f>
        <v/>
      </c>
      <c r="G1620" s="189"/>
      <c r="H1620" s="189"/>
      <c r="I1620" s="270"/>
      <c r="J1620" s="270"/>
      <c r="K1620" s="270" t="str">
        <f t="shared" si="3"/>
        <v/>
      </c>
      <c r="L1620" s="271" t="str">
        <f t="shared" si="4"/>
        <v/>
      </c>
      <c r="M1620" s="279"/>
      <c r="N1620" s="282"/>
      <c r="O1620" s="274"/>
      <c r="P1620" s="275"/>
      <c r="Q1620" s="275" t="str">
        <f t="shared" si="6"/>
        <v/>
      </c>
      <c r="R1620" s="281">
        <f t="shared" si="7"/>
        <v>0</v>
      </c>
      <c r="S1620" s="232" t="str">
        <f t="array" ref="S1620">XLOOKUP(E1620,PESOS!$A$2:$A2624,PESOS!$E$2:$E2624,"")</f>
        <v/>
      </c>
      <c r="T1620" s="223" t="str">
        <f t="shared" si="8"/>
        <v/>
      </c>
      <c r="V1620" s="277" t="str">
        <f t="shared" si="9"/>
        <v/>
      </c>
      <c r="W1620" s="233"/>
    </row>
    <row r="1621">
      <c r="B1621" s="199"/>
      <c r="C1621" s="223"/>
      <c r="E1621" s="223"/>
      <c r="F1621" s="223" t="str">
        <f t="array" ref="F1621">IF(E1621="","",XLOOKUP(E1621,DATOS!$D$6:$D2624,DATOS!$C$6:$C2624,0,0,1))</f>
        <v/>
      </c>
      <c r="G1621" s="189"/>
      <c r="H1621" s="189"/>
      <c r="I1621" s="270"/>
      <c r="J1621" s="270"/>
      <c r="K1621" s="270" t="str">
        <f t="shared" si="3"/>
        <v/>
      </c>
      <c r="L1621" s="271" t="str">
        <f t="shared" si="4"/>
        <v/>
      </c>
      <c r="M1621" s="279"/>
      <c r="N1621" s="282"/>
      <c r="O1621" s="274"/>
      <c r="P1621" s="275"/>
      <c r="Q1621" s="275" t="str">
        <f t="shared" si="6"/>
        <v/>
      </c>
      <c r="R1621" s="281">
        <f t="shared" si="7"/>
        <v>0</v>
      </c>
      <c r="S1621" s="232" t="str">
        <f t="array" ref="S1621">XLOOKUP(E1621,PESOS!$A$2:$A2624,PESOS!$E$2:$E2624,"")</f>
        <v/>
      </c>
      <c r="T1621" s="223" t="str">
        <f t="shared" si="8"/>
        <v/>
      </c>
      <c r="V1621" s="277" t="str">
        <f t="shared" si="9"/>
        <v/>
      </c>
      <c r="W1621" s="233"/>
    </row>
    <row r="1622">
      <c r="B1622" s="199"/>
      <c r="C1622" s="223"/>
      <c r="E1622" s="223"/>
      <c r="F1622" s="223" t="str">
        <f t="array" ref="F1622">IF(E1622="","",XLOOKUP(E1622,DATOS!$D$6:$D2624,DATOS!$C$6:$C2624,0,0,1))</f>
        <v/>
      </c>
      <c r="G1622" s="189"/>
      <c r="H1622" s="189"/>
      <c r="I1622" s="270"/>
      <c r="J1622" s="270"/>
      <c r="K1622" s="270" t="str">
        <f t="shared" si="3"/>
        <v/>
      </c>
      <c r="L1622" s="271" t="str">
        <f t="shared" si="4"/>
        <v/>
      </c>
      <c r="M1622" s="279"/>
      <c r="N1622" s="282"/>
      <c r="O1622" s="274"/>
      <c r="P1622" s="275"/>
      <c r="Q1622" s="275" t="str">
        <f t="shared" si="6"/>
        <v/>
      </c>
      <c r="R1622" s="281">
        <f t="shared" si="7"/>
        <v>0</v>
      </c>
      <c r="S1622" s="232" t="str">
        <f t="array" ref="S1622">XLOOKUP(E1622,PESOS!$A$2:$A2624,PESOS!$E$2:$E2624,"")</f>
        <v/>
      </c>
      <c r="T1622" s="223" t="str">
        <f t="shared" si="8"/>
        <v/>
      </c>
      <c r="V1622" s="277" t="str">
        <f t="shared" si="9"/>
        <v/>
      </c>
      <c r="W1622" s="233"/>
    </row>
    <row r="1623">
      <c r="B1623" s="199"/>
      <c r="C1623" s="223"/>
      <c r="E1623" s="223"/>
      <c r="F1623" s="223" t="str">
        <f t="array" ref="F1623">IF(E1623="","",XLOOKUP(E1623,DATOS!$D$6:$D2624,DATOS!$C$6:$C2624,0,0,1))</f>
        <v/>
      </c>
      <c r="G1623" s="189"/>
      <c r="H1623" s="189"/>
      <c r="I1623" s="270"/>
      <c r="J1623" s="270"/>
      <c r="K1623" s="270" t="str">
        <f t="shared" si="3"/>
        <v/>
      </c>
      <c r="L1623" s="271" t="str">
        <f t="shared" si="4"/>
        <v/>
      </c>
      <c r="M1623" s="279"/>
      <c r="N1623" s="282"/>
      <c r="O1623" s="274"/>
      <c r="P1623" s="275"/>
      <c r="Q1623" s="275" t="str">
        <f t="shared" si="6"/>
        <v/>
      </c>
      <c r="R1623" s="281">
        <f t="shared" si="7"/>
        <v>0</v>
      </c>
      <c r="S1623" s="232" t="str">
        <f t="array" ref="S1623">XLOOKUP(E1623,PESOS!$A$2:$A2624,PESOS!$E$2:$E2624,"")</f>
        <v/>
      </c>
      <c r="T1623" s="223" t="str">
        <f t="shared" si="8"/>
        <v/>
      </c>
      <c r="V1623" s="277" t="str">
        <f t="shared" si="9"/>
        <v/>
      </c>
      <c r="W1623" s="233"/>
    </row>
    <row r="1624">
      <c r="B1624" s="199"/>
      <c r="C1624" s="223"/>
      <c r="E1624" s="223"/>
      <c r="F1624" s="223" t="str">
        <f t="array" ref="F1624">IF(E1624="","",XLOOKUP(E1624,DATOS!$D$6:$D2624,DATOS!$C$6:$C2624,0,0,1))</f>
        <v/>
      </c>
      <c r="G1624" s="189"/>
      <c r="H1624" s="189"/>
      <c r="I1624" s="270"/>
      <c r="J1624" s="270"/>
      <c r="K1624" s="270" t="str">
        <f t="shared" si="3"/>
        <v/>
      </c>
      <c r="L1624" s="271" t="str">
        <f t="shared" si="4"/>
        <v/>
      </c>
      <c r="M1624" s="279"/>
      <c r="N1624" s="282"/>
      <c r="O1624" s="274"/>
      <c r="P1624" s="275"/>
      <c r="Q1624" s="275" t="str">
        <f t="shared" si="6"/>
        <v/>
      </c>
      <c r="R1624" s="281">
        <f t="shared" si="7"/>
        <v>0</v>
      </c>
      <c r="S1624" s="232" t="str">
        <f t="array" ref="S1624">XLOOKUP(E1624,PESOS!$A$2:$A2624,PESOS!$E$2:$E2624,"")</f>
        <v/>
      </c>
      <c r="T1624" s="223" t="str">
        <f t="shared" si="8"/>
        <v/>
      </c>
      <c r="V1624" s="277" t="str">
        <f t="shared" si="9"/>
        <v/>
      </c>
      <c r="W1624" s="233"/>
    </row>
    <row r="1625">
      <c r="B1625" s="199"/>
      <c r="C1625" s="223"/>
      <c r="E1625" s="223"/>
      <c r="F1625" s="223" t="str">
        <f t="array" ref="F1625">IF(E1625="","",XLOOKUP(E1625,DATOS!$D$6:$D2624,DATOS!$C$6:$C2624,0,0,1))</f>
        <v/>
      </c>
      <c r="G1625" s="189"/>
      <c r="H1625" s="189"/>
      <c r="I1625" s="270"/>
      <c r="J1625" s="270"/>
      <c r="K1625" s="270" t="str">
        <f t="shared" si="3"/>
        <v/>
      </c>
      <c r="L1625" s="271" t="str">
        <f t="shared" si="4"/>
        <v/>
      </c>
      <c r="M1625" s="279"/>
      <c r="N1625" s="282"/>
      <c r="O1625" s="274"/>
      <c r="P1625" s="275"/>
      <c r="Q1625" s="275" t="str">
        <f t="shared" si="6"/>
        <v/>
      </c>
      <c r="R1625" s="281">
        <f t="shared" si="7"/>
        <v>0</v>
      </c>
      <c r="S1625" s="232" t="str">
        <f t="array" ref="S1625">XLOOKUP(E1625,PESOS!$A$2:$A2624,PESOS!$E$2:$E2624,"")</f>
        <v/>
      </c>
      <c r="T1625" s="223" t="str">
        <f t="shared" si="8"/>
        <v/>
      </c>
      <c r="V1625" s="277" t="str">
        <f t="shared" si="9"/>
        <v/>
      </c>
      <c r="W1625" s="233"/>
    </row>
    <row r="1626">
      <c r="B1626" s="199"/>
      <c r="C1626" s="223"/>
      <c r="E1626" s="223"/>
      <c r="F1626" s="223" t="str">
        <f t="array" ref="F1626">IF(E1626="","",XLOOKUP(E1626,DATOS!$D$6:$D2624,DATOS!$C$6:$C2624,0,0,1))</f>
        <v/>
      </c>
      <c r="G1626" s="189"/>
      <c r="H1626" s="189"/>
      <c r="I1626" s="270"/>
      <c r="J1626" s="270"/>
      <c r="K1626" s="270" t="str">
        <f t="shared" si="3"/>
        <v/>
      </c>
      <c r="L1626" s="271" t="str">
        <f t="shared" si="4"/>
        <v/>
      </c>
      <c r="M1626" s="279"/>
      <c r="N1626" s="282"/>
      <c r="O1626" s="274"/>
      <c r="P1626" s="275"/>
      <c r="Q1626" s="275" t="str">
        <f t="shared" si="6"/>
        <v/>
      </c>
      <c r="R1626" s="281">
        <f t="shared" si="7"/>
        <v>0</v>
      </c>
      <c r="S1626" s="232" t="str">
        <f t="array" ref="S1626">XLOOKUP(E1626,PESOS!$A$2:$A2624,PESOS!$E$2:$E2624,"")</f>
        <v/>
      </c>
      <c r="T1626" s="223" t="str">
        <f t="shared" si="8"/>
        <v/>
      </c>
      <c r="V1626" s="277" t="str">
        <f t="shared" si="9"/>
        <v/>
      </c>
      <c r="W1626" s="233"/>
    </row>
    <row r="1627">
      <c r="B1627" s="199"/>
      <c r="C1627" s="223"/>
      <c r="E1627" s="223"/>
      <c r="F1627" s="223" t="str">
        <f t="array" ref="F1627">IF(E1627="","",XLOOKUP(E1627,DATOS!$D$6:$D2624,DATOS!$C$6:$C2624,0,0,1))</f>
        <v/>
      </c>
      <c r="G1627" s="189"/>
      <c r="H1627" s="189"/>
      <c r="I1627" s="270"/>
      <c r="J1627" s="270"/>
      <c r="K1627" s="270" t="str">
        <f t="shared" si="3"/>
        <v/>
      </c>
      <c r="L1627" s="271" t="str">
        <f t="shared" si="4"/>
        <v/>
      </c>
      <c r="M1627" s="279"/>
      <c r="N1627" s="282"/>
      <c r="O1627" s="274"/>
      <c r="P1627" s="275"/>
      <c r="Q1627" s="275" t="str">
        <f t="shared" si="6"/>
        <v/>
      </c>
      <c r="R1627" s="281">
        <f t="shared" si="7"/>
        <v>0</v>
      </c>
      <c r="S1627" s="232" t="str">
        <f t="array" ref="S1627">XLOOKUP(E1627,PESOS!$A$2:$A2624,PESOS!$E$2:$E2624,"")</f>
        <v/>
      </c>
      <c r="T1627" s="223" t="str">
        <f t="shared" si="8"/>
        <v/>
      </c>
      <c r="V1627" s="277" t="str">
        <f t="shared" si="9"/>
        <v/>
      </c>
      <c r="W1627" s="233"/>
    </row>
    <row r="1628">
      <c r="B1628" s="199"/>
      <c r="C1628" s="223"/>
      <c r="E1628" s="223"/>
      <c r="F1628" s="223" t="str">
        <f t="array" ref="F1628">IF(E1628="","",XLOOKUP(E1628,DATOS!$D$6:$D2624,DATOS!$C$6:$C2624,0,0,1))</f>
        <v/>
      </c>
      <c r="G1628" s="189"/>
      <c r="H1628" s="189"/>
      <c r="I1628" s="270"/>
      <c r="J1628" s="270"/>
      <c r="K1628" s="270" t="str">
        <f t="shared" si="3"/>
        <v/>
      </c>
      <c r="L1628" s="271" t="str">
        <f t="shared" si="4"/>
        <v/>
      </c>
      <c r="M1628" s="279"/>
      <c r="N1628" s="282"/>
      <c r="O1628" s="274"/>
      <c r="P1628" s="275"/>
      <c r="Q1628" s="275" t="str">
        <f t="shared" si="6"/>
        <v/>
      </c>
      <c r="R1628" s="281">
        <f t="shared" si="7"/>
        <v>0</v>
      </c>
      <c r="S1628" s="232" t="str">
        <f t="array" ref="S1628">XLOOKUP(E1628,PESOS!$A$2:$A2624,PESOS!$E$2:$E2624,"")</f>
        <v/>
      </c>
      <c r="T1628" s="223" t="str">
        <f t="shared" si="8"/>
        <v/>
      </c>
      <c r="V1628" s="277" t="str">
        <f t="shared" si="9"/>
        <v/>
      </c>
      <c r="W1628" s="233"/>
    </row>
    <row r="1629">
      <c r="B1629" s="199"/>
      <c r="C1629" s="223"/>
      <c r="E1629" s="223"/>
      <c r="F1629" s="223" t="str">
        <f t="array" ref="F1629">IF(E1629="","",XLOOKUP(E1629,DATOS!$D$6:$D2624,DATOS!$C$6:$C2624,0,0,1))</f>
        <v/>
      </c>
      <c r="G1629" s="189"/>
      <c r="H1629" s="189"/>
      <c r="I1629" s="270"/>
      <c r="J1629" s="270"/>
      <c r="K1629" s="270" t="str">
        <f t="shared" si="3"/>
        <v/>
      </c>
      <c r="L1629" s="271" t="str">
        <f t="shared" si="4"/>
        <v/>
      </c>
      <c r="M1629" s="279"/>
      <c r="N1629" s="282"/>
      <c r="O1629" s="274"/>
      <c r="P1629" s="275"/>
      <c r="Q1629" s="275" t="str">
        <f t="shared" si="6"/>
        <v/>
      </c>
      <c r="R1629" s="281">
        <f t="shared" si="7"/>
        <v>0</v>
      </c>
      <c r="S1629" s="232" t="str">
        <f t="array" ref="S1629">XLOOKUP(E1629,PESOS!$A$2:$A2624,PESOS!$E$2:$E2624,"")</f>
        <v/>
      </c>
      <c r="T1629" s="223" t="str">
        <f t="shared" si="8"/>
        <v/>
      </c>
      <c r="V1629" s="277" t="str">
        <f t="shared" si="9"/>
        <v/>
      </c>
      <c r="W1629" s="233"/>
    </row>
    <row r="1630">
      <c r="B1630" s="199"/>
      <c r="C1630" s="223"/>
      <c r="E1630" s="223"/>
      <c r="F1630" s="223" t="str">
        <f t="array" ref="F1630">IF(E1630="","",XLOOKUP(E1630,DATOS!$D$6:$D2624,DATOS!$C$6:$C2624,0,0,1))</f>
        <v/>
      </c>
      <c r="G1630" s="189"/>
      <c r="H1630" s="189"/>
      <c r="I1630" s="270"/>
      <c r="J1630" s="270"/>
      <c r="K1630" s="270" t="str">
        <f t="shared" si="3"/>
        <v/>
      </c>
      <c r="L1630" s="271" t="str">
        <f t="shared" si="4"/>
        <v/>
      </c>
      <c r="M1630" s="279"/>
      <c r="N1630" s="282"/>
      <c r="O1630" s="274"/>
      <c r="P1630" s="275"/>
      <c r="Q1630" s="275" t="str">
        <f t="shared" si="6"/>
        <v/>
      </c>
      <c r="R1630" s="281">
        <f t="shared" si="7"/>
        <v>0</v>
      </c>
      <c r="S1630" s="232" t="str">
        <f t="array" ref="S1630">XLOOKUP(E1630,PESOS!$A$2:$A2624,PESOS!$E$2:$E2624,"")</f>
        <v/>
      </c>
      <c r="T1630" s="223" t="str">
        <f t="shared" si="8"/>
        <v/>
      </c>
      <c r="V1630" s="277" t="str">
        <f t="shared" si="9"/>
        <v/>
      </c>
      <c r="W1630" s="233"/>
    </row>
    <row r="1631">
      <c r="B1631" s="199"/>
      <c r="C1631" s="223"/>
      <c r="E1631" s="223"/>
      <c r="F1631" s="223" t="str">
        <f t="array" ref="F1631">IF(E1631="","",XLOOKUP(E1631,DATOS!$D$6:$D2624,DATOS!$C$6:$C2624,0,0,1))</f>
        <v/>
      </c>
      <c r="G1631" s="189"/>
      <c r="H1631" s="189"/>
      <c r="I1631" s="270"/>
      <c r="J1631" s="270"/>
      <c r="K1631" s="270" t="str">
        <f t="shared" si="3"/>
        <v/>
      </c>
      <c r="L1631" s="271" t="str">
        <f t="shared" si="4"/>
        <v/>
      </c>
      <c r="M1631" s="279"/>
      <c r="N1631" s="282"/>
      <c r="O1631" s="274"/>
      <c r="P1631" s="275"/>
      <c r="Q1631" s="275" t="str">
        <f t="shared" si="6"/>
        <v/>
      </c>
      <c r="R1631" s="281">
        <f t="shared" si="7"/>
        <v>0</v>
      </c>
      <c r="S1631" s="232" t="str">
        <f t="array" ref="S1631">XLOOKUP(E1631,PESOS!$A$2:$A2624,PESOS!$E$2:$E2624,"")</f>
        <v/>
      </c>
      <c r="T1631" s="223" t="str">
        <f t="shared" si="8"/>
        <v/>
      </c>
      <c r="V1631" s="277" t="str">
        <f t="shared" si="9"/>
        <v/>
      </c>
      <c r="W1631" s="233"/>
    </row>
    <row r="1632">
      <c r="B1632" s="199"/>
      <c r="C1632" s="223"/>
      <c r="E1632" s="223"/>
      <c r="F1632" s="223" t="str">
        <f t="array" ref="F1632">IF(E1632="","",XLOOKUP(E1632,DATOS!$D$6:$D2624,DATOS!$C$6:$C2624,0,0,1))</f>
        <v/>
      </c>
      <c r="G1632" s="189"/>
      <c r="H1632" s="189"/>
      <c r="I1632" s="270"/>
      <c r="J1632" s="270"/>
      <c r="K1632" s="270" t="str">
        <f t="shared" si="3"/>
        <v/>
      </c>
      <c r="L1632" s="271" t="str">
        <f t="shared" si="4"/>
        <v/>
      </c>
      <c r="M1632" s="279"/>
      <c r="N1632" s="282"/>
      <c r="O1632" s="274"/>
      <c r="P1632" s="275"/>
      <c r="Q1632" s="275" t="str">
        <f t="shared" si="6"/>
        <v/>
      </c>
      <c r="R1632" s="281">
        <f t="shared" si="7"/>
        <v>0</v>
      </c>
      <c r="S1632" s="232" t="str">
        <f t="array" ref="S1632">XLOOKUP(E1632,PESOS!$A$2:$A2624,PESOS!$E$2:$E2624,"")</f>
        <v/>
      </c>
      <c r="T1632" s="223" t="str">
        <f t="shared" si="8"/>
        <v/>
      </c>
      <c r="V1632" s="277" t="str">
        <f t="shared" si="9"/>
        <v/>
      </c>
      <c r="W1632" s="233"/>
    </row>
    <row r="1633">
      <c r="B1633" s="199"/>
      <c r="C1633" s="223"/>
      <c r="E1633" s="223"/>
      <c r="F1633" s="223" t="str">
        <f t="array" ref="F1633">IF(E1633="","",XLOOKUP(E1633,DATOS!$D$6:$D2624,DATOS!$C$6:$C2624,0,0,1))</f>
        <v/>
      </c>
      <c r="G1633" s="189"/>
      <c r="H1633" s="189"/>
      <c r="I1633" s="270"/>
      <c r="J1633" s="270"/>
      <c r="K1633" s="270" t="str">
        <f t="shared" si="3"/>
        <v/>
      </c>
      <c r="L1633" s="271" t="str">
        <f t="shared" si="4"/>
        <v/>
      </c>
      <c r="M1633" s="279"/>
      <c r="N1633" s="282"/>
      <c r="O1633" s="274"/>
      <c r="P1633" s="275"/>
      <c r="Q1633" s="275" t="str">
        <f t="shared" si="6"/>
        <v/>
      </c>
      <c r="R1633" s="281">
        <f t="shared" si="7"/>
        <v>0</v>
      </c>
      <c r="S1633" s="232" t="str">
        <f t="array" ref="S1633">XLOOKUP(E1633,PESOS!$A$2:$A2624,PESOS!$E$2:$E2624,"")</f>
        <v/>
      </c>
      <c r="T1633" s="223" t="str">
        <f t="shared" si="8"/>
        <v/>
      </c>
      <c r="V1633" s="277" t="str">
        <f t="shared" si="9"/>
        <v/>
      </c>
      <c r="W1633" s="233"/>
    </row>
    <row r="1634">
      <c r="B1634" s="199"/>
      <c r="C1634" s="223"/>
      <c r="E1634" s="223"/>
      <c r="F1634" s="223" t="str">
        <f t="array" ref="F1634">IF(E1634="","",XLOOKUP(E1634,DATOS!$D$6:$D2624,DATOS!$C$6:$C2624,0,0,1))</f>
        <v/>
      </c>
      <c r="G1634" s="189"/>
      <c r="H1634" s="189"/>
      <c r="I1634" s="270"/>
      <c r="J1634" s="270"/>
      <c r="K1634" s="270" t="str">
        <f t="shared" si="3"/>
        <v/>
      </c>
      <c r="L1634" s="271" t="str">
        <f t="shared" si="4"/>
        <v/>
      </c>
      <c r="M1634" s="279"/>
      <c r="N1634" s="282"/>
      <c r="O1634" s="274"/>
      <c r="P1634" s="275"/>
      <c r="Q1634" s="275" t="str">
        <f t="shared" si="6"/>
        <v/>
      </c>
      <c r="R1634" s="281">
        <f t="shared" si="7"/>
        <v>0</v>
      </c>
      <c r="S1634" s="232" t="str">
        <f t="array" ref="S1634">XLOOKUP(E1634,PESOS!$A$2:$A2624,PESOS!$E$2:$E2624,"")</f>
        <v/>
      </c>
      <c r="T1634" s="223" t="str">
        <f t="shared" si="8"/>
        <v/>
      </c>
      <c r="V1634" s="277" t="str">
        <f t="shared" si="9"/>
        <v/>
      </c>
      <c r="W1634" s="233"/>
    </row>
    <row r="1635">
      <c r="B1635" s="199"/>
      <c r="C1635" s="223"/>
      <c r="E1635" s="223"/>
      <c r="F1635" s="223" t="str">
        <f t="array" ref="F1635">IF(E1635="","",XLOOKUP(E1635,DATOS!$D$6:$D2624,DATOS!$C$6:$C2624,0,0,1))</f>
        <v/>
      </c>
      <c r="G1635" s="189"/>
      <c r="H1635" s="189"/>
      <c r="I1635" s="270"/>
      <c r="J1635" s="270"/>
      <c r="K1635" s="270" t="str">
        <f t="shared" si="3"/>
        <v/>
      </c>
      <c r="L1635" s="271" t="str">
        <f t="shared" si="4"/>
        <v/>
      </c>
      <c r="M1635" s="279"/>
      <c r="N1635" s="282"/>
      <c r="O1635" s="274"/>
      <c r="P1635" s="275"/>
      <c r="Q1635" s="275" t="str">
        <f t="shared" si="6"/>
        <v/>
      </c>
      <c r="R1635" s="281">
        <f t="shared" si="7"/>
        <v>0</v>
      </c>
      <c r="S1635" s="232" t="str">
        <f t="array" ref="S1635">XLOOKUP(E1635,PESOS!$A$2:$A2624,PESOS!$E$2:$E2624,"")</f>
        <v/>
      </c>
      <c r="T1635" s="223" t="str">
        <f t="shared" si="8"/>
        <v/>
      </c>
      <c r="V1635" s="277" t="str">
        <f t="shared" si="9"/>
        <v/>
      </c>
      <c r="W1635" s="233"/>
    </row>
    <row r="1636">
      <c r="B1636" s="199"/>
      <c r="C1636" s="223"/>
      <c r="E1636" s="223"/>
      <c r="F1636" s="223" t="str">
        <f t="array" ref="F1636">IF(E1636="","",XLOOKUP(E1636,DATOS!$D$6:$D2624,DATOS!$C$6:$C2624,0,0,1))</f>
        <v/>
      </c>
      <c r="G1636" s="189"/>
      <c r="H1636" s="189"/>
      <c r="I1636" s="270"/>
      <c r="J1636" s="270"/>
      <c r="K1636" s="270" t="str">
        <f t="shared" si="3"/>
        <v/>
      </c>
      <c r="L1636" s="271" t="str">
        <f t="shared" si="4"/>
        <v/>
      </c>
      <c r="M1636" s="279"/>
      <c r="N1636" s="282"/>
      <c r="O1636" s="274"/>
      <c r="P1636" s="275"/>
      <c r="Q1636" s="275" t="str">
        <f t="shared" si="6"/>
        <v/>
      </c>
      <c r="R1636" s="281">
        <f t="shared" si="7"/>
        <v>0</v>
      </c>
      <c r="S1636" s="232" t="str">
        <f t="array" ref="S1636">XLOOKUP(E1636,PESOS!$A$2:$A2624,PESOS!$E$2:$E2624,"")</f>
        <v/>
      </c>
      <c r="T1636" s="223" t="str">
        <f t="shared" si="8"/>
        <v/>
      </c>
      <c r="V1636" s="277" t="str">
        <f t="shared" si="9"/>
        <v/>
      </c>
      <c r="W1636" s="233"/>
    </row>
    <row r="1637">
      <c r="B1637" s="199"/>
      <c r="C1637" s="223"/>
      <c r="E1637" s="223"/>
      <c r="F1637" s="223" t="str">
        <f t="array" ref="F1637">IF(E1637="","",XLOOKUP(E1637,DATOS!$D$6:$D2624,DATOS!$C$6:$C2624,0,0,1))</f>
        <v/>
      </c>
      <c r="G1637" s="189"/>
      <c r="H1637" s="189"/>
      <c r="I1637" s="270"/>
      <c r="J1637" s="270"/>
      <c r="K1637" s="270" t="str">
        <f t="shared" si="3"/>
        <v/>
      </c>
      <c r="L1637" s="271" t="str">
        <f t="shared" si="4"/>
        <v/>
      </c>
      <c r="M1637" s="279"/>
      <c r="N1637" s="282"/>
      <c r="O1637" s="274"/>
      <c r="P1637" s="275"/>
      <c r="Q1637" s="275" t="str">
        <f t="shared" si="6"/>
        <v/>
      </c>
      <c r="R1637" s="281">
        <f t="shared" si="7"/>
        <v>0</v>
      </c>
      <c r="S1637" s="232" t="str">
        <f t="array" ref="S1637">XLOOKUP(E1637,PESOS!$A$2:$A2624,PESOS!$E$2:$E2624,"")</f>
        <v/>
      </c>
      <c r="T1637" s="223" t="str">
        <f t="shared" si="8"/>
        <v/>
      </c>
      <c r="V1637" s="277" t="str">
        <f t="shared" si="9"/>
        <v/>
      </c>
      <c r="W1637" s="233"/>
    </row>
    <row r="1638">
      <c r="B1638" s="199"/>
      <c r="C1638" s="223"/>
      <c r="E1638" s="223"/>
      <c r="F1638" s="223" t="str">
        <f t="array" ref="F1638">IF(E1638="","",XLOOKUP(E1638,DATOS!$D$6:$D2624,DATOS!$C$6:$C2624,0,0,1))</f>
        <v/>
      </c>
      <c r="G1638" s="189"/>
      <c r="H1638" s="189"/>
      <c r="I1638" s="270"/>
      <c r="J1638" s="270"/>
      <c r="K1638" s="270" t="str">
        <f t="shared" si="3"/>
        <v/>
      </c>
      <c r="L1638" s="271" t="str">
        <f t="shared" si="4"/>
        <v/>
      </c>
      <c r="M1638" s="279"/>
      <c r="N1638" s="282"/>
      <c r="O1638" s="274"/>
      <c r="P1638" s="275"/>
      <c r="Q1638" s="275" t="str">
        <f t="shared" si="6"/>
        <v/>
      </c>
      <c r="R1638" s="281">
        <f t="shared" si="7"/>
        <v>0</v>
      </c>
      <c r="S1638" s="232" t="str">
        <f t="array" ref="S1638">XLOOKUP(E1638,PESOS!$A$2:$A2624,PESOS!$E$2:$E2624,"")</f>
        <v/>
      </c>
      <c r="T1638" s="223" t="str">
        <f t="shared" si="8"/>
        <v/>
      </c>
      <c r="V1638" s="277" t="str">
        <f t="shared" si="9"/>
        <v/>
      </c>
      <c r="W1638" s="233"/>
    </row>
    <row r="1639">
      <c r="B1639" s="199"/>
      <c r="C1639" s="223"/>
      <c r="E1639" s="223"/>
      <c r="F1639" s="223" t="str">
        <f t="array" ref="F1639">IF(E1639="","",XLOOKUP(E1639,DATOS!$D$6:$D2624,DATOS!$C$6:$C2624,0,0,1))</f>
        <v/>
      </c>
      <c r="G1639" s="189"/>
      <c r="H1639" s="189"/>
      <c r="I1639" s="270"/>
      <c r="J1639" s="270"/>
      <c r="K1639" s="270" t="str">
        <f t="shared" si="3"/>
        <v/>
      </c>
      <c r="L1639" s="271" t="str">
        <f t="shared" si="4"/>
        <v/>
      </c>
      <c r="M1639" s="279"/>
      <c r="N1639" s="282"/>
      <c r="O1639" s="274"/>
      <c r="P1639" s="275"/>
      <c r="Q1639" s="275" t="str">
        <f t="shared" si="6"/>
        <v/>
      </c>
      <c r="R1639" s="281">
        <f t="shared" si="7"/>
        <v>0</v>
      </c>
      <c r="S1639" s="232" t="str">
        <f t="array" ref="S1639">XLOOKUP(E1639,PESOS!$A$2:$A2624,PESOS!$E$2:$E2624,"")</f>
        <v/>
      </c>
      <c r="T1639" s="223" t="str">
        <f t="shared" si="8"/>
        <v/>
      </c>
      <c r="V1639" s="277" t="str">
        <f t="shared" si="9"/>
        <v/>
      </c>
      <c r="W1639" s="233"/>
    </row>
    <row r="1640">
      <c r="B1640" s="199"/>
      <c r="C1640" s="223"/>
      <c r="E1640" s="223"/>
      <c r="F1640" s="223" t="str">
        <f t="array" ref="F1640">IF(E1640="","",XLOOKUP(E1640,DATOS!$D$6:$D2624,DATOS!$C$6:$C2624,0,0,1))</f>
        <v/>
      </c>
      <c r="G1640" s="189"/>
      <c r="H1640" s="189"/>
      <c r="I1640" s="270"/>
      <c r="J1640" s="270"/>
      <c r="K1640" s="270" t="str">
        <f t="shared" si="3"/>
        <v/>
      </c>
      <c r="L1640" s="271" t="str">
        <f t="shared" si="4"/>
        <v/>
      </c>
      <c r="M1640" s="279"/>
      <c r="N1640" s="282"/>
      <c r="O1640" s="274"/>
      <c r="P1640" s="275"/>
      <c r="Q1640" s="275" t="str">
        <f t="shared" si="6"/>
        <v/>
      </c>
      <c r="R1640" s="281">
        <f t="shared" si="7"/>
        <v>0</v>
      </c>
      <c r="S1640" s="232" t="str">
        <f t="array" ref="S1640">XLOOKUP(E1640,PESOS!$A$2:$A2624,PESOS!$E$2:$E2624,"")</f>
        <v/>
      </c>
      <c r="T1640" s="223" t="str">
        <f t="shared" si="8"/>
        <v/>
      </c>
      <c r="V1640" s="277" t="str">
        <f t="shared" si="9"/>
        <v/>
      </c>
      <c r="W1640" s="233"/>
    </row>
    <row r="1641">
      <c r="B1641" s="199"/>
      <c r="C1641" s="223"/>
      <c r="E1641" s="223"/>
      <c r="F1641" s="223" t="str">
        <f t="array" ref="F1641">IF(E1641="","",XLOOKUP(E1641,DATOS!$D$6:$D2624,DATOS!$C$6:$C2624,0,0,1))</f>
        <v/>
      </c>
      <c r="G1641" s="189"/>
      <c r="H1641" s="189"/>
      <c r="I1641" s="270"/>
      <c r="J1641" s="270"/>
      <c r="K1641" s="270" t="str">
        <f t="shared" si="3"/>
        <v/>
      </c>
      <c r="L1641" s="271" t="str">
        <f t="shared" si="4"/>
        <v/>
      </c>
      <c r="M1641" s="279"/>
      <c r="N1641" s="282"/>
      <c r="O1641" s="274"/>
      <c r="P1641" s="275"/>
      <c r="Q1641" s="275" t="str">
        <f t="shared" si="6"/>
        <v/>
      </c>
      <c r="R1641" s="281">
        <f t="shared" si="7"/>
        <v>0</v>
      </c>
      <c r="S1641" s="232" t="str">
        <f t="array" ref="S1641">XLOOKUP(E1641,PESOS!$A$2:$A2624,PESOS!$E$2:$E2624,"")</f>
        <v/>
      </c>
      <c r="T1641" s="223" t="str">
        <f t="shared" si="8"/>
        <v/>
      </c>
      <c r="V1641" s="277" t="str">
        <f t="shared" si="9"/>
        <v/>
      </c>
      <c r="W1641" s="233"/>
    </row>
    <row r="1642">
      <c r="B1642" s="199"/>
      <c r="C1642" s="223"/>
      <c r="E1642" s="223"/>
      <c r="F1642" s="223" t="str">
        <f t="array" ref="F1642">IF(E1642="","",XLOOKUP(E1642,DATOS!$D$6:$D2624,DATOS!$C$6:$C2624,0,0,1))</f>
        <v/>
      </c>
      <c r="G1642" s="189"/>
      <c r="H1642" s="189"/>
      <c r="I1642" s="270"/>
      <c r="J1642" s="270"/>
      <c r="K1642" s="270" t="str">
        <f t="shared" si="3"/>
        <v/>
      </c>
      <c r="L1642" s="271" t="str">
        <f t="shared" si="4"/>
        <v/>
      </c>
      <c r="M1642" s="279"/>
      <c r="N1642" s="282"/>
      <c r="O1642" s="274"/>
      <c r="P1642" s="275"/>
      <c r="Q1642" s="275" t="str">
        <f t="shared" si="6"/>
        <v/>
      </c>
      <c r="R1642" s="281">
        <f t="shared" si="7"/>
        <v>0</v>
      </c>
      <c r="S1642" s="232" t="str">
        <f t="array" ref="S1642">XLOOKUP(E1642,PESOS!$A$2:$A2624,PESOS!$E$2:$E2624,"")</f>
        <v/>
      </c>
      <c r="T1642" s="223" t="str">
        <f t="shared" si="8"/>
        <v/>
      </c>
      <c r="V1642" s="277" t="str">
        <f t="shared" si="9"/>
        <v/>
      </c>
      <c r="W1642" s="233"/>
    </row>
    <row r="1643">
      <c r="B1643" s="199"/>
      <c r="C1643" s="223"/>
      <c r="E1643" s="223"/>
      <c r="F1643" s="223" t="str">
        <f t="array" ref="F1643">IF(E1643="","",XLOOKUP(E1643,DATOS!$D$6:$D2624,DATOS!$C$6:$C2624,0,0,1))</f>
        <v/>
      </c>
      <c r="G1643" s="189"/>
      <c r="H1643" s="189"/>
      <c r="I1643" s="270"/>
      <c r="J1643" s="270"/>
      <c r="K1643" s="270" t="str">
        <f t="shared" si="3"/>
        <v/>
      </c>
      <c r="L1643" s="271" t="str">
        <f t="shared" si="4"/>
        <v/>
      </c>
      <c r="M1643" s="279"/>
      <c r="N1643" s="282"/>
      <c r="O1643" s="274"/>
      <c r="P1643" s="275"/>
      <c r="Q1643" s="275" t="str">
        <f t="shared" si="6"/>
        <v/>
      </c>
      <c r="R1643" s="281">
        <f t="shared" si="7"/>
        <v>0</v>
      </c>
      <c r="S1643" s="232" t="str">
        <f t="array" ref="S1643">XLOOKUP(E1643,PESOS!$A$2:$A2624,PESOS!$E$2:$E2624,"")</f>
        <v/>
      </c>
      <c r="T1643" s="223" t="str">
        <f t="shared" si="8"/>
        <v/>
      </c>
      <c r="V1643" s="277" t="str">
        <f t="shared" si="9"/>
        <v/>
      </c>
      <c r="W1643" s="233"/>
    </row>
    <row r="1644">
      <c r="B1644" s="199"/>
      <c r="C1644" s="223"/>
      <c r="E1644" s="223"/>
      <c r="F1644" s="223" t="str">
        <f t="array" ref="F1644">IF(E1644="","",XLOOKUP(E1644,DATOS!$D$6:$D2624,DATOS!$C$6:$C2624,0,0,1))</f>
        <v/>
      </c>
      <c r="G1644" s="189"/>
      <c r="H1644" s="189"/>
      <c r="I1644" s="270"/>
      <c r="J1644" s="270"/>
      <c r="K1644" s="270" t="str">
        <f t="shared" si="3"/>
        <v/>
      </c>
      <c r="L1644" s="271" t="str">
        <f t="shared" si="4"/>
        <v/>
      </c>
      <c r="M1644" s="279"/>
      <c r="N1644" s="282"/>
      <c r="O1644" s="274"/>
      <c r="P1644" s="275"/>
      <c r="Q1644" s="275" t="str">
        <f t="shared" si="6"/>
        <v/>
      </c>
      <c r="R1644" s="281">
        <f t="shared" si="7"/>
        <v>0</v>
      </c>
      <c r="S1644" s="232" t="str">
        <f t="array" ref="S1644">XLOOKUP(E1644,PESOS!$A$2:$A2624,PESOS!$E$2:$E2624,"")</f>
        <v/>
      </c>
      <c r="T1644" s="223" t="str">
        <f t="shared" si="8"/>
        <v/>
      </c>
      <c r="V1644" s="277" t="str">
        <f t="shared" si="9"/>
        <v/>
      </c>
      <c r="W1644" s="233"/>
    </row>
    <row r="1645">
      <c r="B1645" s="199"/>
      <c r="C1645" s="223"/>
      <c r="E1645" s="223"/>
      <c r="F1645" s="223" t="str">
        <f t="array" ref="F1645">IF(E1645="","",XLOOKUP(E1645,DATOS!$D$6:$D2624,DATOS!$C$6:$C2624,0,0,1))</f>
        <v/>
      </c>
      <c r="G1645" s="189"/>
      <c r="H1645" s="189"/>
      <c r="I1645" s="270"/>
      <c r="J1645" s="270"/>
      <c r="K1645" s="270" t="str">
        <f t="shared" si="3"/>
        <v/>
      </c>
      <c r="L1645" s="271" t="str">
        <f t="shared" si="4"/>
        <v/>
      </c>
      <c r="M1645" s="279"/>
      <c r="N1645" s="282"/>
      <c r="O1645" s="274"/>
      <c r="P1645" s="275"/>
      <c r="Q1645" s="275" t="str">
        <f t="shared" si="6"/>
        <v/>
      </c>
      <c r="R1645" s="281">
        <f t="shared" si="7"/>
        <v>0</v>
      </c>
      <c r="S1645" s="232" t="str">
        <f t="array" ref="S1645">XLOOKUP(E1645,PESOS!$A$2:$A2624,PESOS!$E$2:$E2624,"")</f>
        <v/>
      </c>
      <c r="T1645" s="223" t="str">
        <f t="shared" si="8"/>
        <v/>
      </c>
      <c r="V1645" s="277" t="str">
        <f t="shared" si="9"/>
        <v/>
      </c>
      <c r="W1645" s="233"/>
    </row>
    <row r="1646">
      <c r="B1646" s="199"/>
      <c r="C1646" s="223"/>
      <c r="E1646" s="223"/>
      <c r="F1646" s="223" t="str">
        <f t="array" ref="F1646">IF(E1646="","",XLOOKUP(E1646,DATOS!$D$6:$D2624,DATOS!$C$6:$C2624,0,0,1))</f>
        <v/>
      </c>
      <c r="G1646" s="189"/>
      <c r="H1646" s="189"/>
      <c r="I1646" s="270"/>
      <c r="J1646" s="270"/>
      <c r="K1646" s="270" t="str">
        <f t="shared" si="3"/>
        <v/>
      </c>
      <c r="L1646" s="271" t="str">
        <f t="shared" si="4"/>
        <v/>
      </c>
      <c r="M1646" s="279"/>
      <c r="N1646" s="282"/>
      <c r="O1646" s="274"/>
      <c r="P1646" s="275"/>
      <c r="Q1646" s="275" t="str">
        <f t="shared" si="6"/>
        <v/>
      </c>
      <c r="R1646" s="281">
        <f t="shared" si="7"/>
        <v>0</v>
      </c>
      <c r="S1646" s="232" t="str">
        <f t="array" ref="S1646">XLOOKUP(E1646,PESOS!$A$2:$A2624,PESOS!$E$2:$E2624,"")</f>
        <v/>
      </c>
      <c r="T1646" s="223" t="str">
        <f t="shared" si="8"/>
        <v/>
      </c>
      <c r="V1646" s="277" t="str">
        <f t="shared" si="9"/>
        <v/>
      </c>
      <c r="W1646" s="233"/>
    </row>
    <row r="1647">
      <c r="B1647" s="199"/>
      <c r="C1647" s="223"/>
      <c r="E1647" s="223"/>
      <c r="F1647" s="223" t="str">
        <f t="array" ref="F1647">IF(E1647="","",XLOOKUP(E1647,DATOS!$D$6:$D2624,DATOS!$C$6:$C2624,0,0,1))</f>
        <v/>
      </c>
      <c r="G1647" s="189"/>
      <c r="H1647" s="189"/>
      <c r="I1647" s="270"/>
      <c r="J1647" s="270"/>
      <c r="K1647" s="270" t="str">
        <f t="shared" si="3"/>
        <v/>
      </c>
      <c r="L1647" s="271" t="str">
        <f t="shared" si="4"/>
        <v/>
      </c>
      <c r="M1647" s="279"/>
      <c r="N1647" s="282"/>
      <c r="O1647" s="274"/>
      <c r="P1647" s="275"/>
      <c r="Q1647" s="275" t="str">
        <f t="shared" si="6"/>
        <v/>
      </c>
      <c r="R1647" s="281">
        <f t="shared" si="7"/>
        <v>0</v>
      </c>
      <c r="S1647" s="232" t="str">
        <f t="array" ref="S1647">XLOOKUP(E1647,PESOS!$A$2:$A2624,PESOS!$E$2:$E2624,"")</f>
        <v/>
      </c>
      <c r="T1647" s="223" t="str">
        <f t="shared" si="8"/>
        <v/>
      </c>
      <c r="V1647" s="277" t="str">
        <f t="shared" si="9"/>
        <v/>
      </c>
      <c r="W1647" s="233"/>
    </row>
    <row r="1648">
      <c r="B1648" s="199"/>
      <c r="C1648" s="223"/>
      <c r="E1648" s="223"/>
      <c r="F1648" s="223" t="str">
        <f t="array" ref="F1648">IF(E1648="","",XLOOKUP(E1648,DATOS!$D$6:$D2624,DATOS!$C$6:$C2624,0,0,1))</f>
        <v/>
      </c>
      <c r="G1648" s="189"/>
      <c r="H1648" s="189"/>
      <c r="I1648" s="270"/>
      <c r="J1648" s="270"/>
      <c r="K1648" s="270" t="str">
        <f t="shared" si="3"/>
        <v/>
      </c>
      <c r="L1648" s="271" t="str">
        <f t="shared" si="4"/>
        <v/>
      </c>
      <c r="M1648" s="279"/>
      <c r="N1648" s="282"/>
      <c r="O1648" s="274"/>
      <c r="P1648" s="275"/>
      <c r="Q1648" s="275" t="str">
        <f t="shared" si="6"/>
        <v/>
      </c>
      <c r="R1648" s="281">
        <f t="shared" si="7"/>
        <v>0</v>
      </c>
      <c r="S1648" s="232" t="str">
        <f t="array" ref="S1648">XLOOKUP(E1648,PESOS!$A$2:$A2624,PESOS!$E$2:$E2624,"")</f>
        <v/>
      </c>
      <c r="T1648" s="223" t="str">
        <f t="shared" si="8"/>
        <v/>
      </c>
      <c r="V1648" s="277" t="str">
        <f t="shared" si="9"/>
        <v/>
      </c>
      <c r="W1648" s="233"/>
    </row>
    <row r="1649">
      <c r="B1649" s="199"/>
      <c r="C1649" s="223"/>
      <c r="E1649" s="223"/>
      <c r="F1649" s="223" t="str">
        <f t="array" ref="F1649">IF(E1649="","",XLOOKUP(E1649,DATOS!$D$6:$D2624,DATOS!$C$6:$C2624,0,0,1))</f>
        <v/>
      </c>
      <c r="G1649" s="189"/>
      <c r="H1649" s="189"/>
      <c r="I1649" s="270"/>
      <c r="J1649" s="270"/>
      <c r="K1649" s="270" t="str">
        <f t="shared" si="3"/>
        <v/>
      </c>
      <c r="L1649" s="271" t="str">
        <f t="shared" si="4"/>
        <v/>
      </c>
      <c r="M1649" s="279"/>
      <c r="N1649" s="282"/>
      <c r="O1649" s="274"/>
      <c r="P1649" s="275"/>
      <c r="Q1649" s="275" t="str">
        <f t="shared" si="6"/>
        <v/>
      </c>
      <c r="R1649" s="281">
        <f t="shared" si="7"/>
        <v>0</v>
      </c>
      <c r="S1649" s="232" t="str">
        <f t="array" ref="S1649">XLOOKUP(E1649,PESOS!$A$2:$A2624,PESOS!$E$2:$E2624,"")</f>
        <v/>
      </c>
      <c r="T1649" s="223" t="str">
        <f t="shared" si="8"/>
        <v/>
      </c>
      <c r="V1649" s="277" t="str">
        <f t="shared" si="9"/>
        <v/>
      </c>
      <c r="W1649" s="233"/>
    </row>
    <row r="1650">
      <c r="B1650" s="199"/>
      <c r="C1650" s="223"/>
      <c r="E1650" s="223"/>
      <c r="F1650" s="223" t="str">
        <f t="array" ref="F1650">IF(E1650="","",XLOOKUP(E1650,DATOS!$D$6:$D2624,DATOS!$C$6:$C2624,0,0,1))</f>
        <v/>
      </c>
      <c r="G1650" s="189"/>
      <c r="H1650" s="189"/>
      <c r="I1650" s="270"/>
      <c r="J1650" s="270"/>
      <c r="K1650" s="270" t="str">
        <f t="shared" si="3"/>
        <v/>
      </c>
      <c r="L1650" s="271" t="str">
        <f t="shared" si="4"/>
        <v/>
      </c>
      <c r="M1650" s="279"/>
      <c r="N1650" s="282"/>
      <c r="O1650" s="274"/>
      <c r="P1650" s="275"/>
      <c r="Q1650" s="275" t="str">
        <f t="shared" si="6"/>
        <v/>
      </c>
      <c r="R1650" s="281">
        <f t="shared" si="7"/>
        <v>0</v>
      </c>
      <c r="S1650" s="232" t="str">
        <f t="array" ref="S1650">XLOOKUP(E1650,PESOS!$A$2:$A2624,PESOS!$E$2:$E2624,"")</f>
        <v/>
      </c>
      <c r="T1650" s="223" t="str">
        <f t="shared" si="8"/>
        <v/>
      </c>
      <c r="V1650" s="277" t="str">
        <f t="shared" si="9"/>
        <v/>
      </c>
      <c r="W1650" s="233"/>
    </row>
    <row r="1651">
      <c r="B1651" s="199"/>
      <c r="C1651" s="223"/>
      <c r="E1651" s="223"/>
      <c r="F1651" s="223" t="str">
        <f t="array" ref="F1651">IF(E1651="","",XLOOKUP(E1651,DATOS!$D$6:$D2624,DATOS!$C$6:$C2624,0,0,1))</f>
        <v/>
      </c>
      <c r="G1651" s="189"/>
      <c r="H1651" s="189"/>
      <c r="I1651" s="270"/>
      <c r="J1651" s="270"/>
      <c r="K1651" s="270" t="str">
        <f t="shared" si="3"/>
        <v/>
      </c>
      <c r="L1651" s="271" t="str">
        <f t="shared" si="4"/>
        <v/>
      </c>
      <c r="M1651" s="279"/>
      <c r="N1651" s="282"/>
      <c r="O1651" s="274"/>
      <c r="P1651" s="275"/>
      <c r="Q1651" s="275" t="str">
        <f t="shared" si="6"/>
        <v/>
      </c>
      <c r="R1651" s="281">
        <f t="shared" si="7"/>
        <v>0</v>
      </c>
      <c r="S1651" s="232" t="str">
        <f t="array" ref="S1651">XLOOKUP(E1651,PESOS!$A$2:$A2624,PESOS!$E$2:$E2624,"")</f>
        <v/>
      </c>
      <c r="T1651" s="223" t="str">
        <f t="shared" si="8"/>
        <v/>
      </c>
      <c r="V1651" s="277" t="str">
        <f t="shared" si="9"/>
        <v/>
      </c>
      <c r="W1651" s="233"/>
    </row>
    <row r="1652">
      <c r="B1652" s="199"/>
      <c r="C1652" s="223"/>
      <c r="E1652" s="223"/>
      <c r="F1652" s="223" t="str">
        <f t="array" ref="F1652">IF(E1652="","",XLOOKUP(E1652,DATOS!$D$6:$D2624,DATOS!$C$6:$C2624,0,0,1))</f>
        <v/>
      </c>
      <c r="G1652" s="189"/>
      <c r="H1652" s="189"/>
      <c r="I1652" s="270"/>
      <c r="J1652" s="270"/>
      <c r="K1652" s="270" t="str">
        <f t="shared" si="3"/>
        <v/>
      </c>
      <c r="L1652" s="271" t="str">
        <f t="shared" si="4"/>
        <v/>
      </c>
      <c r="M1652" s="279"/>
      <c r="N1652" s="282"/>
      <c r="O1652" s="274"/>
      <c r="P1652" s="275"/>
      <c r="Q1652" s="275" t="str">
        <f t="shared" si="6"/>
        <v/>
      </c>
      <c r="R1652" s="281">
        <f t="shared" si="7"/>
        <v>0</v>
      </c>
      <c r="S1652" s="232" t="str">
        <f t="array" ref="S1652">XLOOKUP(E1652,PESOS!$A$2:$A2624,PESOS!$E$2:$E2624,"")</f>
        <v/>
      </c>
      <c r="T1652" s="223" t="str">
        <f t="shared" si="8"/>
        <v/>
      </c>
      <c r="V1652" s="277" t="str">
        <f t="shared" si="9"/>
        <v/>
      </c>
      <c r="W1652" s="233"/>
    </row>
    <row r="1653">
      <c r="B1653" s="199"/>
      <c r="C1653" s="223"/>
      <c r="E1653" s="223"/>
      <c r="F1653" s="223" t="str">
        <f t="array" ref="F1653">IF(E1653="","",XLOOKUP(E1653,DATOS!$D$6:$D2624,DATOS!$C$6:$C2624,0,0,1))</f>
        <v/>
      </c>
      <c r="G1653" s="189"/>
      <c r="H1653" s="189"/>
      <c r="I1653" s="270"/>
      <c r="J1653" s="270"/>
      <c r="K1653" s="270" t="str">
        <f t="shared" si="3"/>
        <v/>
      </c>
      <c r="L1653" s="271" t="str">
        <f t="shared" si="4"/>
        <v/>
      </c>
      <c r="M1653" s="279"/>
      <c r="N1653" s="282"/>
      <c r="O1653" s="274"/>
      <c r="P1653" s="275"/>
      <c r="Q1653" s="275" t="str">
        <f t="shared" si="6"/>
        <v/>
      </c>
      <c r="R1653" s="281">
        <f t="shared" si="7"/>
        <v>0</v>
      </c>
      <c r="S1653" s="232" t="str">
        <f t="array" ref="S1653">XLOOKUP(E1653,PESOS!$A$2:$A2624,PESOS!$E$2:$E2624,"")</f>
        <v/>
      </c>
      <c r="T1653" s="223" t="str">
        <f t="shared" si="8"/>
        <v/>
      </c>
      <c r="V1653" s="277" t="str">
        <f t="shared" si="9"/>
        <v/>
      </c>
      <c r="W1653" s="233"/>
    </row>
    <row r="1654">
      <c r="B1654" s="199"/>
      <c r="C1654" s="223"/>
      <c r="E1654" s="223"/>
      <c r="F1654" s="223" t="str">
        <f t="array" ref="F1654">IF(E1654="","",XLOOKUP(E1654,DATOS!$D$6:$D2624,DATOS!$C$6:$C2624,0,0,1))</f>
        <v/>
      </c>
      <c r="G1654" s="189"/>
      <c r="H1654" s="189"/>
      <c r="I1654" s="270"/>
      <c r="J1654" s="270"/>
      <c r="K1654" s="270" t="str">
        <f t="shared" si="3"/>
        <v/>
      </c>
      <c r="L1654" s="271" t="str">
        <f t="shared" si="4"/>
        <v/>
      </c>
      <c r="M1654" s="279"/>
      <c r="N1654" s="282"/>
      <c r="O1654" s="274"/>
      <c r="P1654" s="275"/>
      <c r="Q1654" s="275" t="str">
        <f t="shared" si="6"/>
        <v/>
      </c>
      <c r="R1654" s="281">
        <f t="shared" si="7"/>
        <v>0</v>
      </c>
      <c r="S1654" s="232" t="str">
        <f t="array" ref="S1654">XLOOKUP(E1654,PESOS!$A$2:$A2624,PESOS!$E$2:$E2624,"")</f>
        <v/>
      </c>
      <c r="T1654" s="223" t="str">
        <f t="shared" si="8"/>
        <v/>
      </c>
      <c r="V1654" s="277" t="str">
        <f t="shared" si="9"/>
        <v/>
      </c>
      <c r="W1654" s="233"/>
    </row>
    <row r="1655">
      <c r="B1655" s="199"/>
      <c r="C1655" s="223"/>
      <c r="E1655" s="223"/>
      <c r="F1655" s="223" t="str">
        <f t="array" ref="F1655">IF(E1655="","",XLOOKUP(E1655,DATOS!$D$6:$D2624,DATOS!$C$6:$C2624,0,0,1))</f>
        <v/>
      </c>
      <c r="G1655" s="189"/>
      <c r="H1655" s="189"/>
      <c r="I1655" s="270"/>
      <c r="J1655" s="270"/>
      <c r="K1655" s="270" t="str">
        <f t="shared" si="3"/>
        <v/>
      </c>
      <c r="L1655" s="271" t="str">
        <f t="shared" si="4"/>
        <v/>
      </c>
      <c r="M1655" s="279"/>
      <c r="N1655" s="282"/>
      <c r="O1655" s="274"/>
      <c r="P1655" s="275"/>
      <c r="Q1655" s="275" t="str">
        <f t="shared" si="6"/>
        <v/>
      </c>
      <c r="R1655" s="281">
        <f t="shared" si="7"/>
        <v>0</v>
      </c>
      <c r="S1655" s="232" t="str">
        <f t="array" ref="S1655">XLOOKUP(E1655,PESOS!$A$2:$A2624,PESOS!$E$2:$E2624,"")</f>
        <v/>
      </c>
      <c r="T1655" s="223" t="str">
        <f t="shared" si="8"/>
        <v/>
      </c>
      <c r="V1655" s="277" t="str">
        <f t="shared" si="9"/>
        <v/>
      </c>
      <c r="W1655" s="233"/>
    </row>
    <row r="1656">
      <c r="B1656" s="199"/>
      <c r="C1656" s="223"/>
      <c r="E1656" s="223"/>
      <c r="F1656" s="223" t="str">
        <f t="array" ref="F1656">IF(E1656="","",XLOOKUP(E1656,DATOS!$D$6:$D2624,DATOS!$C$6:$C2624,0,0,1))</f>
        <v/>
      </c>
      <c r="G1656" s="189"/>
      <c r="H1656" s="189"/>
      <c r="I1656" s="270"/>
      <c r="J1656" s="270"/>
      <c r="K1656" s="270" t="str">
        <f t="shared" si="3"/>
        <v/>
      </c>
      <c r="L1656" s="271" t="str">
        <f t="shared" si="4"/>
        <v/>
      </c>
      <c r="M1656" s="279"/>
      <c r="N1656" s="282"/>
      <c r="O1656" s="274"/>
      <c r="P1656" s="275"/>
      <c r="Q1656" s="275" t="str">
        <f t="shared" si="6"/>
        <v/>
      </c>
      <c r="R1656" s="281">
        <f t="shared" si="7"/>
        <v>0</v>
      </c>
      <c r="S1656" s="232" t="str">
        <f t="array" ref="S1656">XLOOKUP(E1656,PESOS!$A$2:$A2624,PESOS!$E$2:$E2624,"")</f>
        <v/>
      </c>
      <c r="T1656" s="223" t="str">
        <f t="shared" si="8"/>
        <v/>
      </c>
      <c r="V1656" s="277" t="str">
        <f t="shared" si="9"/>
        <v/>
      </c>
      <c r="W1656" s="233"/>
    </row>
    <row r="1657">
      <c r="B1657" s="199"/>
      <c r="C1657" s="223"/>
      <c r="E1657" s="223"/>
      <c r="F1657" s="223" t="str">
        <f t="array" ref="F1657">IF(E1657="","",XLOOKUP(E1657,DATOS!$D$6:$D2624,DATOS!$C$6:$C2624,0,0,1))</f>
        <v/>
      </c>
      <c r="G1657" s="189"/>
      <c r="H1657" s="189"/>
      <c r="I1657" s="270"/>
      <c r="J1657" s="270"/>
      <c r="K1657" s="270" t="str">
        <f t="shared" si="3"/>
        <v/>
      </c>
      <c r="L1657" s="271" t="str">
        <f t="shared" si="4"/>
        <v/>
      </c>
      <c r="M1657" s="279"/>
      <c r="N1657" s="282"/>
      <c r="O1657" s="274"/>
      <c r="P1657" s="275"/>
      <c r="Q1657" s="275" t="str">
        <f t="shared" si="6"/>
        <v/>
      </c>
      <c r="R1657" s="281">
        <f t="shared" si="7"/>
        <v>0</v>
      </c>
      <c r="S1657" s="232" t="str">
        <f t="array" ref="S1657">XLOOKUP(E1657,PESOS!$A$2:$A2624,PESOS!$E$2:$E2624,"")</f>
        <v/>
      </c>
      <c r="T1657" s="223" t="str">
        <f t="shared" si="8"/>
        <v/>
      </c>
      <c r="V1657" s="277" t="str">
        <f t="shared" si="9"/>
        <v/>
      </c>
      <c r="W1657" s="233"/>
    </row>
    <row r="1658">
      <c r="B1658" s="199"/>
      <c r="C1658" s="223"/>
      <c r="E1658" s="223"/>
      <c r="F1658" s="223" t="str">
        <f t="array" ref="F1658">IF(E1658="","",XLOOKUP(E1658,DATOS!$D$6:$D2624,DATOS!$C$6:$C2624,0,0,1))</f>
        <v/>
      </c>
      <c r="G1658" s="189"/>
      <c r="H1658" s="189"/>
      <c r="I1658" s="270"/>
      <c r="J1658" s="270"/>
      <c r="K1658" s="270" t="str">
        <f t="shared" si="3"/>
        <v/>
      </c>
      <c r="L1658" s="271" t="str">
        <f t="shared" si="4"/>
        <v/>
      </c>
      <c r="M1658" s="279"/>
      <c r="N1658" s="282"/>
      <c r="O1658" s="274"/>
      <c r="P1658" s="275"/>
      <c r="Q1658" s="275" t="str">
        <f t="shared" si="6"/>
        <v/>
      </c>
      <c r="R1658" s="281">
        <f t="shared" si="7"/>
        <v>0</v>
      </c>
      <c r="S1658" s="232" t="str">
        <f t="array" ref="S1658">XLOOKUP(E1658,PESOS!$A$2:$A2624,PESOS!$E$2:$E2624,"")</f>
        <v/>
      </c>
      <c r="T1658" s="223" t="str">
        <f t="shared" si="8"/>
        <v/>
      </c>
      <c r="V1658" s="277" t="str">
        <f t="shared" si="9"/>
        <v/>
      </c>
      <c r="W1658" s="233"/>
    </row>
    <row r="1659">
      <c r="B1659" s="199"/>
      <c r="C1659" s="223"/>
      <c r="E1659" s="223"/>
      <c r="F1659" s="223" t="str">
        <f t="array" ref="F1659">IF(E1659="","",XLOOKUP(E1659,DATOS!$D$6:$D2624,DATOS!$C$6:$C2624,0,0,1))</f>
        <v/>
      </c>
      <c r="G1659" s="189"/>
      <c r="H1659" s="189"/>
      <c r="I1659" s="270"/>
      <c r="J1659" s="270"/>
      <c r="K1659" s="270" t="str">
        <f t="shared" si="3"/>
        <v/>
      </c>
      <c r="L1659" s="271" t="str">
        <f t="shared" si="4"/>
        <v/>
      </c>
      <c r="M1659" s="279"/>
      <c r="N1659" s="282"/>
      <c r="O1659" s="274"/>
      <c r="P1659" s="275"/>
      <c r="Q1659" s="275" t="str">
        <f t="shared" si="6"/>
        <v/>
      </c>
      <c r="R1659" s="281">
        <f t="shared" si="7"/>
        <v>0</v>
      </c>
      <c r="S1659" s="232" t="str">
        <f t="array" ref="S1659">XLOOKUP(E1659,PESOS!$A$2:$A2624,PESOS!$E$2:$E2624,"")</f>
        <v/>
      </c>
      <c r="T1659" s="223" t="str">
        <f t="shared" si="8"/>
        <v/>
      </c>
      <c r="V1659" s="277" t="str">
        <f t="shared" si="9"/>
        <v/>
      </c>
      <c r="W1659" s="233"/>
    </row>
    <row r="1660">
      <c r="B1660" s="199"/>
      <c r="C1660" s="223"/>
      <c r="E1660" s="223"/>
      <c r="F1660" s="223" t="str">
        <f t="array" ref="F1660">IF(E1660="","",XLOOKUP(E1660,DATOS!$D$6:$D2624,DATOS!$C$6:$C2624,0,0,1))</f>
        <v/>
      </c>
      <c r="G1660" s="189"/>
      <c r="H1660" s="189"/>
      <c r="I1660" s="270"/>
      <c r="J1660" s="270"/>
      <c r="K1660" s="270" t="str">
        <f t="shared" si="3"/>
        <v/>
      </c>
      <c r="L1660" s="271" t="str">
        <f t="shared" si="4"/>
        <v/>
      </c>
      <c r="M1660" s="279"/>
      <c r="N1660" s="282"/>
      <c r="O1660" s="274"/>
      <c r="P1660" s="275"/>
      <c r="Q1660" s="275" t="str">
        <f t="shared" si="6"/>
        <v/>
      </c>
      <c r="R1660" s="281">
        <f t="shared" si="7"/>
        <v>0</v>
      </c>
      <c r="S1660" s="232" t="str">
        <f t="array" ref="S1660">XLOOKUP(E1660,PESOS!$A$2:$A2624,PESOS!$E$2:$E2624,"")</f>
        <v/>
      </c>
      <c r="T1660" s="223" t="str">
        <f t="shared" si="8"/>
        <v/>
      </c>
      <c r="V1660" s="277" t="str">
        <f t="shared" si="9"/>
        <v/>
      </c>
      <c r="W1660" s="233"/>
    </row>
    <row r="1661">
      <c r="B1661" s="199"/>
      <c r="C1661" s="223"/>
      <c r="E1661" s="223"/>
      <c r="F1661" s="223" t="str">
        <f t="array" ref="F1661">IF(E1661="","",XLOOKUP(E1661,DATOS!$D$6:$D2624,DATOS!$C$6:$C2624,0,0,1))</f>
        <v/>
      </c>
      <c r="G1661" s="189"/>
      <c r="H1661" s="189"/>
      <c r="I1661" s="270"/>
      <c r="J1661" s="270"/>
      <c r="K1661" s="270" t="str">
        <f t="shared" si="3"/>
        <v/>
      </c>
      <c r="L1661" s="271" t="str">
        <f t="shared" si="4"/>
        <v/>
      </c>
      <c r="M1661" s="279"/>
      <c r="N1661" s="282"/>
      <c r="O1661" s="274"/>
      <c r="P1661" s="275"/>
      <c r="Q1661" s="275" t="str">
        <f t="shared" si="6"/>
        <v/>
      </c>
      <c r="R1661" s="281">
        <f t="shared" si="7"/>
        <v>0</v>
      </c>
      <c r="S1661" s="232" t="str">
        <f t="array" ref="S1661">XLOOKUP(E1661,PESOS!$A$2:$A2624,PESOS!$E$2:$E2624,"")</f>
        <v/>
      </c>
      <c r="T1661" s="223" t="str">
        <f t="shared" si="8"/>
        <v/>
      </c>
      <c r="V1661" s="277" t="str">
        <f t="shared" si="9"/>
        <v/>
      </c>
      <c r="W1661" s="233"/>
    </row>
    <row r="1662">
      <c r="B1662" s="199"/>
      <c r="C1662" s="223"/>
      <c r="E1662" s="223"/>
      <c r="F1662" s="223" t="str">
        <f t="array" ref="F1662">IF(E1662="","",XLOOKUP(E1662,DATOS!$D$6:$D2624,DATOS!$C$6:$C2624,0,0,1))</f>
        <v/>
      </c>
      <c r="G1662" s="189"/>
      <c r="H1662" s="189"/>
      <c r="I1662" s="270"/>
      <c r="J1662" s="270"/>
      <c r="K1662" s="270" t="str">
        <f t="shared" si="3"/>
        <v/>
      </c>
      <c r="L1662" s="271" t="str">
        <f t="shared" si="4"/>
        <v/>
      </c>
      <c r="M1662" s="279"/>
      <c r="N1662" s="282"/>
      <c r="O1662" s="274"/>
      <c r="P1662" s="275"/>
      <c r="Q1662" s="275" t="str">
        <f t="shared" si="6"/>
        <v/>
      </c>
      <c r="R1662" s="281">
        <f t="shared" si="7"/>
        <v>0</v>
      </c>
      <c r="S1662" s="232" t="str">
        <f t="array" ref="S1662">XLOOKUP(E1662,PESOS!$A$2:$A2624,PESOS!$E$2:$E2624,"")</f>
        <v/>
      </c>
      <c r="T1662" s="223" t="str">
        <f t="shared" si="8"/>
        <v/>
      </c>
      <c r="V1662" s="277" t="str">
        <f t="shared" si="9"/>
        <v/>
      </c>
      <c r="W1662" s="233"/>
    </row>
    <row r="1663">
      <c r="B1663" s="199"/>
      <c r="C1663" s="223"/>
      <c r="E1663" s="223"/>
      <c r="F1663" s="223" t="str">
        <f t="array" ref="F1663">IF(E1663="","",XLOOKUP(E1663,DATOS!$D$6:$D2624,DATOS!$C$6:$C2624,0,0,1))</f>
        <v/>
      </c>
      <c r="G1663" s="189"/>
      <c r="H1663" s="189"/>
      <c r="I1663" s="270"/>
      <c r="J1663" s="270"/>
      <c r="K1663" s="270" t="str">
        <f t="shared" si="3"/>
        <v/>
      </c>
      <c r="L1663" s="271" t="str">
        <f t="shared" si="4"/>
        <v/>
      </c>
      <c r="M1663" s="279"/>
      <c r="N1663" s="282"/>
      <c r="O1663" s="274"/>
      <c r="P1663" s="275"/>
      <c r="Q1663" s="275" t="str">
        <f t="shared" si="6"/>
        <v/>
      </c>
      <c r="R1663" s="281">
        <f t="shared" si="7"/>
        <v>0</v>
      </c>
      <c r="S1663" s="232" t="str">
        <f t="array" ref="S1663">XLOOKUP(E1663,PESOS!$A$2:$A2624,PESOS!$E$2:$E2624,"")</f>
        <v/>
      </c>
      <c r="T1663" s="223" t="str">
        <f t="shared" si="8"/>
        <v/>
      </c>
      <c r="V1663" s="277" t="str">
        <f t="shared" si="9"/>
        <v/>
      </c>
      <c r="W1663" s="233"/>
    </row>
    <row r="1664">
      <c r="B1664" s="199"/>
      <c r="C1664" s="223"/>
      <c r="E1664" s="223"/>
      <c r="F1664" s="223" t="str">
        <f t="array" ref="F1664">IF(E1664="","",XLOOKUP(E1664,DATOS!$D$6:$D2624,DATOS!$C$6:$C2624,0,0,1))</f>
        <v/>
      </c>
      <c r="G1664" s="189"/>
      <c r="H1664" s="189"/>
      <c r="I1664" s="270"/>
      <c r="J1664" s="270"/>
      <c r="K1664" s="270" t="str">
        <f t="shared" si="3"/>
        <v/>
      </c>
      <c r="L1664" s="271" t="str">
        <f t="shared" si="4"/>
        <v/>
      </c>
      <c r="M1664" s="279"/>
      <c r="N1664" s="282"/>
      <c r="O1664" s="274"/>
      <c r="P1664" s="275"/>
      <c r="Q1664" s="275" t="str">
        <f t="shared" si="6"/>
        <v/>
      </c>
      <c r="R1664" s="281">
        <f t="shared" si="7"/>
        <v>0</v>
      </c>
      <c r="S1664" s="232" t="str">
        <f t="array" ref="S1664">XLOOKUP(E1664,PESOS!$A$2:$A2624,PESOS!$E$2:$E2624,"")</f>
        <v/>
      </c>
      <c r="T1664" s="223" t="str">
        <f t="shared" si="8"/>
        <v/>
      </c>
      <c r="V1664" s="277" t="str">
        <f t="shared" si="9"/>
        <v/>
      </c>
      <c r="W1664" s="233"/>
    </row>
    <row r="1665">
      <c r="B1665" s="199"/>
      <c r="C1665" s="223"/>
      <c r="E1665" s="223"/>
      <c r="F1665" s="223" t="str">
        <f t="array" ref="F1665">IF(E1665="","",XLOOKUP(E1665,DATOS!$D$6:$D2624,DATOS!$C$6:$C2624,0,0,1))</f>
        <v/>
      </c>
      <c r="G1665" s="189"/>
      <c r="H1665" s="189"/>
      <c r="I1665" s="270"/>
      <c r="J1665" s="270"/>
      <c r="K1665" s="270" t="str">
        <f t="shared" si="3"/>
        <v/>
      </c>
      <c r="L1665" s="271" t="str">
        <f t="shared" si="4"/>
        <v/>
      </c>
      <c r="M1665" s="279"/>
      <c r="N1665" s="282"/>
      <c r="O1665" s="274"/>
      <c r="P1665" s="275"/>
      <c r="Q1665" s="275" t="str">
        <f t="shared" si="6"/>
        <v/>
      </c>
      <c r="R1665" s="281">
        <f t="shared" si="7"/>
        <v>0</v>
      </c>
      <c r="S1665" s="232" t="str">
        <f t="array" ref="S1665">XLOOKUP(E1665,PESOS!$A$2:$A2624,PESOS!$E$2:$E2624,"")</f>
        <v/>
      </c>
      <c r="T1665" s="223" t="str">
        <f t="shared" si="8"/>
        <v/>
      </c>
      <c r="V1665" s="277" t="str">
        <f t="shared" si="9"/>
        <v/>
      </c>
      <c r="W1665" s="233"/>
    </row>
    <row r="1666">
      <c r="B1666" s="199"/>
      <c r="C1666" s="223"/>
      <c r="E1666" s="223"/>
      <c r="F1666" s="223" t="str">
        <f t="array" ref="F1666">IF(E1666="","",XLOOKUP(E1666,DATOS!$D$6:$D2624,DATOS!$C$6:$C2624,0,0,1))</f>
        <v/>
      </c>
      <c r="G1666" s="189"/>
      <c r="H1666" s="189"/>
      <c r="I1666" s="270"/>
      <c r="J1666" s="270"/>
      <c r="K1666" s="270" t="str">
        <f t="shared" si="3"/>
        <v/>
      </c>
      <c r="L1666" s="271" t="str">
        <f t="shared" si="4"/>
        <v/>
      </c>
      <c r="M1666" s="279"/>
      <c r="N1666" s="282"/>
      <c r="O1666" s="274"/>
      <c r="P1666" s="275"/>
      <c r="Q1666" s="275" t="str">
        <f t="shared" si="6"/>
        <v/>
      </c>
      <c r="R1666" s="281">
        <f t="shared" si="7"/>
        <v>0</v>
      </c>
      <c r="S1666" s="232" t="str">
        <f t="array" ref="S1666">XLOOKUP(E1666,PESOS!$A$2:$A2624,PESOS!$E$2:$E2624,"")</f>
        <v/>
      </c>
      <c r="T1666" s="223" t="str">
        <f t="shared" si="8"/>
        <v/>
      </c>
      <c r="V1666" s="277" t="str">
        <f t="shared" si="9"/>
        <v/>
      </c>
      <c r="W1666" s="233"/>
    </row>
    <row r="1667">
      <c r="B1667" s="199"/>
      <c r="C1667" s="223"/>
      <c r="E1667" s="223"/>
      <c r="F1667" s="223" t="str">
        <f t="array" ref="F1667">IF(E1667="","",XLOOKUP(E1667,DATOS!$D$6:$D2624,DATOS!$C$6:$C2624,0,0,1))</f>
        <v/>
      </c>
      <c r="G1667" s="189"/>
      <c r="H1667" s="189"/>
      <c r="I1667" s="270"/>
      <c r="J1667" s="270"/>
      <c r="K1667" s="270" t="str">
        <f t="shared" si="3"/>
        <v/>
      </c>
      <c r="L1667" s="271" t="str">
        <f t="shared" si="4"/>
        <v/>
      </c>
      <c r="M1667" s="279"/>
      <c r="N1667" s="282"/>
      <c r="O1667" s="274"/>
      <c r="P1667" s="275"/>
      <c r="Q1667" s="275" t="str">
        <f t="shared" si="6"/>
        <v/>
      </c>
      <c r="R1667" s="281">
        <f t="shared" si="7"/>
        <v>0</v>
      </c>
      <c r="S1667" s="232" t="str">
        <f t="array" ref="S1667">XLOOKUP(E1667,PESOS!$A$2:$A2624,PESOS!$E$2:$E2624,"")</f>
        <v/>
      </c>
      <c r="T1667" s="223" t="str">
        <f t="shared" si="8"/>
        <v/>
      </c>
      <c r="V1667" s="277" t="str">
        <f t="shared" si="9"/>
        <v/>
      </c>
      <c r="W1667" s="233"/>
    </row>
    <row r="1668">
      <c r="B1668" s="199"/>
      <c r="C1668" s="223"/>
      <c r="E1668" s="223"/>
      <c r="F1668" s="223" t="str">
        <f t="array" ref="F1668">IF(E1668="","",XLOOKUP(E1668,DATOS!$D$6:$D2624,DATOS!$C$6:$C2624,0,0,1))</f>
        <v/>
      </c>
      <c r="G1668" s="189"/>
      <c r="H1668" s="189"/>
      <c r="I1668" s="270"/>
      <c r="J1668" s="270"/>
      <c r="K1668" s="270" t="str">
        <f t="shared" si="3"/>
        <v/>
      </c>
      <c r="L1668" s="271" t="str">
        <f t="shared" si="4"/>
        <v/>
      </c>
      <c r="M1668" s="279"/>
      <c r="N1668" s="282"/>
      <c r="O1668" s="274"/>
      <c r="P1668" s="275"/>
      <c r="Q1668" s="275" t="str">
        <f t="shared" si="6"/>
        <v/>
      </c>
      <c r="R1668" s="281">
        <f t="shared" si="7"/>
        <v>0</v>
      </c>
      <c r="S1668" s="232" t="str">
        <f t="array" ref="S1668">XLOOKUP(E1668,PESOS!$A$2:$A2624,PESOS!$E$2:$E2624,"")</f>
        <v/>
      </c>
      <c r="T1668" s="223" t="str">
        <f t="shared" si="8"/>
        <v/>
      </c>
      <c r="V1668" s="277" t="str">
        <f t="shared" si="9"/>
        <v/>
      </c>
      <c r="W1668" s="233"/>
    </row>
    <row r="1669">
      <c r="B1669" s="199"/>
      <c r="C1669" s="223"/>
      <c r="E1669" s="223"/>
      <c r="F1669" s="223" t="str">
        <f t="array" ref="F1669">IF(E1669="","",XLOOKUP(E1669,DATOS!$D$6:$D2624,DATOS!$C$6:$C2624,0,0,1))</f>
        <v/>
      </c>
      <c r="G1669" s="189"/>
      <c r="H1669" s="189"/>
      <c r="I1669" s="270"/>
      <c r="J1669" s="270"/>
      <c r="K1669" s="270" t="str">
        <f t="shared" si="3"/>
        <v/>
      </c>
      <c r="L1669" s="271" t="str">
        <f t="shared" si="4"/>
        <v/>
      </c>
      <c r="M1669" s="279"/>
      <c r="N1669" s="282"/>
      <c r="O1669" s="274"/>
      <c r="P1669" s="275"/>
      <c r="Q1669" s="275" t="str">
        <f t="shared" si="6"/>
        <v/>
      </c>
      <c r="R1669" s="281">
        <f t="shared" si="7"/>
        <v>0</v>
      </c>
      <c r="S1669" s="232" t="str">
        <f t="array" ref="S1669">XLOOKUP(E1669,PESOS!$A$2:$A2624,PESOS!$E$2:$E2624,"")</f>
        <v/>
      </c>
      <c r="T1669" s="223" t="str">
        <f t="shared" si="8"/>
        <v/>
      </c>
      <c r="V1669" s="277" t="str">
        <f t="shared" si="9"/>
        <v/>
      </c>
      <c r="W1669" s="233"/>
    </row>
    <row r="1670">
      <c r="B1670" s="199"/>
      <c r="C1670" s="223"/>
      <c r="E1670" s="223"/>
      <c r="F1670" s="223" t="str">
        <f t="array" ref="F1670">IF(E1670="","",XLOOKUP(E1670,DATOS!$D$6:$D2624,DATOS!$C$6:$C2624,0,0,1))</f>
        <v/>
      </c>
      <c r="G1670" s="189"/>
      <c r="H1670" s="189"/>
      <c r="I1670" s="270"/>
      <c r="J1670" s="270"/>
      <c r="K1670" s="270" t="str">
        <f t="shared" si="3"/>
        <v/>
      </c>
      <c r="L1670" s="271" t="str">
        <f t="shared" si="4"/>
        <v/>
      </c>
      <c r="M1670" s="279"/>
      <c r="N1670" s="282"/>
      <c r="O1670" s="274"/>
      <c r="P1670" s="275"/>
      <c r="Q1670" s="275" t="str">
        <f t="shared" si="6"/>
        <v/>
      </c>
      <c r="R1670" s="281">
        <f t="shared" si="7"/>
        <v>0</v>
      </c>
      <c r="S1670" s="232" t="str">
        <f t="array" ref="S1670">XLOOKUP(E1670,PESOS!$A$2:$A2624,PESOS!$E$2:$E2624,"")</f>
        <v/>
      </c>
      <c r="T1670" s="223" t="str">
        <f t="shared" si="8"/>
        <v/>
      </c>
      <c r="V1670" s="277" t="str">
        <f t="shared" si="9"/>
        <v/>
      </c>
      <c r="W1670" s="233"/>
    </row>
    <row r="1671">
      <c r="B1671" s="199"/>
      <c r="C1671" s="223"/>
      <c r="E1671" s="223"/>
      <c r="F1671" s="223" t="str">
        <f t="array" ref="F1671">IF(E1671="","",XLOOKUP(E1671,DATOS!$D$6:$D2624,DATOS!$C$6:$C2624,0,0,1))</f>
        <v/>
      </c>
      <c r="G1671" s="189"/>
      <c r="H1671" s="189"/>
      <c r="I1671" s="270"/>
      <c r="J1671" s="270"/>
      <c r="K1671" s="270" t="str">
        <f t="shared" si="3"/>
        <v/>
      </c>
      <c r="L1671" s="271" t="str">
        <f t="shared" si="4"/>
        <v/>
      </c>
      <c r="M1671" s="279"/>
      <c r="N1671" s="282"/>
      <c r="O1671" s="274"/>
      <c r="P1671" s="275"/>
      <c r="Q1671" s="275" t="str">
        <f t="shared" si="6"/>
        <v/>
      </c>
      <c r="R1671" s="281">
        <f t="shared" si="7"/>
        <v>0</v>
      </c>
      <c r="S1671" s="232" t="str">
        <f t="array" ref="S1671">XLOOKUP(E1671,PESOS!$A$2:$A2624,PESOS!$E$2:$E2624,"")</f>
        <v/>
      </c>
      <c r="T1671" s="223" t="str">
        <f t="shared" si="8"/>
        <v/>
      </c>
      <c r="V1671" s="277" t="str">
        <f t="shared" si="9"/>
        <v/>
      </c>
      <c r="W1671" s="233"/>
    </row>
    <row r="1672">
      <c r="B1672" s="199"/>
      <c r="C1672" s="223"/>
      <c r="E1672" s="223"/>
      <c r="F1672" s="223" t="str">
        <f t="array" ref="F1672">IF(E1672="","",XLOOKUP(E1672,DATOS!$D$6:$D2624,DATOS!$C$6:$C2624,0,0,1))</f>
        <v/>
      </c>
      <c r="G1672" s="189"/>
      <c r="H1672" s="189"/>
      <c r="I1672" s="270"/>
      <c r="J1672" s="270"/>
      <c r="K1672" s="270" t="str">
        <f t="shared" si="3"/>
        <v/>
      </c>
      <c r="L1672" s="271" t="str">
        <f t="shared" si="4"/>
        <v/>
      </c>
      <c r="M1672" s="279"/>
      <c r="N1672" s="282"/>
      <c r="O1672" s="274"/>
      <c r="P1672" s="275"/>
      <c r="Q1672" s="275" t="str">
        <f t="shared" si="6"/>
        <v/>
      </c>
      <c r="R1672" s="281">
        <f t="shared" si="7"/>
        <v>0</v>
      </c>
      <c r="S1672" s="232" t="str">
        <f t="array" ref="S1672">XLOOKUP(E1672,PESOS!$A$2:$A2624,PESOS!$E$2:$E2624,"")</f>
        <v/>
      </c>
      <c r="T1672" s="223" t="str">
        <f t="shared" si="8"/>
        <v/>
      </c>
      <c r="V1672" s="277" t="str">
        <f t="shared" si="9"/>
        <v/>
      </c>
      <c r="W1672" s="233"/>
    </row>
    <row r="1673">
      <c r="B1673" s="199"/>
      <c r="C1673" s="223"/>
      <c r="E1673" s="223"/>
      <c r="F1673" s="223" t="str">
        <f t="array" ref="F1673">IF(E1673="","",XLOOKUP(E1673,DATOS!$D$6:$D2624,DATOS!$C$6:$C2624,0,0,1))</f>
        <v/>
      </c>
      <c r="G1673" s="189"/>
      <c r="H1673" s="189"/>
      <c r="I1673" s="270"/>
      <c r="J1673" s="270"/>
      <c r="K1673" s="270" t="str">
        <f t="shared" si="3"/>
        <v/>
      </c>
      <c r="L1673" s="271" t="str">
        <f t="shared" si="4"/>
        <v/>
      </c>
      <c r="M1673" s="279"/>
      <c r="N1673" s="282"/>
      <c r="O1673" s="274"/>
      <c r="P1673" s="275"/>
      <c r="Q1673" s="275" t="str">
        <f t="shared" si="6"/>
        <v/>
      </c>
      <c r="R1673" s="281">
        <f t="shared" si="7"/>
        <v>0</v>
      </c>
      <c r="S1673" s="232" t="str">
        <f t="array" ref="S1673">XLOOKUP(E1673,PESOS!$A$2:$A2624,PESOS!$E$2:$E2624,"")</f>
        <v/>
      </c>
      <c r="T1673" s="223" t="str">
        <f t="shared" si="8"/>
        <v/>
      </c>
      <c r="V1673" s="277" t="str">
        <f t="shared" si="9"/>
        <v/>
      </c>
      <c r="W1673" s="233"/>
    </row>
    <row r="1674">
      <c r="B1674" s="199"/>
      <c r="C1674" s="223"/>
      <c r="E1674" s="223"/>
      <c r="F1674" s="223" t="str">
        <f t="array" ref="F1674">IF(E1674="","",XLOOKUP(E1674,DATOS!$D$6:$D2624,DATOS!$C$6:$C2624,0,0,1))</f>
        <v/>
      </c>
      <c r="G1674" s="189"/>
      <c r="H1674" s="189"/>
      <c r="I1674" s="270"/>
      <c r="J1674" s="270"/>
      <c r="K1674" s="270" t="str">
        <f t="shared" si="3"/>
        <v/>
      </c>
      <c r="L1674" s="271" t="str">
        <f t="shared" si="4"/>
        <v/>
      </c>
      <c r="M1674" s="279"/>
      <c r="N1674" s="282"/>
      <c r="O1674" s="274"/>
      <c r="P1674" s="275"/>
      <c r="Q1674" s="275" t="str">
        <f t="shared" si="6"/>
        <v/>
      </c>
      <c r="R1674" s="281">
        <f t="shared" si="7"/>
        <v>0</v>
      </c>
      <c r="S1674" s="232" t="str">
        <f t="array" ref="S1674">XLOOKUP(E1674,PESOS!$A$2:$A2624,PESOS!$E$2:$E2624,"")</f>
        <v/>
      </c>
      <c r="T1674" s="223" t="str">
        <f t="shared" si="8"/>
        <v/>
      </c>
      <c r="V1674" s="277" t="str">
        <f t="shared" si="9"/>
        <v/>
      </c>
      <c r="W1674" s="233"/>
    </row>
    <row r="1675">
      <c r="B1675" s="199"/>
      <c r="C1675" s="223"/>
      <c r="E1675" s="223"/>
      <c r="F1675" s="223" t="str">
        <f t="array" ref="F1675">IF(E1675="","",XLOOKUP(E1675,DATOS!$D$6:$D2624,DATOS!$C$6:$C2624,0,0,1))</f>
        <v/>
      </c>
      <c r="G1675" s="189"/>
      <c r="H1675" s="189"/>
      <c r="I1675" s="270"/>
      <c r="J1675" s="270"/>
      <c r="K1675" s="270" t="str">
        <f t="shared" si="3"/>
        <v/>
      </c>
      <c r="L1675" s="271" t="str">
        <f t="shared" si="4"/>
        <v/>
      </c>
      <c r="M1675" s="279"/>
      <c r="N1675" s="282"/>
      <c r="O1675" s="274"/>
      <c r="P1675" s="275"/>
      <c r="Q1675" s="275" t="str">
        <f t="shared" si="6"/>
        <v/>
      </c>
      <c r="R1675" s="281">
        <f t="shared" si="7"/>
        <v>0</v>
      </c>
      <c r="S1675" s="232" t="str">
        <f t="array" ref="S1675">XLOOKUP(E1675,PESOS!$A$2:$A2624,PESOS!$E$2:$E2624,"")</f>
        <v/>
      </c>
      <c r="T1675" s="223" t="str">
        <f t="shared" si="8"/>
        <v/>
      </c>
      <c r="V1675" s="277" t="str">
        <f t="shared" si="9"/>
        <v/>
      </c>
      <c r="W1675" s="233"/>
    </row>
    <row r="1676">
      <c r="B1676" s="199"/>
      <c r="C1676" s="223"/>
      <c r="E1676" s="223"/>
      <c r="F1676" s="223" t="str">
        <f t="array" ref="F1676">IF(E1676="","",XLOOKUP(E1676,DATOS!$D$6:$D2624,DATOS!$C$6:$C2624,0,0,1))</f>
        <v/>
      </c>
      <c r="G1676" s="189"/>
      <c r="H1676" s="189"/>
      <c r="I1676" s="270"/>
      <c r="J1676" s="270"/>
      <c r="K1676" s="270" t="str">
        <f t="shared" si="3"/>
        <v/>
      </c>
      <c r="L1676" s="271" t="str">
        <f t="shared" si="4"/>
        <v/>
      </c>
      <c r="M1676" s="279"/>
      <c r="N1676" s="282"/>
      <c r="O1676" s="274"/>
      <c r="P1676" s="275"/>
      <c r="Q1676" s="275" t="str">
        <f t="shared" si="6"/>
        <v/>
      </c>
      <c r="R1676" s="281">
        <f t="shared" si="7"/>
        <v>0</v>
      </c>
      <c r="S1676" s="232" t="str">
        <f t="array" ref="S1676">XLOOKUP(E1676,PESOS!$A$2:$A2624,PESOS!$E$2:$E2624,"")</f>
        <v/>
      </c>
      <c r="T1676" s="223" t="str">
        <f t="shared" si="8"/>
        <v/>
      </c>
      <c r="V1676" s="277" t="str">
        <f t="shared" si="9"/>
        <v/>
      </c>
      <c r="W1676" s="233"/>
    </row>
    <row r="1677">
      <c r="B1677" s="199"/>
      <c r="C1677" s="223"/>
      <c r="E1677" s="223"/>
      <c r="F1677" s="223" t="str">
        <f t="array" ref="F1677">IF(E1677="","",XLOOKUP(E1677,DATOS!$D$6:$D2624,DATOS!$C$6:$C2624,0,0,1))</f>
        <v/>
      </c>
      <c r="G1677" s="189"/>
      <c r="H1677" s="189"/>
      <c r="I1677" s="270"/>
      <c r="J1677" s="270"/>
      <c r="K1677" s="270" t="str">
        <f t="shared" si="3"/>
        <v/>
      </c>
      <c r="L1677" s="271" t="str">
        <f t="shared" si="4"/>
        <v/>
      </c>
      <c r="M1677" s="279"/>
      <c r="N1677" s="282"/>
      <c r="O1677" s="274"/>
      <c r="P1677" s="275"/>
      <c r="Q1677" s="275" t="str">
        <f t="shared" si="6"/>
        <v/>
      </c>
      <c r="R1677" s="281">
        <f t="shared" si="7"/>
        <v>0</v>
      </c>
      <c r="S1677" s="232" t="str">
        <f t="array" ref="S1677">XLOOKUP(E1677,PESOS!$A$2:$A2624,PESOS!$E$2:$E2624,"")</f>
        <v/>
      </c>
      <c r="T1677" s="223" t="str">
        <f t="shared" si="8"/>
        <v/>
      </c>
      <c r="V1677" s="277" t="str">
        <f t="shared" si="9"/>
        <v/>
      </c>
      <c r="W1677" s="233"/>
    </row>
    <row r="1678">
      <c r="B1678" s="199"/>
      <c r="C1678" s="223"/>
      <c r="E1678" s="223"/>
      <c r="F1678" s="223" t="str">
        <f t="array" ref="F1678">IF(E1678="","",XLOOKUP(E1678,DATOS!$D$6:$D2624,DATOS!$C$6:$C2624,0,0,1))</f>
        <v/>
      </c>
      <c r="G1678" s="189"/>
      <c r="H1678" s="189"/>
      <c r="I1678" s="270"/>
      <c r="J1678" s="270"/>
      <c r="K1678" s="270" t="str">
        <f t="shared" si="3"/>
        <v/>
      </c>
      <c r="L1678" s="271" t="str">
        <f t="shared" si="4"/>
        <v/>
      </c>
      <c r="M1678" s="279"/>
      <c r="N1678" s="282"/>
      <c r="O1678" s="274"/>
      <c r="P1678" s="275"/>
      <c r="Q1678" s="275" t="str">
        <f t="shared" si="6"/>
        <v/>
      </c>
      <c r="R1678" s="281">
        <f t="shared" si="7"/>
        <v>0</v>
      </c>
      <c r="S1678" s="232" t="str">
        <f t="array" ref="S1678">XLOOKUP(E1678,PESOS!$A$2:$A2624,PESOS!$E$2:$E2624,"")</f>
        <v/>
      </c>
      <c r="T1678" s="223" t="str">
        <f t="shared" si="8"/>
        <v/>
      </c>
      <c r="V1678" s="277" t="str">
        <f t="shared" si="9"/>
        <v/>
      </c>
      <c r="W1678" s="233"/>
    </row>
    <row r="1679">
      <c r="B1679" s="199"/>
      <c r="C1679" s="223"/>
      <c r="E1679" s="223"/>
      <c r="F1679" s="223" t="str">
        <f t="array" ref="F1679">IF(E1679="","",XLOOKUP(E1679,DATOS!$D$6:$D2624,DATOS!$C$6:$C2624,0,0,1))</f>
        <v/>
      </c>
      <c r="G1679" s="189"/>
      <c r="H1679" s="189"/>
      <c r="I1679" s="270"/>
      <c r="J1679" s="270"/>
      <c r="K1679" s="270" t="str">
        <f t="shared" si="3"/>
        <v/>
      </c>
      <c r="L1679" s="271" t="str">
        <f t="shared" si="4"/>
        <v/>
      </c>
      <c r="M1679" s="279"/>
      <c r="N1679" s="282"/>
      <c r="O1679" s="274"/>
      <c r="P1679" s="275"/>
      <c r="Q1679" s="275" t="str">
        <f t="shared" si="6"/>
        <v/>
      </c>
      <c r="R1679" s="281">
        <f t="shared" si="7"/>
        <v>0</v>
      </c>
      <c r="S1679" s="232" t="str">
        <f t="array" ref="S1679">XLOOKUP(E1679,PESOS!$A$2:$A2624,PESOS!$E$2:$E2624,"")</f>
        <v/>
      </c>
      <c r="T1679" s="223" t="str">
        <f t="shared" si="8"/>
        <v/>
      </c>
      <c r="V1679" s="277" t="str">
        <f t="shared" si="9"/>
        <v/>
      </c>
      <c r="W1679" s="233"/>
    </row>
    <row r="1680">
      <c r="B1680" s="199"/>
      <c r="C1680" s="223"/>
      <c r="E1680" s="223"/>
      <c r="F1680" s="223" t="str">
        <f t="array" ref="F1680">IF(E1680="","",XLOOKUP(E1680,DATOS!$D$6:$D2624,DATOS!$C$6:$C2624,0,0,1))</f>
        <v/>
      </c>
      <c r="G1680" s="189"/>
      <c r="H1680" s="189"/>
      <c r="I1680" s="270"/>
      <c r="J1680" s="270"/>
      <c r="K1680" s="270" t="str">
        <f t="shared" si="3"/>
        <v/>
      </c>
      <c r="L1680" s="271" t="str">
        <f t="shared" si="4"/>
        <v/>
      </c>
      <c r="M1680" s="279"/>
      <c r="N1680" s="282"/>
      <c r="O1680" s="274"/>
      <c r="P1680" s="275"/>
      <c r="Q1680" s="275" t="str">
        <f t="shared" si="6"/>
        <v/>
      </c>
      <c r="R1680" s="281">
        <f t="shared" si="7"/>
        <v>0</v>
      </c>
      <c r="S1680" s="232" t="str">
        <f t="array" ref="S1680">XLOOKUP(E1680,PESOS!$A$2:$A2624,PESOS!$E$2:$E2624,"")</f>
        <v/>
      </c>
      <c r="T1680" s="223" t="str">
        <f t="shared" si="8"/>
        <v/>
      </c>
      <c r="V1680" s="277" t="str">
        <f t="shared" si="9"/>
        <v/>
      </c>
      <c r="W1680" s="233"/>
    </row>
    <row r="1681">
      <c r="B1681" s="199"/>
      <c r="C1681" s="223"/>
      <c r="E1681" s="223"/>
      <c r="F1681" s="223" t="str">
        <f t="array" ref="F1681">IF(E1681="","",XLOOKUP(E1681,DATOS!$D$6:$D2624,DATOS!$C$6:$C2624,0,0,1))</f>
        <v/>
      </c>
      <c r="G1681" s="189"/>
      <c r="H1681" s="189"/>
      <c r="I1681" s="270"/>
      <c r="J1681" s="270"/>
      <c r="K1681" s="270" t="str">
        <f t="shared" si="3"/>
        <v/>
      </c>
      <c r="L1681" s="271" t="str">
        <f t="shared" si="4"/>
        <v/>
      </c>
      <c r="M1681" s="279"/>
      <c r="N1681" s="282"/>
      <c r="O1681" s="274"/>
      <c r="P1681" s="275"/>
      <c r="Q1681" s="275" t="str">
        <f t="shared" si="6"/>
        <v/>
      </c>
      <c r="R1681" s="281">
        <f t="shared" si="7"/>
        <v>0</v>
      </c>
      <c r="S1681" s="232" t="str">
        <f t="array" ref="S1681">XLOOKUP(E1681,PESOS!$A$2:$A2624,PESOS!$E$2:$E2624,"")</f>
        <v/>
      </c>
      <c r="T1681" s="223" t="str">
        <f t="shared" si="8"/>
        <v/>
      </c>
      <c r="V1681" s="277" t="str">
        <f t="shared" si="9"/>
        <v/>
      </c>
      <c r="W1681" s="233"/>
    </row>
    <row r="1682">
      <c r="B1682" s="199"/>
      <c r="C1682" s="223"/>
      <c r="E1682" s="223"/>
      <c r="F1682" s="223" t="str">
        <f t="array" ref="F1682">IF(E1682="","",XLOOKUP(E1682,DATOS!$D$6:$D2624,DATOS!$C$6:$C2624,0,0,1))</f>
        <v/>
      </c>
      <c r="G1682" s="189"/>
      <c r="H1682" s="189"/>
      <c r="I1682" s="270"/>
      <c r="J1682" s="270"/>
      <c r="K1682" s="270" t="str">
        <f t="shared" si="3"/>
        <v/>
      </c>
      <c r="L1682" s="271" t="str">
        <f t="shared" si="4"/>
        <v/>
      </c>
      <c r="M1682" s="279"/>
      <c r="N1682" s="282"/>
      <c r="O1682" s="274"/>
      <c r="P1682" s="275"/>
      <c r="Q1682" s="275" t="str">
        <f t="shared" si="6"/>
        <v/>
      </c>
      <c r="R1682" s="281">
        <f t="shared" si="7"/>
        <v>0</v>
      </c>
      <c r="S1682" s="232" t="str">
        <f t="array" ref="S1682">XLOOKUP(E1682,PESOS!$A$2:$A2624,PESOS!$E$2:$E2624,"")</f>
        <v/>
      </c>
      <c r="T1682" s="223" t="str">
        <f t="shared" si="8"/>
        <v/>
      </c>
      <c r="V1682" s="277" t="str">
        <f t="shared" si="9"/>
        <v/>
      </c>
      <c r="W1682" s="233"/>
    </row>
    <row r="1683">
      <c r="B1683" s="199"/>
      <c r="C1683" s="223"/>
      <c r="E1683" s="223"/>
      <c r="F1683" s="223" t="str">
        <f t="array" ref="F1683">IF(E1683="","",XLOOKUP(E1683,DATOS!$D$6:$D2624,DATOS!$C$6:$C2624,0,0,1))</f>
        <v/>
      </c>
      <c r="G1683" s="189"/>
      <c r="H1683" s="189"/>
      <c r="I1683" s="270"/>
      <c r="J1683" s="270"/>
      <c r="K1683" s="270" t="str">
        <f t="shared" si="3"/>
        <v/>
      </c>
      <c r="L1683" s="271" t="str">
        <f t="shared" si="4"/>
        <v/>
      </c>
      <c r="M1683" s="279"/>
      <c r="N1683" s="282"/>
      <c r="O1683" s="274"/>
      <c r="P1683" s="275"/>
      <c r="Q1683" s="275" t="str">
        <f t="shared" si="6"/>
        <v/>
      </c>
      <c r="R1683" s="281">
        <f t="shared" si="7"/>
        <v>0</v>
      </c>
      <c r="S1683" s="232" t="str">
        <f t="array" ref="S1683">XLOOKUP(E1683,PESOS!$A$2:$A2624,PESOS!$E$2:$E2624,"")</f>
        <v/>
      </c>
      <c r="T1683" s="223" t="str">
        <f t="shared" si="8"/>
        <v/>
      </c>
      <c r="V1683" s="277" t="str">
        <f t="shared" si="9"/>
        <v/>
      </c>
      <c r="W1683" s="233"/>
    </row>
    <row r="1684">
      <c r="B1684" s="199"/>
      <c r="C1684" s="223"/>
      <c r="E1684" s="223"/>
      <c r="F1684" s="223" t="str">
        <f t="array" ref="F1684">IF(E1684="","",XLOOKUP(E1684,DATOS!$D$6:$D2624,DATOS!$C$6:$C2624,0,0,1))</f>
        <v/>
      </c>
      <c r="G1684" s="189"/>
      <c r="H1684" s="189"/>
      <c r="I1684" s="270"/>
      <c r="J1684" s="270"/>
      <c r="K1684" s="270" t="str">
        <f t="shared" si="3"/>
        <v/>
      </c>
      <c r="L1684" s="271" t="str">
        <f t="shared" si="4"/>
        <v/>
      </c>
      <c r="M1684" s="279"/>
      <c r="N1684" s="282"/>
      <c r="O1684" s="274"/>
      <c r="P1684" s="275"/>
      <c r="Q1684" s="275" t="str">
        <f t="shared" si="6"/>
        <v/>
      </c>
      <c r="R1684" s="281">
        <f t="shared" si="7"/>
        <v>0</v>
      </c>
      <c r="S1684" s="232" t="str">
        <f t="array" ref="S1684">XLOOKUP(E1684,PESOS!$A$2:$A2624,PESOS!$E$2:$E2624,"")</f>
        <v/>
      </c>
      <c r="T1684" s="223" t="str">
        <f t="shared" si="8"/>
        <v/>
      </c>
      <c r="V1684" s="277" t="str">
        <f t="shared" si="9"/>
        <v/>
      </c>
      <c r="W1684" s="233"/>
    </row>
    <row r="1685">
      <c r="B1685" s="199"/>
      <c r="C1685" s="223"/>
      <c r="E1685" s="223"/>
      <c r="F1685" s="223" t="str">
        <f t="array" ref="F1685">IF(E1685="","",XLOOKUP(E1685,DATOS!$D$6:$D2624,DATOS!$C$6:$C2624,0,0,1))</f>
        <v/>
      </c>
      <c r="G1685" s="189"/>
      <c r="H1685" s="189"/>
      <c r="I1685" s="270"/>
      <c r="J1685" s="270"/>
      <c r="K1685" s="270" t="str">
        <f t="shared" si="3"/>
        <v/>
      </c>
      <c r="L1685" s="271" t="str">
        <f t="shared" si="4"/>
        <v/>
      </c>
      <c r="M1685" s="279"/>
      <c r="N1685" s="282"/>
      <c r="O1685" s="274"/>
      <c r="P1685" s="275"/>
      <c r="Q1685" s="275" t="str">
        <f t="shared" si="6"/>
        <v/>
      </c>
      <c r="R1685" s="281">
        <f t="shared" si="7"/>
        <v>0</v>
      </c>
      <c r="S1685" s="232" t="str">
        <f t="array" ref="S1685">XLOOKUP(E1685,PESOS!$A$2:$A2624,PESOS!$E$2:$E2624,"")</f>
        <v/>
      </c>
      <c r="T1685" s="223" t="str">
        <f t="shared" si="8"/>
        <v/>
      </c>
      <c r="V1685" s="277" t="str">
        <f t="shared" si="9"/>
        <v/>
      </c>
      <c r="W1685" s="233"/>
    </row>
    <row r="1686">
      <c r="B1686" s="199"/>
      <c r="C1686" s="223"/>
      <c r="E1686" s="223"/>
      <c r="F1686" s="223" t="str">
        <f t="array" ref="F1686">IF(E1686="","",XLOOKUP(E1686,DATOS!$D$6:$D2624,DATOS!$C$6:$C2624,0,0,1))</f>
        <v/>
      </c>
      <c r="G1686" s="189"/>
      <c r="H1686" s="189"/>
      <c r="I1686" s="270"/>
      <c r="J1686" s="270"/>
      <c r="K1686" s="270" t="str">
        <f t="shared" si="3"/>
        <v/>
      </c>
      <c r="L1686" s="271" t="str">
        <f t="shared" si="4"/>
        <v/>
      </c>
      <c r="M1686" s="279"/>
      <c r="N1686" s="282"/>
      <c r="O1686" s="274"/>
      <c r="P1686" s="275"/>
      <c r="Q1686" s="275" t="str">
        <f t="shared" si="6"/>
        <v/>
      </c>
      <c r="R1686" s="281">
        <f t="shared" si="7"/>
        <v>0</v>
      </c>
      <c r="S1686" s="232" t="str">
        <f t="array" ref="S1686">XLOOKUP(E1686,PESOS!$A$2:$A2624,PESOS!$E$2:$E2624,"")</f>
        <v/>
      </c>
      <c r="T1686" s="223" t="str">
        <f t="shared" si="8"/>
        <v/>
      </c>
      <c r="V1686" s="277" t="str">
        <f t="shared" si="9"/>
        <v/>
      </c>
      <c r="W1686" s="233"/>
    </row>
    <row r="1687">
      <c r="B1687" s="199"/>
      <c r="C1687" s="223"/>
      <c r="E1687" s="223"/>
      <c r="F1687" s="223" t="str">
        <f t="array" ref="F1687">IF(E1687="","",XLOOKUP(E1687,DATOS!$D$6:$D2624,DATOS!$C$6:$C2624,0,0,1))</f>
        <v/>
      </c>
      <c r="G1687" s="189"/>
      <c r="H1687" s="189"/>
      <c r="I1687" s="270"/>
      <c r="J1687" s="270"/>
      <c r="K1687" s="270" t="str">
        <f t="shared" si="3"/>
        <v/>
      </c>
      <c r="L1687" s="271" t="str">
        <f t="shared" si="4"/>
        <v/>
      </c>
      <c r="M1687" s="279"/>
      <c r="N1687" s="282"/>
      <c r="O1687" s="274"/>
      <c r="P1687" s="275"/>
      <c r="Q1687" s="275" t="str">
        <f t="shared" si="6"/>
        <v/>
      </c>
      <c r="R1687" s="281">
        <f t="shared" si="7"/>
        <v>0</v>
      </c>
      <c r="S1687" s="232" t="str">
        <f t="array" ref="S1687">XLOOKUP(E1687,PESOS!$A$2:$A2624,PESOS!$E$2:$E2624,"")</f>
        <v/>
      </c>
      <c r="T1687" s="223" t="str">
        <f t="shared" si="8"/>
        <v/>
      </c>
      <c r="V1687" s="277" t="str">
        <f t="shared" si="9"/>
        <v/>
      </c>
      <c r="W1687" s="233"/>
    </row>
    <row r="1688">
      <c r="B1688" s="199"/>
      <c r="C1688" s="223"/>
      <c r="E1688" s="223"/>
      <c r="F1688" s="223" t="str">
        <f t="array" ref="F1688">IF(E1688="","",XLOOKUP(E1688,DATOS!$D$6:$D2624,DATOS!$C$6:$C2624,0,0,1))</f>
        <v/>
      </c>
      <c r="G1688" s="189"/>
      <c r="H1688" s="189"/>
      <c r="I1688" s="270"/>
      <c r="J1688" s="270"/>
      <c r="K1688" s="270" t="str">
        <f t="shared" si="3"/>
        <v/>
      </c>
      <c r="L1688" s="271" t="str">
        <f t="shared" si="4"/>
        <v/>
      </c>
      <c r="M1688" s="279"/>
      <c r="N1688" s="282"/>
      <c r="O1688" s="274"/>
      <c r="P1688" s="275"/>
      <c r="Q1688" s="275" t="str">
        <f t="shared" si="6"/>
        <v/>
      </c>
      <c r="R1688" s="281">
        <f t="shared" si="7"/>
        <v>0</v>
      </c>
      <c r="S1688" s="232" t="str">
        <f t="array" ref="S1688">XLOOKUP(E1688,PESOS!$A$2:$A2624,PESOS!$E$2:$E2624,"")</f>
        <v/>
      </c>
      <c r="T1688" s="223" t="str">
        <f t="shared" si="8"/>
        <v/>
      </c>
      <c r="V1688" s="277" t="str">
        <f t="shared" si="9"/>
        <v/>
      </c>
      <c r="W1688" s="233"/>
    </row>
    <row r="1689">
      <c r="B1689" s="199"/>
      <c r="C1689" s="223"/>
      <c r="E1689" s="223"/>
      <c r="F1689" s="223" t="str">
        <f t="array" ref="F1689">IF(E1689="","",XLOOKUP(E1689,DATOS!$D$6:$D2624,DATOS!$C$6:$C2624,0,0,1))</f>
        <v/>
      </c>
      <c r="G1689" s="189"/>
      <c r="H1689" s="189"/>
      <c r="I1689" s="270"/>
      <c r="J1689" s="270"/>
      <c r="K1689" s="270" t="str">
        <f t="shared" si="3"/>
        <v/>
      </c>
      <c r="L1689" s="271" t="str">
        <f t="shared" si="4"/>
        <v/>
      </c>
      <c r="M1689" s="279"/>
      <c r="N1689" s="282"/>
      <c r="O1689" s="274"/>
      <c r="P1689" s="275"/>
      <c r="Q1689" s="275" t="str">
        <f t="shared" si="6"/>
        <v/>
      </c>
      <c r="R1689" s="281">
        <f t="shared" si="7"/>
        <v>0</v>
      </c>
      <c r="S1689" s="232" t="str">
        <f t="array" ref="S1689">XLOOKUP(E1689,PESOS!$A$2:$A2624,PESOS!$E$2:$E2624,"")</f>
        <v/>
      </c>
      <c r="T1689" s="223" t="str">
        <f t="shared" si="8"/>
        <v/>
      </c>
      <c r="V1689" s="277" t="str">
        <f t="shared" si="9"/>
        <v/>
      </c>
      <c r="W1689" s="233"/>
    </row>
    <row r="1690">
      <c r="B1690" s="199"/>
      <c r="C1690" s="223"/>
      <c r="E1690" s="223"/>
      <c r="F1690" s="223" t="str">
        <f t="array" ref="F1690">IF(E1690="","",XLOOKUP(E1690,DATOS!$D$6:$D2624,DATOS!$C$6:$C2624,0,0,1))</f>
        <v/>
      </c>
      <c r="G1690" s="189"/>
      <c r="H1690" s="189"/>
      <c r="I1690" s="270"/>
      <c r="J1690" s="270"/>
      <c r="K1690" s="270" t="str">
        <f t="shared" si="3"/>
        <v/>
      </c>
      <c r="L1690" s="271" t="str">
        <f t="shared" si="4"/>
        <v/>
      </c>
      <c r="M1690" s="279"/>
      <c r="N1690" s="282"/>
      <c r="O1690" s="274"/>
      <c r="P1690" s="275"/>
      <c r="Q1690" s="275" t="str">
        <f t="shared" si="6"/>
        <v/>
      </c>
      <c r="R1690" s="281">
        <f t="shared" si="7"/>
        <v>0</v>
      </c>
      <c r="S1690" s="232" t="str">
        <f t="array" ref="S1690">XLOOKUP(E1690,PESOS!$A$2:$A2624,PESOS!$E$2:$E2624,"")</f>
        <v/>
      </c>
      <c r="T1690" s="223" t="str">
        <f t="shared" si="8"/>
        <v/>
      </c>
      <c r="V1690" s="277" t="str">
        <f t="shared" si="9"/>
        <v/>
      </c>
      <c r="W1690" s="233"/>
    </row>
    <row r="1691">
      <c r="B1691" s="199"/>
      <c r="C1691" s="223"/>
      <c r="E1691" s="223"/>
      <c r="F1691" s="223" t="str">
        <f t="array" ref="F1691">IF(E1691="","",XLOOKUP(E1691,DATOS!$D$6:$D2624,DATOS!$C$6:$C2624,0,0,1))</f>
        <v/>
      </c>
      <c r="G1691" s="189"/>
      <c r="H1691" s="189"/>
      <c r="I1691" s="270"/>
      <c r="J1691" s="270"/>
      <c r="K1691" s="270" t="str">
        <f t="shared" si="3"/>
        <v/>
      </c>
      <c r="L1691" s="271" t="str">
        <f t="shared" si="4"/>
        <v/>
      </c>
      <c r="M1691" s="279"/>
      <c r="N1691" s="282"/>
      <c r="O1691" s="274"/>
      <c r="P1691" s="275"/>
      <c r="Q1691" s="275" t="str">
        <f t="shared" si="6"/>
        <v/>
      </c>
      <c r="R1691" s="281">
        <f t="shared" si="7"/>
        <v>0</v>
      </c>
      <c r="S1691" s="232" t="str">
        <f t="array" ref="S1691">XLOOKUP(E1691,PESOS!$A$2:$A2624,PESOS!$E$2:$E2624,"")</f>
        <v/>
      </c>
      <c r="T1691" s="223" t="str">
        <f t="shared" si="8"/>
        <v/>
      </c>
      <c r="V1691" s="277" t="str">
        <f t="shared" si="9"/>
        <v/>
      </c>
      <c r="W1691" s="233"/>
    </row>
    <row r="1692">
      <c r="B1692" s="199"/>
      <c r="C1692" s="223"/>
      <c r="E1692" s="223"/>
      <c r="F1692" s="223" t="str">
        <f t="array" ref="F1692">IF(E1692="","",XLOOKUP(E1692,DATOS!$D$6:$D2624,DATOS!$C$6:$C2624,0,0,1))</f>
        <v/>
      </c>
      <c r="G1692" s="189"/>
      <c r="H1692" s="189"/>
      <c r="I1692" s="270"/>
      <c r="J1692" s="270"/>
      <c r="K1692" s="270" t="str">
        <f t="shared" si="3"/>
        <v/>
      </c>
      <c r="L1692" s="271" t="str">
        <f t="shared" si="4"/>
        <v/>
      </c>
      <c r="M1692" s="279"/>
      <c r="N1692" s="282"/>
      <c r="O1692" s="274"/>
      <c r="P1692" s="275"/>
      <c r="Q1692" s="275" t="str">
        <f t="shared" si="6"/>
        <v/>
      </c>
      <c r="R1692" s="281">
        <f t="shared" si="7"/>
        <v>0</v>
      </c>
      <c r="S1692" s="232" t="str">
        <f t="array" ref="S1692">XLOOKUP(E1692,PESOS!$A$2:$A2624,PESOS!$E$2:$E2624,"")</f>
        <v/>
      </c>
      <c r="T1692" s="223" t="str">
        <f t="shared" si="8"/>
        <v/>
      </c>
      <c r="V1692" s="277" t="str">
        <f t="shared" si="9"/>
        <v/>
      </c>
      <c r="W1692" s="233"/>
    </row>
    <row r="1693">
      <c r="B1693" s="199"/>
      <c r="C1693" s="223"/>
      <c r="E1693" s="223"/>
      <c r="F1693" s="223" t="str">
        <f t="array" ref="F1693">IF(E1693="","",XLOOKUP(E1693,DATOS!$D$6:$D2624,DATOS!$C$6:$C2624,0,0,1))</f>
        <v/>
      </c>
      <c r="G1693" s="189"/>
      <c r="H1693" s="189"/>
      <c r="I1693" s="270"/>
      <c r="J1693" s="270"/>
      <c r="K1693" s="270" t="str">
        <f t="shared" si="3"/>
        <v/>
      </c>
      <c r="L1693" s="271" t="str">
        <f t="shared" si="4"/>
        <v/>
      </c>
      <c r="M1693" s="279"/>
      <c r="N1693" s="282"/>
      <c r="O1693" s="274"/>
      <c r="P1693" s="275"/>
      <c r="Q1693" s="275" t="str">
        <f t="shared" si="6"/>
        <v/>
      </c>
      <c r="R1693" s="281">
        <f t="shared" si="7"/>
        <v>0</v>
      </c>
      <c r="S1693" s="232" t="str">
        <f t="array" ref="S1693">XLOOKUP(E1693,PESOS!$A$2:$A2624,PESOS!$E$2:$E2624,"")</f>
        <v/>
      </c>
      <c r="T1693" s="223" t="str">
        <f t="shared" si="8"/>
        <v/>
      </c>
      <c r="V1693" s="277" t="str">
        <f t="shared" si="9"/>
        <v/>
      </c>
      <c r="W1693" s="233"/>
    </row>
    <row r="1694">
      <c r="B1694" s="199"/>
      <c r="C1694" s="223"/>
      <c r="E1694" s="223"/>
      <c r="F1694" s="223" t="str">
        <f t="array" ref="F1694">IF(E1694="","",XLOOKUP(E1694,DATOS!$D$6:$D2624,DATOS!$C$6:$C2624,0,0,1))</f>
        <v/>
      </c>
      <c r="G1694" s="189"/>
      <c r="H1694" s="189"/>
      <c r="I1694" s="270"/>
      <c r="J1694" s="270"/>
      <c r="K1694" s="270" t="str">
        <f t="shared" si="3"/>
        <v/>
      </c>
      <c r="L1694" s="271" t="str">
        <f t="shared" si="4"/>
        <v/>
      </c>
      <c r="M1694" s="279"/>
      <c r="N1694" s="282"/>
      <c r="O1694" s="274"/>
      <c r="P1694" s="275"/>
      <c r="Q1694" s="275" t="str">
        <f t="shared" si="6"/>
        <v/>
      </c>
      <c r="R1694" s="281">
        <f t="shared" si="7"/>
        <v>0</v>
      </c>
      <c r="S1694" s="232" t="str">
        <f t="array" ref="S1694">XLOOKUP(E1694,PESOS!$A$2:$A2624,PESOS!$E$2:$E2624,"")</f>
        <v/>
      </c>
      <c r="T1694" s="223" t="str">
        <f t="shared" si="8"/>
        <v/>
      </c>
      <c r="V1694" s="277" t="str">
        <f t="shared" si="9"/>
        <v/>
      </c>
      <c r="W1694" s="233"/>
    </row>
    <row r="1695">
      <c r="B1695" s="199"/>
      <c r="C1695" s="223"/>
      <c r="E1695" s="223"/>
      <c r="F1695" s="223" t="str">
        <f t="array" ref="F1695">IF(E1695="","",XLOOKUP(E1695,DATOS!$D$6:$D2624,DATOS!$C$6:$C2624,0,0,1))</f>
        <v/>
      </c>
      <c r="G1695" s="189"/>
      <c r="H1695" s="189"/>
      <c r="I1695" s="270"/>
      <c r="J1695" s="270"/>
      <c r="K1695" s="270" t="str">
        <f t="shared" si="3"/>
        <v/>
      </c>
      <c r="L1695" s="271" t="str">
        <f t="shared" si="4"/>
        <v/>
      </c>
      <c r="M1695" s="279"/>
      <c r="N1695" s="282"/>
      <c r="O1695" s="274"/>
      <c r="P1695" s="275"/>
      <c r="Q1695" s="275" t="str">
        <f t="shared" si="6"/>
        <v/>
      </c>
      <c r="R1695" s="281">
        <f t="shared" si="7"/>
        <v>0</v>
      </c>
      <c r="S1695" s="232" t="str">
        <f t="array" ref="S1695">XLOOKUP(E1695,PESOS!$A$2:$A2624,PESOS!$E$2:$E2624,"")</f>
        <v/>
      </c>
      <c r="T1695" s="223" t="str">
        <f t="shared" si="8"/>
        <v/>
      </c>
      <c r="V1695" s="277" t="str">
        <f t="shared" si="9"/>
        <v/>
      </c>
      <c r="W1695" s="233"/>
    </row>
    <row r="1696">
      <c r="B1696" s="199"/>
      <c r="C1696" s="223"/>
      <c r="E1696" s="223"/>
      <c r="F1696" s="223" t="str">
        <f t="array" ref="F1696">IF(E1696="","",XLOOKUP(E1696,DATOS!$D$6:$D2624,DATOS!$C$6:$C2624,0,0,1))</f>
        <v/>
      </c>
      <c r="G1696" s="189"/>
      <c r="H1696" s="189"/>
      <c r="I1696" s="270"/>
      <c r="J1696" s="270"/>
      <c r="K1696" s="270" t="str">
        <f t="shared" si="3"/>
        <v/>
      </c>
      <c r="L1696" s="271" t="str">
        <f t="shared" si="4"/>
        <v/>
      </c>
      <c r="M1696" s="279"/>
      <c r="N1696" s="282"/>
      <c r="O1696" s="274"/>
      <c r="P1696" s="275"/>
      <c r="Q1696" s="275" t="str">
        <f t="shared" si="6"/>
        <v/>
      </c>
      <c r="R1696" s="281">
        <f t="shared" si="7"/>
        <v>0</v>
      </c>
      <c r="S1696" s="232" t="str">
        <f t="array" ref="S1696">XLOOKUP(E1696,PESOS!$A$2:$A2624,PESOS!$E$2:$E2624,"")</f>
        <v/>
      </c>
      <c r="T1696" s="223" t="str">
        <f t="shared" si="8"/>
        <v/>
      </c>
      <c r="V1696" s="277" t="str">
        <f t="shared" si="9"/>
        <v/>
      </c>
      <c r="W1696" s="233"/>
    </row>
    <row r="1697">
      <c r="B1697" s="199"/>
      <c r="C1697" s="223"/>
      <c r="E1697" s="223"/>
      <c r="F1697" s="223" t="str">
        <f t="array" ref="F1697">IF(E1697="","",XLOOKUP(E1697,DATOS!$D$6:$D2624,DATOS!$C$6:$C2624,0,0,1))</f>
        <v/>
      </c>
      <c r="G1697" s="189"/>
      <c r="H1697" s="189"/>
      <c r="I1697" s="270"/>
      <c r="J1697" s="270"/>
      <c r="K1697" s="270" t="str">
        <f t="shared" si="3"/>
        <v/>
      </c>
      <c r="L1697" s="271" t="str">
        <f t="shared" si="4"/>
        <v/>
      </c>
      <c r="M1697" s="279"/>
      <c r="N1697" s="282"/>
      <c r="O1697" s="274"/>
      <c r="P1697" s="275"/>
      <c r="Q1697" s="275" t="str">
        <f t="shared" si="6"/>
        <v/>
      </c>
      <c r="R1697" s="281">
        <f t="shared" si="7"/>
        <v>0</v>
      </c>
      <c r="S1697" s="232" t="str">
        <f t="array" ref="S1697">XLOOKUP(E1697,PESOS!$A$2:$A2624,PESOS!$E$2:$E2624,"")</f>
        <v/>
      </c>
      <c r="T1697" s="223" t="str">
        <f t="shared" si="8"/>
        <v/>
      </c>
      <c r="V1697" s="277" t="str">
        <f t="shared" si="9"/>
        <v/>
      </c>
      <c r="W1697" s="233"/>
    </row>
    <row r="1698">
      <c r="B1698" s="199"/>
      <c r="C1698" s="223"/>
      <c r="E1698" s="223"/>
      <c r="F1698" s="223" t="str">
        <f t="array" ref="F1698">IF(E1698="","",XLOOKUP(E1698,DATOS!$D$6:$D2624,DATOS!$C$6:$C2624,0,0,1))</f>
        <v/>
      </c>
      <c r="G1698" s="189"/>
      <c r="H1698" s="189"/>
      <c r="I1698" s="270"/>
      <c r="J1698" s="270"/>
      <c r="K1698" s="270" t="str">
        <f t="shared" si="3"/>
        <v/>
      </c>
      <c r="L1698" s="271" t="str">
        <f t="shared" si="4"/>
        <v/>
      </c>
      <c r="M1698" s="279"/>
      <c r="N1698" s="282"/>
      <c r="O1698" s="274"/>
      <c r="P1698" s="275"/>
      <c r="Q1698" s="275" t="str">
        <f t="shared" si="6"/>
        <v/>
      </c>
      <c r="R1698" s="281">
        <f t="shared" si="7"/>
        <v>0</v>
      </c>
      <c r="S1698" s="232" t="str">
        <f t="array" ref="S1698">XLOOKUP(E1698,PESOS!$A$2:$A2624,PESOS!$E$2:$E2624,"")</f>
        <v/>
      </c>
      <c r="T1698" s="223" t="str">
        <f t="shared" si="8"/>
        <v/>
      </c>
      <c r="V1698" s="277" t="str">
        <f t="shared" si="9"/>
        <v/>
      </c>
      <c r="W1698" s="233"/>
    </row>
    <row r="1699">
      <c r="B1699" s="199"/>
      <c r="C1699" s="223"/>
      <c r="E1699" s="223"/>
      <c r="F1699" s="223" t="str">
        <f t="array" ref="F1699">IF(E1699="","",XLOOKUP(E1699,DATOS!$D$6:$D2624,DATOS!$C$6:$C2624,0,0,1))</f>
        <v/>
      </c>
      <c r="G1699" s="189"/>
      <c r="H1699" s="189"/>
      <c r="I1699" s="270"/>
      <c r="J1699" s="270"/>
      <c r="K1699" s="270" t="str">
        <f t="shared" si="3"/>
        <v/>
      </c>
      <c r="L1699" s="271" t="str">
        <f t="shared" si="4"/>
        <v/>
      </c>
      <c r="M1699" s="279"/>
      <c r="N1699" s="282"/>
      <c r="O1699" s="274"/>
      <c r="P1699" s="275"/>
      <c r="Q1699" s="275" t="str">
        <f t="shared" si="6"/>
        <v/>
      </c>
      <c r="R1699" s="281">
        <f t="shared" si="7"/>
        <v>0</v>
      </c>
      <c r="S1699" s="232" t="str">
        <f t="array" ref="S1699">XLOOKUP(E1699,PESOS!$A$2:$A2624,PESOS!$E$2:$E2624,"")</f>
        <v/>
      </c>
      <c r="T1699" s="223" t="str">
        <f t="shared" si="8"/>
        <v/>
      </c>
      <c r="V1699" s="277" t="str">
        <f t="shared" si="9"/>
        <v/>
      </c>
      <c r="W1699" s="233"/>
    </row>
    <row r="1700">
      <c r="B1700" s="199"/>
      <c r="C1700" s="223"/>
      <c r="E1700" s="223"/>
      <c r="F1700" s="223" t="str">
        <f t="array" ref="F1700">IF(E1700="","",XLOOKUP(E1700,DATOS!$D$6:$D2624,DATOS!$C$6:$C2624,0,0,1))</f>
        <v/>
      </c>
      <c r="G1700" s="189"/>
      <c r="H1700" s="189"/>
      <c r="I1700" s="270"/>
      <c r="J1700" s="270"/>
      <c r="K1700" s="270" t="str">
        <f t="shared" si="3"/>
        <v/>
      </c>
      <c r="L1700" s="271" t="str">
        <f t="shared" si="4"/>
        <v/>
      </c>
      <c r="M1700" s="279"/>
      <c r="N1700" s="282"/>
      <c r="O1700" s="274"/>
      <c r="P1700" s="275"/>
      <c r="Q1700" s="275" t="str">
        <f t="shared" si="6"/>
        <v/>
      </c>
      <c r="R1700" s="281">
        <f t="shared" si="7"/>
        <v>0</v>
      </c>
      <c r="S1700" s="232" t="str">
        <f t="array" ref="S1700">XLOOKUP(E1700,PESOS!$A$2:$A2624,PESOS!$E$2:$E2624,"")</f>
        <v/>
      </c>
      <c r="T1700" s="223" t="str">
        <f t="shared" si="8"/>
        <v/>
      </c>
      <c r="V1700" s="277" t="str">
        <f t="shared" si="9"/>
        <v/>
      </c>
      <c r="W1700" s="233"/>
    </row>
    <row r="1701">
      <c r="B1701" s="199"/>
      <c r="C1701" s="223"/>
      <c r="E1701" s="223"/>
      <c r="F1701" s="223" t="str">
        <f t="array" ref="F1701">IF(E1701="","",XLOOKUP(E1701,DATOS!$D$6:$D2624,DATOS!$C$6:$C2624,0,0,1))</f>
        <v/>
      </c>
      <c r="G1701" s="189"/>
      <c r="H1701" s="189"/>
      <c r="I1701" s="270"/>
      <c r="J1701" s="270"/>
      <c r="K1701" s="270" t="str">
        <f t="shared" si="3"/>
        <v/>
      </c>
      <c r="L1701" s="271" t="str">
        <f t="shared" si="4"/>
        <v/>
      </c>
      <c r="M1701" s="279"/>
      <c r="N1701" s="282"/>
      <c r="O1701" s="274"/>
      <c r="P1701" s="275"/>
      <c r="Q1701" s="275" t="str">
        <f t="shared" si="6"/>
        <v/>
      </c>
      <c r="R1701" s="281">
        <f t="shared" si="7"/>
        <v>0</v>
      </c>
      <c r="S1701" s="232" t="str">
        <f t="array" ref="S1701">XLOOKUP(E1701,PESOS!$A$2:$A2624,PESOS!$E$2:$E2624,"")</f>
        <v/>
      </c>
      <c r="T1701" s="223" t="str">
        <f t="shared" si="8"/>
        <v/>
      </c>
      <c r="V1701" s="277" t="str">
        <f t="shared" si="9"/>
        <v/>
      </c>
      <c r="W1701" s="233"/>
    </row>
    <row r="1702">
      <c r="B1702" s="199"/>
      <c r="C1702" s="223"/>
      <c r="E1702" s="223"/>
      <c r="F1702" s="223" t="str">
        <f t="array" ref="F1702">IF(E1702="","",XLOOKUP(E1702,DATOS!$D$6:$D2624,DATOS!$C$6:$C2624,0,0,1))</f>
        <v/>
      </c>
      <c r="G1702" s="189"/>
      <c r="H1702" s="189"/>
      <c r="I1702" s="270"/>
      <c r="J1702" s="270"/>
      <c r="K1702" s="270" t="str">
        <f t="shared" si="3"/>
        <v/>
      </c>
      <c r="L1702" s="271" t="str">
        <f t="shared" si="4"/>
        <v/>
      </c>
      <c r="M1702" s="279"/>
      <c r="N1702" s="282"/>
      <c r="O1702" s="274"/>
      <c r="P1702" s="275"/>
      <c r="Q1702" s="275" t="str">
        <f t="shared" si="6"/>
        <v/>
      </c>
      <c r="R1702" s="281">
        <f t="shared" si="7"/>
        <v>0</v>
      </c>
      <c r="S1702" s="232" t="str">
        <f t="array" ref="S1702">XLOOKUP(E1702,PESOS!$A$2:$A2624,PESOS!$E$2:$E2624,"")</f>
        <v/>
      </c>
      <c r="T1702" s="223" t="str">
        <f t="shared" si="8"/>
        <v/>
      </c>
      <c r="V1702" s="277" t="str">
        <f t="shared" si="9"/>
        <v/>
      </c>
      <c r="W1702" s="233"/>
    </row>
    <row r="1703">
      <c r="B1703" s="199"/>
      <c r="C1703" s="223"/>
      <c r="E1703" s="223"/>
      <c r="F1703" s="223" t="str">
        <f t="array" ref="F1703">IF(E1703="","",XLOOKUP(E1703,DATOS!$D$6:$D2624,DATOS!$C$6:$C2624,0,0,1))</f>
        <v/>
      </c>
      <c r="G1703" s="189"/>
      <c r="H1703" s="189"/>
      <c r="I1703" s="270"/>
      <c r="J1703" s="270"/>
      <c r="K1703" s="270" t="str">
        <f t="shared" si="3"/>
        <v/>
      </c>
      <c r="L1703" s="271" t="str">
        <f t="shared" si="4"/>
        <v/>
      </c>
      <c r="M1703" s="279"/>
      <c r="N1703" s="282"/>
      <c r="O1703" s="274"/>
      <c r="P1703" s="275"/>
      <c r="Q1703" s="275" t="str">
        <f t="shared" si="6"/>
        <v/>
      </c>
      <c r="R1703" s="281">
        <f t="shared" si="7"/>
        <v>0</v>
      </c>
      <c r="S1703" s="232" t="str">
        <f t="array" ref="S1703">XLOOKUP(E1703,PESOS!$A$2:$A2624,PESOS!$E$2:$E2624,"")</f>
        <v/>
      </c>
      <c r="T1703" s="223" t="str">
        <f t="shared" si="8"/>
        <v/>
      </c>
      <c r="V1703" s="277" t="str">
        <f t="shared" si="9"/>
        <v/>
      </c>
      <c r="W1703" s="233"/>
    </row>
    <row r="1704">
      <c r="B1704" s="199"/>
      <c r="C1704" s="223"/>
      <c r="E1704" s="223"/>
      <c r="F1704" s="223" t="str">
        <f t="array" ref="F1704">IF(E1704="","",XLOOKUP(E1704,DATOS!$D$6:$D2624,DATOS!$C$6:$C2624,0,0,1))</f>
        <v/>
      </c>
      <c r="G1704" s="189"/>
      <c r="H1704" s="189"/>
      <c r="I1704" s="270"/>
      <c r="J1704" s="270"/>
      <c r="K1704" s="270" t="str">
        <f t="shared" si="3"/>
        <v/>
      </c>
      <c r="L1704" s="271" t="str">
        <f t="shared" si="4"/>
        <v/>
      </c>
      <c r="M1704" s="279"/>
      <c r="N1704" s="282"/>
      <c r="O1704" s="274"/>
      <c r="P1704" s="275"/>
      <c r="Q1704" s="275" t="str">
        <f t="shared" si="6"/>
        <v/>
      </c>
      <c r="R1704" s="281">
        <f t="shared" si="7"/>
        <v>0</v>
      </c>
      <c r="S1704" s="232" t="str">
        <f t="array" ref="S1704">XLOOKUP(E1704,PESOS!$A$2:$A2624,PESOS!$E$2:$E2624,"")</f>
        <v/>
      </c>
      <c r="T1704" s="223" t="str">
        <f t="shared" si="8"/>
        <v/>
      </c>
      <c r="V1704" s="277" t="str">
        <f t="shared" si="9"/>
        <v/>
      </c>
      <c r="W1704" s="233"/>
    </row>
    <row r="1705">
      <c r="B1705" s="199"/>
      <c r="C1705" s="223"/>
      <c r="E1705" s="223"/>
      <c r="F1705" s="223" t="str">
        <f t="array" ref="F1705">IF(E1705="","",XLOOKUP(E1705,DATOS!$D$6:$D2624,DATOS!$C$6:$C2624,0,0,1))</f>
        <v/>
      </c>
      <c r="G1705" s="189"/>
      <c r="H1705" s="189"/>
      <c r="I1705" s="270"/>
      <c r="J1705" s="270"/>
      <c r="K1705" s="270" t="str">
        <f t="shared" si="3"/>
        <v/>
      </c>
      <c r="L1705" s="271" t="str">
        <f t="shared" si="4"/>
        <v/>
      </c>
      <c r="M1705" s="279"/>
      <c r="N1705" s="282"/>
      <c r="O1705" s="274"/>
      <c r="P1705" s="275"/>
      <c r="Q1705" s="275" t="str">
        <f t="shared" si="6"/>
        <v/>
      </c>
      <c r="R1705" s="281">
        <f t="shared" si="7"/>
        <v>0</v>
      </c>
      <c r="S1705" s="232" t="str">
        <f t="array" ref="S1705">XLOOKUP(E1705,PESOS!$A$2:$A2624,PESOS!$E$2:$E2624,"")</f>
        <v/>
      </c>
      <c r="T1705" s="223" t="str">
        <f t="shared" si="8"/>
        <v/>
      </c>
      <c r="V1705" s="277" t="str">
        <f t="shared" si="9"/>
        <v/>
      </c>
      <c r="W1705" s="233"/>
    </row>
    <row r="1706">
      <c r="B1706" s="199"/>
      <c r="C1706" s="223"/>
      <c r="E1706" s="223"/>
      <c r="F1706" s="223" t="str">
        <f t="array" ref="F1706">IF(E1706="","",XLOOKUP(E1706,DATOS!$D$6:$D2624,DATOS!$C$6:$C2624,0,0,1))</f>
        <v/>
      </c>
      <c r="G1706" s="189"/>
      <c r="H1706" s="189"/>
      <c r="I1706" s="270"/>
      <c r="J1706" s="270"/>
      <c r="K1706" s="270" t="str">
        <f t="shared" si="3"/>
        <v/>
      </c>
      <c r="L1706" s="271" t="str">
        <f t="shared" si="4"/>
        <v/>
      </c>
      <c r="M1706" s="279"/>
      <c r="N1706" s="282"/>
      <c r="O1706" s="274"/>
      <c r="P1706" s="275"/>
      <c r="Q1706" s="275" t="str">
        <f t="shared" si="6"/>
        <v/>
      </c>
      <c r="R1706" s="281">
        <f t="shared" si="7"/>
        <v>0</v>
      </c>
      <c r="S1706" s="232" t="str">
        <f t="array" ref="S1706">XLOOKUP(E1706,PESOS!$A$2:$A2624,PESOS!$E$2:$E2624,"")</f>
        <v/>
      </c>
      <c r="T1706" s="223" t="str">
        <f t="shared" si="8"/>
        <v/>
      </c>
      <c r="V1706" s="277" t="str">
        <f t="shared" si="9"/>
        <v/>
      </c>
      <c r="W1706" s="233"/>
    </row>
    <row r="1707">
      <c r="B1707" s="199"/>
      <c r="C1707" s="223"/>
      <c r="E1707" s="223"/>
      <c r="F1707" s="223" t="str">
        <f t="array" ref="F1707">IF(E1707="","",XLOOKUP(E1707,DATOS!$D$6:$D2624,DATOS!$C$6:$C2624,0,0,1))</f>
        <v/>
      </c>
      <c r="G1707" s="189"/>
      <c r="H1707" s="189"/>
      <c r="I1707" s="270"/>
      <c r="J1707" s="270"/>
      <c r="K1707" s="270" t="str">
        <f t="shared" si="3"/>
        <v/>
      </c>
      <c r="L1707" s="271" t="str">
        <f t="shared" si="4"/>
        <v/>
      </c>
      <c r="M1707" s="279"/>
      <c r="N1707" s="282"/>
      <c r="O1707" s="274"/>
      <c r="P1707" s="275"/>
      <c r="Q1707" s="275" t="str">
        <f t="shared" si="6"/>
        <v/>
      </c>
      <c r="R1707" s="281">
        <f t="shared" si="7"/>
        <v>0</v>
      </c>
      <c r="S1707" s="232" t="str">
        <f t="array" ref="S1707">XLOOKUP(E1707,PESOS!$A$2:$A2624,PESOS!$E$2:$E2624,"")</f>
        <v/>
      </c>
      <c r="T1707" s="223" t="str">
        <f t="shared" si="8"/>
        <v/>
      </c>
      <c r="V1707" s="277" t="str">
        <f t="shared" si="9"/>
        <v/>
      </c>
      <c r="W1707" s="233"/>
    </row>
    <row r="1708">
      <c r="B1708" s="199"/>
      <c r="C1708" s="223"/>
      <c r="E1708" s="223"/>
      <c r="F1708" s="223" t="str">
        <f t="array" ref="F1708">IF(E1708="","",XLOOKUP(E1708,DATOS!$D$6:$D2624,DATOS!$C$6:$C2624,0,0,1))</f>
        <v/>
      </c>
      <c r="G1708" s="189"/>
      <c r="H1708" s="189"/>
      <c r="I1708" s="270"/>
      <c r="J1708" s="270"/>
      <c r="K1708" s="270" t="str">
        <f t="shared" si="3"/>
        <v/>
      </c>
      <c r="L1708" s="271" t="str">
        <f t="shared" si="4"/>
        <v/>
      </c>
      <c r="M1708" s="279"/>
      <c r="N1708" s="282"/>
      <c r="O1708" s="274"/>
      <c r="P1708" s="275"/>
      <c r="Q1708" s="275" t="str">
        <f t="shared" si="6"/>
        <v/>
      </c>
      <c r="R1708" s="281">
        <f t="shared" si="7"/>
        <v>0</v>
      </c>
      <c r="S1708" s="232" t="str">
        <f t="array" ref="S1708">XLOOKUP(E1708,PESOS!$A$2:$A2624,PESOS!$E$2:$E2624,"")</f>
        <v/>
      </c>
      <c r="T1708" s="223" t="str">
        <f t="shared" si="8"/>
        <v/>
      </c>
      <c r="V1708" s="277" t="str">
        <f t="shared" si="9"/>
        <v/>
      </c>
      <c r="W1708" s="233"/>
    </row>
    <row r="1709">
      <c r="B1709" s="199"/>
      <c r="C1709" s="223"/>
      <c r="E1709" s="223"/>
      <c r="F1709" s="223" t="str">
        <f t="array" ref="F1709">IF(E1709="","",XLOOKUP(E1709,DATOS!$D$6:$D2624,DATOS!$C$6:$C2624,0,0,1))</f>
        <v/>
      </c>
      <c r="G1709" s="189"/>
      <c r="H1709" s="189"/>
      <c r="I1709" s="270"/>
      <c r="J1709" s="270"/>
      <c r="K1709" s="270" t="str">
        <f t="shared" si="3"/>
        <v/>
      </c>
      <c r="L1709" s="271" t="str">
        <f t="shared" si="4"/>
        <v/>
      </c>
      <c r="M1709" s="279"/>
      <c r="N1709" s="282"/>
      <c r="O1709" s="274"/>
      <c r="P1709" s="275"/>
      <c r="Q1709" s="275" t="str">
        <f t="shared" si="6"/>
        <v/>
      </c>
      <c r="R1709" s="281">
        <f t="shared" si="7"/>
        <v>0</v>
      </c>
      <c r="S1709" s="232" t="str">
        <f t="array" ref="S1709">XLOOKUP(E1709,PESOS!$A$2:$A2624,PESOS!$E$2:$E2624,"")</f>
        <v/>
      </c>
      <c r="T1709" s="223" t="str">
        <f t="shared" si="8"/>
        <v/>
      </c>
      <c r="V1709" s="277" t="str">
        <f t="shared" si="9"/>
        <v/>
      </c>
      <c r="W1709" s="233"/>
    </row>
    <row r="1710">
      <c r="B1710" s="199"/>
      <c r="C1710" s="223"/>
      <c r="E1710" s="223"/>
      <c r="F1710" s="223" t="str">
        <f t="array" ref="F1710">IF(E1710="","",XLOOKUP(E1710,DATOS!$D$6:$D2624,DATOS!$C$6:$C2624,0,0,1))</f>
        <v/>
      </c>
      <c r="G1710" s="189"/>
      <c r="H1710" s="189"/>
      <c r="I1710" s="270"/>
      <c r="J1710" s="270"/>
      <c r="K1710" s="270" t="str">
        <f t="shared" si="3"/>
        <v/>
      </c>
      <c r="L1710" s="271" t="str">
        <f t="shared" si="4"/>
        <v/>
      </c>
      <c r="M1710" s="279"/>
      <c r="N1710" s="282"/>
      <c r="O1710" s="274"/>
      <c r="P1710" s="275"/>
      <c r="Q1710" s="275" t="str">
        <f t="shared" si="6"/>
        <v/>
      </c>
      <c r="R1710" s="281">
        <f t="shared" si="7"/>
        <v>0</v>
      </c>
      <c r="S1710" s="232" t="str">
        <f t="array" ref="S1710">XLOOKUP(E1710,PESOS!$A$2:$A2624,PESOS!$E$2:$E2624,"")</f>
        <v/>
      </c>
      <c r="T1710" s="223" t="str">
        <f t="shared" si="8"/>
        <v/>
      </c>
      <c r="V1710" s="277" t="str">
        <f t="shared" si="9"/>
        <v/>
      </c>
      <c r="W1710" s="233"/>
    </row>
    <row r="1711">
      <c r="B1711" s="199"/>
      <c r="C1711" s="223"/>
      <c r="E1711" s="223"/>
      <c r="F1711" s="223" t="str">
        <f t="array" ref="F1711">IF(E1711="","",XLOOKUP(E1711,DATOS!$D$6:$D2624,DATOS!$C$6:$C2624,0,0,1))</f>
        <v/>
      </c>
      <c r="G1711" s="189"/>
      <c r="H1711" s="189"/>
      <c r="I1711" s="270"/>
      <c r="J1711" s="270"/>
      <c r="K1711" s="270" t="str">
        <f t="shared" si="3"/>
        <v/>
      </c>
      <c r="L1711" s="271" t="str">
        <f t="shared" si="4"/>
        <v/>
      </c>
      <c r="M1711" s="279"/>
      <c r="N1711" s="282"/>
      <c r="O1711" s="274"/>
      <c r="P1711" s="275"/>
      <c r="Q1711" s="275" t="str">
        <f t="shared" si="6"/>
        <v/>
      </c>
      <c r="R1711" s="281">
        <f t="shared" si="7"/>
        <v>0</v>
      </c>
      <c r="S1711" s="232" t="str">
        <f t="array" ref="S1711">XLOOKUP(E1711,PESOS!$A$2:$A2624,PESOS!$E$2:$E2624,"")</f>
        <v/>
      </c>
      <c r="T1711" s="223" t="str">
        <f t="shared" si="8"/>
        <v/>
      </c>
      <c r="V1711" s="277" t="str">
        <f t="shared" si="9"/>
        <v/>
      </c>
      <c r="W1711" s="233"/>
    </row>
    <row r="1712">
      <c r="B1712" s="199"/>
      <c r="C1712" s="223"/>
      <c r="E1712" s="223"/>
      <c r="F1712" s="223" t="str">
        <f t="array" ref="F1712">IF(E1712="","",XLOOKUP(E1712,DATOS!$D$6:$D2624,DATOS!$C$6:$C2624,0,0,1))</f>
        <v/>
      </c>
      <c r="G1712" s="189"/>
      <c r="H1712" s="189"/>
      <c r="I1712" s="270"/>
      <c r="J1712" s="270"/>
      <c r="K1712" s="270" t="str">
        <f t="shared" si="3"/>
        <v/>
      </c>
      <c r="L1712" s="271" t="str">
        <f t="shared" si="4"/>
        <v/>
      </c>
      <c r="M1712" s="279"/>
      <c r="N1712" s="282"/>
      <c r="O1712" s="274"/>
      <c r="P1712" s="275"/>
      <c r="Q1712" s="275" t="str">
        <f t="shared" si="6"/>
        <v/>
      </c>
      <c r="R1712" s="281">
        <f t="shared" si="7"/>
        <v>0</v>
      </c>
      <c r="S1712" s="232" t="str">
        <f t="array" ref="S1712">XLOOKUP(E1712,PESOS!$A$2:$A2624,PESOS!$E$2:$E2624,"")</f>
        <v/>
      </c>
      <c r="T1712" s="223" t="str">
        <f t="shared" si="8"/>
        <v/>
      </c>
      <c r="V1712" s="277" t="str">
        <f t="shared" si="9"/>
        <v/>
      </c>
      <c r="W1712" s="233"/>
    </row>
    <row r="1713">
      <c r="B1713" s="199"/>
      <c r="C1713" s="223"/>
      <c r="E1713" s="223"/>
      <c r="F1713" s="223" t="str">
        <f t="array" ref="F1713">IF(E1713="","",XLOOKUP(E1713,DATOS!$D$6:$D2624,DATOS!$C$6:$C2624,0,0,1))</f>
        <v/>
      </c>
      <c r="G1713" s="189"/>
      <c r="H1713" s="189"/>
      <c r="I1713" s="270"/>
      <c r="J1713" s="270"/>
      <c r="K1713" s="270" t="str">
        <f t="shared" si="3"/>
        <v/>
      </c>
      <c r="L1713" s="271" t="str">
        <f t="shared" si="4"/>
        <v/>
      </c>
      <c r="M1713" s="279"/>
      <c r="N1713" s="282"/>
      <c r="O1713" s="274"/>
      <c r="P1713" s="275"/>
      <c r="Q1713" s="275" t="str">
        <f t="shared" si="6"/>
        <v/>
      </c>
      <c r="R1713" s="281">
        <f t="shared" si="7"/>
        <v>0</v>
      </c>
      <c r="S1713" s="232" t="str">
        <f t="array" ref="S1713">XLOOKUP(E1713,PESOS!$A$2:$A2624,PESOS!$E$2:$E2624,"")</f>
        <v/>
      </c>
      <c r="T1713" s="223" t="str">
        <f t="shared" si="8"/>
        <v/>
      </c>
      <c r="V1713" s="277" t="str">
        <f t="shared" si="9"/>
        <v/>
      </c>
      <c r="W1713" s="233"/>
    </row>
    <row r="1714">
      <c r="B1714" s="199"/>
      <c r="C1714" s="223"/>
      <c r="E1714" s="223"/>
      <c r="F1714" s="223" t="str">
        <f t="array" ref="F1714">IF(E1714="","",XLOOKUP(E1714,DATOS!$D$6:$D2624,DATOS!$C$6:$C2624,0,0,1))</f>
        <v/>
      </c>
      <c r="G1714" s="189"/>
      <c r="H1714" s="189"/>
      <c r="I1714" s="270"/>
      <c r="J1714" s="270"/>
      <c r="K1714" s="270" t="str">
        <f t="shared" si="3"/>
        <v/>
      </c>
      <c r="L1714" s="271" t="str">
        <f t="shared" si="4"/>
        <v/>
      </c>
      <c r="M1714" s="279"/>
      <c r="N1714" s="282"/>
      <c r="O1714" s="274"/>
      <c r="P1714" s="275"/>
      <c r="Q1714" s="275" t="str">
        <f t="shared" si="6"/>
        <v/>
      </c>
      <c r="R1714" s="281">
        <f t="shared" si="7"/>
        <v>0</v>
      </c>
      <c r="S1714" s="232" t="str">
        <f t="array" ref="S1714">XLOOKUP(E1714,PESOS!$A$2:$A2624,PESOS!$E$2:$E2624,"")</f>
        <v/>
      </c>
      <c r="T1714" s="223" t="str">
        <f t="shared" si="8"/>
        <v/>
      </c>
      <c r="V1714" s="277" t="str">
        <f t="shared" si="9"/>
        <v/>
      </c>
      <c r="W1714" s="233"/>
    </row>
    <row r="1715">
      <c r="B1715" s="199"/>
      <c r="C1715" s="223"/>
      <c r="E1715" s="223"/>
      <c r="F1715" s="223" t="str">
        <f t="array" ref="F1715">IF(E1715="","",XLOOKUP(E1715,DATOS!$D$6:$D2624,DATOS!$C$6:$C2624,0,0,1))</f>
        <v/>
      </c>
      <c r="G1715" s="189"/>
      <c r="H1715" s="189"/>
      <c r="I1715" s="270"/>
      <c r="J1715" s="270"/>
      <c r="K1715" s="270" t="str">
        <f t="shared" si="3"/>
        <v/>
      </c>
      <c r="L1715" s="271" t="str">
        <f t="shared" si="4"/>
        <v/>
      </c>
      <c r="M1715" s="279"/>
      <c r="N1715" s="282"/>
      <c r="O1715" s="274"/>
      <c r="P1715" s="275"/>
      <c r="Q1715" s="275" t="str">
        <f t="shared" si="6"/>
        <v/>
      </c>
      <c r="R1715" s="281">
        <f t="shared" si="7"/>
        <v>0</v>
      </c>
      <c r="S1715" s="232" t="str">
        <f t="array" ref="S1715">XLOOKUP(E1715,PESOS!$A$2:$A2624,PESOS!$E$2:$E2624,"")</f>
        <v/>
      </c>
      <c r="T1715" s="223" t="str">
        <f t="shared" si="8"/>
        <v/>
      </c>
      <c r="V1715" s="277" t="str">
        <f t="shared" si="9"/>
        <v/>
      </c>
      <c r="W1715" s="233"/>
    </row>
    <row r="1716">
      <c r="B1716" s="199"/>
      <c r="C1716" s="223"/>
      <c r="E1716" s="223"/>
      <c r="F1716" s="223" t="str">
        <f t="array" ref="F1716">IF(E1716="","",XLOOKUP(E1716,DATOS!$D$6:$D2624,DATOS!$C$6:$C2624,0,0,1))</f>
        <v/>
      </c>
      <c r="G1716" s="189"/>
      <c r="H1716" s="189"/>
      <c r="I1716" s="270"/>
      <c r="J1716" s="270"/>
      <c r="K1716" s="270" t="str">
        <f t="shared" si="3"/>
        <v/>
      </c>
      <c r="L1716" s="271" t="str">
        <f t="shared" si="4"/>
        <v/>
      </c>
      <c r="M1716" s="279"/>
      <c r="N1716" s="282"/>
      <c r="O1716" s="274"/>
      <c r="P1716" s="275"/>
      <c r="Q1716" s="275" t="str">
        <f t="shared" si="6"/>
        <v/>
      </c>
      <c r="R1716" s="281">
        <f t="shared" si="7"/>
        <v>0</v>
      </c>
      <c r="S1716" s="232" t="str">
        <f t="array" ref="S1716">XLOOKUP(E1716,PESOS!$A$2:$A2624,PESOS!$E$2:$E2624,"")</f>
        <v/>
      </c>
      <c r="T1716" s="223" t="str">
        <f t="shared" si="8"/>
        <v/>
      </c>
      <c r="V1716" s="277" t="str">
        <f t="shared" si="9"/>
        <v/>
      </c>
      <c r="W1716" s="233"/>
    </row>
    <row r="1717">
      <c r="B1717" s="199"/>
      <c r="C1717" s="223"/>
      <c r="E1717" s="223"/>
      <c r="F1717" s="223" t="str">
        <f t="array" ref="F1717">IF(E1717="","",XLOOKUP(E1717,DATOS!$D$6:$D2624,DATOS!$C$6:$C2624,0,0,1))</f>
        <v/>
      </c>
      <c r="G1717" s="189"/>
      <c r="H1717" s="189"/>
      <c r="I1717" s="270"/>
      <c r="J1717" s="270"/>
      <c r="K1717" s="270" t="str">
        <f t="shared" si="3"/>
        <v/>
      </c>
      <c r="L1717" s="271" t="str">
        <f t="shared" si="4"/>
        <v/>
      </c>
      <c r="M1717" s="279"/>
      <c r="N1717" s="282"/>
      <c r="O1717" s="274"/>
      <c r="P1717" s="275"/>
      <c r="Q1717" s="275" t="str">
        <f t="shared" si="6"/>
        <v/>
      </c>
      <c r="R1717" s="281">
        <f t="shared" si="7"/>
        <v>0</v>
      </c>
      <c r="S1717" s="232" t="str">
        <f t="array" ref="S1717">XLOOKUP(E1717,PESOS!$A$2:$A2624,PESOS!$E$2:$E2624,"")</f>
        <v/>
      </c>
      <c r="T1717" s="223" t="str">
        <f t="shared" si="8"/>
        <v/>
      </c>
      <c r="V1717" s="277" t="str">
        <f t="shared" si="9"/>
        <v/>
      </c>
      <c r="W1717" s="233"/>
    </row>
    <row r="1718">
      <c r="B1718" s="199"/>
      <c r="C1718" s="223"/>
      <c r="E1718" s="223"/>
      <c r="F1718" s="223" t="str">
        <f t="array" ref="F1718">IF(E1718="","",XLOOKUP(E1718,DATOS!$D$6:$D2624,DATOS!$C$6:$C2624,0,0,1))</f>
        <v/>
      </c>
      <c r="G1718" s="189"/>
      <c r="H1718" s="189"/>
      <c r="I1718" s="270"/>
      <c r="J1718" s="270"/>
      <c r="K1718" s="270" t="str">
        <f t="shared" si="3"/>
        <v/>
      </c>
      <c r="L1718" s="271" t="str">
        <f t="shared" si="4"/>
        <v/>
      </c>
      <c r="M1718" s="279"/>
      <c r="N1718" s="282"/>
      <c r="O1718" s="274"/>
      <c r="P1718" s="275"/>
      <c r="Q1718" s="275" t="str">
        <f t="shared" si="6"/>
        <v/>
      </c>
      <c r="R1718" s="281">
        <f t="shared" si="7"/>
        <v>0</v>
      </c>
      <c r="S1718" s="232" t="str">
        <f t="array" ref="S1718">XLOOKUP(E1718,PESOS!$A$2:$A2624,PESOS!$E$2:$E2624,"")</f>
        <v/>
      </c>
      <c r="T1718" s="223" t="str">
        <f t="shared" si="8"/>
        <v/>
      </c>
      <c r="V1718" s="277" t="str">
        <f t="shared" si="9"/>
        <v/>
      </c>
      <c r="W1718" s="233"/>
    </row>
    <row r="1719">
      <c r="B1719" s="199"/>
      <c r="C1719" s="223"/>
      <c r="E1719" s="223"/>
      <c r="F1719" s="223" t="str">
        <f t="array" ref="F1719">IF(E1719="","",XLOOKUP(E1719,DATOS!$D$6:$D2624,DATOS!$C$6:$C2624,0,0,1))</f>
        <v/>
      </c>
      <c r="G1719" s="189"/>
      <c r="H1719" s="189"/>
      <c r="I1719" s="270"/>
      <c r="J1719" s="270"/>
      <c r="K1719" s="270" t="str">
        <f t="shared" si="3"/>
        <v/>
      </c>
      <c r="L1719" s="271" t="str">
        <f t="shared" si="4"/>
        <v/>
      </c>
      <c r="M1719" s="279"/>
      <c r="N1719" s="282"/>
      <c r="O1719" s="274"/>
      <c r="P1719" s="275"/>
      <c r="Q1719" s="275" t="str">
        <f t="shared" si="6"/>
        <v/>
      </c>
      <c r="R1719" s="281">
        <f t="shared" si="7"/>
        <v>0</v>
      </c>
      <c r="S1719" s="232" t="str">
        <f t="array" ref="S1719">XLOOKUP(E1719,PESOS!$A$2:$A2624,PESOS!$E$2:$E2624,"")</f>
        <v/>
      </c>
      <c r="T1719" s="223" t="str">
        <f t="shared" si="8"/>
        <v/>
      </c>
      <c r="V1719" s="277" t="str">
        <f t="shared" si="9"/>
        <v/>
      </c>
      <c r="W1719" s="233"/>
    </row>
    <row r="1720">
      <c r="B1720" s="199"/>
      <c r="C1720" s="223"/>
      <c r="E1720" s="223"/>
      <c r="F1720" s="223" t="str">
        <f t="array" ref="F1720">IF(E1720="","",XLOOKUP(E1720,DATOS!$D$6:$D2624,DATOS!$C$6:$C2624,0,0,1))</f>
        <v/>
      </c>
      <c r="G1720" s="189"/>
      <c r="H1720" s="189"/>
      <c r="I1720" s="270"/>
      <c r="J1720" s="270"/>
      <c r="K1720" s="270" t="str">
        <f t="shared" si="3"/>
        <v/>
      </c>
      <c r="L1720" s="271" t="str">
        <f t="shared" si="4"/>
        <v/>
      </c>
      <c r="M1720" s="279"/>
      <c r="N1720" s="282"/>
      <c r="O1720" s="274"/>
      <c r="P1720" s="275"/>
      <c r="Q1720" s="275" t="str">
        <f t="shared" si="6"/>
        <v/>
      </c>
      <c r="R1720" s="281">
        <f t="shared" si="7"/>
        <v>0</v>
      </c>
      <c r="S1720" s="232" t="str">
        <f t="array" ref="S1720">XLOOKUP(E1720,PESOS!$A$2:$A2624,PESOS!$E$2:$E2624,"")</f>
        <v/>
      </c>
      <c r="T1720" s="223" t="str">
        <f t="shared" si="8"/>
        <v/>
      </c>
      <c r="V1720" s="277" t="str">
        <f t="shared" si="9"/>
        <v/>
      </c>
      <c r="W1720" s="233"/>
    </row>
    <row r="1721">
      <c r="B1721" s="199"/>
      <c r="C1721" s="223"/>
      <c r="E1721" s="223"/>
      <c r="F1721" s="223" t="str">
        <f t="array" ref="F1721">IF(E1721="","",XLOOKUP(E1721,DATOS!$D$6:$D2624,DATOS!$C$6:$C2624,0,0,1))</f>
        <v/>
      </c>
      <c r="G1721" s="189"/>
      <c r="H1721" s="189"/>
      <c r="I1721" s="270"/>
      <c r="J1721" s="270"/>
      <c r="K1721" s="270" t="str">
        <f t="shared" si="3"/>
        <v/>
      </c>
      <c r="L1721" s="271" t="str">
        <f t="shared" si="4"/>
        <v/>
      </c>
      <c r="M1721" s="279"/>
      <c r="N1721" s="282"/>
      <c r="O1721" s="274"/>
      <c r="P1721" s="275"/>
      <c r="Q1721" s="275" t="str">
        <f t="shared" si="6"/>
        <v/>
      </c>
      <c r="R1721" s="281">
        <f t="shared" si="7"/>
        <v>0</v>
      </c>
      <c r="S1721" s="232" t="str">
        <f t="array" ref="S1721">XLOOKUP(E1721,PESOS!$A$2:$A2624,PESOS!$E$2:$E2624,"")</f>
        <v/>
      </c>
      <c r="T1721" s="223" t="str">
        <f t="shared" si="8"/>
        <v/>
      </c>
      <c r="V1721" s="277" t="str">
        <f t="shared" si="9"/>
        <v/>
      </c>
      <c r="W1721" s="233"/>
    </row>
    <row r="1722">
      <c r="B1722" s="199"/>
      <c r="C1722" s="223"/>
      <c r="E1722" s="223"/>
      <c r="F1722" s="223" t="str">
        <f t="array" ref="F1722">IF(E1722="","",XLOOKUP(E1722,DATOS!$D$6:$D2624,DATOS!$C$6:$C2624,0,0,1))</f>
        <v/>
      </c>
      <c r="G1722" s="189"/>
      <c r="H1722" s="189"/>
      <c r="I1722" s="270"/>
      <c r="J1722" s="270"/>
      <c r="K1722" s="270" t="str">
        <f t="shared" si="3"/>
        <v/>
      </c>
      <c r="L1722" s="271" t="str">
        <f t="shared" si="4"/>
        <v/>
      </c>
      <c r="M1722" s="279"/>
      <c r="N1722" s="282"/>
      <c r="O1722" s="274"/>
      <c r="P1722" s="275"/>
      <c r="Q1722" s="275" t="str">
        <f t="shared" si="6"/>
        <v/>
      </c>
      <c r="R1722" s="281">
        <f t="shared" si="7"/>
        <v>0</v>
      </c>
      <c r="S1722" s="232" t="str">
        <f t="array" ref="S1722">XLOOKUP(E1722,PESOS!$A$2:$A2624,PESOS!$E$2:$E2624,"")</f>
        <v/>
      </c>
      <c r="T1722" s="223" t="str">
        <f t="shared" si="8"/>
        <v/>
      </c>
      <c r="V1722" s="277" t="str">
        <f t="shared" si="9"/>
        <v/>
      </c>
      <c r="W1722" s="233"/>
    </row>
    <row r="1723">
      <c r="B1723" s="199"/>
      <c r="C1723" s="223"/>
      <c r="E1723" s="223"/>
      <c r="F1723" s="223" t="str">
        <f t="array" ref="F1723">IF(E1723="","",XLOOKUP(E1723,DATOS!$D$6:$D2624,DATOS!$C$6:$C2624,0,0,1))</f>
        <v/>
      </c>
      <c r="G1723" s="189"/>
      <c r="H1723" s="189"/>
      <c r="I1723" s="270"/>
      <c r="J1723" s="270"/>
      <c r="K1723" s="270" t="str">
        <f t="shared" si="3"/>
        <v/>
      </c>
      <c r="L1723" s="271" t="str">
        <f t="shared" si="4"/>
        <v/>
      </c>
      <c r="M1723" s="279"/>
      <c r="N1723" s="282"/>
      <c r="O1723" s="274"/>
      <c r="P1723" s="275"/>
      <c r="Q1723" s="275" t="str">
        <f t="shared" si="6"/>
        <v/>
      </c>
      <c r="R1723" s="281">
        <f t="shared" si="7"/>
        <v>0</v>
      </c>
      <c r="S1723" s="232" t="str">
        <f t="array" ref="S1723">XLOOKUP(E1723,PESOS!$A$2:$A2624,PESOS!$E$2:$E2624,"")</f>
        <v/>
      </c>
      <c r="T1723" s="223" t="str">
        <f t="shared" si="8"/>
        <v/>
      </c>
      <c r="V1723" s="277" t="str">
        <f t="shared" si="9"/>
        <v/>
      </c>
      <c r="W1723" s="233"/>
    </row>
    <row r="1724">
      <c r="B1724" s="199"/>
      <c r="C1724" s="223"/>
      <c r="E1724" s="223"/>
      <c r="F1724" s="223" t="str">
        <f t="array" ref="F1724">IF(E1724="","",XLOOKUP(E1724,DATOS!$D$6:$D2624,DATOS!$C$6:$C2624,0,0,1))</f>
        <v/>
      </c>
      <c r="G1724" s="189"/>
      <c r="H1724" s="189"/>
      <c r="I1724" s="270"/>
      <c r="J1724" s="270"/>
      <c r="K1724" s="270" t="str">
        <f t="shared" si="3"/>
        <v/>
      </c>
      <c r="L1724" s="271" t="str">
        <f t="shared" si="4"/>
        <v/>
      </c>
      <c r="M1724" s="279"/>
      <c r="N1724" s="282"/>
      <c r="O1724" s="274"/>
      <c r="P1724" s="275"/>
      <c r="Q1724" s="275" t="str">
        <f t="shared" si="6"/>
        <v/>
      </c>
      <c r="R1724" s="281">
        <f t="shared" si="7"/>
        <v>0</v>
      </c>
      <c r="S1724" s="232" t="str">
        <f t="array" ref="S1724">XLOOKUP(E1724,PESOS!$A$2:$A2624,PESOS!$E$2:$E2624,"")</f>
        <v/>
      </c>
      <c r="T1724" s="223" t="str">
        <f t="shared" si="8"/>
        <v/>
      </c>
      <c r="V1724" s="277" t="str">
        <f t="shared" si="9"/>
        <v/>
      </c>
      <c r="W1724" s="233"/>
    </row>
    <row r="1725">
      <c r="B1725" s="199"/>
      <c r="C1725" s="223"/>
      <c r="E1725" s="223"/>
      <c r="F1725" s="223" t="str">
        <f t="array" ref="F1725">IF(E1725="","",XLOOKUP(E1725,DATOS!$D$6:$D2624,DATOS!$C$6:$C2624,0,0,1))</f>
        <v/>
      </c>
      <c r="G1725" s="189"/>
      <c r="H1725" s="189"/>
      <c r="I1725" s="270"/>
      <c r="J1725" s="270"/>
      <c r="K1725" s="270" t="str">
        <f t="shared" si="3"/>
        <v/>
      </c>
      <c r="L1725" s="271" t="str">
        <f t="shared" si="4"/>
        <v/>
      </c>
      <c r="M1725" s="279"/>
      <c r="N1725" s="282"/>
      <c r="O1725" s="274"/>
      <c r="P1725" s="275"/>
      <c r="Q1725" s="275" t="str">
        <f t="shared" si="6"/>
        <v/>
      </c>
      <c r="R1725" s="281">
        <f t="shared" si="7"/>
        <v>0</v>
      </c>
      <c r="S1725" s="232" t="str">
        <f t="array" ref="S1725">XLOOKUP(E1725,PESOS!$A$2:$A2624,PESOS!$E$2:$E2624,"")</f>
        <v/>
      </c>
      <c r="T1725" s="223" t="str">
        <f t="shared" si="8"/>
        <v/>
      </c>
      <c r="V1725" s="277" t="str">
        <f t="shared" si="9"/>
        <v/>
      </c>
      <c r="W1725" s="233"/>
    </row>
    <row r="1726">
      <c r="B1726" s="199"/>
      <c r="C1726" s="223"/>
      <c r="E1726" s="223"/>
      <c r="F1726" s="223" t="str">
        <f t="array" ref="F1726">IF(E1726="","",XLOOKUP(E1726,DATOS!$D$6:$D2624,DATOS!$C$6:$C2624,0,0,1))</f>
        <v/>
      </c>
      <c r="G1726" s="189"/>
      <c r="H1726" s="189"/>
      <c r="I1726" s="270"/>
      <c r="J1726" s="270"/>
      <c r="K1726" s="270" t="str">
        <f t="shared" si="3"/>
        <v/>
      </c>
      <c r="L1726" s="271" t="str">
        <f t="shared" si="4"/>
        <v/>
      </c>
      <c r="M1726" s="279"/>
      <c r="N1726" s="282"/>
      <c r="O1726" s="274"/>
      <c r="P1726" s="275"/>
      <c r="Q1726" s="275" t="str">
        <f t="shared" si="6"/>
        <v/>
      </c>
      <c r="R1726" s="281">
        <f t="shared" si="7"/>
        <v>0</v>
      </c>
      <c r="S1726" s="232" t="str">
        <f t="array" ref="S1726">XLOOKUP(E1726,PESOS!$A$2:$A2624,PESOS!$E$2:$E2624,"")</f>
        <v/>
      </c>
      <c r="T1726" s="223" t="str">
        <f t="shared" si="8"/>
        <v/>
      </c>
      <c r="V1726" s="277" t="str">
        <f t="shared" si="9"/>
        <v/>
      </c>
      <c r="W1726" s="233"/>
    </row>
    <row r="1727">
      <c r="B1727" s="199"/>
      <c r="C1727" s="223"/>
      <c r="E1727" s="223"/>
      <c r="F1727" s="223" t="str">
        <f t="array" ref="F1727">IF(E1727="","",XLOOKUP(E1727,DATOS!$D$6:$D2624,DATOS!$C$6:$C2624,0,0,1))</f>
        <v/>
      </c>
      <c r="G1727" s="189"/>
      <c r="H1727" s="189"/>
      <c r="I1727" s="270"/>
      <c r="J1727" s="270"/>
      <c r="K1727" s="270" t="str">
        <f t="shared" si="3"/>
        <v/>
      </c>
      <c r="L1727" s="271" t="str">
        <f t="shared" si="4"/>
        <v/>
      </c>
      <c r="M1727" s="279"/>
      <c r="N1727" s="282"/>
      <c r="O1727" s="274"/>
      <c r="P1727" s="275"/>
      <c r="Q1727" s="275" t="str">
        <f t="shared" si="6"/>
        <v/>
      </c>
      <c r="R1727" s="281">
        <f t="shared" si="7"/>
        <v>0</v>
      </c>
      <c r="S1727" s="232" t="str">
        <f t="array" ref="S1727">XLOOKUP(E1727,PESOS!$A$2:$A2624,PESOS!$E$2:$E2624,"")</f>
        <v/>
      </c>
      <c r="T1727" s="223" t="str">
        <f t="shared" si="8"/>
        <v/>
      </c>
      <c r="V1727" s="277" t="str">
        <f t="shared" si="9"/>
        <v/>
      </c>
      <c r="W1727" s="233"/>
    </row>
    <row r="1728">
      <c r="B1728" s="199"/>
      <c r="C1728" s="223"/>
      <c r="E1728" s="223"/>
      <c r="F1728" s="223" t="str">
        <f t="array" ref="F1728">IF(E1728="","",XLOOKUP(E1728,DATOS!$D$6:$D2624,DATOS!$C$6:$C2624,0,0,1))</f>
        <v/>
      </c>
      <c r="G1728" s="189"/>
      <c r="H1728" s="189"/>
      <c r="I1728" s="270"/>
      <c r="J1728" s="270"/>
      <c r="K1728" s="270" t="str">
        <f t="shared" si="3"/>
        <v/>
      </c>
      <c r="L1728" s="271" t="str">
        <f t="shared" si="4"/>
        <v/>
      </c>
      <c r="M1728" s="279"/>
      <c r="N1728" s="282"/>
      <c r="O1728" s="274"/>
      <c r="P1728" s="275"/>
      <c r="Q1728" s="275" t="str">
        <f t="shared" si="6"/>
        <v/>
      </c>
      <c r="R1728" s="281">
        <f t="shared" si="7"/>
        <v>0</v>
      </c>
      <c r="S1728" s="232" t="str">
        <f t="array" ref="S1728">XLOOKUP(E1728,PESOS!$A$2:$A2624,PESOS!$E$2:$E2624,"")</f>
        <v/>
      </c>
      <c r="T1728" s="223" t="str">
        <f t="shared" si="8"/>
        <v/>
      </c>
      <c r="V1728" s="277" t="str">
        <f t="shared" si="9"/>
        <v/>
      </c>
      <c r="W1728" s="233"/>
    </row>
    <row r="1729">
      <c r="B1729" s="199"/>
      <c r="C1729" s="223"/>
      <c r="E1729" s="223"/>
      <c r="F1729" s="223" t="str">
        <f t="array" ref="F1729">IF(E1729="","",XLOOKUP(E1729,DATOS!$D$6:$D2624,DATOS!$C$6:$C2624,0,0,1))</f>
        <v/>
      </c>
      <c r="G1729" s="189"/>
      <c r="H1729" s="189"/>
      <c r="I1729" s="270"/>
      <c r="J1729" s="270"/>
      <c r="K1729" s="270" t="str">
        <f t="shared" si="3"/>
        <v/>
      </c>
      <c r="L1729" s="271" t="str">
        <f t="shared" si="4"/>
        <v/>
      </c>
      <c r="M1729" s="279"/>
      <c r="N1729" s="282"/>
      <c r="O1729" s="274"/>
      <c r="P1729" s="275"/>
      <c r="Q1729" s="275" t="str">
        <f t="shared" si="6"/>
        <v/>
      </c>
      <c r="R1729" s="281">
        <f t="shared" si="7"/>
        <v>0</v>
      </c>
      <c r="S1729" s="232" t="str">
        <f t="array" ref="S1729">XLOOKUP(E1729,PESOS!$A$2:$A2624,PESOS!$E$2:$E2624,"")</f>
        <v/>
      </c>
      <c r="T1729" s="223" t="str">
        <f t="shared" si="8"/>
        <v/>
      </c>
      <c r="V1729" s="277" t="str">
        <f t="shared" si="9"/>
        <v/>
      </c>
      <c r="W1729" s="233"/>
    </row>
    <row r="1730">
      <c r="B1730" s="199"/>
      <c r="C1730" s="223"/>
      <c r="E1730" s="223"/>
      <c r="F1730" s="223" t="str">
        <f t="array" ref="F1730">IF(E1730="","",XLOOKUP(E1730,DATOS!$D$6:$D2624,DATOS!$C$6:$C2624,0,0,1))</f>
        <v/>
      </c>
      <c r="G1730" s="189"/>
      <c r="H1730" s="189"/>
      <c r="I1730" s="270"/>
      <c r="J1730" s="270"/>
      <c r="K1730" s="270" t="str">
        <f t="shared" si="3"/>
        <v/>
      </c>
      <c r="L1730" s="271" t="str">
        <f t="shared" si="4"/>
        <v/>
      </c>
      <c r="M1730" s="279"/>
      <c r="N1730" s="282"/>
      <c r="O1730" s="274"/>
      <c r="P1730" s="275"/>
      <c r="Q1730" s="275" t="str">
        <f t="shared" si="6"/>
        <v/>
      </c>
      <c r="R1730" s="281">
        <f t="shared" si="7"/>
        <v>0</v>
      </c>
      <c r="S1730" s="232" t="str">
        <f t="array" ref="S1730">XLOOKUP(E1730,PESOS!$A$2:$A2624,PESOS!$E$2:$E2624,"")</f>
        <v/>
      </c>
      <c r="T1730" s="223" t="str">
        <f t="shared" si="8"/>
        <v/>
      </c>
      <c r="V1730" s="277" t="str">
        <f t="shared" si="9"/>
        <v/>
      </c>
      <c r="W1730" s="233"/>
    </row>
    <row r="1731">
      <c r="B1731" s="199"/>
      <c r="C1731" s="223"/>
      <c r="E1731" s="223"/>
      <c r="F1731" s="223" t="str">
        <f t="array" ref="F1731">IF(E1731="","",XLOOKUP(E1731,DATOS!$D$6:$D2624,DATOS!$C$6:$C2624,0,0,1))</f>
        <v/>
      </c>
      <c r="G1731" s="189"/>
      <c r="H1731" s="189"/>
      <c r="I1731" s="270"/>
      <c r="J1731" s="270"/>
      <c r="K1731" s="270" t="str">
        <f t="shared" si="3"/>
        <v/>
      </c>
      <c r="L1731" s="271" t="str">
        <f t="shared" si="4"/>
        <v/>
      </c>
      <c r="M1731" s="279"/>
      <c r="N1731" s="282"/>
      <c r="O1731" s="274"/>
      <c r="P1731" s="275"/>
      <c r="Q1731" s="275" t="str">
        <f t="shared" si="6"/>
        <v/>
      </c>
      <c r="R1731" s="281">
        <f t="shared" si="7"/>
        <v>0</v>
      </c>
      <c r="S1731" s="232" t="str">
        <f t="array" ref="S1731">XLOOKUP(E1731,PESOS!$A$2:$A2624,PESOS!$E$2:$E2624,"")</f>
        <v/>
      </c>
      <c r="T1731" s="223" t="str">
        <f t="shared" si="8"/>
        <v/>
      </c>
      <c r="V1731" s="277" t="str">
        <f t="shared" si="9"/>
        <v/>
      </c>
      <c r="W1731" s="233"/>
    </row>
    <row r="1732">
      <c r="B1732" s="199"/>
      <c r="C1732" s="223"/>
      <c r="E1732" s="223"/>
      <c r="F1732" s="223" t="str">
        <f t="array" ref="F1732">IF(E1732="","",XLOOKUP(E1732,DATOS!$D$6:$D2624,DATOS!$C$6:$C2624,0,0,1))</f>
        <v/>
      </c>
      <c r="G1732" s="189"/>
      <c r="H1732" s="189"/>
      <c r="I1732" s="270"/>
      <c r="J1732" s="270"/>
      <c r="K1732" s="270" t="str">
        <f t="shared" si="3"/>
        <v/>
      </c>
      <c r="L1732" s="271" t="str">
        <f t="shared" si="4"/>
        <v/>
      </c>
      <c r="M1732" s="279"/>
      <c r="N1732" s="282"/>
      <c r="O1732" s="274"/>
      <c r="P1732" s="275"/>
      <c r="Q1732" s="275" t="str">
        <f t="shared" si="6"/>
        <v/>
      </c>
      <c r="R1732" s="281">
        <f t="shared" si="7"/>
        <v>0</v>
      </c>
      <c r="S1732" s="232" t="str">
        <f t="array" ref="S1732">XLOOKUP(E1732,PESOS!$A$2:$A2624,PESOS!$E$2:$E2624,"")</f>
        <v/>
      </c>
      <c r="T1732" s="223" t="str">
        <f t="shared" si="8"/>
        <v/>
      </c>
      <c r="V1732" s="277" t="str">
        <f t="shared" si="9"/>
        <v/>
      </c>
      <c r="W1732" s="233"/>
    </row>
    <row r="1733">
      <c r="B1733" s="199"/>
      <c r="C1733" s="223"/>
      <c r="E1733" s="223"/>
      <c r="F1733" s="223" t="str">
        <f t="array" ref="F1733">IF(E1733="","",XLOOKUP(E1733,DATOS!$D$6:$D2624,DATOS!$C$6:$C2624,0,0,1))</f>
        <v/>
      </c>
      <c r="G1733" s="189"/>
      <c r="H1733" s="189"/>
      <c r="I1733" s="270"/>
      <c r="J1733" s="270"/>
      <c r="K1733" s="270" t="str">
        <f t="shared" si="3"/>
        <v/>
      </c>
      <c r="L1733" s="271" t="str">
        <f t="shared" si="4"/>
        <v/>
      </c>
      <c r="M1733" s="279"/>
      <c r="N1733" s="282"/>
      <c r="O1733" s="274"/>
      <c r="P1733" s="275"/>
      <c r="Q1733" s="275" t="str">
        <f t="shared" si="6"/>
        <v/>
      </c>
      <c r="R1733" s="281">
        <f t="shared" si="7"/>
        <v>0</v>
      </c>
      <c r="S1733" s="232" t="str">
        <f t="array" ref="S1733">XLOOKUP(E1733,PESOS!$A$2:$A2624,PESOS!$E$2:$E2624,"")</f>
        <v/>
      </c>
      <c r="T1733" s="223" t="str">
        <f t="shared" si="8"/>
        <v/>
      </c>
      <c r="V1733" s="277" t="str">
        <f t="shared" si="9"/>
        <v/>
      </c>
      <c r="W1733" s="233"/>
    </row>
    <row r="1734">
      <c r="B1734" s="199"/>
      <c r="C1734" s="223"/>
      <c r="E1734" s="223"/>
      <c r="F1734" s="223" t="str">
        <f t="array" ref="F1734">IF(E1734="","",XLOOKUP(E1734,DATOS!$D$6:$D2624,DATOS!$C$6:$C2624,0,0,1))</f>
        <v/>
      </c>
      <c r="G1734" s="189"/>
      <c r="H1734" s="189"/>
      <c r="I1734" s="270"/>
      <c r="J1734" s="270"/>
      <c r="K1734" s="270" t="str">
        <f t="shared" si="3"/>
        <v/>
      </c>
      <c r="L1734" s="271" t="str">
        <f t="shared" si="4"/>
        <v/>
      </c>
      <c r="M1734" s="279"/>
      <c r="N1734" s="282"/>
      <c r="O1734" s="274"/>
      <c r="P1734" s="275"/>
      <c r="Q1734" s="275" t="str">
        <f t="shared" si="6"/>
        <v/>
      </c>
      <c r="R1734" s="281">
        <f t="shared" si="7"/>
        <v>0</v>
      </c>
      <c r="S1734" s="232" t="str">
        <f t="array" ref="S1734">XLOOKUP(E1734,PESOS!$A$2:$A2624,PESOS!$E$2:$E2624,"")</f>
        <v/>
      </c>
      <c r="T1734" s="223" t="str">
        <f t="shared" si="8"/>
        <v/>
      </c>
      <c r="V1734" s="277" t="str">
        <f t="shared" si="9"/>
        <v/>
      </c>
      <c r="W1734" s="233"/>
    </row>
    <row r="1735">
      <c r="B1735" s="199"/>
      <c r="C1735" s="223"/>
      <c r="E1735" s="223"/>
      <c r="F1735" s="223" t="str">
        <f t="array" ref="F1735">IF(E1735="","",XLOOKUP(E1735,DATOS!$D$6:$D2624,DATOS!$C$6:$C2624,0,0,1))</f>
        <v/>
      </c>
      <c r="G1735" s="189"/>
      <c r="H1735" s="189"/>
      <c r="I1735" s="270"/>
      <c r="J1735" s="270"/>
      <c r="K1735" s="270" t="str">
        <f t="shared" si="3"/>
        <v/>
      </c>
      <c r="L1735" s="271" t="str">
        <f t="shared" si="4"/>
        <v/>
      </c>
      <c r="M1735" s="279"/>
      <c r="N1735" s="282"/>
      <c r="O1735" s="274"/>
      <c r="P1735" s="275"/>
      <c r="Q1735" s="275" t="str">
        <f t="shared" si="6"/>
        <v/>
      </c>
      <c r="R1735" s="281">
        <f t="shared" si="7"/>
        <v>0</v>
      </c>
      <c r="S1735" s="232" t="str">
        <f t="array" ref="S1735">XLOOKUP(E1735,PESOS!$A$2:$A2624,PESOS!$E$2:$E2624,"")</f>
        <v/>
      </c>
      <c r="T1735" s="223" t="str">
        <f t="shared" si="8"/>
        <v/>
      </c>
      <c r="V1735" s="277" t="str">
        <f t="shared" si="9"/>
        <v/>
      </c>
      <c r="W1735" s="233"/>
    </row>
    <row r="1736">
      <c r="B1736" s="199"/>
      <c r="C1736" s="223"/>
      <c r="E1736" s="223"/>
      <c r="F1736" s="223" t="str">
        <f t="array" ref="F1736">IF(E1736="","",XLOOKUP(E1736,DATOS!$D$6:$D2624,DATOS!$C$6:$C2624,0,0,1))</f>
        <v/>
      </c>
      <c r="G1736" s="189"/>
      <c r="H1736" s="189"/>
      <c r="I1736" s="270"/>
      <c r="J1736" s="270"/>
      <c r="K1736" s="270" t="str">
        <f t="shared" si="3"/>
        <v/>
      </c>
      <c r="L1736" s="271" t="str">
        <f t="shared" si="4"/>
        <v/>
      </c>
      <c r="M1736" s="279"/>
      <c r="N1736" s="282"/>
      <c r="O1736" s="274"/>
      <c r="P1736" s="275"/>
      <c r="Q1736" s="275" t="str">
        <f t="shared" si="6"/>
        <v/>
      </c>
      <c r="R1736" s="281">
        <f t="shared" si="7"/>
        <v>0</v>
      </c>
      <c r="S1736" s="232" t="str">
        <f t="array" ref="S1736">XLOOKUP(E1736,PESOS!$A$2:$A2624,PESOS!$E$2:$E2624,"")</f>
        <v/>
      </c>
      <c r="T1736" s="223" t="str">
        <f t="shared" si="8"/>
        <v/>
      </c>
      <c r="V1736" s="277" t="str">
        <f t="shared" si="9"/>
        <v/>
      </c>
      <c r="W1736" s="233"/>
    </row>
    <row r="1737">
      <c r="B1737" s="199"/>
      <c r="C1737" s="223"/>
      <c r="E1737" s="223"/>
      <c r="F1737" s="223" t="str">
        <f t="array" ref="F1737">IF(E1737="","",XLOOKUP(E1737,DATOS!$D$6:$D2624,DATOS!$C$6:$C2624,0,0,1))</f>
        <v/>
      </c>
      <c r="G1737" s="189"/>
      <c r="H1737" s="189"/>
      <c r="I1737" s="270"/>
      <c r="J1737" s="270"/>
      <c r="K1737" s="270" t="str">
        <f t="shared" si="3"/>
        <v/>
      </c>
      <c r="L1737" s="271" t="str">
        <f t="shared" si="4"/>
        <v/>
      </c>
      <c r="M1737" s="279"/>
      <c r="N1737" s="282"/>
      <c r="O1737" s="274"/>
      <c r="P1737" s="275"/>
      <c r="Q1737" s="275" t="str">
        <f t="shared" si="6"/>
        <v/>
      </c>
      <c r="R1737" s="281">
        <f t="shared" si="7"/>
        <v>0</v>
      </c>
      <c r="S1737" s="232" t="str">
        <f t="array" ref="S1737">XLOOKUP(E1737,PESOS!$A$2:$A2624,PESOS!$E$2:$E2624,"")</f>
        <v/>
      </c>
      <c r="T1737" s="223" t="str">
        <f t="shared" si="8"/>
        <v/>
      </c>
      <c r="V1737" s="277" t="str">
        <f t="shared" si="9"/>
        <v/>
      </c>
      <c r="W1737" s="233"/>
    </row>
    <row r="1738">
      <c r="B1738" s="199"/>
      <c r="C1738" s="223"/>
      <c r="E1738" s="223"/>
      <c r="F1738" s="223" t="str">
        <f t="array" ref="F1738">IF(E1738="","",XLOOKUP(E1738,DATOS!$D$6:$D2624,DATOS!$C$6:$C2624,0,0,1))</f>
        <v/>
      </c>
      <c r="G1738" s="189"/>
      <c r="H1738" s="189"/>
      <c r="I1738" s="270"/>
      <c r="J1738" s="270"/>
      <c r="K1738" s="270" t="str">
        <f t="shared" si="3"/>
        <v/>
      </c>
      <c r="L1738" s="271" t="str">
        <f t="shared" si="4"/>
        <v/>
      </c>
      <c r="M1738" s="279"/>
      <c r="N1738" s="282"/>
      <c r="O1738" s="274"/>
      <c r="P1738" s="275"/>
      <c r="Q1738" s="275" t="str">
        <f t="shared" si="6"/>
        <v/>
      </c>
      <c r="R1738" s="281">
        <f t="shared" si="7"/>
        <v>0</v>
      </c>
      <c r="S1738" s="232" t="str">
        <f t="array" ref="S1738">XLOOKUP(E1738,PESOS!$A$2:$A2624,PESOS!$E$2:$E2624,"")</f>
        <v/>
      </c>
      <c r="T1738" s="223" t="str">
        <f t="shared" si="8"/>
        <v/>
      </c>
      <c r="V1738" s="277" t="str">
        <f t="shared" si="9"/>
        <v/>
      </c>
      <c r="W1738" s="233"/>
    </row>
    <row r="1739">
      <c r="B1739" s="199"/>
      <c r="C1739" s="223"/>
      <c r="E1739" s="223"/>
      <c r="F1739" s="223" t="str">
        <f t="array" ref="F1739">IF(E1739="","",XLOOKUP(E1739,DATOS!$D$6:$D2624,DATOS!$C$6:$C2624,0,0,1))</f>
        <v/>
      </c>
      <c r="G1739" s="189"/>
      <c r="H1739" s="189"/>
      <c r="I1739" s="270"/>
      <c r="J1739" s="270"/>
      <c r="K1739" s="270" t="str">
        <f t="shared" si="3"/>
        <v/>
      </c>
      <c r="L1739" s="271" t="str">
        <f t="shared" si="4"/>
        <v/>
      </c>
      <c r="M1739" s="279"/>
      <c r="N1739" s="282"/>
      <c r="O1739" s="274"/>
      <c r="P1739" s="275"/>
      <c r="Q1739" s="275" t="str">
        <f t="shared" si="6"/>
        <v/>
      </c>
      <c r="R1739" s="281">
        <f t="shared" si="7"/>
        <v>0</v>
      </c>
      <c r="S1739" s="232" t="str">
        <f t="array" ref="S1739">XLOOKUP(E1739,PESOS!$A$2:$A2624,PESOS!$E$2:$E2624,"")</f>
        <v/>
      </c>
      <c r="T1739" s="223" t="str">
        <f t="shared" si="8"/>
        <v/>
      </c>
      <c r="V1739" s="277" t="str">
        <f t="shared" si="9"/>
        <v/>
      </c>
      <c r="W1739" s="233"/>
    </row>
    <row r="1740">
      <c r="B1740" s="199"/>
      <c r="C1740" s="223"/>
      <c r="E1740" s="223"/>
      <c r="F1740" s="223" t="str">
        <f t="array" ref="F1740">IF(E1740="","",XLOOKUP(E1740,DATOS!$D$6:$D2624,DATOS!$C$6:$C2624,0,0,1))</f>
        <v/>
      </c>
      <c r="G1740" s="189"/>
      <c r="H1740" s="189"/>
      <c r="I1740" s="270"/>
      <c r="J1740" s="270"/>
      <c r="K1740" s="270" t="str">
        <f t="shared" si="3"/>
        <v/>
      </c>
      <c r="L1740" s="271" t="str">
        <f t="shared" si="4"/>
        <v/>
      </c>
      <c r="M1740" s="279"/>
      <c r="N1740" s="282"/>
      <c r="O1740" s="274"/>
      <c r="P1740" s="275"/>
      <c r="Q1740" s="275" t="str">
        <f t="shared" si="6"/>
        <v/>
      </c>
      <c r="R1740" s="281">
        <f t="shared" si="7"/>
        <v>0</v>
      </c>
      <c r="S1740" s="232" t="str">
        <f t="array" ref="S1740">XLOOKUP(E1740,PESOS!$A$2:$A2624,PESOS!$E$2:$E2624,"")</f>
        <v/>
      </c>
      <c r="T1740" s="223" t="str">
        <f t="shared" si="8"/>
        <v/>
      </c>
      <c r="V1740" s="277" t="str">
        <f t="shared" si="9"/>
        <v/>
      </c>
      <c r="W1740" s="233"/>
    </row>
    <row r="1741">
      <c r="B1741" s="199"/>
      <c r="C1741" s="223"/>
      <c r="E1741" s="223"/>
      <c r="F1741" s="223" t="str">
        <f t="array" ref="F1741">IF(E1741="","",XLOOKUP(E1741,DATOS!$D$6:$D2624,DATOS!$C$6:$C2624,0,0,1))</f>
        <v/>
      </c>
      <c r="G1741" s="189"/>
      <c r="H1741" s="189"/>
      <c r="I1741" s="270"/>
      <c r="J1741" s="270"/>
      <c r="K1741" s="270" t="str">
        <f t="shared" si="3"/>
        <v/>
      </c>
      <c r="L1741" s="271" t="str">
        <f t="shared" si="4"/>
        <v/>
      </c>
      <c r="M1741" s="279"/>
      <c r="N1741" s="282"/>
      <c r="O1741" s="274"/>
      <c r="P1741" s="275"/>
      <c r="Q1741" s="275" t="str">
        <f t="shared" si="6"/>
        <v/>
      </c>
      <c r="R1741" s="281">
        <f t="shared" si="7"/>
        <v>0</v>
      </c>
      <c r="S1741" s="232" t="str">
        <f t="array" ref="S1741">XLOOKUP(E1741,PESOS!$A$2:$A2624,PESOS!$E$2:$E2624,"")</f>
        <v/>
      </c>
      <c r="T1741" s="223" t="str">
        <f t="shared" si="8"/>
        <v/>
      </c>
      <c r="V1741" s="277" t="str">
        <f t="shared" si="9"/>
        <v/>
      </c>
      <c r="W1741" s="233"/>
    </row>
    <row r="1742">
      <c r="B1742" s="199"/>
      <c r="C1742" s="223"/>
      <c r="E1742" s="223"/>
      <c r="F1742" s="223" t="str">
        <f t="array" ref="F1742">IF(E1742="","",XLOOKUP(E1742,DATOS!$D$6:$D2624,DATOS!$C$6:$C2624,0,0,1))</f>
        <v/>
      </c>
      <c r="G1742" s="189"/>
      <c r="H1742" s="189"/>
      <c r="I1742" s="270"/>
      <c r="J1742" s="270"/>
      <c r="K1742" s="270" t="str">
        <f t="shared" si="3"/>
        <v/>
      </c>
      <c r="L1742" s="271" t="str">
        <f t="shared" si="4"/>
        <v/>
      </c>
      <c r="M1742" s="279"/>
      <c r="N1742" s="282"/>
      <c r="O1742" s="274"/>
      <c r="P1742" s="275"/>
      <c r="Q1742" s="275" t="str">
        <f t="shared" si="6"/>
        <v/>
      </c>
      <c r="R1742" s="281">
        <f t="shared" si="7"/>
        <v>0</v>
      </c>
      <c r="S1742" s="232" t="str">
        <f t="array" ref="S1742">XLOOKUP(E1742,PESOS!$A$2:$A2624,PESOS!$E$2:$E2624,"")</f>
        <v/>
      </c>
      <c r="T1742" s="223" t="str">
        <f t="shared" si="8"/>
        <v/>
      </c>
      <c r="V1742" s="277" t="str">
        <f t="shared" si="9"/>
        <v/>
      </c>
      <c r="W1742" s="233"/>
    </row>
    <row r="1743">
      <c r="B1743" s="199"/>
      <c r="C1743" s="223"/>
      <c r="E1743" s="223"/>
      <c r="F1743" s="223" t="str">
        <f t="array" ref="F1743">IF(E1743="","",XLOOKUP(E1743,DATOS!$D$6:$D2624,DATOS!$C$6:$C2624,0,0,1))</f>
        <v/>
      </c>
      <c r="G1743" s="189"/>
      <c r="H1743" s="189"/>
      <c r="I1743" s="270"/>
      <c r="J1743" s="270"/>
      <c r="K1743" s="270" t="str">
        <f t="shared" si="3"/>
        <v/>
      </c>
      <c r="L1743" s="271" t="str">
        <f t="shared" si="4"/>
        <v/>
      </c>
      <c r="M1743" s="279"/>
      <c r="N1743" s="282"/>
      <c r="O1743" s="274"/>
      <c r="P1743" s="275"/>
      <c r="Q1743" s="275" t="str">
        <f t="shared" si="6"/>
        <v/>
      </c>
      <c r="R1743" s="281">
        <f t="shared" si="7"/>
        <v>0</v>
      </c>
      <c r="S1743" s="232" t="str">
        <f t="array" ref="S1743">XLOOKUP(E1743,PESOS!$A$2:$A2624,PESOS!$E$2:$E2624,"")</f>
        <v/>
      </c>
      <c r="T1743" s="223" t="str">
        <f t="shared" si="8"/>
        <v/>
      </c>
      <c r="V1743" s="277" t="str">
        <f t="shared" si="9"/>
        <v/>
      </c>
      <c r="W1743" s="233"/>
    </row>
    <row r="1744">
      <c r="B1744" s="199"/>
      <c r="C1744" s="223"/>
      <c r="E1744" s="223"/>
      <c r="F1744" s="223" t="str">
        <f t="array" ref="F1744">IF(E1744="","",XLOOKUP(E1744,DATOS!$D$6:$D2624,DATOS!$C$6:$C2624,0,0,1))</f>
        <v/>
      </c>
      <c r="G1744" s="189"/>
      <c r="H1744" s="189"/>
      <c r="I1744" s="270"/>
      <c r="J1744" s="270"/>
      <c r="K1744" s="270" t="str">
        <f t="shared" si="3"/>
        <v/>
      </c>
      <c r="L1744" s="271" t="str">
        <f t="shared" si="4"/>
        <v/>
      </c>
      <c r="M1744" s="279"/>
      <c r="N1744" s="282"/>
      <c r="O1744" s="274"/>
      <c r="P1744" s="275"/>
      <c r="Q1744" s="275" t="str">
        <f t="shared" si="6"/>
        <v/>
      </c>
      <c r="R1744" s="281">
        <f t="shared" si="7"/>
        <v>0</v>
      </c>
      <c r="S1744" s="232" t="str">
        <f t="array" ref="S1744">XLOOKUP(E1744,PESOS!$A$2:$A2624,PESOS!$E$2:$E2624,"")</f>
        <v/>
      </c>
      <c r="T1744" s="223" t="str">
        <f t="shared" si="8"/>
        <v/>
      </c>
      <c r="V1744" s="277" t="str">
        <f t="shared" si="9"/>
        <v/>
      </c>
      <c r="W1744" s="233"/>
    </row>
    <row r="1745">
      <c r="B1745" s="199"/>
      <c r="C1745" s="223"/>
      <c r="E1745" s="223"/>
      <c r="F1745" s="223" t="str">
        <f t="array" ref="F1745">IF(E1745="","",XLOOKUP(E1745,DATOS!$D$6:$D2624,DATOS!$C$6:$C2624,0,0,1))</f>
        <v/>
      </c>
      <c r="G1745" s="189"/>
      <c r="H1745" s="189"/>
      <c r="I1745" s="270"/>
      <c r="J1745" s="270"/>
      <c r="K1745" s="270" t="str">
        <f t="shared" si="3"/>
        <v/>
      </c>
      <c r="L1745" s="271" t="str">
        <f t="shared" si="4"/>
        <v/>
      </c>
      <c r="M1745" s="279"/>
      <c r="N1745" s="282"/>
      <c r="O1745" s="274"/>
      <c r="P1745" s="275"/>
      <c r="Q1745" s="275" t="str">
        <f t="shared" si="6"/>
        <v/>
      </c>
      <c r="R1745" s="281">
        <f t="shared" si="7"/>
        <v>0</v>
      </c>
      <c r="S1745" s="232" t="str">
        <f t="array" ref="S1745">XLOOKUP(E1745,PESOS!$A$2:$A2624,PESOS!$E$2:$E2624,"")</f>
        <v/>
      </c>
      <c r="T1745" s="223" t="str">
        <f t="shared" si="8"/>
        <v/>
      </c>
      <c r="V1745" s="277" t="str">
        <f t="shared" si="9"/>
        <v/>
      </c>
      <c r="W1745" s="233"/>
    </row>
    <row r="1746">
      <c r="B1746" s="199"/>
      <c r="C1746" s="223"/>
      <c r="E1746" s="223"/>
      <c r="F1746" s="223" t="str">
        <f t="array" ref="F1746">IF(E1746="","",XLOOKUP(E1746,DATOS!$D$6:$D2624,DATOS!$C$6:$C2624,0,0,1))</f>
        <v/>
      </c>
      <c r="G1746" s="189"/>
      <c r="H1746" s="189"/>
      <c r="I1746" s="270"/>
      <c r="J1746" s="270"/>
      <c r="K1746" s="270" t="str">
        <f t="shared" si="3"/>
        <v/>
      </c>
      <c r="L1746" s="271" t="str">
        <f t="shared" si="4"/>
        <v/>
      </c>
      <c r="M1746" s="279"/>
      <c r="N1746" s="282"/>
      <c r="O1746" s="274"/>
      <c r="P1746" s="275"/>
      <c r="Q1746" s="275" t="str">
        <f t="shared" si="6"/>
        <v/>
      </c>
      <c r="R1746" s="281">
        <f t="shared" si="7"/>
        <v>0</v>
      </c>
      <c r="S1746" s="232" t="str">
        <f t="array" ref="S1746">XLOOKUP(E1746,PESOS!$A$2:$A2624,PESOS!$E$2:$E2624,"")</f>
        <v/>
      </c>
      <c r="T1746" s="223" t="str">
        <f t="shared" si="8"/>
        <v/>
      </c>
      <c r="V1746" s="277" t="str">
        <f t="shared" si="9"/>
        <v/>
      </c>
      <c r="W1746" s="233"/>
    </row>
    <row r="1747">
      <c r="B1747" s="199"/>
      <c r="C1747" s="223"/>
      <c r="E1747" s="223"/>
      <c r="F1747" s="223" t="str">
        <f t="array" ref="F1747">IF(E1747="","",XLOOKUP(E1747,DATOS!$D$6:$D2624,DATOS!$C$6:$C2624,0,0,1))</f>
        <v/>
      </c>
      <c r="G1747" s="189"/>
      <c r="H1747" s="189"/>
      <c r="I1747" s="270"/>
      <c r="J1747" s="270"/>
      <c r="K1747" s="270" t="str">
        <f t="shared" si="3"/>
        <v/>
      </c>
      <c r="L1747" s="271" t="str">
        <f t="shared" si="4"/>
        <v/>
      </c>
      <c r="M1747" s="279"/>
      <c r="N1747" s="282"/>
      <c r="O1747" s="274"/>
      <c r="P1747" s="275"/>
      <c r="Q1747" s="275" t="str">
        <f t="shared" si="6"/>
        <v/>
      </c>
      <c r="R1747" s="281">
        <f t="shared" si="7"/>
        <v>0</v>
      </c>
      <c r="S1747" s="232" t="str">
        <f t="array" ref="S1747">XLOOKUP(E1747,PESOS!$A$2:$A2624,PESOS!$E$2:$E2624,"")</f>
        <v/>
      </c>
      <c r="T1747" s="223" t="str">
        <f t="shared" si="8"/>
        <v/>
      </c>
      <c r="V1747" s="277" t="str">
        <f t="shared" si="9"/>
        <v/>
      </c>
      <c r="W1747" s="233"/>
    </row>
    <row r="1748">
      <c r="B1748" s="199"/>
      <c r="C1748" s="223"/>
      <c r="E1748" s="223"/>
      <c r="F1748" s="223" t="str">
        <f t="array" ref="F1748">IF(E1748="","",XLOOKUP(E1748,DATOS!$D$6:$D2624,DATOS!$C$6:$C2624,0,0,1))</f>
        <v/>
      </c>
      <c r="G1748" s="189"/>
      <c r="H1748" s="189"/>
      <c r="I1748" s="270"/>
      <c r="J1748" s="270"/>
      <c r="K1748" s="270" t="str">
        <f t="shared" si="3"/>
        <v/>
      </c>
      <c r="L1748" s="271" t="str">
        <f t="shared" si="4"/>
        <v/>
      </c>
      <c r="M1748" s="279"/>
      <c r="N1748" s="282"/>
      <c r="O1748" s="274"/>
      <c r="P1748" s="275"/>
      <c r="Q1748" s="275" t="str">
        <f t="shared" si="6"/>
        <v/>
      </c>
      <c r="R1748" s="281">
        <f t="shared" si="7"/>
        <v>0</v>
      </c>
      <c r="S1748" s="232" t="str">
        <f t="array" ref="S1748">XLOOKUP(E1748,PESOS!$A$2:$A2624,PESOS!$E$2:$E2624,"")</f>
        <v/>
      </c>
      <c r="T1748" s="223" t="str">
        <f t="shared" si="8"/>
        <v/>
      </c>
      <c r="V1748" s="277" t="str">
        <f t="shared" si="9"/>
        <v/>
      </c>
      <c r="W1748" s="233"/>
    </row>
    <row r="1749">
      <c r="B1749" s="199"/>
      <c r="C1749" s="223"/>
      <c r="E1749" s="223"/>
      <c r="F1749" s="223" t="str">
        <f t="array" ref="F1749">IF(E1749="","",XLOOKUP(E1749,DATOS!$D$6:$D2624,DATOS!$C$6:$C2624,0,0,1))</f>
        <v/>
      </c>
      <c r="G1749" s="189"/>
      <c r="H1749" s="189"/>
      <c r="I1749" s="270"/>
      <c r="J1749" s="270"/>
      <c r="K1749" s="270" t="str">
        <f t="shared" si="3"/>
        <v/>
      </c>
      <c r="L1749" s="271" t="str">
        <f t="shared" si="4"/>
        <v/>
      </c>
      <c r="M1749" s="279"/>
      <c r="N1749" s="282"/>
      <c r="O1749" s="274"/>
      <c r="P1749" s="275"/>
      <c r="Q1749" s="275" t="str">
        <f t="shared" si="6"/>
        <v/>
      </c>
      <c r="R1749" s="281">
        <f t="shared" si="7"/>
        <v>0</v>
      </c>
      <c r="S1749" s="232" t="str">
        <f t="array" ref="S1749">XLOOKUP(E1749,PESOS!$A$2:$A2624,PESOS!$E$2:$E2624,"")</f>
        <v/>
      </c>
      <c r="T1749" s="223" t="str">
        <f t="shared" si="8"/>
        <v/>
      </c>
      <c r="V1749" s="277" t="str">
        <f t="shared" si="9"/>
        <v/>
      </c>
      <c r="W1749" s="233"/>
    </row>
    <row r="1750">
      <c r="B1750" s="199"/>
      <c r="C1750" s="223"/>
      <c r="E1750" s="223"/>
      <c r="F1750" s="223" t="str">
        <f t="array" ref="F1750">IF(E1750="","",XLOOKUP(E1750,DATOS!$D$6:$D2624,DATOS!$C$6:$C2624,0,0,1))</f>
        <v/>
      </c>
      <c r="G1750" s="189"/>
      <c r="H1750" s="189"/>
      <c r="I1750" s="270"/>
      <c r="J1750" s="270"/>
      <c r="K1750" s="270" t="str">
        <f t="shared" si="3"/>
        <v/>
      </c>
      <c r="L1750" s="271" t="str">
        <f t="shared" si="4"/>
        <v/>
      </c>
      <c r="M1750" s="279"/>
      <c r="N1750" s="282"/>
      <c r="O1750" s="274"/>
      <c r="P1750" s="275"/>
      <c r="Q1750" s="275" t="str">
        <f t="shared" si="6"/>
        <v/>
      </c>
      <c r="R1750" s="281">
        <f t="shared" si="7"/>
        <v>0</v>
      </c>
      <c r="S1750" s="232" t="str">
        <f t="array" ref="S1750">XLOOKUP(E1750,PESOS!$A$2:$A2624,PESOS!$E$2:$E2624,"")</f>
        <v/>
      </c>
      <c r="T1750" s="223" t="str">
        <f t="shared" si="8"/>
        <v/>
      </c>
      <c r="V1750" s="277" t="str">
        <f t="shared" si="9"/>
        <v/>
      </c>
      <c r="W1750" s="233"/>
    </row>
    <row r="1751">
      <c r="B1751" s="199"/>
      <c r="C1751" s="223"/>
      <c r="E1751" s="223"/>
      <c r="F1751" s="223" t="str">
        <f t="array" ref="F1751">IF(E1751="","",XLOOKUP(E1751,DATOS!$D$6:$D2624,DATOS!$C$6:$C2624,0,0,1))</f>
        <v/>
      </c>
      <c r="G1751" s="189"/>
      <c r="H1751" s="189"/>
      <c r="I1751" s="270"/>
      <c r="J1751" s="270"/>
      <c r="K1751" s="270" t="str">
        <f t="shared" si="3"/>
        <v/>
      </c>
      <c r="L1751" s="271" t="str">
        <f t="shared" si="4"/>
        <v/>
      </c>
      <c r="M1751" s="279"/>
      <c r="N1751" s="282"/>
      <c r="O1751" s="274"/>
      <c r="P1751" s="275"/>
      <c r="Q1751" s="275" t="str">
        <f t="shared" si="6"/>
        <v/>
      </c>
      <c r="R1751" s="281">
        <f t="shared" si="7"/>
        <v>0</v>
      </c>
      <c r="S1751" s="232" t="str">
        <f t="array" ref="S1751">XLOOKUP(E1751,PESOS!$A$2:$A2624,PESOS!$E$2:$E2624,"")</f>
        <v/>
      </c>
      <c r="T1751" s="223" t="str">
        <f t="shared" si="8"/>
        <v/>
      </c>
      <c r="V1751" s="277" t="str">
        <f t="shared" si="9"/>
        <v/>
      </c>
      <c r="W1751" s="233"/>
    </row>
    <row r="1752">
      <c r="B1752" s="199"/>
      <c r="C1752" s="223"/>
      <c r="E1752" s="223"/>
      <c r="F1752" s="223" t="str">
        <f t="array" ref="F1752">IF(E1752="","",XLOOKUP(E1752,DATOS!$D$6:$D2624,DATOS!$C$6:$C2624,0,0,1))</f>
        <v/>
      </c>
      <c r="G1752" s="189"/>
      <c r="H1752" s="189"/>
      <c r="I1752" s="270"/>
      <c r="J1752" s="270"/>
      <c r="K1752" s="270" t="str">
        <f t="shared" si="3"/>
        <v/>
      </c>
      <c r="L1752" s="271" t="str">
        <f t="shared" si="4"/>
        <v/>
      </c>
      <c r="M1752" s="279"/>
      <c r="N1752" s="282"/>
      <c r="O1752" s="274"/>
      <c r="P1752" s="275"/>
      <c r="Q1752" s="275" t="str">
        <f t="shared" si="6"/>
        <v/>
      </c>
      <c r="R1752" s="281">
        <f t="shared" si="7"/>
        <v>0</v>
      </c>
      <c r="S1752" s="232" t="str">
        <f t="array" ref="S1752">XLOOKUP(E1752,PESOS!$A$2:$A2624,PESOS!$E$2:$E2624,"")</f>
        <v/>
      </c>
      <c r="T1752" s="223" t="str">
        <f t="shared" si="8"/>
        <v/>
      </c>
      <c r="V1752" s="277" t="str">
        <f t="shared" si="9"/>
        <v/>
      </c>
      <c r="W1752" s="233"/>
    </row>
    <row r="1753">
      <c r="B1753" s="199"/>
      <c r="C1753" s="223"/>
      <c r="E1753" s="223"/>
      <c r="F1753" s="223" t="str">
        <f t="array" ref="F1753">IF(E1753="","",XLOOKUP(E1753,DATOS!$D$6:$D2624,DATOS!$C$6:$C2624,0,0,1))</f>
        <v/>
      </c>
      <c r="G1753" s="189"/>
      <c r="H1753" s="189"/>
      <c r="I1753" s="270"/>
      <c r="J1753" s="270"/>
      <c r="K1753" s="270" t="str">
        <f t="shared" si="3"/>
        <v/>
      </c>
      <c r="L1753" s="271" t="str">
        <f t="shared" si="4"/>
        <v/>
      </c>
      <c r="M1753" s="279"/>
      <c r="N1753" s="282"/>
      <c r="O1753" s="274"/>
      <c r="P1753" s="275"/>
      <c r="Q1753" s="275" t="str">
        <f t="shared" si="6"/>
        <v/>
      </c>
      <c r="R1753" s="281">
        <f t="shared" si="7"/>
        <v>0</v>
      </c>
      <c r="S1753" s="232" t="str">
        <f t="array" ref="S1753">XLOOKUP(E1753,PESOS!$A$2:$A2624,PESOS!$E$2:$E2624,"")</f>
        <v/>
      </c>
      <c r="T1753" s="223" t="str">
        <f t="shared" si="8"/>
        <v/>
      </c>
      <c r="V1753" s="277" t="str">
        <f t="shared" si="9"/>
        <v/>
      </c>
      <c r="W1753" s="233"/>
    </row>
    <row r="1754">
      <c r="B1754" s="199"/>
      <c r="C1754" s="223"/>
      <c r="E1754" s="223"/>
      <c r="F1754" s="223" t="str">
        <f t="array" ref="F1754">IF(E1754="","",XLOOKUP(E1754,DATOS!$D$6:$D2624,DATOS!$C$6:$C2624,0,0,1))</f>
        <v/>
      </c>
      <c r="G1754" s="189"/>
      <c r="H1754" s="189"/>
      <c r="I1754" s="270"/>
      <c r="J1754" s="270"/>
      <c r="K1754" s="270" t="str">
        <f t="shared" si="3"/>
        <v/>
      </c>
      <c r="L1754" s="271" t="str">
        <f t="shared" si="4"/>
        <v/>
      </c>
      <c r="M1754" s="279"/>
      <c r="N1754" s="282"/>
      <c r="O1754" s="274"/>
      <c r="P1754" s="275"/>
      <c r="Q1754" s="275" t="str">
        <f t="shared" si="6"/>
        <v/>
      </c>
      <c r="R1754" s="281">
        <f t="shared" si="7"/>
        <v>0</v>
      </c>
      <c r="S1754" s="232" t="str">
        <f t="array" ref="S1754">XLOOKUP(E1754,PESOS!$A$2:$A2624,PESOS!$E$2:$E2624,"")</f>
        <v/>
      </c>
      <c r="T1754" s="223" t="str">
        <f t="shared" si="8"/>
        <v/>
      </c>
      <c r="V1754" s="277" t="str">
        <f t="shared" si="9"/>
        <v/>
      </c>
      <c r="W1754" s="233"/>
    </row>
    <row r="1755">
      <c r="B1755" s="199"/>
      <c r="C1755" s="223"/>
      <c r="E1755" s="223"/>
      <c r="F1755" s="223" t="str">
        <f t="array" ref="F1755">IF(E1755="","",XLOOKUP(E1755,DATOS!$D$6:$D2624,DATOS!$C$6:$C2624,0,0,1))</f>
        <v/>
      </c>
      <c r="G1755" s="189"/>
      <c r="H1755" s="189"/>
      <c r="I1755" s="270"/>
      <c r="J1755" s="270"/>
      <c r="K1755" s="270" t="str">
        <f t="shared" si="3"/>
        <v/>
      </c>
      <c r="L1755" s="271" t="str">
        <f t="shared" si="4"/>
        <v/>
      </c>
      <c r="M1755" s="279"/>
      <c r="N1755" s="282"/>
      <c r="O1755" s="274"/>
      <c r="P1755" s="275"/>
      <c r="Q1755" s="275" t="str">
        <f t="shared" si="6"/>
        <v/>
      </c>
      <c r="R1755" s="281">
        <f t="shared" si="7"/>
        <v>0</v>
      </c>
      <c r="S1755" s="232" t="str">
        <f t="array" ref="S1755">XLOOKUP(E1755,PESOS!$A$2:$A2624,PESOS!$E$2:$E2624,"")</f>
        <v/>
      </c>
      <c r="T1755" s="223" t="str">
        <f t="shared" si="8"/>
        <v/>
      </c>
      <c r="V1755" s="277" t="str">
        <f t="shared" si="9"/>
        <v/>
      </c>
      <c r="W1755" s="233"/>
    </row>
    <row r="1756">
      <c r="B1756" s="199"/>
      <c r="C1756" s="223"/>
      <c r="E1756" s="223"/>
      <c r="F1756" s="223" t="str">
        <f t="array" ref="F1756">IF(E1756="","",XLOOKUP(E1756,DATOS!$D$6:$D2624,DATOS!$C$6:$C2624,0,0,1))</f>
        <v/>
      </c>
      <c r="G1756" s="189"/>
      <c r="H1756" s="189"/>
      <c r="I1756" s="270"/>
      <c r="J1756" s="270"/>
      <c r="K1756" s="270" t="str">
        <f t="shared" si="3"/>
        <v/>
      </c>
      <c r="L1756" s="271" t="str">
        <f t="shared" si="4"/>
        <v/>
      </c>
      <c r="M1756" s="279"/>
      <c r="N1756" s="282"/>
      <c r="O1756" s="274"/>
      <c r="P1756" s="275"/>
      <c r="Q1756" s="275" t="str">
        <f t="shared" si="6"/>
        <v/>
      </c>
      <c r="R1756" s="281">
        <f t="shared" si="7"/>
        <v>0</v>
      </c>
      <c r="S1756" s="232" t="str">
        <f t="array" ref="S1756">XLOOKUP(E1756,PESOS!$A$2:$A2624,PESOS!$E$2:$E2624,"")</f>
        <v/>
      </c>
      <c r="T1756" s="223" t="str">
        <f t="shared" si="8"/>
        <v/>
      </c>
      <c r="V1756" s="277" t="str">
        <f t="shared" si="9"/>
        <v/>
      </c>
      <c r="W1756" s="233"/>
    </row>
    <row r="1757">
      <c r="B1757" s="199"/>
      <c r="C1757" s="223"/>
      <c r="E1757" s="223"/>
      <c r="F1757" s="223" t="str">
        <f t="array" ref="F1757">IF(E1757="","",XLOOKUP(E1757,DATOS!$D$6:$D2624,DATOS!$C$6:$C2624,0,0,1))</f>
        <v/>
      </c>
      <c r="G1757" s="189"/>
      <c r="H1757" s="189"/>
      <c r="I1757" s="270"/>
      <c r="J1757" s="270"/>
      <c r="K1757" s="270" t="str">
        <f t="shared" si="3"/>
        <v/>
      </c>
      <c r="L1757" s="271" t="str">
        <f t="shared" si="4"/>
        <v/>
      </c>
      <c r="M1757" s="279"/>
      <c r="N1757" s="282"/>
      <c r="O1757" s="274"/>
      <c r="P1757" s="275"/>
      <c r="Q1757" s="275" t="str">
        <f t="shared" si="6"/>
        <v/>
      </c>
      <c r="R1757" s="281">
        <f t="shared" si="7"/>
        <v>0</v>
      </c>
      <c r="S1757" s="232" t="str">
        <f t="array" ref="S1757">XLOOKUP(E1757,PESOS!$A$2:$A2624,PESOS!$E$2:$E2624,"")</f>
        <v/>
      </c>
      <c r="T1757" s="223" t="str">
        <f t="shared" si="8"/>
        <v/>
      </c>
      <c r="V1757" s="277" t="str">
        <f t="shared" si="9"/>
        <v/>
      </c>
      <c r="W1757" s="233"/>
    </row>
    <row r="1758">
      <c r="B1758" s="199"/>
      <c r="C1758" s="223"/>
      <c r="E1758" s="223"/>
      <c r="F1758" s="223" t="str">
        <f t="array" ref="F1758">IF(E1758="","",XLOOKUP(E1758,DATOS!$D$6:$D2624,DATOS!$C$6:$C2624,0,0,1))</f>
        <v/>
      </c>
      <c r="G1758" s="189"/>
      <c r="H1758" s="189"/>
      <c r="I1758" s="270"/>
      <c r="J1758" s="270"/>
      <c r="K1758" s="270" t="str">
        <f t="shared" si="3"/>
        <v/>
      </c>
      <c r="L1758" s="271" t="str">
        <f t="shared" si="4"/>
        <v/>
      </c>
      <c r="M1758" s="279"/>
      <c r="N1758" s="282"/>
      <c r="O1758" s="274"/>
      <c r="P1758" s="275"/>
      <c r="Q1758" s="275" t="str">
        <f t="shared" si="6"/>
        <v/>
      </c>
      <c r="R1758" s="281">
        <f t="shared" si="7"/>
        <v>0</v>
      </c>
      <c r="S1758" s="232" t="str">
        <f t="array" ref="S1758">XLOOKUP(E1758,PESOS!$A$2:$A2624,PESOS!$E$2:$E2624,"")</f>
        <v/>
      </c>
      <c r="T1758" s="223" t="str">
        <f t="shared" si="8"/>
        <v/>
      </c>
      <c r="V1758" s="277" t="str">
        <f t="shared" si="9"/>
        <v/>
      </c>
      <c r="W1758" s="233"/>
    </row>
    <row r="1759">
      <c r="B1759" s="199"/>
      <c r="C1759" s="223"/>
      <c r="E1759" s="223"/>
      <c r="F1759" s="223" t="str">
        <f t="array" ref="F1759">IF(E1759="","",XLOOKUP(E1759,DATOS!$D$6:$D2624,DATOS!$C$6:$C2624,0,0,1))</f>
        <v/>
      </c>
      <c r="G1759" s="189"/>
      <c r="H1759" s="189"/>
      <c r="I1759" s="270"/>
      <c r="J1759" s="270"/>
      <c r="K1759" s="270" t="str">
        <f t="shared" si="3"/>
        <v/>
      </c>
      <c r="L1759" s="271" t="str">
        <f t="shared" si="4"/>
        <v/>
      </c>
      <c r="M1759" s="279"/>
      <c r="N1759" s="282"/>
      <c r="O1759" s="274"/>
      <c r="P1759" s="275"/>
      <c r="Q1759" s="275" t="str">
        <f t="shared" si="6"/>
        <v/>
      </c>
      <c r="R1759" s="281">
        <f t="shared" si="7"/>
        <v>0</v>
      </c>
      <c r="S1759" s="232" t="str">
        <f t="array" ref="S1759">XLOOKUP(E1759,PESOS!$A$2:$A2624,PESOS!$E$2:$E2624,"")</f>
        <v/>
      </c>
      <c r="T1759" s="223" t="str">
        <f t="shared" si="8"/>
        <v/>
      </c>
      <c r="V1759" s="277" t="str">
        <f t="shared" si="9"/>
        <v/>
      </c>
      <c r="W1759" s="233"/>
    </row>
    <row r="1760">
      <c r="B1760" s="199"/>
      <c r="C1760" s="223"/>
      <c r="E1760" s="223"/>
      <c r="F1760" s="223" t="str">
        <f t="array" ref="F1760">IF(E1760="","",XLOOKUP(E1760,DATOS!$D$6:$D2624,DATOS!$C$6:$C2624,0,0,1))</f>
        <v/>
      </c>
      <c r="G1760" s="189"/>
      <c r="H1760" s="189"/>
      <c r="I1760" s="270"/>
      <c r="J1760" s="270"/>
      <c r="K1760" s="270" t="str">
        <f t="shared" si="3"/>
        <v/>
      </c>
      <c r="L1760" s="271" t="str">
        <f t="shared" si="4"/>
        <v/>
      </c>
      <c r="M1760" s="279"/>
      <c r="N1760" s="282"/>
      <c r="O1760" s="274"/>
      <c r="P1760" s="275"/>
      <c r="Q1760" s="275" t="str">
        <f t="shared" si="6"/>
        <v/>
      </c>
      <c r="R1760" s="281">
        <f t="shared" si="7"/>
        <v>0</v>
      </c>
      <c r="S1760" s="232" t="str">
        <f t="array" ref="S1760">XLOOKUP(E1760,PESOS!$A$2:$A2624,PESOS!$E$2:$E2624,"")</f>
        <v/>
      </c>
      <c r="T1760" s="223" t="str">
        <f t="shared" si="8"/>
        <v/>
      </c>
      <c r="V1760" s="277" t="str">
        <f t="shared" si="9"/>
        <v/>
      </c>
      <c r="W1760" s="233"/>
    </row>
    <row r="1761">
      <c r="B1761" s="199"/>
      <c r="C1761" s="223"/>
      <c r="E1761" s="223"/>
      <c r="F1761" s="223" t="str">
        <f t="array" ref="F1761">IF(E1761="","",XLOOKUP(E1761,DATOS!$D$6:$D2624,DATOS!$C$6:$C2624,0,0,1))</f>
        <v/>
      </c>
      <c r="G1761" s="189"/>
      <c r="H1761" s="189"/>
      <c r="I1761" s="270"/>
      <c r="J1761" s="270"/>
      <c r="K1761" s="270" t="str">
        <f t="shared" si="3"/>
        <v/>
      </c>
      <c r="L1761" s="271" t="str">
        <f t="shared" si="4"/>
        <v/>
      </c>
      <c r="M1761" s="279"/>
      <c r="N1761" s="282"/>
      <c r="O1761" s="274"/>
      <c r="P1761" s="275"/>
      <c r="Q1761" s="275" t="str">
        <f t="shared" si="6"/>
        <v/>
      </c>
      <c r="R1761" s="281">
        <f t="shared" si="7"/>
        <v>0</v>
      </c>
      <c r="S1761" s="232" t="str">
        <f t="array" ref="S1761">XLOOKUP(E1761,PESOS!$A$2:$A2624,PESOS!$E$2:$E2624,"")</f>
        <v/>
      </c>
      <c r="T1761" s="223" t="str">
        <f t="shared" si="8"/>
        <v/>
      </c>
      <c r="V1761" s="277" t="str">
        <f t="shared" si="9"/>
        <v/>
      </c>
      <c r="W1761" s="233"/>
    </row>
    <row r="1762">
      <c r="B1762" s="199"/>
      <c r="C1762" s="223"/>
      <c r="E1762" s="223"/>
      <c r="F1762" s="223" t="str">
        <f t="array" ref="F1762">IF(E1762="","",XLOOKUP(E1762,DATOS!$D$6:$D2624,DATOS!$C$6:$C2624,0,0,1))</f>
        <v/>
      </c>
      <c r="G1762" s="189"/>
      <c r="H1762" s="189"/>
      <c r="I1762" s="270"/>
      <c r="J1762" s="270"/>
      <c r="K1762" s="270" t="str">
        <f t="shared" si="3"/>
        <v/>
      </c>
      <c r="L1762" s="271" t="str">
        <f t="shared" si="4"/>
        <v/>
      </c>
      <c r="M1762" s="279"/>
      <c r="N1762" s="282"/>
      <c r="O1762" s="274"/>
      <c r="P1762" s="275"/>
      <c r="Q1762" s="275" t="str">
        <f t="shared" si="6"/>
        <v/>
      </c>
      <c r="R1762" s="281">
        <f t="shared" si="7"/>
        <v>0</v>
      </c>
      <c r="S1762" s="232" t="str">
        <f t="array" ref="S1762">XLOOKUP(E1762,PESOS!$A$2:$A2624,PESOS!$E$2:$E2624,"")</f>
        <v/>
      </c>
      <c r="T1762" s="223" t="str">
        <f t="shared" si="8"/>
        <v/>
      </c>
      <c r="V1762" s="277" t="str">
        <f t="shared" si="9"/>
        <v/>
      </c>
      <c r="W1762" s="233"/>
    </row>
    <row r="1763">
      <c r="B1763" s="199"/>
      <c r="C1763" s="223"/>
      <c r="E1763" s="223"/>
      <c r="F1763" s="223" t="str">
        <f t="array" ref="F1763">IF(E1763="","",XLOOKUP(E1763,DATOS!$D$6:$D2624,DATOS!$C$6:$C2624,0,0,1))</f>
        <v/>
      </c>
      <c r="G1763" s="189"/>
      <c r="H1763" s="189"/>
      <c r="I1763" s="270"/>
      <c r="J1763" s="270"/>
      <c r="K1763" s="270" t="str">
        <f t="shared" si="3"/>
        <v/>
      </c>
      <c r="L1763" s="271" t="str">
        <f t="shared" si="4"/>
        <v/>
      </c>
      <c r="M1763" s="279"/>
      <c r="N1763" s="282"/>
      <c r="O1763" s="274"/>
      <c r="P1763" s="275"/>
      <c r="Q1763" s="275" t="str">
        <f t="shared" si="6"/>
        <v/>
      </c>
      <c r="R1763" s="281">
        <f t="shared" si="7"/>
        <v>0</v>
      </c>
      <c r="S1763" s="232" t="str">
        <f t="array" ref="S1763">XLOOKUP(E1763,PESOS!$A$2:$A2624,PESOS!$E$2:$E2624,"")</f>
        <v/>
      </c>
      <c r="T1763" s="223" t="str">
        <f t="shared" si="8"/>
        <v/>
      </c>
      <c r="V1763" s="277" t="str">
        <f t="shared" si="9"/>
        <v/>
      </c>
      <c r="W1763" s="233"/>
    </row>
    <row r="1764">
      <c r="B1764" s="199"/>
      <c r="C1764" s="223"/>
      <c r="E1764" s="223"/>
      <c r="F1764" s="223" t="str">
        <f t="array" ref="F1764">IF(E1764="","",XLOOKUP(E1764,DATOS!$D$6:$D2624,DATOS!$C$6:$C2624,0,0,1))</f>
        <v/>
      </c>
      <c r="G1764" s="189"/>
      <c r="H1764" s="189"/>
      <c r="I1764" s="270"/>
      <c r="J1764" s="270"/>
      <c r="K1764" s="270" t="str">
        <f t="shared" si="3"/>
        <v/>
      </c>
      <c r="L1764" s="271" t="str">
        <f t="shared" si="4"/>
        <v/>
      </c>
      <c r="M1764" s="279"/>
      <c r="N1764" s="282"/>
      <c r="O1764" s="274"/>
      <c r="P1764" s="275"/>
      <c r="Q1764" s="275" t="str">
        <f t="shared" si="6"/>
        <v/>
      </c>
      <c r="R1764" s="281">
        <f t="shared" si="7"/>
        <v>0</v>
      </c>
      <c r="S1764" s="232" t="str">
        <f t="array" ref="S1764">XLOOKUP(E1764,PESOS!$A$2:$A2624,PESOS!$E$2:$E2624,"")</f>
        <v/>
      </c>
      <c r="T1764" s="223" t="str">
        <f t="shared" si="8"/>
        <v/>
      </c>
      <c r="V1764" s="277" t="str">
        <f t="shared" si="9"/>
        <v/>
      </c>
      <c r="W1764" s="233"/>
    </row>
    <row r="1765">
      <c r="B1765" s="199"/>
      <c r="C1765" s="223"/>
      <c r="E1765" s="223"/>
      <c r="F1765" s="223" t="str">
        <f t="array" ref="F1765">IF(E1765="","",XLOOKUP(E1765,DATOS!$D$6:$D2624,DATOS!$C$6:$C2624,0,0,1))</f>
        <v/>
      </c>
      <c r="G1765" s="189"/>
      <c r="H1765" s="189"/>
      <c r="I1765" s="270"/>
      <c r="J1765" s="270"/>
      <c r="K1765" s="270" t="str">
        <f t="shared" si="3"/>
        <v/>
      </c>
      <c r="L1765" s="271" t="str">
        <f t="shared" si="4"/>
        <v/>
      </c>
      <c r="M1765" s="279"/>
      <c r="N1765" s="282"/>
      <c r="O1765" s="274"/>
      <c r="P1765" s="275"/>
      <c r="Q1765" s="275" t="str">
        <f t="shared" si="6"/>
        <v/>
      </c>
      <c r="R1765" s="281">
        <f t="shared" si="7"/>
        <v>0</v>
      </c>
      <c r="S1765" s="232" t="str">
        <f t="array" ref="S1765">XLOOKUP(E1765,PESOS!$A$2:$A2624,PESOS!$E$2:$E2624,"")</f>
        <v/>
      </c>
      <c r="T1765" s="223" t="str">
        <f t="shared" si="8"/>
        <v/>
      </c>
      <c r="V1765" s="277" t="str">
        <f t="shared" si="9"/>
        <v/>
      </c>
      <c r="W1765" s="233"/>
    </row>
    <row r="1766">
      <c r="B1766" s="199"/>
      <c r="C1766" s="223"/>
      <c r="E1766" s="223"/>
      <c r="F1766" s="223" t="str">
        <f t="array" ref="F1766">IF(E1766="","",XLOOKUP(E1766,DATOS!$D$6:$D2624,DATOS!$C$6:$C2624,0,0,1))</f>
        <v/>
      </c>
      <c r="G1766" s="189"/>
      <c r="H1766" s="189"/>
      <c r="I1766" s="270"/>
      <c r="J1766" s="270"/>
      <c r="K1766" s="270" t="str">
        <f t="shared" si="3"/>
        <v/>
      </c>
      <c r="L1766" s="271" t="str">
        <f t="shared" si="4"/>
        <v/>
      </c>
      <c r="M1766" s="279"/>
      <c r="N1766" s="282"/>
      <c r="O1766" s="274"/>
      <c r="P1766" s="275"/>
      <c r="Q1766" s="275" t="str">
        <f t="shared" si="6"/>
        <v/>
      </c>
      <c r="R1766" s="281">
        <f t="shared" si="7"/>
        <v>0</v>
      </c>
      <c r="S1766" s="232" t="str">
        <f t="array" ref="S1766">XLOOKUP(E1766,PESOS!$A$2:$A2624,PESOS!$E$2:$E2624,"")</f>
        <v/>
      </c>
      <c r="T1766" s="223" t="str">
        <f t="shared" si="8"/>
        <v/>
      </c>
      <c r="V1766" s="277" t="str">
        <f t="shared" si="9"/>
        <v/>
      </c>
      <c r="W1766" s="233"/>
    </row>
    <row r="1767">
      <c r="B1767" s="199"/>
      <c r="C1767" s="223"/>
      <c r="E1767" s="223"/>
      <c r="F1767" s="223" t="str">
        <f t="array" ref="F1767">IF(E1767="","",XLOOKUP(E1767,DATOS!$D$6:$D2624,DATOS!$C$6:$C2624,0,0,1))</f>
        <v/>
      </c>
      <c r="G1767" s="189"/>
      <c r="H1767" s="189"/>
      <c r="I1767" s="270"/>
      <c r="J1767" s="270"/>
      <c r="K1767" s="270" t="str">
        <f t="shared" si="3"/>
        <v/>
      </c>
      <c r="L1767" s="271" t="str">
        <f t="shared" si="4"/>
        <v/>
      </c>
      <c r="M1767" s="279"/>
      <c r="N1767" s="282"/>
      <c r="O1767" s="274"/>
      <c r="P1767" s="275"/>
      <c r="Q1767" s="275" t="str">
        <f t="shared" si="6"/>
        <v/>
      </c>
      <c r="R1767" s="281">
        <f t="shared" si="7"/>
        <v>0</v>
      </c>
      <c r="S1767" s="232" t="str">
        <f t="array" ref="S1767">XLOOKUP(E1767,PESOS!$A$2:$A2624,PESOS!$E$2:$E2624,"")</f>
        <v/>
      </c>
      <c r="T1767" s="223" t="str">
        <f t="shared" si="8"/>
        <v/>
      </c>
      <c r="V1767" s="277" t="str">
        <f t="shared" si="9"/>
        <v/>
      </c>
      <c r="W1767" s="233"/>
    </row>
    <row r="1768">
      <c r="B1768" s="199"/>
      <c r="C1768" s="223"/>
      <c r="E1768" s="223"/>
      <c r="F1768" s="223" t="str">
        <f t="array" ref="F1768">IF(E1768="","",XLOOKUP(E1768,DATOS!$D$6:$D2624,DATOS!$C$6:$C2624,0,0,1))</f>
        <v/>
      </c>
      <c r="G1768" s="189"/>
      <c r="H1768" s="189"/>
      <c r="I1768" s="270"/>
      <c r="J1768" s="270"/>
      <c r="K1768" s="270" t="str">
        <f t="shared" si="3"/>
        <v/>
      </c>
      <c r="L1768" s="271" t="str">
        <f t="shared" si="4"/>
        <v/>
      </c>
      <c r="M1768" s="279"/>
      <c r="N1768" s="282"/>
      <c r="O1768" s="274"/>
      <c r="P1768" s="275"/>
      <c r="Q1768" s="275" t="str">
        <f t="shared" si="6"/>
        <v/>
      </c>
      <c r="R1768" s="281">
        <f t="shared" si="7"/>
        <v>0</v>
      </c>
      <c r="S1768" s="232" t="str">
        <f t="array" ref="S1768">XLOOKUP(E1768,PESOS!$A$2:$A2624,PESOS!$E$2:$E2624,"")</f>
        <v/>
      </c>
      <c r="T1768" s="223" t="str">
        <f t="shared" si="8"/>
        <v/>
      </c>
      <c r="V1768" s="277" t="str">
        <f t="shared" si="9"/>
        <v/>
      </c>
      <c r="W1768" s="233"/>
    </row>
    <row r="1769">
      <c r="B1769" s="199"/>
      <c r="C1769" s="223"/>
      <c r="E1769" s="223"/>
      <c r="F1769" s="223" t="str">
        <f t="array" ref="F1769">IF(E1769="","",XLOOKUP(E1769,DATOS!$D$6:$D2624,DATOS!$C$6:$C2624,0,0,1))</f>
        <v/>
      </c>
      <c r="G1769" s="189"/>
      <c r="H1769" s="189"/>
      <c r="I1769" s="270"/>
      <c r="J1769" s="270"/>
      <c r="K1769" s="270" t="str">
        <f t="shared" si="3"/>
        <v/>
      </c>
      <c r="L1769" s="271" t="str">
        <f t="shared" si="4"/>
        <v/>
      </c>
      <c r="M1769" s="279"/>
      <c r="N1769" s="282"/>
      <c r="O1769" s="274"/>
      <c r="P1769" s="275"/>
      <c r="Q1769" s="275" t="str">
        <f t="shared" si="6"/>
        <v/>
      </c>
      <c r="R1769" s="281">
        <f t="shared" si="7"/>
        <v>0</v>
      </c>
      <c r="S1769" s="232" t="str">
        <f t="array" ref="S1769">XLOOKUP(E1769,PESOS!$A$2:$A2624,PESOS!$E$2:$E2624,"")</f>
        <v/>
      </c>
      <c r="T1769" s="223" t="str">
        <f t="shared" si="8"/>
        <v/>
      </c>
      <c r="V1769" s="277" t="str">
        <f t="shared" si="9"/>
        <v/>
      </c>
      <c r="W1769" s="233"/>
    </row>
    <row r="1770">
      <c r="B1770" s="199"/>
      <c r="C1770" s="223"/>
      <c r="E1770" s="223"/>
      <c r="F1770" s="223" t="str">
        <f t="array" ref="F1770">IF(E1770="","",XLOOKUP(E1770,DATOS!$D$6:$D2624,DATOS!$C$6:$C2624,0,0,1))</f>
        <v/>
      </c>
      <c r="G1770" s="189"/>
      <c r="H1770" s="189"/>
      <c r="I1770" s="270"/>
      <c r="J1770" s="270"/>
      <c r="K1770" s="270" t="str">
        <f t="shared" si="3"/>
        <v/>
      </c>
      <c r="L1770" s="271" t="str">
        <f t="shared" si="4"/>
        <v/>
      </c>
      <c r="M1770" s="279"/>
      <c r="N1770" s="282"/>
      <c r="O1770" s="274"/>
      <c r="P1770" s="275"/>
      <c r="Q1770" s="275" t="str">
        <f t="shared" si="6"/>
        <v/>
      </c>
      <c r="R1770" s="281">
        <f t="shared" si="7"/>
        <v>0</v>
      </c>
      <c r="S1770" s="232" t="str">
        <f t="array" ref="S1770">XLOOKUP(E1770,PESOS!$A$2:$A2624,PESOS!$E$2:$E2624,"")</f>
        <v/>
      </c>
      <c r="T1770" s="223" t="str">
        <f t="shared" si="8"/>
        <v/>
      </c>
      <c r="V1770" s="277" t="str">
        <f t="shared" si="9"/>
        <v/>
      </c>
      <c r="W1770" s="233"/>
    </row>
    <row r="1771">
      <c r="B1771" s="199"/>
      <c r="C1771" s="223"/>
      <c r="E1771" s="223"/>
      <c r="F1771" s="223" t="str">
        <f t="array" ref="F1771">IF(E1771="","",XLOOKUP(E1771,DATOS!$D$6:$D2624,DATOS!$C$6:$C2624,0,0,1))</f>
        <v/>
      </c>
      <c r="G1771" s="189"/>
      <c r="H1771" s="189"/>
      <c r="I1771" s="270"/>
      <c r="J1771" s="270"/>
      <c r="K1771" s="270" t="str">
        <f t="shared" si="3"/>
        <v/>
      </c>
      <c r="L1771" s="271" t="str">
        <f t="shared" si="4"/>
        <v/>
      </c>
      <c r="M1771" s="279"/>
      <c r="N1771" s="282"/>
      <c r="O1771" s="274"/>
      <c r="P1771" s="275"/>
      <c r="Q1771" s="275" t="str">
        <f t="shared" si="6"/>
        <v/>
      </c>
      <c r="R1771" s="281">
        <f t="shared" si="7"/>
        <v>0</v>
      </c>
      <c r="S1771" s="232" t="str">
        <f t="array" ref="S1771">XLOOKUP(E1771,PESOS!$A$2:$A2624,PESOS!$E$2:$E2624,"")</f>
        <v/>
      </c>
      <c r="T1771" s="223" t="str">
        <f t="shared" si="8"/>
        <v/>
      </c>
      <c r="V1771" s="277" t="str">
        <f t="shared" si="9"/>
        <v/>
      </c>
      <c r="W1771" s="233"/>
    </row>
    <row r="1772">
      <c r="B1772" s="199"/>
      <c r="C1772" s="223"/>
      <c r="E1772" s="223"/>
      <c r="F1772" s="223" t="str">
        <f t="array" ref="F1772">IF(E1772="","",XLOOKUP(E1772,DATOS!$D$6:$D2624,DATOS!$C$6:$C2624,0,0,1))</f>
        <v/>
      </c>
      <c r="G1772" s="189"/>
      <c r="H1772" s="189"/>
      <c r="I1772" s="270"/>
      <c r="J1772" s="270"/>
      <c r="K1772" s="270" t="str">
        <f t="shared" si="3"/>
        <v/>
      </c>
      <c r="L1772" s="271" t="str">
        <f t="shared" si="4"/>
        <v/>
      </c>
      <c r="M1772" s="279"/>
      <c r="N1772" s="282"/>
      <c r="O1772" s="274"/>
      <c r="P1772" s="275"/>
      <c r="Q1772" s="275" t="str">
        <f t="shared" si="6"/>
        <v/>
      </c>
      <c r="R1772" s="281">
        <f t="shared" si="7"/>
        <v>0</v>
      </c>
      <c r="S1772" s="232" t="str">
        <f t="array" ref="S1772">XLOOKUP(E1772,PESOS!$A$2:$A2624,PESOS!$E$2:$E2624,"")</f>
        <v/>
      </c>
      <c r="T1772" s="223" t="str">
        <f t="shared" si="8"/>
        <v/>
      </c>
      <c r="V1772" s="277" t="str">
        <f t="shared" si="9"/>
        <v/>
      </c>
      <c r="W1772" s="233"/>
    </row>
    <row r="1773">
      <c r="B1773" s="199"/>
      <c r="C1773" s="223"/>
      <c r="E1773" s="223"/>
      <c r="F1773" s="223" t="str">
        <f t="array" ref="F1773">IF(E1773="","",XLOOKUP(E1773,DATOS!$D$6:$D2624,DATOS!$C$6:$C2624,0,0,1))</f>
        <v/>
      </c>
      <c r="G1773" s="189"/>
      <c r="H1773" s="189"/>
      <c r="I1773" s="270"/>
      <c r="J1773" s="270"/>
      <c r="K1773" s="270" t="str">
        <f t="shared" si="3"/>
        <v/>
      </c>
      <c r="L1773" s="271" t="str">
        <f t="shared" si="4"/>
        <v/>
      </c>
      <c r="M1773" s="279"/>
      <c r="N1773" s="282"/>
      <c r="O1773" s="274"/>
      <c r="P1773" s="275"/>
      <c r="Q1773" s="275" t="str">
        <f t="shared" si="6"/>
        <v/>
      </c>
      <c r="R1773" s="281">
        <f t="shared" si="7"/>
        <v>0</v>
      </c>
      <c r="S1773" s="232" t="str">
        <f t="array" ref="S1773">XLOOKUP(E1773,PESOS!$A$2:$A2624,PESOS!$E$2:$E2624,"")</f>
        <v/>
      </c>
      <c r="T1773" s="223" t="str">
        <f t="shared" si="8"/>
        <v/>
      </c>
      <c r="V1773" s="277" t="str">
        <f t="shared" si="9"/>
        <v/>
      </c>
      <c r="W1773" s="233"/>
    </row>
    <row r="1774">
      <c r="B1774" s="199"/>
      <c r="C1774" s="223"/>
      <c r="E1774" s="223"/>
      <c r="F1774" s="223" t="str">
        <f t="array" ref="F1774">IF(E1774="","",XLOOKUP(E1774,DATOS!$D$6:$D2624,DATOS!$C$6:$C2624,0,0,1))</f>
        <v/>
      </c>
      <c r="G1774" s="189"/>
      <c r="H1774" s="189"/>
      <c r="I1774" s="270"/>
      <c r="J1774" s="270"/>
      <c r="K1774" s="270" t="str">
        <f t="shared" si="3"/>
        <v/>
      </c>
      <c r="L1774" s="271" t="str">
        <f t="shared" si="4"/>
        <v/>
      </c>
      <c r="M1774" s="279"/>
      <c r="N1774" s="282"/>
      <c r="O1774" s="274"/>
      <c r="P1774" s="275"/>
      <c r="Q1774" s="275" t="str">
        <f t="shared" si="6"/>
        <v/>
      </c>
      <c r="R1774" s="281">
        <f t="shared" si="7"/>
        <v>0</v>
      </c>
      <c r="S1774" s="232" t="str">
        <f t="array" ref="S1774">XLOOKUP(E1774,PESOS!$A$2:$A2624,PESOS!$E$2:$E2624,"")</f>
        <v/>
      </c>
      <c r="T1774" s="223" t="str">
        <f t="shared" si="8"/>
        <v/>
      </c>
      <c r="V1774" s="277" t="str">
        <f t="shared" si="9"/>
        <v/>
      </c>
      <c r="W1774" s="233"/>
    </row>
    <row r="1775">
      <c r="B1775" s="199"/>
      <c r="C1775" s="223"/>
      <c r="E1775" s="223"/>
      <c r="F1775" s="223" t="str">
        <f t="array" ref="F1775">IF(E1775="","",XLOOKUP(E1775,DATOS!$D$6:$D2624,DATOS!$C$6:$C2624,0,0,1))</f>
        <v/>
      </c>
      <c r="G1775" s="189"/>
      <c r="H1775" s="189"/>
      <c r="I1775" s="270"/>
      <c r="J1775" s="270"/>
      <c r="K1775" s="270" t="str">
        <f t="shared" si="3"/>
        <v/>
      </c>
      <c r="L1775" s="271" t="str">
        <f t="shared" si="4"/>
        <v/>
      </c>
      <c r="M1775" s="279"/>
      <c r="N1775" s="282"/>
      <c r="O1775" s="274"/>
      <c r="P1775" s="275"/>
      <c r="Q1775" s="275" t="str">
        <f t="shared" si="6"/>
        <v/>
      </c>
      <c r="R1775" s="281">
        <f t="shared" si="7"/>
        <v>0</v>
      </c>
      <c r="S1775" s="232" t="str">
        <f t="array" ref="S1775">XLOOKUP(E1775,PESOS!$A$2:$A2624,PESOS!$E$2:$E2624,"")</f>
        <v/>
      </c>
      <c r="T1775" s="223" t="str">
        <f t="shared" si="8"/>
        <v/>
      </c>
      <c r="V1775" s="277" t="str">
        <f t="shared" si="9"/>
        <v/>
      </c>
      <c r="W1775" s="233"/>
    </row>
    <row r="1776">
      <c r="B1776" s="199"/>
      <c r="C1776" s="223"/>
      <c r="E1776" s="223"/>
      <c r="F1776" s="223" t="str">
        <f t="array" ref="F1776">IF(E1776="","",XLOOKUP(E1776,DATOS!$D$6:$D2624,DATOS!$C$6:$C2624,0,0,1))</f>
        <v/>
      </c>
      <c r="G1776" s="189"/>
      <c r="H1776" s="189"/>
      <c r="I1776" s="270"/>
      <c r="J1776" s="270"/>
      <c r="K1776" s="270" t="str">
        <f t="shared" si="3"/>
        <v/>
      </c>
      <c r="L1776" s="271" t="str">
        <f t="shared" si="4"/>
        <v/>
      </c>
      <c r="M1776" s="279"/>
      <c r="N1776" s="282"/>
      <c r="O1776" s="274"/>
      <c r="P1776" s="275"/>
      <c r="Q1776" s="275" t="str">
        <f t="shared" si="6"/>
        <v/>
      </c>
      <c r="R1776" s="281">
        <f t="shared" si="7"/>
        <v>0</v>
      </c>
      <c r="S1776" s="232" t="str">
        <f t="array" ref="S1776">XLOOKUP(E1776,PESOS!$A$2:$A2624,PESOS!$E$2:$E2624,"")</f>
        <v/>
      </c>
      <c r="T1776" s="223" t="str">
        <f t="shared" si="8"/>
        <v/>
      </c>
      <c r="V1776" s="277" t="str">
        <f t="shared" si="9"/>
        <v/>
      </c>
      <c r="W1776" s="233"/>
    </row>
    <row r="1777">
      <c r="B1777" s="199"/>
      <c r="C1777" s="223"/>
      <c r="E1777" s="223"/>
      <c r="F1777" s="223" t="str">
        <f t="array" ref="F1777">IF(E1777="","",XLOOKUP(E1777,DATOS!$D$6:$D2624,DATOS!$C$6:$C2624,0,0,1))</f>
        <v/>
      </c>
      <c r="G1777" s="189"/>
      <c r="H1777" s="189"/>
      <c r="I1777" s="270"/>
      <c r="J1777" s="270"/>
      <c r="K1777" s="270" t="str">
        <f t="shared" si="3"/>
        <v/>
      </c>
      <c r="L1777" s="271" t="str">
        <f t="shared" si="4"/>
        <v/>
      </c>
      <c r="M1777" s="279"/>
      <c r="N1777" s="282"/>
      <c r="O1777" s="274"/>
      <c r="P1777" s="275"/>
      <c r="Q1777" s="275" t="str">
        <f t="shared" si="6"/>
        <v/>
      </c>
      <c r="R1777" s="281">
        <f t="shared" si="7"/>
        <v>0</v>
      </c>
      <c r="S1777" s="232" t="str">
        <f t="array" ref="S1777">XLOOKUP(E1777,PESOS!$A$2:$A2624,PESOS!$E$2:$E2624,"")</f>
        <v/>
      </c>
      <c r="T1777" s="223" t="str">
        <f t="shared" si="8"/>
        <v/>
      </c>
      <c r="V1777" s="277" t="str">
        <f t="shared" si="9"/>
        <v/>
      </c>
      <c r="W1777" s="233"/>
    </row>
    <row r="1778">
      <c r="B1778" s="199"/>
      <c r="C1778" s="223"/>
      <c r="E1778" s="223"/>
      <c r="F1778" s="223" t="str">
        <f t="array" ref="F1778">IF(E1778="","",XLOOKUP(E1778,DATOS!$D$6:$D2624,DATOS!$C$6:$C2624,0,0,1))</f>
        <v/>
      </c>
      <c r="G1778" s="189"/>
      <c r="H1778" s="189"/>
      <c r="I1778" s="270"/>
      <c r="J1778" s="270"/>
      <c r="K1778" s="270" t="str">
        <f t="shared" si="3"/>
        <v/>
      </c>
      <c r="L1778" s="271" t="str">
        <f t="shared" si="4"/>
        <v/>
      </c>
      <c r="M1778" s="279"/>
      <c r="N1778" s="282"/>
      <c r="O1778" s="274"/>
      <c r="P1778" s="275"/>
      <c r="Q1778" s="275" t="str">
        <f t="shared" si="6"/>
        <v/>
      </c>
      <c r="R1778" s="281">
        <f t="shared" si="7"/>
        <v>0</v>
      </c>
      <c r="S1778" s="232" t="str">
        <f t="array" ref="S1778">XLOOKUP(E1778,PESOS!$A$2:$A2624,PESOS!$E$2:$E2624,"")</f>
        <v/>
      </c>
      <c r="T1778" s="223" t="str">
        <f t="shared" si="8"/>
        <v/>
      </c>
      <c r="V1778" s="277" t="str">
        <f t="shared" si="9"/>
        <v/>
      </c>
      <c r="W1778" s="233"/>
    </row>
    <row r="1779">
      <c r="B1779" s="199"/>
      <c r="C1779" s="223"/>
      <c r="E1779" s="223"/>
      <c r="F1779" s="223" t="str">
        <f t="array" ref="F1779">IF(E1779="","",XLOOKUP(E1779,DATOS!$D$6:$D2624,DATOS!$C$6:$C2624,0,0,1))</f>
        <v/>
      </c>
      <c r="G1779" s="189"/>
      <c r="H1779" s="189"/>
      <c r="I1779" s="270"/>
      <c r="J1779" s="270"/>
      <c r="K1779" s="270" t="str">
        <f t="shared" si="3"/>
        <v/>
      </c>
      <c r="L1779" s="271" t="str">
        <f t="shared" si="4"/>
        <v/>
      </c>
      <c r="M1779" s="279"/>
      <c r="N1779" s="282"/>
      <c r="O1779" s="274"/>
      <c r="P1779" s="275"/>
      <c r="Q1779" s="275" t="str">
        <f t="shared" si="6"/>
        <v/>
      </c>
      <c r="R1779" s="281">
        <f t="shared" si="7"/>
        <v>0</v>
      </c>
      <c r="S1779" s="232" t="str">
        <f t="array" ref="S1779">XLOOKUP(E1779,PESOS!$A$2:$A2624,PESOS!$E$2:$E2624,"")</f>
        <v/>
      </c>
      <c r="T1779" s="223" t="str">
        <f t="shared" si="8"/>
        <v/>
      </c>
      <c r="V1779" s="277" t="str">
        <f t="shared" si="9"/>
        <v/>
      </c>
      <c r="W1779" s="233"/>
    </row>
    <row r="1780">
      <c r="B1780" s="199"/>
      <c r="C1780" s="223"/>
      <c r="E1780" s="223"/>
      <c r="F1780" s="223" t="str">
        <f t="array" ref="F1780">IF(E1780="","",XLOOKUP(E1780,DATOS!$D$6:$D2624,DATOS!$C$6:$C2624,0,0,1))</f>
        <v/>
      </c>
      <c r="G1780" s="189"/>
      <c r="H1780" s="189"/>
      <c r="I1780" s="270"/>
      <c r="J1780" s="270"/>
      <c r="K1780" s="270" t="str">
        <f t="shared" si="3"/>
        <v/>
      </c>
      <c r="L1780" s="271" t="str">
        <f t="shared" si="4"/>
        <v/>
      </c>
      <c r="M1780" s="279"/>
      <c r="N1780" s="282"/>
      <c r="O1780" s="274"/>
      <c r="P1780" s="275"/>
      <c r="Q1780" s="275" t="str">
        <f t="shared" si="6"/>
        <v/>
      </c>
      <c r="R1780" s="281">
        <f t="shared" si="7"/>
        <v>0</v>
      </c>
      <c r="S1780" s="232" t="str">
        <f t="array" ref="S1780">XLOOKUP(E1780,PESOS!$A$2:$A2624,PESOS!$E$2:$E2624,"")</f>
        <v/>
      </c>
      <c r="T1780" s="223" t="str">
        <f t="shared" si="8"/>
        <v/>
      </c>
      <c r="V1780" s="277" t="str">
        <f t="shared" si="9"/>
        <v/>
      </c>
      <c r="W1780" s="233"/>
    </row>
    <row r="1781">
      <c r="B1781" s="199"/>
      <c r="C1781" s="223"/>
      <c r="E1781" s="223"/>
      <c r="F1781" s="223" t="str">
        <f t="array" ref="F1781">IF(E1781="","",XLOOKUP(E1781,DATOS!$D$6:$D2624,DATOS!$C$6:$C2624,0,0,1))</f>
        <v/>
      </c>
      <c r="G1781" s="189"/>
      <c r="H1781" s="189"/>
      <c r="I1781" s="270"/>
      <c r="J1781" s="270"/>
      <c r="K1781" s="270" t="str">
        <f t="shared" si="3"/>
        <v/>
      </c>
      <c r="L1781" s="271" t="str">
        <f t="shared" si="4"/>
        <v/>
      </c>
      <c r="M1781" s="279"/>
      <c r="N1781" s="282"/>
      <c r="O1781" s="274"/>
      <c r="P1781" s="275"/>
      <c r="Q1781" s="275" t="str">
        <f t="shared" si="6"/>
        <v/>
      </c>
      <c r="R1781" s="281">
        <f t="shared" si="7"/>
        <v>0</v>
      </c>
      <c r="S1781" s="232" t="str">
        <f t="array" ref="S1781">XLOOKUP(E1781,PESOS!$A$2:$A2624,PESOS!$E$2:$E2624,"")</f>
        <v/>
      </c>
      <c r="T1781" s="223" t="str">
        <f t="shared" si="8"/>
        <v/>
      </c>
      <c r="V1781" s="277" t="str">
        <f t="shared" si="9"/>
        <v/>
      </c>
      <c r="W1781" s="233"/>
    </row>
    <row r="1782">
      <c r="B1782" s="199"/>
      <c r="C1782" s="223"/>
      <c r="E1782" s="223"/>
      <c r="F1782" s="223" t="str">
        <f t="array" ref="F1782">IF(E1782="","",XLOOKUP(E1782,DATOS!$D$6:$D2624,DATOS!$C$6:$C2624,0,0,1))</f>
        <v/>
      </c>
      <c r="G1782" s="189"/>
      <c r="H1782" s="189"/>
      <c r="I1782" s="270"/>
      <c r="J1782" s="270"/>
      <c r="K1782" s="270" t="str">
        <f t="shared" si="3"/>
        <v/>
      </c>
      <c r="L1782" s="271" t="str">
        <f t="shared" si="4"/>
        <v/>
      </c>
      <c r="M1782" s="279"/>
      <c r="N1782" s="282"/>
      <c r="O1782" s="274"/>
      <c r="P1782" s="275"/>
      <c r="Q1782" s="275" t="str">
        <f t="shared" si="6"/>
        <v/>
      </c>
      <c r="R1782" s="281">
        <f t="shared" si="7"/>
        <v>0</v>
      </c>
      <c r="S1782" s="232" t="str">
        <f t="array" ref="S1782">XLOOKUP(E1782,PESOS!$A$2:$A2624,PESOS!$E$2:$E2624,"")</f>
        <v/>
      </c>
      <c r="T1782" s="223" t="str">
        <f t="shared" si="8"/>
        <v/>
      </c>
      <c r="V1782" s="277" t="str">
        <f t="shared" si="9"/>
        <v/>
      </c>
      <c r="W1782" s="233"/>
    </row>
    <row r="1783">
      <c r="B1783" s="199"/>
      <c r="C1783" s="223"/>
      <c r="E1783" s="223"/>
      <c r="F1783" s="223" t="str">
        <f t="array" ref="F1783">IF(E1783="","",XLOOKUP(E1783,DATOS!$D$6:$D2624,DATOS!$C$6:$C2624,0,0,1))</f>
        <v/>
      </c>
      <c r="G1783" s="189"/>
      <c r="H1783" s="189"/>
      <c r="I1783" s="270"/>
      <c r="J1783" s="270"/>
      <c r="K1783" s="270" t="str">
        <f t="shared" si="3"/>
        <v/>
      </c>
      <c r="L1783" s="271" t="str">
        <f t="shared" si="4"/>
        <v/>
      </c>
      <c r="M1783" s="279"/>
      <c r="N1783" s="282"/>
      <c r="O1783" s="274"/>
      <c r="P1783" s="275"/>
      <c r="Q1783" s="275" t="str">
        <f t="shared" si="6"/>
        <v/>
      </c>
      <c r="R1783" s="281">
        <f t="shared" si="7"/>
        <v>0</v>
      </c>
      <c r="S1783" s="232" t="str">
        <f t="array" ref="S1783">XLOOKUP(E1783,PESOS!$A$2:$A2624,PESOS!$E$2:$E2624,"")</f>
        <v/>
      </c>
      <c r="T1783" s="223" t="str">
        <f t="shared" si="8"/>
        <v/>
      </c>
      <c r="V1783" s="277" t="str">
        <f t="shared" si="9"/>
        <v/>
      </c>
      <c r="W1783" s="233"/>
    </row>
    <row r="1784">
      <c r="B1784" s="199"/>
      <c r="C1784" s="223"/>
      <c r="E1784" s="223"/>
      <c r="F1784" s="223" t="str">
        <f t="array" ref="F1784">IF(E1784="","",XLOOKUP(E1784,DATOS!$D$6:$D2624,DATOS!$C$6:$C2624,0,0,1))</f>
        <v/>
      </c>
      <c r="G1784" s="189"/>
      <c r="H1784" s="189"/>
      <c r="I1784" s="270"/>
      <c r="J1784" s="270"/>
      <c r="K1784" s="270" t="str">
        <f t="shared" si="3"/>
        <v/>
      </c>
      <c r="L1784" s="271" t="str">
        <f t="shared" si="4"/>
        <v/>
      </c>
      <c r="M1784" s="279"/>
      <c r="N1784" s="282"/>
      <c r="O1784" s="274"/>
      <c r="P1784" s="275"/>
      <c r="Q1784" s="275" t="str">
        <f t="shared" si="6"/>
        <v/>
      </c>
      <c r="R1784" s="281">
        <f t="shared" si="7"/>
        <v>0</v>
      </c>
      <c r="S1784" s="232" t="str">
        <f t="array" ref="S1784">XLOOKUP(E1784,PESOS!$A$2:$A2624,PESOS!$E$2:$E2624,"")</f>
        <v/>
      </c>
      <c r="T1784" s="223" t="str">
        <f t="shared" si="8"/>
        <v/>
      </c>
      <c r="V1784" s="277" t="str">
        <f t="shared" si="9"/>
        <v/>
      </c>
      <c r="W1784" s="233"/>
    </row>
    <row r="1785">
      <c r="B1785" s="199"/>
      <c r="C1785" s="223"/>
      <c r="E1785" s="223"/>
      <c r="F1785" s="223" t="str">
        <f t="array" ref="F1785">IF(E1785="","",XLOOKUP(E1785,DATOS!$D$6:$D2624,DATOS!$C$6:$C2624,0,0,1))</f>
        <v/>
      </c>
      <c r="G1785" s="189"/>
      <c r="H1785" s="189"/>
      <c r="I1785" s="270"/>
      <c r="J1785" s="270"/>
      <c r="K1785" s="270" t="str">
        <f t="shared" si="3"/>
        <v/>
      </c>
      <c r="L1785" s="271" t="str">
        <f t="shared" si="4"/>
        <v/>
      </c>
      <c r="M1785" s="279"/>
      <c r="N1785" s="282"/>
      <c r="O1785" s="274"/>
      <c r="P1785" s="275"/>
      <c r="Q1785" s="275" t="str">
        <f t="shared" si="6"/>
        <v/>
      </c>
      <c r="R1785" s="281">
        <f t="shared" si="7"/>
        <v>0</v>
      </c>
      <c r="S1785" s="232" t="str">
        <f t="array" ref="S1785">XLOOKUP(E1785,PESOS!$A$2:$A2624,PESOS!$E$2:$E2624,"")</f>
        <v/>
      </c>
      <c r="T1785" s="223" t="str">
        <f t="shared" si="8"/>
        <v/>
      </c>
      <c r="V1785" s="277" t="str">
        <f t="shared" si="9"/>
        <v/>
      </c>
      <c r="W1785" s="233"/>
    </row>
    <row r="1786">
      <c r="B1786" s="199"/>
      <c r="C1786" s="223"/>
      <c r="E1786" s="223"/>
      <c r="F1786" s="223" t="str">
        <f t="array" ref="F1786">IF(E1786="","",XLOOKUP(E1786,DATOS!$D$6:$D2624,DATOS!$C$6:$C2624,0,0,1))</f>
        <v/>
      </c>
      <c r="G1786" s="189"/>
      <c r="H1786" s="189"/>
      <c r="I1786" s="270"/>
      <c r="J1786" s="270"/>
      <c r="K1786" s="270" t="str">
        <f t="shared" si="3"/>
        <v/>
      </c>
      <c r="L1786" s="271" t="str">
        <f t="shared" si="4"/>
        <v/>
      </c>
      <c r="M1786" s="279"/>
      <c r="N1786" s="282"/>
      <c r="O1786" s="274"/>
      <c r="P1786" s="275"/>
      <c r="Q1786" s="275" t="str">
        <f t="shared" si="6"/>
        <v/>
      </c>
      <c r="R1786" s="281">
        <f t="shared" si="7"/>
        <v>0</v>
      </c>
      <c r="S1786" s="232" t="str">
        <f t="array" ref="S1786">XLOOKUP(E1786,PESOS!$A$2:$A2624,PESOS!$E$2:$E2624,"")</f>
        <v/>
      </c>
      <c r="T1786" s="223" t="str">
        <f t="shared" si="8"/>
        <v/>
      </c>
      <c r="V1786" s="277" t="str">
        <f t="shared" si="9"/>
        <v/>
      </c>
      <c r="W1786" s="233"/>
    </row>
    <row r="1787">
      <c r="B1787" s="199"/>
      <c r="C1787" s="223"/>
      <c r="E1787" s="223"/>
      <c r="F1787" s="223" t="str">
        <f t="array" ref="F1787">IF(E1787="","",XLOOKUP(E1787,DATOS!$D$6:$D2624,DATOS!$C$6:$C2624,0,0,1))</f>
        <v/>
      </c>
      <c r="G1787" s="189"/>
      <c r="H1787" s="189"/>
      <c r="I1787" s="270"/>
      <c r="J1787" s="270"/>
      <c r="K1787" s="270" t="str">
        <f t="shared" si="3"/>
        <v/>
      </c>
      <c r="L1787" s="271" t="str">
        <f t="shared" si="4"/>
        <v/>
      </c>
      <c r="M1787" s="279"/>
      <c r="N1787" s="282"/>
      <c r="O1787" s="274"/>
      <c r="P1787" s="275"/>
      <c r="Q1787" s="275" t="str">
        <f t="shared" si="6"/>
        <v/>
      </c>
      <c r="R1787" s="281">
        <f t="shared" si="7"/>
        <v>0</v>
      </c>
      <c r="S1787" s="232" t="str">
        <f t="array" ref="S1787">XLOOKUP(E1787,PESOS!$A$2:$A2624,PESOS!$E$2:$E2624,"")</f>
        <v/>
      </c>
      <c r="T1787" s="223" t="str">
        <f t="shared" si="8"/>
        <v/>
      </c>
      <c r="V1787" s="277" t="str">
        <f t="shared" si="9"/>
        <v/>
      </c>
      <c r="W1787" s="233"/>
    </row>
    <row r="1788">
      <c r="B1788" s="199"/>
      <c r="C1788" s="223"/>
      <c r="E1788" s="223"/>
      <c r="F1788" s="223" t="str">
        <f t="array" ref="F1788">IF(E1788="","",XLOOKUP(E1788,DATOS!$D$6:$D2624,DATOS!$C$6:$C2624,0,0,1))</f>
        <v/>
      </c>
      <c r="G1788" s="189"/>
      <c r="H1788" s="189"/>
      <c r="I1788" s="270"/>
      <c r="J1788" s="270"/>
      <c r="K1788" s="270" t="str">
        <f t="shared" si="3"/>
        <v/>
      </c>
      <c r="L1788" s="271" t="str">
        <f t="shared" si="4"/>
        <v/>
      </c>
      <c r="M1788" s="279"/>
      <c r="N1788" s="282"/>
      <c r="O1788" s="274"/>
      <c r="P1788" s="275"/>
      <c r="Q1788" s="275" t="str">
        <f t="shared" si="6"/>
        <v/>
      </c>
      <c r="R1788" s="281">
        <f t="shared" si="7"/>
        <v>0</v>
      </c>
      <c r="S1788" s="232" t="str">
        <f t="array" ref="S1788">XLOOKUP(E1788,PESOS!$A$2:$A2624,PESOS!$E$2:$E2624,"")</f>
        <v/>
      </c>
      <c r="T1788" s="223" t="str">
        <f t="shared" si="8"/>
        <v/>
      </c>
      <c r="V1788" s="277" t="str">
        <f t="shared" si="9"/>
        <v/>
      </c>
      <c r="W1788" s="233"/>
    </row>
    <row r="1789">
      <c r="B1789" s="199"/>
      <c r="C1789" s="223"/>
      <c r="E1789" s="223"/>
      <c r="F1789" s="223" t="str">
        <f t="array" ref="F1789">IF(E1789="","",XLOOKUP(E1789,DATOS!$D$6:$D2624,DATOS!$C$6:$C2624,0,0,1))</f>
        <v/>
      </c>
      <c r="G1789" s="189"/>
      <c r="H1789" s="189"/>
      <c r="I1789" s="270"/>
      <c r="J1789" s="270"/>
      <c r="K1789" s="270" t="str">
        <f t="shared" si="3"/>
        <v/>
      </c>
      <c r="L1789" s="271" t="str">
        <f t="shared" si="4"/>
        <v/>
      </c>
      <c r="M1789" s="279"/>
      <c r="N1789" s="282"/>
      <c r="O1789" s="274"/>
      <c r="P1789" s="275"/>
      <c r="Q1789" s="275" t="str">
        <f t="shared" si="6"/>
        <v/>
      </c>
      <c r="R1789" s="281">
        <f t="shared" si="7"/>
        <v>0</v>
      </c>
      <c r="S1789" s="232" t="str">
        <f t="array" ref="S1789">XLOOKUP(E1789,PESOS!$A$2:$A2624,PESOS!$E$2:$E2624,"")</f>
        <v/>
      </c>
      <c r="T1789" s="223" t="str">
        <f t="shared" si="8"/>
        <v/>
      </c>
      <c r="V1789" s="277" t="str">
        <f t="shared" si="9"/>
        <v/>
      </c>
      <c r="W1789" s="233"/>
    </row>
    <row r="1790">
      <c r="B1790" s="199"/>
      <c r="C1790" s="223"/>
      <c r="E1790" s="223"/>
      <c r="F1790" s="223" t="str">
        <f t="array" ref="F1790">IF(E1790="","",XLOOKUP(E1790,DATOS!$D$6:$D2624,DATOS!$C$6:$C2624,0,0,1))</f>
        <v/>
      </c>
      <c r="G1790" s="189"/>
      <c r="H1790" s="189"/>
      <c r="I1790" s="270"/>
      <c r="J1790" s="270"/>
      <c r="K1790" s="270" t="str">
        <f t="shared" si="3"/>
        <v/>
      </c>
      <c r="L1790" s="271" t="str">
        <f t="shared" si="4"/>
        <v/>
      </c>
      <c r="M1790" s="279"/>
      <c r="N1790" s="282"/>
      <c r="O1790" s="274"/>
      <c r="P1790" s="275"/>
      <c r="Q1790" s="275" t="str">
        <f t="shared" si="6"/>
        <v/>
      </c>
      <c r="R1790" s="281">
        <f t="shared" si="7"/>
        <v>0</v>
      </c>
      <c r="S1790" s="232" t="str">
        <f t="array" ref="S1790">XLOOKUP(E1790,PESOS!$A$2:$A2624,PESOS!$E$2:$E2624,"")</f>
        <v/>
      </c>
      <c r="T1790" s="223" t="str">
        <f t="shared" si="8"/>
        <v/>
      </c>
      <c r="V1790" s="277" t="str">
        <f t="shared" si="9"/>
        <v/>
      </c>
      <c r="W1790" s="233"/>
    </row>
    <row r="1791">
      <c r="B1791" s="199"/>
      <c r="C1791" s="223"/>
      <c r="E1791" s="223"/>
      <c r="F1791" s="223" t="str">
        <f t="array" ref="F1791">IF(E1791="","",XLOOKUP(E1791,DATOS!$D$6:$D2624,DATOS!$C$6:$C2624,0,0,1))</f>
        <v/>
      </c>
      <c r="G1791" s="189"/>
      <c r="H1791" s="189"/>
      <c r="I1791" s="270"/>
      <c r="J1791" s="270"/>
      <c r="K1791" s="270" t="str">
        <f t="shared" si="3"/>
        <v/>
      </c>
      <c r="L1791" s="271" t="str">
        <f t="shared" si="4"/>
        <v/>
      </c>
      <c r="M1791" s="279"/>
      <c r="N1791" s="282"/>
      <c r="O1791" s="274"/>
      <c r="P1791" s="275"/>
      <c r="Q1791" s="275" t="str">
        <f t="shared" si="6"/>
        <v/>
      </c>
      <c r="R1791" s="281">
        <f t="shared" si="7"/>
        <v>0</v>
      </c>
      <c r="S1791" s="232" t="str">
        <f t="array" ref="S1791">XLOOKUP(E1791,PESOS!$A$2:$A2624,PESOS!$E$2:$E2624,"")</f>
        <v/>
      </c>
      <c r="T1791" s="223" t="str">
        <f t="shared" si="8"/>
        <v/>
      </c>
      <c r="V1791" s="277" t="str">
        <f t="shared" si="9"/>
        <v/>
      </c>
      <c r="W1791" s="233"/>
    </row>
    <row r="1792">
      <c r="B1792" s="199"/>
      <c r="C1792" s="223"/>
      <c r="E1792" s="223"/>
      <c r="F1792" s="223" t="str">
        <f t="array" ref="F1792">IF(E1792="","",XLOOKUP(E1792,DATOS!$D$6:$D2624,DATOS!$C$6:$C2624,0,0,1))</f>
        <v/>
      </c>
      <c r="G1792" s="189"/>
      <c r="H1792" s="189"/>
      <c r="I1792" s="270"/>
      <c r="J1792" s="270"/>
      <c r="K1792" s="270" t="str">
        <f t="shared" si="3"/>
        <v/>
      </c>
      <c r="L1792" s="271" t="str">
        <f t="shared" si="4"/>
        <v/>
      </c>
      <c r="M1792" s="279"/>
      <c r="N1792" s="282"/>
      <c r="O1792" s="274"/>
      <c r="P1792" s="275"/>
      <c r="Q1792" s="275" t="str">
        <f t="shared" si="6"/>
        <v/>
      </c>
      <c r="R1792" s="281">
        <f t="shared" si="7"/>
        <v>0</v>
      </c>
      <c r="S1792" s="232" t="str">
        <f t="array" ref="S1792">XLOOKUP(E1792,PESOS!$A$2:$A2624,PESOS!$E$2:$E2624,"")</f>
        <v/>
      </c>
      <c r="T1792" s="223" t="str">
        <f t="shared" si="8"/>
        <v/>
      </c>
      <c r="V1792" s="277" t="str">
        <f t="shared" si="9"/>
        <v/>
      </c>
      <c r="W1792" s="233"/>
    </row>
    <row r="1793">
      <c r="B1793" s="199"/>
      <c r="C1793" s="223"/>
      <c r="E1793" s="223"/>
      <c r="F1793" s="223" t="str">
        <f t="array" ref="F1793">IF(E1793="","",XLOOKUP(E1793,DATOS!$D$6:$D2624,DATOS!$C$6:$C2624,0,0,1))</f>
        <v/>
      </c>
      <c r="G1793" s="189"/>
      <c r="H1793" s="189"/>
      <c r="I1793" s="270"/>
      <c r="J1793" s="270"/>
      <c r="K1793" s="270" t="str">
        <f t="shared" si="3"/>
        <v/>
      </c>
      <c r="L1793" s="271" t="str">
        <f t="shared" si="4"/>
        <v/>
      </c>
      <c r="M1793" s="279"/>
      <c r="N1793" s="282"/>
      <c r="O1793" s="274"/>
      <c r="P1793" s="275"/>
      <c r="Q1793" s="275" t="str">
        <f t="shared" si="6"/>
        <v/>
      </c>
      <c r="R1793" s="281">
        <f t="shared" si="7"/>
        <v>0</v>
      </c>
      <c r="S1793" s="232" t="str">
        <f t="array" ref="S1793">XLOOKUP(E1793,PESOS!$A$2:$A2624,PESOS!$E$2:$E2624,"")</f>
        <v/>
      </c>
      <c r="T1793" s="223" t="str">
        <f t="shared" si="8"/>
        <v/>
      </c>
      <c r="V1793" s="277" t="str">
        <f t="shared" si="9"/>
        <v/>
      </c>
      <c r="W1793" s="233"/>
    </row>
    <row r="1794">
      <c r="B1794" s="199"/>
      <c r="C1794" s="223"/>
      <c r="E1794" s="223"/>
      <c r="F1794" s="223" t="str">
        <f t="array" ref="F1794">IF(E1794="","",XLOOKUP(E1794,DATOS!$D$6:$D2624,DATOS!$C$6:$C2624,0,0,1))</f>
        <v/>
      </c>
      <c r="G1794" s="189"/>
      <c r="H1794" s="189"/>
      <c r="I1794" s="270"/>
      <c r="J1794" s="270"/>
      <c r="K1794" s="270" t="str">
        <f t="shared" si="3"/>
        <v/>
      </c>
      <c r="L1794" s="271" t="str">
        <f t="shared" si="4"/>
        <v/>
      </c>
      <c r="M1794" s="279"/>
      <c r="N1794" s="282"/>
      <c r="O1794" s="274"/>
      <c r="P1794" s="275"/>
      <c r="Q1794" s="275" t="str">
        <f t="shared" si="6"/>
        <v/>
      </c>
      <c r="R1794" s="281">
        <f t="shared" si="7"/>
        <v>0</v>
      </c>
      <c r="S1794" s="232" t="str">
        <f t="array" ref="S1794">XLOOKUP(E1794,PESOS!$A$2:$A2624,PESOS!$E$2:$E2624,"")</f>
        <v/>
      </c>
      <c r="T1794" s="223" t="str">
        <f t="shared" si="8"/>
        <v/>
      </c>
      <c r="V1794" s="277" t="str">
        <f t="shared" si="9"/>
        <v/>
      </c>
      <c r="W1794" s="233"/>
    </row>
    <row r="1795">
      <c r="B1795" s="199"/>
      <c r="C1795" s="223"/>
      <c r="E1795" s="223"/>
      <c r="F1795" s="223" t="str">
        <f t="array" ref="F1795">IF(E1795="","",XLOOKUP(E1795,DATOS!$D$6:$D2624,DATOS!$C$6:$C2624,0,0,1))</f>
        <v/>
      </c>
      <c r="G1795" s="189"/>
      <c r="H1795" s="189"/>
      <c r="I1795" s="270"/>
      <c r="J1795" s="270"/>
      <c r="K1795" s="270" t="str">
        <f t="shared" si="3"/>
        <v/>
      </c>
      <c r="L1795" s="271" t="str">
        <f t="shared" si="4"/>
        <v/>
      </c>
      <c r="M1795" s="279"/>
      <c r="N1795" s="282"/>
      <c r="O1795" s="274"/>
      <c r="P1795" s="275"/>
      <c r="Q1795" s="275" t="str">
        <f t="shared" si="6"/>
        <v/>
      </c>
      <c r="R1795" s="281">
        <f t="shared" si="7"/>
        <v>0</v>
      </c>
      <c r="S1795" s="232" t="str">
        <f t="array" ref="S1795">XLOOKUP(E1795,PESOS!$A$2:$A2624,PESOS!$E$2:$E2624,"")</f>
        <v/>
      </c>
      <c r="T1795" s="223" t="str">
        <f t="shared" si="8"/>
        <v/>
      </c>
      <c r="V1795" s="277" t="str">
        <f t="shared" si="9"/>
        <v/>
      </c>
      <c r="W1795" s="233"/>
    </row>
    <row r="1796">
      <c r="B1796" s="199"/>
      <c r="C1796" s="223"/>
      <c r="E1796" s="223"/>
      <c r="F1796" s="223" t="str">
        <f t="array" ref="F1796">IF(E1796="","",XLOOKUP(E1796,DATOS!$D$6:$D2624,DATOS!$C$6:$C2624,0,0,1))</f>
        <v/>
      </c>
      <c r="G1796" s="189"/>
      <c r="H1796" s="189"/>
      <c r="I1796" s="270"/>
      <c r="J1796" s="270"/>
      <c r="K1796" s="270" t="str">
        <f t="shared" si="3"/>
        <v/>
      </c>
      <c r="L1796" s="271" t="str">
        <f t="shared" si="4"/>
        <v/>
      </c>
      <c r="M1796" s="279"/>
      <c r="N1796" s="282"/>
      <c r="O1796" s="274"/>
      <c r="P1796" s="275"/>
      <c r="Q1796" s="275" t="str">
        <f t="shared" si="6"/>
        <v/>
      </c>
      <c r="R1796" s="281">
        <f t="shared" si="7"/>
        <v>0</v>
      </c>
      <c r="S1796" s="232" t="str">
        <f t="array" ref="S1796">XLOOKUP(E1796,PESOS!$A$2:$A2624,PESOS!$E$2:$E2624,"")</f>
        <v/>
      </c>
      <c r="T1796" s="223" t="str">
        <f t="shared" si="8"/>
        <v/>
      </c>
      <c r="V1796" s="277" t="str">
        <f t="shared" si="9"/>
        <v/>
      </c>
      <c r="W1796" s="233"/>
    </row>
    <row r="1797">
      <c r="B1797" s="199"/>
      <c r="C1797" s="223"/>
      <c r="E1797" s="223"/>
      <c r="F1797" s="223" t="str">
        <f t="array" ref="F1797">IF(E1797="","",XLOOKUP(E1797,DATOS!$D$6:$D2624,DATOS!$C$6:$C2624,0,0,1))</f>
        <v/>
      </c>
      <c r="G1797" s="189"/>
      <c r="H1797" s="189"/>
      <c r="I1797" s="270"/>
      <c r="J1797" s="270"/>
      <c r="K1797" s="270" t="str">
        <f t="shared" si="3"/>
        <v/>
      </c>
      <c r="L1797" s="271" t="str">
        <f t="shared" si="4"/>
        <v/>
      </c>
      <c r="M1797" s="279"/>
      <c r="N1797" s="282"/>
      <c r="O1797" s="274"/>
      <c r="P1797" s="275"/>
      <c r="Q1797" s="275" t="str">
        <f t="shared" si="6"/>
        <v/>
      </c>
      <c r="R1797" s="281">
        <f t="shared" si="7"/>
        <v>0</v>
      </c>
      <c r="S1797" s="232" t="str">
        <f t="array" ref="S1797">XLOOKUP(E1797,PESOS!$A$2:$A2624,PESOS!$E$2:$E2624,"")</f>
        <v/>
      </c>
      <c r="T1797" s="223" t="str">
        <f t="shared" si="8"/>
        <v/>
      </c>
      <c r="V1797" s="277" t="str">
        <f t="shared" si="9"/>
        <v/>
      </c>
      <c r="W1797" s="233"/>
    </row>
    <row r="1798">
      <c r="B1798" s="199"/>
      <c r="C1798" s="223"/>
      <c r="E1798" s="223"/>
      <c r="F1798" s="223" t="str">
        <f t="array" ref="F1798">IF(E1798="","",XLOOKUP(E1798,DATOS!$D$6:$D2624,DATOS!$C$6:$C2624,0,0,1))</f>
        <v/>
      </c>
      <c r="G1798" s="189"/>
      <c r="H1798" s="189"/>
      <c r="I1798" s="270"/>
      <c r="J1798" s="270"/>
      <c r="K1798" s="270" t="str">
        <f t="shared" si="3"/>
        <v/>
      </c>
      <c r="L1798" s="271" t="str">
        <f t="shared" si="4"/>
        <v/>
      </c>
      <c r="M1798" s="279"/>
      <c r="N1798" s="282"/>
      <c r="O1798" s="274"/>
      <c r="P1798" s="275"/>
      <c r="Q1798" s="275" t="str">
        <f t="shared" si="6"/>
        <v/>
      </c>
      <c r="R1798" s="281">
        <f t="shared" si="7"/>
        <v>0</v>
      </c>
      <c r="S1798" s="232" t="str">
        <f t="array" ref="S1798">XLOOKUP(E1798,PESOS!$A$2:$A2624,PESOS!$E$2:$E2624,"")</f>
        <v/>
      </c>
      <c r="T1798" s="223" t="str">
        <f t="shared" si="8"/>
        <v/>
      </c>
      <c r="V1798" s="277" t="str">
        <f t="shared" si="9"/>
        <v/>
      </c>
      <c r="W1798" s="233"/>
    </row>
    <row r="1799">
      <c r="B1799" s="199"/>
      <c r="C1799" s="223"/>
      <c r="E1799" s="223"/>
      <c r="F1799" s="223" t="str">
        <f t="array" ref="F1799">IF(E1799="","",XLOOKUP(E1799,DATOS!$D$6:$D2624,DATOS!$C$6:$C2624,0,0,1))</f>
        <v/>
      </c>
      <c r="G1799" s="189"/>
      <c r="H1799" s="189"/>
      <c r="I1799" s="270"/>
      <c r="J1799" s="270"/>
      <c r="K1799" s="270" t="str">
        <f t="shared" si="3"/>
        <v/>
      </c>
      <c r="L1799" s="271" t="str">
        <f t="shared" si="4"/>
        <v/>
      </c>
      <c r="M1799" s="279"/>
      <c r="N1799" s="282"/>
      <c r="O1799" s="274"/>
      <c r="P1799" s="275"/>
      <c r="Q1799" s="275" t="str">
        <f t="shared" si="6"/>
        <v/>
      </c>
      <c r="R1799" s="281">
        <f t="shared" si="7"/>
        <v>0</v>
      </c>
      <c r="S1799" s="232" t="str">
        <f t="array" ref="S1799">XLOOKUP(E1799,PESOS!$A$2:$A2624,PESOS!$E$2:$E2624,"")</f>
        <v/>
      </c>
      <c r="T1799" s="223" t="str">
        <f t="shared" si="8"/>
        <v/>
      </c>
      <c r="V1799" s="277" t="str">
        <f t="shared" si="9"/>
        <v/>
      </c>
      <c r="W1799" s="233"/>
    </row>
    <row r="1800">
      <c r="B1800" s="199"/>
      <c r="C1800" s="223"/>
      <c r="E1800" s="223"/>
      <c r="F1800" s="223" t="str">
        <f t="array" ref="F1800">IF(E1800="","",XLOOKUP(E1800,DATOS!$D$6:$D2624,DATOS!$C$6:$C2624,0,0,1))</f>
        <v/>
      </c>
      <c r="G1800" s="189"/>
      <c r="H1800" s="189"/>
      <c r="I1800" s="270"/>
      <c r="J1800" s="270"/>
      <c r="K1800" s="270" t="str">
        <f t="shared" si="3"/>
        <v/>
      </c>
      <c r="L1800" s="271" t="str">
        <f t="shared" si="4"/>
        <v/>
      </c>
      <c r="M1800" s="279"/>
      <c r="N1800" s="282"/>
      <c r="O1800" s="274"/>
      <c r="P1800" s="275"/>
      <c r="Q1800" s="275" t="str">
        <f t="shared" si="6"/>
        <v/>
      </c>
      <c r="R1800" s="281">
        <f t="shared" si="7"/>
        <v>0</v>
      </c>
      <c r="S1800" s="232" t="str">
        <f t="array" ref="S1800">XLOOKUP(E1800,PESOS!$A$2:$A2624,PESOS!$E$2:$E2624,"")</f>
        <v/>
      </c>
      <c r="T1800" s="223" t="str">
        <f t="shared" si="8"/>
        <v/>
      </c>
      <c r="V1800" s="277" t="str">
        <f t="shared" si="9"/>
        <v/>
      </c>
      <c r="W1800" s="233"/>
    </row>
    <row r="1801">
      <c r="B1801" s="199"/>
      <c r="C1801" s="223"/>
      <c r="E1801" s="223"/>
      <c r="F1801" s="223" t="str">
        <f t="array" ref="F1801">IF(E1801="","",XLOOKUP(E1801,DATOS!$D$6:$D2624,DATOS!$C$6:$C2624,0,0,1))</f>
        <v/>
      </c>
      <c r="G1801" s="189"/>
      <c r="H1801" s="189"/>
      <c r="I1801" s="270"/>
      <c r="J1801" s="270"/>
      <c r="K1801" s="270" t="str">
        <f t="shared" si="3"/>
        <v/>
      </c>
      <c r="L1801" s="271" t="str">
        <f t="shared" si="4"/>
        <v/>
      </c>
      <c r="M1801" s="279"/>
      <c r="N1801" s="282"/>
      <c r="O1801" s="274"/>
      <c r="P1801" s="275"/>
      <c r="Q1801" s="275" t="str">
        <f t="shared" si="6"/>
        <v/>
      </c>
      <c r="R1801" s="281">
        <f t="shared" si="7"/>
        <v>0</v>
      </c>
      <c r="S1801" s="232" t="str">
        <f t="array" ref="S1801">XLOOKUP(E1801,PESOS!$A$2:$A2624,PESOS!$E$2:$E2624,"")</f>
        <v/>
      </c>
      <c r="T1801" s="223" t="str">
        <f t="shared" si="8"/>
        <v/>
      </c>
      <c r="V1801" s="277" t="str">
        <f t="shared" si="9"/>
        <v/>
      </c>
      <c r="W1801" s="233"/>
    </row>
    <row r="1802">
      <c r="B1802" s="199"/>
      <c r="C1802" s="223"/>
      <c r="E1802" s="223"/>
      <c r="F1802" s="223" t="str">
        <f t="array" ref="F1802">IF(E1802="","",XLOOKUP(E1802,DATOS!$D$6:$D2624,DATOS!$C$6:$C2624,0,0,1))</f>
        <v/>
      </c>
      <c r="G1802" s="189"/>
      <c r="H1802" s="189"/>
      <c r="I1802" s="270"/>
      <c r="J1802" s="270"/>
      <c r="K1802" s="270" t="str">
        <f t="shared" si="3"/>
        <v/>
      </c>
      <c r="L1802" s="271" t="str">
        <f t="shared" si="4"/>
        <v/>
      </c>
      <c r="M1802" s="279"/>
      <c r="N1802" s="282"/>
      <c r="O1802" s="274"/>
      <c r="P1802" s="275"/>
      <c r="Q1802" s="275" t="str">
        <f t="shared" si="6"/>
        <v/>
      </c>
      <c r="R1802" s="281">
        <f t="shared" si="7"/>
        <v>0</v>
      </c>
      <c r="S1802" s="232" t="str">
        <f t="array" ref="S1802">XLOOKUP(E1802,PESOS!$A$2:$A2624,PESOS!$E$2:$E2624,"")</f>
        <v/>
      </c>
      <c r="T1802" s="223" t="str">
        <f t="shared" si="8"/>
        <v/>
      </c>
      <c r="V1802" s="277" t="str">
        <f t="shared" si="9"/>
        <v/>
      </c>
      <c r="W1802" s="233"/>
    </row>
    <row r="1803">
      <c r="B1803" s="199"/>
      <c r="C1803" s="223"/>
      <c r="E1803" s="223"/>
      <c r="F1803" s="223" t="str">
        <f t="array" ref="F1803">IF(E1803="","",XLOOKUP(E1803,DATOS!$D$6:$D2624,DATOS!$C$6:$C2624,0,0,1))</f>
        <v/>
      </c>
      <c r="G1803" s="189"/>
      <c r="H1803" s="189"/>
      <c r="I1803" s="270"/>
      <c r="J1803" s="270"/>
      <c r="K1803" s="270" t="str">
        <f t="shared" si="3"/>
        <v/>
      </c>
      <c r="L1803" s="271" t="str">
        <f t="shared" si="4"/>
        <v/>
      </c>
      <c r="M1803" s="279"/>
      <c r="N1803" s="282"/>
      <c r="O1803" s="274"/>
      <c r="P1803" s="275"/>
      <c r="Q1803" s="275" t="str">
        <f t="shared" si="6"/>
        <v/>
      </c>
      <c r="R1803" s="281">
        <f t="shared" si="7"/>
        <v>0</v>
      </c>
      <c r="S1803" s="232" t="str">
        <f t="array" ref="S1803">XLOOKUP(E1803,PESOS!$A$2:$A2624,PESOS!$E$2:$E2624,"")</f>
        <v/>
      </c>
      <c r="T1803" s="223" t="str">
        <f t="shared" si="8"/>
        <v/>
      </c>
      <c r="V1803" s="277" t="str">
        <f t="shared" si="9"/>
        <v/>
      </c>
      <c r="W1803" s="233"/>
    </row>
    <row r="1804">
      <c r="B1804" s="199"/>
      <c r="C1804" s="223"/>
      <c r="E1804" s="223"/>
      <c r="F1804" s="223" t="str">
        <f t="array" ref="F1804">IF(E1804="","",XLOOKUP(E1804,DATOS!$D$6:$D2624,DATOS!$C$6:$C2624,0,0,1))</f>
        <v/>
      </c>
      <c r="G1804" s="189"/>
      <c r="H1804" s="189"/>
      <c r="I1804" s="270"/>
      <c r="J1804" s="270"/>
      <c r="K1804" s="270" t="str">
        <f t="shared" si="3"/>
        <v/>
      </c>
      <c r="L1804" s="271" t="str">
        <f t="shared" si="4"/>
        <v/>
      </c>
      <c r="M1804" s="279"/>
      <c r="N1804" s="282"/>
      <c r="O1804" s="274"/>
      <c r="P1804" s="275"/>
      <c r="Q1804" s="275" t="str">
        <f t="shared" si="6"/>
        <v/>
      </c>
      <c r="R1804" s="281">
        <f t="shared" si="7"/>
        <v>0</v>
      </c>
      <c r="S1804" s="232" t="str">
        <f t="array" ref="S1804">XLOOKUP(E1804,PESOS!$A$2:$A2624,PESOS!$E$2:$E2624,"")</f>
        <v/>
      </c>
      <c r="T1804" s="223" t="str">
        <f t="shared" si="8"/>
        <v/>
      </c>
      <c r="V1804" s="277" t="str">
        <f t="shared" si="9"/>
        <v/>
      </c>
      <c r="W1804" s="233"/>
    </row>
    <row r="1805">
      <c r="B1805" s="199"/>
      <c r="C1805" s="223"/>
      <c r="E1805" s="223"/>
      <c r="F1805" s="223" t="str">
        <f t="array" ref="F1805">IF(E1805="","",XLOOKUP(E1805,DATOS!$D$6:$D2624,DATOS!$C$6:$C2624,0,0,1))</f>
        <v/>
      </c>
      <c r="G1805" s="189"/>
      <c r="H1805" s="189"/>
      <c r="I1805" s="270"/>
      <c r="J1805" s="270"/>
      <c r="K1805" s="270" t="str">
        <f t="shared" si="3"/>
        <v/>
      </c>
      <c r="L1805" s="271" t="str">
        <f t="shared" si="4"/>
        <v/>
      </c>
      <c r="M1805" s="279"/>
      <c r="N1805" s="282"/>
      <c r="O1805" s="274"/>
      <c r="P1805" s="275"/>
      <c r="Q1805" s="275" t="str">
        <f t="shared" si="6"/>
        <v/>
      </c>
      <c r="R1805" s="281">
        <f t="shared" si="7"/>
        <v>0</v>
      </c>
      <c r="S1805" s="232" t="str">
        <f t="array" ref="S1805">XLOOKUP(E1805,PESOS!$A$2:$A2624,PESOS!$E$2:$E2624,"")</f>
        <v/>
      </c>
      <c r="T1805" s="223" t="str">
        <f t="shared" si="8"/>
        <v/>
      </c>
      <c r="V1805" s="277" t="str">
        <f t="shared" si="9"/>
        <v/>
      </c>
      <c r="W1805" s="233"/>
    </row>
    <row r="1806">
      <c r="B1806" s="199"/>
      <c r="C1806" s="223"/>
      <c r="E1806" s="223"/>
      <c r="F1806" s="223" t="str">
        <f t="array" ref="F1806">IF(E1806="","",XLOOKUP(E1806,DATOS!$D$6:$D2624,DATOS!$C$6:$C2624,0,0,1))</f>
        <v/>
      </c>
      <c r="G1806" s="189"/>
      <c r="H1806" s="189"/>
      <c r="I1806" s="270"/>
      <c r="J1806" s="270"/>
      <c r="K1806" s="270" t="str">
        <f t="shared" si="3"/>
        <v/>
      </c>
      <c r="L1806" s="271" t="str">
        <f t="shared" si="4"/>
        <v/>
      </c>
      <c r="M1806" s="279"/>
      <c r="N1806" s="282"/>
      <c r="O1806" s="274"/>
      <c r="P1806" s="275"/>
      <c r="Q1806" s="275" t="str">
        <f t="shared" si="6"/>
        <v/>
      </c>
      <c r="R1806" s="281">
        <f t="shared" si="7"/>
        <v>0</v>
      </c>
      <c r="S1806" s="232" t="str">
        <f t="array" ref="S1806">XLOOKUP(E1806,PESOS!$A$2:$A2624,PESOS!$E$2:$E2624,"")</f>
        <v/>
      </c>
      <c r="T1806" s="223" t="str">
        <f t="shared" si="8"/>
        <v/>
      </c>
      <c r="V1806" s="277" t="str">
        <f t="shared" si="9"/>
        <v/>
      </c>
      <c r="W1806" s="233"/>
    </row>
    <row r="1807">
      <c r="B1807" s="199"/>
      <c r="C1807" s="223"/>
      <c r="E1807" s="223"/>
      <c r="F1807" s="223" t="str">
        <f t="array" ref="F1807">IF(E1807="","",XLOOKUP(E1807,DATOS!$D$6:$D2624,DATOS!$C$6:$C2624,0,0,1))</f>
        <v/>
      </c>
      <c r="G1807" s="189"/>
      <c r="H1807" s="189"/>
      <c r="I1807" s="270"/>
      <c r="J1807" s="270"/>
      <c r="K1807" s="270" t="str">
        <f t="shared" si="3"/>
        <v/>
      </c>
      <c r="L1807" s="271" t="str">
        <f t="shared" si="4"/>
        <v/>
      </c>
      <c r="M1807" s="279"/>
      <c r="N1807" s="282"/>
      <c r="O1807" s="274"/>
      <c r="P1807" s="275"/>
      <c r="Q1807" s="275" t="str">
        <f t="shared" si="6"/>
        <v/>
      </c>
      <c r="R1807" s="281">
        <f t="shared" si="7"/>
        <v>0</v>
      </c>
      <c r="S1807" s="232" t="str">
        <f t="array" ref="S1807">XLOOKUP(E1807,PESOS!$A$2:$A2624,PESOS!$E$2:$E2624,"")</f>
        <v/>
      </c>
      <c r="T1807" s="223" t="str">
        <f t="shared" si="8"/>
        <v/>
      </c>
      <c r="V1807" s="277" t="str">
        <f t="shared" si="9"/>
        <v/>
      </c>
      <c r="W1807" s="233"/>
    </row>
    <row r="1808">
      <c r="B1808" s="199"/>
      <c r="C1808" s="223"/>
      <c r="E1808" s="223"/>
      <c r="F1808" s="223" t="str">
        <f t="array" ref="F1808">IF(E1808="","",XLOOKUP(E1808,DATOS!$D$6:$D2624,DATOS!$C$6:$C2624,0,0,1))</f>
        <v/>
      </c>
      <c r="G1808" s="189"/>
      <c r="H1808" s="189"/>
      <c r="I1808" s="270"/>
      <c r="J1808" s="270"/>
      <c r="K1808" s="270" t="str">
        <f t="shared" si="3"/>
        <v/>
      </c>
      <c r="L1808" s="271" t="str">
        <f t="shared" si="4"/>
        <v/>
      </c>
      <c r="M1808" s="279"/>
      <c r="N1808" s="282"/>
      <c r="O1808" s="274"/>
      <c r="P1808" s="275"/>
      <c r="Q1808" s="275" t="str">
        <f t="shared" si="6"/>
        <v/>
      </c>
      <c r="R1808" s="281">
        <f t="shared" si="7"/>
        <v>0</v>
      </c>
      <c r="S1808" s="232" t="str">
        <f t="array" ref="S1808">XLOOKUP(E1808,PESOS!$A$2:$A2624,PESOS!$E$2:$E2624,"")</f>
        <v/>
      </c>
      <c r="T1808" s="223" t="str">
        <f t="shared" si="8"/>
        <v/>
      </c>
      <c r="V1808" s="277" t="str">
        <f t="shared" si="9"/>
        <v/>
      </c>
      <c r="W1808" s="233"/>
    </row>
    <row r="1809">
      <c r="B1809" s="199"/>
      <c r="C1809" s="223"/>
      <c r="E1809" s="223"/>
      <c r="F1809" s="223" t="str">
        <f t="array" ref="F1809">IF(E1809="","",XLOOKUP(E1809,DATOS!$D$6:$D2624,DATOS!$C$6:$C2624,0,0,1))</f>
        <v/>
      </c>
      <c r="G1809" s="189"/>
      <c r="H1809" s="189"/>
      <c r="I1809" s="270"/>
      <c r="J1809" s="270"/>
      <c r="K1809" s="270" t="str">
        <f t="shared" si="3"/>
        <v/>
      </c>
      <c r="L1809" s="271" t="str">
        <f t="shared" si="4"/>
        <v/>
      </c>
      <c r="M1809" s="279"/>
      <c r="N1809" s="282"/>
      <c r="O1809" s="274"/>
      <c r="P1809" s="275"/>
      <c r="Q1809" s="275" t="str">
        <f t="shared" si="6"/>
        <v/>
      </c>
      <c r="R1809" s="281">
        <f t="shared" si="7"/>
        <v>0</v>
      </c>
      <c r="S1809" s="232" t="str">
        <f t="array" ref="S1809">XLOOKUP(E1809,PESOS!$A$2:$A2624,PESOS!$E$2:$E2624,"")</f>
        <v/>
      </c>
      <c r="T1809" s="223" t="str">
        <f t="shared" si="8"/>
        <v/>
      </c>
      <c r="V1809" s="277" t="str">
        <f t="shared" si="9"/>
        <v/>
      </c>
      <c r="W1809" s="233"/>
    </row>
    <row r="1810">
      <c r="B1810" s="199"/>
      <c r="C1810" s="223"/>
      <c r="E1810" s="223"/>
      <c r="F1810" s="223" t="str">
        <f t="array" ref="F1810">IF(E1810="","",XLOOKUP(E1810,DATOS!$D$6:$D2624,DATOS!$C$6:$C2624,0,0,1))</f>
        <v/>
      </c>
      <c r="G1810" s="189"/>
      <c r="H1810" s="189"/>
      <c r="I1810" s="270"/>
      <c r="J1810" s="270"/>
      <c r="K1810" s="270" t="str">
        <f t="shared" si="3"/>
        <v/>
      </c>
      <c r="L1810" s="271" t="str">
        <f t="shared" si="4"/>
        <v/>
      </c>
      <c r="M1810" s="279"/>
      <c r="N1810" s="282"/>
      <c r="O1810" s="274"/>
      <c r="P1810" s="275"/>
      <c r="Q1810" s="275" t="str">
        <f t="shared" si="6"/>
        <v/>
      </c>
      <c r="R1810" s="281">
        <f t="shared" si="7"/>
        <v>0</v>
      </c>
      <c r="S1810" s="232" t="str">
        <f t="array" ref="S1810">XLOOKUP(E1810,PESOS!$A$2:$A2624,PESOS!$E$2:$E2624,"")</f>
        <v/>
      </c>
      <c r="T1810" s="223" t="str">
        <f t="shared" si="8"/>
        <v/>
      </c>
      <c r="V1810" s="277" t="str">
        <f t="shared" si="9"/>
        <v/>
      </c>
      <c r="W1810" s="233"/>
    </row>
    <row r="1811">
      <c r="B1811" s="199"/>
      <c r="C1811" s="223"/>
      <c r="E1811" s="223"/>
      <c r="F1811" s="223" t="str">
        <f t="array" ref="F1811">IF(E1811="","",XLOOKUP(E1811,DATOS!$D$6:$D2624,DATOS!$C$6:$C2624,0,0,1))</f>
        <v/>
      </c>
      <c r="G1811" s="189"/>
      <c r="H1811" s="189"/>
      <c r="I1811" s="270"/>
      <c r="J1811" s="270"/>
      <c r="K1811" s="270" t="str">
        <f t="shared" si="3"/>
        <v/>
      </c>
      <c r="L1811" s="271" t="str">
        <f t="shared" si="4"/>
        <v/>
      </c>
      <c r="M1811" s="279"/>
      <c r="N1811" s="282"/>
      <c r="O1811" s="274"/>
      <c r="P1811" s="275"/>
      <c r="Q1811" s="275" t="str">
        <f t="shared" si="6"/>
        <v/>
      </c>
      <c r="R1811" s="281">
        <f t="shared" si="7"/>
        <v>0</v>
      </c>
      <c r="S1811" s="232" t="str">
        <f t="array" ref="S1811">XLOOKUP(E1811,PESOS!$A$2:$A2624,PESOS!$E$2:$E2624,"")</f>
        <v/>
      </c>
      <c r="T1811" s="223" t="str">
        <f t="shared" si="8"/>
        <v/>
      </c>
      <c r="V1811" s="277" t="str">
        <f t="shared" si="9"/>
        <v/>
      </c>
      <c r="W1811" s="233"/>
    </row>
    <row r="1812">
      <c r="B1812" s="199"/>
      <c r="C1812" s="223"/>
      <c r="E1812" s="223"/>
      <c r="F1812" s="223" t="str">
        <f t="array" ref="F1812">IF(E1812="","",XLOOKUP(E1812,DATOS!$D$6:$D2624,DATOS!$C$6:$C2624,0,0,1))</f>
        <v/>
      </c>
      <c r="G1812" s="189"/>
      <c r="H1812" s="189"/>
      <c r="I1812" s="270"/>
      <c r="J1812" s="270"/>
      <c r="K1812" s="270" t="str">
        <f t="shared" si="3"/>
        <v/>
      </c>
      <c r="L1812" s="271" t="str">
        <f t="shared" si="4"/>
        <v/>
      </c>
      <c r="M1812" s="279"/>
      <c r="N1812" s="282"/>
      <c r="O1812" s="274"/>
      <c r="P1812" s="275"/>
      <c r="Q1812" s="275" t="str">
        <f t="shared" si="6"/>
        <v/>
      </c>
      <c r="R1812" s="281">
        <f t="shared" si="7"/>
        <v>0</v>
      </c>
      <c r="S1812" s="232" t="str">
        <f t="array" ref="S1812">XLOOKUP(E1812,PESOS!$A$2:$A2624,PESOS!$E$2:$E2624,"")</f>
        <v/>
      </c>
      <c r="T1812" s="223" t="str">
        <f t="shared" si="8"/>
        <v/>
      </c>
      <c r="V1812" s="277" t="str">
        <f t="shared" si="9"/>
        <v/>
      </c>
      <c r="W1812" s="233"/>
    </row>
    <row r="1813">
      <c r="B1813" s="199"/>
      <c r="C1813" s="223"/>
      <c r="E1813" s="223"/>
      <c r="F1813" s="223" t="str">
        <f t="array" ref="F1813">IF(E1813="","",XLOOKUP(E1813,DATOS!$D$6:$D2624,DATOS!$C$6:$C2624,0,0,1))</f>
        <v/>
      </c>
      <c r="G1813" s="189"/>
      <c r="H1813" s="189"/>
      <c r="I1813" s="270"/>
      <c r="J1813" s="270"/>
      <c r="K1813" s="270" t="str">
        <f t="shared" si="3"/>
        <v/>
      </c>
      <c r="L1813" s="271" t="str">
        <f t="shared" si="4"/>
        <v/>
      </c>
      <c r="M1813" s="279"/>
      <c r="N1813" s="282"/>
      <c r="O1813" s="274"/>
      <c r="P1813" s="275"/>
      <c r="Q1813" s="275" t="str">
        <f t="shared" si="6"/>
        <v/>
      </c>
      <c r="R1813" s="281">
        <f t="shared" si="7"/>
        <v>0</v>
      </c>
      <c r="S1813" s="232" t="str">
        <f t="array" ref="S1813">XLOOKUP(E1813,PESOS!$A$2:$A2624,PESOS!$E$2:$E2624,"")</f>
        <v/>
      </c>
      <c r="T1813" s="223" t="str">
        <f t="shared" si="8"/>
        <v/>
      </c>
      <c r="V1813" s="277" t="str">
        <f t="shared" si="9"/>
        <v/>
      </c>
      <c r="W1813" s="233"/>
    </row>
    <row r="1814">
      <c r="B1814" s="199"/>
      <c r="C1814" s="223"/>
      <c r="E1814" s="223"/>
      <c r="F1814" s="223" t="str">
        <f t="array" ref="F1814">IF(E1814="","",XLOOKUP(E1814,DATOS!$D$6:$D2624,DATOS!$C$6:$C2624,0,0,1))</f>
        <v/>
      </c>
      <c r="G1814" s="189"/>
      <c r="H1814" s="189"/>
      <c r="I1814" s="270"/>
      <c r="J1814" s="270"/>
      <c r="K1814" s="270" t="str">
        <f t="shared" si="3"/>
        <v/>
      </c>
      <c r="L1814" s="271" t="str">
        <f t="shared" si="4"/>
        <v/>
      </c>
      <c r="M1814" s="279"/>
      <c r="N1814" s="282"/>
      <c r="O1814" s="274"/>
      <c r="P1814" s="275"/>
      <c r="Q1814" s="275" t="str">
        <f t="shared" si="6"/>
        <v/>
      </c>
      <c r="R1814" s="281">
        <f t="shared" si="7"/>
        <v>0</v>
      </c>
      <c r="S1814" s="232" t="str">
        <f t="array" ref="S1814">XLOOKUP(E1814,PESOS!$A$2:$A2624,PESOS!$E$2:$E2624,"")</f>
        <v/>
      </c>
      <c r="T1814" s="223" t="str">
        <f t="shared" si="8"/>
        <v/>
      </c>
      <c r="V1814" s="277" t="str">
        <f t="shared" si="9"/>
        <v/>
      </c>
      <c r="W1814" s="233"/>
    </row>
    <row r="1815">
      <c r="B1815" s="199"/>
      <c r="C1815" s="223"/>
      <c r="E1815" s="223"/>
      <c r="F1815" s="223" t="str">
        <f t="array" ref="F1815">IF(E1815="","",XLOOKUP(E1815,DATOS!$D$6:$D2624,DATOS!$C$6:$C2624,0,0,1))</f>
        <v/>
      </c>
      <c r="G1815" s="189"/>
      <c r="H1815" s="189"/>
      <c r="I1815" s="270"/>
      <c r="J1815" s="270"/>
      <c r="K1815" s="270" t="str">
        <f t="shared" si="3"/>
        <v/>
      </c>
      <c r="L1815" s="271" t="str">
        <f t="shared" si="4"/>
        <v/>
      </c>
      <c r="M1815" s="279"/>
      <c r="N1815" s="282"/>
      <c r="O1815" s="274"/>
      <c r="P1815" s="275"/>
      <c r="Q1815" s="275" t="str">
        <f t="shared" si="6"/>
        <v/>
      </c>
      <c r="R1815" s="281">
        <f t="shared" si="7"/>
        <v>0</v>
      </c>
      <c r="S1815" s="232" t="str">
        <f t="array" ref="S1815">XLOOKUP(E1815,PESOS!$A$2:$A2624,PESOS!$E$2:$E2624,"")</f>
        <v/>
      </c>
      <c r="T1815" s="223" t="str">
        <f t="shared" si="8"/>
        <v/>
      </c>
      <c r="V1815" s="277" t="str">
        <f t="shared" si="9"/>
        <v/>
      </c>
      <c r="W1815" s="233"/>
    </row>
    <row r="1816">
      <c r="B1816" s="199"/>
      <c r="C1816" s="223"/>
      <c r="E1816" s="223"/>
      <c r="F1816" s="223" t="str">
        <f t="array" ref="F1816">IF(E1816="","",XLOOKUP(E1816,DATOS!$D$6:$D2624,DATOS!$C$6:$C2624,0,0,1))</f>
        <v/>
      </c>
      <c r="G1816" s="189"/>
      <c r="H1816" s="189"/>
      <c r="I1816" s="270"/>
      <c r="J1816" s="270"/>
      <c r="K1816" s="270" t="str">
        <f t="shared" si="3"/>
        <v/>
      </c>
      <c r="L1816" s="271" t="str">
        <f t="shared" si="4"/>
        <v/>
      </c>
      <c r="M1816" s="279"/>
      <c r="N1816" s="282"/>
      <c r="O1816" s="274"/>
      <c r="P1816" s="275"/>
      <c r="Q1816" s="275" t="str">
        <f t="shared" si="6"/>
        <v/>
      </c>
      <c r="R1816" s="281">
        <f t="shared" si="7"/>
        <v>0</v>
      </c>
      <c r="S1816" s="232" t="str">
        <f t="array" ref="S1816">XLOOKUP(E1816,PESOS!$A$2:$A2624,PESOS!$E$2:$E2624,"")</f>
        <v/>
      </c>
      <c r="T1816" s="223" t="str">
        <f t="shared" si="8"/>
        <v/>
      </c>
      <c r="V1816" s="277" t="str">
        <f t="shared" si="9"/>
        <v/>
      </c>
      <c r="W1816" s="233"/>
    </row>
    <row r="1817">
      <c r="B1817" s="199"/>
      <c r="C1817" s="223"/>
      <c r="E1817" s="223"/>
      <c r="F1817" s="223" t="str">
        <f t="array" ref="F1817">IF(E1817="","",XLOOKUP(E1817,DATOS!$D$6:$D2624,DATOS!$C$6:$C2624,0,0,1))</f>
        <v/>
      </c>
      <c r="G1817" s="189"/>
      <c r="H1817" s="189"/>
      <c r="I1817" s="270"/>
      <c r="J1817" s="270"/>
      <c r="K1817" s="270" t="str">
        <f t="shared" si="3"/>
        <v/>
      </c>
      <c r="L1817" s="271" t="str">
        <f t="shared" si="4"/>
        <v/>
      </c>
      <c r="M1817" s="279"/>
      <c r="N1817" s="282"/>
      <c r="O1817" s="274"/>
      <c r="P1817" s="275"/>
      <c r="Q1817" s="275" t="str">
        <f t="shared" si="6"/>
        <v/>
      </c>
      <c r="R1817" s="281">
        <f t="shared" si="7"/>
        <v>0</v>
      </c>
      <c r="S1817" s="232" t="str">
        <f t="array" ref="S1817">XLOOKUP(E1817,PESOS!$A$2:$A2624,PESOS!$E$2:$E2624,"")</f>
        <v/>
      </c>
      <c r="T1817" s="223" t="str">
        <f t="shared" si="8"/>
        <v/>
      </c>
      <c r="V1817" s="277" t="str">
        <f t="shared" si="9"/>
        <v/>
      </c>
      <c r="W1817" s="233"/>
    </row>
    <row r="1818">
      <c r="B1818" s="199"/>
      <c r="C1818" s="223"/>
      <c r="E1818" s="223"/>
      <c r="F1818" s="223" t="str">
        <f t="array" ref="F1818">IF(E1818="","",XLOOKUP(E1818,DATOS!$D$6:$D2624,DATOS!$C$6:$C2624,0,0,1))</f>
        <v/>
      </c>
      <c r="G1818" s="189"/>
      <c r="H1818" s="189"/>
      <c r="I1818" s="270"/>
      <c r="J1818" s="270"/>
      <c r="K1818" s="270" t="str">
        <f t="shared" si="3"/>
        <v/>
      </c>
      <c r="L1818" s="271" t="str">
        <f t="shared" si="4"/>
        <v/>
      </c>
      <c r="M1818" s="279"/>
      <c r="N1818" s="282"/>
      <c r="O1818" s="274"/>
      <c r="P1818" s="275"/>
      <c r="Q1818" s="275" t="str">
        <f t="shared" si="6"/>
        <v/>
      </c>
      <c r="R1818" s="281">
        <f t="shared" si="7"/>
        <v>0</v>
      </c>
      <c r="S1818" s="232" t="str">
        <f t="array" ref="S1818">XLOOKUP(E1818,PESOS!$A$2:$A2624,PESOS!$E$2:$E2624,"")</f>
        <v/>
      </c>
      <c r="T1818" s="223" t="str">
        <f t="shared" si="8"/>
        <v/>
      </c>
      <c r="V1818" s="277" t="str">
        <f t="shared" si="9"/>
        <v/>
      </c>
      <c r="W1818" s="233"/>
    </row>
    <row r="1819">
      <c r="B1819" s="199"/>
      <c r="C1819" s="223"/>
      <c r="E1819" s="223"/>
      <c r="F1819" s="223" t="str">
        <f t="array" ref="F1819">IF(E1819="","",XLOOKUP(E1819,DATOS!$D$6:$D2624,DATOS!$C$6:$C2624,0,0,1))</f>
        <v/>
      </c>
      <c r="G1819" s="189"/>
      <c r="H1819" s="189"/>
      <c r="I1819" s="270"/>
      <c r="J1819" s="270"/>
      <c r="K1819" s="270" t="str">
        <f t="shared" si="3"/>
        <v/>
      </c>
      <c r="L1819" s="271" t="str">
        <f t="shared" si="4"/>
        <v/>
      </c>
      <c r="M1819" s="279"/>
      <c r="N1819" s="282"/>
      <c r="O1819" s="274"/>
      <c r="P1819" s="275"/>
      <c r="Q1819" s="275" t="str">
        <f t="shared" si="6"/>
        <v/>
      </c>
      <c r="R1819" s="281">
        <f t="shared" si="7"/>
        <v>0</v>
      </c>
      <c r="S1819" s="232" t="str">
        <f t="array" ref="S1819">XLOOKUP(E1819,PESOS!$A$2:$A2624,PESOS!$E$2:$E2624,"")</f>
        <v/>
      </c>
      <c r="T1819" s="223" t="str">
        <f t="shared" si="8"/>
        <v/>
      </c>
      <c r="V1819" s="277" t="str">
        <f t="shared" si="9"/>
        <v/>
      </c>
      <c r="W1819" s="233"/>
    </row>
    <row r="1820">
      <c r="B1820" s="199"/>
      <c r="C1820" s="223"/>
      <c r="E1820" s="223"/>
      <c r="F1820" s="223" t="str">
        <f t="array" ref="F1820">IF(E1820="","",XLOOKUP(E1820,DATOS!$D$6:$D2624,DATOS!$C$6:$C2624,0,0,1))</f>
        <v/>
      </c>
      <c r="G1820" s="189"/>
      <c r="H1820" s="189"/>
      <c r="I1820" s="270"/>
      <c r="J1820" s="270"/>
      <c r="K1820" s="270" t="str">
        <f t="shared" si="3"/>
        <v/>
      </c>
      <c r="L1820" s="271" t="str">
        <f t="shared" si="4"/>
        <v/>
      </c>
      <c r="M1820" s="279"/>
      <c r="N1820" s="282"/>
      <c r="O1820" s="274"/>
      <c r="P1820" s="275"/>
      <c r="Q1820" s="275" t="str">
        <f t="shared" si="6"/>
        <v/>
      </c>
      <c r="R1820" s="281">
        <f t="shared" si="7"/>
        <v>0</v>
      </c>
      <c r="S1820" s="232" t="str">
        <f t="array" ref="S1820">XLOOKUP(E1820,PESOS!$A$2:$A2624,PESOS!$E$2:$E2624,"")</f>
        <v/>
      </c>
      <c r="T1820" s="223" t="str">
        <f t="shared" si="8"/>
        <v/>
      </c>
      <c r="V1820" s="277" t="str">
        <f t="shared" si="9"/>
        <v/>
      </c>
      <c r="W1820" s="233"/>
    </row>
    <row r="1821">
      <c r="B1821" s="199"/>
      <c r="C1821" s="223"/>
      <c r="E1821" s="223"/>
      <c r="F1821" s="223" t="str">
        <f t="array" ref="F1821">IF(E1821="","",XLOOKUP(E1821,DATOS!$D$6:$D2624,DATOS!$C$6:$C2624,0,0,1))</f>
        <v/>
      </c>
      <c r="G1821" s="189"/>
      <c r="H1821" s="189"/>
      <c r="I1821" s="270"/>
      <c r="J1821" s="270"/>
      <c r="K1821" s="270" t="str">
        <f t="shared" si="3"/>
        <v/>
      </c>
      <c r="L1821" s="271" t="str">
        <f t="shared" si="4"/>
        <v/>
      </c>
      <c r="M1821" s="279"/>
      <c r="N1821" s="282"/>
      <c r="O1821" s="274"/>
      <c r="P1821" s="275"/>
      <c r="Q1821" s="275" t="str">
        <f t="shared" si="6"/>
        <v/>
      </c>
      <c r="R1821" s="281">
        <f t="shared" si="7"/>
        <v>0</v>
      </c>
      <c r="S1821" s="232" t="str">
        <f t="array" ref="S1821">XLOOKUP(E1821,PESOS!$A$2:$A2624,PESOS!$E$2:$E2624,"")</f>
        <v/>
      </c>
      <c r="T1821" s="223" t="str">
        <f t="shared" si="8"/>
        <v/>
      </c>
      <c r="V1821" s="277" t="str">
        <f t="shared" si="9"/>
        <v/>
      </c>
      <c r="W1821" s="233"/>
    </row>
    <row r="1822">
      <c r="B1822" s="199"/>
      <c r="C1822" s="223"/>
      <c r="E1822" s="223"/>
      <c r="F1822" s="223" t="str">
        <f t="array" ref="F1822">IF(E1822="","",XLOOKUP(E1822,DATOS!$D$6:$D2624,DATOS!$C$6:$C2624,0,0,1))</f>
        <v/>
      </c>
      <c r="G1822" s="189"/>
      <c r="H1822" s="189"/>
      <c r="I1822" s="270"/>
      <c r="J1822" s="270"/>
      <c r="K1822" s="270" t="str">
        <f t="shared" si="3"/>
        <v/>
      </c>
      <c r="L1822" s="271" t="str">
        <f t="shared" si="4"/>
        <v/>
      </c>
      <c r="M1822" s="279"/>
      <c r="N1822" s="282"/>
      <c r="O1822" s="274"/>
      <c r="P1822" s="275"/>
      <c r="Q1822" s="275" t="str">
        <f t="shared" si="6"/>
        <v/>
      </c>
      <c r="R1822" s="281">
        <f t="shared" si="7"/>
        <v>0</v>
      </c>
      <c r="S1822" s="232" t="str">
        <f t="array" ref="S1822">XLOOKUP(E1822,PESOS!$A$2:$A2624,PESOS!$E$2:$E2624,"")</f>
        <v/>
      </c>
      <c r="T1822" s="223" t="str">
        <f t="shared" si="8"/>
        <v/>
      </c>
      <c r="V1822" s="277" t="str">
        <f t="shared" si="9"/>
        <v/>
      </c>
      <c r="W1822" s="233"/>
    </row>
    <row r="1823">
      <c r="B1823" s="199"/>
      <c r="C1823" s="223"/>
      <c r="E1823" s="223"/>
      <c r="F1823" s="223" t="str">
        <f t="array" ref="F1823">IF(E1823="","",XLOOKUP(E1823,DATOS!$D$6:$D2624,DATOS!$C$6:$C2624,0,0,1))</f>
        <v/>
      </c>
      <c r="G1823" s="189"/>
      <c r="H1823" s="189"/>
      <c r="I1823" s="270"/>
      <c r="J1823" s="270"/>
      <c r="K1823" s="270" t="str">
        <f t="shared" si="3"/>
        <v/>
      </c>
      <c r="L1823" s="271" t="str">
        <f t="shared" si="4"/>
        <v/>
      </c>
      <c r="M1823" s="279"/>
      <c r="N1823" s="282"/>
      <c r="O1823" s="274"/>
      <c r="P1823" s="275"/>
      <c r="Q1823" s="275" t="str">
        <f t="shared" si="6"/>
        <v/>
      </c>
      <c r="R1823" s="281">
        <f t="shared" si="7"/>
        <v>0</v>
      </c>
      <c r="S1823" s="232" t="str">
        <f t="array" ref="S1823">XLOOKUP(E1823,PESOS!$A$2:$A2624,PESOS!$E$2:$E2624,"")</f>
        <v/>
      </c>
      <c r="T1823" s="223" t="str">
        <f t="shared" si="8"/>
        <v/>
      </c>
      <c r="V1823" s="277" t="str">
        <f t="shared" si="9"/>
        <v/>
      </c>
      <c r="W1823" s="233"/>
    </row>
    <row r="1824">
      <c r="B1824" s="199"/>
      <c r="C1824" s="223"/>
      <c r="E1824" s="223"/>
      <c r="F1824" s="223" t="str">
        <f t="array" ref="F1824">IF(E1824="","",XLOOKUP(E1824,DATOS!$D$6:$D2624,DATOS!$C$6:$C2624,0,0,1))</f>
        <v/>
      </c>
      <c r="G1824" s="189"/>
      <c r="H1824" s="189"/>
      <c r="I1824" s="270"/>
      <c r="J1824" s="270"/>
      <c r="K1824" s="270" t="str">
        <f t="shared" si="3"/>
        <v/>
      </c>
      <c r="L1824" s="271" t="str">
        <f t="shared" si="4"/>
        <v/>
      </c>
      <c r="M1824" s="279"/>
      <c r="N1824" s="282"/>
      <c r="O1824" s="274"/>
      <c r="P1824" s="275"/>
      <c r="Q1824" s="275" t="str">
        <f t="shared" si="6"/>
        <v/>
      </c>
      <c r="R1824" s="281">
        <f t="shared" si="7"/>
        <v>0</v>
      </c>
      <c r="S1824" s="232" t="str">
        <f t="array" ref="S1824">XLOOKUP(E1824,PESOS!$A$2:$A2624,PESOS!$E$2:$E2624,"")</f>
        <v/>
      </c>
      <c r="T1824" s="223" t="str">
        <f t="shared" si="8"/>
        <v/>
      </c>
      <c r="V1824" s="277" t="str">
        <f t="shared" si="9"/>
        <v/>
      </c>
      <c r="W1824" s="233"/>
    </row>
    <row r="1825">
      <c r="B1825" s="199"/>
      <c r="C1825" s="223"/>
      <c r="E1825" s="223"/>
      <c r="F1825" s="223" t="str">
        <f t="array" ref="F1825">IF(E1825="","",XLOOKUP(E1825,DATOS!$D$6:$D2624,DATOS!$C$6:$C2624,0,0,1))</f>
        <v/>
      </c>
      <c r="G1825" s="189"/>
      <c r="H1825" s="189"/>
      <c r="I1825" s="270"/>
      <c r="J1825" s="270"/>
      <c r="K1825" s="270" t="str">
        <f t="shared" si="3"/>
        <v/>
      </c>
      <c r="L1825" s="271" t="str">
        <f t="shared" si="4"/>
        <v/>
      </c>
      <c r="M1825" s="279"/>
      <c r="N1825" s="282"/>
      <c r="O1825" s="274"/>
      <c r="P1825" s="275"/>
      <c r="Q1825" s="275" t="str">
        <f t="shared" si="6"/>
        <v/>
      </c>
      <c r="R1825" s="281">
        <f t="shared" si="7"/>
        <v>0</v>
      </c>
      <c r="S1825" s="232" t="str">
        <f t="array" ref="S1825">XLOOKUP(E1825,PESOS!$A$2:$A2624,PESOS!$E$2:$E2624,"")</f>
        <v/>
      </c>
      <c r="T1825" s="223" t="str">
        <f t="shared" si="8"/>
        <v/>
      </c>
      <c r="V1825" s="277" t="str">
        <f t="shared" si="9"/>
        <v/>
      </c>
      <c r="W1825" s="233"/>
    </row>
    <row r="1826">
      <c r="B1826" s="199"/>
      <c r="C1826" s="223"/>
      <c r="E1826" s="223"/>
      <c r="F1826" s="223" t="str">
        <f t="array" ref="F1826">IF(E1826="","",XLOOKUP(E1826,DATOS!$D$6:$D2624,DATOS!$C$6:$C2624,0,0,1))</f>
        <v/>
      </c>
      <c r="G1826" s="189"/>
      <c r="H1826" s="189"/>
      <c r="I1826" s="270"/>
      <c r="J1826" s="270"/>
      <c r="K1826" s="270" t="str">
        <f t="shared" si="3"/>
        <v/>
      </c>
      <c r="L1826" s="271" t="str">
        <f t="shared" si="4"/>
        <v/>
      </c>
      <c r="M1826" s="279"/>
      <c r="N1826" s="282"/>
      <c r="O1826" s="274"/>
      <c r="P1826" s="275"/>
      <c r="Q1826" s="275" t="str">
        <f t="shared" si="6"/>
        <v/>
      </c>
      <c r="R1826" s="281">
        <f t="shared" si="7"/>
        <v>0</v>
      </c>
      <c r="S1826" s="232" t="str">
        <f t="array" ref="S1826">XLOOKUP(E1826,PESOS!$A$2:$A2624,PESOS!$E$2:$E2624,"")</f>
        <v/>
      </c>
      <c r="T1826" s="223" t="str">
        <f t="shared" si="8"/>
        <v/>
      </c>
      <c r="V1826" s="277" t="str">
        <f t="shared" si="9"/>
        <v/>
      </c>
      <c r="W1826" s="233"/>
    </row>
    <row r="1827">
      <c r="B1827" s="199"/>
      <c r="C1827" s="223"/>
      <c r="E1827" s="223"/>
      <c r="F1827" s="223" t="str">
        <f t="array" ref="F1827">IF(E1827="","",XLOOKUP(E1827,DATOS!$D$6:$D2624,DATOS!$C$6:$C2624,0,0,1))</f>
        <v/>
      </c>
      <c r="G1827" s="189"/>
      <c r="H1827" s="189"/>
      <c r="I1827" s="270"/>
      <c r="J1827" s="270"/>
      <c r="K1827" s="270" t="str">
        <f t="shared" si="3"/>
        <v/>
      </c>
      <c r="L1827" s="271" t="str">
        <f t="shared" si="4"/>
        <v/>
      </c>
      <c r="M1827" s="279"/>
      <c r="N1827" s="282"/>
      <c r="O1827" s="274"/>
      <c r="P1827" s="275"/>
      <c r="Q1827" s="275" t="str">
        <f t="shared" si="6"/>
        <v/>
      </c>
      <c r="R1827" s="281">
        <f t="shared" si="7"/>
        <v>0</v>
      </c>
      <c r="S1827" s="232" t="str">
        <f t="array" ref="S1827">XLOOKUP(E1827,PESOS!$A$2:$A2624,PESOS!$E$2:$E2624,"")</f>
        <v/>
      </c>
      <c r="T1827" s="223" t="str">
        <f t="shared" si="8"/>
        <v/>
      </c>
      <c r="V1827" s="277" t="str">
        <f t="shared" si="9"/>
        <v/>
      </c>
      <c r="W1827" s="233"/>
    </row>
    <row r="1828">
      <c r="B1828" s="199"/>
      <c r="C1828" s="223"/>
      <c r="E1828" s="223"/>
      <c r="F1828" s="223" t="str">
        <f t="array" ref="F1828">IF(E1828="","",XLOOKUP(E1828,DATOS!$D$6:$D2624,DATOS!$C$6:$C2624,0,0,1))</f>
        <v/>
      </c>
      <c r="G1828" s="189"/>
      <c r="H1828" s="189"/>
      <c r="I1828" s="270"/>
      <c r="J1828" s="270"/>
      <c r="K1828" s="270" t="str">
        <f t="shared" si="3"/>
        <v/>
      </c>
      <c r="L1828" s="271" t="str">
        <f t="shared" si="4"/>
        <v/>
      </c>
      <c r="M1828" s="279"/>
      <c r="N1828" s="282"/>
      <c r="O1828" s="274"/>
      <c r="P1828" s="275"/>
      <c r="Q1828" s="275" t="str">
        <f t="shared" si="6"/>
        <v/>
      </c>
      <c r="R1828" s="281">
        <f t="shared" si="7"/>
        <v>0</v>
      </c>
      <c r="S1828" s="232" t="str">
        <f t="array" ref="S1828">XLOOKUP(E1828,PESOS!$A$2:$A2624,PESOS!$E$2:$E2624,"")</f>
        <v/>
      </c>
      <c r="T1828" s="223" t="str">
        <f t="shared" si="8"/>
        <v/>
      </c>
      <c r="V1828" s="277" t="str">
        <f t="shared" si="9"/>
        <v/>
      </c>
      <c r="W1828" s="233"/>
    </row>
    <row r="1829">
      <c r="B1829" s="199"/>
      <c r="C1829" s="223"/>
      <c r="E1829" s="223"/>
      <c r="F1829" s="223" t="str">
        <f t="array" ref="F1829">IF(E1829="","",XLOOKUP(E1829,DATOS!$D$6:$D2624,DATOS!$C$6:$C2624,0,0,1))</f>
        <v/>
      </c>
      <c r="G1829" s="189"/>
      <c r="H1829" s="189"/>
      <c r="I1829" s="270"/>
      <c r="J1829" s="270"/>
      <c r="K1829" s="270" t="str">
        <f t="shared" si="3"/>
        <v/>
      </c>
      <c r="L1829" s="271" t="str">
        <f t="shared" si="4"/>
        <v/>
      </c>
      <c r="M1829" s="279"/>
      <c r="N1829" s="282"/>
      <c r="O1829" s="274"/>
      <c r="P1829" s="275"/>
      <c r="Q1829" s="275" t="str">
        <f t="shared" si="6"/>
        <v/>
      </c>
      <c r="R1829" s="281">
        <f t="shared" si="7"/>
        <v>0</v>
      </c>
      <c r="S1829" s="232" t="str">
        <f t="array" ref="S1829">XLOOKUP(E1829,PESOS!$A$2:$A2624,PESOS!$E$2:$E2624,"")</f>
        <v/>
      </c>
      <c r="T1829" s="223" t="str">
        <f t="shared" si="8"/>
        <v/>
      </c>
      <c r="V1829" s="277" t="str">
        <f t="shared" si="9"/>
        <v/>
      </c>
      <c r="W1829" s="233"/>
    </row>
    <row r="1830">
      <c r="B1830" s="199"/>
      <c r="C1830" s="223"/>
      <c r="E1830" s="223"/>
      <c r="F1830" s="223" t="str">
        <f t="array" ref="F1830">IF(E1830="","",XLOOKUP(E1830,DATOS!$D$6:$D2624,DATOS!$C$6:$C2624,0,0,1))</f>
        <v/>
      </c>
      <c r="G1830" s="189"/>
      <c r="H1830" s="189"/>
      <c r="I1830" s="270"/>
      <c r="J1830" s="270"/>
      <c r="K1830" s="270" t="str">
        <f t="shared" si="3"/>
        <v/>
      </c>
      <c r="L1830" s="271" t="str">
        <f t="shared" si="4"/>
        <v/>
      </c>
      <c r="M1830" s="279"/>
      <c r="N1830" s="282"/>
      <c r="O1830" s="274"/>
      <c r="P1830" s="275"/>
      <c r="Q1830" s="275" t="str">
        <f t="shared" si="6"/>
        <v/>
      </c>
      <c r="R1830" s="281">
        <f t="shared" si="7"/>
        <v>0</v>
      </c>
      <c r="S1830" s="232" t="str">
        <f t="array" ref="S1830">XLOOKUP(E1830,PESOS!$A$2:$A2624,PESOS!$E$2:$E2624,"")</f>
        <v/>
      </c>
      <c r="T1830" s="223" t="str">
        <f t="shared" si="8"/>
        <v/>
      </c>
      <c r="V1830" s="277" t="str">
        <f t="shared" si="9"/>
        <v/>
      </c>
      <c r="W1830" s="233"/>
    </row>
    <row r="1831">
      <c r="B1831" s="199"/>
      <c r="C1831" s="223"/>
      <c r="E1831" s="223"/>
      <c r="F1831" s="223" t="str">
        <f t="array" ref="F1831">IF(E1831="","",XLOOKUP(E1831,DATOS!$D$6:$D2624,DATOS!$C$6:$C2624,0,0,1))</f>
        <v/>
      </c>
      <c r="G1831" s="189"/>
      <c r="H1831" s="189"/>
      <c r="I1831" s="270"/>
      <c r="J1831" s="270"/>
      <c r="K1831" s="270" t="str">
        <f t="shared" si="3"/>
        <v/>
      </c>
      <c r="L1831" s="271" t="str">
        <f t="shared" si="4"/>
        <v/>
      </c>
      <c r="M1831" s="279"/>
      <c r="N1831" s="282"/>
      <c r="O1831" s="274"/>
      <c r="P1831" s="275"/>
      <c r="Q1831" s="275" t="str">
        <f t="shared" si="6"/>
        <v/>
      </c>
      <c r="R1831" s="281">
        <f t="shared" si="7"/>
        <v>0</v>
      </c>
      <c r="S1831" s="232" t="str">
        <f t="array" ref="S1831">XLOOKUP(E1831,PESOS!$A$2:$A2624,PESOS!$E$2:$E2624,"")</f>
        <v/>
      </c>
      <c r="T1831" s="223" t="str">
        <f t="shared" si="8"/>
        <v/>
      </c>
      <c r="V1831" s="277" t="str">
        <f t="shared" si="9"/>
        <v/>
      </c>
      <c r="W1831" s="233"/>
    </row>
    <row r="1832">
      <c r="B1832" s="199"/>
      <c r="C1832" s="223"/>
      <c r="E1832" s="223"/>
      <c r="F1832" s="223" t="str">
        <f t="array" ref="F1832">IF(E1832="","",XLOOKUP(E1832,DATOS!$D$6:$D2624,DATOS!$C$6:$C2624,0,0,1))</f>
        <v/>
      </c>
      <c r="G1832" s="189"/>
      <c r="H1832" s="189"/>
      <c r="I1832" s="270"/>
      <c r="J1832" s="270"/>
      <c r="K1832" s="270" t="str">
        <f t="shared" si="3"/>
        <v/>
      </c>
      <c r="L1832" s="271" t="str">
        <f t="shared" si="4"/>
        <v/>
      </c>
      <c r="M1832" s="279"/>
      <c r="N1832" s="282"/>
      <c r="O1832" s="274"/>
      <c r="P1832" s="275"/>
      <c r="Q1832" s="275" t="str">
        <f t="shared" si="6"/>
        <v/>
      </c>
      <c r="R1832" s="281">
        <f t="shared" si="7"/>
        <v>0</v>
      </c>
      <c r="S1832" s="232" t="str">
        <f t="array" ref="S1832">XLOOKUP(E1832,PESOS!$A$2:$A2624,PESOS!$E$2:$E2624,"")</f>
        <v/>
      </c>
      <c r="T1832" s="223" t="str">
        <f t="shared" si="8"/>
        <v/>
      </c>
      <c r="V1832" s="277" t="str">
        <f t="shared" si="9"/>
        <v/>
      </c>
      <c r="W1832" s="233"/>
    </row>
    <row r="1833">
      <c r="B1833" s="199"/>
      <c r="C1833" s="223"/>
      <c r="E1833" s="223"/>
      <c r="F1833" s="223" t="str">
        <f t="array" ref="F1833">IF(E1833="","",XLOOKUP(E1833,DATOS!$D$6:$D2624,DATOS!$C$6:$C2624,0,0,1))</f>
        <v/>
      </c>
      <c r="G1833" s="189"/>
      <c r="H1833" s="189"/>
      <c r="I1833" s="270"/>
      <c r="J1833" s="270"/>
      <c r="K1833" s="270" t="str">
        <f t="shared" si="3"/>
        <v/>
      </c>
      <c r="L1833" s="271" t="str">
        <f t="shared" si="4"/>
        <v/>
      </c>
      <c r="M1833" s="279"/>
      <c r="N1833" s="282"/>
      <c r="O1833" s="274"/>
      <c r="P1833" s="275"/>
      <c r="Q1833" s="275" t="str">
        <f t="shared" si="6"/>
        <v/>
      </c>
      <c r="R1833" s="281">
        <f t="shared" si="7"/>
        <v>0</v>
      </c>
      <c r="S1833" s="232" t="str">
        <f t="array" ref="S1833">XLOOKUP(E1833,PESOS!$A$2:$A2624,PESOS!$E$2:$E2624,"")</f>
        <v/>
      </c>
      <c r="T1833" s="223" t="str">
        <f t="shared" si="8"/>
        <v/>
      </c>
      <c r="V1833" s="277" t="str">
        <f t="shared" si="9"/>
        <v/>
      </c>
      <c r="W1833" s="233"/>
    </row>
    <row r="1834">
      <c r="B1834" s="199"/>
      <c r="C1834" s="223"/>
      <c r="E1834" s="223"/>
      <c r="F1834" s="223" t="str">
        <f t="array" ref="F1834">IF(E1834="","",XLOOKUP(E1834,DATOS!$D$6:$D2624,DATOS!$C$6:$C2624,0,0,1))</f>
        <v/>
      </c>
      <c r="G1834" s="189"/>
      <c r="H1834" s="189"/>
      <c r="I1834" s="270"/>
      <c r="J1834" s="270"/>
      <c r="K1834" s="270" t="str">
        <f t="shared" si="3"/>
        <v/>
      </c>
      <c r="L1834" s="271" t="str">
        <f t="shared" si="4"/>
        <v/>
      </c>
      <c r="M1834" s="279"/>
      <c r="N1834" s="282"/>
      <c r="O1834" s="274"/>
      <c r="P1834" s="275"/>
      <c r="Q1834" s="275" t="str">
        <f t="shared" si="6"/>
        <v/>
      </c>
      <c r="R1834" s="281">
        <f t="shared" si="7"/>
        <v>0</v>
      </c>
      <c r="S1834" s="232" t="str">
        <f t="array" ref="S1834">XLOOKUP(E1834,PESOS!$A$2:$A2624,PESOS!$E$2:$E2624,"")</f>
        <v/>
      </c>
      <c r="T1834" s="223" t="str">
        <f t="shared" si="8"/>
        <v/>
      </c>
      <c r="V1834" s="277" t="str">
        <f t="shared" si="9"/>
        <v/>
      </c>
      <c r="W1834" s="233"/>
    </row>
    <row r="1835">
      <c r="B1835" s="199"/>
      <c r="C1835" s="223"/>
      <c r="E1835" s="223"/>
      <c r="F1835" s="223" t="str">
        <f t="array" ref="F1835">IF(E1835="","",XLOOKUP(E1835,DATOS!$D$6:$D2624,DATOS!$C$6:$C2624,0,0,1))</f>
        <v/>
      </c>
      <c r="G1835" s="189"/>
      <c r="H1835" s="189"/>
      <c r="I1835" s="270"/>
      <c r="J1835" s="270"/>
      <c r="K1835" s="270" t="str">
        <f t="shared" si="3"/>
        <v/>
      </c>
      <c r="L1835" s="271" t="str">
        <f t="shared" si="4"/>
        <v/>
      </c>
      <c r="M1835" s="279"/>
      <c r="N1835" s="282"/>
      <c r="O1835" s="274"/>
      <c r="P1835" s="275"/>
      <c r="Q1835" s="275" t="str">
        <f t="shared" si="6"/>
        <v/>
      </c>
      <c r="R1835" s="281">
        <f t="shared" si="7"/>
        <v>0</v>
      </c>
      <c r="S1835" s="232" t="str">
        <f t="array" ref="S1835">XLOOKUP(E1835,PESOS!$A$2:$A2624,PESOS!$E$2:$E2624,"")</f>
        <v/>
      </c>
      <c r="T1835" s="223" t="str">
        <f t="shared" si="8"/>
        <v/>
      </c>
      <c r="V1835" s="277" t="str">
        <f t="shared" si="9"/>
        <v/>
      </c>
      <c r="W1835" s="233"/>
    </row>
    <row r="1836">
      <c r="B1836" s="199"/>
      <c r="C1836" s="223"/>
      <c r="E1836" s="223"/>
      <c r="F1836" s="223" t="str">
        <f t="array" ref="F1836">IF(E1836="","",XLOOKUP(E1836,DATOS!$D$6:$D2624,DATOS!$C$6:$C2624,0,0,1))</f>
        <v/>
      </c>
      <c r="G1836" s="189"/>
      <c r="H1836" s="189"/>
      <c r="I1836" s="270"/>
      <c r="J1836" s="270"/>
      <c r="K1836" s="270" t="str">
        <f t="shared" si="3"/>
        <v/>
      </c>
      <c r="L1836" s="271" t="str">
        <f t="shared" si="4"/>
        <v/>
      </c>
      <c r="M1836" s="279"/>
      <c r="N1836" s="282"/>
      <c r="O1836" s="274"/>
      <c r="P1836" s="275"/>
      <c r="Q1836" s="275" t="str">
        <f t="shared" si="6"/>
        <v/>
      </c>
      <c r="R1836" s="281">
        <f t="shared" si="7"/>
        <v>0</v>
      </c>
      <c r="S1836" s="232" t="str">
        <f t="array" ref="S1836">XLOOKUP(E1836,PESOS!$A$2:$A2624,PESOS!$E$2:$E2624,"")</f>
        <v/>
      </c>
      <c r="T1836" s="223" t="str">
        <f t="shared" si="8"/>
        <v/>
      </c>
      <c r="V1836" s="277" t="str">
        <f t="shared" si="9"/>
        <v/>
      </c>
      <c r="W1836" s="233"/>
    </row>
    <row r="1837">
      <c r="B1837" s="199"/>
      <c r="C1837" s="223"/>
      <c r="E1837" s="223"/>
      <c r="F1837" s="223" t="str">
        <f t="array" ref="F1837">IF(E1837="","",XLOOKUP(E1837,DATOS!$D$6:$D2624,DATOS!$C$6:$C2624,0,0,1))</f>
        <v/>
      </c>
      <c r="G1837" s="189"/>
      <c r="H1837" s="189"/>
      <c r="I1837" s="270"/>
      <c r="J1837" s="270"/>
      <c r="K1837" s="270" t="str">
        <f t="shared" si="3"/>
        <v/>
      </c>
      <c r="L1837" s="271" t="str">
        <f t="shared" si="4"/>
        <v/>
      </c>
      <c r="M1837" s="279"/>
      <c r="N1837" s="282"/>
      <c r="O1837" s="274"/>
      <c r="P1837" s="275"/>
      <c r="Q1837" s="275" t="str">
        <f t="shared" si="6"/>
        <v/>
      </c>
      <c r="R1837" s="281">
        <f t="shared" si="7"/>
        <v>0</v>
      </c>
      <c r="S1837" s="232" t="str">
        <f t="array" ref="S1837">XLOOKUP(E1837,PESOS!$A$2:$A2624,PESOS!$E$2:$E2624,"")</f>
        <v/>
      </c>
      <c r="T1837" s="223" t="str">
        <f t="shared" si="8"/>
        <v/>
      </c>
      <c r="V1837" s="277" t="str">
        <f t="shared" si="9"/>
        <v/>
      </c>
      <c r="W1837" s="233"/>
    </row>
    <row r="1838">
      <c r="B1838" s="199"/>
      <c r="C1838" s="223"/>
      <c r="E1838" s="223"/>
      <c r="F1838" s="223" t="str">
        <f t="array" ref="F1838">IF(E1838="","",XLOOKUP(E1838,DATOS!$D$6:$D2624,DATOS!$C$6:$C2624,0,0,1))</f>
        <v/>
      </c>
      <c r="G1838" s="189"/>
      <c r="H1838" s="189"/>
      <c r="I1838" s="270"/>
      <c r="J1838" s="270"/>
      <c r="K1838" s="270" t="str">
        <f t="shared" si="3"/>
        <v/>
      </c>
      <c r="L1838" s="271" t="str">
        <f t="shared" si="4"/>
        <v/>
      </c>
      <c r="M1838" s="279"/>
      <c r="N1838" s="282"/>
      <c r="O1838" s="274"/>
      <c r="P1838" s="275"/>
      <c r="Q1838" s="275" t="str">
        <f t="shared" si="6"/>
        <v/>
      </c>
      <c r="R1838" s="281">
        <f t="shared" si="7"/>
        <v>0</v>
      </c>
      <c r="S1838" s="232" t="str">
        <f t="array" ref="S1838">XLOOKUP(E1838,PESOS!$A$2:$A2624,PESOS!$E$2:$E2624,"")</f>
        <v/>
      </c>
      <c r="T1838" s="223" t="str">
        <f t="shared" si="8"/>
        <v/>
      </c>
      <c r="V1838" s="277" t="str">
        <f t="shared" si="9"/>
        <v/>
      </c>
      <c r="W1838" s="233"/>
    </row>
    <row r="1839">
      <c r="B1839" s="199"/>
      <c r="C1839" s="223"/>
      <c r="E1839" s="223"/>
      <c r="F1839" s="223" t="str">
        <f t="array" ref="F1839">IF(E1839="","",XLOOKUP(E1839,DATOS!$D$6:$D2624,DATOS!$C$6:$C2624,0,0,1))</f>
        <v/>
      </c>
      <c r="G1839" s="189"/>
      <c r="H1839" s="189"/>
      <c r="I1839" s="270"/>
      <c r="J1839" s="270"/>
      <c r="K1839" s="270" t="str">
        <f t="shared" si="3"/>
        <v/>
      </c>
      <c r="L1839" s="271" t="str">
        <f t="shared" si="4"/>
        <v/>
      </c>
      <c r="M1839" s="279"/>
      <c r="N1839" s="282"/>
      <c r="O1839" s="274"/>
      <c r="P1839" s="275"/>
      <c r="Q1839" s="275" t="str">
        <f t="shared" si="6"/>
        <v/>
      </c>
      <c r="R1839" s="281">
        <f t="shared" si="7"/>
        <v>0</v>
      </c>
      <c r="S1839" s="232" t="str">
        <f t="array" ref="S1839">XLOOKUP(E1839,PESOS!$A$2:$A2624,PESOS!$E$2:$E2624,"")</f>
        <v/>
      </c>
      <c r="T1839" s="223" t="str">
        <f t="shared" si="8"/>
        <v/>
      </c>
      <c r="V1839" s="277" t="str">
        <f t="shared" si="9"/>
        <v/>
      </c>
      <c r="W1839" s="233"/>
    </row>
    <row r="1840">
      <c r="B1840" s="199"/>
      <c r="C1840" s="223"/>
      <c r="E1840" s="223"/>
      <c r="F1840" s="223" t="str">
        <f t="array" ref="F1840">IF(E1840="","",XLOOKUP(E1840,DATOS!$D$6:$D2624,DATOS!$C$6:$C2624,0,0,1))</f>
        <v/>
      </c>
      <c r="G1840" s="189"/>
      <c r="H1840" s="189"/>
      <c r="I1840" s="270"/>
      <c r="J1840" s="270"/>
      <c r="K1840" s="270" t="str">
        <f t="shared" si="3"/>
        <v/>
      </c>
      <c r="L1840" s="271" t="str">
        <f t="shared" si="4"/>
        <v/>
      </c>
      <c r="M1840" s="279"/>
      <c r="N1840" s="282"/>
      <c r="O1840" s="274"/>
      <c r="P1840" s="275"/>
      <c r="Q1840" s="275" t="str">
        <f t="shared" si="6"/>
        <v/>
      </c>
      <c r="R1840" s="281">
        <f t="shared" si="7"/>
        <v>0</v>
      </c>
      <c r="S1840" s="232" t="str">
        <f t="array" ref="S1840">XLOOKUP(E1840,PESOS!$A$2:$A2624,PESOS!$E$2:$E2624,"")</f>
        <v/>
      </c>
      <c r="T1840" s="223" t="str">
        <f t="shared" si="8"/>
        <v/>
      </c>
      <c r="V1840" s="277" t="str">
        <f t="shared" si="9"/>
        <v/>
      </c>
      <c r="W1840" s="233"/>
    </row>
    <row r="1841">
      <c r="B1841" s="199"/>
      <c r="C1841" s="223"/>
      <c r="E1841" s="223"/>
      <c r="F1841" s="223" t="str">
        <f t="array" ref="F1841">IF(E1841="","",XLOOKUP(E1841,DATOS!$D$6:$D2624,DATOS!$C$6:$C2624,0,0,1))</f>
        <v/>
      </c>
      <c r="G1841" s="189"/>
      <c r="H1841" s="189"/>
      <c r="I1841" s="270"/>
      <c r="J1841" s="270"/>
      <c r="K1841" s="270" t="str">
        <f t="shared" si="3"/>
        <v/>
      </c>
      <c r="L1841" s="271" t="str">
        <f t="shared" si="4"/>
        <v/>
      </c>
      <c r="M1841" s="279"/>
      <c r="N1841" s="282"/>
      <c r="O1841" s="274"/>
      <c r="P1841" s="275"/>
      <c r="Q1841" s="275" t="str">
        <f t="shared" si="6"/>
        <v/>
      </c>
      <c r="R1841" s="281">
        <f t="shared" si="7"/>
        <v>0</v>
      </c>
      <c r="S1841" s="232" t="str">
        <f t="array" ref="S1841">XLOOKUP(E1841,PESOS!$A$2:$A2624,PESOS!$E$2:$E2624,"")</f>
        <v/>
      </c>
      <c r="T1841" s="223" t="str">
        <f t="shared" si="8"/>
        <v/>
      </c>
      <c r="V1841" s="277" t="str">
        <f t="shared" si="9"/>
        <v/>
      </c>
      <c r="W1841" s="233"/>
    </row>
    <row r="1842">
      <c r="B1842" s="199"/>
      <c r="C1842" s="223"/>
      <c r="E1842" s="223"/>
      <c r="F1842" s="223" t="str">
        <f t="array" ref="F1842">IF(E1842="","",XLOOKUP(E1842,DATOS!$D$6:$D2624,DATOS!$C$6:$C2624,0,0,1))</f>
        <v/>
      </c>
      <c r="G1842" s="189"/>
      <c r="H1842" s="189"/>
      <c r="I1842" s="270"/>
      <c r="J1842" s="270"/>
      <c r="K1842" s="270" t="str">
        <f t="shared" si="3"/>
        <v/>
      </c>
      <c r="L1842" s="271" t="str">
        <f t="shared" si="4"/>
        <v/>
      </c>
      <c r="M1842" s="279"/>
      <c r="N1842" s="282"/>
      <c r="O1842" s="274"/>
      <c r="P1842" s="275"/>
      <c r="Q1842" s="275" t="str">
        <f t="shared" si="6"/>
        <v/>
      </c>
      <c r="R1842" s="281">
        <f t="shared" si="7"/>
        <v>0</v>
      </c>
      <c r="S1842" s="232" t="str">
        <f t="array" ref="S1842">XLOOKUP(E1842,PESOS!$A$2:$A2624,PESOS!$E$2:$E2624,"")</f>
        <v/>
      </c>
      <c r="T1842" s="223" t="str">
        <f t="shared" si="8"/>
        <v/>
      </c>
      <c r="V1842" s="277" t="str">
        <f t="shared" si="9"/>
        <v/>
      </c>
      <c r="W1842" s="233"/>
    </row>
    <row r="1843">
      <c r="B1843" s="199"/>
      <c r="C1843" s="223"/>
      <c r="E1843" s="223"/>
      <c r="F1843" s="223" t="str">
        <f t="array" ref="F1843">IF(E1843="","",XLOOKUP(E1843,DATOS!$D$6:$D2624,DATOS!$C$6:$C2624,0,0,1))</f>
        <v/>
      </c>
      <c r="G1843" s="189"/>
      <c r="H1843" s="189"/>
      <c r="I1843" s="270"/>
      <c r="J1843" s="270"/>
      <c r="K1843" s="270" t="str">
        <f t="shared" si="3"/>
        <v/>
      </c>
      <c r="L1843" s="271" t="str">
        <f t="shared" si="4"/>
        <v/>
      </c>
      <c r="M1843" s="279"/>
      <c r="N1843" s="282"/>
      <c r="O1843" s="274"/>
      <c r="P1843" s="275"/>
      <c r="Q1843" s="275" t="str">
        <f t="shared" si="6"/>
        <v/>
      </c>
      <c r="R1843" s="281">
        <f t="shared" si="7"/>
        <v>0</v>
      </c>
      <c r="S1843" s="232" t="str">
        <f t="array" ref="S1843">XLOOKUP(E1843,PESOS!$A$2:$A2624,PESOS!$E$2:$E2624,"")</f>
        <v/>
      </c>
      <c r="T1843" s="223" t="str">
        <f t="shared" si="8"/>
        <v/>
      </c>
      <c r="V1843" s="277" t="str">
        <f t="shared" si="9"/>
        <v/>
      </c>
      <c r="W1843" s="233"/>
    </row>
    <row r="1844">
      <c r="B1844" s="199"/>
      <c r="C1844" s="223"/>
      <c r="E1844" s="223"/>
      <c r="F1844" s="223" t="str">
        <f t="array" ref="F1844">IF(E1844="","",XLOOKUP(E1844,DATOS!$D$6:$D2624,DATOS!$C$6:$C2624,0,0,1))</f>
        <v/>
      </c>
      <c r="G1844" s="189"/>
      <c r="H1844" s="189"/>
      <c r="I1844" s="270"/>
      <c r="J1844" s="270"/>
      <c r="K1844" s="270" t="str">
        <f t="shared" si="3"/>
        <v/>
      </c>
      <c r="L1844" s="271" t="str">
        <f t="shared" si="4"/>
        <v/>
      </c>
      <c r="M1844" s="279"/>
      <c r="N1844" s="282"/>
      <c r="O1844" s="274"/>
      <c r="P1844" s="275"/>
      <c r="Q1844" s="275" t="str">
        <f t="shared" si="6"/>
        <v/>
      </c>
      <c r="R1844" s="281">
        <f t="shared" si="7"/>
        <v>0</v>
      </c>
      <c r="S1844" s="232" t="str">
        <f t="array" ref="S1844">XLOOKUP(E1844,PESOS!$A$2:$A2624,PESOS!$E$2:$E2624,"")</f>
        <v/>
      </c>
      <c r="T1844" s="223" t="str">
        <f t="shared" si="8"/>
        <v/>
      </c>
      <c r="V1844" s="277" t="str">
        <f t="shared" si="9"/>
        <v/>
      </c>
      <c r="W1844" s="233"/>
    </row>
    <row r="1845">
      <c r="B1845" s="199"/>
      <c r="C1845" s="223"/>
      <c r="E1845" s="223"/>
      <c r="F1845" s="223" t="str">
        <f t="array" ref="F1845">IF(E1845="","",XLOOKUP(E1845,DATOS!$D$6:$D2624,DATOS!$C$6:$C2624,0,0,1))</f>
        <v/>
      </c>
      <c r="G1845" s="189"/>
      <c r="H1845" s="189"/>
      <c r="I1845" s="270"/>
      <c r="J1845" s="270"/>
      <c r="K1845" s="270" t="str">
        <f t="shared" si="3"/>
        <v/>
      </c>
      <c r="L1845" s="271" t="str">
        <f t="shared" si="4"/>
        <v/>
      </c>
      <c r="M1845" s="279"/>
      <c r="N1845" s="282"/>
      <c r="O1845" s="274"/>
      <c r="P1845" s="275"/>
      <c r="Q1845" s="275" t="str">
        <f t="shared" si="6"/>
        <v/>
      </c>
      <c r="R1845" s="281">
        <f t="shared" si="7"/>
        <v>0</v>
      </c>
      <c r="S1845" s="232" t="str">
        <f t="array" ref="S1845">XLOOKUP(E1845,PESOS!$A$2:$A2624,PESOS!$E$2:$E2624,"")</f>
        <v/>
      </c>
      <c r="T1845" s="223" t="str">
        <f t="shared" si="8"/>
        <v/>
      </c>
      <c r="V1845" s="277" t="str">
        <f t="shared" si="9"/>
        <v/>
      </c>
      <c r="W1845" s="233"/>
    </row>
    <row r="1846">
      <c r="B1846" s="199"/>
      <c r="C1846" s="223"/>
      <c r="E1846" s="223"/>
      <c r="F1846" s="223" t="str">
        <f t="array" ref="F1846">IF(E1846="","",XLOOKUP(E1846,DATOS!$D$6:$D2624,DATOS!$C$6:$C2624,0,0,1))</f>
        <v/>
      </c>
      <c r="G1846" s="189"/>
      <c r="H1846" s="189"/>
      <c r="I1846" s="270"/>
      <c r="J1846" s="270"/>
      <c r="K1846" s="270" t="str">
        <f t="shared" si="3"/>
        <v/>
      </c>
      <c r="L1846" s="271" t="str">
        <f t="shared" si="4"/>
        <v/>
      </c>
      <c r="M1846" s="279"/>
      <c r="N1846" s="282"/>
      <c r="O1846" s="274"/>
      <c r="P1846" s="275"/>
      <c r="Q1846" s="275" t="str">
        <f t="shared" si="6"/>
        <v/>
      </c>
      <c r="R1846" s="281">
        <f t="shared" si="7"/>
        <v>0</v>
      </c>
      <c r="S1846" s="232" t="str">
        <f t="array" ref="S1846">XLOOKUP(E1846,PESOS!$A$2:$A2624,PESOS!$E$2:$E2624,"")</f>
        <v/>
      </c>
      <c r="T1846" s="223" t="str">
        <f t="shared" si="8"/>
        <v/>
      </c>
      <c r="V1846" s="277" t="str">
        <f t="shared" si="9"/>
        <v/>
      </c>
      <c r="W1846" s="233"/>
    </row>
    <row r="1847">
      <c r="B1847" s="199"/>
      <c r="C1847" s="223"/>
      <c r="E1847" s="223"/>
      <c r="F1847" s="223" t="str">
        <f t="array" ref="F1847">IF(E1847="","",XLOOKUP(E1847,DATOS!$D$6:$D2624,DATOS!$C$6:$C2624,0,0,1))</f>
        <v/>
      </c>
      <c r="G1847" s="189"/>
      <c r="H1847" s="189"/>
      <c r="I1847" s="270"/>
      <c r="J1847" s="270"/>
      <c r="K1847" s="270" t="str">
        <f t="shared" si="3"/>
        <v/>
      </c>
      <c r="L1847" s="271" t="str">
        <f t="shared" si="4"/>
        <v/>
      </c>
      <c r="M1847" s="279"/>
      <c r="N1847" s="282"/>
      <c r="O1847" s="274"/>
      <c r="P1847" s="275"/>
      <c r="Q1847" s="275" t="str">
        <f t="shared" si="6"/>
        <v/>
      </c>
      <c r="R1847" s="281">
        <f t="shared" si="7"/>
        <v>0</v>
      </c>
      <c r="S1847" s="232" t="str">
        <f t="array" ref="S1847">XLOOKUP(E1847,PESOS!$A$2:$A2624,PESOS!$E$2:$E2624,"")</f>
        <v/>
      </c>
      <c r="T1847" s="223" t="str">
        <f t="shared" si="8"/>
        <v/>
      </c>
      <c r="V1847" s="277" t="str">
        <f t="shared" si="9"/>
        <v/>
      </c>
      <c r="W1847" s="233"/>
    </row>
    <row r="1848">
      <c r="B1848" s="199"/>
      <c r="C1848" s="223"/>
      <c r="E1848" s="223"/>
      <c r="F1848" s="223" t="str">
        <f t="array" ref="F1848">IF(E1848="","",XLOOKUP(E1848,DATOS!$D$6:$D2624,DATOS!$C$6:$C2624,0,0,1))</f>
        <v/>
      </c>
      <c r="G1848" s="189"/>
      <c r="H1848" s="189"/>
      <c r="I1848" s="270"/>
      <c r="J1848" s="270"/>
      <c r="K1848" s="270" t="str">
        <f t="shared" si="3"/>
        <v/>
      </c>
      <c r="L1848" s="271" t="str">
        <f t="shared" si="4"/>
        <v/>
      </c>
      <c r="M1848" s="279"/>
      <c r="N1848" s="282"/>
      <c r="O1848" s="274"/>
      <c r="P1848" s="275"/>
      <c r="Q1848" s="275" t="str">
        <f t="shared" si="6"/>
        <v/>
      </c>
      <c r="R1848" s="281">
        <f t="shared" si="7"/>
        <v>0</v>
      </c>
      <c r="S1848" s="232" t="str">
        <f t="array" ref="S1848">XLOOKUP(E1848,PESOS!$A$2:$A2624,PESOS!$E$2:$E2624,"")</f>
        <v/>
      </c>
      <c r="T1848" s="223" t="str">
        <f t="shared" si="8"/>
        <v/>
      </c>
      <c r="V1848" s="277" t="str">
        <f t="shared" si="9"/>
        <v/>
      </c>
      <c r="W1848" s="233"/>
    </row>
    <row r="1849">
      <c r="B1849" s="199"/>
      <c r="C1849" s="223"/>
      <c r="E1849" s="223"/>
      <c r="F1849" s="223" t="str">
        <f t="array" ref="F1849">IF(E1849="","",XLOOKUP(E1849,DATOS!$D$6:$D2624,DATOS!$C$6:$C2624,0,0,1))</f>
        <v/>
      </c>
      <c r="G1849" s="189"/>
      <c r="H1849" s="189"/>
      <c r="I1849" s="270"/>
      <c r="J1849" s="270"/>
      <c r="K1849" s="270" t="str">
        <f t="shared" si="3"/>
        <v/>
      </c>
      <c r="L1849" s="271" t="str">
        <f t="shared" si="4"/>
        <v/>
      </c>
      <c r="M1849" s="279"/>
      <c r="N1849" s="282"/>
      <c r="O1849" s="274"/>
      <c r="P1849" s="275"/>
      <c r="Q1849" s="275" t="str">
        <f t="shared" si="6"/>
        <v/>
      </c>
      <c r="R1849" s="281">
        <f t="shared" si="7"/>
        <v>0</v>
      </c>
      <c r="S1849" s="232" t="str">
        <f t="array" ref="S1849">XLOOKUP(E1849,PESOS!$A$2:$A2624,PESOS!$E$2:$E2624,"")</f>
        <v/>
      </c>
      <c r="T1849" s="223" t="str">
        <f t="shared" si="8"/>
        <v/>
      </c>
      <c r="V1849" s="277" t="str">
        <f t="shared" si="9"/>
        <v/>
      </c>
      <c r="W1849" s="233"/>
    </row>
    <row r="1850">
      <c r="B1850" s="199"/>
      <c r="C1850" s="223"/>
      <c r="E1850" s="223"/>
      <c r="F1850" s="223" t="str">
        <f t="array" ref="F1850">IF(E1850="","",XLOOKUP(E1850,DATOS!$D$6:$D2624,DATOS!$C$6:$C2624,0,0,1))</f>
        <v/>
      </c>
      <c r="G1850" s="189"/>
      <c r="H1850" s="189"/>
      <c r="I1850" s="270"/>
      <c r="J1850" s="270"/>
      <c r="K1850" s="270" t="str">
        <f t="shared" si="3"/>
        <v/>
      </c>
      <c r="L1850" s="271" t="str">
        <f t="shared" si="4"/>
        <v/>
      </c>
      <c r="M1850" s="279"/>
      <c r="N1850" s="282"/>
      <c r="O1850" s="274"/>
      <c r="P1850" s="275"/>
      <c r="Q1850" s="275" t="str">
        <f t="shared" si="6"/>
        <v/>
      </c>
      <c r="R1850" s="281">
        <f t="shared" si="7"/>
        <v>0</v>
      </c>
      <c r="S1850" s="232" t="str">
        <f t="array" ref="S1850">XLOOKUP(E1850,PESOS!$A$2:$A2624,PESOS!$E$2:$E2624,"")</f>
        <v/>
      </c>
      <c r="T1850" s="223" t="str">
        <f t="shared" si="8"/>
        <v/>
      </c>
      <c r="V1850" s="277" t="str">
        <f t="shared" si="9"/>
        <v/>
      </c>
      <c r="W1850" s="233"/>
    </row>
    <row r="1851">
      <c r="B1851" s="199"/>
      <c r="C1851" s="223"/>
      <c r="E1851" s="223"/>
      <c r="F1851" s="223" t="str">
        <f t="array" ref="F1851">IF(E1851="","",XLOOKUP(E1851,DATOS!$D$6:$D2624,DATOS!$C$6:$C2624,0,0,1))</f>
        <v/>
      </c>
      <c r="G1851" s="189"/>
      <c r="H1851" s="189"/>
      <c r="I1851" s="270"/>
      <c r="J1851" s="270"/>
      <c r="K1851" s="270" t="str">
        <f t="shared" si="3"/>
        <v/>
      </c>
      <c r="L1851" s="271" t="str">
        <f t="shared" si="4"/>
        <v/>
      </c>
      <c r="M1851" s="279"/>
      <c r="N1851" s="282"/>
      <c r="O1851" s="274"/>
      <c r="P1851" s="275"/>
      <c r="Q1851" s="275" t="str">
        <f t="shared" si="6"/>
        <v/>
      </c>
      <c r="R1851" s="281">
        <f t="shared" si="7"/>
        <v>0</v>
      </c>
      <c r="S1851" s="232" t="str">
        <f t="array" ref="S1851">XLOOKUP(E1851,PESOS!$A$2:$A2624,PESOS!$E$2:$E2624,"")</f>
        <v/>
      </c>
      <c r="T1851" s="223" t="str">
        <f t="shared" si="8"/>
        <v/>
      </c>
      <c r="V1851" s="277" t="str">
        <f t="shared" si="9"/>
        <v/>
      </c>
      <c r="W1851" s="233"/>
    </row>
    <row r="1852">
      <c r="B1852" s="199"/>
      <c r="C1852" s="223"/>
      <c r="E1852" s="223"/>
      <c r="F1852" s="223" t="str">
        <f t="array" ref="F1852">IF(E1852="","",XLOOKUP(E1852,DATOS!$D$6:$D2624,DATOS!$C$6:$C2624,0,0,1))</f>
        <v/>
      </c>
      <c r="G1852" s="189"/>
      <c r="H1852" s="189"/>
      <c r="I1852" s="270"/>
      <c r="J1852" s="270"/>
      <c r="K1852" s="270" t="str">
        <f t="shared" si="3"/>
        <v/>
      </c>
      <c r="L1852" s="271" t="str">
        <f t="shared" si="4"/>
        <v/>
      </c>
      <c r="M1852" s="279"/>
      <c r="N1852" s="282"/>
      <c r="O1852" s="274"/>
      <c r="P1852" s="275"/>
      <c r="Q1852" s="275" t="str">
        <f t="shared" si="6"/>
        <v/>
      </c>
      <c r="R1852" s="281">
        <f t="shared" si="7"/>
        <v>0</v>
      </c>
      <c r="S1852" s="232" t="str">
        <f t="array" ref="S1852">XLOOKUP(E1852,PESOS!$A$2:$A2624,PESOS!$E$2:$E2624,"")</f>
        <v/>
      </c>
      <c r="T1852" s="223" t="str">
        <f t="shared" si="8"/>
        <v/>
      </c>
      <c r="V1852" s="277" t="str">
        <f t="shared" si="9"/>
        <v/>
      </c>
      <c r="W1852" s="233"/>
    </row>
    <row r="1853">
      <c r="B1853" s="199"/>
      <c r="C1853" s="223"/>
      <c r="E1853" s="223"/>
      <c r="F1853" s="223" t="str">
        <f t="array" ref="F1853">IF(E1853="","",XLOOKUP(E1853,DATOS!$D$6:$D2624,DATOS!$C$6:$C2624,0,0,1))</f>
        <v/>
      </c>
      <c r="G1853" s="189"/>
      <c r="H1853" s="189"/>
      <c r="I1853" s="270"/>
      <c r="J1853" s="270"/>
      <c r="K1853" s="270" t="str">
        <f t="shared" si="3"/>
        <v/>
      </c>
      <c r="L1853" s="271" t="str">
        <f t="shared" si="4"/>
        <v/>
      </c>
      <c r="M1853" s="279"/>
      <c r="N1853" s="282"/>
      <c r="O1853" s="274"/>
      <c r="P1853" s="275"/>
      <c r="Q1853" s="275" t="str">
        <f t="shared" si="6"/>
        <v/>
      </c>
      <c r="R1853" s="281">
        <f t="shared" si="7"/>
        <v>0</v>
      </c>
      <c r="S1853" s="232" t="str">
        <f t="array" ref="S1853">XLOOKUP(E1853,PESOS!$A$2:$A2624,PESOS!$E$2:$E2624,"")</f>
        <v/>
      </c>
      <c r="T1853" s="223" t="str">
        <f t="shared" si="8"/>
        <v/>
      </c>
      <c r="V1853" s="277" t="str">
        <f t="shared" si="9"/>
        <v/>
      </c>
      <c r="W1853" s="233"/>
    </row>
    <row r="1854">
      <c r="B1854" s="199"/>
      <c r="C1854" s="223"/>
      <c r="E1854" s="223"/>
      <c r="F1854" s="223" t="str">
        <f t="array" ref="F1854">IF(E1854="","",XLOOKUP(E1854,DATOS!$D$6:$D2624,DATOS!$C$6:$C2624,0,0,1))</f>
        <v/>
      </c>
      <c r="G1854" s="189"/>
      <c r="H1854" s="189"/>
      <c r="I1854" s="270"/>
      <c r="J1854" s="270"/>
      <c r="K1854" s="270" t="str">
        <f t="shared" si="3"/>
        <v/>
      </c>
      <c r="L1854" s="271" t="str">
        <f t="shared" si="4"/>
        <v/>
      </c>
      <c r="M1854" s="279"/>
      <c r="N1854" s="282"/>
      <c r="O1854" s="274"/>
      <c r="P1854" s="275"/>
      <c r="Q1854" s="275" t="str">
        <f t="shared" si="6"/>
        <v/>
      </c>
      <c r="R1854" s="281">
        <f t="shared" si="7"/>
        <v>0</v>
      </c>
      <c r="S1854" s="232" t="str">
        <f t="array" ref="S1854">XLOOKUP(E1854,PESOS!$A$2:$A2624,PESOS!$E$2:$E2624,"")</f>
        <v/>
      </c>
      <c r="T1854" s="223" t="str">
        <f t="shared" si="8"/>
        <v/>
      </c>
      <c r="V1854" s="277" t="str">
        <f t="shared" si="9"/>
        <v/>
      </c>
      <c r="W1854" s="233"/>
    </row>
    <row r="1855">
      <c r="B1855" s="199"/>
      <c r="C1855" s="223"/>
      <c r="E1855" s="223"/>
      <c r="F1855" s="223" t="str">
        <f t="array" ref="F1855">IF(E1855="","",XLOOKUP(E1855,DATOS!$D$6:$D2624,DATOS!$C$6:$C2624,0,0,1))</f>
        <v/>
      </c>
      <c r="G1855" s="189"/>
      <c r="H1855" s="189"/>
      <c r="I1855" s="270"/>
      <c r="J1855" s="270"/>
      <c r="K1855" s="270" t="str">
        <f t="shared" si="3"/>
        <v/>
      </c>
      <c r="L1855" s="271" t="str">
        <f t="shared" si="4"/>
        <v/>
      </c>
      <c r="M1855" s="279"/>
      <c r="N1855" s="282"/>
      <c r="O1855" s="274"/>
      <c r="P1855" s="275"/>
      <c r="Q1855" s="275" t="str">
        <f t="shared" si="6"/>
        <v/>
      </c>
      <c r="R1855" s="281">
        <f t="shared" si="7"/>
        <v>0</v>
      </c>
      <c r="S1855" s="232" t="str">
        <f t="array" ref="S1855">XLOOKUP(E1855,PESOS!$A$2:$A2624,PESOS!$E$2:$E2624,"")</f>
        <v/>
      </c>
      <c r="T1855" s="223" t="str">
        <f t="shared" si="8"/>
        <v/>
      </c>
      <c r="V1855" s="277" t="str">
        <f t="shared" si="9"/>
        <v/>
      </c>
      <c r="W1855" s="233"/>
    </row>
    <row r="1856">
      <c r="B1856" s="199"/>
      <c r="C1856" s="223"/>
      <c r="E1856" s="223"/>
      <c r="F1856" s="223" t="str">
        <f t="array" ref="F1856">IF(E1856="","",XLOOKUP(E1856,DATOS!$D$6:$D2624,DATOS!$C$6:$C2624,0,0,1))</f>
        <v/>
      </c>
      <c r="G1856" s="189"/>
      <c r="H1856" s="189"/>
      <c r="I1856" s="270"/>
      <c r="J1856" s="270"/>
      <c r="K1856" s="270" t="str">
        <f t="shared" si="3"/>
        <v/>
      </c>
      <c r="L1856" s="271" t="str">
        <f t="shared" si="4"/>
        <v/>
      </c>
      <c r="M1856" s="279"/>
      <c r="N1856" s="282"/>
      <c r="O1856" s="274"/>
      <c r="P1856" s="275"/>
      <c r="Q1856" s="275" t="str">
        <f t="shared" si="6"/>
        <v/>
      </c>
      <c r="R1856" s="281">
        <f t="shared" si="7"/>
        <v>0</v>
      </c>
      <c r="S1856" s="232" t="str">
        <f t="array" ref="S1856">XLOOKUP(E1856,PESOS!$A$2:$A2624,PESOS!$E$2:$E2624,"")</f>
        <v/>
      </c>
      <c r="T1856" s="223" t="str">
        <f t="shared" si="8"/>
        <v/>
      </c>
      <c r="V1856" s="277" t="str">
        <f t="shared" si="9"/>
        <v/>
      </c>
      <c r="W1856" s="233"/>
    </row>
    <row r="1857">
      <c r="B1857" s="199"/>
      <c r="C1857" s="223"/>
      <c r="E1857" s="223"/>
      <c r="F1857" s="223" t="str">
        <f t="array" ref="F1857">IF(E1857="","",XLOOKUP(E1857,DATOS!$D$6:$D2624,DATOS!$C$6:$C2624,0,0,1))</f>
        <v/>
      </c>
      <c r="G1857" s="189"/>
      <c r="H1857" s="189"/>
      <c r="I1857" s="270"/>
      <c r="J1857" s="270"/>
      <c r="K1857" s="270" t="str">
        <f t="shared" si="3"/>
        <v/>
      </c>
      <c r="L1857" s="271" t="str">
        <f t="shared" si="4"/>
        <v/>
      </c>
      <c r="M1857" s="279"/>
      <c r="N1857" s="282"/>
      <c r="O1857" s="274"/>
      <c r="P1857" s="275"/>
      <c r="Q1857" s="275" t="str">
        <f t="shared" si="6"/>
        <v/>
      </c>
      <c r="R1857" s="281">
        <f t="shared" si="7"/>
        <v>0</v>
      </c>
      <c r="S1857" s="232" t="str">
        <f t="array" ref="S1857">XLOOKUP(E1857,PESOS!$A$2:$A2624,PESOS!$E$2:$E2624,"")</f>
        <v/>
      </c>
      <c r="T1857" s="223" t="str">
        <f t="shared" si="8"/>
        <v/>
      </c>
      <c r="V1857" s="277" t="str">
        <f t="shared" si="9"/>
        <v/>
      </c>
      <c r="W1857" s="233"/>
    </row>
    <row r="1858">
      <c r="B1858" s="199"/>
      <c r="C1858" s="223"/>
      <c r="E1858" s="223"/>
      <c r="F1858" s="223" t="str">
        <f t="array" ref="F1858">IF(E1858="","",XLOOKUP(E1858,DATOS!$D$6:$D2624,DATOS!$C$6:$C2624,0,0,1))</f>
        <v/>
      </c>
      <c r="G1858" s="189"/>
      <c r="H1858" s="189"/>
      <c r="I1858" s="270"/>
      <c r="J1858" s="270"/>
      <c r="K1858" s="270" t="str">
        <f t="shared" si="3"/>
        <v/>
      </c>
      <c r="L1858" s="271" t="str">
        <f t="shared" si="4"/>
        <v/>
      </c>
      <c r="M1858" s="279"/>
      <c r="N1858" s="282"/>
      <c r="O1858" s="274"/>
      <c r="P1858" s="275"/>
      <c r="Q1858" s="275" t="str">
        <f t="shared" si="6"/>
        <v/>
      </c>
      <c r="R1858" s="281">
        <f t="shared" si="7"/>
        <v>0</v>
      </c>
      <c r="S1858" s="232" t="str">
        <f t="array" ref="S1858">XLOOKUP(E1858,PESOS!$A$2:$A2624,PESOS!$E$2:$E2624,"")</f>
        <v/>
      </c>
      <c r="T1858" s="223" t="str">
        <f t="shared" si="8"/>
        <v/>
      </c>
      <c r="V1858" s="277" t="str">
        <f t="shared" si="9"/>
        <v/>
      </c>
      <c r="W1858" s="233"/>
    </row>
    <row r="1859">
      <c r="B1859" s="199"/>
      <c r="C1859" s="223"/>
      <c r="E1859" s="223"/>
      <c r="F1859" s="223" t="str">
        <f t="array" ref="F1859">IF(E1859="","",XLOOKUP(E1859,DATOS!$D$6:$D2624,DATOS!$C$6:$C2624,0,0,1))</f>
        <v/>
      </c>
      <c r="G1859" s="189"/>
      <c r="H1859" s="189"/>
      <c r="I1859" s="270"/>
      <c r="J1859" s="270"/>
      <c r="K1859" s="270" t="str">
        <f t="shared" si="3"/>
        <v/>
      </c>
      <c r="L1859" s="271" t="str">
        <f t="shared" si="4"/>
        <v/>
      </c>
      <c r="M1859" s="279"/>
      <c r="N1859" s="282"/>
      <c r="O1859" s="274"/>
      <c r="P1859" s="275"/>
      <c r="Q1859" s="275" t="str">
        <f t="shared" si="6"/>
        <v/>
      </c>
      <c r="R1859" s="281">
        <f t="shared" si="7"/>
        <v>0</v>
      </c>
      <c r="S1859" s="232" t="str">
        <f t="array" ref="S1859">XLOOKUP(E1859,PESOS!$A$2:$A2624,PESOS!$E$2:$E2624,"")</f>
        <v/>
      </c>
      <c r="T1859" s="223" t="str">
        <f t="shared" si="8"/>
        <v/>
      </c>
      <c r="V1859" s="277" t="str">
        <f t="shared" si="9"/>
        <v/>
      </c>
      <c r="W1859" s="233"/>
    </row>
    <row r="1860">
      <c r="B1860" s="199"/>
      <c r="C1860" s="223"/>
      <c r="E1860" s="223"/>
      <c r="F1860" s="223" t="str">
        <f t="array" ref="F1860">IF(E1860="","",XLOOKUP(E1860,DATOS!$D$6:$D2624,DATOS!$C$6:$C2624,0,0,1))</f>
        <v/>
      </c>
      <c r="G1860" s="189"/>
      <c r="H1860" s="189"/>
      <c r="I1860" s="270"/>
      <c r="J1860" s="270"/>
      <c r="K1860" s="270" t="str">
        <f t="shared" si="3"/>
        <v/>
      </c>
      <c r="L1860" s="271" t="str">
        <f t="shared" si="4"/>
        <v/>
      </c>
      <c r="M1860" s="279"/>
      <c r="N1860" s="282"/>
      <c r="O1860" s="274"/>
      <c r="P1860" s="275"/>
      <c r="Q1860" s="275" t="str">
        <f t="shared" si="6"/>
        <v/>
      </c>
      <c r="R1860" s="281">
        <f t="shared" si="7"/>
        <v>0</v>
      </c>
      <c r="S1860" s="232" t="str">
        <f t="array" ref="S1860">XLOOKUP(E1860,PESOS!$A$2:$A2624,PESOS!$E$2:$E2624,"")</f>
        <v/>
      </c>
      <c r="T1860" s="223" t="str">
        <f t="shared" si="8"/>
        <v/>
      </c>
      <c r="V1860" s="277" t="str">
        <f t="shared" si="9"/>
        <v/>
      </c>
      <c r="W1860" s="233"/>
    </row>
    <row r="1861">
      <c r="B1861" s="199"/>
      <c r="C1861" s="223"/>
      <c r="E1861" s="223"/>
      <c r="F1861" s="223" t="str">
        <f t="array" ref="F1861">IF(E1861="","",XLOOKUP(E1861,DATOS!$D$6:$D2624,DATOS!$C$6:$C2624,0,0,1))</f>
        <v/>
      </c>
      <c r="G1861" s="189"/>
      <c r="H1861" s="189"/>
      <c r="I1861" s="270"/>
      <c r="J1861" s="270"/>
      <c r="K1861" s="270" t="str">
        <f t="shared" si="3"/>
        <v/>
      </c>
      <c r="L1861" s="271" t="str">
        <f t="shared" si="4"/>
        <v/>
      </c>
      <c r="M1861" s="279"/>
      <c r="N1861" s="282"/>
      <c r="O1861" s="274"/>
      <c r="P1861" s="275"/>
      <c r="Q1861" s="275" t="str">
        <f t="shared" si="6"/>
        <v/>
      </c>
      <c r="R1861" s="281">
        <f t="shared" si="7"/>
        <v>0</v>
      </c>
      <c r="S1861" s="232" t="str">
        <f t="array" ref="S1861">XLOOKUP(E1861,PESOS!$A$2:$A2624,PESOS!$E$2:$E2624,"")</f>
        <v/>
      </c>
      <c r="T1861" s="223" t="str">
        <f t="shared" si="8"/>
        <v/>
      </c>
      <c r="V1861" s="277" t="str">
        <f t="shared" si="9"/>
        <v/>
      </c>
      <c r="W1861" s="233"/>
    </row>
    <row r="1862">
      <c r="B1862" s="199"/>
      <c r="C1862" s="223"/>
      <c r="E1862" s="223"/>
      <c r="F1862" s="223" t="str">
        <f t="array" ref="F1862">IF(E1862="","",XLOOKUP(E1862,DATOS!$D$6:$D2624,DATOS!$C$6:$C2624,0,0,1))</f>
        <v/>
      </c>
      <c r="G1862" s="189"/>
      <c r="H1862" s="189"/>
      <c r="I1862" s="270"/>
      <c r="J1862" s="270"/>
      <c r="K1862" s="270" t="str">
        <f t="shared" si="3"/>
        <v/>
      </c>
      <c r="L1862" s="271" t="str">
        <f t="shared" si="4"/>
        <v/>
      </c>
      <c r="M1862" s="279"/>
      <c r="N1862" s="282"/>
      <c r="O1862" s="274"/>
      <c r="P1862" s="275"/>
      <c r="Q1862" s="275" t="str">
        <f t="shared" si="6"/>
        <v/>
      </c>
      <c r="R1862" s="281">
        <f t="shared" si="7"/>
        <v>0</v>
      </c>
      <c r="S1862" s="232" t="str">
        <f t="array" ref="S1862">XLOOKUP(E1862,PESOS!$A$2:$A2624,PESOS!$E$2:$E2624,"")</f>
        <v/>
      </c>
      <c r="T1862" s="223" t="str">
        <f t="shared" si="8"/>
        <v/>
      </c>
      <c r="V1862" s="277" t="str">
        <f t="shared" si="9"/>
        <v/>
      </c>
      <c r="W1862" s="233"/>
    </row>
    <row r="1863">
      <c r="B1863" s="199"/>
      <c r="C1863" s="223"/>
      <c r="E1863" s="223"/>
      <c r="F1863" s="223" t="str">
        <f t="array" ref="F1863">IF(E1863="","",XLOOKUP(E1863,DATOS!$D$6:$D2624,DATOS!$C$6:$C2624,0,0,1))</f>
        <v/>
      </c>
      <c r="G1863" s="189"/>
      <c r="H1863" s="189"/>
      <c r="I1863" s="270"/>
      <c r="J1863" s="270"/>
      <c r="K1863" s="270" t="str">
        <f t="shared" si="3"/>
        <v/>
      </c>
      <c r="L1863" s="271" t="str">
        <f t="shared" si="4"/>
        <v/>
      </c>
      <c r="M1863" s="279"/>
      <c r="N1863" s="282"/>
      <c r="O1863" s="274"/>
      <c r="P1863" s="275"/>
      <c r="Q1863" s="275" t="str">
        <f t="shared" si="6"/>
        <v/>
      </c>
      <c r="R1863" s="281">
        <f t="shared" si="7"/>
        <v>0</v>
      </c>
      <c r="S1863" s="232" t="str">
        <f t="array" ref="S1863">XLOOKUP(E1863,PESOS!$A$2:$A2624,PESOS!$E$2:$E2624,"")</f>
        <v/>
      </c>
      <c r="T1863" s="223" t="str">
        <f t="shared" si="8"/>
        <v/>
      </c>
      <c r="V1863" s="277" t="str">
        <f t="shared" si="9"/>
        <v/>
      </c>
      <c r="W1863" s="233"/>
    </row>
    <row r="1864">
      <c r="B1864" s="199"/>
      <c r="C1864" s="223"/>
      <c r="E1864" s="223"/>
      <c r="F1864" s="223" t="str">
        <f t="array" ref="F1864">IF(E1864="","",XLOOKUP(E1864,DATOS!$D$6:$D2624,DATOS!$C$6:$C2624,0,0,1))</f>
        <v/>
      </c>
      <c r="G1864" s="189"/>
      <c r="H1864" s="189"/>
      <c r="I1864" s="270"/>
      <c r="J1864" s="270"/>
      <c r="K1864" s="270" t="str">
        <f t="shared" si="3"/>
        <v/>
      </c>
      <c r="L1864" s="271" t="str">
        <f t="shared" si="4"/>
        <v/>
      </c>
      <c r="M1864" s="279"/>
      <c r="N1864" s="282"/>
      <c r="O1864" s="274"/>
      <c r="P1864" s="275"/>
      <c r="Q1864" s="275" t="str">
        <f t="shared" si="6"/>
        <v/>
      </c>
      <c r="R1864" s="281">
        <f t="shared" si="7"/>
        <v>0</v>
      </c>
      <c r="S1864" s="232" t="str">
        <f t="array" ref="S1864">XLOOKUP(E1864,PESOS!$A$2:$A2624,PESOS!$E$2:$E2624,"")</f>
        <v/>
      </c>
      <c r="T1864" s="223" t="str">
        <f t="shared" si="8"/>
        <v/>
      </c>
      <c r="V1864" s="277" t="str">
        <f t="shared" si="9"/>
        <v/>
      </c>
      <c r="W1864" s="233"/>
    </row>
    <row r="1865">
      <c r="B1865" s="199"/>
      <c r="C1865" s="223"/>
      <c r="E1865" s="223"/>
      <c r="F1865" s="223" t="str">
        <f t="array" ref="F1865">IF(E1865="","",XLOOKUP(E1865,DATOS!$D$6:$D2624,DATOS!$C$6:$C2624,0,0,1))</f>
        <v/>
      </c>
      <c r="G1865" s="189"/>
      <c r="H1865" s="189"/>
      <c r="I1865" s="270"/>
      <c r="J1865" s="270"/>
      <c r="K1865" s="270" t="str">
        <f t="shared" si="3"/>
        <v/>
      </c>
      <c r="L1865" s="271" t="str">
        <f t="shared" si="4"/>
        <v/>
      </c>
      <c r="M1865" s="279"/>
      <c r="N1865" s="282"/>
      <c r="O1865" s="274"/>
      <c r="P1865" s="275"/>
      <c r="Q1865" s="275" t="str">
        <f t="shared" si="6"/>
        <v/>
      </c>
      <c r="R1865" s="281">
        <f t="shared" si="7"/>
        <v>0</v>
      </c>
      <c r="S1865" s="232" t="str">
        <f t="array" ref="S1865">XLOOKUP(E1865,PESOS!$A$2:$A2624,PESOS!$E$2:$E2624,"")</f>
        <v/>
      </c>
      <c r="T1865" s="223" t="str">
        <f t="shared" si="8"/>
        <v/>
      </c>
      <c r="V1865" s="277" t="str">
        <f t="shared" si="9"/>
        <v/>
      </c>
      <c r="W1865" s="233"/>
    </row>
    <row r="1866">
      <c r="B1866" s="199"/>
      <c r="C1866" s="223"/>
      <c r="E1866" s="223"/>
      <c r="F1866" s="223" t="str">
        <f t="array" ref="F1866">IF(E1866="","",XLOOKUP(E1866,DATOS!$D$6:$D2624,DATOS!$C$6:$C2624,0,0,1))</f>
        <v/>
      </c>
      <c r="G1866" s="189"/>
      <c r="H1866" s="189"/>
      <c r="I1866" s="270"/>
      <c r="J1866" s="270"/>
      <c r="K1866" s="270" t="str">
        <f t="shared" si="3"/>
        <v/>
      </c>
      <c r="L1866" s="271" t="str">
        <f t="shared" si="4"/>
        <v/>
      </c>
      <c r="M1866" s="279"/>
      <c r="N1866" s="282"/>
      <c r="O1866" s="274"/>
      <c r="P1866" s="275"/>
      <c r="Q1866" s="275" t="str">
        <f t="shared" si="6"/>
        <v/>
      </c>
      <c r="R1866" s="281">
        <f t="shared" si="7"/>
        <v>0</v>
      </c>
      <c r="S1866" s="232" t="str">
        <f t="array" ref="S1866">XLOOKUP(E1866,PESOS!$A$2:$A2624,PESOS!$E$2:$E2624,"")</f>
        <v/>
      </c>
      <c r="T1866" s="223" t="str">
        <f t="shared" si="8"/>
        <v/>
      </c>
      <c r="V1866" s="277" t="str">
        <f t="shared" si="9"/>
        <v/>
      </c>
      <c r="W1866" s="233"/>
    </row>
    <row r="1867">
      <c r="B1867" s="199"/>
      <c r="C1867" s="223"/>
      <c r="E1867" s="223"/>
      <c r="F1867" s="223" t="str">
        <f t="array" ref="F1867">IF(E1867="","",XLOOKUP(E1867,DATOS!$D$6:$D2624,DATOS!$C$6:$C2624,0,0,1))</f>
        <v/>
      </c>
      <c r="G1867" s="189"/>
      <c r="H1867" s="189"/>
      <c r="I1867" s="270"/>
      <c r="J1867" s="270"/>
      <c r="K1867" s="270" t="str">
        <f t="shared" si="3"/>
        <v/>
      </c>
      <c r="L1867" s="271" t="str">
        <f t="shared" si="4"/>
        <v/>
      </c>
      <c r="M1867" s="279"/>
      <c r="N1867" s="282"/>
      <c r="O1867" s="274"/>
      <c r="P1867" s="275"/>
      <c r="Q1867" s="275" t="str">
        <f t="shared" si="6"/>
        <v/>
      </c>
      <c r="R1867" s="281">
        <f t="shared" si="7"/>
        <v>0</v>
      </c>
      <c r="S1867" s="232" t="str">
        <f t="array" ref="S1867">XLOOKUP(E1867,PESOS!$A$2:$A2624,PESOS!$E$2:$E2624,"")</f>
        <v/>
      </c>
      <c r="T1867" s="223" t="str">
        <f t="shared" si="8"/>
        <v/>
      </c>
      <c r="V1867" s="277" t="str">
        <f t="shared" si="9"/>
        <v/>
      </c>
      <c r="W1867" s="233"/>
    </row>
    <row r="1868">
      <c r="B1868" s="199"/>
      <c r="C1868" s="223"/>
      <c r="E1868" s="223"/>
      <c r="F1868" s="223" t="str">
        <f t="array" ref="F1868">IF(E1868="","",XLOOKUP(E1868,DATOS!$D$6:$D2624,DATOS!$C$6:$C2624,0,0,1))</f>
        <v/>
      </c>
      <c r="G1868" s="189"/>
      <c r="H1868" s="189"/>
      <c r="I1868" s="270"/>
      <c r="J1868" s="270"/>
      <c r="K1868" s="270" t="str">
        <f t="shared" si="3"/>
        <v/>
      </c>
      <c r="L1868" s="271" t="str">
        <f t="shared" si="4"/>
        <v/>
      </c>
      <c r="M1868" s="279"/>
      <c r="N1868" s="282"/>
      <c r="O1868" s="274"/>
      <c r="P1868" s="275"/>
      <c r="Q1868" s="275" t="str">
        <f t="shared" si="6"/>
        <v/>
      </c>
      <c r="R1868" s="281">
        <f t="shared" si="7"/>
        <v>0</v>
      </c>
      <c r="S1868" s="232" t="str">
        <f t="array" ref="S1868">XLOOKUP(E1868,PESOS!$A$2:$A2624,PESOS!$E$2:$E2624,"")</f>
        <v/>
      </c>
      <c r="T1868" s="223" t="str">
        <f t="shared" si="8"/>
        <v/>
      </c>
      <c r="V1868" s="277" t="str">
        <f t="shared" si="9"/>
        <v/>
      </c>
      <c r="W1868" s="233"/>
    </row>
    <row r="1869">
      <c r="B1869" s="199"/>
      <c r="C1869" s="223"/>
      <c r="E1869" s="223"/>
      <c r="F1869" s="223" t="str">
        <f t="array" ref="F1869">IF(E1869="","",XLOOKUP(E1869,DATOS!$D$6:$D2624,DATOS!$C$6:$C2624,0,0,1))</f>
        <v/>
      </c>
      <c r="G1869" s="189"/>
      <c r="H1869" s="189"/>
      <c r="I1869" s="270"/>
      <c r="J1869" s="270"/>
      <c r="K1869" s="270" t="str">
        <f t="shared" si="3"/>
        <v/>
      </c>
      <c r="L1869" s="271" t="str">
        <f t="shared" si="4"/>
        <v/>
      </c>
      <c r="M1869" s="279"/>
      <c r="N1869" s="282"/>
      <c r="O1869" s="274"/>
      <c r="P1869" s="275"/>
      <c r="Q1869" s="275" t="str">
        <f t="shared" si="6"/>
        <v/>
      </c>
      <c r="R1869" s="281">
        <f t="shared" si="7"/>
        <v>0</v>
      </c>
      <c r="S1869" s="232" t="str">
        <f t="array" ref="S1869">XLOOKUP(E1869,PESOS!$A$2:$A2624,PESOS!$E$2:$E2624,"")</f>
        <v/>
      </c>
      <c r="T1869" s="223" t="str">
        <f t="shared" si="8"/>
        <v/>
      </c>
      <c r="V1869" s="277" t="str">
        <f t="shared" si="9"/>
        <v/>
      </c>
      <c r="W1869" s="233"/>
    </row>
    <row r="1870">
      <c r="B1870" s="199"/>
      <c r="C1870" s="223"/>
      <c r="E1870" s="223"/>
      <c r="F1870" s="223" t="str">
        <f t="array" ref="F1870">IF(E1870="","",XLOOKUP(E1870,DATOS!$D$6:$D2624,DATOS!$C$6:$C2624,0,0,1))</f>
        <v/>
      </c>
      <c r="G1870" s="189"/>
      <c r="H1870" s="189"/>
      <c r="I1870" s="270"/>
      <c r="J1870" s="270"/>
      <c r="K1870" s="270" t="str">
        <f t="shared" si="3"/>
        <v/>
      </c>
      <c r="L1870" s="271" t="str">
        <f t="shared" si="4"/>
        <v/>
      </c>
      <c r="M1870" s="279"/>
      <c r="N1870" s="282"/>
      <c r="O1870" s="274"/>
      <c r="P1870" s="275"/>
      <c r="Q1870" s="275" t="str">
        <f t="shared" si="6"/>
        <v/>
      </c>
      <c r="R1870" s="281">
        <f t="shared" si="7"/>
        <v>0</v>
      </c>
      <c r="S1870" s="232" t="str">
        <f t="array" ref="S1870">XLOOKUP(E1870,PESOS!$A$2:$A2624,PESOS!$E$2:$E2624,"")</f>
        <v/>
      </c>
      <c r="T1870" s="223" t="str">
        <f t="shared" si="8"/>
        <v/>
      </c>
      <c r="V1870" s="277" t="str">
        <f t="shared" si="9"/>
        <v/>
      </c>
      <c r="W1870" s="233"/>
    </row>
    <row r="1871">
      <c r="B1871" s="199"/>
      <c r="C1871" s="223"/>
      <c r="E1871" s="223"/>
      <c r="F1871" s="223" t="str">
        <f t="array" ref="F1871">IF(E1871="","",XLOOKUP(E1871,DATOS!$D$6:$D2624,DATOS!$C$6:$C2624,0,0,1))</f>
        <v/>
      </c>
      <c r="G1871" s="189"/>
      <c r="H1871" s="189"/>
      <c r="I1871" s="270"/>
      <c r="J1871" s="270"/>
      <c r="K1871" s="270" t="str">
        <f t="shared" si="3"/>
        <v/>
      </c>
      <c r="L1871" s="271" t="str">
        <f t="shared" si="4"/>
        <v/>
      </c>
      <c r="M1871" s="279"/>
      <c r="N1871" s="282"/>
      <c r="O1871" s="274"/>
      <c r="P1871" s="275"/>
      <c r="Q1871" s="275" t="str">
        <f t="shared" si="6"/>
        <v/>
      </c>
      <c r="R1871" s="281">
        <f t="shared" si="7"/>
        <v>0</v>
      </c>
      <c r="S1871" s="232" t="str">
        <f t="array" ref="S1871">XLOOKUP(E1871,PESOS!$A$2:$A2624,PESOS!$E$2:$E2624,"")</f>
        <v/>
      </c>
      <c r="T1871" s="223" t="str">
        <f t="shared" si="8"/>
        <v/>
      </c>
      <c r="V1871" s="277" t="str">
        <f t="shared" si="9"/>
        <v/>
      </c>
      <c r="W1871" s="233"/>
    </row>
    <row r="1872">
      <c r="B1872" s="199"/>
      <c r="C1872" s="223"/>
      <c r="E1872" s="223"/>
      <c r="F1872" s="223" t="str">
        <f t="array" ref="F1872">IF(E1872="","",XLOOKUP(E1872,DATOS!$D$6:$D2624,DATOS!$C$6:$C2624,0,0,1))</f>
        <v/>
      </c>
      <c r="G1872" s="189"/>
      <c r="H1872" s="189"/>
      <c r="I1872" s="270"/>
      <c r="J1872" s="270"/>
      <c r="K1872" s="270" t="str">
        <f t="shared" si="3"/>
        <v/>
      </c>
      <c r="L1872" s="271" t="str">
        <f t="shared" si="4"/>
        <v/>
      </c>
      <c r="M1872" s="279"/>
      <c r="N1872" s="282"/>
      <c r="O1872" s="274"/>
      <c r="P1872" s="275"/>
      <c r="Q1872" s="275" t="str">
        <f t="shared" si="6"/>
        <v/>
      </c>
      <c r="R1872" s="281">
        <f t="shared" si="7"/>
        <v>0</v>
      </c>
      <c r="S1872" s="232" t="str">
        <f t="array" ref="S1872">XLOOKUP(E1872,PESOS!$A$2:$A2624,PESOS!$E$2:$E2624,"")</f>
        <v/>
      </c>
      <c r="T1872" s="223" t="str">
        <f t="shared" si="8"/>
        <v/>
      </c>
      <c r="V1872" s="277" t="str">
        <f t="shared" si="9"/>
        <v/>
      </c>
      <c r="W1872" s="233"/>
    </row>
    <row r="1873">
      <c r="B1873" s="199"/>
      <c r="C1873" s="223"/>
      <c r="E1873" s="223"/>
      <c r="F1873" s="223" t="str">
        <f t="array" ref="F1873">IF(E1873="","",XLOOKUP(E1873,DATOS!$D$6:$D2624,DATOS!$C$6:$C2624,0,0,1))</f>
        <v/>
      </c>
      <c r="G1873" s="189"/>
      <c r="H1873" s="189"/>
      <c r="I1873" s="270"/>
      <c r="J1873" s="270"/>
      <c r="K1873" s="270" t="str">
        <f t="shared" si="3"/>
        <v/>
      </c>
      <c r="L1873" s="271" t="str">
        <f t="shared" si="4"/>
        <v/>
      </c>
      <c r="M1873" s="279"/>
      <c r="N1873" s="282"/>
      <c r="O1873" s="274"/>
      <c r="P1873" s="275"/>
      <c r="Q1873" s="275" t="str">
        <f t="shared" si="6"/>
        <v/>
      </c>
      <c r="R1873" s="281">
        <f t="shared" si="7"/>
        <v>0</v>
      </c>
      <c r="S1873" s="232" t="str">
        <f t="array" ref="S1873">XLOOKUP(E1873,PESOS!$A$2:$A2624,PESOS!$E$2:$E2624,"")</f>
        <v/>
      </c>
      <c r="T1873" s="223" t="str">
        <f t="shared" si="8"/>
        <v/>
      </c>
      <c r="V1873" s="277" t="str">
        <f t="shared" si="9"/>
        <v/>
      </c>
      <c r="W1873" s="233"/>
    </row>
    <row r="1874">
      <c r="B1874" s="199"/>
      <c r="C1874" s="223"/>
      <c r="E1874" s="223"/>
      <c r="F1874" s="223" t="str">
        <f t="array" ref="F1874">IF(E1874="","",XLOOKUP(E1874,DATOS!$D$6:$D2624,DATOS!$C$6:$C2624,0,0,1))</f>
        <v/>
      </c>
      <c r="G1874" s="189"/>
      <c r="H1874" s="189"/>
      <c r="I1874" s="270"/>
      <c r="J1874" s="270"/>
      <c r="K1874" s="270" t="str">
        <f t="shared" si="3"/>
        <v/>
      </c>
      <c r="L1874" s="271" t="str">
        <f t="shared" si="4"/>
        <v/>
      </c>
      <c r="M1874" s="279"/>
      <c r="N1874" s="282"/>
      <c r="O1874" s="274"/>
      <c r="P1874" s="275"/>
      <c r="Q1874" s="275" t="str">
        <f t="shared" si="6"/>
        <v/>
      </c>
      <c r="R1874" s="281">
        <f t="shared" si="7"/>
        <v>0</v>
      </c>
      <c r="S1874" s="232" t="str">
        <f t="array" ref="S1874">XLOOKUP(E1874,PESOS!$A$2:$A2624,PESOS!$E$2:$E2624,"")</f>
        <v/>
      </c>
      <c r="T1874" s="223" t="str">
        <f t="shared" si="8"/>
        <v/>
      </c>
      <c r="V1874" s="277" t="str">
        <f t="shared" si="9"/>
        <v/>
      </c>
      <c r="W1874" s="233"/>
    </row>
    <row r="1875">
      <c r="B1875" s="199"/>
      <c r="C1875" s="223"/>
      <c r="E1875" s="223"/>
      <c r="F1875" s="223" t="str">
        <f t="array" ref="F1875">IF(E1875="","",XLOOKUP(E1875,DATOS!$D$6:$D2624,DATOS!$C$6:$C2624,0,0,1))</f>
        <v/>
      </c>
      <c r="G1875" s="189"/>
      <c r="H1875" s="189"/>
      <c r="I1875" s="270"/>
      <c r="J1875" s="270"/>
      <c r="K1875" s="270" t="str">
        <f t="shared" si="3"/>
        <v/>
      </c>
      <c r="L1875" s="271" t="str">
        <f t="shared" si="4"/>
        <v/>
      </c>
      <c r="M1875" s="279"/>
      <c r="N1875" s="282"/>
      <c r="O1875" s="274"/>
      <c r="P1875" s="275"/>
      <c r="Q1875" s="275" t="str">
        <f t="shared" si="6"/>
        <v/>
      </c>
      <c r="R1875" s="281">
        <f t="shared" si="7"/>
        <v>0</v>
      </c>
      <c r="S1875" s="232" t="str">
        <f t="array" ref="S1875">XLOOKUP(E1875,PESOS!$A$2:$A2624,PESOS!$E$2:$E2624,"")</f>
        <v/>
      </c>
      <c r="T1875" s="223" t="str">
        <f t="shared" si="8"/>
        <v/>
      </c>
      <c r="V1875" s="277" t="str">
        <f t="shared" si="9"/>
        <v/>
      </c>
      <c r="W1875" s="233"/>
    </row>
    <row r="1876">
      <c r="B1876" s="199"/>
      <c r="C1876" s="223"/>
      <c r="E1876" s="223"/>
      <c r="F1876" s="223" t="str">
        <f t="array" ref="F1876">IF(E1876="","",XLOOKUP(E1876,DATOS!$D$6:$D2624,DATOS!$C$6:$C2624,0,0,1))</f>
        <v/>
      </c>
      <c r="G1876" s="189"/>
      <c r="H1876" s="189"/>
      <c r="I1876" s="270"/>
      <c r="J1876" s="270"/>
      <c r="K1876" s="270" t="str">
        <f t="shared" si="3"/>
        <v/>
      </c>
      <c r="L1876" s="271" t="str">
        <f t="shared" si="4"/>
        <v/>
      </c>
      <c r="M1876" s="279"/>
      <c r="N1876" s="282"/>
      <c r="O1876" s="274"/>
      <c r="P1876" s="275"/>
      <c r="Q1876" s="275" t="str">
        <f t="shared" si="6"/>
        <v/>
      </c>
      <c r="R1876" s="281">
        <f t="shared" si="7"/>
        <v>0</v>
      </c>
      <c r="S1876" s="232" t="str">
        <f t="array" ref="S1876">XLOOKUP(E1876,PESOS!$A$2:$A2624,PESOS!$E$2:$E2624,"")</f>
        <v/>
      </c>
      <c r="T1876" s="223" t="str">
        <f t="shared" si="8"/>
        <v/>
      </c>
      <c r="V1876" s="277" t="str">
        <f t="shared" si="9"/>
        <v/>
      </c>
      <c r="W1876" s="233"/>
    </row>
    <row r="1877">
      <c r="B1877" s="199"/>
      <c r="C1877" s="223"/>
      <c r="E1877" s="223"/>
      <c r="F1877" s="223" t="str">
        <f t="array" ref="F1877">IF(E1877="","",XLOOKUP(E1877,DATOS!$D$6:$D2624,DATOS!$C$6:$C2624,0,0,1))</f>
        <v/>
      </c>
      <c r="G1877" s="189"/>
      <c r="H1877" s="189"/>
      <c r="I1877" s="270"/>
      <c r="J1877" s="270"/>
      <c r="K1877" s="270" t="str">
        <f t="shared" si="3"/>
        <v/>
      </c>
      <c r="L1877" s="271" t="str">
        <f t="shared" si="4"/>
        <v/>
      </c>
      <c r="M1877" s="279"/>
      <c r="N1877" s="282"/>
      <c r="O1877" s="274"/>
      <c r="P1877" s="275"/>
      <c r="Q1877" s="275" t="str">
        <f t="shared" si="6"/>
        <v/>
      </c>
      <c r="R1877" s="281">
        <f t="shared" si="7"/>
        <v>0</v>
      </c>
      <c r="S1877" s="232" t="str">
        <f t="array" ref="S1877">XLOOKUP(E1877,PESOS!$A$2:$A2624,PESOS!$E$2:$E2624,"")</f>
        <v/>
      </c>
      <c r="T1877" s="223" t="str">
        <f t="shared" si="8"/>
        <v/>
      </c>
      <c r="V1877" s="277" t="str">
        <f t="shared" si="9"/>
        <v/>
      </c>
      <c r="W1877" s="233"/>
    </row>
    <row r="1878">
      <c r="B1878" s="199"/>
      <c r="C1878" s="223"/>
      <c r="E1878" s="223"/>
      <c r="F1878" s="223" t="str">
        <f t="array" ref="F1878">IF(E1878="","",XLOOKUP(E1878,DATOS!$D$6:$D2624,DATOS!$C$6:$C2624,0,0,1))</f>
        <v/>
      </c>
      <c r="G1878" s="189"/>
      <c r="H1878" s="189"/>
      <c r="I1878" s="270"/>
      <c r="J1878" s="270"/>
      <c r="K1878" s="270" t="str">
        <f t="shared" si="3"/>
        <v/>
      </c>
      <c r="L1878" s="271" t="str">
        <f t="shared" si="4"/>
        <v/>
      </c>
      <c r="M1878" s="279"/>
      <c r="N1878" s="282"/>
      <c r="O1878" s="274"/>
      <c r="P1878" s="275"/>
      <c r="Q1878" s="275" t="str">
        <f t="shared" si="6"/>
        <v/>
      </c>
      <c r="R1878" s="281">
        <f t="shared" si="7"/>
        <v>0</v>
      </c>
      <c r="S1878" s="232" t="str">
        <f t="array" ref="S1878">XLOOKUP(E1878,PESOS!$A$2:$A2624,PESOS!$E$2:$E2624,"")</f>
        <v/>
      </c>
      <c r="T1878" s="223" t="str">
        <f t="shared" si="8"/>
        <v/>
      </c>
      <c r="V1878" s="277" t="str">
        <f t="shared" si="9"/>
        <v/>
      </c>
      <c r="W1878" s="233"/>
    </row>
    <row r="1879">
      <c r="B1879" s="199"/>
      <c r="C1879" s="223"/>
      <c r="E1879" s="223"/>
      <c r="F1879" s="223" t="str">
        <f t="array" ref="F1879">IF(E1879="","",XLOOKUP(E1879,DATOS!$D$6:$D2624,DATOS!$C$6:$C2624,0,0,1))</f>
        <v/>
      </c>
      <c r="G1879" s="189"/>
      <c r="H1879" s="189"/>
      <c r="I1879" s="270"/>
      <c r="J1879" s="270"/>
      <c r="K1879" s="270" t="str">
        <f t="shared" si="3"/>
        <v/>
      </c>
      <c r="L1879" s="271" t="str">
        <f t="shared" si="4"/>
        <v/>
      </c>
      <c r="M1879" s="279"/>
      <c r="N1879" s="282"/>
      <c r="O1879" s="274"/>
      <c r="P1879" s="275"/>
      <c r="Q1879" s="275" t="str">
        <f t="shared" si="6"/>
        <v/>
      </c>
      <c r="R1879" s="281">
        <f t="shared" si="7"/>
        <v>0</v>
      </c>
      <c r="S1879" s="232" t="str">
        <f t="array" ref="S1879">XLOOKUP(E1879,PESOS!$A$2:$A2624,PESOS!$E$2:$E2624,"")</f>
        <v/>
      </c>
      <c r="T1879" s="223" t="str">
        <f t="shared" si="8"/>
        <v/>
      </c>
      <c r="V1879" s="277" t="str">
        <f t="shared" si="9"/>
        <v/>
      </c>
      <c r="W1879" s="233"/>
    </row>
    <row r="1880">
      <c r="B1880" s="199"/>
      <c r="C1880" s="223"/>
      <c r="E1880" s="223"/>
      <c r="F1880" s="223" t="str">
        <f t="array" ref="F1880">IF(E1880="","",XLOOKUP(E1880,DATOS!$D$6:$D2624,DATOS!$C$6:$C2624,0,0,1))</f>
        <v/>
      </c>
      <c r="G1880" s="189"/>
      <c r="H1880" s="189"/>
      <c r="I1880" s="270"/>
      <c r="J1880" s="270"/>
      <c r="K1880" s="270" t="str">
        <f t="shared" si="3"/>
        <v/>
      </c>
      <c r="L1880" s="271" t="str">
        <f t="shared" si="4"/>
        <v/>
      </c>
      <c r="M1880" s="279"/>
      <c r="N1880" s="282"/>
      <c r="O1880" s="274"/>
      <c r="P1880" s="275"/>
      <c r="Q1880" s="275" t="str">
        <f t="shared" si="6"/>
        <v/>
      </c>
      <c r="R1880" s="281">
        <f t="shared" si="7"/>
        <v>0</v>
      </c>
      <c r="S1880" s="232" t="str">
        <f t="array" ref="S1880">XLOOKUP(E1880,PESOS!$A$2:$A2624,PESOS!$E$2:$E2624,"")</f>
        <v/>
      </c>
      <c r="T1880" s="223" t="str">
        <f t="shared" si="8"/>
        <v/>
      </c>
      <c r="V1880" s="277" t="str">
        <f t="shared" si="9"/>
        <v/>
      </c>
      <c r="W1880" s="233"/>
    </row>
    <row r="1881">
      <c r="B1881" s="199"/>
      <c r="C1881" s="223"/>
      <c r="E1881" s="223"/>
      <c r="F1881" s="223" t="str">
        <f t="array" ref="F1881">IF(E1881="","",XLOOKUP(E1881,DATOS!$D$6:$D2624,DATOS!$C$6:$C2624,0,0,1))</f>
        <v/>
      </c>
      <c r="G1881" s="189"/>
      <c r="H1881" s="189"/>
      <c r="I1881" s="270"/>
      <c r="J1881" s="270"/>
      <c r="K1881" s="270" t="str">
        <f t="shared" si="3"/>
        <v/>
      </c>
      <c r="L1881" s="271" t="str">
        <f t="shared" si="4"/>
        <v/>
      </c>
      <c r="M1881" s="279"/>
      <c r="N1881" s="282"/>
      <c r="O1881" s="274"/>
      <c r="P1881" s="275"/>
      <c r="Q1881" s="275" t="str">
        <f t="shared" si="6"/>
        <v/>
      </c>
      <c r="R1881" s="281">
        <f t="shared" si="7"/>
        <v>0</v>
      </c>
      <c r="S1881" s="232" t="str">
        <f t="array" ref="S1881">XLOOKUP(E1881,PESOS!$A$2:$A2624,PESOS!$E$2:$E2624,"")</f>
        <v/>
      </c>
      <c r="T1881" s="223" t="str">
        <f t="shared" si="8"/>
        <v/>
      </c>
      <c r="V1881" s="277" t="str">
        <f t="shared" si="9"/>
        <v/>
      </c>
      <c r="W1881" s="233"/>
    </row>
    <row r="1882">
      <c r="B1882" s="199"/>
      <c r="C1882" s="223"/>
      <c r="E1882" s="223"/>
      <c r="F1882" s="223" t="str">
        <f t="array" ref="F1882">IF(E1882="","",XLOOKUP(E1882,DATOS!$D$6:$D2624,DATOS!$C$6:$C2624,0,0,1))</f>
        <v/>
      </c>
      <c r="G1882" s="189"/>
      <c r="H1882" s="189"/>
      <c r="I1882" s="270"/>
      <c r="J1882" s="270"/>
      <c r="K1882" s="270" t="str">
        <f t="shared" si="3"/>
        <v/>
      </c>
      <c r="L1882" s="271" t="str">
        <f t="shared" si="4"/>
        <v/>
      </c>
      <c r="M1882" s="279"/>
      <c r="N1882" s="282"/>
      <c r="O1882" s="274"/>
      <c r="P1882" s="275"/>
      <c r="Q1882" s="275" t="str">
        <f t="shared" si="6"/>
        <v/>
      </c>
      <c r="R1882" s="281">
        <f t="shared" si="7"/>
        <v>0</v>
      </c>
      <c r="S1882" s="232" t="str">
        <f t="array" ref="S1882">XLOOKUP(E1882,PESOS!$A$2:$A2624,PESOS!$E$2:$E2624,"")</f>
        <v/>
      </c>
      <c r="T1882" s="223" t="str">
        <f t="shared" si="8"/>
        <v/>
      </c>
      <c r="V1882" s="277" t="str">
        <f t="shared" si="9"/>
        <v/>
      </c>
      <c r="W1882" s="233"/>
    </row>
    <row r="1883">
      <c r="B1883" s="199"/>
      <c r="C1883" s="223"/>
      <c r="E1883" s="223"/>
      <c r="F1883" s="223" t="str">
        <f t="array" ref="F1883">IF(E1883="","",XLOOKUP(E1883,DATOS!$D$6:$D2624,DATOS!$C$6:$C2624,0,0,1))</f>
        <v/>
      </c>
      <c r="G1883" s="189"/>
      <c r="H1883" s="189"/>
      <c r="I1883" s="270"/>
      <c r="J1883" s="270"/>
      <c r="K1883" s="270" t="str">
        <f t="shared" si="3"/>
        <v/>
      </c>
      <c r="L1883" s="271" t="str">
        <f t="shared" si="4"/>
        <v/>
      </c>
      <c r="M1883" s="279"/>
      <c r="N1883" s="282"/>
      <c r="O1883" s="274"/>
      <c r="P1883" s="275"/>
      <c r="Q1883" s="275" t="str">
        <f t="shared" si="6"/>
        <v/>
      </c>
      <c r="R1883" s="281">
        <f t="shared" si="7"/>
        <v>0</v>
      </c>
      <c r="S1883" s="232" t="str">
        <f t="array" ref="S1883">XLOOKUP(E1883,PESOS!$A$2:$A2624,PESOS!$E$2:$E2624,"")</f>
        <v/>
      </c>
      <c r="T1883" s="223" t="str">
        <f t="shared" si="8"/>
        <v/>
      </c>
      <c r="V1883" s="277" t="str">
        <f t="shared" si="9"/>
        <v/>
      </c>
      <c r="W1883" s="233"/>
    </row>
    <row r="1884">
      <c r="B1884" s="199"/>
      <c r="C1884" s="223"/>
      <c r="E1884" s="223"/>
      <c r="F1884" s="223" t="str">
        <f t="array" ref="F1884">IF(E1884="","",XLOOKUP(E1884,DATOS!$D$6:$D2624,DATOS!$C$6:$C2624,0,0,1))</f>
        <v/>
      </c>
      <c r="G1884" s="189"/>
      <c r="H1884" s="189"/>
      <c r="I1884" s="270"/>
      <c r="J1884" s="270"/>
      <c r="K1884" s="270" t="str">
        <f t="shared" si="3"/>
        <v/>
      </c>
      <c r="L1884" s="271" t="str">
        <f t="shared" si="4"/>
        <v/>
      </c>
      <c r="M1884" s="279"/>
      <c r="N1884" s="282"/>
      <c r="O1884" s="274"/>
      <c r="P1884" s="275"/>
      <c r="Q1884" s="275" t="str">
        <f t="shared" si="6"/>
        <v/>
      </c>
      <c r="R1884" s="281">
        <f t="shared" si="7"/>
        <v>0</v>
      </c>
      <c r="S1884" s="232" t="str">
        <f t="array" ref="S1884">XLOOKUP(E1884,PESOS!$A$2:$A2624,PESOS!$E$2:$E2624,"")</f>
        <v/>
      </c>
      <c r="T1884" s="223" t="str">
        <f t="shared" si="8"/>
        <v/>
      </c>
      <c r="V1884" s="277" t="str">
        <f t="shared" si="9"/>
        <v/>
      </c>
      <c r="W1884" s="233"/>
    </row>
    <row r="1885">
      <c r="B1885" s="199"/>
      <c r="C1885" s="223"/>
      <c r="E1885" s="223"/>
      <c r="F1885" s="223" t="str">
        <f t="array" ref="F1885">IF(E1885="","",XLOOKUP(E1885,DATOS!$D$6:$D2624,DATOS!$C$6:$C2624,0,0,1))</f>
        <v/>
      </c>
      <c r="G1885" s="189"/>
      <c r="H1885" s="189"/>
      <c r="I1885" s="270"/>
      <c r="J1885" s="270"/>
      <c r="K1885" s="270" t="str">
        <f t="shared" si="3"/>
        <v/>
      </c>
      <c r="L1885" s="271" t="str">
        <f t="shared" si="4"/>
        <v/>
      </c>
      <c r="M1885" s="279"/>
      <c r="N1885" s="282"/>
      <c r="O1885" s="274"/>
      <c r="P1885" s="275"/>
      <c r="Q1885" s="275" t="str">
        <f t="shared" si="6"/>
        <v/>
      </c>
      <c r="R1885" s="281">
        <f t="shared" si="7"/>
        <v>0</v>
      </c>
      <c r="S1885" s="232" t="str">
        <f t="array" ref="S1885">XLOOKUP(E1885,PESOS!$A$2:$A2624,PESOS!$E$2:$E2624,"")</f>
        <v/>
      </c>
      <c r="T1885" s="223" t="str">
        <f t="shared" si="8"/>
        <v/>
      </c>
      <c r="V1885" s="277" t="str">
        <f t="shared" si="9"/>
        <v/>
      </c>
      <c r="W1885" s="233"/>
    </row>
    <row r="1886">
      <c r="B1886" s="199"/>
      <c r="C1886" s="223"/>
      <c r="E1886" s="223"/>
      <c r="F1886" s="223" t="str">
        <f t="array" ref="F1886">IF(E1886="","",XLOOKUP(E1886,DATOS!$D$6:$D2624,DATOS!$C$6:$C2624,0,0,1))</f>
        <v/>
      </c>
      <c r="G1886" s="189"/>
      <c r="H1886" s="189"/>
      <c r="I1886" s="270"/>
      <c r="J1886" s="270"/>
      <c r="K1886" s="270" t="str">
        <f t="shared" si="3"/>
        <v/>
      </c>
      <c r="L1886" s="271" t="str">
        <f t="shared" si="4"/>
        <v/>
      </c>
      <c r="M1886" s="279"/>
      <c r="N1886" s="282"/>
      <c r="O1886" s="274"/>
      <c r="P1886" s="275"/>
      <c r="Q1886" s="275" t="str">
        <f t="shared" si="6"/>
        <v/>
      </c>
      <c r="R1886" s="281">
        <f t="shared" si="7"/>
        <v>0</v>
      </c>
      <c r="S1886" s="232" t="str">
        <f t="array" ref="S1886">XLOOKUP(E1886,PESOS!$A$2:$A2624,PESOS!$E$2:$E2624,"")</f>
        <v/>
      </c>
      <c r="T1886" s="223" t="str">
        <f t="shared" si="8"/>
        <v/>
      </c>
      <c r="V1886" s="277" t="str">
        <f t="shared" si="9"/>
        <v/>
      </c>
      <c r="W1886" s="233"/>
    </row>
    <row r="1887">
      <c r="B1887" s="199"/>
      <c r="C1887" s="223"/>
      <c r="E1887" s="223"/>
      <c r="F1887" s="223" t="str">
        <f t="array" ref="F1887">IF(E1887="","",XLOOKUP(E1887,DATOS!$D$6:$D2624,DATOS!$C$6:$C2624,0,0,1))</f>
        <v/>
      </c>
      <c r="G1887" s="189"/>
      <c r="H1887" s="189"/>
      <c r="I1887" s="270"/>
      <c r="J1887" s="270"/>
      <c r="K1887" s="270" t="str">
        <f t="shared" si="3"/>
        <v/>
      </c>
      <c r="L1887" s="271" t="str">
        <f t="shared" si="4"/>
        <v/>
      </c>
      <c r="M1887" s="279"/>
      <c r="N1887" s="282"/>
      <c r="O1887" s="274"/>
      <c r="P1887" s="275"/>
      <c r="Q1887" s="275" t="str">
        <f t="shared" si="6"/>
        <v/>
      </c>
      <c r="R1887" s="281">
        <f t="shared" si="7"/>
        <v>0</v>
      </c>
      <c r="S1887" s="232" t="str">
        <f t="array" ref="S1887">XLOOKUP(E1887,PESOS!$A$2:$A2624,PESOS!$E$2:$E2624,"")</f>
        <v/>
      </c>
      <c r="T1887" s="223" t="str">
        <f t="shared" si="8"/>
        <v/>
      </c>
      <c r="V1887" s="277" t="str">
        <f t="shared" si="9"/>
        <v/>
      </c>
      <c r="W1887" s="233"/>
    </row>
    <row r="1888">
      <c r="B1888" s="199"/>
      <c r="C1888" s="223"/>
      <c r="E1888" s="223"/>
      <c r="F1888" s="223" t="str">
        <f t="array" ref="F1888">IF(E1888="","",XLOOKUP(E1888,DATOS!$D$6:$D2624,DATOS!$C$6:$C2624,0,0,1))</f>
        <v/>
      </c>
      <c r="G1888" s="189"/>
      <c r="H1888" s="189"/>
      <c r="I1888" s="270"/>
      <c r="J1888" s="270"/>
      <c r="K1888" s="270" t="str">
        <f t="shared" si="3"/>
        <v/>
      </c>
      <c r="L1888" s="271" t="str">
        <f t="shared" si="4"/>
        <v/>
      </c>
      <c r="M1888" s="279"/>
      <c r="N1888" s="282"/>
      <c r="O1888" s="274"/>
      <c r="P1888" s="275"/>
      <c r="Q1888" s="275" t="str">
        <f t="shared" si="6"/>
        <v/>
      </c>
      <c r="R1888" s="281">
        <f t="shared" si="7"/>
        <v>0</v>
      </c>
      <c r="S1888" s="232" t="str">
        <f t="array" ref="S1888">XLOOKUP(E1888,PESOS!$A$2:$A2624,PESOS!$E$2:$E2624,"")</f>
        <v/>
      </c>
      <c r="T1888" s="223" t="str">
        <f t="shared" si="8"/>
        <v/>
      </c>
      <c r="V1888" s="277" t="str">
        <f t="shared" si="9"/>
        <v/>
      </c>
      <c r="W1888" s="233"/>
    </row>
    <row r="1889">
      <c r="B1889" s="199"/>
      <c r="C1889" s="223"/>
      <c r="E1889" s="223"/>
      <c r="F1889" s="223" t="str">
        <f t="array" ref="F1889">IF(E1889="","",XLOOKUP(E1889,DATOS!$D$6:$D2624,DATOS!$C$6:$C2624,0,0,1))</f>
        <v/>
      </c>
      <c r="G1889" s="189"/>
      <c r="H1889" s="189"/>
      <c r="I1889" s="270"/>
      <c r="J1889" s="270"/>
      <c r="K1889" s="270" t="str">
        <f t="shared" si="3"/>
        <v/>
      </c>
      <c r="L1889" s="271" t="str">
        <f t="shared" si="4"/>
        <v/>
      </c>
      <c r="M1889" s="279"/>
      <c r="N1889" s="282"/>
      <c r="O1889" s="274"/>
      <c r="P1889" s="275"/>
      <c r="Q1889" s="275" t="str">
        <f t="shared" si="6"/>
        <v/>
      </c>
      <c r="R1889" s="281">
        <f t="shared" si="7"/>
        <v>0</v>
      </c>
      <c r="S1889" s="232" t="str">
        <f t="array" ref="S1889">XLOOKUP(E1889,PESOS!$A$2:$A2624,PESOS!$E$2:$E2624,"")</f>
        <v/>
      </c>
      <c r="T1889" s="223" t="str">
        <f t="shared" si="8"/>
        <v/>
      </c>
      <c r="V1889" s="277" t="str">
        <f t="shared" si="9"/>
        <v/>
      </c>
      <c r="W1889" s="233"/>
    </row>
    <row r="1890">
      <c r="B1890" s="199"/>
      <c r="C1890" s="223"/>
      <c r="E1890" s="223"/>
      <c r="F1890" s="223" t="str">
        <f t="array" ref="F1890">IF(E1890="","",XLOOKUP(E1890,DATOS!$D$6:$D2624,DATOS!$C$6:$C2624,0,0,1))</f>
        <v/>
      </c>
      <c r="G1890" s="189"/>
      <c r="H1890" s="189"/>
      <c r="I1890" s="270"/>
      <c r="J1890" s="270"/>
      <c r="K1890" s="270" t="str">
        <f t="shared" si="3"/>
        <v/>
      </c>
      <c r="L1890" s="271" t="str">
        <f t="shared" si="4"/>
        <v/>
      </c>
      <c r="M1890" s="279"/>
      <c r="N1890" s="282"/>
      <c r="O1890" s="274"/>
      <c r="P1890" s="275"/>
      <c r="Q1890" s="275" t="str">
        <f t="shared" si="6"/>
        <v/>
      </c>
      <c r="R1890" s="281">
        <f t="shared" si="7"/>
        <v>0</v>
      </c>
      <c r="S1890" s="232" t="str">
        <f t="array" ref="S1890">XLOOKUP(E1890,PESOS!$A$2:$A2624,PESOS!$E$2:$E2624,"")</f>
        <v/>
      </c>
      <c r="T1890" s="223" t="str">
        <f t="shared" si="8"/>
        <v/>
      </c>
      <c r="V1890" s="277" t="str">
        <f t="shared" si="9"/>
        <v/>
      </c>
      <c r="W1890" s="233"/>
    </row>
    <row r="1891">
      <c r="B1891" s="199"/>
      <c r="C1891" s="223"/>
      <c r="E1891" s="223"/>
      <c r="F1891" s="223" t="str">
        <f t="array" ref="F1891">IF(E1891="","",XLOOKUP(E1891,DATOS!$D$6:$D2624,DATOS!$C$6:$C2624,0,0,1))</f>
        <v/>
      </c>
      <c r="G1891" s="189"/>
      <c r="H1891" s="189"/>
      <c r="I1891" s="270"/>
      <c r="J1891" s="270"/>
      <c r="K1891" s="270" t="str">
        <f t="shared" si="3"/>
        <v/>
      </c>
      <c r="L1891" s="271" t="str">
        <f t="shared" si="4"/>
        <v/>
      </c>
      <c r="M1891" s="279"/>
      <c r="N1891" s="282"/>
      <c r="O1891" s="274"/>
      <c r="P1891" s="275"/>
      <c r="Q1891" s="275" t="str">
        <f t="shared" si="6"/>
        <v/>
      </c>
      <c r="R1891" s="281">
        <f t="shared" si="7"/>
        <v>0</v>
      </c>
      <c r="S1891" s="232" t="str">
        <f t="array" ref="S1891">XLOOKUP(E1891,PESOS!$A$2:$A2624,PESOS!$E$2:$E2624,"")</f>
        <v/>
      </c>
      <c r="T1891" s="223" t="str">
        <f t="shared" si="8"/>
        <v/>
      </c>
      <c r="V1891" s="277" t="str">
        <f t="shared" si="9"/>
        <v/>
      </c>
      <c r="W1891" s="233"/>
    </row>
    <row r="1892">
      <c r="B1892" s="199"/>
      <c r="C1892" s="223"/>
      <c r="E1892" s="223"/>
      <c r="F1892" s="223" t="str">
        <f t="array" ref="F1892">IF(E1892="","",XLOOKUP(E1892,DATOS!$D$6:$D2624,DATOS!$C$6:$C2624,0,0,1))</f>
        <v/>
      </c>
      <c r="G1892" s="189"/>
      <c r="H1892" s="189"/>
      <c r="I1892" s="270"/>
      <c r="J1892" s="270"/>
      <c r="K1892" s="270" t="str">
        <f t="shared" si="3"/>
        <v/>
      </c>
      <c r="L1892" s="271" t="str">
        <f t="shared" si="4"/>
        <v/>
      </c>
      <c r="M1892" s="279"/>
      <c r="N1892" s="282"/>
      <c r="O1892" s="274"/>
      <c r="P1892" s="275"/>
      <c r="Q1892" s="275" t="str">
        <f t="shared" si="6"/>
        <v/>
      </c>
      <c r="R1892" s="281">
        <f t="shared" si="7"/>
        <v>0</v>
      </c>
      <c r="S1892" s="232" t="str">
        <f t="array" ref="S1892">XLOOKUP(E1892,PESOS!$A$2:$A2624,PESOS!$E$2:$E2624,"")</f>
        <v/>
      </c>
      <c r="T1892" s="223" t="str">
        <f t="shared" si="8"/>
        <v/>
      </c>
      <c r="V1892" s="277" t="str">
        <f t="shared" si="9"/>
        <v/>
      </c>
      <c r="W1892" s="233"/>
    </row>
    <row r="1893">
      <c r="B1893" s="199"/>
      <c r="C1893" s="223"/>
      <c r="E1893" s="223"/>
      <c r="F1893" s="223" t="str">
        <f t="array" ref="F1893">IF(E1893="","",XLOOKUP(E1893,DATOS!$D$6:$D2624,DATOS!$C$6:$C2624,0,0,1))</f>
        <v/>
      </c>
      <c r="G1893" s="189"/>
      <c r="H1893" s="189"/>
      <c r="I1893" s="270"/>
      <c r="J1893" s="270"/>
      <c r="K1893" s="270" t="str">
        <f t="shared" si="3"/>
        <v/>
      </c>
      <c r="L1893" s="271" t="str">
        <f t="shared" si="4"/>
        <v/>
      </c>
      <c r="M1893" s="279"/>
      <c r="N1893" s="282"/>
      <c r="O1893" s="274"/>
      <c r="P1893" s="275"/>
      <c r="Q1893" s="275" t="str">
        <f t="shared" si="6"/>
        <v/>
      </c>
      <c r="R1893" s="281">
        <f t="shared" si="7"/>
        <v>0</v>
      </c>
      <c r="S1893" s="232" t="str">
        <f t="array" ref="S1893">XLOOKUP(E1893,PESOS!$A$2:$A2624,PESOS!$E$2:$E2624,"")</f>
        <v/>
      </c>
      <c r="T1893" s="223" t="str">
        <f t="shared" si="8"/>
        <v/>
      </c>
      <c r="V1893" s="277" t="str">
        <f t="shared" si="9"/>
        <v/>
      </c>
      <c r="W1893" s="233"/>
    </row>
    <row r="1894">
      <c r="B1894" s="199"/>
      <c r="C1894" s="223"/>
      <c r="E1894" s="223"/>
      <c r="F1894" s="223" t="str">
        <f t="array" ref="F1894">IF(E1894="","",XLOOKUP(E1894,DATOS!$D$6:$D2624,DATOS!$C$6:$C2624,0,0,1))</f>
        <v/>
      </c>
      <c r="G1894" s="189"/>
      <c r="H1894" s="189"/>
      <c r="I1894" s="270"/>
      <c r="J1894" s="270"/>
      <c r="K1894" s="270" t="str">
        <f t="shared" si="3"/>
        <v/>
      </c>
      <c r="L1894" s="271" t="str">
        <f t="shared" si="4"/>
        <v/>
      </c>
      <c r="M1894" s="279"/>
      <c r="N1894" s="282"/>
      <c r="O1894" s="274"/>
      <c r="P1894" s="275"/>
      <c r="Q1894" s="275" t="str">
        <f t="shared" si="6"/>
        <v/>
      </c>
      <c r="R1894" s="281">
        <f t="shared" si="7"/>
        <v>0</v>
      </c>
      <c r="S1894" s="232" t="str">
        <f t="array" ref="S1894">XLOOKUP(E1894,PESOS!$A$2:$A2624,PESOS!$E$2:$E2624,"")</f>
        <v/>
      </c>
      <c r="T1894" s="223" t="str">
        <f t="shared" si="8"/>
        <v/>
      </c>
      <c r="V1894" s="277" t="str">
        <f t="shared" si="9"/>
        <v/>
      </c>
      <c r="W1894" s="233"/>
    </row>
    <row r="1895">
      <c r="B1895" s="199"/>
      <c r="C1895" s="223"/>
      <c r="E1895" s="223"/>
      <c r="F1895" s="223" t="str">
        <f t="array" ref="F1895">IF(E1895="","",XLOOKUP(E1895,DATOS!$D$6:$D2624,DATOS!$C$6:$C2624,0,0,1))</f>
        <v/>
      </c>
      <c r="G1895" s="189"/>
      <c r="H1895" s="189"/>
      <c r="I1895" s="270"/>
      <c r="J1895" s="270"/>
      <c r="K1895" s="270" t="str">
        <f t="shared" si="3"/>
        <v/>
      </c>
      <c r="L1895" s="271" t="str">
        <f t="shared" si="4"/>
        <v/>
      </c>
      <c r="M1895" s="279"/>
      <c r="N1895" s="282"/>
      <c r="O1895" s="274"/>
      <c r="P1895" s="275"/>
      <c r="Q1895" s="275" t="str">
        <f t="shared" si="6"/>
        <v/>
      </c>
      <c r="R1895" s="281">
        <f t="shared" si="7"/>
        <v>0</v>
      </c>
      <c r="S1895" s="232" t="str">
        <f t="array" ref="S1895">XLOOKUP(E1895,PESOS!$A$2:$A2624,PESOS!$E$2:$E2624,"")</f>
        <v/>
      </c>
      <c r="T1895" s="223" t="str">
        <f t="shared" si="8"/>
        <v/>
      </c>
      <c r="V1895" s="277" t="str">
        <f t="shared" si="9"/>
        <v/>
      </c>
      <c r="W1895" s="233"/>
    </row>
    <row r="1896">
      <c r="B1896" s="199"/>
      <c r="C1896" s="223"/>
      <c r="E1896" s="223"/>
      <c r="F1896" s="223" t="str">
        <f t="array" ref="F1896">IF(E1896="","",XLOOKUP(E1896,DATOS!$D$6:$D2624,DATOS!$C$6:$C2624,0,0,1))</f>
        <v/>
      </c>
      <c r="G1896" s="189"/>
      <c r="H1896" s="189"/>
      <c r="I1896" s="270"/>
      <c r="J1896" s="270"/>
      <c r="K1896" s="270" t="str">
        <f t="shared" si="3"/>
        <v/>
      </c>
      <c r="L1896" s="271" t="str">
        <f t="shared" si="4"/>
        <v/>
      </c>
      <c r="M1896" s="279"/>
      <c r="N1896" s="282"/>
      <c r="O1896" s="274"/>
      <c r="P1896" s="275"/>
      <c r="Q1896" s="275" t="str">
        <f t="shared" si="6"/>
        <v/>
      </c>
      <c r="R1896" s="281">
        <f t="shared" si="7"/>
        <v>0</v>
      </c>
      <c r="S1896" s="232" t="str">
        <f t="array" ref="S1896">XLOOKUP(E1896,PESOS!$A$2:$A2624,PESOS!$E$2:$E2624,"")</f>
        <v/>
      </c>
      <c r="T1896" s="223" t="str">
        <f t="shared" si="8"/>
        <v/>
      </c>
      <c r="V1896" s="277" t="str">
        <f t="shared" si="9"/>
        <v/>
      </c>
      <c r="W1896" s="233"/>
    </row>
    <row r="1897">
      <c r="B1897" s="199"/>
      <c r="C1897" s="223"/>
      <c r="E1897" s="223"/>
      <c r="F1897" s="223" t="str">
        <f t="array" ref="F1897">IF(E1897="","",XLOOKUP(E1897,DATOS!$D$6:$D2624,DATOS!$C$6:$C2624,0,0,1))</f>
        <v/>
      </c>
      <c r="G1897" s="189"/>
      <c r="H1897" s="189"/>
      <c r="I1897" s="270"/>
      <c r="J1897" s="270"/>
      <c r="K1897" s="270" t="str">
        <f t="shared" si="3"/>
        <v/>
      </c>
      <c r="L1897" s="271" t="str">
        <f t="shared" si="4"/>
        <v/>
      </c>
      <c r="M1897" s="279"/>
      <c r="N1897" s="282"/>
      <c r="O1897" s="274"/>
      <c r="P1897" s="275"/>
      <c r="Q1897" s="275" t="str">
        <f t="shared" si="6"/>
        <v/>
      </c>
      <c r="R1897" s="281">
        <f t="shared" si="7"/>
        <v>0</v>
      </c>
      <c r="S1897" s="232" t="str">
        <f t="array" ref="S1897">XLOOKUP(E1897,PESOS!$A$2:$A2624,PESOS!$E$2:$E2624,"")</f>
        <v/>
      </c>
      <c r="T1897" s="223" t="str">
        <f t="shared" si="8"/>
        <v/>
      </c>
      <c r="V1897" s="277" t="str">
        <f t="shared" si="9"/>
        <v/>
      </c>
      <c r="W1897" s="233"/>
    </row>
    <row r="1898">
      <c r="B1898" s="199"/>
      <c r="C1898" s="223"/>
      <c r="E1898" s="223"/>
      <c r="F1898" s="223" t="str">
        <f t="array" ref="F1898">IF(E1898="","",XLOOKUP(E1898,DATOS!$D$6:$D2624,DATOS!$C$6:$C2624,0,0,1))</f>
        <v/>
      </c>
      <c r="G1898" s="189"/>
      <c r="H1898" s="189"/>
      <c r="I1898" s="270"/>
      <c r="J1898" s="270"/>
      <c r="K1898" s="270" t="str">
        <f t="shared" si="3"/>
        <v/>
      </c>
      <c r="L1898" s="271" t="str">
        <f t="shared" si="4"/>
        <v/>
      </c>
      <c r="M1898" s="279"/>
      <c r="N1898" s="282"/>
      <c r="O1898" s="274"/>
      <c r="P1898" s="275"/>
      <c r="Q1898" s="275" t="str">
        <f t="shared" si="6"/>
        <v/>
      </c>
      <c r="R1898" s="281">
        <f t="shared" si="7"/>
        <v>0</v>
      </c>
      <c r="S1898" s="232" t="str">
        <f t="array" ref="S1898">XLOOKUP(E1898,PESOS!$A$2:$A2624,PESOS!$E$2:$E2624,"")</f>
        <v/>
      </c>
      <c r="T1898" s="223" t="str">
        <f t="shared" si="8"/>
        <v/>
      </c>
      <c r="V1898" s="277" t="str">
        <f t="shared" si="9"/>
        <v/>
      </c>
      <c r="W1898" s="233"/>
    </row>
    <row r="1899">
      <c r="B1899" s="199"/>
      <c r="C1899" s="223"/>
      <c r="E1899" s="223"/>
      <c r="F1899" s="223" t="str">
        <f t="array" ref="F1899">IF(E1899="","",XLOOKUP(E1899,DATOS!$D$6:$D2624,DATOS!$C$6:$C2624,0,0,1))</f>
        <v/>
      </c>
      <c r="G1899" s="189"/>
      <c r="H1899" s="189"/>
      <c r="I1899" s="270"/>
      <c r="J1899" s="270"/>
      <c r="K1899" s="270" t="str">
        <f t="shared" si="3"/>
        <v/>
      </c>
      <c r="L1899" s="271" t="str">
        <f t="shared" si="4"/>
        <v/>
      </c>
      <c r="M1899" s="279"/>
      <c r="N1899" s="282"/>
      <c r="O1899" s="274"/>
      <c r="P1899" s="275"/>
      <c r="Q1899" s="275" t="str">
        <f t="shared" si="6"/>
        <v/>
      </c>
      <c r="R1899" s="281">
        <f t="shared" si="7"/>
        <v>0</v>
      </c>
      <c r="S1899" s="232" t="str">
        <f t="array" ref="S1899">XLOOKUP(E1899,PESOS!$A$2:$A2624,PESOS!$E$2:$E2624,"")</f>
        <v/>
      </c>
      <c r="T1899" s="223" t="str">
        <f t="shared" si="8"/>
        <v/>
      </c>
      <c r="V1899" s="277" t="str">
        <f t="shared" si="9"/>
        <v/>
      </c>
      <c r="W1899" s="233"/>
    </row>
    <row r="1900">
      <c r="B1900" s="199"/>
      <c r="C1900" s="223"/>
      <c r="E1900" s="223"/>
      <c r="F1900" s="223" t="str">
        <f t="array" ref="F1900">IF(E1900="","",XLOOKUP(E1900,DATOS!$D$6:$D2624,DATOS!$C$6:$C2624,0,0,1))</f>
        <v/>
      </c>
      <c r="G1900" s="189"/>
      <c r="H1900" s="189"/>
      <c r="I1900" s="270"/>
      <c r="J1900" s="270"/>
      <c r="K1900" s="270" t="str">
        <f t="shared" si="3"/>
        <v/>
      </c>
      <c r="L1900" s="271" t="str">
        <f t="shared" si="4"/>
        <v/>
      </c>
      <c r="M1900" s="279"/>
      <c r="N1900" s="282"/>
      <c r="O1900" s="274"/>
      <c r="P1900" s="275"/>
      <c r="Q1900" s="275" t="str">
        <f t="shared" si="6"/>
        <v/>
      </c>
      <c r="R1900" s="281">
        <f t="shared" si="7"/>
        <v>0</v>
      </c>
      <c r="S1900" s="232" t="str">
        <f t="array" ref="S1900">XLOOKUP(E1900,PESOS!$A$2:$A2624,PESOS!$E$2:$E2624,"")</f>
        <v/>
      </c>
      <c r="T1900" s="223" t="str">
        <f t="shared" si="8"/>
        <v/>
      </c>
      <c r="V1900" s="277" t="str">
        <f t="shared" si="9"/>
        <v/>
      </c>
      <c r="W1900" s="233"/>
    </row>
    <row r="1901">
      <c r="B1901" s="199"/>
      <c r="C1901" s="223"/>
      <c r="E1901" s="223"/>
      <c r="F1901" s="223" t="str">
        <f t="array" ref="F1901">IF(E1901="","",XLOOKUP(E1901,DATOS!$D$6:$D2624,DATOS!$C$6:$C2624,0,0,1))</f>
        <v/>
      </c>
      <c r="G1901" s="189"/>
      <c r="H1901" s="189"/>
      <c r="I1901" s="270"/>
      <c r="J1901" s="270"/>
      <c r="K1901" s="270" t="str">
        <f t="shared" si="3"/>
        <v/>
      </c>
      <c r="L1901" s="271" t="str">
        <f t="shared" si="4"/>
        <v/>
      </c>
      <c r="M1901" s="279"/>
      <c r="N1901" s="282"/>
      <c r="O1901" s="274"/>
      <c r="P1901" s="275"/>
      <c r="Q1901" s="275" t="str">
        <f t="shared" si="6"/>
        <v/>
      </c>
      <c r="R1901" s="281">
        <f t="shared" si="7"/>
        <v>0</v>
      </c>
      <c r="S1901" s="232" t="str">
        <f t="array" ref="S1901">XLOOKUP(E1901,PESOS!$A$2:$A2624,PESOS!$E$2:$E2624,"")</f>
        <v/>
      </c>
      <c r="T1901" s="223" t="str">
        <f t="shared" si="8"/>
        <v/>
      </c>
      <c r="V1901" s="277" t="str">
        <f t="shared" si="9"/>
        <v/>
      </c>
      <c r="W1901" s="233"/>
    </row>
    <row r="1902">
      <c r="B1902" s="199"/>
      <c r="C1902" s="223"/>
      <c r="E1902" s="223"/>
      <c r="F1902" s="223" t="str">
        <f t="array" ref="F1902">IF(E1902="","",XLOOKUP(E1902,DATOS!$D$6:$D2624,DATOS!$C$6:$C2624,0,0,1))</f>
        <v/>
      </c>
      <c r="G1902" s="189"/>
      <c r="H1902" s="189"/>
      <c r="I1902" s="270"/>
      <c r="J1902" s="270"/>
      <c r="K1902" s="270" t="str">
        <f t="shared" si="3"/>
        <v/>
      </c>
      <c r="L1902" s="271" t="str">
        <f t="shared" si="4"/>
        <v/>
      </c>
      <c r="M1902" s="279"/>
      <c r="N1902" s="282"/>
      <c r="O1902" s="274"/>
      <c r="P1902" s="275"/>
      <c r="Q1902" s="275" t="str">
        <f t="shared" si="6"/>
        <v/>
      </c>
      <c r="R1902" s="281">
        <f t="shared" si="7"/>
        <v>0</v>
      </c>
      <c r="S1902" s="232" t="str">
        <f t="array" ref="S1902">XLOOKUP(E1902,PESOS!$A$2:$A2624,PESOS!$E$2:$E2624,"")</f>
        <v/>
      </c>
      <c r="T1902" s="223" t="str">
        <f t="shared" si="8"/>
        <v/>
      </c>
      <c r="V1902" s="277" t="str">
        <f t="shared" si="9"/>
        <v/>
      </c>
      <c r="W1902" s="233"/>
    </row>
    <row r="1903">
      <c r="B1903" s="199"/>
      <c r="C1903" s="223"/>
      <c r="E1903" s="223"/>
      <c r="F1903" s="223" t="str">
        <f t="array" ref="F1903">IF(E1903="","",XLOOKUP(E1903,DATOS!$D$6:$D2624,DATOS!$C$6:$C2624,0,0,1))</f>
        <v/>
      </c>
      <c r="G1903" s="189"/>
      <c r="H1903" s="189"/>
      <c r="I1903" s="270"/>
      <c r="J1903" s="270"/>
      <c r="K1903" s="270" t="str">
        <f t="shared" si="3"/>
        <v/>
      </c>
      <c r="L1903" s="271" t="str">
        <f t="shared" si="4"/>
        <v/>
      </c>
      <c r="M1903" s="279"/>
      <c r="N1903" s="282"/>
      <c r="O1903" s="274"/>
      <c r="P1903" s="275"/>
      <c r="Q1903" s="275" t="str">
        <f t="shared" si="6"/>
        <v/>
      </c>
      <c r="R1903" s="281">
        <f t="shared" si="7"/>
        <v>0</v>
      </c>
      <c r="S1903" s="232" t="str">
        <f t="array" ref="S1903">XLOOKUP(E1903,PESOS!$A$2:$A2624,PESOS!$E$2:$E2624,"")</f>
        <v/>
      </c>
      <c r="T1903" s="223" t="str">
        <f t="shared" si="8"/>
        <v/>
      </c>
      <c r="V1903" s="277" t="str">
        <f t="shared" si="9"/>
        <v/>
      </c>
      <c r="W1903" s="233"/>
    </row>
    <row r="1904">
      <c r="B1904" s="199"/>
      <c r="C1904" s="223"/>
      <c r="E1904" s="223"/>
      <c r="F1904" s="223" t="str">
        <f t="array" ref="F1904">IF(E1904="","",XLOOKUP(E1904,DATOS!$D$6:$D2624,DATOS!$C$6:$C2624,0,0,1))</f>
        <v/>
      </c>
      <c r="G1904" s="189"/>
      <c r="H1904" s="189"/>
      <c r="I1904" s="270"/>
      <c r="J1904" s="270"/>
      <c r="K1904" s="270" t="str">
        <f t="shared" si="3"/>
        <v/>
      </c>
      <c r="L1904" s="271" t="str">
        <f t="shared" si="4"/>
        <v/>
      </c>
      <c r="M1904" s="279"/>
      <c r="N1904" s="282"/>
      <c r="O1904" s="274"/>
      <c r="P1904" s="275"/>
      <c r="Q1904" s="275" t="str">
        <f t="shared" si="6"/>
        <v/>
      </c>
      <c r="R1904" s="281">
        <f t="shared" si="7"/>
        <v>0</v>
      </c>
      <c r="S1904" s="232" t="str">
        <f t="array" ref="S1904">XLOOKUP(E1904,PESOS!$A$2:$A2624,PESOS!$E$2:$E2624,"")</f>
        <v/>
      </c>
      <c r="T1904" s="223" t="str">
        <f t="shared" si="8"/>
        <v/>
      </c>
      <c r="V1904" s="277" t="str">
        <f t="shared" si="9"/>
        <v/>
      </c>
      <c r="W1904" s="233"/>
    </row>
    <row r="1905">
      <c r="B1905" s="199"/>
      <c r="C1905" s="223"/>
      <c r="E1905" s="223"/>
      <c r="F1905" s="223" t="str">
        <f t="array" ref="F1905">IF(E1905="","",XLOOKUP(E1905,DATOS!$D$6:$D2624,DATOS!$C$6:$C2624,0,0,1))</f>
        <v/>
      </c>
      <c r="G1905" s="189"/>
      <c r="H1905" s="189"/>
      <c r="I1905" s="270"/>
      <c r="J1905" s="270"/>
      <c r="K1905" s="270" t="str">
        <f t="shared" si="3"/>
        <v/>
      </c>
      <c r="L1905" s="271" t="str">
        <f t="shared" si="4"/>
        <v/>
      </c>
      <c r="M1905" s="279"/>
      <c r="N1905" s="282"/>
      <c r="O1905" s="274"/>
      <c r="P1905" s="275"/>
      <c r="Q1905" s="275" t="str">
        <f t="shared" si="6"/>
        <v/>
      </c>
      <c r="R1905" s="281">
        <f t="shared" si="7"/>
        <v>0</v>
      </c>
      <c r="S1905" s="232" t="str">
        <f t="array" ref="S1905">XLOOKUP(E1905,PESOS!$A$2:$A2624,PESOS!$E$2:$E2624,"")</f>
        <v/>
      </c>
      <c r="T1905" s="223" t="str">
        <f t="shared" si="8"/>
        <v/>
      </c>
      <c r="V1905" s="277" t="str">
        <f t="shared" si="9"/>
        <v/>
      </c>
      <c r="W1905" s="233"/>
    </row>
    <row r="1906">
      <c r="B1906" s="199"/>
      <c r="C1906" s="223"/>
      <c r="E1906" s="223"/>
      <c r="F1906" s="223" t="str">
        <f t="array" ref="F1906">IF(E1906="","",XLOOKUP(E1906,DATOS!$D$6:$D2624,DATOS!$C$6:$C2624,0,0,1))</f>
        <v/>
      </c>
      <c r="G1906" s="189"/>
      <c r="H1906" s="189"/>
      <c r="I1906" s="270"/>
      <c r="J1906" s="270"/>
      <c r="K1906" s="270" t="str">
        <f t="shared" si="3"/>
        <v/>
      </c>
      <c r="L1906" s="271" t="str">
        <f t="shared" si="4"/>
        <v/>
      </c>
      <c r="M1906" s="279"/>
      <c r="N1906" s="282"/>
      <c r="O1906" s="274"/>
      <c r="P1906" s="275"/>
      <c r="Q1906" s="275" t="str">
        <f t="shared" si="6"/>
        <v/>
      </c>
      <c r="R1906" s="281">
        <f t="shared" si="7"/>
        <v>0</v>
      </c>
      <c r="S1906" s="232" t="str">
        <f t="array" ref="S1906">XLOOKUP(E1906,PESOS!$A$2:$A2624,PESOS!$E$2:$E2624,"")</f>
        <v/>
      </c>
      <c r="T1906" s="223" t="str">
        <f t="shared" si="8"/>
        <v/>
      </c>
      <c r="V1906" s="277" t="str">
        <f t="shared" si="9"/>
        <v/>
      </c>
      <c r="W1906" s="233"/>
    </row>
    <row r="1907">
      <c r="B1907" s="199"/>
      <c r="C1907" s="223"/>
      <c r="E1907" s="223"/>
      <c r="F1907" s="223" t="str">
        <f t="array" ref="F1907">IF(E1907="","",XLOOKUP(E1907,DATOS!$D$6:$D2624,DATOS!$C$6:$C2624,0,0,1))</f>
        <v/>
      </c>
      <c r="G1907" s="189"/>
      <c r="H1907" s="189"/>
      <c r="I1907" s="270"/>
      <c r="J1907" s="270"/>
      <c r="K1907" s="270" t="str">
        <f t="shared" si="3"/>
        <v/>
      </c>
      <c r="L1907" s="271" t="str">
        <f t="shared" si="4"/>
        <v/>
      </c>
      <c r="M1907" s="279"/>
      <c r="N1907" s="282"/>
      <c r="O1907" s="274"/>
      <c r="P1907" s="275"/>
      <c r="Q1907" s="275" t="str">
        <f t="shared" si="6"/>
        <v/>
      </c>
      <c r="R1907" s="281">
        <f t="shared" si="7"/>
        <v>0</v>
      </c>
      <c r="S1907" s="232" t="str">
        <f t="array" ref="S1907">XLOOKUP(E1907,PESOS!$A$2:$A2624,PESOS!$E$2:$E2624,"")</f>
        <v/>
      </c>
      <c r="T1907" s="223" t="str">
        <f t="shared" si="8"/>
        <v/>
      </c>
      <c r="V1907" s="277" t="str">
        <f t="shared" si="9"/>
        <v/>
      </c>
      <c r="W1907" s="233"/>
    </row>
    <row r="1908">
      <c r="B1908" s="199"/>
      <c r="C1908" s="223"/>
      <c r="E1908" s="223"/>
      <c r="F1908" s="223" t="str">
        <f t="array" ref="F1908">IF(E1908="","",XLOOKUP(E1908,DATOS!$D$6:$D2624,DATOS!$C$6:$C2624,0,0,1))</f>
        <v/>
      </c>
      <c r="G1908" s="189"/>
      <c r="H1908" s="189"/>
      <c r="I1908" s="270"/>
      <c r="J1908" s="270"/>
      <c r="K1908" s="270" t="str">
        <f t="shared" si="3"/>
        <v/>
      </c>
      <c r="L1908" s="271" t="str">
        <f t="shared" si="4"/>
        <v/>
      </c>
      <c r="M1908" s="279"/>
      <c r="N1908" s="282"/>
      <c r="O1908" s="274"/>
      <c r="P1908" s="275"/>
      <c r="Q1908" s="275" t="str">
        <f t="shared" si="6"/>
        <v/>
      </c>
      <c r="R1908" s="281">
        <f t="shared" si="7"/>
        <v>0</v>
      </c>
      <c r="S1908" s="232" t="str">
        <f t="array" ref="S1908">XLOOKUP(E1908,PESOS!$A$2:$A2624,PESOS!$E$2:$E2624,"")</f>
        <v/>
      </c>
      <c r="T1908" s="223" t="str">
        <f t="shared" si="8"/>
        <v/>
      </c>
      <c r="V1908" s="277" t="str">
        <f t="shared" si="9"/>
        <v/>
      </c>
      <c r="W1908" s="233"/>
    </row>
    <row r="1909">
      <c r="B1909" s="199"/>
      <c r="C1909" s="223"/>
      <c r="E1909" s="223"/>
      <c r="F1909" s="223" t="str">
        <f t="array" ref="F1909">IF(E1909="","",XLOOKUP(E1909,DATOS!$D$6:$D2624,DATOS!$C$6:$C2624,0,0,1))</f>
        <v/>
      </c>
      <c r="G1909" s="189"/>
      <c r="H1909" s="189"/>
      <c r="I1909" s="270"/>
      <c r="J1909" s="270"/>
      <c r="K1909" s="270" t="str">
        <f t="shared" si="3"/>
        <v/>
      </c>
      <c r="L1909" s="271" t="str">
        <f t="shared" si="4"/>
        <v/>
      </c>
      <c r="M1909" s="279"/>
      <c r="N1909" s="282"/>
      <c r="O1909" s="274"/>
      <c r="P1909" s="275"/>
      <c r="Q1909" s="275" t="str">
        <f t="shared" si="6"/>
        <v/>
      </c>
      <c r="R1909" s="281">
        <f t="shared" si="7"/>
        <v>0</v>
      </c>
      <c r="S1909" s="232" t="str">
        <f t="array" ref="S1909">XLOOKUP(E1909,PESOS!$A$2:$A2624,PESOS!$E$2:$E2624,"")</f>
        <v/>
      </c>
      <c r="T1909" s="223" t="str">
        <f t="shared" si="8"/>
        <v/>
      </c>
      <c r="V1909" s="277" t="str">
        <f t="shared" si="9"/>
        <v/>
      </c>
      <c r="W1909" s="233"/>
    </row>
    <row r="1910">
      <c r="B1910" s="199"/>
      <c r="C1910" s="223"/>
      <c r="E1910" s="223"/>
      <c r="F1910" s="223" t="str">
        <f t="array" ref="F1910">IF(E1910="","",XLOOKUP(E1910,DATOS!$D$6:$D2624,DATOS!$C$6:$C2624,0,0,1))</f>
        <v/>
      </c>
      <c r="G1910" s="189"/>
      <c r="H1910" s="189"/>
      <c r="I1910" s="270"/>
      <c r="J1910" s="270"/>
      <c r="K1910" s="270" t="str">
        <f t="shared" si="3"/>
        <v/>
      </c>
      <c r="L1910" s="271" t="str">
        <f t="shared" si="4"/>
        <v/>
      </c>
      <c r="M1910" s="279"/>
      <c r="N1910" s="282"/>
      <c r="O1910" s="274"/>
      <c r="P1910" s="275"/>
      <c r="Q1910" s="275" t="str">
        <f t="shared" si="6"/>
        <v/>
      </c>
      <c r="R1910" s="281">
        <f t="shared" si="7"/>
        <v>0</v>
      </c>
      <c r="S1910" s="232" t="str">
        <f t="array" ref="S1910">XLOOKUP(E1910,PESOS!$A$2:$A2624,PESOS!$E$2:$E2624,"")</f>
        <v/>
      </c>
      <c r="T1910" s="223" t="str">
        <f t="shared" si="8"/>
        <v/>
      </c>
      <c r="V1910" s="277" t="str">
        <f t="shared" si="9"/>
        <v/>
      </c>
      <c r="W1910" s="233"/>
    </row>
    <row r="1911">
      <c r="B1911" s="199"/>
      <c r="C1911" s="223"/>
      <c r="E1911" s="223"/>
      <c r="F1911" s="223" t="str">
        <f t="array" ref="F1911">IF(E1911="","",XLOOKUP(E1911,DATOS!$D$6:$D2624,DATOS!$C$6:$C2624,0,0,1))</f>
        <v/>
      </c>
      <c r="G1911" s="189"/>
      <c r="H1911" s="189"/>
      <c r="I1911" s="270"/>
      <c r="J1911" s="270"/>
      <c r="K1911" s="270" t="str">
        <f t="shared" si="3"/>
        <v/>
      </c>
      <c r="L1911" s="271" t="str">
        <f t="shared" si="4"/>
        <v/>
      </c>
      <c r="M1911" s="279"/>
      <c r="N1911" s="282"/>
      <c r="O1911" s="274"/>
      <c r="P1911" s="275"/>
      <c r="Q1911" s="275" t="str">
        <f t="shared" si="6"/>
        <v/>
      </c>
      <c r="R1911" s="281">
        <f t="shared" si="7"/>
        <v>0</v>
      </c>
      <c r="S1911" s="232" t="str">
        <f t="array" ref="S1911">XLOOKUP(E1911,PESOS!$A$2:$A2624,PESOS!$E$2:$E2624,"")</f>
        <v/>
      </c>
      <c r="T1911" s="223" t="str">
        <f t="shared" si="8"/>
        <v/>
      </c>
      <c r="V1911" s="277" t="str">
        <f t="shared" si="9"/>
        <v/>
      </c>
      <c r="W1911" s="233"/>
    </row>
    <row r="1912">
      <c r="B1912" s="199"/>
      <c r="C1912" s="223"/>
      <c r="E1912" s="223"/>
      <c r="F1912" s="223" t="str">
        <f t="array" ref="F1912">IF(E1912="","",XLOOKUP(E1912,DATOS!$D$6:$D2624,DATOS!$C$6:$C2624,0,0,1))</f>
        <v/>
      </c>
      <c r="G1912" s="189"/>
      <c r="H1912" s="189"/>
      <c r="I1912" s="270"/>
      <c r="J1912" s="270"/>
      <c r="K1912" s="270" t="str">
        <f t="shared" si="3"/>
        <v/>
      </c>
      <c r="L1912" s="271" t="str">
        <f t="shared" si="4"/>
        <v/>
      </c>
      <c r="M1912" s="279"/>
      <c r="N1912" s="282"/>
      <c r="O1912" s="274"/>
      <c r="P1912" s="275"/>
      <c r="Q1912" s="275" t="str">
        <f t="shared" si="6"/>
        <v/>
      </c>
      <c r="R1912" s="281">
        <f t="shared" si="7"/>
        <v>0</v>
      </c>
      <c r="S1912" s="232" t="str">
        <f t="array" ref="S1912">XLOOKUP(E1912,PESOS!$A$2:$A2624,PESOS!$E$2:$E2624,"")</f>
        <v/>
      </c>
      <c r="T1912" s="223" t="str">
        <f t="shared" si="8"/>
        <v/>
      </c>
      <c r="V1912" s="277" t="str">
        <f t="shared" si="9"/>
        <v/>
      </c>
      <c r="W1912" s="233"/>
    </row>
    <row r="1913">
      <c r="B1913" s="199"/>
      <c r="C1913" s="223"/>
      <c r="E1913" s="223"/>
      <c r="F1913" s="223" t="str">
        <f t="array" ref="F1913">IF(E1913="","",XLOOKUP(E1913,DATOS!$D$6:$D2624,DATOS!$C$6:$C2624,0,0,1))</f>
        <v/>
      </c>
      <c r="G1913" s="189"/>
      <c r="H1913" s="189"/>
      <c r="I1913" s="270"/>
      <c r="J1913" s="270"/>
      <c r="K1913" s="270" t="str">
        <f t="shared" si="3"/>
        <v/>
      </c>
      <c r="L1913" s="271" t="str">
        <f t="shared" si="4"/>
        <v/>
      </c>
      <c r="M1913" s="279"/>
      <c r="N1913" s="282"/>
      <c r="O1913" s="274"/>
      <c r="P1913" s="275"/>
      <c r="Q1913" s="275" t="str">
        <f t="shared" si="6"/>
        <v/>
      </c>
      <c r="R1913" s="281">
        <f t="shared" si="7"/>
        <v>0</v>
      </c>
      <c r="S1913" s="232" t="str">
        <f t="array" ref="S1913">XLOOKUP(E1913,PESOS!$A$2:$A2624,PESOS!$E$2:$E2624,"")</f>
        <v/>
      </c>
      <c r="T1913" s="223" t="str">
        <f t="shared" si="8"/>
        <v/>
      </c>
      <c r="V1913" s="277" t="str">
        <f t="shared" si="9"/>
        <v/>
      </c>
      <c r="W1913" s="233"/>
    </row>
    <row r="1914">
      <c r="B1914" s="199"/>
      <c r="C1914" s="223"/>
      <c r="E1914" s="223"/>
      <c r="F1914" s="223" t="str">
        <f t="array" ref="F1914">IF(E1914="","",XLOOKUP(E1914,DATOS!$D$6:$D2624,DATOS!$C$6:$C2624,0,0,1))</f>
        <v/>
      </c>
      <c r="G1914" s="189"/>
      <c r="H1914" s="189"/>
      <c r="I1914" s="270"/>
      <c r="J1914" s="270"/>
      <c r="K1914" s="270" t="str">
        <f t="shared" si="3"/>
        <v/>
      </c>
      <c r="L1914" s="271" t="str">
        <f t="shared" si="4"/>
        <v/>
      </c>
      <c r="M1914" s="279"/>
      <c r="N1914" s="282"/>
      <c r="O1914" s="274"/>
      <c r="P1914" s="275"/>
      <c r="Q1914" s="275" t="str">
        <f t="shared" si="6"/>
        <v/>
      </c>
      <c r="R1914" s="281">
        <f t="shared" si="7"/>
        <v>0</v>
      </c>
      <c r="S1914" s="232" t="str">
        <f t="array" ref="S1914">XLOOKUP(E1914,PESOS!$A$2:$A2624,PESOS!$E$2:$E2624,"")</f>
        <v/>
      </c>
      <c r="T1914" s="223" t="str">
        <f t="shared" si="8"/>
        <v/>
      </c>
      <c r="V1914" s="277" t="str">
        <f t="shared" si="9"/>
        <v/>
      </c>
      <c r="W1914" s="233"/>
    </row>
    <row r="1915">
      <c r="B1915" s="269"/>
      <c r="C1915" s="223"/>
      <c r="E1915" s="223"/>
      <c r="F1915" s="223" t="str">
        <f t="array" ref="F1915">IF(E1915="","",XLOOKUP(E1915,DATOS!$D$6:$D2624,DATOS!$C$6:$C2624,0,0,1))</f>
        <v/>
      </c>
      <c r="G1915" s="189"/>
      <c r="H1915" s="189"/>
      <c r="I1915" s="270"/>
      <c r="J1915" s="270"/>
      <c r="K1915" s="270" t="str">
        <f t="shared" si="3"/>
        <v/>
      </c>
      <c r="L1915" s="271" t="str">
        <f t="shared" si="4"/>
        <v/>
      </c>
      <c r="M1915" s="279"/>
      <c r="N1915" s="282"/>
      <c r="O1915" s="274"/>
      <c r="P1915" s="275"/>
      <c r="Q1915" s="275" t="str">
        <f t="shared" si="6"/>
        <v/>
      </c>
      <c r="R1915" s="281">
        <f t="shared" si="7"/>
        <v>0</v>
      </c>
      <c r="S1915" s="232" t="str">
        <f t="array" ref="S1915">XLOOKUP(E1915,PESOS!$A$2:$A2624,PESOS!$E$2:$E2624,"")</f>
        <v/>
      </c>
      <c r="T1915" s="223" t="str">
        <f t="shared" si="8"/>
        <v/>
      </c>
      <c r="V1915" s="277" t="str">
        <f t="shared" si="9"/>
        <v/>
      </c>
      <c r="W1915" s="233"/>
    </row>
    <row r="1916">
      <c r="B1916" s="269"/>
      <c r="C1916" s="223"/>
      <c r="E1916" s="223"/>
      <c r="G1916" s="189"/>
      <c r="H1916" s="189"/>
      <c r="I1916" s="270"/>
      <c r="J1916" s="270"/>
      <c r="K1916" s="270"/>
      <c r="L1916" s="271"/>
      <c r="M1916" s="279"/>
      <c r="N1916" s="282"/>
      <c r="O1916" s="274"/>
      <c r="P1916" s="275"/>
      <c r="Q1916" s="275"/>
      <c r="R1916" s="275"/>
      <c r="S1916" s="232" t="str">
        <f t="array" ref="S1916">XLOOKUP(E1916,PESOS!$A$2:$A2624,PESOS!$E$2:$E2624,"")</f>
        <v/>
      </c>
      <c r="V1916" s="277"/>
      <c r="W1916" s="233"/>
    </row>
    <row r="1917">
      <c r="B1917" s="269"/>
      <c r="C1917" s="223"/>
      <c r="E1917" s="223"/>
      <c r="G1917" s="189"/>
      <c r="H1917" s="189"/>
      <c r="I1917" s="270"/>
      <c r="J1917" s="270"/>
      <c r="K1917" s="270"/>
      <c r="L1917" s="271"/>
      <c r="M1917" s="279"/>
      <c r="N1917" s="282"/>
      <c r="O1917" s="274"/>
      <c r="P1917" s="275"/>
      <c r="Q1917" s="275"/>
      <c r="R1917" s="275"/>
      <c r="S1917" s="232" t="str">
        <f t="array" ref="S1917">XLOOKUP(E1917,PESOS!$A$2:$A2624,PESOS!$E$2:$E2624,"")</f>
        <v/>
      </c>
      <c r="V1917" s="277"/>
      <c r="W1917" s="233"/>
    </row>
    <row r="1918">
      <c r="B1918" s="269"/>
      <c r="C1918" s="223"/>
      <c r="E1918" s="223"/>
      <c r="G1918" s="189"/>
      <c r="H1918" s="189"/>
      <c r="I1918" s="270"/>
      <c r="J1918" s="270"/>
      <c r="K1918" s="270"/>
      <c r="L1918" s="271"/>
      <c r="M1918" s="279"/>
      <c r="N1918" s="282"/>
      <c r="O1918" s="274"/>
      <c r="P1918" s="275"/>
      <c r="Q1918" s="275"/>
      <c r="R1918" s="275"/>
      <c r="S1918" s="232" t="str">
        <f t="array" ref="S1918">XLOOKUP(E1918,PESOS!$A$2:$A2624,PESOS!$E$2:$E2624,"")</f>
        <v/>
      </c>
      <c r="V1918" s="277"/>
      <c r="W1918" s="233"/>
    </row>
    <row r="1919">
      <c r="B1919" s="269"/>
      <c r="C1919" s="223"/>
      <c r="E1919" s="223"/>
      <c r="G1919" s="189"/>
      <c r="H1919" s="189"/>
      <c r="I1919" s="270"/>
      <c r="J1919" s="270"/>
      <c r="K1919" s="270"/>
      <c r="L1919" s="271"/>
      <c r="M1919" s="279"/>
      <c r="N1919" s="282"/>
      <c r="O1919" s="274"/>
      <c r="P1919" s="275"/>
      <c r="Q1919" s="275"/>
      <c r="R1919" s="275"/>
      <c r="S1919" s="232" t="str">
        <f t="array" ref="S1919">XLOOKUP(E1919,PESOS!$A$2:$A2624,PESOS!$E$2:$E2624,"")</f>
        <v/>
      </c>
      <c r="V1919" s="277"/>
      <c r="W1919" s="233"/>
    </row>
    <row r="1920">
      <c r="B1920" s="269"/>
      <c r="C1920" s="223"/>
      <c r="E1920" s="223"/>
      <c r="G1920" s="189"/>
      <c r="H1920" s="189"/>
      <c r="I1920" s="270"/>
      <c r="J1920" s="270"/>
      <c r="K1920" s="270"/>
      <c r="L1920" s="271"/>
      <c r="M1920" s="279"/>
      <c r="N1920" s="282"/>
      <c r="O1920" s="274"/>
      <c r="P1920" s="275"/>
      <c r="Q1920" s="275"/>
      <c r="R1920" s="275"/>
      <c r="S1920" s="232" t="str">
        <f t="array" ref="S1920">XLOOKUP(E1920,PESOS!$A$2:$A2624,PESOS!$E$2:$E2624,"")</f>
        <v/>
      </c>
      <c r="V1920" s="277"/>
      <c r="W1920" s="233"/>
    </row>
    <row r="1921">
      <c r="B1921" s="269"/>
      <c r="C1921" s="223"/>
      <c r="E1921" s="223"/>
      <c r="G1921" s="189"/>
      <c r="H1921" s="189"/>
      <c r="I1921" s="270"/>
      <c r="J1921" s="270"/>
      <c r="K1921" s="270"/>
      <c r="L1921" s="271"/>
      <c r="M1921" s="279"/>
      <c r="N1921" s="282"/>
      <c r="O1921" s="274"/>
      <c r="P1921" s="275"/>
      <c r="Q1921" s="275"/>
      <c r="R1921" s="275"/>
      <c r="S1921" s="232" t="str">
        <f t="array" ref="S1921">XLOOKUP(E1921,PESOS!$A$2:$A2624,PESOS!$E$2:$E2624,"")</f>
        <v/>
      </c>
      <c r="V1921" s="277"/>
      <c r="W1921" s="233"/>
    </row>
    <row r="1922">
      <c r="B1922" s="269"/>
      <c r="C1922" s="223"/>
      <c r="E1922" s="223"/>
      <c r="G1922" s="189"/>
      <c r="H1922" s="189"/>
      <c r="I1922" s="270"/>
      <c r="J1922" s="270"/>
      <c r="K1922" s="270"/>
      <c r="L1922" s="271"/>
      <c r="M1922" s="279"/>
      <c r="N1922" s="282"/>
      <c r="O1922" s="274"/>
      <c r="P1922" s="275"/>
      <c r="Q1922" s="275"/>
      <c r="R1922" s="275"/>
      <c r="S1922" s="232" t="str">
        <f t="array" ref="S1922">XLOOKUP(E1922,PESOS!$A$2:$A2624,PESOS!$E$2:$E2624,"")</f>
        <v/>
      </c>
      <c r="V1922" s="277"/>
      <c r="W1922" s="233"/>
    </row>
    <row r="1923">
      <c r="B1923" s="269"/>
      <c r="C1923" s="223"/>
      <c r="E1923" s="223"/>
      <c r="G1923" s="189"/>
      <c r="H1923" s="189"/>
      <c r="I1923" s="270"/>
      <c r="J1923" s="270"/>
      <c r="K1923" s="270"/>
      <c r="L1923" s="271"/>
      <c r="M1923" s="279"/>
      <c r="N1923" s="282"/>
      <c r="O1923" s="274"/>
      <c r="P1923" s="275"/>
      <c r="Q1923" s="275"/>
      <c r="R1923" s="275"/>
      <c r="S1923" s="232" t="str">
        <f t="array" ref="S1923">XLOOKUP(E1923,PESOS!$A$2:$A2624,PESOS!$E$2:$E2624,"")</f>
        <v/>
      </c>
      <c r="V1923" s="277"/>
      <c r="W1923" s="233"/>
    </row>
    <row r="1924">
      <c r="B1924" s="269"/>
      <c r="C1924" s="223"/>
      <c r="E1924" s="223"/>
      <c r="G1924" s="189"/>
      <c r="H1924" s="189"/>
      <c r="I1924" s="270"/>
      <c r="J1924" s="270"/>
      <c r="K1924" s="270"/>
      <c r="L1924" s="271"/>
      <c r="M1924" s="279"/>
      <c r="N1924" s="282"/>
      <c r="O1924" s="274"/>
      <c r="P1924" s="275"/>
      <c r="Q1924" s="275"/>
      <c r="R1924" s="275"/>
      <c r="S1924" s="232" t="str">
        <f t="array" ref="S1924">XLOOKUP(E1924,PESOS!$A$2:$A2624,PESOS!$E$2:$E2624,"")</f>
        <v/>
      </c>
      <c r="V1924" s="277"/>
      <c r="W1924" s="233"/>
    </row>
    <row r="1925">
      <c r="B1925" s="269"/>
      <c r="C1925" s="223"/>
      <c r="E1925" s="223"/>
      <c r="G1925" s="189"/>
      <c r="H1925" s="189"/>
      <c r="I1925" s="270"/>
      <c r="J1925" s="270"/>
      <c r="K1925" s="270"/>
      <c r="L1925" s="271"/>
      <c r="M1925" s="279"/>
      <c r="N1925" s="282"/>
      <c r="O1925" s="274"/>
      <c r="P1925" s="275"/>
      <c r="Q1925" s="275"/>
      <c r="R1925" s="275"/>
      <c r="S1925" s="232" t="str">
        <f t="array" ref="S1925">XLOOKUP(E1925,PESOS!$A$2:$A2624,PESOS!$E$2:$E2624,"")</f>
        <v/>
      </c>
      <c r="V1925" s="277"/>
      <c r="W1925" s="233"/>
    </row>
    <row r="1926">
      <c r="B1926" s="269"/>
      <c r="C1926" s="223"/>
      <c r="E1926" s="223"/>
      <c r="G1926" s="189"/>
      <c r="H1926" s="189"/>
      <c r="I1926" s="270"/>
      <c r="J1926" s="270"/>
      <c r="K1926" s="270"/>
      <c r="L1926" s="271"/>
      <c r="M1926" s="279"/>
      <c r="N1926" s="282"/>
      <c r="O1926" s="274"/>
      <c r="P1926" s="275"/>
      <c r="Q1926" s="275"/>
      <c r="R1926" s="275"/>
      <c r="S1926" s="232" t="str">
        <f t="array" ref="S1926">XLOOKUP(E1926,PESOS!$A$2:$A2624,PESOS!$E$2:$E2624,"")</f>
        <v/>
      </c>
      <c r="V1926" s="277"/>
      <c r="W1926" s="233"/>
    </row>
    <row r="1927">
      <c r="B1927" s="269"/>
      <c r="C1927" s="223"/>
      <c r="E1927" s="223"/>
      <c r="G1927" s="189"/>
      <c r="H1927" s="189"/>
      <c r="I1927" s="270"/>
      <c r="J1927" s="270"/>
      <c r="K1927" s="270"/>
      <c r="L1927" s="271"/>
      <c r="M1927" s="279"/>
      <c r="N1927" s="282"/>
      <c r="O1927" s="274"/>
      <c r="P1927" s="275"/>
      <c r="Q1927" s="275"/>
      <c r="R1927" s="275"/>
      <c r="S1927" s="232" t="str">
        <f t="array" ref="S1927">XLOOKUP(E1927,PESOS!$A$2:$A2624,PESOS!$E$2:$E2624,"")</f>
        <v/>
      </c>
      <c r="V1927" s="277"/>
      <c r="W1927" s="233"/>
    </row>
    <row r="1928">
      <c r="B1928" s="269"/>
      <c r="C1928" s="223"/>
      <c r="E1928" s="223"/>
      <c r="G1928" s="189"/>
      <c r="H1928" s="189"/>
      <c r="I1928" s="270"/>
      <c r="J1928" s="270"/>
      <c r="K1928" s="270"/>
      <c r="L1928" s="271"/>
      <c r="M1928" s="279"/>
      <c r="N1928" s="282"/>
      <c r="O1928" s="274"/>
      <c r="P1928" s="275"/>
      <c r="Q1928" s="275"/>
      <c r="R1928" s="275"/>
      <c r="S1928" s="232" t="str">
        <f t="array" ref="S1928">XLOOKUP(E1928,PESOS!$A$2:$A2624,PESOS!$E$2:$E2624,"")</f>
        <v/>
      </c>
      <c r="V1928" s="277"/>
      <c r="W1928" s="233"/>
    </row>
    <row r="1929">
      <c r="B1929" s="269"/>
      <c r="C1929" s="223"/>
      <c r="E1929" s="223"/>
      <c r="G1929" s="189"/>
      <c r="H1929" s="189"/>
      <c r="I1929" s="270"/>
      <c r="J1929" s="270"/>
      <c r="K1929" s="270"/>
      <c r="L1929" s="271"/>
      <c r="M1929" s="279"/>
      <c r="N1929" s="282"/>
      <c r="O1929" s="274"/>
      <c r="P1929" s="275"/>
      <c r="Q1929" s="275"/>
      <c r="R1929" s="275"/>
      <c r="S1929" s="232" t="str">
        <f t="array" ref="S1929">XLOOKUP(E1929,PESOS!$A$2:$A2624,PESOS!$E$2:$E2624,"")</f>
        <v/>
      </c>
      <c r="V1929" s="277"/>
      <c r="W1929" s="233"/>
    </row>
    <row r="1930">
      <c r="B1930" s="269"/>
      <c r="C1930" s="223"/>
      <c r="E1930" s="223"/>
      <c r="G1930" s="189"/>
      <c r="H1930" s="189"/>
      <c r="I1930" s="270"/>
      <c r="J1930" s="270"/>
      <c r="K1930" s="270"/>
      <c r="L1930" s="271"/>
      <c r="M1930" s="279"/>
      <c r="N1930" s="282"/>
      <c r="O1930" s="274"/>
      <c r="P1930" s="275"/>
      <c r="Q1930" s="275"/>
      <c r="R1930" s="275"/>
      <c r="S1930" s="232" t="str">
        <f t="array" ref="S1930">XLOOKUP(E1930,PESOS!$A$2:$A2624,PESOS!$E$2:$E2624,"")</f>
        <v/>
      </c>
      <c r="V1930" s="277"/>
      <c r="W1930" s="233"/>
    </row>
    <row r="1931">
      <c r="B1931" s="269"/>
      <c r="C1931" s="223"/>
      <c r="E1931" s="223"/>
      <c r="G1931" s="189"/>
      <c r="H1931" s="189"/>
      <c r="I1931" s="270"/>
      <c r="J1931" s="270"/>
      <c r="K1931" s="270"/>
      <c r="L1931" s="271"/>
      <c r="M1931" s="279"/>
      <c r="N1931" s="282"/>
      <c r="O1931" s="274"/>
      <c r="P1931" s="275"/>
      <c r="Q1931" s="275"/>
      <c r="R1931" s="275"/>
      <c r="S1931" s="232" t="str">
        <f t="array" ref="S1931">XLOOKUP(E1931,PESOS!$A$2:$A2624,PESOS!$E$2:$E2624,"")</f>
        <v/>
      </c>
      <c r="V1931" s="277"/>
      <c r="W1931" s="233"/>
    </row>
    <row r="1932">
      <c r="B1932" s="269"/>
      <c r="C1932" s="223"/>
      <c r="E1932" s="223"/>
      <c r="G1932" s="189"/>
      <c r="H1932" s="189"/>
      <c r="I1932" s="270"/>
      <c r="J1932" s="270"/>
      <c r="K1932" s="270"/>
      <c r="L1932" s="271"/>
      <c r="M1932" s="279"/>
      <c r="N1932" s="282"/>
      <c r="O1932" s="274"/>
      <c r="P1932" s="275"/>
      <c r="Q1932" s="275"/>
      <c r="R1932" s="275"/>
      <c r="S1932" s="232" t="str">
        <f t="array" ref="S1932">XLOOKUP(E1932,PESOS!$A$2:$A2624,PESOS!$E$2:$E2624,"")</f>
        <v/>
      </c>
      <c r="V1932" s="277"/>
      <c r="W1932" s="233"/>
    </row>
    <row r="1933">
      <c r="B1933" s="269"/>
      <c r="C1933" s="223"/>
      <c r="E1933" s="223"/>
      <c r="G1933" s="189"/>
      <c r="H1933" s="189"/>
      <c r="I1933" s="270"/>
      <c r="J1933" s="270"/>
      <c r="K1933" s="270"/>
      <c r="L1933" s="271"/>
      <c r="M1933" s="279"/>
      <c r="N1933" s="282"/>
      <c r="O1933" s="274"/>
      <c r="P1933" s="275"/>
      <c r="Q1933" s="275"/>
      <c r="R1933" s="275"/>
      <c r="S1933" s="232" t="str">
        <f t="array" ref="S1933">XLOOKUP(E1933,PESOS!$A$2:$A2624,PESOS!$E$2:$E2624,"")</f>
        <v/>
      </c>
      <c r="V1933" s="277"/>
      <c r="W1933" s="233"/>
    </row>
    <row r="1934">
      <c r="B1934" s="269"/>
      <c r="C1934" s="223"/>
      <c r="E1934" s="223"/>
      <c r="G1934" s="189"/>
      <c r="H1934" s="189"/>
      <c r="I1934" s="270"/>
      <c r="J1934" s="270"/>
      <c r="K1934" s="270"/>
      <c r="L1934" s="271"/>
      <c r="M1934" s="279"/>
      <c r="N1934" s="282"/>
      <c r="O1934" s="274"/>
      <c r="P1934" s="275"/>
      <c r="Q1934" s="275"/>
      <c r="R1934" s="275"/>
      <c r="S1934" s="232" t="str">
        <f t="array" ref="S1934">XLOOKUP(E1934,PESOS!$A$2:$A2624,PESOS!$E$2:$E2624,"")</f>
        <v/>
      </c>
      <c r="V1934" s="277"/>
      <c r="W1934" s="233"/>
    </row>
    <row r="1935">
      <c r="B1935" s="269"/>
      <c r="C1935" s="223"/>
      <c r="E1935" s="223"/>
      <c r="G1935" s="189"/>
      <c r="H1935" s="189"/>
      <c r="I1935" s="270"/>
      <c r="J1935" s="270"/>
      <c r="K1935" s="270"/>
      <c r="L1935" s="271"/>
      <c r="M1935" s="279"/>
      <c r="N1935" s="282"/>
      <c r="O1935" s="274"/>
      <c r="P1935" s="275"/>
      <c r="Q1935" s="275"/>
      <c r="R1935" s="275"/>
      <c r="S1935" s="232" t="str">
        <f t="array" ref="S1935">XLOOKUP(E1935,PESOS!$A$2:$A2624,PESOS!$E$2:$E2624,"")</f>
        <v/>
      </c>
      <c r="V1935" s="277"/>
      <c r="W1935" s="233"/>
    </row>
    <row r="1936">
      <c r="B1936" s="269"/>
      <c r="C1936" s="223"/>
      <c r="E1936" s="223"/>
      <c r="G1936" s="189"/>
      <c r="H1936" s="189"/>
      <c r="I1936" s="270"/>
      <c r="J1936" s="270"/>
      <c r="K1936" s="270"/>
      <c r="L1936" s="271"/>
      <c r="M1936" s="279"/>
      <c r="N1936" s="282"/>
      <c r="O1936" s="274"/>
      <c r="P1936" s="275"/>
      <c r="Q1936" s="275"/>
      <c r="R1936" s="275"/>
      <c r="S1936" s="232" t="str">
        <f t="array" ref="S1936">XLOOKUP(E1936,PESOS!$A$2:$A2624,PESOS!$E$2:$E2624,"")</f>
        <v/>
      </c>
      <c r="V1936" s="277"/>
      <c r="W1936" s="233"/>
    </row>
    <row r="1937">
      <c r="B1937" s="269"/>
      <c r="C1937" s="223"/>
      <c r="E1937" s="223"/>
      <c r="G1937" s="189"/>
      <c r="H1937" s="189"/>
      <c r="I1937" s="270"/>
      <c r="J1937" s="270"/>
      <c r="K1937" s="270"/>
      <c r="L1937" s="271"/>
      <c r="M1937" s="279"/>
      <c r="N1937" s="282"/>
      <c r="O1937" s="274"/>
      <c r="P1937" s="275"/>
      <c r="Q1937" s="275"/>
      <c r="R1937" s="275"/>
      <c r="S1937" s="232" t="str">
        <f t="array" ref="S1937">XLOOKUP(E1937,PESOS!$A$2:$A2624,PESOS!$E$2:$E2624,"")</f>
        <v/>
      </c>
      <c r="V1937" s="277"/>
      <c r="W1937" s="233"/>
    </row>
    <row r="1938">
      <c r="B1938" s="269"/>
      <c r="C1938" s="223"/>
      <c r="E1938" s="223"/>
      <c r="G1938" s="189"/>
      <c r="H1938" s="189"/>
      <c r="I1938" s="270"/>
      <c r="J1938" s="270"/>
      <c r="K1938" s="270"/>
      <c r="L1938" s="271"/>
      <c r="M1938" s="279"/>
      <c r="N1938" s="282"/>
      <c r="O1938" s="274"/>
      <c r="P1938" s="275"/>
      <c r="Q1938" s="275"/>
      <c r="R1938" s="275"/>
      <c r="S1938" s="232" t="str">
        <f t="array" ref="S1938">XLOOKUP(E1938,PESOS!$A$2:$A2624,PESOS!$E$2:$E2624,"")</f>
        <v/>
      </c>
      <c r="V1938" s="277"/>
      <c r="W1938" s="233"/>
    </row>
    <row r="1939">
      <c r="B1939" s="269"/>
      <c r="C1939" s="223"/>
      <c r="E1939" s="223"/>
      <c r="G1939" s="189"/>
      <c r="H1939" s="189"/>
      <c r="I1939" s="270"/>
      <c r="J1939" s="270"/>
      <c r="K1939" s="270"/>
      <c r="L1939" s="271"/>
      <c r="M1939" s="279"/>
      <c r="N1939" s="282"/>
      <c r="O1939" s="274"/>
      <c r="P1939" s="275"/>
      <c r="Q1939" s="275"/>
      <c r="R1939" s="275"/>
      <c r="S1939" s="232" t="str">
        <f t="array" ref="S1939">XLOOKUP(E1939,PESOS!$A$2:$A2624,PESOS!$E$2:$E2624,"")</f>
        <v/>
      </c>
      <c r="V1939" s="277"/>
      <c r="W1939" s="233"/>
    </row>
    <row r="1940">
      <c r="B1940" s="269"/>
      <c r="C1940" s="223"/>
      <c r="E1940" s="223"/>
      <c r="G1940" s="189"/>
      <c r="H1940" s="189"/>
      <c r="I1940" s="270"/>
      <c r="J1940" s="270"/>
      <c r="K1940" s="270"/>
      <c r="L1940" s="271"/>
      <c r="M1940" s="279"/>
      <c r="N1940" s="282"/>
      <c r="O1940" s="274"/>
      <c r="P1940" s="275"/>
      <c r="Q1940" s="275"/>
      <c r="R1940" s="275"/>
      <c r="S1940" s="232" t="str">
        <f t="array" ref="S1940">XLOOKUP(E1940,PESOS!$A$2:$A2624,PESOS!$E$2:$E2624,"")</f>
        <v/>
      </c>
      <c r="V1940" s="277"/>
      <c r="W1940" s="233"/>
    </row>
    <row r="1941">
      <c r="B1941" s="269"/>
      <c r="C1941" s="223"/>
      <c r="E1941" s="223"/>
      <c r="G1941" s="189"/>
      <c r="H1941" s="189"/>
      <c r="I1941" s="270"/>
      <c r="J1941" s="270"/>
      <c r="K1941" s="270"/>
      <c r="L1941" s="271"/>
      <c r="M1941" s="279"/>
      <c r="N1941" s="282"/>
      <c r="O1941" s="274"/>
      <c r="P1941" s="275"/>
      <c r="Q1941" s="275"/>
      <c r="R1941" s="275"/>
      <c r="S1941" s="232" t="str">
        <f t="array" ref="S1941">XLOOKUP(E1941,PESOS!$A$2:$A2624,PESOS!$E$2:$E2624,"")</f>
        <v/>
      </c>
      <c r="V1941" s="277"/>
      <c r="W1941" s="233"/>
    </row>
    <row r="1942">
      <c r="B1942" s="269"/>
      <c r="C1942" s="223"/>
      <c r="E1942" s="223"/>
      <c r="G1942" s="189"/>
      <c r="H1942" s="189"/>
      <c r="I1942" s="270"/>
      <c r="J1942" s="270"/>
      <c r="K1942" s="270"/>
      <c r="L1942" s="271"/>
      <c r="M1942" s="279"/>
      <c r="N1942" s="282"/>
      <c r="O1942" s="274"/>
      <c r="P1942" s="275"/>
      <c r="Q1942" s="275"/>
      <c r="R1942" s="275"/>
      <c r="S1942" s="232" t="str">
        <f t="array" ref="S1942">XLOOKUP(E1942,PESOS!$A$2:$A2624,PESOS!$E$2:$E2624,"")</f>
        <v/>
      </c>
      <c r="V1942" s="277"/>
      <c r="W1942" s="233"/>
    </row>
    <row r="1943">
      <c r="B1943" s="269"/>
      <c r="C1943" s="223"/>
      <c r="E1943" s="223"/>
      <c r="G1943" s="189"/>
      <c r="H1943" s="189"/>
      <c r="I1943" s="270"/>
      <c r="J1943" s="270"/>
      <c r="K1943" s="270"/>
      <c r="L1943" s="271"/>
      <c r="M1943" s="279"/>
      <c r="N1943" s="282"/>
      <c r="O1943" s="274"/>
      <c r="P1943" s="275"/>
      <c r="Q1943" s="275"/>
      <c r="R1943" s="275"/>
      <c r="S1943" s="232" t="str">
        <f t="array" ref="S1943">XLOOKUP(E1943,PESOS!$A$2:$A2624,PESOS!$E$2:$E2624,"")</f>
        <v/>
      </c>
      <c r="V1943" s="277"/>
      <c r="W1943" s="233"/>
    </row>
    <row r="1944">
      <c r="B1944" s="269"/>
      <c r="C1944" s="223"/>
      <c r="E1944" s="223"/>
      <c r="G1944" s="189"/>
      <c r="H1944" s="189"/>
      <c r="I1944" s="270"/>
      <c r="J1944" s="270"/>
      <c r="K1944" s="270"/>
      <c r="L1944" s="271"/>
      <c r="M1944" s="279"/>
      <c r="N1944" s="282"/>
      <c r="O1944" s="274"/>
      <c r="P1944" s="275"/>
      <c r="Q1944" s="275"/>
      <c r="R1944" s="275"/>
      <c r="S1944" s="232" t="str">
        <f t="array" ref="S1944">XLOOKUP(E1944,PESOS!$A$2:$A2624,PESOS!$E$2:$E2624,"")</f>
        <v/>
      </c>
      <c r="V1944" s="277"/>
      <c r="W1944" s="233"/>
    </row>
    <row r="1945">
      <c r="B1945" s="269"/>
      <c r="C1945" s="223"/>
      <c r="E1945" s="223"/>
      <c r="G1945" s="189"/>
      <c r="H1945" s="189"/>
      <c r="I1945" s="270"/>
      <c r="J1945" s="270"/>
      <c r="K1945" s="270"/>
      <c r="L1945" s="271"/>
      <c r="M1945" s="279"/>
      <c r="N1945" s="282"/>
      <c r="O1945" s="274"/>
      <c r="P1945" s="275"/>
      <c r="Q1945" s="275"/>
      <c r="R1945" s="275"/>
      <c r="S1945" s="232" t="str">
        <f t="array" ref="S1945">XLOOKUP(E1945,PESOS!$A$2:$A2624,PESOS!$E$2:$E2624,"")</f>
        <v/>
      </c>
      <c r="V1945" s="277"/>
      <c r="W1945" s="233"/>
    </row>
    <row r="1946">
      <c r="B1946" s="269"/>
      <c r="C1946" s="223"/>
      <c r="E1946" s="223"/>
      <c r="G1946" s="189"/>
      <c r="H1946" s="189"/>
      <c r="I1946" s="270"/>
      <c r="J1946" s="270"/>
      <c r="K1946" s="270"/>
      <c r="L1946" s="271"/>
      <c r="M1946" s="279"/>
      <c r="N1946" s="282"/>
      <c r="O1946" s="274"/>
      <c r="P1946" s="275"/>
      <c r="Q1946" s="275"/>
      <c r="R1946" s="275"/>
      <c r="S1946" s="232" t="str">
        <f t="array" ref="S1946">XLOOKUP(E1946,PESOS!$A$2:$A2624,PESOS!$E$2:$E2624,"")</f>
        <v/>
      </c>
      <c r="V1946" s="277"/>
      <c r="W1946" s="233"/>
    </row>
    <row r="1947">
      <c r="B1947" s="269"/>
      <c r="C1947" s="223"/>
      <c r="E1947" s="223"/>
      <c r="G1947" s="189"/>
      <c r="H1947" s="189"/>
      <c r="I1947" s="270"/>
      <c r="J1947" s="270"/>
      <c r="K1947" s="270"/>
      <c r="L1947" s="271"/>
      <c r="M1947" s="279"/>
      <c r="N1947" s="282"/>
      <c r="O1947" s="274"/>
      <c r="P1947" s="275"/>
      <c r="Q1947" s="275"/>
      <c r="R1947" s="275"/>
      <c r="S1947" s="232" t="str">
        <f t="array" ref="S1947">XLOOKUP(E1947,PESOS!$A$2:$A2624,PESOS!$E$2:$E2624,"")</f>
        <v/>
      </c>
      <c r="V1947" s="277"/>
      <c r="W1947" s="233"/>
    </row>
    <row r="1948">
      <c r="B1948" s="269"/>
      <c r="C1948" s="223"/>
      <c r="E1948" s="223"/>
      <c r="G1948" s="189"/>
      <c r="H1948" s="189"/>
      <c r="I1948" s="270"/>
      <c r="J1948" s="270"/>
      <c r="K1948" s="270"/>
      <c r="L1948" s="271"/>
      <c r="M1948" s="279"/>
      <c r="N1948" s="282"/>
      <c r="O1948" s="274"/>
      <c r="P1948" s="275"/>
      <c r="Q1948" s="275"/>
      <c r="R1948" s="275"/>
      <c r="S1948" s="232" t="str">
        <f t="array" ref="S1948">XLOOKUP(E1948,PESOS!$A$2:$A2624,PESOS!$E$2:$E2624,"")</f>
        <v/>
      </c>
      <c r="V1948" s="277"/>
      <c r="W1948" s="233"/>
    </row>
    <row r="1949">
      <c r="B1949" s="269"/>
      <c r="C1949" s="223"/>
      <c r="E1949" s="223"/>
      <c r="G1949" s="189"/>
      <c r="H1949" s="189"/>
      <c r="I1949" s="270"/>
      <c r="J1949" s="270"/>
      <c r="K1949" s="270"/>
      <c r="L1949" s="271"/>
      <c r="M1949" s="279"/>
      <c r="N1949" s="282"/>
      <c r="O1949" s="274"/>
      <c r="P1949" s="275"/>
      <c r="Q1949" s="275"/>
      <c r="R1949" s="275"/>
      <c r="S1949" s="232" t="str">
        <f t="array" ref="S1949">XLOOKUP(E1949,PESOS!$A$2:$A2624,PESOS!$E$2:$E2624,"")</f>
        <v/>
      </c>
      <c r="V1949" s="277"/>
      <c r="W1949" s="233"/>
    </row>
    <row r="1950">
      <c r="B1950" s="269"/>
      <c r="C1950" s="223"/>
      <c r="E1950" s="223"/>
      <c r="G1950" s="189"/>
      <c r="H1950" s="189"/>
      <c r="I1950" s="270"/>
      <c r="J1950" s="270"/>
      <c r="K1950" s="270"/>
      <c r="L1950" s="271"/>
      <c r="M1950" s="279"/>
      <c r="N1950" s="282"/>
      <c r="O1950" s="274"/>
      <c r="P1950" s="275"/>
      <c r="Q1950" s="275"/>
      <c r="R1950" s="275"/>
      <c r="S1950" s="232" t="str">
        <f t="array" ref="S1950">XLOOKUP(E1950,PESOS!$A$2:$A2624,PESOS!$E$2:$E2624,"")</f>
        <v/>
      </c>
      <c r="V1950" s="277"/>
      <c r="W1950" s="233"/>
    </row>
    <row r="1951">
      <c r="B1951" s="269"/>
      <c r="C1951" s="223"/>
      <c r="E1951" s="223"/>
      <c r="G1951" s="189"/>
      <c r="H1951" s="189"/>
      <c r="I1951" s="270"/>
      <c r="J1951" s="270"/>
      <c r="K1951" s="270"/>
      <c r="L1951" s="271"/>
      <c r="M1951" s="279"/>
      <c r="N1951" s="282"/>
      <c r="O1951" s="274"/>
      <c r="P1951" s="275"/>
      <c r="Q1951" s="275"/>
      <c r="R1951" s="275"/>
      <c r="S1951" s="232" t="str">
        <f t="array" ref="S1951">XLOOKUP(E1951,PESOS!$A$2:$A2624,PESOS!$E$2:$E2624,"")</f>
        <v/>
      </c>
      <c r="V1951" s="277"/>
      <c r="W1951" s="233"/>
    </row>
    <row r="1952">
      <c r="B1952" s="269"/>
      <c r="C1952" s="223"/>
      <c r="E1952" s="223"/>
      <c r="G1952" s="189"/>
      <c r="H1952" s="189"/>
      <c r="I1952" s="270"/>
      <c r="J1952" s="270"/>
      <c r="K1952" s="270"/>
      <c r="L1952" s="271"/>
      <c r="M1952" s="279"/>
      <c r="N1952" s="282"/>
      <c r="O1952" s="274"/>
      <c r="P1952" s="275"/>
      <c r="Q1952" s="275"/>
      <c r="R1952" s="275"/>
      <c r="S1952" s="232" t="str">
        <f t="array" ref="S1952">XLOOKUP(E1952,PESOS!$A$2:$A2624,PESOS!$E$2:$E2624,"")</f>
        <v/>
      </c>
      <c r="V1952" s="277"/>
      <c r="W1952" s="233"/>
    </row>
    <row r="1953">
      <c r="B1953" s="269"/>
      <c r="C1953" s="223"/>
      <c r="E1953" s="223"/>
      <c r="G1953" s="189"/>
      <c r="H1953" s="189"/>
      <c r="I1953" s="270"/>
      <c r="J1953" s="270"/>
      <c r="K1953" s="270"/>
      <c r="L1953" s="271"/>
      <c r="M1953" s="279"/>
      <c r="N1953" s="282"/>
      <c r="O1953" s="274"/>
      <c r="P1953" s="275"/>
      <c r="Q1953" s="275"/>
      <c r="R1953" s="275"/>
      <c r="S1953" s="232" t="str">
        <f t="array" ref="S1953">XLOOKUP(E1953,PESOS!$A$2:$A2624,PESOS!$E$2:$E2624,"")</f>
        <v/>
      </c>
      <c r="V1953" s="277"/>
      <c r="W1953" s="233"/>
    </row>
    <row r="1954">
      <c r="B1954" s="269"/>
      <c r="C1954" s="223"/>
      <c r="E1954" s="223"/>
      <c r="G1954" s="189"/>
      <c r="H1954" s="189"/>
      <c r="I1954" s="270"/>
      <c r="J1954" s="270"/>
      <c r="K1954" s="270"/>
      <c r="L1954" s="271"/>
      <c r="M1954" s="279"/>
      <c r="N1954" s="282"/>
      <c r="O1954" s="274"/>
      <c r="P1954" s="275"/>
      <c r="Q1954" s="275"/>
      <c r="R1954" s="275"/>
      <c r="S1954" s="232" t="str">
        <f t="array" ref="S1954">XLOOKUP(E1954,PESOS!$A$2:$A2624,PESOS!$E$2:$E2624,"")</f>
        <v/>
      </c>
      <c r="V1954" s="277"/>
      <c r="W1954" s="233"/>
    </row>
    <row r="1955">
      <c r="B1955" s="269"/>
      <c r="C1955" s="223"/>
      <c r="E1955" s="223"/>
      <c r="G1955" s="189"/>
      <c r="H1955" s="189"/>
      <c r="I1955" s="270"/>
      <c r="J1955" s="270"/>
      <c r="K1955" s="270"/>
      <c r="L1955" s="271"/>
      <c r="M1955" s="279"/>
      <c r="N1955" s="282"/>
      <c r="O1955" s="274"/>
      <c r="P1955" s="275"/>
      <c r="Q1955" s="275"/>
      <c r="R1955" s="275"/>
      <c r="S1955" s="232" t="str">
        <f t="array" ref="S1955">XLOOKUP(E1955,PESOS!$A$2:$A2624,PESOS!$E$2:$E2624,"")</f>
        <v/>
      </c>
      <c r="V1955" s="277"/>
      <c r="W1955" s="233"/>
    </row>
    <row r="1956">
      <c r="B1956" s="269"/>
      <c r="C1956" s="223"/>
      <c r="E1956" s="223"/>
      <c r="G1956" s="189"/>
      <c r="H1956" s="189"/>
      <c r="I1956" s="270"/>
      <c r="J1956" s="270"/>
      <c r="K1956" s="270"/>
      <c r="L1956" s="271"/>
      <c r="M1956" s="279"/>
      <c r="N1956" s="282"/>
      <c r="O1956" s="274"/>
      <c r="P1956" s="275"/>
      <c r="Q1956" s="275"/>
      <c r="R1956" s="275"/>
      <c r="S1956" s="232" t="str">
        <f t="array" ref="S1956">XLOOKUP(E1956,PESOS!$A$2:$A2624,PESOS!$E$2:$E2624,"")</f>
        <v/>
      </c>
      <c r="V1956" s="277"/>
      <c r="W1956" s="233"/>
    </row>
    <row r="1957">
      <c r="B1957" s="269"/>
      <c r="C1957" s="223"/>
      <c r="E1957" s="223"/>
      <c r="G1957" s="189"/>
      <c r="H1957" s="189"/>
      <c r="I1957" s="270"/>
      <c r="J1957" s="270"/>
      <c r="K1957" s="270"/>
      <c r="L1957" s="271"/>
      <c r="M1957" s="279"/>
      <c r="N1957" s="282"/>
      <c r="O1957" s="274"/>
      <c r="P1957" s="275"/>
      <c r="Q1957" s="275"/>
      <c r="R1957" s="275"/>
      <c r="S1957" s="232" t="str">
        <f t="array" ref="S1957">XLOOKUP(E1957,PESOS!$A$2:$A2624,PESOS!$E$2:$E2624,"")</f>
        <v/>
      </c>
      <c r="V1957" s="277"/>
      <c r="W1957" s="233"/>
    </row>
    <row r="1958">
      <c r="B1958" s="269"/>
      <c r="C1958" s="223"/>
      <c r="E1958" s="223"/>
      <c r="G1958" s="189"/>
      <c r="H1958" s="189"/>
      <c r="I1958" s="270"/>
      <c r="J1958" s="270"/>
      <c r="K1958" s="270"/>
      <c r="L1958" s="271"/>
      <c r="M1958" s="279"/>
      <c r="N1958" s="282"/>
      <c r="O1958" s="274"/>
      <c r="P1958" s="275"/>
      <c r="Q1958" s="275"/>
      <c r="R1958" s="275"/>
      <c r="S1958" s="232" t="str">
        <f t="array" ref="S1958">XLOOKUP(E1958,PESOS!$A$2:$A2624,PESOS!$E$2:$E2624,"")</f>
        <v/>
      </c>
      <c r="V1958" s="277"/>
      <c r="W1958" s="233"/>
    </row>
    <row r="1959">
      <c r="B1959" s="269"/>
      <c r="C1959" s="223"/>
      <c r="E1959" s="223"/>
      <c r="G1959" s="189"/>
      <c r="H1959" s="189"/>
      <c r="I1959" s="270"/>
      <c r="J1959" s="270"/>
      <c r="K1959" s="270"/>
      <c r="L1959" s="271"/>
      <c r="M1959" s="279"/>
      <c r="N1959" s="282"/>
      <c r="O1959" s="274"/>
      <c r="P1959" s="275"/>
      <c r="Q1959" s="275"/>
      <c r="R1959" s="275"/>
      <c r="S1959" s="232" t="str">
        <f t="array" ref="S1959">XLOOKUP(E1959,PESOS!$A$2:$A2624,PESOS!$E$2:$E2624,"")</f>
        <v/>
      </c>
      <c r="V1959" s="277"/>
      <c r="W1959" s="233"/>
    </row>
    <row r="1960">
      <c r="B1960" s="269"/>
      <c r="C1960" s="223"/>
      <c r="E1960" s="223"/>
      <c r="G1960" s="189"/>
      <c r="H1960" s="189"/>
      <c r="I1960" s="270"/>
      <c r="J1960" s="270"/>
      <c r="K1960" s="270"/>
      <c r="L1960" s="271"/>
      <c r="M1960" s="279"/>
      <c r="N1960" s="282"/>
      <c r="O1960" s="274"/>
      <c r="P1960" s="275"/>
      <c r="Q1960" s="275"/>
      <c r="R1960" s="275"/>
      <c r="S1960" s="232" t="str">
        <f t="array" ref="S1960">XLOOKUP(E1960,PESOS!$A$2:$A2624,PESOS!$E$2:$E2624,"")</f>
        <v/>
      </c>
      <c r="V1960" s="277"/>
      <c r="W1960" s="233"/>
    </row>
    <row r="1961">
      <c r="B1961" s="269"/>
      <c r="C1961" s="223"/>
      <c r="E1961" s="223"/>
      <c r="G1961" s="189"/>
      <c r="H1961" s="189"/>
      <c r="I1961" s="270"/>
      <c r="J1961" s="270"/>
      <c r="K1961" s="270"/>
      <c r="L1961" s="271"/>
      <c r="M1961" s="279"/>
      <c r="N1961" s="282"/>
      <c r="O1961" s="274"/>
      <c r="P1961" s="275"/>
      <c r="Q1961" s="275"/>
      <c r="R1961" s="275"/>
      <c r="S1961" s="232" t="str">
        <f t="array" ref="S1961">XLOOKUP(E1961,PESOS!$A$2:$A2624,PESOS!$E$2:$E2624,"")</f>
        <v/>
      </c>
      <c r="V1961" s="277"/>
      <c r="W1961" s="233"/>
    </row>
    <row r="1962">
      <c r="B1962" s="269"/>
      <c r="C1962" s="223"/>
      <c r="E1962" s="223"/>
      <c r="G1962" s="189"/>
      <c r="H1962" s="189"/>
      <c r="I1962" s="270"/>
      <c r="J1962" s="270"/>
      <c r="K1962" s="270"/>
      <c r="L1962" s="271"/>
      <c r="M1962" s="279"/>
      <c r="N1962" s="282"/>
      <c r="O1962" s="274"/>
      <c r="P1962" s="275"/>
      <c r="Q1962" s="275"/>
      <c r="R1962" s="275"/>
      <c r="S1962" s="232" t="str">
        <f t="array" ref="S1962">XLOOKUP(E1962,PESOS!$A$2:$A2624,PESOS!$E$2:$E2624,"")</f>
        <v/>
      </c>
      <c r="V1962" s="277"/>
      <c r="W1962" s="233"/>
    </row>
    <row r="1963">
      <c r="B1963" s="269"/>
      <c r="C1963" s="223"/>
      <c r="E1963" s="223"/>
      <c r="G1963" s="189"/>
      <c r="H1963" s="189"/>
      <c r="I1963" s="270"/>
      <c r="J1963" s="270"/>
      <c r="K1963" s="270"/>
      <c r="L1963" s="271"/>
      <c r="M1963" s="279"/>
      <c r="N1963" s="282"/>
      <c r="O1963" s="274"/>
      <c r="P1963" s="275"/>
      <c r="Q1963" s="275"/>
      <c r="R1963" s="275"/>
      <c r="S1963" s="232" t="str">
        <f t="array" ref="S1963">XLOOKUP(E1963,PESOS!$A$2:$A2624,PESOS!$E$2:$E2624,"")</f>
        <v/>
      </c>
      <c r="V1963" s="277"/>
      <c r="W1963" s="233"/>
    </row>
    <row r="1964">
      <c r="B1964" s="269"/>
      <c r="C1964" s="223"/>
      <c r="E1964" s="223"/>
      <c r="G1964" s="189"/>
      <c r="H1964" s="189"/>
      <c r="I1964" s="270"/>
      <c r="J1964" s="270"/>
      <c r="K1964" s="270"/>
      <c r="L1964" s="271"/>
      <c r="M1964" s="279"/>
      <c r="N1964" s="282"/>
      <c r="O1964" s="274"/>
      <c r="P1964" s="275"/>
      <c r="Q1964" s="275"/>
      <c r="R1964" s="275"/>
      <c r="S1964" s="232" t="str">
        <f t="array" ref="S1964">XLOOKUP(E1964,PESOS!$A$2:$A2624,PESOS!$E$2:$E2624,"")</f>
        <v/>
      </c>
      <c r="V1964" s="277"/>
      <c r="W1964" s="233"/>
    </row>
    <row r="1965">
      <c r="B1965" s="269"/>
      <c r="C1965" s="223"/>
      <c r="E1965" s="223"/>
      <c r="G1965" s="189"/>
      <c r="H1965" s="189"/>
      <c r="I1965" s="270"/>
      <c r="J1965" s="270"/>
      <c r="K1965" s="270"/>
      <c r="L1965" s="271"/>
      <c r="M1965" s="279"/>
      <c r="N1965" s="282"/>
      <c r="O1965" s="274"/>
      <c r="P1965" s="275"/>
      <c r="Q1965" s="275"/>
      <c r="R1965" s="275"/>
      <c r="S1965" s="232" t="str">
        <f t="array" ref="S1965">XLOOKUP(E1965,PESOS!$A$2:$A2624,PESOS!$E$2:$E2624,"")</f>
        <v/>
      </c>
      <c r="V1965" s="277"/>
      <c r="W1965" s="233"/>
    </row>
    <row r="1966">
      <c r="B1966" s="269"/>
      <c r="C1966" s="223"/>
      <c r="E1966" s="223"/>
      <c r="G1966" s="189"/>
      <c r="H1966" s="189"/>
      <c r="I1966" s="270"/>
      <c r="J1966" s="270"/>
      <c r="K1966" s="270"/>
      <c r="L1966" s="271"/>
      <c r="M1966" s="279"/>
      <c r="N1966" s="282"/>
      <c r="O1966" s="274"/>
      <c r="P1966" s="275"/>
      <c r="Q1966" s="275"/>
      <c r="R1966" s="275"/>
      <c r="S1966" s="232" t="str">
        <f t="array" ref="S1966">XLOOKUP(E1966,PESOS!$A$2:$A2624,PESOS!$E$2:$E2624,"")</f>
        <v/>
      </c>
      <c r="V1966" s="277"/>
      <c r="W1966" s="233"/>
    </row>
    <row r="1967">
      <c r="B1967" s="269"/>
      <c r="C1967" s="223"/>
      <c r="E1967" s="223"/>
      <c r="G1967" s="189"/>
      <c r="H1967" s="189"/>
      <c r="I1967" s="270"/>
      <c r="J1967" s="270"/>
      <c r="K1967" s="270"/>
      <c r="L1967" s="271"/>
      <c r="M1967" s="279"/>
      <c r="N1967" s="282"/>
      <c r="O1967" s="274"/>
      <c r="P1967" s="275"/>
      <c r="Q1967" s="275"/>
      <c r="R1967" s="275"/>
      <c r="S1967" s="232" t="str">
        <f t="array" ref="S1967">XLOOKUP(E1967,PESOS!$A$2:$A2624,PESOS!$E$2:$E2624,"")</f>
        <v/>
      </c>
      <c r="V1967" s="277"/>
      <c r="W1967" s="233"/>
    </row>
    <row r="1968">
      <c r="B1968" s="269"/>
      <c r="C1968" s="223"/>
      <c r="E1968" s="223"/>
      <c r="G1968" s="189"/>
      <c r="H1968" s="189"/>
      <c r="I1968" s="270"/>
      <c r="J1968" s="270"/>
      <c r="K1968" s="270"/>
      <c r="L1968" s="271"/>
      <c r="M1968" s="279"/>
      <c r="N1968" s="282"/>
      <c r="O1968" s="274"/>
      <c r="P1968" s="275"/>
      <c r="Q1968" s="275"/>
      <c r="R1968" s="275"/>
      <c r="S1968" s="232" t="str">
        <f t="array" ref="S1968">XLOOKUP(E1968,PESOS!$A$2:$A2624,PESOS!$E$2:$E2624,"")</f>
        <v/>
      </c>
      <c r="V1968" s="277"/>
      <c r="W1968" s="233"/>
    </row>
    <row r="1969">
      <c r="B1969" s="269"/>
      <c r="C1969" s="223"/>
      <c r="E1969" s="223"/>
      <c r="G1969" s="189"/>
      <c r="H1969" s="189"/>
      <c r="I1969" s="270"/>
      <c r="J1969" s="270"/>
      <c r="K1969" s="270"/>
      <c r="L1969" s="271"/>
      <c r="M1969" s="279"/>
      <c r="N1969" s="282"/>
      <c r="O1969" s="274"/>
      <c r="P1969" s="275"/>
      <c r="Q1969" s="275"/>
      <c r="R1969" s="275"/>
      <c r="S1969" s="232" t="str">
        <f t="array" ref="S1969">XLOOKUP(E1969,PESOS!$A$2:$A2624,PESOS!$E$2:$E2624,"")</f>
        <v/>
      </c>
      <c r="V1969" s="277"/>
      <c r="W1969" s="233"/>
    </row>
    <row r="1970">
      <c r="B1970" s="269"/>
      <c r="C1970" s="223"/>
      <c r="E1970" s="223"/>
      <c r="G1970" s="189"/>
      <c r="H1970" s="189"/>
      <c r="I1970" s="270"/>
      <c r="J1970" s="270"/>
      <c r="K1970" s="270"/>
      <c r="L1970" s="271"/>
      <c r="M1970" s="279"/>
      <c r="N1970" s="282"/>
      <c r="O1970" s="274"/>
      <c r="P1970" s="275"/>
      <c r="Q1970" s="275"/>
      <c r="R1970" s="275"/>
      <c r="S1970" s="232" t="str">
        <f t="array" ref="S1970">XLOOKUP(E1970,PESOS!$A$2:$A2624,PESOS!$E$2:$E2624,"")</f>
        <v/>
      </c>
      <c r="V1970" s="277"/>
      <c r="W1970" s="233"/>
    </row>
    <row r="1971">
      <c r="B1971" s="269"/>
      <c r="C1971" s="223"/>
      <c r="E1971" s="223"/>
      <c r="G1971" s="189"/>
      <c r="H1971" s="189"/>
      <c r="I1971" s="270"/>
      <c r="J1971" s="270"/>
      <c r="K1971" s="270"/>
      <c r="L1971" s="271"/>
      <c r="M1971" s="279"/>
      <c r="N1971" s="282"/>
      <c r="O1971" s="274"/>
      <c r="P1971" s="275"/>
      <c r="Q1971" s="275"/>
      <c r="R1971" s="275"/>
      <c r="S1971" s="232" t="str">
        <f t="array" ref="S1971">XLOOKUP(E1971,PESOS!$A$2:$A2624,PESOS!$E$2:$E2624,"")</f>
        <v/>
      </c>
      <c r="V1971" s="277"/>
      <c r="W1971" s="233"/>
    </row>
    <row r="1972">
      <c r="B1972" s="269"/>
      <c r="C1972" s="223"/>
      <c r="E1972" s="223"/>
      <c r="G1972" s="189"/>
      <c r="H1972" s="189"/>
      <c r="I1972" s="270"/>
      <c r="J1972" s="270"/>
      <c r="K1972" s="270"/>
      <c r="L1972" s="271"/>
      <c r="M1972" s="279"/>
      <c r="N1972" s="282"/>
      <c r="O1972" s="274"/>
      <c r="P1972" s="275"/>
      <c r="Q1972" s="275"/>
      <c r="R1972" s="275"/>
      <c r="S1972" s="232" t="str">
        <f t="array" ref="S1972">XLOOKUP(E1972,PESOS!$A$2:$A2624,PESOS!$E$2:$E2624,"")</f>
        <v/>
      </c>
      <c r="V1972" s="277"/>
      <c r="W1972" s="233"/>
    </row>
    <row r="1973">
      <c r="B1973" s="269"/>
      <c r="C1973" s="223"/>
      <c r="E1973" s="223"/>
      <c r="G1973" s="189"/>
      <c r="H1973" s="189"/>
      <c r="I1973" s="270"/>
      <c r="J1973" s="270"/>
      <c r="K1973" s="270"/>
      <c r="L1973" s="271"/>
      <c r="M1973" s="279"/>
      <c r="N1973" s="282"/>
      <c r="O1973" s="274"/>
      <c r="P1973" s="275"/>
      <c r="Q1973" s="275"/>
      <c r="R1973" s="275"/>
      <c r="S1973" s="232" t="str">
        <f t="array" ref="S1973">XLOOKUP(E1973,PESOS!$A$2:$A2624,PESOS!$E$2:$E2624,"")</f>
        <v/>
      </c>
      <c r="V1973" s="277"/>
      <c r="W1973" s="233"/>
    </row>
    <row r="1974">
      <c r="B1974" s="269"/>
      <c r="C1974" s="223"/>
      <c r="E1974" s="223"/>
      <c r="G1974" s="189"/>
      <c r="H1974" s="189"/>
      <c r="I1974" s="270"/>
      <c r="J1974" s="270"/>
      <c r="K1974" s="270"/>
      <c r="L1974" s="271"/>
      <c r="M1974" s="279"/>
      <c r="N1974" s="282"/>
      <c r="O1974" s="274"/>
      <c r="P1974" s="275"/>
      <c r="Q1974" s="275"/>
      <c r="R1974" s="275"/>
      <c r="S1974" s="232" t="str">
        <f t="array" ref="S1974">XLOOKUP(E1974,PESOS!$A$2:$A2624,PESOS!$E$2:$E2624,"")</f>
        <v/>
      </c>
      <c r="V1974" s="277"/>
      <c r="W1974" s="233"/>
    </row>
    <row r="1975">
      <c r="B1975" s="269"/>
      <c r="C1975" s="223"/>
      <c r="E1975" s="223"/>
      <c r="G1975" s="189"/>
      <c r="H1975" s="189"/>
      <c r="I1975" s="270"/>
      <c r="J1975" s="270"/>
      <c r="K1975" s="270"/>
      <c r="L1975" s="271"/>
      <c r="M1975" s="279"/>
      <c r="N1975" s="282"/>
      <c r="O1975" s="274"/>
      <c r="P1975" s="275"/>
      <c r="Q1975" s="275"/>
      <c r="R1975" s="275"/>
      <c r="S1975" s="232" t="str">
        <f t="array" ref="S1975">XLOOKUP(E1975,PESOS!$A$2:$A2624,PESOS!$E$2:$E2624,"")</f>
        <v/>
      </c>
      <c r="V1975" s="277"/>
      <c r="W1975" s="233"/>
    </row>
    <row r="1976">
      <c r="B1976" s="269"/>
      <c r="C1976" s="223"/>
      <c r="E1976" s="223"/>
      <c r="G1976" s="189"/>
      <c r="H1976" s="189"/>
      <c r="I1976" s="270"/>
      <c r="J1976" s="270"/>
      <c r="K1976" s="270"/>
      <c r="L1976" s="271"/>
      <c r="M1976" s="279"/>
      <c r="N1976" s="282"/>
      <c r="O1976" s="274"/>
      <c r="P1976" s="275"/>
      <c r="Q1976" s="275"/>
      <c r="R1976" s="275"/>
      <c r="S1976" s="232" t="str">
        <f t="array" ref="S1976">XLOOKUP(E1976,PESOS!$A$2:$A2624,PESOS!$E$2:$E2624,"")</f>
        <v/>
      </c>
      <c r="V1976" s="277"/>
      <c r="W1976" s="233"/>
    </row>
    <row r="1977">
      <c r="B1977" s="269"/>
      <c r="C1977" s="223"/>
      <c r="E1977" s="223"/>
      <c r="G1977" s="189"/>
      <c r="H1977" s="189"/>
      <c r="I1977" s="270"/>
      <c r="J1977" s="270"/>
      <c r="K1977" s="270"/>
      <c r="L1977" s="271"/>
      <c r="M1977" s="279"/>
      <c r="N1977" s="282"/>
      <c r="O1977" s="274"/>
      <c r="P1977" s="275"/>
      <c r="Q1977" s="275"/>
      <c r="R1977" s="275"/>
      <c r="S1977" s="232" t="str">
        <f t="array" ref="S1977">XLOOKUP(E1977,PESOS!$A$2:$A2624,PESOS!$E$2:$E2624,"")</f>
        <v/>
      </c>
      <c r="V1977" s="277"/>
      <c r="W1977" s="233"/>
    </row>
    <row r="1978">
      <c r="B1978" s="269"/>
      <c r="C1978" s="223"/>
      <c r="E1978" s="223"/>
      <c r="G1978" s="189"/>
      <c r="H1978" s="189"/>
      <c r="I1978" s="270"/>
      <c r="J1978" s="270"/>
      <c r="K1978" s="270"/>
      <c r="L1978" s="271"/>
      <c r="M1978" s="279"/>
      <c r="N1978" s="282"/>
      <c r="O1978" s="274"/>
      <c r="P1978" s="275"/>
      <c r="Q1978" s="275"/>
      <c r="R1978" s="275"/>
      <c r="S1978" s="232" t="str">
        <f t="array" ref="S1978">XLOOKUP(E1978,PESOS!$A$2:$A2624,PESOS!$E$2:$E2624,"")</f>
        <v/>
      </c>
      <c r="V1978" s="277"/>
      <c r="W1978" s="233"/>
    </row>
    <row r="1979">
      <c r="B1979" s="269"/>
      <c r="C1979" s="223"/>
      <c r="E1979" s="223"/>
      <c r="G1979" s="189"/>
      <c r="H1979" s="189"/>
      <c r="I1979" s="270"/>
      <c r="J1979" s="270"/>
      <c r="K1979" s="270"/>
      <c r="L1979" s="271"/>
      <c r="M1979" s="279"/>
      <c r="N1979" s="282"/>
      <c r="O1979" s="274"/>
      <c r="P1979" s="275"/>
      <c r="Q1979" s="275"/>
      <c r="R1979" s="275"/>
      <c r="S1979" s="232" t="str">
        <f t="array" ref="S1979">XLOOKUP(E1979,PESOS!$A$2:$A2624,PESOS!$E$2:$E2624,"")</f>
        <v/>
      </c>
      <c r="V1979" s="277"/>
      <c r="W1979" s="233"/>
    </row>
    <row r="1980">
      <c r="B1980" s="269"/>
      <c r="C1980" s="223"/>
      <c r="E1980" s="223"/>
      <c r="G1980" s="189"/>
      <c r="H1980" s="189"/>
      <c r="I1980" s="270"/>
      <c r="J1980" s="270"/>
      <c r="K1980" s="270"/>
      <c r="L1980" s="271"/>
      <c r="M1980" s="279"/>
      <c r="N1980" s="282"/>
      <c r="O1980" s="274"/>
      <c r="P1980" s="275"/>
      <c r="Q1980" s="275"/>
      <c r="R1980" s="275"/>
      <c r="S1980" s="232" t="str">
        <f t="array" ref="S1980">XLOOKUP(E1980,PESOS!$A$2:$A2624,PESOS!$E$2:$E2624,"")</f>
        <v/>
      </c>
      <c r="V1980" s="277"/>
      <c r="W1980" s="233"/>
    </row>
    <row r="1981">
      <c r="B1981" s="269"/>
      <c r="C1981" s="223"/>
      <c r="E1981" s="223"/>
      <c r="G1981" s="189"/>
      <c r="H1981" s="189"/>
      <c r="I1981" s="270"/>
      <c r="J1981" s="270"/>
      <c r="K1981" s="270"/>
      <c r="L1981" s="271"/>
      <c r="M1981" s="279"/>
      <c r="N1981" s="282"/>
      <c r="O1981" s="274"/>
      <c r="P1981" s="275"/>
      <c r="Q1981" s="275"/>
      <c r="R1981" s="275"/>
      <c r="S1981" s="232" t="str">
        <f t="array" ref="S1981">XLOOKUP(E1981,PESOS!$A$2:$A2624,PESOS!$E$2:$E2624,"")</f>
        <v/>
      </c>
      <c r="V1981" s="277"/>
      <c r="W1981" s="233"/>
    </row>
    <row r="1982">
      <c r="B1982" s="269"/>
      <c r="C1982" s="223"/>
      <c r="E1982" s="223"/>
      <c r="G1982" s="189"/>
      <c r="H1982" s="189"/>
      <c r="I1982" s="270"/>
      <c r="J1982" s="270"/>
      <c r="K1982" s="270"/>
      <c r="L1982" s="271"/>
      <c r="M1982" s="279"/>
      <c r="N1982" s="282"/>
      <c r="O1982" s="274"/>
      <c r="P1982" s="275"/>
      <c r="Q1982" s="275"/>
      <c r="R1982" s="275"/>
      <c r="S1982" s="232" t="str">
        <f t="array" ref="S1982">XLOOKUP(E1982,PESOS!$A$2:$A2624,PESOS!$E$2:$E2624,"")</f>
        <v/>
      </c>
      <c r="V1982" s="277"/>
      <c r="W1982" s="233"/>
    </row>
    <row r="1983">
      <c r="B1983" s="269"/>
      <c r="C1983" s="223"/>
      <c r="E1983" s="223"/>
      <c r="G1983" s="189"/>
      <c r="H1983" s="189"/>
      <c r="I1983" s="270"/>
      <c r="J1983" s="270"/>
      <c r="K1983" s="270"/>
      <c r="L1983" s="271"/>
      <c r="M1983" s="279"/>
      <c r="N1983" s="282"/>
      <c r="O1983" s="274"/>
      <c r="P1983" s="275"/>
      <c r="Q1983" s="275"/>
      <c r="R1983" s="275"/>
      <c r="S1983" s="232" t="str">
        <f t="array" ref="S1983">XLOOKUP(E1983,PESOS!$A$2:$A2624,PESOS!$E$2:$E2624,"")</f>
        <v/>
      </c>
      <c r="V1983" s="277"/>
      <c r="W1983" s="233"/>
    </row>
    <row r="1984">
      <c r="B1984" s="269"/>
      <c r="C1984" s="223"/>
      <c r="E1984" s="223"/>
      <c r="G1984" s="189"/>
      <c r="H1984" s="189"/>
      <c r="I1984" s="270"/>
      <c r="J1984" s="270"/>
      <c r="K1984" s="270"/>
      <c r="L1984" s="271"/>
      <c r="M1984" s="279"/>
      <c r="N1984" s="282"/>
      <c r="O1984" s="274"/>
      <c r="P1984" s="275"/>
      <c r="Q1984" s="275"/>
      <c r="R1984" s="275"/>
      <c r="S1984" s="232" t="str">
        <f t="array" ref="S1984">XLOOKUP(E1984,PESOS!$A$2:$A2624,PESOS!$E$2:$E2624,"")</f>
        <v/>
      </c>
      <c r="V1984" s="277"/>
      <c r="W1984" s="233"/>
    </row>
    <row r="1985">
      <c r="B1985" s="269"/>
      <c r="C1985" s="223"/>
      <c r="E1985" s="223"/>
      <c r="G1985" s="189"/>
      <c r="H1985" s="189"/>
      <c r="I1985" s="270"/>
      <c r="J1985" s="270"/>
      <c r="K1985" s="270"/>
      <c r="L1985" s="271"/>
      <c r="M1985" s="279"/>
      <c r="N1985" s="282"/>
      <c r="O1985" s="274"/>
      <c r="P1985" s="275"/>
      <c r="Q1985" s="275"/>
      <c r="R1985" s="275"/>
      <c r="S1985" s="232" t="str">
        <f t="array" ref="S1985">XLOOKUP(E1985,PESOS!$A$2:$A2624,PESOS!$E$2:$E2624,"")</f>
        <v/>
      </c>
      <c r="V1985" s="277"/>
      <c r="W1985" s="233"/>
    </row>
    <row r="1986">
      <c r="B1986" s="269"/>
      <c r="C1986" s="223"/>
      <c r="E1986" s="223"/>
      <c r="G1986" s="189"/>
      <c r="H1986" s="189"/>
      <c r="I1986" s="270"/>
      <c r="J1986" s="270"/>
      <c r="K1986" s="270"/>
      <c r="L1986" s="271"/>
      <c r="M1986" s="279"/>
      <c r="N1986" s="282"/>
      <c r="O1986" s="274"/>
      <c r="P1986" s="275"/>
      <c r="Q1986" s="275"/>
      <c r="R1986" s="275"/>
      <c r="S1986" s="232" t="str">
        <f t="array" ref="S1986">XLOOKUP(E1986,PESOS!$A$2:$A2624,PESOS!$E$2:$E2624,"")</f>
        <v/>
      </c>
      <c r="V1986" s="277"/>
      <c r="W1986" s="233"/>
    </row>
    <row r="1987">
      <c r="B1987" s="269"/>
      <c r="C1987" s="223"/>
      <c r="E1987" s="223"/>
      <c r="G1987" s="189"/>
      <c r="H1987" s="189"/>
      <c r="I1987" s="270"/>
      <c r="J1987" s="270"/>
      <c r="K1987" s="270"/>
      <c r="L1987" s="271"/>
      <c r="M1987" s="279"/>
      <c r="N1987" s="282"/>
      <c r="O1987" s="274"/>
      <c r="P1987" s="275"/>
      <c r="Q1987" s="275"/>
      <c r="R1987" s="275"/>
      <c r="S1987" s="232" t="str">
        <f t="array" ref="S1987">XLOOKUP(E1987,PESOS!$A$2:$A2624,PESOS!$E$2:$E2624,"")</f>
        <v/>
      </c>
      <c r="V1987" s="277"/>
      <c r="W1987" s="233"/>
    </row>
    <row r="1988">
      <c r="B1988" s="269"/>
      <c r="C1988" s="223"/>
      <c r="E1988" s="223"/>
      <c r="G1988" s="189"/>
      <c r="H1988" s="189"/>
      <c r="I1988" s="270"/>
      <c r="J1988" s="270"/>
      <c r="K1988" s="270"/>
      <c r="L1988" s="271"/>
      <c r="M1988" s="279"/>
      <c r="N1988" s="282"/>
      <c r="O1988" s="274"/>
      <c r="P1988" s="275"/>
      <c r="Q1988" s="275"/>
      <c r="R1988" s="275"/>
      <c r="S1988" s="232" t="str">
        <f t="array" ref="S1988">XLOOKUP(E1988,PESOS!$A$2:$A2624,PESOS!$E$2:$E2624,"")</f>
        <v/>
      </c>
      <c r="V1988" s="277"/>
      <c r="W1988" s="233"/>
    </row>
    <row r="1989">
      <c r="B1989" s="269"/>
      <c r="C1989" s="223"/>
      <c r="E1989" s="223"/>
      <c r="G1989" s="189"/>
      <c r="H1989" s="189"/>
      <c r="I1989" s="270"/>
      <c r="J1989" s="270"/>
      <c r="K1989" s="270"/>
      <c r="L1989" s="271"/>
      <c r="M1989" s="279"/>
      <c r="N1989" s="282"/>
      <c r="O1989" s="274"/>
      <c r="P1989" s="275"/>
      <c r="Q1989" s="275"/>
      <c r="R1989" s="275"/>
      <c r="S1989" s="232" t="str">
        <f t="array" ref="S1989">XLOOKUP(E1989,PESOS!$A$2:$A2624,PESOS!$E$2:$E2624,"")</f>
        <v/>
      </c>
      <c r="V1989" s="277"/>
      <c r="W1989" s="233"/>
    </row>
    <row r="1990">
      <c r="B1990" s="269"/>
      <c r="C1990" s="223"/>
      <c r="E1990" s="223"/>
      <c r="G1990" s="189"/>
      <c r="H1990" s="189"/>
      <c r="I1990" s="270"/>
      <c r="J1990" s="270"/>
      <c r="K1990" s="270"/>
      <c r="L1990" s="271"/>
      <c r="M1990" s="279"/>
      <c r="N1990" s="282"/>
      <c r="O1990" s="274"/>
      <c r="P1990" s="275"/>
      <c r="Q1990" s="275"/>
      <c r="R1990" s="275"/>
      <c r="S1990" s="232" t="str">
        <f t="array" ref="S1990">XLOOKUP(E1990,PESOS!$A$2:$A2624,PESOS!$E$2:$E2624,"")</f>
        <v/>
      </c>
      <c r="V1990" s="277"/>
      <c r="W1990" s="233"/>
    </row>
    <row r="1991">
      <c r="B1991" s="269"/>
      <c r="C1991" s="223"/>
      <c r="E1991" s="223"/>
      <c r="G1991" s="189"/>
      <c r="H1991" s="189"/>
      <c r="I1991" s="270"/>
      <c r="J1991" s="270"/>
      <c r="K1991" s="270"/>
      <c r="L1991" s="271"/>
      <c r="M1991" s="279"/>
      <c r="N1991" s="282"/>
      <c r="O1991" s="274"/>
      <c r="P1991" s="275"/>
      <c r="Q1991" s="275"/>
      <c r="R1991" s="275"/>
      <c r="S1991" s="232" t="str">
        <f t="array" ref="S1991">XLOOKUP(E1991,PESOS!$A$2:$A2624,PESOS!$E$2:$E2624,"")</f>
        <v/>
      </c>
      <c r="V1991" s="277"/>
      <c r="W1991" s="233"/>
    </row>
    <row r="1992">
      <c r="B1992" s="269"/>
      <c r="C1992" s="223"/>
      <c r="E1992" s="223"/>
      <c r="G1992" s="189"/>
      <c r="H1992" s="189"/>
      <c r="I1992" s="270"/>
      <c r="J1992" s="270"/>
      <c r="K1992" s="270"/>
      <c r="L1992" s="271"/>
      <c r="M1992" s="279"/>
      <c r="N1992" s="282"/>
      <c r="O1992" s="274"/>
      <c r="P1992" s="275"/>
      <c r="Q1992" s="275"/>
      <c r="R1992" s="275"/>
      <c r="S1992" s="232" t="str">
        <f t="array" ref="S1992">XLOOKUP(E1992,PESOS!$A$2:$A2624,PESOS!$E$2:$E2624,"")</f>
        <v/>
      </c>
      <c r="V1992" s="277"/>
      <c r="W1992" s="233"/>
    </row>
    <row r="1993">
      <c r="B1993" s="269"/>
      <c r="C1993" s="223"/>
      <c r="E1993" s="223"/>
      <c r="G1993" s="189"/>
      <c r="H1993" s="189"/>
      <c r="I1993" s="270"/>
      <c r="J1993" s="270"/>
      <c r="K1993" s="270"/>
      <c r="L1993" s="271"/>
      <c r="M1993" s="279"/>
      <c r="N1993" s="282"/>
      <c r="O1993" s="274"/>
      <c r="P1993" s="275"/>
      <c r="Q1993" s="275"/>
      <c r="R1993" s="275"/>
      <c r="S1993" s="232" t="str">
        <f t="array" ref="S1993">XLOOKUP(E1993,PESOS!$A$2:$A2624,PESOS!$E$2:$E2624,"")</f>
        <v/>
      </c>
      <c r="V1993" s="277"/>
      <c r="W1993" s="233"/>
    </row>
    <row r="1994">
      <c r="B1994" s="269"/>
      <c r="C1994" s="223"/>
      <c r="E1994" s="223"/>
      <c r="G1994" s="189"/>
      <c r="H1994" s="189"/>
      <c r="I1994" s="270"/>
      <c r="J1994" s="270"/>
      <c r="K1994" s="270"/>
      <c r="L1994" s="271"/>
      <c r="M1994" s="279"/>
      <c r="N1994" s="282"/>
      <c r="O1994" s="274"/>
      <c r="P1994" s="275"/>
      <c r="Q1994" s="275"/>
      <c r="R1994" s="275"/>
      <c r="S1994" s="232" t="str">
        <f t="array" ref="S1994">XLOOKUP(E1994,PESOS!$A$2:$A2624,PESOS!$E$2:$E2624,"")</f>
        <v/>
      </c>
      <c r="V1994" s="277"/>
      <c r="W1994" s="233"/>
    </row>
    <row r="1995">
      <c r="B1995" s="269"/>
      <c r="C1995" s="223"/>
      <c r="E1995" s="223"/>
      <c r="G1995" s="189"/>
      <c r="H1995" s="189"/>
      <c r="I1995" s="270"/>
      <c r="J1995" s="270"/>
      <c r="K1995" s="270"/>
      <c r="L1995" s="271"/>
      <c r="M1995" s="279"/>
      <c r="N1995" s="282"/>
      <c r="O1995" s="274"/>
      <c r="P1995" s="275"/>
      <c r="Q1995" s="275"/>
      <c r="R1995" s="275"/>
      <c r="S1995" s="232" t="str">
        <f t="array" ref="S1995">XLOOKUP(E1995,PESOS!$A$2:$A2624,PESOS!$E$2:$E2624,"")</f>
        <v/>
      </c>
      <c r="V1995" s="277"/>
      <c r="W1995" s="233"/>
    </row>
    <row r="1996">
      <c r="B1996" s="269"/>
      <c r="C1996" s="223"/>
      <c r="E1996" s="223"/>
      <c r="G1996" s="189"/>
      <c r="H1996" s="189"/>
      <c r="I1996" s="270"/>
      <c r="J1996" s="270"/>
      <c r="K1996" s="270"/>
      <c r="L1996" s="271"/>
      <c r="M1996" s="279"/>
      <c r="N1996" s="282"/>
      <c r="O1996" s="274"/>
      <c r="P1996" s="275"/>
      <c r="Q1996" s="275"/>
      <c r="R1996" s="275"/>
      <c r="S1996" s="232" t="str">
        <f t="array" ref="S1996">XLOOKUP(E1996,PESOS!$A$2:$A2624,PESOS!$E$2:$E2624,"")</f>
        <v/>
      </c>
      <c r="V1996" s="277"/>
      <c r="W1996" s="233"/>
    </row>
    <row r="1997">
      <c r="B1997" s="269"/>
      <c r="C1997" s="223"/>
      <c r="E1997" s="223"/>
      <c r="G1997" s="189"/>
      <c r="H1997" s="189"/>
      <c r="I1997" s="270"/>
      <c r="J1997" s="270"/>
      <c r="K1997" s="270"/>
      <c r="L1997" s="271"/>
      <c r="M1997" s="279"/>
      <c r="N1997" s="282"/>
      <c r="O1997" s="274"/>
      <c r="P1997" s="275"/>
      <c r="Q1997" s="275"/>
      <c r="R1997" s="275"/>
      <c r="S1997" s="232" t="str">
        <f t="array" ref="S1997">XLOOKUP(E1997,PESOS!$A$2:$A2624,PESOS!$E$2:$E2624,"")</f>
        <v/>
      </c>
      <c r="V1997" s="277"/>
      <c r="W1997" s="233"/>
    </row>
    <row r="1998">
      <c r="B1998" s="269"/>
      <c r="C1998" s="223"/>
      <c r="E1998" s="223"/>
      <c r="G1998" s="189"/>
      <c r="H1998" s="189"/>
      <c r="I1998" s="270"/>
      <c r="J1998" s="270"/>
      <c r="K1998" s="270"/>
      <c r="L1998" s="271"/>
      <c r="M1998" s="279"/>
      <c r="N1998" s="282"/>
      <c r="O1998" s="274"/>
      <c r="P1998" s="275"/>
      <c r="Q1998" s="275"/>
      <c r="R1998" s="275"/>
      <c r="S1998" s="232" t="str">
        <f t="array" ref="S1998">XLOOKUP(E1998,PESOS!$A$2:$A2624,PESOS!$E$2:$E2624,"")</f>
        <v/>
      </c>
      <c r="V1998" s="277"/>
      <c r="W1998" s="233"/>
    </row>
    <row r="1999">
      <c r="B1999" s="269"/>
      <c r="C1999" s="223"/>
      <c r="E1999" s="223"/>
      <c r="G1999" s="189"/>
      <c r="H1999" s="189"/>
      <c r="I1999" s="270"/>
      <c r="J1999" s="270"/>
      <c r="K1999" s="270"/>
      <c r="L1999" s="271"/>
      <c r="M1999" s="279"/>
      <c r="N1999" s="282"/>
      <c r="O1999" s="274"/>
      <c r="P1999" s="275"/>
      <c r="Q1999" s="275"/>
      <c r="R1999" s="275"/>
      <c r="S1999" s="232" t="str">
        <f t="array" ref="S1999">XLOOKUP(E1999,PESOS!$A$2:$A2624,PESOS!$E$2:$E2624,"")</f>
        <v/>
      </c>
      <c r="V1999" s="277"/>
      <c r="W1999" s="233"/>
    </row>
    <row r="2000">
      <c r="B2000" s="269"/>
      <c r="C2000" s="223"/>
      <c r="E2000" s="223"/>
      <c r="G2000" s="189"/>
      <c r="H2000" s="189"/>
      <c r="I2000" s="270"/>
      <c r="J2000" s="270"/>
      <c r="K2000" s="270"/>
      <c r="L2000" s="271"/>
      <c r="M2000" s="279"/>
      <c r="N2000" s="282"/>
      <c r="O2000" s="274"/>
      <c r="P2000" s="275"/>
      <c r="Q2000" s="275"/>
      <c r="R2000" s="275"/>
      <c r="S2000" s="232" t="str">
        <f t="array" ref="S2000">XLOOKUP(E2000,PESOS!$A$2:$A2624,PESOS!$E$2:$E2624,"")</f>
        <v/>
      </c>
      <c r="V2000" s="277"/>
      <c r="W2000" s="233"/>
    </row>
    <row r="2001">
      <c r="B2001" s="269"/>
      <c r="C2001" s="223"/>
      <c r="E2001" s="223"/>
      <c r="G2001" s="189"/>
      <c r="H2001" s="189"/>
      <c r="I2001" s="270"/>
      <c r="J2001" s="270"/>
      <c r="K2001" s="270"/>
      <c r="L2001" s="271"/>
      <c r="M2001" s="279"/>
      <c r="N2001" s="282"/>
      <c r="O2001" s="274"/>
      <c r="P2001" s="275"/>
      <c r="Q2001" s="275"/>
      <c r="R2001" s="275"/>
      <c r="S2001" s="232" t="str">
        <f t="array" ref="S2001">XLOOKUP(E2001,PESOS!$A$2:$A2624,PESOS!$E$2:$E2624,"")</f>
        <v/>
      </c>
      <c r="V2001" s="277"/>
      <c r="W2001" s="233"/>
    </row>
    <row r="2002">
      <c r="B2002" s="269"/>
      <c r="C2002" s="223"/>
      <c r="E2002" s="223"/>
      <c r="G2002" s="189"/>
      <c r="H2002" s="189"/>
      <c r="I2002" s="270"/>
      <c r="J2002" s="270"/>
      <c r="K2002" s="270"/>
      <c r="L2002" s="271"/>
      <c r="M2002" s="279"/>
      <c r="N2002" s="282"/>
      <c r="O2002" s="274"/>
      <c r="P2002" s="275"/>
      <c r="Q2002" s="275"/>
      <c r="R2002" s="275"/>
      <c r="S2002" s="232" t="str">
        <f t="array" ref="S2002">XLOOKUP(E2002,PESOS!$A$2:$A2624,PESOS!$E$2:$E2624,"")</f>
        <v/>
      </c>
      <c r="V2002" s="277"/>
      <c r="W2002" s="233"/>
    </row>
    <row r="2003">
      <c r="B2003" s="269"/>
      <c r="C2003" s="223"/>
      <c r="E2003" s="223"/>
      <c r="G2003" s="189"/>
      <c r="H2003" s="189"/>
      <c r="I2003" s="270"/>
      <c r="J2003" s="270"/>
      <c r="K2003" s="270"/>
      <c r="L2003" s="271"/>
      <c r="M2003" s="279"/>
      <c r="N2003" s="282"/>
      <c r="O2003" s="274"/>
      <c r="P2003" s="275"/>
      <c r="Q2003" s="275"/>
      <c r="R2003" s="275"/>
      <c r="S2003" s="232" t="str">
        <f t="array" ref="S2003">XLOOKUP(E2003,PESOS!$A$2:$A2624,PESOS!$E$2:$E2624,"")</f>
        <v/>
      </c>
      <c r="V2003" s="277"/>
      <c r="W2003" s="233"/>
    </row>
    <row r="2004">
      <c r="B2004" s="269"/>
      <c r="C2004" s="223"/>
      <c r="E2004" s="223"/>
      <c r="G2004" s="189"/>
      <c r="H2004" s="189"/>
      <c r="I2004" s="270"/>
      <c r="J2004" s="270"/>
      <c r="K2004" s="270"/>
      <c r="L2004" s="271"/>
      <c r="M2004" s="279"/>
      <c r="N2004" s="282"/>
      <c r="O2004" s="274"/>
      <c r="P2004" s="275"/>
      <c r="Q2004" s="275"/>
      <c r="R2004" s="275"/>
      <c r="S2004" s="232" t="str">
        <f t="array" ref="S2004">XLOOKUP(E2004,PESOS!$A$2:$A2624,PESOS!$E$2:$E2624,"")</f>
        <v/>
      </c>
      <c r="V2004" s="277"/>
      <c r="W2004" s="233"/>
    </row>
    <row r="2005">
      <c r="B2005" s="269"/>
      <c r="C2005" s="223"/>
      <c r="E2005" s="223"/>
      <c r="G2005" s="189"/>
      <c r="H2005" s="189"/>
      <c r="I2005" s="270"/>
      <c r="J2005" s="270"/>
      <c r="K2005" s="270"/>
      <c r="L2005" s="271"/>
      <c r="M2005" s="279"/>
      <c r="N2005" s="282"/>
      <c r="O2005" s="274"/>
      <c r="P2005" s="275"/>
      <c r="Q2005" s="275"/>
      <c r="R2005" s="275"/>
      <c r="S2005" s="232" t="str">
        <f t="array" ref="S2005">XLOOKUP(E2005,PESOS!$A$2:$A2624,PESOS!$E$2:$E2624,"")</f>
        <v/>
      </c>
      <c r="V2005" s="277"/>
      <c r="W2005" s="233"/>
    </row>
    <row r="2006">
      <c r="B2006" s="269"/>
      <c r="C2006" s="223"/>
      <c r="E2006" s="223"/>
      <c r="G2006" s="189"/>
      <c r="H2006" s="189"/>
      <c r="I2006" s="270"/>
      <c r="J2006" s="270"/>
      <c r="K2006" s="270"/>
      <c r="L2006" s="271"/>
      <c r="M2006" s="279"/>
      <c r="N2006" s="282"/>
      <c r="O2006" s="274"/>
      <c r="P2006" s="275"/>
      <c r="Q2006" s="275"/>
      <c r="R2006" s="275"/>
      <c r="S2006" s="232" t="str">
        <f t="array" ref="S2006">XLOOKUP(E2006,PESOS!$A$2:$A2624,PESOS!$E$2:$E2624,"")</f>
        <v/>
      </c>
      <c r="V2006" s="277"/>
      <c r="W2006" s="233"/>
    </row>
    <row r="2007">
      <c r="B2007" s="269"/>
      <c r="C2007" s="223"/>
      <c r="E2007" s="223"/>
      <c r="G2007" s="189"/>
      <c r="H2007" s="189"/>
      <c r="I2007" s="270"/>
      <c r="J2007" s="270"/>
      <c r="K2007" s="270"/>
      <c r="L2007" s="271"/>
      <c r="M2007" s="279"/>
      <c r="N2007" s="282"/>
      <c r="O2007" s="274"/>
      <c r="P2007" s="275"/>
      <c r="Q2007" s="275"/>
      <c r="R2007" s="275"/>
      <c r="S2007" s="232" t="str">
        <f t="array" ref="S2007">XLOOKUP(E2007,PESOS!$A$2:$A2624,PESOS!$E$2:$E2624,"")</f>
        <v/>
      </c>
      <c r="V2007" s="277"/>
      <c r="W2007" s="233"/>
    </row>
    <row r="2008">
      <c r="B2008" s="269"/>
      <c r="C2008" s="223"/>
      <c r="E2008" s="223"/>
      <c r="G2008" s="189"/>
      <c r="H2008" s="189"/>
      <c r="I2008" s="270"/>
      <c r="J2008" s="270"/>
      <c r="K2008" s="270"/>
      <c r="L2008" s="271"/>
      <c r="M2008" s="279"/>
      <c r="N2008" s="282"/>
      <c r="O2008" s="274"/>
      <c r="P2008" s="275"/>
      <c r="Q2008" s="275"/>
      <c r="R2008" s="275"/>
      <c r="S2008" s="232" t="str">
        <f t="array" ref="S2008">XLOOKUP(E2008,PESOS!$A$2:$A2624,PESOS!$E$2:$E2624,"")</f>
        <v/>
      </c>
      <c r="V2008" s="277"/>
      <c r="W2008" s="233"/>
    </row>
    <row r="2009">
      <c r="B2009" s="269"/>
      <c r="C2009" s="223"/>
      <c r="E2009" s="223"/>
      <c r="G2009" s="189"/>
      <c r="H2009" s="189"/>
      <c r="I2009" s="270"/>
      <c r="J2009" s="270"/>
      <c r="K2009" s="270"/>
      <c r="L2009" s="271"/>
      <c r="M2009" s="279"/>
      <c r="N2009" s="282"/>
      <c r="O2009" s="274"/>
      <c r="P2009" s="275"/>
      <c r="Q2009" s="275"/>
      <c r="R2009" s="275"/>
      <c r="S2009" s="232" t="str">
        <f t="array" ref="S2009">XLOOKUP(E2009,PESOS!$A$2:$A2624,PESOS!$E$2:$E2624,"")</f>
        <v/>
      </c>
      <c r="V2009" s="277"/>
      <c r="W2009" s="233"/>
    </row>
    <row r="2010">
      <c r="B2010" s="269"/>
      <c r="C2010" s="223"/>
      <c r="E2010" s="223"/>
      <c r="G2010" s="189"/>
      <c r="H2010" s="189"/>
      <c r="I2010" s="270"/>
      <c r="J2010" s="270"/>
      <c r="K2010" s="270"/>
      <c r="L2010" s="271"/>
      <c r="M2010" s="279"/>
      <c r="N2010" s="282"/>
      <c r="O2010" s="274"/>
      <c r="P2010" s="275"/>
      <c r="Q2010" s="275"/>
      <c r="R2010" s="275"/>
      <c r="S2010" s="232" t="str">
        <f t="array" ref="S2010">XLOOKUP(E2010,PESOS!$A$2:$A2624,PESOS!$E$2:$E2624,"")</f>
        <v/>
      </c>
      <c r="V2010" s="277"/>
      <c r="W2010" s="233"/>
    </row>
    <row r="2011">
      <c r="B2011" s="269"/>
      <c r="C2011" s="223"/>
      <c r="E2011" s="223"/>
      <c r="G2011" s="189"/>
      <c r="H2011" s="189"/>
      <c r="I2011" s="270"/>
      <c r="J2011" s="270"/>
      <c r="K2011" s="270"/>
      <c r="L2011" s="271"/>
      <c r="M2011" s="279"/>
      <c r="N2011" s="282"/>
      <c r="O2011" s="274"/>
      <c r="P2011" s="275"/>
      <c r="Q2011" s="275"/>
      <c r="R2011" s="275"/>
      <c r="S2011" s="232" t="str">
        <f t="array" ref="S2011">XLOOKUP(E2011,PESOS!$A$2:$A2624,PESOS!$E$2:$E2624,"")</f>
        <v/>
      </c>
      <c r="V2011" s="277"/>
      <c r="W2011" s="233"/>
    </row>
    <row r="2012">
      <c r="B2012" s="269"/>
      <c r="C2012" s="223"/>
      <c r="E2012" s="223"/>
      <c r="G2012" s="189"/>
      <c r="H2012" s="189"/>
      <c r="I2012" s="270"/>
      <c r="J2012" s="270"/>
      <c r="K2012" s="270"/>
      <c r="L2012" s="271"/>
      <c r="M2012" s="279"/>
      <c r="N2012" s="282"/>
      <c r="O2012" s="274"/>
      <c r="P2012" s="275"/>
      <c r="Q2012" s="275"/>
      <c r="R2012" s="275"/>
      <c r="S2012" s="232" t="str">
        <f t="array" ref="S2012">XLOOKUP(E2012,PESOS!$A$2:$A2624,PESOS!$E$2:$E2624,"")</f>
        <v/>
      </c>
      <c r="V2012" s="277"/>
      <c r="W2012" s="233"/>
    </row>
    <row r="2013">
      <c r="B2013" s="269"/>
      <c r="C2013" s="223"/>
      <c r="E2013" s="223"/>
      <c r="G2013" s="189"/>
      <c r="H2013" s="189"/>
      <c r="I2013" s="270"/>
      <c r="J2013" s="270"/>
      <c r="K2013" s="270"/>
      <c r="L2013" s="271"/>
      <c r="M2013" s="279"/>
      <c r="N2013" s="282"/>
      <c r="O2013" s="274"/>
      <c r="P2013" s="275"/>
      <c r="Q2013" s="275"/>
      <c r="R2013" s="275"/>
      <c r="S2013" s="232" t="str">
        <f t="array" ref="S2013">XLOOKUP(E2013,PESOS!$A$2:$A2624,PESOS!$E$2:$E2624,"")</f>
        <v/>
      </c>
      <c r="V2013" s="277"/>
      <c r="W2013" s="233"/>
    </row>
    <row r="2014">
      <c r="B2014" s="269"/>
      <c r="C2014" s="223"/>
      <c r="E2014" s="223"/>
      <c r="G2014" s="189"/>
      <c r="H2014" s="189"/>
      <c r="I2014" s="270"/>
      <c r="J2014" s="270"/>
      <c r="K2014" s="270"/>
      <c r="L2014" s="271"/>
      <c r="M2014" s="279"/>
      <c r="N2014" s="282"/>
      <c r="O2014" s="274"/>
      <c r="P2014" s="275"/>
      <c r="Q2014" s="275"/>
      <c r="R2014" s="275"/>
      <c r="S2014" s="232" t="str">
        <f t="array" ref="S2014">XLOOKUP(E2014,PESOS!$A$2:$A2624,PESOS!$E$2:$E2624,"")</f>
        <v/>
      </c>
      <c r="V2014" s="277"/>
      <c r="W2014" s="233"/>
    </row>
    <row r="2015">
      <c r="B2015" s="269"/>
      <c r="C2015" s="223"/>
      <c r="E2015" s="223"/>
      <c r="G2015" s="189"/>
      <c r="H2015" s="189"/>
      <c r="I2015" s="270"/>
      <c r="J2015" s="270"/>
      <c r="K2015" s="270"/>
      <c r="L2015" s="271"/>
      <c r="M2015" s="279"/>
      <c r="N2015" s="282"/>
      <c r="O2015" s="274"/>
      <c r="P2015" s="275"/>
      <c r="Q2015" s="275"/>
      <c r="R2015" s="275"/>
      <c r="S2015" s="232" t="str">
        <f t="array" ref="S2015">XLOOKUP(E2015,PESOS!$A$2:$A2624,PESOS!$E$2:$E2624,"")</f>
        <v/>
      </c>
      <c r="V2015" s="277"/>
      <c r="W2015" s="233"/>
    </row>
    <row r="2016">
      <c r="B2016" s="269"/>
      <c r="C2016" s="223"/>
      <c r="E2016" s="223"/>
      <c r="G2016" s="189"/>
      <c r="H2016" s="189"/>
      <c r="I2016" s="270"/>
      <c r="J2016" s="270"/>
      <c r="K2016" s="270"/>
      <c r="L2016" s="271"/>
      <c r="M2016" s="279"/>
      <c r="N2016" s="282"/>
      <c r="O2016" s="274"/>
      <c r="P2016" s="275"/>
      <c r="Q2016" s="275"/>
      <c r="R2016" s="275"/>
      <c r="S2016" s="232" t="str">
        <f t="array" ref="S2016">XLOOKUP(E2016,PESOS!$A$2:$A2624,PESOS!$E$2:$E2624,"")</f>
        <v/>
      </c>
      <c r="V2016" s="277"/>
      <c r="W2016" s="233"/>
    </row>
    <row r="2017">
      <c r="B2017" s="269"/>
      <c r="C2017" s="223"/>
      <c r="E2017" s="223"/>
      <c r="G2017" s="189"/>
      <c r="H2017" s="189"/>
      <c r="I2017" s="270"/>
      <c r="J2017" s="270"/>
      <c r="K2017" s="270"/>
      <c r="L2017" s="271"/>
      <c r="M2017" s="279"/>
      <c r="N2017" s="282"/>
      <c r="O2017" s="274"/>
      <c r="P2017" s="275"/>
      <c r="Q2017" s="275"/>
      <c r="R2017" s="275"/>
      <c r="S2017" s="232" t="str">
        <f t="array" ref="S2017">XLOOKUP(E2017,PESOS!$A$2:$A2624,PESOS!$E$2:$E2624,"")</f>
        <v/>
      </c>
      <c r="V2017" s="277"/>
      <c r="W2017" s="233"/>
    </row>
    <row r="2018">
      <c r="B2018" s="269"/>
      <c r="C2018" s="223"/>
      <c r="E2018" s="223"/>
      <c r="G2018" s="189"/>
      <c r="H2018" s="189"/>
      <c r="I2018" s="270"/>
      <c r="J2018" s="270"/>
      <c r="K2018" s="270"/>
      <c r="L2018" s="271"/>
      <c r="M2018" s="279"/>
      <c r="N2018" s="282"/>
      <c r="O2018" s="274"/>
      <c r="P2018" s="275"/>
      <c r="Q2018" s="275"/>
      <c r="R2018" s="275"/>
      <c r="S2018" s="232" t="str">
        <f t="array" ref="S2018">XLOOKUP(E2018,PESOS!$A$2:$A2624,PESOS!$E$2:$E2624,"")</f>
        <v/>
      </c>
      <c r="V2018" s="277"/>
      <c r="W2018" s="233"/>
    </row>
    <row r="2019">
      <c r="B2019" s="269"/>
      <c r="C2019" s="223"/>
      <c r="E2019" s="223"/>
      <c r="G2019" s="189"/>
      <c r="H2019" s="189"/>
      <c r="I2019" s="270"/>
      <c r="J2019" s="270"/>
      <c r="K2019" s="270"/>
      <c r="L2019" s="271"/>
      <c r="M2019" s="279"/>
      <c r="N2019" s="282"/>
      <c r="O2019" s="274"/>
      <c r="P2019" s="275"/>
      <c r="Q2019" s="275"/>
      <c r="R2019" s="275"/>
      <c r="S2019" s="232" t="str">
        <f t="array" ref="S2019">XLOOKUP(E2019,PESOS!$A$2:$A2624,PESOS!$E$2:$E2624,"")</f>
        <v/>
      </c>
      <c r="V2019" s="277"/>
      <c r="W2019" s="233"/>
    </row>
    <row r="2020">
      <c r="B2020" s="269"/>
      <c r="C2020" s="223"/>
      <c r="E2020" s="223"/>
      <c r="G2020" s="189"/>
      <c r="H2020" s="189"/>
      <c r="I2020" s="270"/>
      <c r="J2020" s="270"/>
      <c r="K2020" s="270"/>
      <c r="L2020" s="271"/>
      <c r="M2020" s="279"/>
      <c r="N2020" s="282"/>
      <c r="O2020" s="274"/>
      <c r="P2020" s="275"/>
      <c r="Q2020" s="275"/>
      <c r="R2020" s="275"/>
      <c r="S2020" s="232" t="str">
        <f t="array" ref="S2020">XLOOKUP(E2020,PESOS!$A$2:$A2624,PESOS!$E$2:$E2624,"")</f>
        <v/>
      </c>
      <c r="V2020" s="277"/>
      <c r="W2020" s="233"/>
    </row>
    <row r="2021">
      <c r="B2021" s="269"/>
      <c r="C2021" s="223"/>
      <c r="E2021" s="223"/>
      <c r="G2021" s="189"/>
      <c r="H2021" s="189"/>
      <c r="I2021" s="270"/>
      <c r="J2021" s="270"/>
      <c r="K2021" s="270"/>
      <c r="L2021" s="271"/>
      <c r="M2021" s="279"/>
      <c r="N2021" s="282"/>
      <c r="O2021" s="274"/>
      <c r="P2021" s="275"/>
      <c r="Q2021" s="275"/>
      <c r="R2021" s="275"/>
      <c r="S2021" s="232" t="str">
        <f t="array" ref="S2021">XLOOKUP(E2021,PESOS!$A$2:$A2624,PESOS!$E$2:$E2624,"")</f>
        <v/>
      </c>
      <c r="V2021" s="277"/>
      <c r="W2021" s="233"/>
    </row>
    <row r="2022">
      <c r="B2022" s="269"/>
      <c r="C2022" s="223"/>
      <c r="E2022" s="223"/>
      <c r="G2022" s="189"/>
      <c r="H2022" s="189"/>
      <c r="I2022" s="270"/>
      <c r="J2022" s="270"/>
      <c r="K2022" s="270"/>
      <c r="L2022" s="271"/>
      <c r="M2022" s="279"/>
      <c r="N2022" s="282"/>
      <c r="O2022" s="274"/>
      <c r="P2022" s="275"/>
      <c r="Q2022" s="275"/>
      <c r="R2022" s="275"/>
      <c r="S2022" s="232" t="str">
        <f t="array" ref="S2022">XLOOKUP(E2022,PESOS!$A$2:$A2624,PESOS!$E$2:$E2624,"")</f>
        <v/>
      </c>
      <c r="V2022" s="277"/>
      <c r="W2022" s="233"/>
    </row>
    <row r="2023">
      <c r="B2023" s="269"/>
      <c r="C2023" s="223"/>
      <c r="E2023" s="223"/>
      <c r="G2023" s="189"/>
      <c r="H2023" s="189"/>
      <c r="I2023" s="270"/>
      <c r="J2023" s="270"/>
      <c r="K2023" s="270"/>
      <c r="L2023" s="271"/>
      <c r="M2023" s="279"/>
      <c r="N2023" s="282"/>
      <c r="O2023" s="274"/>
      <c r="P2023" s="275"/>
      <c r="Q2023" s="275"/>
      <c r="R2023" s="275"/>
      <c r="S2023" s="232" t="str">
        <f t="array" ref="S2023">XLOOKUP(E2023,PESOS!$A$2:$A2624,PESOS!$E$2:$E2624,"")</f>
        <v/>
      </c>
      <c r="V2023" s="277"/>
      <c r="W2023" s="233"/>
    </row>
    <row r="2024">
      <c r="B2024" s="269"/>
      <c r="C2024" s="223"/>
      <c r="E2024" s="223"/>
      <c r="G2024" s="189"/>
      <c r="H2024" s="189"/>
      <c r="I2024" s="270"/>
      <c r="J2024" s="270"/>
      <c r="K2024" s="270"/>
      <c r="L2024" s="271"/>
      <c r="M2024" s="279"/>
      <c r="N2024" s="282"/>
      <c r="O2024" s="274"/>
      <c r="P2024" s="275"/>
      <c r="Q2024" s="275"/>
      <c r="R2024" s="275"/>
      <c r="S2024" s="232" t="str">
        <f t="array" ref="S2024">XLOOKUP(E2024,PESOS!$A$2:$A2624,PESOS!$E$2:$E2624,"")</f>
        <v/>
      </c>
      <c r="V2024" s="277"/>
      <c r="W2024" s="233"/>
    </row>
    <row r="2025">
      <c r="B2025" s="269"/>
      <c r="C2025" s="223"/>
      <c r="E2025" s="223"/>
      <c r="G2025" s="189"/>
      <c r="H2025" s="189"/>
      <c r="I2025" s="270"/>
      <c r="J2025" s="270"/>
      <c r="K2025" s="270"/>
      <c r="L2025" s="271"/>
      <c r="M2025" s="279"/>
      <c r="N2025" s="282"/>
      <c r="O2025" s="274"/>
      <c r="P2025" s="275"/>
      <c r="Q2025" s="275"/>
      <c r="R2025" s="275"/>
      <c r="S2025" s="232" t="str">
        <f t="array" ref="S2025">XLOOKUP(E2025,PESOS!$A$2:$A2624,PESOS!$E$2:$E2624,"")</f>
        <v/>
      </c>
      <c r="V2025" s="277"/>
      <c r="W2025" s="233"/>
    </row>
    <row r="2026">
      <c r="B2026" s="269"/>
      <c r="C2026" s="223"/>
      <c r="E2026" s="223"/>
      <c r="G2026" s="189"/>
      <c r="H2026" s="189"/>
      <c r="I2026" s="270"/>
      <c r="J2026" s="270"/>
      <c r="K2026" s="270"/>
      <c r="L2026" s="271"/>
      <c r="M2026" s="279"/>
      <c r="N2026" s="282"/>
      <c r="O2026" s="274"/>
      <c r="P2026" s="275"/>
      <c r="Q2026" s="275"/>
      <c r="R2026" s="275"/>
      <c r="S2026" s="232" t="str">
        <f t="array" ref="S2026">XLOOKUP(E2026,PESOS!$A$2:$A2624,PESOS!$E$2:$E2624,"")</f>
        <v/>
      </c>
      <c r="V2026" s="277"/>
      <c r="W2026" s="233"/>
    </row>
    <row r="2027">
      <c r="B2027" s="269"/>
      <c r="C2027" s="223"/>
      <c r="E2027" s="223"/>
      <c r="G2027" s="189"/>
      <c r="H2027" s="189"/>
      <c r="I2027" s="270"/>
      <c r="J2027" s="270"/>
      <c r="K2027" s="270"/>
      <c r="L2027" s="271"/>
      <c r="M2027" s="279"/>
      <c r="N2027" s="282"/>
      <c r="O2027" s="274"/>
      <c r="P2027" s="275"/>
      <c r="Q2027" s="275"/>
      <c r="R2027" s="275"/>
      <c r="S2027" s="232" t="str">
        <f t="array" ref="S2027">XLOOKUP(E2027,PESOS!$A$2:$A2624,PESOS!$E$2:$E2624,"")</f>
        <v/>
      </c>
      <c r="V2027" s="277"/>
      <c r="W2027" s="233"/>
    </row>
    <row r="2028">
      <c r="B2028" s="269"/>
      <c r="C2028" s="223"/>
      <c r="E2028" s="223"/>
      <c r="G2028" s="189"/>
      <c r="H2028" s="189"/>
      <c r="I2028" s="270"/>
      <c r="J2028" s="270"/>
      <c r="K2028" s="270"/>
      <c r="L2028" s="271"/>
      <c r="M2028" s="279"/>
      <c r="N2028" s="282"/>
      <c r="O2028" s="274"/>
      <c r="P2028" s="275"/>
      <c r="Q2028" s="275"/>
      <c r="R2028" s="275"/>
      <c r="S2028" s="232" t="str">
        <f t="array" ref="S2028">XLOOKUP(E2028,PESOS!$A$2:$A2624,PESOS!$E$2:$E2624,"")</f>
        <v/>
      </c>
      <c r="V2028" s="277"/>
      <c r="W2028" s="233"/>
    </row>
    <row r="2029">
      <c r="B2029" s="269"/>
      <c r="C2029" s="223"/>
      <c r="E2029" s="223"/>
      <c r="G2029" s="189"/>
      <c r="H2029" s="189"/>
      <c r="I2029" s="270"/>
      <c r="J2029" s="270"/>
      <c r="K2029" s="270"/>
      <c r="L2029" s="271"/>
      <c r="M2029" s="279"/>
      <c r="N2029" s="282"/>
      <c r="O2029" s="274"/>
      <c r="P2029" s="275"/>
      <c r="Q2029" s="275"/>
      <c r="R2029" s="275"/>
      <c r="S2029" s="232" t="str">
        <f t="array" ref="S2029">XLOOKUP(E2029,PESOS!$A$2:$A2624,PESOS!$E$2:$E2624,"")</f>
        <v/>
      </c>
      <c r="V2029" s="277"/>
      <c r="W2029" s="233"/>
    </row>
    <row r="2030">
      <c r="B2030" s="269"/>
      <c r="C2030" s="223"/>
      <c r="E2030" s="223"/>
      <c r="G2030" s="189"/>
      <c r="H2030" s="189"/>
      <c r="I2030" s="270"/>
      <c r="J2030" s="270"/>
      <c r="K2030" s="270"/>
      <c r="L2030" s="271"/>
      <c r="M2030" s="279"/>
      <c r="N2030" s="282"/>
      <c r="O2030" s="274"/>
      <c r="P2030" s="275"/>
      <c r="Q2030" s="275"/>
      <c r="R2030" s="275"/>
      <c r="S2030" s="232" t="str">
        <f t="array" ref="S2030">XLOOKUP(E2030,PESOS!$A$2:$A2624,PESOS!$E$2:$E2624,"")</f>
        <v/>
      </c>
      <c r="V2030" s="277"/>
      <c r="W2030" s="233"/>
    </row>
    <row r="2031">
      <c r="B2031" s="269"/>
      <c r="C2031" s="223"/>
      <c r="E2031" s="223"/>
      <c r="G2031" s="189"/>
      <c r="H2031" s="189"/>
      <c r="I2031" s="270"/>
      <c r="J2031" s="270"/>
      <c r="K2031" s="270"/>
      <c r="L2031" s="271"/>
      <c r="M2031" s="279"/>
      <c r="N2031" s="282"/>
      <c r="O2031" s="274"/>
      <c r="P2031" s="275"/>
      <c r="Q2031" s="275"/>
      <c r="R2031" s="275"/>
      <c r="S2031" s="232" t="str">
        <f t="array" ref="S2031">XLOOKUP(E2031,PESOS!$A$2:$A2624,PESOS!$E$2:$E2624,"")</f>
        <v/>
      </c>
      <c r="V2031" s="277"/>
      <c r="W2031" s="233"/>
    </row>
    <row r="2032">
      <c r="B2032" s="269"/>
      <c r="C2032" s="223"/>
      <c r="E2032" s="223"/>
      <c r="G2032" s="189"/>
      <c r="H2032" s="189"/>
      <c r="I2032" s="270"/>
      <c r="J2032" s="270"/>
      <c r="K2032" s="270"/>
      <c r="L2032" s="271"/>
      <c r="M2032" s="279"/>
      <c r="N2032" s="282"/>
      <c r="O2032" s="274"/>
      <c r="P2032" s="275"/>
      <c r="Q2032" s="275"/>
      <c r="R2032" s="275"/>
      <c r="S2032" s="232" t="str">
        <f t="array" ref="S2032">XLOOKUP(E2032,PESOS!$A$2:$A2624,PESOS!$E$2:$E2624,"")</f>
        <v/>
      </c>
      <c r="V2032" s="277"/>
      <c r="W2032" s="233"/>
    </row>
    <row r="2033">
      <c r="B2033" s="269"/>
      <c r="C2033" s="223"/>
      <c r="E2033" s="223"/>
      <c r="G2033" s="189"/>
      <c r="H2033" s="189"/>
      <c r="I2033" s="270"/>
      <c r="J2033" s="270"/>
      <c r="K2033" s="270"/>
      <c r="L2033" s="271"/>
      <c r="M2033" s="279"/>
      <c r="N2033" s="282"/>
      <c r="O2033" s="274"/>
      <c r="P2033" s="275"/>
      <c r="Q2033" s="275"/>
      <c r="R2033" s="275"/>
      <c r="S2033" s="232" t="str">
        <f t="array" ref="S2033">XLOOKUP(E2033,PESOS!$A$2:$A2624,PESOS!$E$2:$E2624,"")</f>
        <v/>
      </c>
      <c r="V2033" s="277"/>
      <c r="W2033" s="233"/>
    </row>
    <row r="2034">
      <c r="B2034" s="269"/>
      <c r="C2034" s="223"/>
      <c r="E2034" s="223"/>
      <c r="G2034" s="189"/>
      <c r="H2034" s="189"/>
      <c r="I2034" s="270"/>
      <c r="J2034" s="270"/>
      <c r="K2034" s="270"/>
      <c r="L2034" s="271"/>
      <c r="M2034" s="279"/>
      <c r="N2034" s="282"/>
      <c r="O2034" s="274"/>
      <c r="P2034" s="275"/>
      <c r="Q2034" s="275"/>
      <c r="R2034" s="275"/>
      <c r="S2034" s="232" t="str">
        <f t="array" ref="S2034">XLOOKUP(E2034,PESOS!$A$2:$A2624,PESOS!$E$2:$E2624,"")</f>
        <v/>
      </c>
      <c r="V2034" s="277"/>
      <c r="W2034" s="233"/>
    </row>
    <row r="2035">
      <c r="B2035" s="269"/>
      <c r="C2035" s="223"/>
      <c r="E2035" s="223"/>
      <c r="G2035" s="189"/>
      <c r="H2035" s="189"/>
      <c r="I2035" s="270"/>
      <c r="J2035" s="270"/>
      <c r="K2035" s="270"/>
      <c r="L2035" s="271"/>
      <c r="M2035" s="279"/>
      <c r="N2035" s="282"/>
      <c r="O2035" s="274"/>
      <c r="P2035" s="275"/>
      <c r="Q2035" s="275"/>
      <c r="R2035" s="275"/>
      <c r="S2035" s="232" t="str">
        <f t="array" ref="S2035">XLOOKUP(E2035,PESOS!$A$2:$A2624,PESOS!$E$2:$E2624,"")</f>
        <v/>
      </c>
      <c r="V2035" s="277"/>
      <c r="W2035" s="233"/>
    </row>
    <row r="2036">
      <c r="B2036" s="269"/>
      <c r="C2036" s="223"/>
      <c r="E2036" s="223"/>
      <c r="G2036" s="189"/>
      <c r="H2036" s="189"/>
      <c r="I2036" s="270"/>
      <c r="J2036" s="270"/>
      <c r="K2036" s="270"/>
      <c r="L2036" s="271"/>
      <c r="M2036" s="279"/>
      <c r="N2036" s="282"/>
      <c r="O2036" s="274"/>
      <c r="P2036" s="275"/>
      <c r="Q2036" s="275"/>
      <c r="R2036" s="275"/>
      <c r="S2036" s="232" t="str">
        <f t="array" ref="S2036">XLOOKUP(E2036,PESOS!$A$2:$A2624,PESOS!$E$2:$E2624,"")</f>
        <v/>
      </c>
      <c r="V2036" s="277"/>
      <c r="W2036" s="233"/>
    </row>
    <row r="2037">
      <c r="B2037" s="269"/>
      <c r="C2037" s="223"/>
      <c r="E2037" s="223"/>
      <c r="G2037" s="189"/>
      <c r="H2037" s="189"/>
      <c r="I2037" s="270"/>
      <c r="J2037" s="270"/>
      <c r="K2037" s="270"/>
      <c r="L2037" s="271"/>
      <c r="M2037" s="279"/>
      <c r="N2037" s="282"/>
      <c r="O2037" s="274"/>
      <c r="P2037" s="275"/>
      <c r="Q2037" s="275"/>
      <c r="R2037" s="275"/>
      <c r="S2037" s="232" t="str">
        <f t="array" ref="S2037">XLOOKUP(E2037,PESOS!$A$2:$A2624,PESOS!$E$2:$E2624,"")</f>
        <v/>
      </c>
      <c r="V2037" s="277"/>
      <c r="W2037" s="233"/>
    </row>
    <row r="2038">
      <c r="B2038" s="269"/>
      <c r="C2038" s="223"/>
      <c r="E2038" s="223"/>
      <c r="G2038" s="189"/>
      <c r="H2038" s="189"/>
      <c r="I2038" s="270"/>
      <c r="J2038" s="270"/>
      <c r="K2038" s="270"/>
      <c r="L2038" s="271"/>
      <c r="M2038" s="279"/>
      <c r="N2038" s="282"/>
      <c r="O2038" s="274"/>
      <c r="P2038" s="275"/>
      <c r="Q2038" s="275"/>
      <c r="R2038" s="275"/>
      <c r="S2038" s="232" t="str">
        <f t="array" ref="S2038">XLOOKUP(E2038,PESOS!$A$2:$A2624,PESOS!$E$2:$E2624,"")</f>
        <v/>
      </c>
      <c r="V2038" s="277"/>
      <c r="W2038" s="233"/>
    </row>
    <row r="2039">
      <c r="B2039" s="269"/>
      <c r="C2039" s="223"/>
      <c r="E2039" s="223"/>
      <c r="G2039" s="189"/>
      <c r="H2039" s="189"/>
      <c r="I2039" s="270"/>
      <c r="J2039" s="270"/>
      <c r="K2039" s="270"/>
      <c r="L2039" s="271"/>
      <c r="M2039" s="279"/>
      <c r="N2039" s="282"/>
      <c r="O2039" s="274"/>
      <c r="P2039" s="275"/>
      <c r="Q2039" s="275"/>
      <c r="R2039" s="275"/>
      <c r="S2039" s="232" t="str">
        <f t="array" ref="S2039">XLOOKUP(E2039,PESOS!$A$2:$A2624,PESOS!$E$2:$E2624,"")</f>
        <v/>
      </c>
      <c r="V2039" s="277"/>
      <c r="W2039" s="233"/>
    </row>
    <row r="2040">
      <c r="B2040" s="269"/>
      <c r="C2040" s="223"/>
      <c r="E2040" s="223"/>
      <c r="G2040" s="189"/>
      <c r="H2040" s="189"/>
      <c r="I2040" s="270"/>
      <c r="J2040" s="270"/>
      <c r="K2040" s="270"/>
      <c r="L2040" s="271"/>
      <c r="M2040" s="279"/>
      <c r="N2040" s="282"/>
      <c r="O2040" s="274"/>
      <c r="P2040" s="275"/>
      <c r="Q2040" s="275"/>
      <c r="R2040" s="275"/>
      <c r="S2040" s="232" t="str">
        <f t="array" ref="S2040">XLOOKUP(E2040,PESOS!$A$2:$A2624,PESOS!$E$2:$E2624,"")</f>
        <v/>
      </c>
      <c r="V2040" s="277"/>
      <c r="W2040" s="233"/>
    </row>
    <row r="2041">
      <c r="B2041" s="269"/>
      <c r="C2041" s="223"/>
      <c r="E2041" s="223"/>
      <c r="G2041" s="189"/>
      <c r="H2041" s="189"/>
      <c r="I2041" s="270"/>
      <c r="J2041" s="270"/>
      <c r="K2041" s="270"/>
      <c r="L2041" s="271"/>
      <c r="M2041" s="279"/>
      <c r="N2041" s="282"/>
      <c r="O2041" s="274"/>
      <c r="P2041" s="275"/>
      <c r="Q2041" s="275"/>
      <c r="R2041" s="275"/>
      <c r="S2041" s="232" t="str">
        <f t="array" ref="S2041">XLOOKUP(E2041,PESOS!$A$2:$A2624,PESOS!$E$2:$E2624,"")</f>
        <v/>
      </c>
      <c r="V2041" s="277"/>
      <c r="W2041" s="233"/>
    </row>
    <row r="2042">
      <c r="B2042" s="269"/>
      <c r="C2042" s="223"/>
      <c r="E2042" s="223"/>
      <c r="G2042" s="189"/>
      <c r="H2042" s="189"/>
      <c r="I2042" s="270"/>
      <c r="J2042" s="270"/>
      <c r="K2042" s="270"/>
      <c r="L2042" s="271"/>
      <c r="M2042" s="279"/>
      <c r="N2042" s="282"/>
      <c r="O2042" s="274"/>
      <c r="P2042" s="275"/>
      <c r="Q2042" s="275"/>
      <c r="R2042" s="275"/>
      <c r="S2042" s="232" t="str">
        <f t="array" ref="S2042">XLOOKUP(E2042,PESOS!$A$2:$A2624,PESOS!$E$2:$E2624,"")</f>
        <v/>
      </c>
      <c r="V2042" s="277"/>
      <c r="W2042" s="233"/>
    </row>
    <row r="2043">
      <c r="B2043" s="269"/>
      <c r="C2043" s="223"/>
      <c r="E2043" s="223"/>
      <c r="G2043" s="189"/>
      <c r="H2043" s="189"/>
      <c r="I2043" s="270"/>
      <c r="J2043" s="270"/>
      <c r="K2043" s="270"/>
      <c r="L2043" s="271"/>
      <c r="M2043" s="279"/>
      <c r="N2043" s="282"/>
      <c r="O2043" s="274"/>
      <c r="P2043" s="275"/>
      <c r="Q2043" s="275"/>
      <c r="R2043" s="275"/>
      <c r="S2043" s="232" t="str">
        <f t="array" ref="S2043">XLOOKUP(E2043,PESOS!$A$2:$A2624,PESOS!$E$2:$E2624,"")</f>
        <v/>
      </c>
      <c r="V2043" s="277"/>
      <c r="W2043" s="233"/>
    </row>
    <row r="2044">
      <c r="B2044" s="269"/>
      <c r="C2044" s="223"/>
      <c r="E2044" s="223"/>
      <c r="G2044" s="189"/>
      <c r="H2044" s="189"/>
      <c r="I2044" s="270"/>
      <c r="J2044" s="270"/>
      <c r="K2044" s="270"/>
      <c r="L2044" s="271"/>
      <c r="M2044" s="279"/>
      <c r="N2044" s="282"/>
      <c r="O2044" s="274"/>
      <c r="P2044" s="275"/>
      <c r="Q2044" s="275"/>
      <c r="R2044" s="275"/>
      <c r="S2044" s="232" t="str">
        <f t="array" ref="S2044">XLOOKUP(E2044,PESOS!$A$2:$A2624,PESOS!$E$2:$E2624,"")</f>
        <v/>
      </c>
      <c r="V2044" s="277"/>
      <c r="W2044" s="233"/>
    </row>
    <row r="2045">
      <c r="B2045" s="269"/>
      <c r="C2045" s="223"/>
      <c r="E2045" s="223"/>
      <c r="G2045" s="189"/>
      <c r="H2045" s="189"/>
      <c r="I2045" s="270"/>
      <c r="J2045" s="270"/>
      <c r="K2045" s="270"/>
      <c r="L2045" s="271"/>
      <c r="M2045" s="279"/>
      <c r="N2045" s="282"/>
      <c r="O2045" s="274"/>
      <c r="P2045" s="275"/>
      <c r="Q2045" s="275"/>
      <c r="R2045" s="275"/>
      <c r="S2045" s="232" t="str">
        <f t="array" ref="S2045">XLOOKUP(E2045,PESOS!$A$2:$A2624,PESOS!$E$2:$E2624,"")</f>
        <v/>
      </c>
      <c r="V2045" s="277"/>
      <c r="W2045" s="233"/>
    </row>
    <row r="2046">
      <c r="B2046" s="269"/>
      <c r="C2046" s="223"/>
      <c r="E2046" s="223"/>
      <c r="G2046" s="189"/>
      <c r="H2046" s="189"/>
      <c r="I2046" s="270"/>
      <c r="J2046" s="270"/>
      <c r="K2046" s="270"/>
      <c r="L2046" s="271"/>
      <c r="M2046" s="279"/>
      <c r="N2046" s="282"/>
      <c r="O2046" s="274"/>
      <c r="P2046" s="275"/>
      <c r="Q2046" s="275"/>
      <c r="R2046" s="275"/>
      <c r="S2046" s="232" t="str">
        <f t="array" ref="S2046">XLOOKUP(E2046,PESOS!$A$2:$A2624,PESOS!$E$2:$E2624,"")</f>
        <v/>
      </c>
      <c r="V2046" s="277"/>
      <c r="W2046" s="233"/>
    </row>
    <row r="2047">
      <c r="B2047" s="269"/>
      <c r="C2047" s="223"/>
      <c r="E2047" s="223"/>
      <c r="G2047" s="189"/>
      <c r="H2047" s="189"/>
      <c r="I2047" s="270"/>
      <c r="J2047" s="270"/>
      <c r="K2047" s="270"/>
      <c r="L2047" s="271"/>
      <c r="M2047" s="279"/>
      <c r="N2047" s="282"/>
      <c r="O2047" s="274"/>
      <c r="P2047" s="275"/>
      <c r="Q2047" s="275"/>
      <c r="R2047" s="275"/>
      <c r="S2047" s="232" t="str">
        <f t="array" ref="S2047">XLOOKUP(E2047,PESOS!$A$2:$A2624,PESOS!$E$2:$E2624,"")</f>
        <v/>
      </c>
      <c r="V2047" s="277"/>
      <c r="W2047" s="233"/>
    </row>
    <row r="2048">
      <c r="B2048" s="269"/>
      <c r="C2048" s="223"/>
      <c r="E2048" s="223"/>
      <c r="G2048" s="189"/>
      <c r="H2048" s="189"/>
      <c r="I2048" s="270"/>
      <c r="J2048" s="270"/>
      <c r="K2048" s="270"/>
      <c r="L2048" s="271"/>
      <c r="M2048" s="279"/>
      <c r="N2048" s="282"/>
      <c r="O2048" s="274"/>
      <c r="P2048" s="275"/>
      <c r="Q2048" s="275"/>
      <c r="R2048" s="275"/>
      <c r="S2048" s="232" t="str">
        <f t="array" ref="S2048">XLOOKUP(E2048,PESOS!$A$2:$A2624,PESOS!$E$2:$E2624,"")</f>
        <v/>
      </c>
      <c r="V2048" s="277"/>
      <c r="W2048" s="233"/>
    </row>
    <row r="2049">
      <c r="B2049" s="269"/>
      <c r="C2049" s="223"/>
      <c r="E2049" s="223"/>
      <c r="G2049" s="189"/>
      <c r="H2049" s="189"/>
      <c r="I2049" s="270"/>
      <c r="J2049" s="270"/>
      <c r="K2049" s="270"/>
      <c r="L2049" s="271"/>
      <c r="M2049" s="279"/>
      <c r="N2049" s="282"/>
      <c r="O2049" s="274"/>
      <c r="P2049" s="275"/>
      <c r="Q2049" s="275"/>
      <c r="R2049" s="275"/>
      <c r="S2049" s="232" t="str">
        <f t="array" ref="S2049">XLOOKUP(E2049,PESOS!$A$2:$A2624,PESOS!$E$2:$E2624,"")</f>
        <v/>
      </c>
      <c r="V2049" s="277"/>
      <c r="W2049" s="233"/>
    </row>
    <row r="2050">
      <c r="B2050" s="269"/>
      <c r="C2050" s="223"/>
      <c r="E2050" s="223"/>
      <c r="G2050" s="189"/>
      <c r="H2050" s="189"/>
      <c r="I2050" s="270"/>
      <c r="J2050" s="270"/>
      <c r="K2050" s="270"/>
      <c r="L2050" s="271"/>
      <c r="M2050" s="279"/>
      <c r="N2050" s="282"/>
      <c r="O2050" s="274"/>
      <c r="P2050" s="275"/>
      <c r="Q2050" s="275"/>
      <c r="R2050" s="275"/>
      <c r="S2050" s="232" t="str">
        <f t="array" ref="S2050">XLOOKUP(E2050,PESOS!$A$2:$A2624,PESOS!$E$2:$E2624,"")</f>
        <v/>
      </c>
      <c r="V2050" s="277"/>
      <c r="W2050" s="233"/>
    </row>
    <row r="2051">
      <c r="B2051" s="269"/>
      <c r="C2051" s="223"/>
      <c r="E2051" s="223"/>
      <c r="G2051" s="189"/>
      <c r="H2051" s="189"/>
      <c r="I2051" s="270"/>
      <c r="J2051" s="270"/>
      <c r="K2051" s="270"/>
      <c r="L2051" s="271"/>
      <c r="M2051" s="279"/>
      <c r="N2051" s="282"/>
      <c r="O2051" s="274"/>
      <c r="P2051" s="275"/>
      <c r="Q2051" s="275"/>
      <c r="R2051" s="275"/>
      <c r="S2051" s="232" t="str">
        <f t="array" ref="S2051">XLOOKUP(E2051,PESOS!$A$2:$A2624,PESOS!$E$2:$E2624,"")</f>
        <v/>
      </c>
      <c r="V2051" s="277"/>
      <c r="W2051" s="233"/>
    </row>
    <row r="2052">
      <c r="B2052" s="269"/>
      <c r="C2052" s="223"/>
      <c r="E2052" s="223"/>
      <c r="G2052" s="189"/>
      <c r="H2052" s="189"/>
      <c r="I2052" s="270"/>
      <c r="J2052" s="270"/>
      <c r="K2052" s="270"/>
      <c r="L2052" s="271"/>
      <c r="M2052" s="279"/>
      <c r="N2052" s="282"/>
      <c r="O2052" s="274"/>
      <c r="P2052" s="275"/>
      <c r="Q2052" s="275"/>
      <c r="R2052" s="275"/>
      <c r="S2052" s="232" t="str">
        <f t="array" ref="S2052">XLOOKUP(E2052,PESOS!$A$2:$A2624,PESOS!$E$2:$E2624,"")</f>
        <v/>
      </c>
      <c r="V2052" s="277"/>
      <c r="W2052" s="233"/>
    </row>
    <row r="2053">
      <c r="B2053" s="269"/>
      <c r="C2053" s="223"/>
      <c r="E2053" s="223"/>
      <c r="G2053" s="189"/>
      <c r="H2053" s="189"/>
      <c r="I2053" s="270"/>
      <c r="J2053" s="270"/>
      <c r="K2053" s="270"/>
      <c r="L2053" s="271"/>
      <c r="M2053" s="279"/>
      <c r="N2053" s="282"/>
      <c r="O2053" s="274"/>
      <c r="P2053" s="275"/>
      <c r="Q2053" s="275"/>
      <c r="R2053" s="275"/>
      <c r="S2053" s="232" t="str">
        <f t="array" ref="S2053">XLOOKUP(E2053,PESOS!$A$2:$A2624,PESOS!$E$2:$E2624,"")</f>
        <v/>
      </c>
      <c r="V2053" s="277"/>
      <c r="W2053" s="233"/>
    </row>
    <row r="2054">
      <c r="B2054" s="269"/>
      <c r="C2054" s="223"/>
      <c r="E2054" s="223"/>
      <c r="G2054" s="189"/>
      <c r="H2054" s="189"/>
      <c r="I2054" s="270"/>
      <c r="J2054" s="270"/>
      <c r="K2054" s="270"/>
      <c r="L2054" s="271"/>
      <c r="M2054" s="279"/>
      <c r="N2054" s="282"/>
      <c r="O2054" s="274"/>
      <c r="P2054" s="275"/>
      <c r="Q2054" s="275"/>
      <c r="R2054" s="275"/>
      <c r="S2054" s="232" t="str">
        <f t="array" ref="S2054">XLOOKUP(E2054,PESOS!$A$2:$A2624,PESOS!$E$2:$E2624,"")</f>
        <v/>
      </c>
      <c r="V2054" s="277"/>
      <c r="W2054" s="233"/>
    </row>
    <row r="2055">
      <c r="B2055" s="269"/>
      <c r="C2055" s="223"/>
      <c r="E2055" s="223"/>
      <c r="G2055" s="189"/>
      <c r="H2055" s="189"/>
      <c r="I2055" s="270"/>
      <c r="J2055" s="270"/>
      <c r="K2055" s="270"/>
      <c r="L2055" s="271"/>
      <c r="M2055" s="279"/>
      <c r="N2055" s="282"/>
      <c r="O2055" s="274"/>
      <c r="P2055" s="275"/>
      <c r="Q2055" s="275"/>
      <c r="R2055" s="275"/>
      <c r="S2055" s="232" t="str">
        <f t="array" ref="S2055">XLOOKUP(E2055,PESOS!$A$2:$A2624,PESOS!$E$2:$E2624,"")</f>
        <v/>
      </c>
      <c r="V2055" s="277"/>
      <c r="W2055" s="233"/>
    </row>
    <row r="2056">
      <c r="B2056" s="269"/>
      <c r="C2056" s="223"/>
      <c r="E2056" s="223"/>
      <c r="G2056" s="189"/>
      <c r="H2056" s="189"/>
      <c r="I2056" s="270"/>
      <c r="J2056" s="270"/>
      <c r="K2056" s="270"/>
      <c r="L2056" s="271"/>
      <c r="M2056" s="279"/>
      <c r="N2056" s="282"/>
      <c r="O2056" s="274"/>
      <c r="P2056" s="275"/>
      <c r="Q2056" s="275"/>
      <c r="R2056" s="275"/>
      <c r="S2056" s="232" t="str">
        <f t="array" ref="S2056">XLOOKUP(E2056,PESOS!$A$2:$A2624,PESOS!$E$2:$E2624,"")</f>
        <v/>
      </c>
      <c r="V2056" s="277"/>
      <c r="W2056" s="233"/>
    </row>
    <row r="2057">
      <c r="B2057" s="269"/>
      <c r="C2057" s="223"/>
      <c r="E2057" s="223"/>
      <c r="G2057" s="189"/>
      <c r="H2057" s="189"/>
      <c r="I2057" s="270"/>
      <c r="J2057" s="270"/>
      <c r="K2057" s="270"/>
      <c r="L2057" s="271"/>
      <c r="M2057" s="279"/>
      <c r="N2057" s="282"/>
      <c r="O2057" s="274"/>
      <c r="P2057" s="275"/>
      <c r="Q2057" s="275"/>
      <c r="R2057" s="275"/>
      <c r="S2057" s="232" t="str">
        <f t="array" ref="S2057">XLOOKUP(E2057,PESOS!$A$2:$A2624,PESOS!$E$2:$E2624,"")</f>
        <v/>
      </c>
      <c r="V2057" s="277"/>
      <c r="W2057" s="233"/>
    </row>
    <row r="2058">
      <c r="B2058" s="269"/>
      <c r="C2058" s="223"/>
      <c r="E2058" s="223"/>
      <c r="G2058" s="189"/>
      <c r="H2058" s="189"/>
      <c r="I2058" s="270"/>
      <c r="J2058" s="270"/>
      <c r="K2058" s="270"/>
      <c r="L2058" s="271"/>
      <c r="M2058" s="279"/>
      <c r="N2058" s="282"/>
      <c r="O2058" s="274"/>
      <c r="P2058" s="275"/>
      <c r="Q2058" s="275"/>
      <c r="R2058" s="275"/>
      <c r="S2058" s="232" t="str">
        <f t="array" ref="S2058">XLOOKUP(E2058,PESOS!$A$2:$A2624,PESOS!$E$2:$E2624,"")</f>
        <v/>
      </c>
      <c r="V2058" s="277"/>
      <c r="W2058" s="233"/>
    </row>
    <row r="2059">
      <c r="B2059" s="269"/>
      <c r="C2059" s="223"/>
      <c r="E2059" s="223"/>
      <c r="G2059" s="189"/>
      <c r="H2059" s="189"/>
      <c r="I2059" s="270"/>
      <c r="J2059" s="270"/>
      <c r="K2059" s="270"/>
      <c r="L2059" s="271"/>
      <c r="M2059" s="279"/>
      <c r="N2059" s="282"/>
      <c r="O2059" s="274"/>
      <c r="P2059" s="275"/>
      <c r="Q2059" s="275"/>
      <c r="R2059" s="275"/>
      <c r="S2059" s="232" t="str">
        <f t="array" ref="S2059">XLOOKUP(E2059,PESOS!$A$2:$A2624,PESOS!$E$2:$E2624,"")</f>
        <v/>
      </c>
      <c r="V2059" s="277"/>
      <c r="W2059" s="233"/>
    </row>
    <row r="2060">
      <c r="B2060" s="269"/>
      <c r="C2060" s="223"/>
      <c r="E2060" s="223"/>
      <c r="G2060" s="189"/>
      <c r="H2060" s="189"/>
      <c r="I2060" s="270"/>
      <c r="J2060" s="270"/>
      <c r="K2060" s="270"/>
      <c r="L2060" s="271"/>
      <c r="M2060" s="279"/>
      <c r="N2060" s="282"/>
      <c r="O2060" s="274"/>
      <c r="P2060" s="275"/>
      <c r="Q2060" s="275"/>
      <c r="R2060" s="275"/>
      <c r="S2060" s="232" t="str">
        <f t="array" ref="S2060">XLOOKUP(E2060,PESOS!$A$2:$A2624,PESOS!$E$2:$E2624,"")</f>
        <v/>
      </c>
      <c r="V2060" s="277"/>
      <c r="W2060" s="233"/>
    </row>
    <row r="2061">
      <c r="B2061" s="269"/>
      <c r="C2061" s="223"/>
      <c r="E2061" s="223"/>
      <c r="G2061" s="189"/>
      <c r="H2061" s="189"/>
      <c r="I2061" s="270"/>
      <c r="J2061" s="270"/>
      <c r="K2061" s="270"/>
      <c r="L2061" s="271"/>
      <c r="M2061" s="279"/>
      <c r="N2061" s="282"/>
      <c r="O2061" s="274"/>
      <c r="P2061" s="275"/>
      <c r="Q2061" s="275"/>
      <c r="R2061" s="275"/>
      <c r="S2061" s="232" t="str">
        <f t="array" ref="S2061">XLOOKUP(E2061,PESOS!$A$2:$A2624,PESOS!$E$2:$E2624,"")</f>
        <v/>
      </c>
      <c r="V2061" s="277"/>
      <c r="W2061" s="233"/>
    </row>
    <row r="2062">
      <c r="B2062" s="269"/>
      <c r="C2062" s="223"/>
      <c r="E2062" s="223"/>
      <c r="G2062" s="189"/>
      <c r="H2062" s="189"/>
      <c r="I2062" s="270"/>
      <c r="J2062" s="270"/>
      <c r="K2062" s="270"/>
      <c r="L2062" s="271"/>
      <c r="M2062" s="279"/>
      <c r="N2062" s="282"/>
      <c r="O2062" s="274"/>
      <c r="P2062" s="275"/>
      <c r="Q2062" s="275"/>
      <c r="R2062" s="275"/>
      <c r="S2062" s="232" t="str">
        <f t="array" ref="S2062">XLOOKUP(E2062,PESOS!$A$2:$A2624,PESOS!$E$2:$E2624,"")</f>
        <v/>
      </c>
      <c r="V2062" s="277"/>
      <c r="W2062" s="233"/>
    </row>
    <row r="2063">
      <c r="B2063" s="269"/>
      <c r="C2063" s="223"/>
      <c r="E2063" s="223"/>
      <c r="G2063" s="189"/>
      <c r="H2063" s="189"/>
      <c r="I2063" s="270"/>
      <c r="J2063" s="270"/>
      <c r="K2063" s="270"/>
      <c r="L2063" s="271"/>
      <c r="M2063" s="279"/>
      <c r="N2063" s="282"/>
      <c r="O2063" s="274"/>
      <c r="P2063" s="275"/>
      <c r="Q2063" s="275"/>
      <c r="R2063" s="275"/>
      <c r="S2063" s="232" t="str">
        <f t="array" ref="S2063">XLOOKUP(E2063,PESOS!$A$2:$A2624,PESOS!$E$2:$E2624,"")</f>
        <v/>
      </c>
      <c r="V2063" s="277"/>
      <c r="W2063" s="233"/>
    </row>
    <row r="2064">
      <c r="B2064" s="269"/>
      <c r="C2064" s="223"/>
      <c r="E2064" s="223"/>
      <c r="G2064" s="189"/>
      <c r="H2064" s="189"/>
      <c r="I2064" s="270"/>
      <c r="J2064" s="270"/>
      <c r="K2064" s="270"/>
      <c r="L2064" s="271"/>
      <c r="M2064" s="279"/>
      <c r="N2064" s="282"/>
      <c r="O2064" s="274"/>
      <c r="P2064" s="275"/>
      <c r="Q2064" s="275"/>
      <c r="R2064" s="275"/>
      <c r="S2064" s="232" t="str">
        <f t="array" ref="S2064">XLOOKUP(E2064,PESOS!$A$2:$A2624,PESOS!$E$2:$E2624,"")</f>
        <v/>
      </c>
      <c r="V2064" s="277"/>
      <c r="W2064" s="233"/>
    </row>
    <row r="2065">
      <c r="B2065" s="269"/>
      <c r="C2065" s="223"/>
      <c r="E2065" s="223"/>
      <c r="G2065" s="189"/>
      <c r="H2065" s="189"/>
      <c r="I2065" s="270"/>
      <c r="J2065" s="270"/>
      <c r="K2065" s="270"/>
      <c r="L2065" s="271"/>
      <c r="M2065" s="279"/>
      <c r="N2065" s="282"/>
      <c r="O2065" s="274"/>
      <c r="P2065" s="275"/>
      <c r="Q2065" s="275"/>
      <c r="R2065" s="275"/>
      <c r="S2065" s="232" t="str">
        <f t="array" ref="S2065">XLOOKUP(E2065,PESOS!$A$2:$A2624,PESOS!$E$2:$E2624,"")</f>
        <v/>
      </c>
      <c r="V2065" s="277"/>
      <c r="W2065" s="233"/>
    </row>
    <row r="2066">
      <c r="B2066" s="269"/>
      <c r="C2066" s="223"/>
      <c r="E2066" s="223"/>
      <c r="G2066" s="189"/>
      <c r="H2066" s="189"/>
      <c r="I2066" s="270"/>
      <c r="J2066" s="270"/>
      <c r="K2066" s="270"/>
      <c r="L2066" s="271"/>
      <c r="M2066" s="279"/>
      <c r="N2066" s="282"/>
      <c r="O2066" s="274"/>
      <c r="P2066" s="275"/>
      <c r="Q2066" s="275"/>
      <c r="R2066" s="275"/>
      <c r="S2066" s="232" t="str">
        <f t="array" ref="S2066">XLOOKUP(E2066,PESOS!$A$2:$A2624,PESOS!$E$2:$E2624,"")</f>
        <v/>
      </c>
      <c r="V2066" s="277"/>
      <c r="W2066" s="233"/>
    </row>
    <row r="2067">
      <c r="B2067" s="269"/>
      <c r="C2067" s="223"/>
      <c r="E2067" s="223"/>
      <c r="G2067" s="189"/>
      <c r="H2067" s="189"/>
      <c r="I2067" s="270"/>
      <c r="J2067" s="270"/>
      <c r="K2067" s="270"/>
      <c r="L2067" s="271"/>
      <c r="M2067" s="279"/>
      <c r="N2067" s="282"/>
      <c r="O2067" s="274"/>
      <c r="P2067" s="275"/>
      <c r="Q2067" s="275"/>
      <c r="R2067" s="275"/>
      <c r="S2067" s="232" t="str">
        <f t="array" ref="S2067">XLOOKUP(E2067,PESOS!$A$2:$A2624,PESOS!$E$2:$E2624,"")</f>
        <v/>
      </c>
      <c r="V2067" s="277"/>
      <c r="W2067" s="233"/>
    </row>
    <row r="2068">
      <c r="B2068" s="269"/>
      <c r="C2068" s="223"/>
      <c r="E2068" s="223"/>
      <c r="G2068" s="189"/>
      <c r="H2068" s="189"/>
      <c r="I2068" s="270"/>
      <c r="J2068" s="270"/>
      <c r="K2068" s="270"/>
      <c r="L2068" s="271"/>
      <c r="M2068" s="279"/>
      <c r="N2068" s="282"/>
      <c r="O2068" s="274"/>
      <c r="P2068" s="275"/>
      <c r="Q2068" s="275"/>
      <c r="R2068" s="275"/>
      <c r="S2068" s="232" t="str">
        <f t="array" ref="S2068">XLOOKUP(E2068,PESOS!$A$2:$A2624,PESOS!$E$2:$E2624,"")</f>
        <v/>
      </c>
      <c r="V2068" s="277"/>
      <c r="W2068" s="233"/>
    </row>
    <row r="2069">
      <c r="B2069" s="269"/>
      <c r="C2069" s="223"/>
      <c r="E2069" s="223"/>
      <c r="G2069" s="189"/>
      <c r="H2069" s="189"/>
      <c r="I2069" s="270"/>
      <c r="J2069" s="270"/>
      <c r="K2069" s="270"/>
      <c r="L2069" s="271"/>
      <c r="M2069" s="279"/>
      <c r="N2069" s="282"/>
      <c r="O2069" s="274"/>
      <c r="P2069" s="275"/>
      <c r="Q2069" s="275"/>
      <c r="R2069" s="275"/>
      <c r="S2069" s="232" t="str">
        <f t="array" ref="S2069">XLOOKUP(E2069,PESOS!$A$2:$A2624,PESOS!$E$2:$E2624,"")</f>
        <v/>
      </c>
      <c r="V2069" s="277"/>
      <c r="W2069" s="233"/>
    </row>
    <row r="2070">
      <c r="B2070" s="269"/>
      <c r="C2070" s="223"/>
      <c r="E2070" s="223"/>
      <c r="G2070" s="189"/>
      <c r="H2070" s="189"/>
      <c r="I2070" s="270"/>
      <c r="J2070" s="270"/>
      <c r="K2070" s="270"/>
      <c r="L2070" s="271"/>
      <c r="M2070" s="279"/>
      <c r="N2070" s="282"/>
      <c r="O2070" s="274"/>
      <c r="P2070" s="275"/>
      <c r="Q2070" s="275"/>
      <c r="R2070" s="275"/>
      <c r="S2070" s="232" t="str">
        <f t="array" ref="S2070">XLOOKUP(E2070,PESOS!$A$2:$A2624,PESOS!$E$2:$E2624,"")</f>
        <v/>
      </c>
      <c r="V2070" s="277"/>
      <c r="W2070" s="233"/>
    </row>
    <row r="2071">
      <c r="B2071" s="269"/>
      <c r="C2071" s="223"/>
      <c r="E2071" s="223"/>
      <c r="G2071" s="189"/>
      <c r="H2071" s="189"/>
      <c r="I2071" s="270"/>
      <c r="J2071" s="270"/>
      <c r="K2071" s="270"/>
      <c r="L2071" s="271"/>
      <c r="M2071" s="279"/>
      <c r="N2071" s="282"/>
      <c r="O2071" s="274"/>
      <c r="P2071" s="275"/>
      <c r="Q2071" s="275"/>
      <c r="R2071" s="275"/>
      <c r="S2071" s="232" t="str">
        <f t="array" ref="S2071">XLOOKUP(E2071,PESOS!$A$2:$A2624,PESOS!$E$2:$E2624,"")</f>
        <v/>
      </c>
      <c r="V2071" s="277"/>
      <c r="W2071" s="233"/>
    </row>
    <row r="2072">
      <c r="B2072" s="269"/>
      <c r="C2072" s="223"/>
      <c r="E2072" s="223"/>
      <c r="G2072" s="189"/>
      <c r="H2072" s="189"/>
      <c r="I2072" s="270"/>
      <c r="J2072" s="270"/>
      <c r="K2072" s="270"/>
      <c r="L2072" s="271"/>
      <c r="M2072" s="279"/>
      <c r="N2072" s="282"/>
      <c r="O2072" s="274"/>
      <c r="P2072" s="275"/>
      <c r="Q2072" s="275"/>
      <c r="R2072" s="275"/>
      <c r="S2072" s="232" t="str">
        <f t="array" ref="S2072">XLOOKUP(E2072,PESOS!$A$2:$A2624,PESOS!$E$2:$E2624,"")</f>
        <v/>
      </c>
      <c r="V2072" s="277"/>
      <c r="W2072" s="233"/>
    </row>
    <row r="2073">
      <c r="B2073" s="269"/>
      <c r="C2073" s="223"/>
      <c r="E2073" s="223"/>
      <c r="G2073" s="189"/>
      <c r="H2073" s="189"/>
      <c r="I2073" s="270"/>
      <c r="J2073" s="270"/>
      <c r="K2073" s="270"/>
      <c r="L2073" s="271"/>
      <c r="M2073" s="279"/>
      <c r="N2073" s="282"/>
      <c r="O2073" s="274"/>
      <c r="P2073" s="275"/>
      <c r="Q2073" s="275"/>
      <c r="R2073" s="275"/>
      <c r="S2073" s="232" t="str">
        <f t="array" ref="S2073">XLOOKUP(E2073,PESOS!$A$2:$A2624,PESOS!$E$2:$E2624,"")</f>
        <v/>
      </c>
      <c r="V2073" s="277"/>
      <c r="W2073" s="233"/>
    </row>
    <row r="2074">
      <c r="B2074" s="269"/>
      <c r="C2074" s="223"/>
      <c r="E2074" s="223"/>
      <c r="G2074" s="189"/>
      <c r="H2074" s="189"/>
      <c r="I2074" s="270"/>
      <c r="J2074" s="270"/>
      <c r="K2074" s="270"/>
      <c r="L2074" s="271"/>
      <c r="M2074" s="279"/>
      <c r="N2074" s="282"/>
      <c r="O2074" s="274"/>
      <c r="P2074" s="275"/>
      <c r="Q2074" s="275"/>
      <c r="R2074" s="275"/>
      <c r="S2074" s="232" t="str">
        <f t="array" ref="S2074">XLOOKUP(E2074,PESOS!$A$2:$A2624,PESOS!$E$2:$E2624,"")</f>
        <v/>
      </c>
      <c r="V2074" s="277"/>
      <c r="W2074" s="233"/>
    </row>
    <row r="2075">
      <c r="B2075" s="269"/>
      <c r="C2075" s="223"/>
      <c r="E2075" s="223"/>
      <c r="G2075" s="189"/>
      <c r="H2075" s="189"/>
      <c r="I2075" s="270"/>
      <c r="J2075" s="270"/>
      <c r="K2075" s="270"/>
      <c r="L2075" s="271"/>
      <c r="M2075" s="279"/>
      <c r="N2075" s="282"/>
      <c r="O2075" s="274"/>
      <c r="P2075" s="275"/>
      <c r="Q2075" s="275"/>
      <c r="R2075" s="275"/>
      <c r="S2075" s="232" t="str">
        <f t="array" ref="S2075">XLOOKUP(E2075,PESOS!$A$2:$A2624,PESOS!$E$2:$E2624,"")</f>
        <v/>
      </c>
      <c r="V2075" s="277"/>
      <c r="W2075" s="233"/>
    </row>
    <row r="2076">
      <c r="B2076" s="269"/>
      <c r="C2076" s="223"/>
      <c r="E2076" s="223"/>
      <c r="G2076" s="189"/>
      <c r="H2076" s="189"/>
      <c r="I2076" s="270"/>
      <c r="J2076" s="270"/>
      <c r="K2076" s="270"/>
      <c r="L2076" s="271"/>
      <c r="M2076" s="279"/>
      <c r="N2076" s="282"/>
      <c r="O2076" s="274"/>
      <c r="P2076" s="275"/>
      <c r="Q2076" s="275"/>
      <c r="R2076" s="275"/>
      <c r="S2076" s="232" t="str">
        <f t="array" ref="S2076">XLOOKUP(E2076,PESOS!$A$2:$A2624,PESOS!$E$2:$E2624,"")</f>
        <v/>
      </c>
      <c r="V2076" s="277"/>
      <c r="W2076" s="233"/>
    </row>
    <row r="2077">
      <c r="B2077" s="269"/>
      <c r="C2077" s="223"/>
      <c r="E2077" s="223"/>
      <c r="G2077" s="189"/>
      <c r="H2077" s="189"/>
      <c r="I2077" s="270"/>
      <c r="J2077" s="270"/>
      <c r="K2077" s="270"/>
      <c r="L2077" s="271"/>
      <c r="M2077" s="279"/>
      <c r="N2077" s="282"/>
      <c r="O2077" s="274"/>
      <c r="P2077" s="275"/>
      <c r="Q2077" s="275"/>
      <c r="R2077" s="275"/>
      <c r="S2077" s="232" t="str">
        <f t="array" ref="S2077">XLOOKUP(E2077,PESOS!$A$2:$A2624,PESOS!$E$2:$E2624,"")</f>
        <v/>
      </c>
      <c r="V2077" s="277"/>
      <c r="W2077" s="233"/>
    </row>
    <row r="2078">
      <c r="B2078" s="269"/>
      <c r="C2078" s="223"/>
      <c r="E2078" s="223"/>
      <c r="G2078" s="189"/>
      <c r="H2078" s="189"/>
      <c r="I2078" s="270"/>
      <c r="J2078" s="270"/>
      <c r="K2078" s="270"/>
      <c r="L2078" s="271"/>
      <c r="M2078" s="279"/>
      <c r="N2078" s="282"/>
      <c r="O2078" s="274"/>
      <c r="P2078" s="275"/>
      <c r="Q2078" s="275"/>
      <c r="R2078" s="275"/>
      <c r="S2078" s="232" t="str">
        <f t="array" ref="S2078">XLOOKUP(E2078,PESOS!$A$2:$A2624,PESOS!$E$2:$E2624,"")</f>
        <v/>
      </c>
      <c r="V2078" s="277"/>
      <c r="W2078" s="233"/>
    </row>
    <row r="2079">
      <c r="B2079" s="269"/>
      <c r="C2079" s="223"/>
      <c r="E2079" s="223"/>
      <c r="G2079" s="189"/>
      <c r="H2079" s="189"/>
      <c r="I2079" s="270"/>
      <c r="J2079" s="270"/>
      <c r="K2079" s="270"/>
      <c r="L2079" s="271"/>
      <c r="M2079" s="279"/>
      <c r="N2079" s="282"/>
      <c r="O2079" s="274"/>
      <c r="P2079" s="275"/>
      <c r="Q2079" s="275"/>
      <c r="R2079" s="275"/>
      <c r="S2079" s="232" t="str">
        <f t="array" ref="S2079">XLOOKUP(E2079,PESOS!$A$2:$A2624,PESOS!$E$2:$E2624,"")</f>
        <v/>
      </c>
      <c r="V2079" s="277"/>
      <c r="W2079" s="233"/>
    </row>
    <row r="2080">
      <c r="B2080" s="269"/>
      <c r="C2080" s="223"/>
      <c r="E2080" s="223"/>
      <c r="G2080" s="189"/>
      <c r="H2080" s="189"/>
      <c r="I2080" s="270"/>
      <c r="J2080" s="270"/>
      <c r="K2080" s="270"/>
      <c r="L2080" s="271"/>
      <c r="M2080" s="279"/>
      <c r="N2080" s="282"/>
      <c r="O2080" s="274"/>
      <c r="P2080" s="275"/>
      <c r="Q2080" s="275"/>
      <c r="R2080" s="275"/>
      <c r="S2080" s="232" t="str">
        <f t="array" ref="S2080">XLOOKUP(E2080,PESOS!$A$2:$A2624,PESOS!$E$2:$E2624,"")</f>
        <v/>
      </c>
      <c r="V2080" s="277"/>
      <c r="W2080" s="233"/>
    </row>
    <row r="2081">
      <c r="B2081" s="269"/>
      <c r="C2081" s="223"/>
      <c r="E2081" s="223"/>
      <c r="G2081" s="189"/>
      <c r="H2081" s="189"/>
      <c r="I2081" s="270"/>
      <c r="J2081" s="270"/>
      <c r="K2081" s="270"/>
      <c r="L2081" s="271"/>
      <c r="M2081" s="279"/>
      <c r="N2081" s="282"/>
      <c r="O2081" s="274"/>
      <c r="P2081" s="275"/>
      <c r="Q2081" s="275"/>
      <c r="R2081" s="275"/>
      <c r="S2081" s="232" t="str">
        <f t="array" ref="S2081">XLOOKUP(E2081,PESOS!$A$2:$A2624,PESOS!$E$2:$E2624,"")</f>
        <v/>
      </c>
      <c r="V2081" s="277"/>
      <c r="W2081" s="233"/>
    </row>
    <row r="2082">
      <c r="B2082" s="269"/>
      <c r="C2082" s="223"/>
      <c r="E2082" s="223"/>
      <c r="G2082" s="189"/>
      <c r="H2082" s="189"/>
      <c r="I2082" s="270"/>
      <c r="J2082" s="270"/>
      <c r="K2082" s="270"/>
      <c r="L2082" s="271"/>
      <c r="M2082" s="279"/>
      <c r="N2082" s="282"/>
      <c r="O2082" s="274"/>
      <c r="P2082" s="275"/>
      <c r="Q2082" s="275"/>
      <c r="R2082" s="275"/>
      <c r="S2082" s="232" t="str">
        <f t="array" ref="S2082">XLOOKUP(E2082,PESOS!$A$2:$A2624,PESOS!$E$2:$E2624,"")</f>
        <v/>
      </c>
      <c r="V2082" s="277"/>
      <c r="W2082" s="233"/>
    </row>
    <row r="2083">
      <c r="B2083" s="269"/>
      <c r="C2083" s="223"/>
      <c r="E2083" s="223"/>
      <c r="G2083" s="189"/>
      <c r="H2083" s="189"/>
      <c r="I2083" s="270"/>
      <c r="J2083" s="270"/>
      <c r="K2083" s="270"/>
      <c r="L2083" s="271"/>
      <c r="M2083" s="279"/>
      <c r="N2083" s="282"/>
      <c r="O2083" s="274"/>
      <c r="P2083" s="275"/>
      <c r="Q2083" s="275"/>
      <c r="R2083" s="275"/>
      <c r="S2083" s="232" t="str">
        <f t="array" ref="S2083">XLOOKUP(E2083,PESOS!$A$2:$A2624,PESOS!$E$2:$E2624,"")</f>
        <v/>
      </c>
      <c r="V2083" s="277"/>
      <c r="W2083" s="233"/>
    </row>
    <row r="2084">
      <c r="B2084" s="269"/>
      <c r="C2084" s="223"/>
      <c r="E2084" s="223"/>
      <c r="G2084" s="189"/>
      <c r="H2084" s="189"/>
      <c r="I2084" s="270"/>
      <c r="J2084" s="270"/>
      <c r="K2084" s="270"/>
      <c r="L2084" s="271"/>
      <c r="M2084" s="279"/>
      <c r="N2084" s="282"/>
      <c r="O2084" s="274"/>
      <c r="P2084" s="275"/>
      <c r="Q2084" s="275"/>
      <c r="R2084" s="275"/>
      <c r="S2084" s="232" t="str">
        <f t="array" ref="S2084">XLOOKUP(E2084,PESOS!$A$2:$A2624,PESOS!$E$2:$E2624,"")</f>
        <v/>
      </c>
      <c r="V2084" s="277"/>
      <c r="W2084" s="233"/>
    </row>
    <row r="2085">
      <c r="B2085" s="269"/>
      <c r="C2085" s="223"/>
      <c r="E2085" s="223"/>
      <c r="G2085" s="189"/>
      <c r="H2085" s="189"/>
      <c r="I2085" s="270"/>
      <c r="J2085" s="270"/>
      <c r="K2085" s="270"/>
      <c r="L2085" s="271"/>
      <c r="M2085" s="279"/>
      <c r="N2085" s="282"/>
      <c r="O2085" s="274"/>
      <c r="P2085" s="275"/>
      <c r="Q2085" s="275"/>
      <c r="R2085" s="275"/>
      <c r="S2085" s="232" t="str">
        <f t="array" ref="S2085">XLOOKUP(E2085,PESOS!$A$2:$A2624,PESOS!$E$2:$E2624,"")</f>
        <v/>
      </c>
      <c r="V2085" s="277"/>
      <c r="W2085" s="233"/>
    </row>
    <row r="2086">
      <c r="B2086" s="269"/>
      <c r="C2086" s="223"/>
      <c r="E2086" s="223"/>
      <c r="G2086" s="189"/>
      <c r="H2086" s="189"/>
      <c r="I2086" s="270"/>
      <c r="J2086" s="270"/>
      <c r="K2086" s="270"/>
      <c r="L2086" s="271"/>
      <c r="M2086" s="279"/>
      <c r="N2086" s="282"/>
      <c r="O2086" s="274"/>
      <c r="P2086" s="275"/>
      <c r="Q2086" s="275"/>
      <c r="R2086" s="275"/>
      <c r="S2086" s="232" t="str">
        <f t="array" ref="S2086">XLOOKUP(E2086,PESOS!$A$2:$A2624,PESOS!$E$2:$E2624,"")</f>
        <v/>
      </c>
      <c r="V2086" s="277"/>
      <c r="W2086" s="233"/>
    </row>
    <row r="2087">
      <c r="B2087" s="269"/>
      <c r="C2087" s="223"/>
      <c r="E2087" s="223"/>
      <c r="G2087" s="189"/>
      <c r="H2087" s="189"/>
      <c r="I2087" s="270"/>
      <c r="J2087" s="270"/>
      <c r="K2087" s="270"/>
      <c r="L2087" s="271"/>
      <c r="M2087" s="279"/>
      <c r="N2087" s="282"/>
      <c r="O2087" s="274"/>
      <c r="P2087" s="275"/>
      <c r="Q2087" s="275"/>
      <c r="R2087" s="275"/>
      <c r="S2087" s="232" t="str">
        <f t="array" ref="S2087">XLOOKUP(E2087,PESOS!$A$2:$A2624,PESOS!$E$2:$E2624,"")</f>
        <v/>
      </c>
      <c r="V2087" s="277"/>
      <c r="W2087" s="233"/>
    </row>
    <row r="2088">
      <c r="B2088" s="269"/>
      <c r="C2088" s="223"/>
      <c r="E2088" s="223"/>
      <c r="G2088" s="189"/>
      <c r="H2088" s="189"/>
      <c r="I2088" s="270"/>
      <c r="J2088" s="270"/>
      <c r="K2088" s="270"/>
      <c r="L2088" s="271"/>
      <c r="M2088" s="279"/>
      <c r="N2088" s="282"/>
      <c r="O2088" s="274"/>
      <c r="P2088" s="275"/>
      <c r="Q2088" s="275"/>
      <c r="R2088" s="275"/>
      <c r="S2088" s="232" t="str">
        <f t="array" ref="S2088">XLOOKUP(E2088,PESOS!$A$2:$A2624,PESOS!$E$2:$E2624,"")</f>
        <v/>
      </c>
      <c r="V2088" s="277"/>
      <c r="W2088" s="233"/>
    </row>
    <row r="2089">
      <c r="B2089" s="269"/>
      <c r="C2089" s="223"/>
      <c r="E2089" s="223"/>
      <c r="G2089" s="189"/>
      <c r="H2089" s="189"/>
      <c r="I2089" s="270"/>
      <c r="J2089" s="270"/>
      <c r="K2089" s="270"/>
      <c r="L2089" s="271"/>
      <c r="M2089" s="279"/>
      <c r="N2089" s="282"/>
      <c r="O2089" s="274"/>
      <c r="P2089" s="275"/>
      <c r="Q2089" s="275"/>
      <c r="R2089" s="275"/>
      <c r="S2089" s="232" t="str">
        <f t="array" ref="S2089">XLOOKUP(E2089,PESOS!$A$2:$A2624,PESOS!$E$2:$E2624,"")</f>
        <v/>
      </c>
      <c r="V2089" s="277"/>
      <c r="W2089" s="233"/>
    </row>
    <row r="2090">
      <c r="B2090" s="269"/>
      <c r="C2090" s="223"/>
      <c r="E2090" s="223"/>
      <c r="G2090" s="189"/>
      <c r="H2090" s="189"/>
      <c r="I2090" s="270"/>
      <c r="J2090" s="270"/>
      <c r="K2090" s="270"/>
      <c r="L2090" s="271"/>
      <c r="M2090" s="279"/>
      <c r="N2090" s="282"/>
      <c r="O2090" s="274"/>
      <c r="P2090" s="275"/>
      <c r="Q2090" s="275"/>
      <c r="R2090" s="275"/>
      <c r="S2090" s="232" t="str">
        <f t="array" ref="S2090">XLOOKUP(E2090,PESOS!$A$2:$A2624,PESOS!$E$2:$E2624,"")</f>
        <v/>
      </c>
      <c r="V2090" s="277"/>
      <c r="W2090" s="233"/>
    </row>
    <row r="2091">
      <c r="B2091" s="269"/>
      <c r="C2091" s="223"/>
      <c r="E2091" s="223"/>
      <c r="G2091" s="189"/>
      <c r="H2091" s="189"/>
      <c r="I2091" s="270"/>
      <c r="J2091" s="270"/>
      <c r="K2091" s="270"/>
      <c r="L2091" s="271"/>
      <c r="M2091" s="279"/>
      <c r="N2091" s="282"/>
      <c r="O2091" s="274"/>
      <c r="P2091" s="275"/>
      <c r="Q2091" s="275"/>
      <c r="R2091" s="275"/>
      <c r="S2091" s="232" t="str">
        <f t="array" ref="S2091">XLOOKUP(E2091,PESOS!$A$2:$A2624,PESOS!$E$2:$E2624,"")</f>
        <v/>
      </c>
      <c r="V2091" s="277"/>
      <c r="W2091" s="233"/>
    </row>
    <row r="2092">
      <c r="B2092" s="269"/>
      <c r="C2092" s="223"/>
      <c r="E2092" s="223"/>
      <c r="G2092" s="189"/>
      <c r="H2092" s="189"/>
      <c r="I2092" s="270"/>
      <c r="J2092" s="270"/>
      <c r="K2092" s="270"/>
      <c r="L2092" s="271"/>
      <c r="M2092" s="279"/>
      <c r="N2092" s="282"/>
      <c r="O2092" s="274"/>
      <c r="P2092" s="275"/>
      <c r="Q2092" s="275"/>
      <c r="R2092" s="275"/>
      <c r="S2092" s="232" t="str">
        <f t="array" ref="S2092">XLOOKUP(E2092,PESOS!$A$2:$A2624,PESOS!$E$2:$E2624,"")</f>
        <v/>
      </c>
      <c r="V2092" s="277"/>
      <c r="W2092" s="233"/>
    </row>
    <row r="2093">
      <c r="B2093" s="269"/>
      <c r="C2093" s="223"/>
      <c r="E2093" s="223"/>
      <c r="G2093" s="189"/>
      <c r="H2093" s="189"/>
      <c r="I2093" s="270"/>
      <c r="J2093" s="270"/>
      <c r="K2093" s="270"/>
      <c r="L2093" s="271"/>
      <c r="M2093" s="279"/>
      <c r="N2093" s="282"/>
      <c r="O2093" s="274"/>
      <c r="P2093" s="275"/>
      <c r="Q2093" s="275"/>
      <c r="R2093" s="275"/>
      <c r="S2093" s="232" t="str">
        <f t="array" ref="S2093">XLOOKUP(E2093,PESOS!$A$2:$A2624,PESOS!$E$2:$E2624,"")</f>
        <v/>
      </c>
      <c r="V2093" s="277"/>
      <c r="W2093" s="233"/>
    </row>
    <row r="2094">
      <c r="B2094" s="269"/>
      <c r="C2094" s="223"/>
      <c r="E2094" s="223"/>
      <c r="G2094" s="189"/>
      <c r="H2094" s="189"/>
      <c r="I2094" s="270"/>
      <c r="J2094" s="270"/>
      <c r="K2094" s="270"/>
      <c r="L2094" s="271"/>
      <c r="M2094" s="279"/>
      <c r="N2094" s="282"/>
      <c r="O2094" s="274"/>
      <c r="P2094" s="275"/>
      <c r="Q2094" s="275"/>
      <c r="R2094" s="275"/>
      <c r="S2094" s="232" t="str">
        <f t="array" ref="S2094">XLOOKUP(E2094,PESOS!$A$2:$A2624,PESOS!$E$2:$E2624,"")</f>
        <v/>
      </c>
      <c r="V2094" s="277"/>
      <c r="W2094" s="233"/>
    </row>
    <row r="2095">
      <c r="B2095" s="269"/>
      <c r="C2095" s="223"/>
      <c r="E2095" s="223"/>
      <c r="G2095" s="189"/>
      <c r="H2095" s="189"/>
      <c r="I2095" s="270"/>
      <c r="J2095" s="270"/>
      <c r="K2095" s="270"/>
      <c r="L2095" s="271"/>
      <c r="M2095" s="279"/>
      <c r="N2095" s="282"/>
      <c r="O2095" s="274"/>
      <c r="P2095" s="275"/>
      <c r="Q2095" s="275"/>
      <c r="R2095" s="275"/>
      <c r="S2095" s="232" t="str">
        <f t="array" ref="S2095">XLOOKUP(E2095,PESOS!$A$2:$A2624,PESOS!$E$2:$E2624,"")</f>
        <v/>
      </c>
      <c r="V2095" s="277"/>
      <c r="W2095" s="233"/>
    </row>
    <row r="2096">
      <c r="B2096" s="269"/>
      <c r="C2096" s="223"/>
      <c r="E2096" s="223"/>
      <c r="G2096" s="189"/>
      <c r="H2096" s="189"/>
      <c r="I2096" s="270"/>
      <c r="J2096" s="270"/>
      <c r="K2096" s="270"/>
      <c r="L2096" s="271"/>
      <c r="M2096" s="279"/>
      <c r="N2096" s="282"/>
      <c r="O2096" s="274"/>
      <c r="P2096" s="275"/>
      <c r="Q2096" s="275"/>
      <c r="R2096" s="275"/>
      <c r="S2096" s="232" t="str">
        <f t="array" ref="S2096">XLOOKUP(E2096,PESOS!$A$2:$A2624,PESOS!$E$2:$E2624,"")</f>
        <v/>
      </c>
      <c r="V2096" s="277"/>
      <c r="W2096" s="233"/>
    </row>
    <row r="2097">
      <c r="B2097" s="269"/>
      <c r="C2097" s="223"/>
      <c r="E2097" s="223"/>
      <c r="G2097" s="189"/>
      <c r="H2097" s="189"/>
      <c r="I2097" s="270"/>
      <c r="J2097" s="270"/>
      <c r="K2097" s="270"/>
      <c r="L2097" s="271"/>
      <c r="M2097" s="279"/>
      <c r="N2097" s="282"/>
      <c r="O2097" s="274"/>
      <c r="P2097" s="275"/>
      <c r="Q2097" s="275"/>
      <c r="R2097" s="275"/>
      <c r="S2097" s="232" t="str">
        <f t="array" ref="S2097">XLOOKUP(E2097,PESOS!$A$2:$A2624,PESOS!$E$2:$E2624,"")</f>
        <v/>
      </c>
      <c r="V2097" s="277"/>
      <c r="W2097" s="233"/>
    </row>
    <row r="2098">
      <c r="B2098" s="269"/>
      <c r="C2098" s="223"/>
      <c r="E2098" s="223"/>
      <c r="G2098" s="189"/>
      <c r="H2098" s="189"/>
      <c r="I2098" s="270"/>
      <c r="J2098" s="270"/>
      <c r="K2098" s="270"/>
      <c r="L2098" s="271"/>
      <c r="M2098" s="279"/>
      <c r="N2098" s="282"/>
      <c r="O2098" s="274"/>
      <c r="P2098" s="275"/>
      <c r="Q2098" s="275"/>
      <c r="R2098" s="275"/>
      <c r="S2098" s="232" t="str">
        <f t="array" ref="S2098">XLOOKUP(E2098,PESOS!$A$2:$A2624,PESOS!$E$2:$E2624,"")</f>
        <v/>
      </c>
      <c r="V2098" s="277"/>
      <c r="W2098" s="233"/>
    </row>
    <row r="2099">
      <c r="B2099" s="269"/>
      <c r="C2099" s="223"/>
      <c r="E2099" s="223"/>
      <c r="G2099" s="189"/>
      <c r="H2099" s="189"/>
      <c r="I2099" s="270"/>
      <c r="J2099" s="270"/>
      <c r="K2099" s="270"/>
      <c r="L2099" s="271"/>
      <c r="M2099" s="279"/>
      <c r="N2099" s="282"/>
      <c r="O2099" s="274"/>
      <c r="P2099" s="275"/>
      <c r="Q2099" s="275"/>
      <c r="R2099" s="275"/>
      <c r="S2099" s="232" t="str">
        <f t="array" ref="S2099">XLOOKUP(E2099,PESOS!$A$2:$A2624,PESOS!$E$2:$E2624,"")</f>
        <v/>
      </c>
      <c r="V2099" s="277"/>
      <c r="W2099" s="233"/>
    </row>
    <row r="2100">
      <c r="B2100" s="269"/>
      <c r="C2100" s="223"/>
      <c r="E2100" s="223"/>
      <c r="G2100" s="189"/>
      <c r="H2100" s="189"/>
      <c r="I2100" s="270"/>
      <c r="J2100" s="270"/>
      <c r="K2100" s="270"/>
      <c r="L2100" s="271"/>
      <c r="M2100" s="279"/>
      <c r="N2100" s="282"/>
      <c r="O2100" s="274"/>
      <c r="P2100" s="275"/>
      <c r="Q2100" s="275"/>
      <c r="R2100" s="275"/>
      <c r="S2100" s="232" t="str">
        <f t="array" ref="S2100">XLOOKUP(E2100,PESOS!$A$2:$A2624,PESOS!$E$2:$E2624,"")</f>
        <v/>
      </c>
      <c r="V2100" s="277"/>
      <c r="W2100" s="233"/>
    </row>
    <row r="2101">
      <c r="B2101" s="269"/>
      <c r="C2101" s="223"/>
      <c r="E2101" s="223"/>
      <c r="G2101" s="189"/>
      <c r="H2101" s="189"/>
      <c r="I2101" s="270"/>
      <c r="J2101" s="270"/>
      <c r="K2101" s="270"/>
      <c r="L2101" s="271"/>
      <c r="M2101" s="279"/>
      <c r="N2101" s="282"/>
      <c r="O2101" s="274"/>
      <c r="P2101" s="275"/>
      <c r="Q2101" s="275"/>
      <c r="R2101" s="275"/>
      <c r="S2101" s="232" t="str">
        <f t="array" ref="S2101">XLOOKUP(E2101,PESOS!$A$2:$A2624,PESOS!$E$2:$E2624,"")</f>
        <v/>
      </c>
      <c r="V2101" s="277"/>
      <c r="W2101" s="233"/>
    </row>
    <row r="2102">
      <c r="B2102" s="269"/>
      <c r="C2102" s="223"/>
      <c r="E2102" s="223"/>
      <c r="G2102" s="189"/>
      <c r="H2102" s="189"/>
      <c r="I2102" s="270"/>
      <c r="J2102" s="270"/>
      <c r="K2102" s="270"/>
      <c r="L2102" s="271"/>
      <c r="M2102" s="279"/>
      <c r="N2102" s="282"/>
      <c r="O2102" s="274"/>
      <c r="P2102" s="275"/>
      <c r="Q2102" s="275"/>
      <c r="R2102" s="275"/>
      <c r="S2102" s="232" t="str">
        <f t="array" ref="S2102">XLOOKUP(E2102,PESOS!$A$2:$A2624,PESOS!$E$2:$E2624,"")</f>
        <v/>
      </c>
      <c r="V2102" s="277"/>
      <c r="W2102" s="233"/>
    </row>
    <row r="2103">
      <c r="B2103" s="269"/>
      <c r="C2103" s="223"/>
      <c r="E2103" s="223"/>
      <c r="G2103" s="189"/>
      <c r="H2103" s="189"/>
      <c r="I2103" s="270"/>
      <c r="J2103" s="270"/>
      <c r="K2103" s="270"/>
      <c r="L2103" s="271"/>
      <c r="M2103" s="279"/>
      <c r="N2103" s="282"/>
      <c r="O2103" s="274"/>
      <c r="P2103" s="275"/>
      <c r="Q2103" s="275"/>
      <c r="R2103" s="275"/>
      <c r="S2103" s="232" t="str">
        <f t="array" ref="S2103">XLOOKUP(E2103,PESOS!$A$2:$A2624,PESOS!$E$2:$E2624,"")</f>
        <v/>
      </c>
      <c r="V2103" s="277"/>
      <c r="W2103" s="233"/>
    </row>
    <row r="2104">
      <c r="B2104" s="269"/>
      <c r="C2104" s="223"/>
      <c r="E2104" s="223"/>
      <c r="G2104" s="189"/>
      <c r="H2104" s="189"/>
      <c r="I2104" s="270"/>
      <c r="J2104" s="270"/>
      <c r="K2104" s="270"/>
      <c r="L2104" s="271"/>
      <c r="M2104" s="279"/>
      <c r="N2104" s="282"/>
      <c r="O2104" s="274"/>
      <c r="P2104" s="275"/>
      <c r="Q2104" s="275"/>
      <c r="R2104" s="275"/>
      <c r="S2104" s="232" t="str">
        <f t="array" ref="S2104">XLOOKUP(E2104,PESOS!$A$2:$A2624,PESOS!$E$2:$E2624,"")</f>
        <v/>
      </c>
      <c r="V2104" s="277"/>
      <c r="W2104" s="233"/>
    </row>
    <row r="2105">
      <c r="B2105" s="269"/>
      <c r="C2105" s="223"/>
      <c r="E2105" s="223"/>
      <c r="G2105" s="189"/>
      <c r="H2105" s="189"/>
      <c r="I2105" s="270"/>
      <c r="J2105" s="270"/>
      <c r="K2105" s="270"/>
      <c r="L2105" s="271"/>
      <c r="M2105" s="279"/>
      <c r="N2105" s="282"/>
      <c r="O2105" s="274"/>
      <c r="P2105" s="275"/>
      <c r="Q2105" s="275"/>
      <c r="R2105" s="275"/>
      <c r="S2105" s="232" t="str">
        <f t="array" ref="S2105">XLOOKUP(E2105,PESOS!$A$2:$A2624,PESOS!$E$2:$E2624,"")</f>
        <v/>
      </c>
      <c r="V2105" s="277"/>
      <c r="W2105" s="233"/>
    </row>
    <row r="2106">
      <c r="B2106" s="269"/>
      <c r="C2106" s="223"/>
      <c r="E2106" s="223"/>
      <c r="G2106" s="189"/>
      <c r="H2106" s="189"/>
      <c r="I2106" s="270"/>
      <c r="J2106" s="270"/>
      <c r="K2106" s="270"/>
      <c r="L2106" s="271"/>
      <c r="M2106" s="279"/>
      <c r="N2106" s="282"/>
      <c r="O2106" s="274"/>
      <c r="P2106" s="275"/>
      <c r="Q2106" s="275"/>
      <c r="R2106" s="275"/>
      <c r="S2106" s="232" t="str">
        <f t="array" ref="S2106">XLOOKUP(E2106,PESOS!$A$2:$A2624,PESOS!$E$2:$E2624,"")</f>
        <v/>
      </c>
      <c r="V2106" s="277"/>
      <c r="W2106" s="233"/>
    </row>
    <row r="2107">
      <c r="B2107" s="269"/>
      <c r="C2107" s="223"/>
      <c r="E2107" s="223"/>
      <c r="G2107" s="189"/>
      <c r="H2107" s="189"/>
      <c r="I2107" s="270"/>
      <c r="J2107" s="270"/>
      <c r="K2107" s="270"/>
      <c r="L2107" s="271"/>
      <c r="M2107" s="279"/>
      <c r="N2107" s="282"/>
      <c r="O2107" s="274"/>
      <c r="P2107" s="275"/>
      <c r="Q2107" s="275"/>
      <c r="R2107" s="275"/>
      <c r="S2107" s="232" t="str">
        <f t="array" ref="S2107">XLOOKUP(E2107,PESOS!$A$2:$A2624,PESOS!$E$2:$E2624,"")</f>
        <v/>
      </c>
      <c r="V2107" s="277"/>
      <c r="W2107" s="233"/>
    </row>
    <row r="2108">
      <c r="B2108" s="269"/>
      <c r="C2108" s="223"/>
      <c r="E2108" s="223"/>
      <c r="G2108" s="189"/>
      <c r="H2108" s="189"/>
      <c r="I2108" s="270"/>
      <c r="J2108" s="270"/>
      <c r="K2108" s="270"/>
      <c r="L2108" s="271"/>
      <c r="M2108" s="279"/>
      <c r="N2108" s="282"/>
      <c r="O2108" s="274"/>
      <c r="P2108" s="275"/>
      <c r="Q2108" s="275"/>
      <c r="R2108" s="275"/>
      <c r="S2108" s="232" t="str">
        <f t="array" ref="S2108">XLOOKUP(E2108,PESOS!$A$2:$A2624,PESOS!$E$2:$E2624,"")</f>
        <v/>
      </c>
      <c r="V2108" s="277"/>
      <c r="W2108" s="233"/>
    </row>
    <row r="2109">
      <c r="B2109" s="269"/>
      <c r="C2109" s="223"/>
      <c r="E2109" s="223"/>
      <c r="G2109" s="189"/>
      <c r="H2109" s="189"/>
      <c r="I2109" s="270"/>
      <c r="J2109" s="270"/>
      <c r="K2109" s="270"/>
      <c r="L2109" s="271"/>
      <c r="M2109" s="279"/>
      <c r="N2109" s="282"/>
      <c r="O2109" s="274"/>
      <c r="P2109" s="275"/>
      <c r="Q2109" s="275"/>
      <c r="R2109" s="275"/>
      <c r="S2109" s="232" t="str">
        <f t="array" ref="S2109">XLOOKUP(E2109,PESOS!$A$2:$A2624,PESOS!$E$2:$E2624,"")</f>
        <v/>
      </c>
      <c r="V2109" s="277"/>
      <c r="W2109" s="233"/>
    </row>
    <row r="2110">
      <c r="B2110" s="269"/>
      <c r="C2110" s="223"/>
      <c r="E2110" s="223"/>
      <c r="G2110" s="189"/>
      <c r="H2110" s="189"/>
      <c r="I2110" s="270"/>
      <c r="J2110" s="270"/>
      <c r="K2110" s="270"/>
      <c r="L2110" s="271"/>
      <c r="M2110" s="279"/>
      <c r="N2110" s="282"/>
      <c r="O2110" s="274"/>
      <c r="P2110" s="275"/>
      <c r="Q2110" s="275"/>
      <c r="R2110" s="275"/>
      <c r="S2110" s="232" t="str">
        <f t="array" ref="S2110">XLOOKUP(E2110,PESOS!$A$2:$A2624,PESOS!$E$2:$E2624,"")</f>
        <v/>
      </c>
      <c r="V2110" s="277"/>
      <c r="W2110" s="233"/>
    </row>
    <row r="2111">
      <c r="B2111" s="269"/>
      <c r="C2111" s="223"/>
      <c r="E2111" s="223"/>
      <c r="G2111" s="189"/>
      <c r="H2111" s="189"/>
      <c r="I2111" s="270"/>
      <c r="J2111" s="270"/>
      <c r="K2111" s="270"/>
      <c r="L2111" s="271"/>
      <c r="M2111" s="279"/>
      <c r="N2111" s="282"/>
      <c r="O2111" s="274"/>
      <c r="P2111" s="275"/>
      <c r="Q2111" s="275"/>
      <c r="R2111" s="275"/>
      <c r="S2111" s="232" t="str">
        <f t="array" ref="S2111">XLOOKUP(E2111,PESOS!$A$2:$A2624,PESOS!$E$2:$E2624,"")</f>
        <v/>
      </c>
      <c r="V2111" s="277"/>
      <c r="W2111" s="233"/>
    </row>
    <row r="2112">
      <c r="B2112" s="269"/>
      <c r="C2112" s="223"/>
      <c r="E2112" s="223"/>
      <c r="G2112" s="189"/>
      <c r="H2112" s="189"/>
      <c r="I2112" s="270"/>
      <c r="J2112" s="270"/>
      <c r="K2112" s="270"/>
      <c r="L2112" s="271"/>
      <c r="M2112" s="279"/>
      <c r="N2112" s="282"/>
      <c r="O2112" s="274"/>
      <c r="P2112" s="275"/>
      <c r="Q2112" s="275"/>
      <c r="R2112" s="275"/>
      <c r="S2112" s="232" t="str">
        <f t="array" ref="S2112">XLOOKUP(E2112,PESOS!$A$2:$A2624,PESOS!$E$2:$E2624,"")</f>
        <v/>
      </c>
      <c r="V2112" s="277"/>
      <c r="W2112" s="233"/>
    </row>
    <row r="2113">
      <c r="B2113" s="269"/>
      <c r="C2113" s="223"/>
      <c r="E2113" s="223"/>
      <c r="G2113" s="189"/>
      <c r="H2113" s="189"/>
      <c r="I2113" s="270"/>
      <c r="J2113" s="270"/>
      <c r="K2113" s="270"/>
      <c r="L2113" s="271"/>
      <c r="M2113" s="279"/>
      <c r="N2113" s="282"/>
      <c r="O2113" s="274"/>
      <c r="P2113" s="275"/>
      <c r="Q2113" s="275"/>
      <c r="R2113" s="275"/>
      <c r="S2113" s="232" t="str">
        <f t="array" ref="S2113">XLOOKUP(E2113,PESOS!$A$2:$A2624,PESOS!$E$2:$E2624,"")</f>
        <v/>
      </c>
      <c r="V2113" s="277"/>
      <c r="W2113" s="233"/>
    </row>
    <row r="2114">
      <c r="B2114" s="269"/>
      <c r="C2114" s="223"/>
      <c r="E2114" s="223"/>
      <c r="G2114" s="189"/>
      <c r="H2114" s="189"/>
      <c r="I2114" s="270"/>
      <c r="J2114" s="270"/>
      <c r="K2114" s="270"/>
      <c r="L2114" s="271"/>
      <c r="M2114" s="279"/>
      <c r="N2114" s="282"/>
      <c r="O2114" s="274"/>
      <c r="P2114" s="275"/>
      <c r="Q2114" s="275"/>
      <c r="R2114" s="275"/>
      <c r="S2114" s="232" t="str">
        <f t="array" ref="S2114">XLOOKUP(E2114,PESOS!$A$2:$A2624,PESOS!$E$2:$E2624,"")</f>
        <v/>
      </c>
      <c r="V2114" s="277"/>
      <c r="W2114" s="233"/>
    </row>
    <row r="2115">
      <c r="B2115" s="269"/>
      <c r="C2115" s="223"/>
      <c r="E2115" s="223"/>
      <c r="G2115" s="189"/>
      <c r="H2115" s="189"/>
      <c r="I2115" s="270"/>
      <c r="J2115" s="270"/>
      <c r="K2115" s="270"/>
      <c r="L2115" s="271"/>
      <c r="M2115" s="279"/>
      <c r="N2115" s="282"/>
      <c r="O2115" s="274"/>
      <c r="P2115" s="275"/>
      <c r="Q2115" s="275"/>
      <c r="R2115" s="275"/>
      <c r="S2115" s="232" t="str">
        <f t="array" ref="S2115">XLOOKUP(E2115,PESOS!$A$2:$A2624,PESOS!$E$2:$E2624,"")</f>
        <v/>
      </c>
      <c r="V2115" s="277"/>
      <c r="W2115" s="233"/>
    </row>
    <row r="2116">
      <c r="B2116" s="269"/>
      <c r="C2116" s="223"/>
      <c r="E2116" s="223"/>
      <c r="G2116" s="189"/>
      <c r="H2116" s="189"/>
      <c r="I2116" s="270"/>
      <c r="J2116" s="270"/>
      <c r="K2116" s="270"/>
      <c r="L2116" s="271"/>
      <c r="M2116" s="279"/>
      <c r="N2116" s="282"/>
      <c r="O2116" s="274"/>
      <c r="P2116" s="275"/>
      <c r="Q2116" s="275"/>
      <c r="R2116" s="275"/>
      <c r="S2116" s="232" t="str">
        <f t="array" ref="S2116">XLOOKUP(E2116,PESOS!$A$2:$A2624,PESOS!$E$2:$E2624,"")</f>
        <v/>
      </c>
      <c r="V2116" s="277"/>
      <c r="W2116" s="233"/>
    </row>
    <row r="2117">
      <c r="B2117" s="269"/>
      <c r="C2117" s="223"/>
      <c r="E2117" s="223"/>
      <c r="G2117" s="189"/>
      <c r="H2117" s="189"/>
      <c r="I2117" s="270"/>
      <c r="J2117" s="270"/>
      <c r="K2117" s="270"/>
      <c r="L2117" s="271"/>
      <c r="M2117" s="279"/>
      <c r="N2117" s="282"/>
      <c r="O2117" s="274"/>
      <c r="P2117" s="275"/>
      <c r="Q2117" s="275"/>
      <c r="R2117" s="275"/>
      <c r="S2117" s="232" t="str">
        <f t="array" ref="S2117">XLOOKUP(E2117,PESOS!$A$2:$A2624,PESOS!$E$2:$E2624,"")</f>
        <v/>
      </c>
      <c r="V2117" s="277"/>
      <c r="W2117" s="233"/>
    </row>
    <row r="2118">
      <c r="B2118" s="269"/>
      <c r="C2118" s="223"/>
      <c r="E2118" s="223"/>
      <c r="G2118" s="189"/>
      <c r="H2118" s="189"/>
      <c r="I2118" s="270"/>
      <c r="J2118" s="270"/>
      <c r="K2118" s="270"/>
      <c r="L2118" s="271"/>
      <c r="M2118" s="279"/>
      <c r="N2118" s="282"/>
      <c r="O2118" s="274"/>
      <c r="P2118" s="275"/>
      <c r="Q2118" s="275"/>
      <c r="R2118" s="275"/>
      <c r="S2118" s="232" t="str">
        <f t="array" ref="S2118">XLOOKUP(E2118,PESOS!$A$2:$A2624,PESOS!$E$2:$E2624,"")</f>
        <v/>
      </c>
      <c r="V2118" s="277"/>
      <c r="W2118" s="233"/>
    </row>
    <row r="2119">
      <c r="B2119" s="269"/>
      <c r="C2119" s="223"/>
      <c r="E2119" s="223"/>
      <c r="G2119" s="189"/>
      <c r="H2119" s="189"/>
      <c r="I2119" s="270"/>
      <c r="J2119" s="270"/>
      <c r="K2119" s="270"/>
      <c r="L2119" s="271"/>
      <c r="M2119" s="279"/>
      <c r="N2119" s="282"/>
      <c r="O2119" s="274"/>
      <c r="P2119" s="275"/>
      <c r="Q2119" s="275"/>
      <c r="R2119" s="275"/>
      <c r="S2119" s="232" t="str">
        <f t="array" ref="S2119">XLOOKUP(E2119,PESOS!$A$2:$A2624,PESOS!$E$2:$E2624,"")</f>
        <v/>
      </c>
      <c r="V2119" s="277"/>
      <c r="W2119" s="233"/>
    </row>
    <row r="2120">
      <c r="B2120" s="269"/>
      <c r="C2120" s="223"/>
      <c r="E2120" s="223"/>
      <c r="G2120" s="189"/>
      <c r="H2120" s="189"/>
      <c r="I2120" s="270"/>
      <c r="J2120" s="270"/>
      <c r="K2120" s="270"/>
      <c r="L2120" s="271"/>
      <c r="M2120" s="279"/>
      <c r="N2120" s="282"/>
      <c r="O2120" s="274"/>
      <c r="P2120" s="275"/>
      <c r="Q2120" s="275"/>
      <c r="R2120" s="275"/>
      <c r="S2120" s="232" t="str">
        <f t="array" ref="S2120">XLOOKUP(E2120,PESOS!$A$2:$A2624,PESOS!$E$2:$E2624,"")</f>
        <v/>
      </c>
      <c r="V2120" s="277"/>
      <c r="W2120" s="233"/>
    </row>
    <row r="2121">
      <c r="B2121" s="269"/>
      <c r="C2121" s="223"/>
      <c r="E2121" s="223"/>
      <c r="G2121" s="189"/>
      <c r="H2121" s="189"/>
      <c r="I2121" s="270"/>
      <c r="J2121" s="270"/>
      <c r="K2121" s="270"/>
      <c r="L2121" s="271"/>
      <c r="M2121" s="279"/>
      <c r="N2121" s="282"/>
      <c r="O2121" s="274"/>
      <c r="P2121" s="275"/>
      <c r="Q2121" s="275"/>
      <c r="R2121" s="275"/>
      <c r="S2121" s="232" t="str">
        <f t="array" ref="S2121">XLOOKUP(E2121,PESOS!$A$2:$A2624,PESOS!$E$2:$E2624,"")</f>
        <v/>
      </c>
      <c r="V2121" s="277"/>
      <c r="W2121" s="233"/>
    </row>
    <row r="2122">
      <c r="B2122" s="269"/>
      <c r="C2122" s="223"/>
      <c r="E2122" s="223"/>
      <c r="G2122" s="189"/>
      <c r="H2122" s="189"/>
      <c r="I2122" s="270"/>
      <c r="J2122" s="270"/>
      <c r="K2122" s="270"/>
      <c r="L2122" s="271"/>
      <c r="M2122" s="279"/>
      <c r="N2122" s="282"/>
      <c r="O2122" s="274"/>
      <c r="P2122" s="275"/>
      <c r="Q2122" s="275"/>
      <c r="R2122" s="275"/>
      <c r="S2122" s="232" t="str">
        <f t="array" ref="S2122">XLOOKUP(E2122,PESOS!$A$2:$A2624,PESOS!$E$2:$E2624,"")</f>
        <v/>
      </c>
      <c r="V2122" s="277"/>
      <c r="W2122" s="233"/>
    </row>
    <row r="2123">
      <c r="B2123" s="269"/>
      <c r="C2123" s="223"/>
      <c r="E2123" s="223"/>
      <c r="G2123" s="189"/>
      <c r="H2123" s="189"/>
      <c r="I2123" s="270"/>
      <c r="J2123" s="270"/>
      <c r="K2123" s="270"/>
      <c r="L2123" s="271"/>
      <c r="M2123" s="279"/>
      <c r="N2123" s="282"/>
      <c r="O2123" s="274"/>
      <c r="P2123" s="275"/>
      <c r="Q2123" s="275"/>
      <c r="R2123" s="275"/>
      <c r="S2123" s="232" t="str">
        <f t="array" ref="S2123">XLOOKUP(E2123,PESOS!$A$2:$A2624,PESOS!$E$2:$E2624,"")</f>
        <v/>
      </c>
      <c r="V2123" s="277"/>
      <c r="W2123" s="233"/>
    </row>
    <row r="2124">
      <c r="B2124" s="269"/>
      <c r="C2124" s="223"/>
      <c r="E2124" s="223"/>
      <c r="G2124" s="189"/>
      <c r="H2124" s="189"/>
      <c r="I2124" s="270"/>
      <c r="J2124" s="270"/>
      <c r="K2124" s="270"/>
      <c r="L2124" s="271"/>
      <c r="M2124" s="279"/>
      <c r="N2124" s="282"/>
      <c r="O2124" s="274"/>
      <c r="P2124" s="275"/>
      <c r="Q2124" s="275"/>
      <c r="R2124" s="275"/>
      <c r="S2124" s="232" t="str">
        <f t="array" ref="S2124">XLOOKUP(E2124,PESOS!$A$2:$A2624,PESOS!$E$2:$E2624,"")</f>
        <v/>
      </c>
      <c r="V2124" s="277"/>
      <c r="W2124" s="233"/>
    </row>
    <row r="2125">
      <c r="B2125" s="269"/>
      <c r="C2125" s="223"/>
      <c r="E2125" s="223"/>
      <c r="G2125" s="189"/>
      <c r="H2125" s="189"/>
      <c r="I2125" s="270"/>
      <c r="J2125" s="270"/>
      <c r="K2125" s="270"/>
      <c r="L2125" s="271"/>
      <c r="M2125" s="279"/>
      <c r="N2125" s="282"/>
      <c r="O2125" s="274"/>
      <c r="P2125" s="275"/>
      <c r="Q2125" s="275"/>
      <c r="R2125" s="275"/>
      <c r="S2125" s="232" t="str">
        <f t="array" ref="S2125">XLOOKUP(E2125,PESOS!$A$2:$A2624,PESOS!$E$2:$E2624,"")</f>
        <v/>
      </c>
      <c r="V2125" s="277"/>
      <c r="W2125" s="233"/>
    </row>
    <row r="2126">
      <c r="B2126" s="269"/>
      <c r="C2126" s="223"/>
      <c r="E2126" s="223"/>
      <c r="G2126" s="189"/>
      <c r="H2126" s="189"/>
      <c r="I2126" s="270"/>
      <c r="J2126" s="270"/>
      <c r="K2126" s="270"/>
      <c r="L2126" s="271"/>
      <c r="M2126" s="279"/>
      <c r="N2126" s="282"/>
      <c r="O2126" s="274"/>
      <c r="P2126" s="275"/>
      <c r="Q2126" s="275"/>
      <c r="R2126" s="275"/>
      <c r="S2126" s="232" t="str">
        <f t="array" ref="S2126">XLOOKUP(E2126,PESOS!$A$2:$A2624,PESOS!$E$2:$E2624,"")</f>
        <v/>
      </c>
      <c r="V2126" s="277"/>
      <c r="W2126" s="233"/>
    </row>
    <row r="2127">
      <c r="B2127" s="269"/>
      <c r="C2127" s="223"/>
      <c r="E2127" s="223"/>
      <c r="G2127" s="189"/>
      <c r="H2127" s="189"/>
      <c r="I2127" s="270"/>
      <c r="J2127" s="270"/>
      <c r="K2127" s="270"/>
      <c r="L2127" s="271"/>
      <c r="M2127" s="279"/>
      <c r="N2127" s="282"/>
      <c r="O2127" s="274"/>
      <c r="P2127" s="275"/>
      <c r="Q2127" s="275"/>
      <c r="R2127" s="275"/>
      <c r="S2127" s="232" t="str">
        <f t="array" ref="S2127">XLOOKUP(E2127,PESOS!$A$2:$A2624,PESOS!$E$2:$E2624,"")</f>
        <v/>
      </c>
      <c r="V2127" s="277"/>
      <c r="W2127" s="233"/>
    </row>
    <row r="2128">
      <c r="B2128" s="269"/>
      <c r="C2128" s="223"/>
      <c r="E2128" s="223"/>
      <c r="G2128" s="189"/>
      <c r="H2128" s="189"/>
      <c r="I2128" s="270"/>
      <c r="J2128" s="270"/>
      <c r="K2128" s="270"/>
      <c r="L2128" s="271"/>
      <c r="M2128" s="279"/>
      <c r="N2128" s="282"/>
      <c r="O2128" s="274"/>
      <c r="P2128" s="275"/>
      <c r="Q2128" s="275"/>
      <c r="R2128" s="275"/>
      <c r="S2128" s="232" t="str">
        <f t="array" ref="S2128">XLOOKUP(E2128,PESOS!$A$2:$A2624,PESOS!$E$2:$E2624,"")</f>
        <v/>
      </c>
      <c r="V2128" s="277"/>
      <c r="W2128" s="233"/>
    </row>
    <row r="2129">
      <c r="B2129" s="269"/>
      <c r="C2129" s="223"/>
      <c r="E2129" s="223"/>
      <c r="G2129" s="189"/>
      <c r="H2129" s="189"/>
      <c r="I2129" s="270"/>
      <c r="J2129" s="270"/>
      <c r="K2129" s="270"/>
      <c r="L2129" s="271"/>
      <c r="M2129" s="279"/>
      <c r="N2129" s="282"/>
      <c r="O2129" s="274"/>
      <c r="P2129" s="275"/>
      <c r="Q2129" s="275"/>
      <c r="R2129" s="275"/>
      <c r="S2129" s="232" t="str">
        <f t="array" ref="S2129">XLOOKUP(E2129,PESOS!$A$2:$A2624,PESOS!$E$2:$E2624,"")</f>
        <v/>
      </c>
      <c r="V2129" s="277"/>
      <c r="W2129" s="233"/>
    </row>
    <row r="2130">
      <c r="B2130" s="269"/>
      <c r="C2130" s="223"/>
      <c r="E2130" s="223"/>
      <c r="G2130" s="189"/>
      <c r="H2130" s="189"/>
      <c r="I2130" s="270"/>
      <c r="J2130" s="270"/>
      <c r="K2130" s="270"/>
      <c r="L2130" s="271"/>
      <c r="M2130" s="279"/>
      <c r="N2130" s="282"/>
      <c r="O2130" s="274"/>
      <c r="P2130" s="275"/>
      <c r="Q2130" s="275"/>
      <c r="R2130" s="275"/>
      <c r="S2130" s="232" t="str">
        <f t="array" ref="S2130">XLOOKUP(E2130,PESOS!$A$2:$A2624,PESOS!$E$2:$E2624,"")</f>
        <v/>
      </c>
      <c r="V2130" s="277"/>
      <c r="W2130" s="233"/>
    </row>
    <row r="2131">
      <c r="B2131" s="269"/>
      <c r="C2131" s="223"/>
      <c r="E2131" s="223"/>
      <c r="G2131" s="189"/>
      <c r="H2131" s="189"/>
      <c r="I2131" s="270"/>
      <c r="J2131" s="270"/>
      <c r="K2131" s="270"/>
      <c r="L2131" s="271"/>
      <c r="M2131" s="279"/>
      <c r="N2131" s="282"/>
      <c r="O2131" s="274"/>
      <c r="P2131" s="275"/>
      <c r="Q2131" s="275"/>
      <c r="R2131" s="275"/>
      <c r="S2131" s="232" t="str">
        <f t="array" ref="S2131">XLOOKUP(E2131,PESOS!$A$2:$A2624,PESOS!$E$2:$E2624,"")</f>
        <v/>
      </c>
      <c r="V2131" s="277"/>
      <c r="W2131" s="233"/>
    </row>
    <row r="2132">
      <c r="B2132" s="269"/>
      <c r="C2132" s="223"/>
      <c r="E2132" s="223"/>
      <c r="G2132" s="189"/>
      <c r="H2132" s="189"/>
      <c r="I2132" s="270"/>
      <c r="J2132" s="270"/>
      <c r="K2132" s="270"/>
      <c r="L2132" s="271"/>
      <c r="M2132" s="279"/>
      <c r="N2132" s="282"/>
      <c r="O2132" s="274"/>
      <c r="P2132" s="275"/>
      <c r="Q2132" s="275"/>
      <c r="R2132" s="275"/>
      <c r="S2132" s="232" t="str">
        <f t="array" ref="S2132">XLOOKUP(E2132,PESOS!$A$2:$A2624,PESOS!$E$2:$E2624,"")</f>
        <v/>
      </c>
      <c r="V2132" s="277"/>
      <c r="W2132" s="233"/>
    </row>
    <row r="2133">
      <c r="B2133" s="269"/>
      <c r="C2133" s="223"/>
      <c r="E2133" s="223"/>
      <c r="G2133" s="189"/>
      <c r="H2133" s="189"/>
      <c r="I2133" s="270"/>
      <c r="J2133" s="270"/>
      <c r="K2133" s="270"/>
      <c r="L2133" s="271"/>
      <c r="M2133" s="279"/>
      <c r="N2133" s="282"/>
      <c r="O2133" s="274"/>
      <c r="P2133" s="275"/>
      <c r="Q2133" s="275"/>
      <c r="R2133" s="275"/>
      <c r="S2133" s="232" t="str">
        <f t="array" ref="S2133">XLOOKUP(E2133,PESOS!$A$2:$A2624,PESOS!$E$2:$E2624,"")</f>
        <v/>
      </c>
      <c r="V2133" s="277"/>
      <c r="W2133" s="233"/>
    </row>
    <row r="2134">
      <c r="B2134" s="269"/>
      <c r="C2134" s="223"/>
      <c r="E2134" s="223"/>
      <c r="G2134" s="189"/>
      <c r="H2134" s="189"/>
      <c r="I2134" s="270"/>
      <c r="J2134" s="270"/>
      <c r="K2134" s="270"/>
      <c r="L2134" s="271"/>
      <c r="M2134" s="279"/>
      <c r="N2134" s="282"/>
      <c r="O2134" s="274"/>
      <c r="P2134" s="275"/>
      <c r="Q2134" s="275"/>
      <c r="R2134" s="275"/>
      <c r="S2134" s="232" t="str">
        <f t="array" ref="S2134">XLOOKUP(E2134,PESOS!$A$2:$A2624,PESOS!$E$2:$E2624,"")</f>
        <v/>
      </c>
      <c r="V2134" s="277"/>
      <c r="W2134" s="233"/>
    </row>
    <row r="2135">
      <c r="B2135" s="269"/>
      <c r="C2135" s="223"/>
      <c r="E2135" s="223"/>
      <c r="G2135" s="189"/>
      <c r="H2135" s="189"/>
      <c r="I2135" s="270"/>
      <c r="J2135" s="270"/>
      <c r="K2135" s="270"/>
      <c r="L2135" s="271"/>
      <c r="M2135" s="279"/>
      <c r="N2135" s="282"/>
      <c r="O2135" s="274"/>
      <c r="P2135" s="275"/>
      <c r="Q2135" s="275"/>
      <c r="R2135" s="275"/>
      <c r="S2135" s="232" t="str">
        <f t="array" ref="S2135">XLOOKUP(E2135,PESOS!$A$2:$A2624,PESOS!$E$2:$E2624,"")</f>
        <v/>
      </c>
      <c r="V2135" s="277"/>
      <c r="W2135" s="233"/>
    </row>
    <row r="2136">
      <c r="B2136" s="269"/>
      <c r="C2136" s="223"/>
      <c r="E2136" s="223"/>
      <c r="G2136" s="189"/>
      <c r="H2136" s="189"/>
      <c r="I2136" s="270"/>
      <c r="J2136" s="270"/>
      <c r="K2136" s="270"/>
      <c r="L2136" s="271"/>
      <c r="M2136" s="279"/>
      <c r="N2136" s="282"/>
      <c r="O2136" s="274"/>
      <c r="P2136" s="275"/>
      <c r="Q2136" s="275"/>
      <c r="R2136" s="275"/>
      <c r="S2136" s="232" t="str">
        <f t="array" ref="S2136">XLOOKUP(E2136,PESOS!$A$2:$A2624,PESOS!$E$2:$E2624,"")</f>
        <v/>
      </c>
      <c r="V2136" s="277"/>
      <c r="W2136" s="233"/>
    </row>
    <row r="2137">
      <c r="B2137" s="269"/>
      <c r="C2137" s="223"/>
      <c r="E2137" s="223"/>
      <c r="G2137" s="189"/>
      <c r="H2137" s="189"/>
      <c r="I2137" s="270"/>
      <c r="J2137" s="270"/>
      <c r="K2137" s="270"/>
      <c r="L2137" s="271"/>
      <c r="M2137" s="279"/>
      <c r="N2137" s="282"/>
      <c r="O2137" s="274"/>
      <c r="P2137" s="275"/>
      <c r="Q2137" s="275"/>
      <c r="R2137" s="275"/>
      <c r="S2137" s="232" t="str">
        <f t="array" ref="S2137">XLOOKUP(E2137,PESOS!$A$2:$A2624,PESOS!$E$2:$E2624,"")</f>
        <v/>
      </c>
      <c r="V2137" s="277"/>
      <c r="W2137" s="233"/>
    </row>
    <row r="2138">
      <c r="B2138" s="269"/>
      <c r="C2138" s="223"/>
      <c r="E2138" s="223"/>
      <c r="G2138" s="189"/>
      <c r="H2138" s="189"/>
      <c r="I2138" s="270"/>
      <c r="J2138" s="270"/>
      <c r="K2138" s="270"/>
      <c r="L2138" s="271"/>
      <c r="M2138" s="279"/>
      <c r="N2138" s="282"/>
      <c r="O2138" s="274"/>
      <c r="P2138" s="275"/>
      <c r="Q2138" s="275"/>
      <c r="R2138" s="275"/>
      <c r="S2138" s="232" t="str">
        <f t="array" ref="S2138">XLOOKUP(E2138,PESOS!$A$2:$A2624,PESOS!$E$2:$E2624,"")</f>
        <v/>
      </c>
      <c r="V2138" s="277"/>
      <c r="W2138" s="233"/>
    </row>
    <row r="2139">
      <c r="B2139" s="269"/>
      <c r="C2139" s="223"/>
      <c r="E2139" s="223"/>
      <c r="G2139" s="189"/>
      <c r="H2139" s="189"/>
      <c r="I2139" s="270"/>
      <c r="J2139" s="270"/>
      <c r="K2139" s="270"/>
      <c r="L2139" s="271"/>
      <c r="M2139" s="279"/>
      <c r="N2139" s="282"/>
      <c r="O2139" s="274"/>
      <c r="P2139" s="275"/>
      <c r="Q2139" s="275"/>
      <c r="R2139" s="275"/>
      <c r="S2139" s="232" t="str">
        <f t="array" ref="S2139">XLOOKUP(E2139,PESOS!$A$2:$A2624,PESOS!$E$2:$E2624,"")</f>
        <v/>
      </c>
      <c r="V2139" s="277"/>
      <c r="W2139" s="233"/>
    </row>
    <row r="2140">
      <c r="B2140" s="269"/>
      <c r="C2140" s="223"/>
      <c r="E2140" s="223"/>
      <c r="G2140" s="189"/>
      <c r="H2140" s="189"/>
      <c r="I2140" s="270"/>
      <c r="J2140" s="270"/>
      <c r="K2140" s="270"/>
      <c r="L2140" s="271"/>
      <c r="M2140" s="279"/>
      <c r="N2140" s="282"/>
      <c r="O2140" s="274"/>
      <c r="P2140" s="275"/>
      <c r="Q2140" s="275"/>
      <c r="R2140" s="275"/>
      <c r="S2140" s="232" t="str">
        <f t="array" ref="S2140">XLOOKUP(E2140,PESOS!$A$2:$A2624,PESOS!$E$2:$E2624,"")</f>
        <v/>
      </c>
      <c r="V2140" s="277"/>
      <c r="W2140" s="233"/>
    </row>
    <row r="2141">
      <c r="B2141" s="269"/>
      <c r="C2141" s="223"/>
      <c r="E2141" s="223"/>
      <c r="G2141" s="189"/>
      <c r="H2141" s="189"/>
      <c r="I2141" s="270"/>
      <c r="J2141" s="270"/>
      <c r="K2141" s="270"/>
      <c r="L2141" s="271"/>
      <c r="M2141" s="279"/>
      <c r="N2141" s="282"/>
      <c r="O2141" s="274"/>
      <c r="P2141" s="275"/>
      <c r="Q2141" s="275"/>
      <c r="R2141" s="275"/>
      <c r="S2141" s="232" t="str">
        <f t="array" ref="S2141">XLOOKUP(E2141,PESOS!$A$2:$A2624,PESOS!$E$2:$E2624,"")</f>
        <v/>
      </c>
      <c r="V2141" s="277"/>
      <c r="W2141" s="233"/>
    </row>
    <row r="2142">
      <c r="B2142" s="269"/>
      <c r="C2142" s="223"/>
      <c r="E2142" s="223"/>
      <c r="G2142" s="189"/>
      <c r="H2142" s="189"/>
      <c r="I2142" s="270"/>
      <c r="J2142" s="270"/>
      <c r="K2142" s="270"/>
      <c r="L2142" s="271"/>
      <c r="M2142" s="279"/>
      <c r="N2142" s="282"/>
      <c r="O2142" s="274"/>
      <c r="P2142" s="275"/>
      <c r="Q2142" s="275"/>
      <c r="R2142" s="275"/>
      <c r="S2142" s="232" t="str">
        <f t="array" ref="S2142">XLOOKUP(E2142,PESOS!$A$2:$A2624,PESOS!$E$2:$E2624,"")</f>
        <v/>
      </c>
      <c r="V2142" s="277"/>
      <c r="W2142" s="233"/>
    </row>
    <row r="2143">
      <c r="B2143" s="269"/>
      <c r="C2143" s="223"/>
      <c r="E2143" s="223"/>
      <c r="G2143" s="189"/>
      <c r="H2143" s="189"/>
      <c r="I2143" s="270"/>
      <c r="J2143" s="270"/>
      <c r="K2143" s="270"/>
      <c r="L2143" s="271"/>
      <c r="M2143" s="279"/>
      <c r="N2143" s="282"/>
      <c r="O2143" s="274"/>
      <c r="P2143" s="275"/>
      <c r="Q2143" s="275"/>
      <c r="R2143" s="275"/>
      <c r="S2143" s="232" t="str">
        <f t="array" ref="S2143">XLOOKUP(E2143,PESOS!$A$2:$A2624,PESOS!$E$2:$E2624,"")</f>
        <v/>
      </c>
      <c r="V2143" s="277"/>
      <c r="W2143" s="233"/>
    </row>
    <row r="2144">
      <c r="B2144" s="269"/>
      <c r="C2144" s="223"/>
      <c r="E2144" s="223"/>
      <c r="G2144" s="189"/>
      <c r="H2144" s="189"/>
      <c r="I2144" s="270"/>
      <c r="J2144" s="270"/>
      <c r="K2144" s="270"/>
      <c r="L2144" s="271"/>
      <c r="M2144" s="279"/>
      <c r="N2144" s="282"/>
      <c r="O2144" s="274"/>
      <c r="P2144" s="275"/>
      <c r="Q2144" s="275"/>
      <c r="R2144" s="275"/>
      <c r="S2144" s="232" t="str">
        <f t="array" ref="S2144">XLOOKUP(E2144,PESOS!$A$2:$A2624,PESOS!$E$2:$E2624,"")</f>
        <v/>
      </c>
      <c r="V2144" s="277"/>
      <c r="W2144" s="233"/>
    </row>
    <row r="2145">
      <c r="B2145" s="269"/>
      <c r="C2145" s="223"/>
      <c r="E2145" s="223"/>
      <c r="G2145" s="189"/>
      <c r="H2145" s="189"/>
      <c r="I2145" s="270"/>
      <c r="J2145" s="270"/>
      <c r="K2145" s="270"/>
      <c r="L2145" s="271"/>
      <c r="M2145" s="279"/>
      <c r="N2145" s="282"/>
      <c r="O2145" s="274"/>
      <c r="P2145" s="275"/>
      <c r="Q2145" s="275"/>
      <c r="R2145" s="275"/>
      <c r="S2145" s="232" t="str">
        <f t="array" ref="S2145">XLOOKUP(E2145,PESOS!$A$2:$A2624,PESOS!$E$2:$E2624,"")</f>
        <v/>
      </c>
      <c r="V2145" s="277"/>
      <c r="W2145" s="233"/>
    </row>
    <row r="2146">
      <c r="B2146" s="269"/>
      <c r="C2146" s="223"/>
      <c r="E2146" s="223"/>
      <c r="G2146" s="189"/>
      <c r="H2146" s="189"/>
      <c r="I2146" s="270"/>
      <c r="J2146" s="270"/>
      <c r="K2146" s="270"/>
      <c r="L2146" s="271"/>
      <c r="M2146" s="279"/>
      <c r="N2146" s="282"/>
      <c r="O2146" s="274"/>
      <c r="P2146" s="275"/>
      <c r="Q2146" s="275"/>
      <c r="R2146" s="275"/>
      <c r="S2146" s="232" t="str">
        <f t="array" ref="S2146">XLOOKUP(E2146,PESOS!$A$2:$A2624,PESOS!$E$2:$E2624,"")</f>
        <v/>
      </c>
      <c r="V2146" s="277"/>
      <c r="W2146" s="233"/>
    </row>
    <row r="2147">
      <c r="B2147" s="269"/>
      <c r="C2147" s="223"/>
      <c r="E2147" s="223"/>
      <c r="G2147" s="189"/>
      <c r="H2147" s="189"/>
      <c r="I2147" s="270"/>
      <c r="J2147" s="270"/>
      <c r="K2147" s="270"/>
      <c r="L2147" s="271"/>
      <c r="M2147" s="279"/>
      <c r="N2147" s="282"/>
      <c r="O2147" s="274"/>
      <c r="P2147" s="275"/>
      <c r="Q2147" s="275"/>
      <c r="R2147" s="275"/>
      <c r="S2147" s="232" t="str">
        <f t="array" ref="S2147">XLOOKUP(E2147,PESOS!$A$2:$A2624,PESOS!$E$2:$E2624,"")</f>
        <v/>
      </c>
      <c r="V2147" s="277"/>
      <c r="W2147" s="233"/>
    </row>
    <row r="2148">
      <c r="B2148" s="269"/>
      <c r="C2148" s="223"/>
      <c r="E2148" s="223"/>
      <c r="G2148" s="189"/>
      <c r="H2148" s="189"/>
      <c r="I2148" s="270"/>
      <c r="J2148" s="270"/>
      <c r="K2148" s="270"/>
      <c r="L2148" s="271"/>
      <c r="M2148" s="279"/>
      <c r="N2148" s="282"/>
      <c r="O2148" s="274"/>
      <c r="P2148" s="275"/>
      <c r="Q2148" s="275"/>
      <c r="R2148" s="275"/>
      <c r="S2148" s="232" t="str">
        <f t="array" ref="S2148">XLOOKUP(E2148,PESOS!$A$2:$A2624,PESOS!$E$2:$E2624,"")</f>
        <v/>
      </c>
      <c r="V2148" s="277"/>
      <c r="W2148" s="233"/>
    </row>
    <row r="2149">
      <c r="B2149" s="269"/>
      <c r="C2149" s="223"/>
      <c r="E2149" s="223"/>
      <c r="G2149" s="189"/>
      <c r="H2149" s="189"/>
      <c r="I2149" s="270"/>
      <c r="J2149" s="270"/>
      <c r="K2149" s="270"/>
      <c r="L2149" s="271"/>
      <c r="M2149" s="279"/>
      <c r="N2149" s="282"/>
      <c r="O2149" s="274"/>
      <c r="P2149" s="275"/>
      <c r="Q2149" s="275"/>
      <c r="R2149" s="275"/>
      <c r="S2149" s="232" t="str">
        <f t="array" ref="S2149">XLOOKUP(E2149,PESOS!$A$2:$A2624,PESOS!$E$2:$E2624,"")</f>
        <v/>
      </c>
      <c r="V2149" s="277"/>
      <c r="W2149" s="233"/>
    </row>
    <row r="2150">
      <c r="B2150" s="269"/>
      <c r="C2150" s="223"/>
      <c r="E2150" s="223"/>
      <c r="G2150" s="189"/>
      <c r="H2150" s="189"/>
      <c r="I2150" s="270"/>
      <c r="J2150" s="270"/>
      <c r="K2150" s="270"/>
      <c r="L2150" s="271"/>
      <c r="M2150" s="279"/>
      <c r="N2150" s="282"/>
      <c r="O2150" s="274"/>
      <c r="P2150" s="275"/>
      <c r="Q2150" s="275"/>
      <c r="R2150" s="275"/>
      <c r="S2150" s="232" t="str">
        <f t="array" ref="S2150">XLOOKUP(E2150,PESOS!$A$2:$A2624,PESOS!$E$2:$E2624,"")</f>
        <v/>
      </c>
      <c r="V2150" s="277"/>
      <c r="W2150" s="233"/>
    </row>
    <row r="2151">
      <c r="B2151" s="269"/>
      <c r="C2151" s="223"/>
      <c r="E2151" s="223"/>
      <c r="G2151" s="189"/>
      <c r="H2151" s="189"/>
      <c r="I2151" s="270"/>
      <c r="J2151" s="270"/>
      <c r="K2151" s="270"/>
      <c r="L2151" s="271"/>
      <c r="M2151" s="279"/>
      <c r="N2151" s="282"/>
      <c r="O2151" s="274"/>
      <c r="P2151" s="275"/>
      <c r="Q2151" s="275"/>
      <c r="R2151" s="275"/>
      <c r="S2151" s="232" t="str">
        <f t="array" ref="S2151">XLOOKUP(E2151,PESOS!$A$2:$A2624,PESOS!$E$2:$E2624,"")</f>
        <v/>
      </c>
      <c r="V2151" s="277"/>
      <c r="W2151" s="233"/>
    </row>
    <row r="2152">
      <c r="B2152" s="269"/>
      <c r="C2152" s="223"/>
      <c r="E2152" s="223"/>
      <c r="G2152" s="189"/>
      <c r="H2152" s="189"/>
      <c r="I2152" s="270"/>
      <c r="J2152" s="270"/>
      <c r="K2152" s="270"/>
      <c r="L2152" s="271"/>
      <c r="M2152" s="279"/>
      <c r="N2152" s="282"/>
      <c r="O2152" s="274"/>
      <c r="P2152" s="275"/>
      <c r="Q2152" s="275"/>
      <c r="R2152" s="275"/>
      <c r="S2152" s="232" t="str">
        <f t="array" ref="S2152">XLOOKUP(E2152,PESOS!$A$2:$A2624,PESOS!$E$2:$E2624,"")</f>
        <v/>
      </c>
      <c r="V2152" s="277"/>
      <c r="W2152" s="233"/>
    </row>
    <row r="2153">
      <c r="B2153" s="269"/>
      <c r="C2153" s="223"/>
      <c r="E2153" s="223"/>
      <c r="G2153" s="189"/>
      <c r="H2153" s="189"/>
      <c r="I2153" s="270"/>
      <c r="J2153" s="270"/>
      <c r="K2153" s="270"/>
      <c r="L2153" s="271"/>
      <c r="M2153" s="279"/>
      <c r="N2153" s="282"/>
      <c r="O2153" s="274"/>
      <c r="P2153" s="275"/>
      <c r="Q2153" s="275"/>
      <c r="R2153" s="275"/>
      <c r="S2153" s="232" t="str">
        <f t="array" ref="S2153">XLOOKUP(E2153,PESOS!$A$2:$A2624,PESOS!$E$2:$E2624,"")</f>
        <v/>
      </c>
      <c r="V2153" s="277"/>
      <c r="W2153" s="233"/>
    </row>
    <row r="2154">
      <c r="B2154" s="269"/>
      <c r="C2154" s="223"/>
      <c r="E2154" s="223"/>
      <c r="G2154" s="189"/>
      <c r="H2154" s="189"/>
      <c r="I2154" s="270"/>
      <c r="J2154" s="270"/>
      <c r="K2154" s="270"/>
      <c r="L2154" s="271"/>
      <c r="M2154" s="279"/>
      <c r="N2154" s="282"/>
      <c r="O2154" s="274"/>
      <c r="P2154" s="275"/>
      <c r="Q2154" s="275"/>
      <c r="R2154" s="275"/>
      <c r="S2154" s="232" t="str">
        <f t="array" ref="S2154">XLOOKUP(E2154,PESOS!$A$2:$A2624,PESOS!$E$2:$E2624,"")</f>
        <v/>
      </c>
      <c r="V2154" s="277"/>
      <c r="W2154" s="233"/>
    </row>
    <row r="2155">
      <c r="B2155" s="269"/>
      <c r="C2155" s="223"/>
      <c r="E2155" s="223"/>
      <c r="G2155" s="189"/>
      <c r="H2155" s="189"/>
      <c r="I2155" s="270"/>
      <c r="J2155" s="270"/>
      <c r="K2155" s="270"/>
      <c r="L2155" s="271"/>
      <c r="M2155" s="279"/>
      <c r="N2155" s="282"/>
      <c r="O2155" s="274"/>
      <c r="P2155" s="275"/>
      <c r="Q2155" s="275"/>
      <c r="R2155" s="275"/>
      <c r="S2155" s="232" t="str">
        <f t="array" ref="S2155">XLOOKUP(E2155,PESOS!$A$2:$A2624,PESOS!$E$2:$E2624,"")</f>
        <v/>
      </c>
      <c r="V2155" s="277"/>
      <c r="W2155" s="233"/>
    </row>
    <row r="2156">
      <c r="B2156" s="269"/>
      <c r="C2156" s="223"/>
      <c r="E2156" s="223"/>
      <c r="G2156" s="189"/>
      <c r="H2156" s="189"/>
      <c r="I2156" s="270"/>
      <c r="J2156" s="270"/>
      <c r="K2156" s="270"/>
      <c r="L2156" s="271"/>
      <c r="M2156" s="279"/>
      <c r="N2156" s="282"/>
      <c r="O2156" s="274"/>
      <c r="P2156" s="275"/>
      <c r="Q2156" s="275"/>
      <c r="R2156" s="275"/>
      <c r="S2156" s="232" t="str">
        <f t="array" ref="S2156">XLOOKUP(E2156,PESOS!$A$2:$A2624,PESOS!$E$2:$E2624,"")</f>
        <v/>
      </c>
      <c r="V2156" s="277"/>
      <c r="W2156" s="233"/>
    </row>
    <row r="2157">
      <c r="B2157" s="269"/>
      <c r="C2157" s="223"/>
      <c r="E2157" s="223"/>
      <c r="G2157" s="189"/>
      <c r="H2157" s="189"/>
      <c r="I2157" s="270"/>
      <c r="J2157" s="270"/>
      <c r="K2157" s="270"/>
      <c r="L2157" s="271"/>
      <c r="M2157" s="279"/>
      <c r="N2157" s="282"/>
      <c r="O2157" s="274"/>
      <c r="P2157" s="275"/>
      <c r="Q2157" s="275"/>
      <c r="R2157" s="275"/>
      <c r="S2157" s="232" t="str">
        <f t="array" ref="S2157">XLOOKUP(E2157,PESOS!$A$2:$A2624,PESOS!$E$2:$E2624,"")</f>
        <v/>
      </c>
      <c r="V2157" s="277"/>
      <c r="W2157" s="233"/>
    </row>
    <row r="2158">
      <c r="B2158" s="269"/>
      <c r="C2158" s="223"/>
      <c r="E2158" s="223"/>
      <c r="G2158" s="189"/>
      <c r="H2158" s="189"/>
      <c r="I2158" s="270"/>
      <c r="J2158" s="270"/>
      <c r="K2158" s="270"/>
      <c r="L2158" s="271"/>
      <c r="M2158" s="279"/>
      <c r="N2158" s="282"/>
      <c r="O2158" s="274"/>
      <c r="P2158" s="275"/>
      <c r="Q2158" s="275"/>
      <c r="R2158" s="275"/>
      <c r="S2158" s="232" t="str">
        <f t="array" ref="S2158">XLOOKUP(E2158,PESOS!$A$2:$A2624,PESOS!$E$2:$E2624,"")</f>
        <v/>
      </c>
      <c r="V2158" s="277"/>
      <c r="W2158" s="233"/>
    </row>
    <row r="2159">
      <c r="B2159" s="269"/>
      <c r="C2159" s="223"/>
      <c r="E2159" s="223"/>
      <c r="G2159" s="189"/>
      <c r="H2159" s="189"/>
      <c r="I2159" s="270"/>
      <c r="J2159" s="270"/>
      <c r="K2159" s="270"/>
      <c r="L2159" s="271"/>
      <c r="M2159" s="279"/>
      <c r="N2159" s="282"/>
      <c r="O2159" s="274"/>
      <c r="P2159" s="275"/>
      <c r="Q2159" s="275"/>
      <c r="R2159" s="275"/>
      <c r="S2159" s="232" t="str">
        <f t="array" ref="S2159">XLOOKUP(E2159,PESOS!$A$2:$A2624,PESOS!$E$2:$E2624,"")</f>
        <v/>
      </c>
      <c r="V2159" s="277"/>
      <c r="W2159" s="233"/>
    </row>
    <row r="2160">
      <c r="B2160" s="269"/>
      <c r="C2160" s="223"/>
      <c r="E2160" s="223"/>
      <c r="G2160" s="189"/>
      <c r="H2160" s="189"/>
      <c r="I2160" s="270"/>
      <c r="J2160" s="270"/>
      <c r="K2160" s="270"/>
      <c r="L2160" s="271"/>
      <c r="M2160" s="279"/>
      <c r="N2160" s="282"/>
      <c r="O2160" s="274"/>
      <c r="P2160" s="275"/>
      <c r="Q2160" s="275"/>
      <c r="R2160" s="275"/>
      <c r="S2160" s="232" t="str">
        <f t="array" ref="S2160">XLOOKUP(E2160,PESOS!$A$2:$A2624,PESOS!$E$2:$E2624,"")</f>
        <v/>
      </c>
      <c r="V2160" s="277"/>
      <c r="W2160" s="233"/>
    </row>
    <row r="2161">
      <c r="B2161" s="269"/>
      <c r="C2161" s="223"/>
      <c r="E2161" s="223"/>
      <c r="G2161" s="189"/>
      <c r="H2161" s="189"/>
      <c r="I2161" s="270"/>
      <c r="J2161" s="270"/>
      <c r="K2161" s="270"/>
      <c r="L2161" s="271"/>
      <c r="M2161" s="279"/>
      <c r="N2161" s="282"/>
      <c r="O2161" s="274"/>
      <c r="P2161" s="275"/>
      <c r="Q2161" s="275"/>
      <c r="R2161" s="275"/>
      <c r="S2161" s="232" t="str">
        <f t="array" ref="S2161">XLOOKUP(E2161,PESOS!$A$2:$A2624,PESOS!$E$2:$E2624,"")</f>
        <v/>
      </c>
      <c r="V2161" s="277"/>
      <c r="W2161" s="233"/>
    </row>
    <row r="2162">
      <c r="B2162" s="269"/>
      <c r="C2162" s="223"/>
      <c r="E2162" s="223"/>
      <c r="G2162" s="189"/>
      <c r="H2162" s="189"/>
      <c r="I2162" s="270"/>
      <c r="J2162" s="270"/>
      <c r="K2162" s="270"/>
      <c r="L2162" s="271"/>
      <c r="M2162" s="279"/>
      <c r="N2162" s="282"/>
      <c r="O2162" s="274"/>
      <c r="P2162" s="275"/>
      <c r="Q2162" s="275"/>
      <c r="R2162" s="275"/>
      <c r="S2162" s="232" t="str">
        <f t="array" ref="S2162">XLOOKUP(E2162,PESOS!$A$2:$A2624,PESOS!$E$2:$E2624,"")</f>
        <v/>
      </c>
      <c r="V2162" s="277"/>
      <c r="W2162" s="233"/>
    </row>
    <row r="2163">
      <c r="B2163" s="269"/>
      <c r="C2163" s="223"/>
      <c r="E2163" s="223"/>
      <c r="G2163" s="189"/>
      <c r="H2163" s="189"/>
      <c r="I2163" s="270"/>
      <c r="J2163" s="270"/>
      <c r="K2163" s="270"/>
      <c r="L2163" s="271"/>
      <c r="M2163" s="279"/>
      <c r="N2163" s="282"/>
      <c r="O2163" s="274"/>
      <c r="P2163" s="275"/>
      <c r="Q2163" s="275"/>
      <c r="R2163" s="275"/>
      <c r="S2163" s="232" t="str">
        <f t="array" ref="S2163">XLOOKUP(E2163,PESOS!$A$2:$A2624,PESOS!$E$2:$E2624,"")</f>
        <v/>
      </c>
      <c r="V2163" s="277"/>
      <c r="W2163" s="233"/>
    </row>
    <row r="2164">
      <c r="B2164" s="269"/>
      <c r="C2164" s="223"/>
      <c r="E2164" s="223"/>
      <c r="G2164" s="189"/>
      <c r="H2164" s="189"/>
      <c r="I2164" s="270"/>
      <c r="J2164" s="270"/>
      <c r="K2164" s="270"/>
      <c r="L2164" s="271"/>
      <c r="M2164" s="279"/>
      <c r="N2164" s="282"/>
      <c r="O2164" s="274"/>
      <c r="P2164" s="275"/>
      <c r="Q2164" s="275"/>
      <c r="R2164" s="275"/>
      <c r="S2164" s="232" t="str">
        <f t="array" ref="S2164">XLOOKUP(E2164,PESOS!$A$2:$A2624,PESOS!$E$2:$E2624,"")</f>
        <v/>
      </c>
      <c r="V2164" s="277"/>
      <c r="W2164" s="233"/>
    </row>
    <row r="2165">
      <c r="B2165" s="269"/>
      <c r="C2165" s="223"/>
      <c r="E2165" s="223"/>
      <c r="G2165" s="189"/>
      <c r="H2165" s="189"/>
      <c r="I2165" s="270"/>
      <c r="J2165" s="270"/>
      <c r="K2165" s="270"/>
      <c r="L2165" s="271"/>
      <c r="M2165" s="279"/>
      <c r="N2165" s="282"/>
      <c r="O2165" s="274"/>
      <c r="P2165" s="275"/>
      <c r="Q2165" s="275"/>
      <c r="R2165" s="275"/>
      <c r="S2165" s="232" t="str">
        <f t="array" ref="S2165">XLOOKUP(E2165,PESOS!$A$2:$A2624,PESOS!$E$2:$E2624,"")</f>
        <v/>
      </c>
      <c r="V2165" s="277"/>
      <c r="W2165" s="233"/>
    </row>
    <row r="2166">
      <c r="B2166" s="269"/>
      <c r="C2166" s="223"/>
      <c r="E2166" s="223"/>
      <c r="G2166" s="189"/>
      <c r="H2166" s="189"/>
      <c r="I2166" s="270"/>
      <c r="J2166" s="270"/>
      <c r="K2166" s="270"/>
      <c r="L2166" s="271"/>
      <c r="M2166" s="279"/>
      <c r="N2166" s="282"/>
      <c r="O2166" s="274"/>
      <c r="P2166" s="275"/>
      <c r="Q2166" s="275"/>
      <c r="R2166" s="275"/>
      <c r="S2166" s="232" t="str">
        <f t="array" ref="S2166">XLOOKUP(E2166,PESOS!$A$2:$A2624,PESOS!$E$2:$E2624,"")</f>
        <v/>
      </c>
      <c r="V2166" s="277"/>
      <c r="W2166" s="233"/>
    </row>
    <row r="2167">
      <c r="B2167" s="269"/>
      <c r="C2167" s="223"/>
      <c r="E2167" s="223"/>
      <c r="G2167" s="189"/>
      <c r="H2167" s="189"/>
      <c r="I2167" s="270"/>
      <c r="J2167" s="270"/>
      <c r="K2167" s="270"/>
      <c r="L2167" s="271"/>
      <c r="M2167" s="279"/>
      <c r="N2167" s="282"/>
      <c r="O2167" s="274"/>
      <c r="P2167" s="275"/>
      <c r="Q2167" s="275"/>
      <c r="R2167" s="275"/>
      <c r="S2167" s="232" t="str">
        <f t="array" ref="S2167">XLOOKUP(E2167,PESOS!$A$2:$A2624,PESOS!$E$2:$E2624,"")</f>
        <v/>
      </c>
      <c r="V2167" s="277"/>
      <c r="W2167" s="233"/>
    </row>
    <row r="2168">
      <c r="B2168" s="269"/>
      <c r="C2168" s="223"/>
      <c r="E2168" s="223"/>
      <c r="G2168" s="189"/>
      <c r="H2168" s="189"/>
      <c r="I2168" s="270"/>
      <c r="J2168" s="270"/>
      <c r="K2168" s="270"/>
      <c r="L2168" s="271"/>
      <c r="M2168" s="279"/>
      <c r="N2168" s="282"/>
      <c r="O2168" s="274"/>
      <c r="P2168" s="275"/>
      <c r="Q2168" s="275"/>
      <c r="R2168" s="275"/>
      <c r="S2168" s="232" t="str">
        <f t="array" ref="S2168">XLOOKUP(E2168,PESOS!$A$2:$A2624,PESOS!$E$2:$E2624,"")</f>
        <v/>
      </c>
      <c r="V2168" s="277"/>
      <c r="W2168" s="233"/>
    </row>
    <row r="2169">
      <c r="B2169" s="269"/>
      <c r="C2169" s="223"/>
      <c r="E2169" s="223"/>
      <c r="G2169" s="189"/>
      <c r="H2169" s="189"/>
      <c r="I2169" s="270"/>
      <c r="J2169" s="270"/>
      <c r="K2169" s="270"/>
      <c r="L2169" s="271"/>
      <c r="M2169" s="279"/>
      <c r="N2169" s="282"/>
      <c r="O2169" s="274"/>
      <c r="P2169" s="275"/>
      <c r="Q2169" s="275"/>
      <c r="R2169" s="275"/>
      <c r="S2169" s="232" t="str">
        <f t="array" ref="S2169">XLOOKUP(E2169,PESOS!$A$2:$A2624,PESOS!$E$2:$E2624,"")</f>
        <v/>
      </c>
      <c r="V2169" s="277"/>
      <c r="W2169" s="233"/>
    </row>
    <row r="2170">
      <c r="B2170" s="269"/>
      <c r="C2170" s="223"/>
      <c r="E2170" s="223"/>
      <c r="G2170" s="189"/>
      <c r="H2170" s="189"/>
      <c r="I2170" s="270"/>
      <c r="J2170" s="270"/>
      <c r="K2170" s="270"/>
      <c r="L2170" s="271"/>
      <c r="M2170" s="279"/>
      <c r="N2170" s="282"/>
      <c r="O2170" s="274"/>
      <c r="P2170" s="275"/>
      <c r="Q2170" s="275"/>
      <c r="R2170" s="275"/>
      <c r="S2170" s="232" t="str">
        <f t="array" ref="S2170">XLOOKUP(E2170,PESOS!$A$2:$A2624,PESOS!$E$2:$E2624,"")</f>
        <v/>
      </c>
      <c r="V2170" s="277"/>
      <c r="W2170" s="233"/>
    </row>
    <row r="2171">
      <c r="B2171" s="269"/>
      <c r="C2171" s="223"/>
      <c r="E2171" s="223"/>
      <c r="G2171" s="189"/>
      <c r="H2171" s="189"/>
      <c r="I2171" s="270"/>
      <c r="J2171" s="270"/>
      <c r="K2171" s="270"/>
      <c r="L2171" s="271"/>
      <c r="M2171" s="279"/>
      <c r="N2171" s="282"/>
      <c r="O2171" s="274"/>
      <c r="P2171" s="275"/>
      <c r="Q2171" s="275"/>
      <c r="R2171" s="275"/>
      <c r="S2171" s="232" t="str">
        <f t="array" ref="S2171">XLOOKUP(E2171,PESOS!$A$2:$A2624,PESOS!$E$2:$E2624,"")</f>
        <v/>
      </c>
      <c r="V2171" s="277"/>
      <c r="W2171" s="233"/>
    </row>
    <row r="2172">
      <c r="B2172" s="269"/>
      <c r="C2172" s="223"/>
      <c r="E2172" s="223"/>
      <c r="G2172" s="189"/>
      <c r="H2172" s="189"/>
      <c r="I2172" s="270"/>
      <c r="J2172" s="270"/>
      <c r="K2172" s="270"/>
      <c r="L2172" s="271"/>
      <c r="M2172" s="279"/>
      <c r="N2172" s="282"/>
      <c r="O2172" s="274"/>
      <c r="P2172" s="275"/>
      <c r="Q2172" s="275"/>
      <c r="R2172" s="275"/>
      <c r="S2172" s="232" t="str">
        <f t="array" ref="S2172">XLOOKUP(E2172,PESOS!$A$2:$A2624,PESOS!$E$2:$E2624,"")</f>
        <v/>
      </c>
      <c r="V2172" s="277"/>
      <c r="W2172" s="233"/>
    </row>
    <row r="2173">
      <c r="B2173" s="269"/>
      <c r="C2173" s="223"/>
      <c r="E2173" s="223"/>
      <c r="G2173" s="189"/>
      <c r="H2173" s="189"/>
      <c r="I2173" s="270"/>
      <c r="J2173" s="270"/>
      <c r="K2173" s="270"/>
      <c r="L2173" s="271"/>
      <c r="M2173" s="279"/>
      <c r="N2173" s="282"/>
      <c r="O2173" s="274"/>
      <c r="P2173" s="275"/>
      <c r="Q2173" s="275"/>
      <c r="R2173" s="275"/>
      <c r="S2173" s="232" t="str">
        <f t="array" ref="S2173">XLOOKUP(E2173,PESOS!$A$2:$A2624,PESOS!$E$2:$E2624,"")</f>
        <v/>
      </c>
      <c r="V2173" s="277"/>
      <c r="W2173" s="233"/>
    </row>
    <row r="2174">
      <c r="B2174" s="269"/>
      <c r="C2174" s="223"/>
      <c r="E2174" s="223"/>
      <c r="G2174" s="189"/>
      <c r="H2174" s="189"/>
      <c r="I2174" s="270"/>
      <c r="J2174" s="270"/>
      <c r="K2174" s="270"/>
      <c r="L2174" s="271"/>
      <c r="M2174" s="279"/>
      <c r="N2174" s="282"/>
      <c r="O2174" s="274"/>
      <c r="P2174" s="275"/>
      <c r="Q2174" s="275"/>
      <c r="R2174" s="275"/>
      <c r="S2174" s="232" t="str">
        <f t="array" ref="S2174">XLOOKUP(E2174,PESOS!$A$2:$A2624,PESOS!$E$2:$E2624,"")</f>
        <v/>
      </c>
      <c r="V2174" s="277"/>
      <c r="W2174" s="233"/>
    </row>
    <row r="2175">
      <c r="B2175" s="269"/>
      <c r="C2175" s="223"/>
      <c r="E2175" s="223"/>
      <c r="G2175" s="189"/>
      <c r="H2175" s="189"/>
      <c r="I2175" s="270"/>
      <c r="J2175" s="270"/>
      <c r="K2175" s="270"/>
      <c r="L2175" s="271"/>
      <c r="M2175" s="279"/>
      <c r="N2175" s="282"/>
      <c r="O2175" s="274"/>
      <c r="P2175" s="275"/>
      <c r="Q2175" s="275"/>
      <c r="R2175" s="275"/>
      <c r="S2175" s="232" t="str">
        <f t="array" ref="S2175">XLOOKUP(E2175,PESOS!$A$2:$A2624,PESOS!$E$2:$E2624,"")</f>
        <v/>
      </c>
      <c r="V2175" s="277"/>
      <c r="W2175" s="233"/>
    </row>
    <row r="2176">
      <c r="B2176" s="269"/>
      <c r="C2176" s="223"/>
      <c r="E2176" s="223"/>
      <c r="G2176" s="189"/>
      <c r="H2176" s="189"/>
      <c r="I2176" s="270"/>
      <c r="J2176" s="270"/>
      <c r="K2176" s="270"/>
      <c r="L2176" s="271"/>
      <c r="M2176" s="279"/>
      <c r="N2176" s="282"/>
      <c r="O2176" s="274"/>
      <c r="P2176" s="275"/>
      <c r="Q2176" s="275"/>
      <c r="R2176" s="275"/>
      <c r="S2176" s="232" t="str">
        <f t="array" ref="S2176">XLOOKUP(E2176,PESOS!$A$2:$A2624,PESOS!$E$2:$E2624,"")</f>
        <v/>
      </c>
      <c r="V2176" s="277"/>
      <c r="W2176" s="233"/>
    </row>
    <row r="2177">
      <c r="B2177" s="269"/>
      <c r="C2177" s="223"/>
      <c r="E2177" s="223"/>
      <c r="G2177" s="189"/>
      <c r="H2177" s="189"/>
      <c r="I2177" s="270"/>
      <c r="J2177" s="270"/>
      <c r="K2177" s="270"/>
      <c r="L2177" s="271"/>
      <c r="M2177" s="279"/>
      <c r="N2177" s="282"/>
      <c r="O2177" s="274"/>
      <c r="P2177" s="275"/>
      <c r="Q2177" s="275"/>
      <c r="R2177" s="275"/>
      <c r="S2177" s="232" t="str">
        <f t="array" ref="S2177">XLOOKUP(E2177,PESOS!$A$2:$A2624,PESOS!$E$2:$E2624,"")</f>
        <v/>
      </c>
      <c r="V2177" s="277"/>
      <c r="W2177" s="233"/>
    </row>
    <row r="2178">
      <c r="B2178" s="269"/>
      <c r="C2178" s="223"/>
      <c r="E2178" s="223"/>
      <c r="G2178" s="189"/>
      <c r="H2178" s="189"/>
      <c r="I2178" s="270"/>
      <c r="J2178" s="270"/>
      <c r="K2178" s="270"/>
      <c r="L2178" s="271"/>
      <c r="M2178" s="279"/>
      <c r="N2178" s="282"/>
      <c r="O2178" s="274"/>
      <c r="P2178" s="275"/>
      <c r="Q2178" s="275"/>
      <c r="R2178" s="275"/>
      <c r="S2178" s="232" t="str">
        <f t="array" ref="S2178">XLOOKUP(E2178,PESOS!$A$2:$A2624,PESOS!$E$2:$E2624,"")</f>
        <v/>
      </c>
      <c r="V2178" s="277"/>
      <c r="W2178" s="233"/>
    </row>
    <row r="2179">
      <c r="B2179" s="269"/>
      <c r="C2179" s="223"/>
      <c r="E2179" s="223"/>
      <c r="G2179" s="189"/>
      <c r="H2179" s="189"/>
      <c r="I2179" s="270"/>
      <c r="J2179" s="270"/>
      <c r="K2179" s="270"/>
      <c r="L2179" s="271"/>
      <c r="M2179" s="279"/>
      <c r="N2179" s="282"/>
      <c r="O2179" s="274"/>
      <c r="P2179" s="275"/>
      <c r="Q2179" s="275"/>
      <c r="R2179" s="275"/>
      <c r="S2179" s="232" t="str">
        <f t="array" ref="S2179">XLOOKUP(E2179,PESOS!$A$2:$A2624,PESOS!$E$2:$E2624,"")</f>
        <v/>
      </c>
      <c r="V2179" s="277"/>
      <c r="W2179" s="233"/>
    </row>
    <row r="2180">
      <c r="B2180" s="269"/>
      <c r="C2180" s="223"/>
      <c r="E2180" s="223"/>
      <c r="G2180" s="189"/>
      <c r="H2180" s="189"/>
      <c r="I2180" s="270"/>
      <c r="J2180" s="270"/>
      <c r="K2180" s="270"/>
      <c r="L2180" s="271"/>
      <c r="M2180" s="279"/>
      <c r="N2180" s="282"/>
      <c r="O2180" s="274"/>
      <c r="P2180" s="275"/>
      <c r="Q2180" s="275"/>
      <c r="R2180" s="275"/>
      <c r="S2180" s="232" t="str">
        <f t="array" ref="S2180">XLOOKUP(E2180,PESOS!$A$2:$A2624,PESOS!$E$2:$E2624,"")</f>
        <v/>
      </c>
      <c r="V2180" s="277"/>
      <c r="W2180" s="233"/>
    </row>
    <row r="2181">
      <c r="B2181" s="269"/>
      <c r="C2181" s="223"/>
      <c r="E2181" s="223"/>
      <c r="G2181" s="189"/>
      <c r="H2181" s="189"/>
      <c r="I2181" s="270"/>
      <c r="J2181" s="270"/>
      <c r="K2181" s="270"/>
      <c r="L2181" s="271"/>
      <c r="M2181" s="279"/>
      <c r="N2181" s="282"/>
      <c r="O2181" s="274"/>
      <c r="P2181" s="275"/>
      <c r="Q2181" s="275"/>
      <c r="R2181" s="275"/>
      <c r="S2181" s="232" t="str">
        <f t="array" ref="S2181">XLOOKUP(E2181,PESOS!$A$2:$A2624,PESOS!$E$2:$E2624,"")</f>
        <v/>
      </c>
      <c r="V2181" s="277"/>
      <c r="W2181" s="233"/>
    </row>
    <row r="2182">
      <c r="B2182" s="269"/>
      <c r="C2182" s="223"/>
      <c r="E2182" s="223"/>
      <c r="G2182" s="189"/>
      <c r="H2182" s="189"/>
      <c r="I2182" s="270"/>
      <c r="J2182" s="270"/>
      <c r="K2182" s="270"/>
      <c r="L2182" s="271"/>
      <c r="M2182" s="279"/>
      <c r="N2182" s="282"/>
      <c r="O2182" s="274"/>
      <c r="P2182" s="275"/>
      <c r="Q2182" s="275"/>
      <c r="R2182" s="275"/>
      <c r="S2182" s="232" t="str">
        <f t="array" ref="S2182">XLOOKUP(E2182,PESOS!$A$2:$A2624,PESOS!$E$2:$E2624,"")</f>
        <v/>
      </c>
      <c r="V2182" s="277"/>
      <c r="W2182" s="233"/>
    </row>
    <row r="2183">
      <c r="B2183" s="269"/>
      <c r="C2183" s="223"/>
      <c r="E2183" s="223"/>
      <c r="G2183" s="189"/>
      <c r="H2183" s="189"/>
      <c r="I2183" s="270"/>
      <c r="J2183" s="270"/>
      <c r="K2183" s="270"/>
      <c r="L2183" s="271"/>
      <c r="M2183" s="279"/>
      <c r="N2183" s="282"/>
      <c r="O2183" s="274"/>
      <c r="P2183" s="275"/>
      <c r="Q2183" s="275"/>
      <c r="R2183" s="275"/>
      <c r="S2183" s="232" t="str">
        <f t="array" ref="S2183">XLOOKUP(E2183,PESOS!$A$2:$A2624,PESOS!$E$2:$E2624,"")</f>
        <v/>
      </c>
      <c r="V2183" s="277"/>
      <c r="W2183" s="233"/>
    </row>
    <row r="2184">
      <c r="B2184" s="269"/>
      <c r="C2184" s="223"/>
      <c r="E2184" s="223"/>
      <c r="G2184" s="189"/>
      <c r="H2184" s="189"/>
      <c r="I2184" s="270"/>
      <c r="J2184" s="270"/>
      <c r="K2184" s="270"/>
      <c r="L2184" s="271"/>
      <c r="M2184" s="279"/>
      <c r="N2184" s="282"/>
      <c r="O2184" s="274"/>
      <c r="P2184" s="275"/>
      <c r="Q2184" s="275"/>
      <c r="R2184" s="275"/>
      <c r="S2184" s="232" t="str">
        <f t="array" ref="S2184">XLOOKUP(E2184,PESOS!$A$2:$A2624,PESOS!$E$2:$E2624,"")</f>
        <v/>
      </c>
      <c r="V2184" s="277"/>
      <c r="W2184" s="233"/>
    </row>
    <row r="2185">
      <c r="B2185" s="269"/>
      <c r="C2185" s="223"/>
      <c r="E2185" s="223"/>
      <c r="G2185" s="189"/>
      <c r="H2185" s="189"/>
      <c r="I2185" s="270"/>
      <c r="J2185" s="270"/>
      <c r="K2185" s="270"/>
      <c r="L2185" s="271"/>
      <c r="M2185" s="279"/>
      <c r="N2185" s="282"/>
      <c r="O2185" s="274"/>
      <c r="P2185" s="275"/>
      <c r="Q2185" s="275"/>
      <c r="R2185" s="275"/>
      <c r="S2185" s="232" t="str">
        <f t="array" ref="S2185">XLOOKUP(E2185,PESOS!$A$2:$A2624,PESOS!$E$2:$E2624,"")</f>
        <v/>
      </c>
      <c r="V2185" s="277"/>
      <c r="W2185" s="233"/>
    </row>
    <row r="2186">
      <c r="B2186" s="269"/>
      <c r="C2186" s="223"/>
      <c r="E2186" s="223"/>
      <c r="G2186" s="189"/>
      <c r="H2186" s="189"/>
      <c r="I2186" s="270"/>
      <c r="J2186" s="270"/>
      <c r="K2186" s="270"/>
      <c r="L2186" s="271"/>
      <c r="M2186" s="279"/>
      <c r="N2186" s="282"/>
      <c r="O2186" s="274"/>
      <c r="P2186" s="275"/>
      <c r="Q2186" s="275"/>
      <c r="R2186" s="275"/>
      <c r="S2186" s="232" t="str">
        <f t="array" ref="S2186">XLOOKUP(E2186,PESOS!$A$2:$A2624,PESOS!$E$2:$E2624,"")</f>
        <v/>
      </c>
      <c r="V2186" s="277"/>
      <c r="W2186" s="233"/>
    </row>
    <row r="2187">
      <c r="B2187" s="269"/>
      <c r="C2187" s="223"/>
      <c r="E2187" s="223"/>
      <c r="G2187" s="189"/>
      <c r="H2187" s="189"/>
      <c r="I2187" s="270"/>
      <c r="J2187" s="270"/>
      <c r="K2187" s="270"/>
      <c r="L2187" s="271"/>
      <c r="M2187" s="279"/>
      <c r="N2187" s="282"/>
      <c r="O2187" s="274"/>
      <c r="P2187" s="275"/>
      <c r="Q2187" s="275"/>
      <c r="R2187" s="275"/>
      <c r="S2187" s="232" t="str">
        <f t="array" ref="S2187">XLOOKUP(E2187,PESOS!$A$2:$A2624,PESOS!$E$2:$E2624,"")</f>
        <v/>
      </c>
      <c r="V2187" s="277"/>
      <c r="W2187" s="233"/>
    </row>
    <row r="2188">
      <c r="B2188" s="269"/>
      <c r="C2188" s="223"/>
      <c r="E2188" s="223"/>
      <c r="G2188" s="189"/>
      <c r="H2188" s="189"/>
      <c r="I2188" s="270"/>
      <c r="J2188" s="270"/>
      <c r="K2188" s="270"/>
      <c r="L2188" s="271"/>
      <c r="M2188" s="279"/>
      <c r="N2188" s="282"/>
      <c r="O2188" s="274"/>
      <c r="P2188" s="275"/>
      <c r="Q2188" s="275"/>
      <c r="R2188" s="275"/>
      <c r="S2188" s="232" t="str">
        <f t="array" ref="S2188">XLOOKUP(E2188,PESOS!$A$2:$A2624,PESOS!$E$2:$E2624,"")</f>
        <v/>
      </c>
      <c r="V2188" s="277"/>
      <c r="W2188" s="233"/>
    </row>
    <row r="2189">
      <c r="B2189" s="269"/>
      <c r="C2189" s="223"/>
      <c r="E2189" s="223"/>
      <c r="G2189" s="189"/>
      <c r="H2189" s="189"/>
      <c r="I2189" s="270"/>
      <c r="J2189" s="270"/>
      <c r="K2189" s="270"/>
      <c r="L2189" s="271"/>
      <c r="M2189" s="279"/>
      <c r="N2189" s="282"/>
      <c r="O2189" s="274"/>
      <c r="P2189" s="275"/>
      <c r="Q2189" s="275"/>
      <c r="R2189" s="275"/>
      <c r="S2189" s="232" t="str">
        <f t="array" ref="S2189">XLOOKUP(E2189,PESOS!$A$2:$A2624,PESOS!$E$2:$E2624,"")</f>
        <v/>
      </c>
      <c r="V2189" s="277"/>
      <c r="W2189" s="233"/>
    </row>
    <row r="2190">
      <c r="B2190" s="269"/>
      <c r="C2190" s="223"/>
      <c r="E2190" s="223"/>
      <c r="G2190" s="189"/>
      <c r="H2190" s="189"/>
      <c r="I2190" s="270"/>
      <c r="J2190" s="270"/>
      <c r="K2190" s="270"/>
      <c r="L2190" s="271"/>
      <c r="M2190" s="279"/>
      <c r="N2190" s="282"/>
      <c r="O2190" s="274"/>
      <c r="P2190" s="275"/>
      <c r="Q2190" s="275"/>
      <c r="R2190" s="275"/>
      <c r="S2190" s="232" t="str">
        <f t="array" ref="S2190">XLOOKUP(E2190,PESOS!$A$2:$A2624,PESOS!$E$2:$E2624,"")</f>
        <v/>
      </c>
      <c r="V2190" s="277"/>
      <c r="W2190" s="233"/>
    </row>
    <row r="2191">
      <c r="B2191" s="269"/>
      <c r="C2191" s="223"/>
      <c r="E2191" s="223"/>
      <c r="G2191" s="189"/>
      <c r="H2191" s="189"/>
      <c r="I2191" s="270"/>
      <c r="J2191" s="270"/>
      <c r="K2191" s="270"/>
      <c r="L2191" s="271"/>
      <c r="M2191" s="279"/>
      <c r="N2191" s="282"/>
      <c r="O2191" s="274"/>
      <c r="P2191" s="275"/>
      <c r="Q2191" s="275"/>
      <c r="R2191" s="275"/>
      <c r="S2191" s="232" t="str">
        <f t="array" ref="S2191">XLOOKUP(E2191,PESOS!$A$2:$A2624,PESOS!$E$2:$E2624,"")</f>
        <v/>
      </c>
      <c r="V2191" s="277"/>
      <c r="W2191" s="233"/>
    </row>
    <row r="2192">
      <c r="B2192" s="269"/>
      <c r="C2192" s="223"/>
      <c r="E2192" s="223"/>
      <c r="G2192" s="189"/>
      <c r="H2192" s="189"/>
      <c r="I2192" s="270"/>
      <c r="J2192" s="270"/>
      <c r="K2192" s="270"/>
      <c r="L2192" s="271"/>
      <c r="M2192" s="279"/>
      <c r="N2192" s="282"/>
      <c r="O2192" s="274"/>
      <c r="P2192" s="275"/>
      <c r="Q2192" s="275"/>
      <c r="R2192" s="275"/>
      <c r="S2192" s="232" t="str">
        <f t="array" ref="S2192">XLOOKUP(E2192,PESOS!$A$2:$A2624,PESOS!$E$2:$E2624,"")</f>
        <v/>
      </c>
      <c r="V2192" s="277"/>
      <c r="W2192" s="233"/>
    </row>
    <row r="2193">
      <c r="B2193" s="269"/>
      <c r="C2193" s="223"/>
      <c r="E2193" s="223"/>
      <c r="G2193" s="189"/>
      <c r="H2193" s="189"/>
      <c r="I2193" s="270"/>
      <c r="J2193" s="270"/>
      <c r="K2193" s="270"/>
      <c r="L2193" s="271"/>
      <c r="M2193" s="279"/>
      <c r="N2193" s="282"/>
      <c r="O2193" s="274"/>
      <c r="P2193" s="275"/>
      <c r="Q2193" s="275"/>
      <c r="R2193" s="275"/>
      <c r="S2193" s="232" t="str">
        <f t="array" ref="S2193">XLOOKUP(E2193,PESOS!$A$2:$A2624,PESOS!$E$2:$E2624,"")</f>
        <v/>
      </c>
      <c r="V2193" s="277"/>
      <c r="W2193" s="233"/>
    </row>
    <row r="2194">
      <c r="B2194" s="269"/>
      <c r="C2194" s="223"/>
      <c r="E2194" s="223"/>
      <c r="G2194" s="189"/>
      <c r="H2194" s="189"/>
      <c r="I2194" s="270"/>
      <c r="J2194" s="270"/>
      <c r="K2194" s="270"/>
      <c r="L2194" s="271"/>
      <c r="M2194" s="279"/>
      <c r="N2194" s="282"/>
      <c r="O2194" s="274"/>
      <c r="P2194" s="275"/>
      <c r="Q2194" s="275"/>
      <c r="R2194" s="275"/>
      <c r="S2194" s="232" t="str">
        <f t="array" ref="S2194">XLOOKUP(E2194,PESOS!$A$2:$A2624,PESOS!$E$2:$E2624,"")</f>
        <v/>
      </c>
      <c r="V2194" s="277"/>
      <c r="W2194" s="233"/>
    </row>
    <row r="2195">
      <c r="B2195" s="269"/>
      <c r="C2195" s="223"/>
      <c r="E2195" s="223"/>
      <c r="G2195" s="189"/>
      <c r="H2195" s="189"/>
      <c r="I2195" s="270"/>
      <c r="J2195" s="270"/>
      <c r="K2195" s="270"/>
      <c r="L2195" s="271"/>
      <c r="M2195" s="279"/>
      <c r="N2195" s="282"/>
      <c r="O2195" s="274"/>
      <c r="P2195" s="275"/>
      <c r="Q2195" s="275"/>
      <c r="R2195" s="275"/>
      <c r="S2195" s="232" t="str">
        <f t="array" ref="S2195">XLOOKUP(E2195,PESOS!$A$2:$A2624,PESOS!$E$2:$E2624,"")</f>
        <v/>
      </c>
      <c r="V2195" s="277"/>
      <c r="W2195" s="233"/>
    </row>
    <row r="2196">
      <c r="B2196" s="269"/>
      <c r="C2196" s="223"/>
      <c r="E2196" s="223"/>
      <c r="G2196" s="189"/>
      <c r="H2196" s="189"/>
      <c r="I2196" s="270"/>
      <c r="J2196" s="270"/>
      <c r="K2196" s="270"/>
      <c r="L2196" s="271"/>
      <c r="M2196" s="279"/>
      <c r="N2196" s="282"/>
      <c r="O2196" s="274"/>
      <c r="P2196" s="275"/>
      <c r="Q2196" s="275"/>
      <c r="R2196" s="275"/>
      <c r="S2196" s="232" t="str">
        <f t="array" ref="S2196">XLOOKUP(E2196,PESOS!$A$2:$A2624,PESOS!$E$2:$E2624,"")</f>
        <v/>
      </c>
      <c r="V2196" s="277"/>
      <c r="W2196" s="233"/>
    </row>
    <row r="2197">
      <c r="B2197" s="269"/>
      <c r="C2197" s="223"/>
      <c r="E2197" s="223"/>
      <c r="G2197" s="189"/>
      <c r="H2197" s="189"/>
      <c r="I2197" s="270"/>
      <c r="J2197" s="270"/>
      <c r="K2197" s="270"/>
      <c r="L2197" s="271"/>
      <c r="M2197" s="279"/>
      <c r="N2197" s="282"/>
      <c r="O2197" s="274"/>
      <c r="P2197" s="275"/>
      <c r="Q2197" s="275"/>
      <c r="R2197" s="275"/>
      <c r="S2197" s="232" t="str">
        <f t="array" ref="S2197">XLOOKUP(E2197,PESOS!$A$2:$A2624,PESOS!$E$2:$E2624,"")</f>
        <v/>
      </c>
      <c r="V2197" s="277"/>
      <c r="W2197" s="233"/>
    </row>
    <row r="2198">
      <c r="B2198" s="269"/>
      <c r="C2198" s="223"/>
      <c r="E2198" s="223"/>
      <c r="G2198" s="189"/>
      <c r="H2198" s="189"/>
      <c r="I2198" s="270"/>
      <c r="J2198" s="270"/>
      <c r="K2198" s="270"/>
      <c r="L2198" s="271"/>
      <c r="M2198" s="279"/>
      <c r="N2198" s="282"/>
      <c r="O2198" s="274"/>
      <c r="P2198" s="275"/>
      <c r="Q2198" s="275"/>
      <c r="R2198" s="275"/>
      <c r="S2198" s="232" t="str">
        <f t="array" ref="S2198">XLOOKUP(E2198,PESOS!$A$2:$A2624,PESOS!$E$2:$E2624,"")</f>
        <v/>
      </c>
      <c r="V2198" s="277"/>
      <c r="W2198" s="233"/>
    </row>
    <row r="2199">
      <c r="B2199" s="269"/>
      <c r="C2199" s="223"/>
      <c r="E2199" s="223"/>
      <c r="G2199" s="189"/>
      <c r="H2199" s="189"/>
      <c r="I2199" s="270"/>
      <c r="J2199" s="270"/>
      <c r="K2199" s="270"/>
      <c r="L2199" s="271"/>
      <c r="M2199" s="279"/>
      <c r="N2199" s="282"/>
      <c r="O2199" s="274"/>
      <c r="P2199" s="275"/>
      <c r="Q2199" s="275"/>
      <c r="R2199" s="275"/>
      <c r="S2199" s="232" t="str">
        <f t="array" ref="S2199">XLOOKUP(E2199,PESOS!$A$2:$A2624,PESOS!$E$2:$E2624,"")</f>
        <v/>
      </c>
      <c r="V2199" s="277"/>
      <c r="W2199" s="233"/>
    </row>
    <row r="2200">
      <c r="B2200" s="269"/>
      <c r="C2200" s="223"/>
      <c r="E2200" s="223"/>
      <c r="G2200" s="189"/>
      <c r="H2200" s="189"/>
      <c r="I2200" s="270"/>
      <c r="J2200" s="270"/>
      <c r="K2200" s="270"/>
      <c r="L2200" s="271"/>
      <c r="M2200" s="279"/>
      <c r="N2200" s="282"/>
      <c r="O2200" s="274"/>
      <c r="P2200" s="275"/>
      <c r="Q2200" s="275"/>
      <c r="R2200" s="275"/>
      <c r="S2200" s="232" t="str">
        <f t="array" ref="S2200">XLOOKUP(E2200,PESOS!$A$2:$A2624,PESOS!$E$2:$E2624,"")</f>
        <v/>
      </c>
      <c r="V2200" s="277"/>
      <c r="W2200" s="233"/>
    </row>
    <row r="2201">
      <c r="B2201" s="269"/>
      <c r="C2201" s="223"/>
      <c r="E2201" s="223"/>
      <c r="G2201" s="189"/>
      <c r="H2201" s="189"/>
      <c r="I2201" s="270"/>
      <c r="J2201" s="270"/>
      <c r="K2201" s="270"/>
      <c r="L2201" s="271"/>
      <c r="M2201" s="279"/>
      <c r="N2201" s="282"/>
      <c r="O2201" s="274"/>
      <c r="P2201" s="275"/>
      <c r="Q2201" s="275"/>
      <c r="R2201" s="275"/>
      <c r="S2201" s="232" t="str">
        <f t="array" ref="S2201">XLOOKUP(E2201,PESOS!$A$2:$A2624,PESOS!$E$2:$E2624,"")</f>
        <v/>
      </c>
      <c r="V2201" s="277"/>
      <c r="W2201" s="233"/>
    </row>
    <row r="2202">
      <c r="B2202" s="269"/>
      <c r="C2202" s="223"/>
      <c r="E2202" s="223"/>
      <c r="G2202" s="189"/>
      <c r="H2202" s="189"/>
      <c r="I2202" s="270"/>
      <c r="J2202" s="270"/>
      <c r="K2202" s="270"/>
      <c r="L2202" s="271"/>
      <c r="M2202" s="279"/>
      <c r="N2202" s="282"/>
      <c r="O2202" s="274"/>
      <c r="P2202" s="275"/>
      <c r="Q2202" s="275"/>
      <c r="R2202" s="275"/>
      <c r="S2202" s="232" t="str">
        <f t="array" ref="S2202">XLOOKUP(E2202,PESOS!$A$2:$A2624,PESOS!$E$2:$E2624,"")</f>
        <v/>
      </c>
      <c r="V2202" s="277"/>
      <c r="W2202" s="233"/>
    </row>
    <row r="2203">
      <c r="B2203" s="269"/>
      <c r="C2203" s="223"/>
      <c r="E2203" s="223"/>
      <c r="G2203" s="189"/>
      <c r="H2203" s="189"/>
      <c r="I2203" s="270"/>
      <c r="J2203" s="270"/>
      <c r="K2203" s="270"/>
      <c r="L2203" s="271"/>
      <c r="M2203" s="279"/>
      <c r="N2203" s="282"/>
      <c r="O2203" s="274"/>
      <c r="P2203" s="275"/>
      <c r="Q2203" s="275"/>
      <c r="R2203" s="275"/>
      <c r="S2203" s="232" t="str">
        <f t="array" ref="S2203">XLOOKUP(E2203,PESOS!$A$2:$A2624,PESOS!$E$2:$E2624,"")</f>
        <v/>
      </c>
      <c r="V2203" s="277"/>
      <c r="W2203" s="233"/>
    </row>
    <row r="2204">
      <c r="B2204" s="269"/>
      <c r="C2204" s="223"/>
      <c r="E2204" s="223"/>
      <c r="G2204" s="189"/>
      <c r="H2204" s="189"/>
      <c r="I2204" s="270"/>
      <c r="J2204" s="270"/>
      <c r="K2204" s="270"/>
      <c r="L2204" s="271"/>
      <c r="M2204" s="279"/>
      <c r="N2204" s="282"/>
      <c r="O2204" s="274"/>
      <c r="P2204" s="275"/>
      <c r="Q2204" s="275"/>
      <c r="R2204" s="275"/>
      <c r="S2204" s="232" t="str">
        <f t="array" ref="S2204">XLOOKUP(E2204,PESOS!$A$2:$A2624,PESOS!$E$2:$E2624,"")</f>
        <v/>
      </c>
      <c r="V2204" s="277"/>
      <c r="W2204" s="233"/>
    </row>
    <row r="2205">
      <c r="B2205" s="269"/>
      <c r="C2205" s="223"/>
      <c r="E2205" s="223"/>
      <c r="G2205" s="189"/>
      <c r="H2205" s="189"/>
      <c r="I2205" s="270"/>
      <c r="J2205" s="270"/>
      <c r="K2205" s="270"/>
      <c r="L2205" s="271"/>
      <c r="M2205" s="279"/>
      <c r="N2205" s="282"/>
      <c r="O2205" s="274"/>
      <c r="P2205" s="275"/>
      <c r="Q2205" s="275"/>
      <c r="R2205" s="275"/>
      <c r="S2205" s="232" t="str">
        <f t="array" ref="S2205">XLOOKUP(E2205,PESOS!$A$2:$A2624,PESOS!$E$2:$E2624,"")</f>
        <v/>
      </c>
      <c r="V2205" s="277"/>
      <c r="W2205" s="233"/>
    </row>
    <row r="2206">
      <c r="B2206" s="269"/>
      <c r="C2206" s="223"/>
      <c r="E2206" s="223"/>
      <c r="G2206" s="189"/>
      <c r="H2206" s="189"/>
      <c r="I2206" s="270"/>
      <c r="J2206" s="270"/>
      <c r="K2206" s="270"/>
      <c r="L2206" s="271"/>
      <c r="M2206" s="279"/>
      <c r="N2206" s="282"/>
      <c r="O2206" s="274"/>
      <c r="P2206" s="275"/>
      <c r="Q2206" s="275"/>
      <c r="R2206" s="275"/>
      <c r="S2206" s="232" t="str">
        <f t="array" ref="S2206">XLOOKUP(E2206,PESOS!$A$2:$A2624,PESOS!$E$2:$E2624,"")</f>
        <v/>
      </c>
      <c r="V2206" s="277"/>
      <c r="W2206" s="233"/>
    </row>
    <row r="2207">
      <c r="B2207" s="269"/>
      <c r="C2207" s="223"/>
      <c r="E2207" s="223"/>
      <c r="G2207" s="189"/>
      <c r="H2207" s="189"/>
      <c r="I2207" s="270"/>
      <c r="J2207" s="270"/>
      <c r="K2207" s="270"/>
      <c r="L2207" s="271"/>
      <c r="M2207" s="279"/>
      <c r="N2207" s="282"/>
      <c r="O2207" s="274"/>
      <c r="P2207" s="275"/>
      <c r="Q2207" s="275"/>
      <c r="R2207" s="275"/>
      <c r="S2207" s="232" t="str">
        <f t="array" ref="S2207">XLOOKUP(E2207,PESOS!$A$2:$A2624,PESOS!$E$2:$E2624,"")</f>
        <v/>
      </c>
      <c r="V2207" s="277"/>
      <c r="W2207" s="233"/>
    </row>
    <row r="2208">
      <c r="B2208" s="269"/>
      <c r="C2208" s="223"/>
      <c r="E2208" s="223"/>
      <c r="G2208" s="189"/>
      <c r="H2208" s="189"/>
      <c r="I2208" s="270"/>
      <c r="J2208" s="270"/>
      <c r="K2208" s="270"/>
      <c r="L2208" s="271"/>
      <c r="M2208" s="279"/>
      <c r="N2208" s="282"/>
      <c r="O2208" s="274"/>
      <c r="P2208" s="275"/>
      <c r="Q2208" s="275"/>
      <c r="R2208" s="275"/>
      <c r="S2208" s="232" t="str">
        <f t="array" ref="S2208">XLOOKUP(E2208,PESOS!$A$2:$A2624,PESOS!$E$2:$E2624,"")</f>
        <v/>
      </c>
      <c r="V2208" s="277"/>
      <c r="W2208" s="233"/>
    </row>
    <row r="2209">
      <c r="B2209" s="269"/>
      <c r="C2209" s="223"/>
      <c r="E2209" s="223"/>
      <c r="G2209" s="189"/>
      <c r="H2209" s="189"/>
      <c r="I2209" s="270"/>
      <c r="J2209" s="270"/>
      <c r="K2209" s="270"/>
      <c r="L2209" s="271"/>
      <c r="M2209" s="279"/>
      <c r="N2209" s="282"/>
      <c r="O2209" s="274"/>
      <c r="P2209" s="275"/>
      <c r="Q2209" s="275"/>
      <c r="R2209" s="275"/>
      <c r="S2209" s="232" t="str">
        <f t="array" ref="S2209">XLOOKUP(E2209,PESOS!$A$2:$A2624,PESOS!$E$2:$E2624,"")</f>
        <v/>
      </c>
      <c r="V2209" s="277"/>
      <c r="W2209" s="233"/>
    </row>
    <row r="2210">
      <c r="B2210" s="269"/>
      <c r="C2210" s="223"/>
      <c r="E2210" s="223"/>
      <c r="G2210" s="189"/>
      <c r="H2210" s="189"/>
      <c r="I2210" s="270"/>
      <c r="J2210" s="270"/>
      <c r="K2210" s="270"/>
      <c r="L2210" s="271"/>
      <c r="M2210" s="279"/>
      <c r="N2210" s="282"/>
      <c r="O2210" s="274"/>
      <c r="P2210" s="275"/>
      <c r="Q2210" s="275"/>
      <c r="R2210" s="275"/>
      <c r="S2210" s="232" t="str">
        <f t="array" ref="S2210">XLOOKUP(E2210,PESOS!$A$2:$A2624,PESOS!$E$2:$E2624,"")</f>
        <v/>
      </c>
      <c r="V2210" s="277"/>
      <c r="W2210" s="233"/>
    </row>
    <row r="2211">
      <c r="B2211" s="269"/>
      <c r="C2211" s="223"/>
      <c r="E2211" s="223"/>
      <c r="G2211" s="189"/>
      <c r="H2211" s="189"/>
      <c r="I2211" s="270"/>
      <c r="J2211" s="270"/>
      <c r="K2211" s="270"/>
      <c r="L2211" s="271"/>
      <c r="M2211" s="279"/>
      <c r="N2211" s="282"/>
      <c r="O2211" s="274"/>
      <c r="P2211" s="275"/>
      <c r="Q2211" s="275"/>
      <c r="R2211" s="275"/>
      <c r="S2211" s="232" t="str">
        <f t="array" ref="S2211">XLOOKUP(E2211,PESOS!$A$2:$A2624,PESOS!$E$2:$E2624,"")</f>
        <v/>
      </c>
      <c r="V2211" s="277"/>
      <c r="W2211" s="233"/>
    </row>
    <row r="2212">
      <c r="B2212" s="269"/>
      <c r="C2212" s="223"/>
      <c r="E2212" s="223"/>
      <c r="G2212" s="189"/>
      <c r="H2212" s="189"/>
      <c r="I2212" s="270"/>
      <c r="J2212" s="270"/>
      <c r="K2212" s="270"/>
      <c r="L2212" s="271"/>
      <c r="M2212" s="279"/>
      <c r="N2212" s="282"/>
      <c r="O2212" s="274"/>
      <c r="P2212" s="275"/>
      <c r="Q2212" s="275"/>
      <c r="R2212" s="275"/>
      <c r="S2212" s="232" t="str">
        <f t="array" ref="S2212">XLOOKUP(E2212,PESOS!$A$2:$A2624,PESOS!$E$2:$E2624,"")</f>
        <v/>
      </c>
      <c r="V2212" s="277"/>
      <c r="W2212" s="233"/>
    </row>
    <row r="2213">
      <c r="B2213" s="269"/>
      <c r="C2213" s="223"/>
      <c r="E2213" s="223"/>
      <c r="G2213" s="189"/>
      <c r="H2213" s="189"/>
      <c r="I2213" s="270"/>
      <c r="J2213" s="270"/>
      <c r="K2213" s="270"/>
      <c r="L2213" s="271"/>
      <c r="M2213" s="279"/>
      <c r="N2213" s="282"/>
      <c r="O2213" s="274"/>
      <c r="P2213" s="275"/>
      <c r="Q2213" s="275"/>
      <c r="R2213" s="275"/>
      <c r="S2213" s="232" t="str">
        <f t="array" ref="S2213">XLOOKUP(E2213,PESOS!$A$2:$A2624,PESOS!$E$2:$E2624,"")</f>
        <v/>
      </c>
      <c r="V2213" s="277"/>
      <c r="W2213" s="233"/>
    </row>
    <row r="2214">
      <c r="B2214" s="269"/>
      <c r="C2214" s="223"/>
      <c r="E2214" s="223"/>
      <c r="G2214" s="189"/>
      <c r="H2214" s="189"/>
      <c r="I2214" s="270"/>
      <c r="J2214" s="270"/>
      <c r="K2214" s="270"/>
      <c r="L2214" s="271"/>
      <c r="M2214" s="279"/>
      <c r="N2214" s="282"/>
      <c r="O2214" s="274"/>
      <c r="P2214" s="275"/>
      <c r="Q2214" s="275"/>
      <c r="R2214" s="275"/>
      <c r="S2214" s="232" t="str">
        <f t="array" ref="S2214">XLOOKUP(E2214,PESOS!$A$2:$A2624,PESOS!$E$2:$E2624,"")</f>
        <v/>
      </c>
      <c r="V2214" s="277"/>
      <c r="W2214" s="233"/>
    </row>
    <row r="2215">
      <c r="B2215" s="269"/>
      <c r="C2215" s="223"/>
      <c r="E2215" s="223"/>
      <c r="G2215" s="189"/>
      <c r="H2215" s="189"/>
      <c r="I2215" s="270"/>
      <c r="J2215" s="270"/>
      <c r="K2215" s="270"/>
      <c r="L2215" s="271"/>
      <c r="M2215" s="279"/>
      <c r="N2215" s="282"/>
      <c r="O2215" s="274"/>
      <c r="P2215" s="275"/>
      <c r="Q2215" s="275"/>
      <c r="R2215" s="275"/>
      <c r="S2215" s="232" t="str">
        <f t="array" ref="S2215">XLOOKUP(E2215,PESOS!$A$2:$A2624,PESOS!$E$2:$E2624,"")</f>
        <v/>
      </c>
      <c r="V2215" s="277"/>
      <c r="W2215" s="233"/>
    </row>
    <row r="2216">
      <c r="B2216" s="269"/>
      <c r="C2216" s="223"/>
      <c r="E2216" s="223"/>
      <c r="G2216" s="189"/>
      <c r="H2216" s="189"/>
      <c r="I2216" s="270"/>
      <c r="J2216" s="270"/>
      <c r="K2216" s="270"/>
      <c r="L2216" s="271"/>
      <c r="M2216" s="279"/>
      <c r="N2216" s="282"/>
      <c r="O2216" s="274"/>
      <c r="P2216" s="275"/>
      <c r="Q2216" s="275"/>
      <c r="R2216" s="275"/>
      <c r="S2216" s="232" t="str">
        <f t="array" ref="S2216">XLOOKUP(E2216,PESOS!$A$2:$A2624,PESOS!$E$2:$E2624,"")</f>
        <v/>
      </c>
      <c r="V2216" s="277"/>
      <c r="W2216" s="233"/>
    </row>
    <row r="2217">
      <c r="B2217" s="269"/>
      <c r="C2217" s="223"/>
      <c r="E2217" s="223"/>
      <c r="G2217" s="189"/>
      <c r="H2217" s="189"/>
      <c r="I2217" s="270"/>
      <c r="J2217" s="270"/>
      <c r="K2217" s="270"/>
      <c r="L2217" s="271"/>
      <c r="M2217" s="279"/>
      <c r="N2217" s="282"/>
      <c r="O2217" s="274"/>
      <c r="P2217" s="275"/>
      <c r="Q2217" s="275"/>
      <c r="R2217" s="275"/>
      <c r="S2217" s="232" t="str">
        <f t="array" ref="S2217">XLOOKUP(E2217,PESOS!$A$2:$A2624,PESOS!$E$2:$E2624,"")</f>
        <v/>
      </c>
      <c r="V2217" s="277"/>
      <c r="W2217" s="233"/>
    </row>
    <row r="2218">
      <c r="B2218" s="269"/>
      <c r="C2218" s="223"/>
      <c r="E2218" s="223"/>
      <c r="G2218" s="189"/>
      <c r="H2218" s="189"/>
      <c r="I2218" s="270"/>
      <c r="J2218" s="270"/>
      <c r="K2218" s="270"/>
      <c r="L2218" s="271"/>
      <c r="M2218" s="279"/>
      <c r="N2218" s="282"/>
      <c r="O2218" s="274"/>
      <c r="P2218" s="275"/>
      <c r="Q2218" s="275"/>
      <c r="R2218" s="275"/>
      <c r="S2218" s="232" t="str">
        <f t="array" ref="S2218">XLOOKUP(E2218,PESOS!$A$2:$A2624,PESOS!$E$2:$E2624,"")</f>
        <v/>
      </c>
      <c r="V2218" s="277"/>
      <c r="W2218" s="233"/>
    </row>
    <row r="2219">
      <c r="B2219" s="269"/>
      <c r="C2219" s="223"/>
      <c r="E2219" s="223"/>
      <c r="G2219" s="189"/>
      <c r="H2219" s="189"/>
      <c r="I2219" s="270"/>
      <c r="J2219" s="270"/>
      <c r="K2219" s="270"/>
      <c r="L2219" s="271"/>
      <c r="M2219" s="279"/>
      <c r="N2219" s="282"/>
      <c r="O2219" s="274"/>
      <c r="P2219" s="275"/>
      <c r="Q2219" s="275"/>
      <c r="R2219" s="275"/>
      <c r="S2219" s="232" t="str">
        <f t="array" ref="S2219">XLOOKUP(E2219,PESOS!$A$2:$A2624,PESOS!$E$2:$E2624,"")</f>
        <v/>
      </c>
      <c r="V2219" s="277"/>
      <c r="W2219" s="233"/>
    </row>
    <row r="2220">
      <c r="B2220" s="269"/>
      <c r="C2220" s="223"/>
      <c r="E2220" s="223"/>
      <c r="G2220" s="189"/>
      <c r="H2220" s="189"/>
      <c r="I2220" s="270"/>
      <c r="J2220" s="270"/>
      <c r="K2220" s="270"/>
      <c r="L2220" s="271"/>
      <c r="M2220" s="279"/>
      <c r="N2220" s="282"/>
      <c r="O2220" s="274"/>
      <c r="P2220" s="275"/>
      <c r="Q2220" s="275"/>
      <c r="R2220" s="275"/>
      <c r="S2220" s="232" t="str">
        <f t="array" ref="S2220">XLOOKUP(E2220,PESOS!$A$2:$A2624,PESOS!$E$2:$E2624,"")</f>
        <v/>
      </c>
      <c r="V2220" s="277"/>
      <c r="W2220" s="233"/>
    </row>
    <row r="2221">
      <c r="B2221" s="269"/>
      <c r="C2221" s="223"/>
      <c r="E2221" s="223"/>
      <c r="G2221" s="189"/>
      <c r="H2221" s="189"/>
      <c r="I2221" s="270"/>
      <c r="J2221" s="270"/>
      <c r="K2221" s="270"/>
      <c r="L2221" s="271"/>
      <c r="M2221" s="279"/>
      <c r="N2221" s="282"/>
      <c r="O2221" s="274"/>
      <c r="P2221" s="275"/>
      <c r="Q2221" s="275"/>
      <c r="R2221" s="275"/>
      <c r="S2221" s="232" t="str">
        <f t="array" ref="S2221">XLOOKUP(E2221,PESOS!$A$2:$A2624,PESOS!$E$2:$E2624,"")</f>
        <v/>
      </c>
      <c r="V2221" s="277"/>
      <c r="W2221" s="233"/>
    </row>
    <row r="2222">
      <c r="B2222" s="269"/>
      <c r="C2222" s="223"/>
      <c r="E2222" s="223"/>
      <c r="G2222" s="189"/>
      <c r="H2222" s="189"/>
      <c r="I2222" s="270"/>
      <c r="J2222" s="270"/>
      <c r="K2222" s="270"/>
      <c r="L2222" s="271"/>
      <c r="M2222" s="279"/>
      <c r="N2222" s="282"/>
      <c r="O2222" s="274"/>
      <c r="P2222" s="275"/>
      <c r="Q2222" s="275"/>
      <c r="R2222" s="275"/>
      <c r="S2222" s="232" t="str">
        <f t="array" ref="S2222">XLOOKUP(E2222,PESOS!$A$2:$A2624,PESOS!$E$2:$E2624,"")</f>
        <v/>
      </c>
      <c r="V2222" s="277"/>
      <c r="W2222" s="233"/>
    </row>
    <row r="2223">
      <c r="B2223" s="269"/>
      <c r="C2223" s="223"/>
      <c r="E2223" s="223"/>
      <c r="G2223" s="189"/>
      <c r="H2223" s="189"/>
      <c r="I2223" s="270"/>
      <c r="J2223" s="270"/>
      <c r="K2223" s="270"/>
      <c r="L2223" s="271"/>
      <c r="M2223" s="279"/>
      <c r="N2223" s="282"/>
      <c r="O2223" s="274"/>
      <c r="P2223" s="275"/>
      <c r="Q2223" s="275"/>
      <c r="R2223" s="275"/>
      <c r="S2223" s="232" t="str">
        <f t="array" ref="S2223">XLOOKUP(E2223,PESOS!$A$2:$A2624,PESOS!$E$2:$E2624,"")</f>
        <v/>
      </c>
      <c r="V2223" s="277"/>
      <c r="W2223" s="233"/>
    </row>
    <row r="2224">
      <c r="B2224" s="269"/>
      <c r="C2224" s="223"/>
      <c r="E2224" s="223"/>
      <c r="G2224" s="189"/>
      <c r="H2224" s="189"/>
      <c r="I2224" s="270"/>
      <c r="J2224" s="270"/>
      <c r="K2224" s="270"/>
      <c r="L2224" s="271"/>
      <c r="M2224" s="279"/>
      <c r="N2224" s="282"/>
      <c r="O2224" s="274"/>
      <c r="P2224" s="275"/>
      <c r="Q2224" s="275"/>
      <c r="R2224" s="275"/>
      <c r="S2224" s="232" t="str">
        <f t="array" ref="S2224">XLOOKUP(E2224,PESOS!$A$2:$A2624,PESOS!$E$2:$E2624,"")</f>
        <v/>
      </c>
      <c r="V2224" s="277"/>
      <c r="W2224" s="233"/>
    </row>
    <row r="2225">
      <c r="B2225" s="269"/>
      <c r="C2225" s="223"/>
      <c r="E2225" s="223"/>
      <c r="G2225" s="189"/>
      <c r="H2225" s="189"/>
      <c r="I2225" s="270"/>
      <c r="J2225" s="270"/>
      <c r="K2225" s="270"/>
      <c r="L2225" s="271"/>
      <c r="M2225" s="279"/>
      <c r="N2225" s="282"/>
      <c r="O2225" s="274"/>
      <c r="P2225" s="275"/>
      <c r="Q2225" s="275"/>
      <c r="R2225" s="275"/>
      <c r="S2225" s="232" t="str">
        <f t="array" ref="S2225">XLOOKUP(E2225,PESOS!$A$2:$A2624,PESOS!$E$2:$E2624,"")</f>
        <v/>
      </c>
      <c r="V2225" s="277"/>
      <c r="W2225" s="233"/>
    </row>
    <row r="2226">
      <c r="B2226" s="269"/>
      <c r="C2226" s="223"/>
      <c r="E2226" s="223"/>
      <c r="G2226" s="189"/>
      <c r="H2226" s="189"/>
      <c r="I2226" s="270"/>
      <c r="J2226" s="270"/>
      <c r="K2226" s="270"/>
      <c r="L2226" s="271"/>
      <c r="M2226" s="279"/>
      <c r="N2226" s="282"/>
      <c r="O2226" s="274"/>
      <c r="P2226" s="275"/>
      <c r="Q2226" s="275"/>
      <c r="R2226" s="275"/>
      <c r="S2226" s="232" t="str">
        <f t="array" ref="S2226">XLOOKUP(E2226,PESOS!$A$2:$A2624,PESOS!$E$2:$E2624,"")</f>
        <v/>
      </c>
      <c r="V2226" s="277"/>
      <c r="W2226" s="233"/>
    </row>
    <row r="2227">
      <c r="B2227" s="269"/>
      <c r="C2227" s="223"/>
      <c r="E2227" s="223"/>
      <c r="G2227" s="189"/>
      <c r="H2227" s="189"/>
      <c r="I2227" s="270"/>
      <c r="J2227" s="270"/>
      <c r="K2227" s="270"/>
      <c r="L2227" s="271"/>
      <c r="M2227" s="279"/>
      <c r="N2227" s="282"/>
      <c r="O2227" s="274"/>
      <c r="P2227" s="275"/>
      <c r="Q2227" s="275"/>
      <c r="R2227" s="275"/>
      <c r="S2227" s="232" t="str">
        <f t="array" ref="S2227">XLOOKUP(E2227,PESOS!$A$2:$A2624,PESOS!$E$2:$E2624,"")</f>
        <v/>
      </c>
      <c r="V2227" s="277"/>
      <c r="W2227" s="233"/>
    </row>
    <row r="2228">
      <c r="B2228" s="269"/>
      <c r="C2228" s="223"/>
      <c r="E2228" s="223"/>
      <c r="G2228" s="189"/>
      <c r="H2228" s="189"/>
      <c r="I2228" s="270"/>
      <c r="J2228" s="270"/>
      <c r="K2228" s="270"/>
      <c r="L2228" s="271"/>
      <c r="M2228" s="279"/>
      <c r="N2228" s="282"/>
      <c r="O2228" s="274"/>
      <c r="P2228" s="275"/>
      <c r="Q2228" s="275"/>
      <c r="R2228" s="275"/>
      <c r="S2228" s="232" t="str">
        <f t="array" ref="S2228">XLOOKUP(E2228,PESOS!$A$2:$A2624,PESOS!$E$2:$E2624,"")</f>
        <v/>
      </c>
      <c r="V2228" s="277"/>
      <c r="W2228" s="233"/>
    </row>
    <row r="2229">
      <c r="B2229" s="269"/>
      <c r="C2229" s="223"/>
      <c r="E2229" s="223"/>
      <c r="G2229" s="189"/>
      <c r="H2229" s="189"/>
      <c r="I2229" s="270"/>
      <c r="J2229" s="270"/>
      <c r="K2229" s="270"/>
      <c r="L2229" s="271"/>
      <c r="M2229" s="279"/>
      <c r="N2229" s="282"/>
      <c r="O2229" s="274"/>
      <c r="P2229" s="275"/>
      <c r="Q2229" s="275"/>
      <c r="R2229" s="275"/>
      <c r="S2229" s="232" t="str">
        <f t="array" ref="S2229">XLOOKUP(E2229,PESOS!$A$2:$A2624,PESOS!$E$2:$E2624,"")</f>
        <v/>
      </c>
      <c r="V2229" s="277"/>
      <c r="W2229" s="233"/>
    </row>
    <row r="2230">
      <c r="B2230" s="269"/>
      <c r="C2230" s="223"/>
      <c r="E2230" s="223"/>
      <c r="G2230" s="189"/>
      <c r="H2230" s="189"/>
      <c r="I2230" s="270"/>
      <c r="J2230" s="270"/>
      <c r="K2230" s="270"/>
      <c r="L2230" s="271"/>
      <c r="M2230" s="279"/>
      <c r="N2230" s="282"/>
      <c r="O2230" s="274"/>
      <c r="P2230" s="275"/>
      <c r="Q2230" s="275"/>
      <c r="R2230" s="275"/>
      <c r="S2230" s="232" t="str">
        <f t="array" ref="S2230">XLOOKUP(E2230,PESOS!$A$2:$A2624,PESOS!$E$2:$E2624,"")</f>
        <v/>
      </c>
      <c r="V2230" s="277"/>
      <c r="W2230" s="233"/>
    </row>
    <row r="2231">
      <c r="B2231" s="269"/>
      <c r="C2231" s="223"/>
      <c r="E2231" s="223"/>
      <c r="G2231" s="189"/>
      <c r="H2231" s="189"/>
      <c r="I2231" s="270"/>
      <c r="J2231" s="270"/>
      <c r="K2231" s="270"/>
      <c r="L2231" s="271"/>
      <c r="M2231" s="279"/>
      <c r="N2231" s="282"/>
      <c r="O2231" s="274"/>
      <c r="P2231" s="275"/>
      <c r="Q2231" s="275"/>
      <c r="R2231" s="275"/>
      <c r="S2231" s="232" t="str">
        <f t="array" ref="S2231">XLOOKUP(E2231,PESOS!$A$2:$A2624,PESOS!$E$2:$E2624,"")</f>
        <v/>
      </c>
      <c r="V2231" s="277"/>
      <c r="W2231" s="233"/>
    </row>
    <row r="2232">
      <c r="B2232" s="269"/>
      <c r="C2232" s="223"/>
      <c r="E2232" s="223"/>
      <c r="G2232" s="189"/>
      <c r="H2232" s="189"/>
      <c r="I2232" s="270"/>
      <c r="J2232" s="270"/>
      <c r="K2232" s="270"/>
      <c r="L2232" s="271"/>
      <c r="M2232" s="279"/>
      <c r="N2232" s="282"/>
      <c r="O2232" s="274"/>
      <c r="P2232" s="275"/>
      <c r="Q2232" s="275"/>
      <c r="R2232" s="275"/>
      <c r="S2232" s="232" t="str">
        <f t="array" ref="S2232">XLOOKUP(E2232,PESOS!$A$2:$A2624,PESOS!$E$2:$E2624,"")</f>
        <v/>
      </c>
      <c r="V2232" s="277"/>
      <c r="W2232" s="233"/>
    </row>
    <row r="2233">
      <c r="B2233" s="269"/>
      <c r="C2233" s="223"/>
      <c r="E2233" s="223"/>
      <c r="G2233" s="189"/>
      <c r="H2233" s="189"/>
      <c r="I2233" s="270"/>
      <c r="J2233" s="270"/>
      <c r="K2233" s="270"/>
      <c r="L2233" s="271"/>
      <c r="M2233" s="279"/>
      <c r="N2233" s="282"/>
      <c r="O2233" s="274"/>
      <c r="P2233" s="275"/>
      <c r="Q2233" s="275"/>
      <c r="R2233" s="275"/>
      <c r="S2233" s="232" t="str">
        <f t="array" ref="S2233">XLOOKUP(E2233,PESOS!$A$2:$A2624,PESOS!$E$2:$E2624,"")</f>
        <v/>
      </c>
      <c r="V2233" s="277"/>
      <c r="W2233" s="233"/>
    </row>
    <row r="2234">
      <c r="B2234" s="269"/>
      <c r="C2234" s="223"/>
      <c r="E2234" s="223"/>
      <c r="G2234" s="189"/>
      <c r="H2234" s="189"/>
      <c r="I2234" s="270"/>
      <c r="J2234" s="270"/>
      <c r="K2234" s="270"/>
      <c r="L2234" s="271"/>
      <c r="M2234" s="279"/>
      <c r="N2234" s="282"/>
      <c r="O2234" s="274"/>
      <c r="P2234" s="275"/>
      <c r="Q2234" s="275"/>
      <c r="R2234" s="275"/>
      <c r="S2234" s="232" t="str">
        <f t="array" ref="S2234">XLOOKUP(E2234,PESOS!$A$2:$A2624,PESOS!$E$2:$E2624,"")</f>
        <v/>
      </c>
      <c r="V2234" s="277"/>
      <c r="W2234" s="233"/>
    </row>
    <row r="2235">
      <c r="B2235" s="269"/>
      <c r="C2235" s="223"/>
      <c r="E2235" s="223"/>
      <c r="G2235" s="189"/>
      <c r="H2235" s="189"/>
      <c r="I2235" s="270"/>
      <c r="J2235" s="270"/>
      <c r="K2235" s="270"/>
      <c r="L2235" s="271"/>
      <c r="M2235" s="279"/>
      <c r="N2235" s="282"/>
      <c r="O2235" s="274"/>
      <c r="P2235" s="275"/>
      <c r="Q2235" s="275"/>
      <c r="R2235" s="275"/>
      <c r="S2235" s="232" t="str">
        <f t="array" ref="S2235">XLOOKUP(E2235,PESOS!$A$2:$A2624,PESOS!$E$2:$E2624,"")</f>
        <v/>
      </c>
      <c r="V2235" s="277"/>
      <c r="W2235" s="233"/>
    </row>
    <row r="2236">
      <c r="B2236" s="269"/>
      <c r="C2236" s="223"/>
      <c r="E2236" s="223"/>
      <c r="G2236" s="189"/>
      <c r="H2236" s="189"/>
      <c r="I2236" s="270"/>
      <c r="J2236" s="270"/>
      <c r="K2236" s="270"/>
      <c r="L2236" s="271"/>
      <c r="M2236" s="279"/>
      <c r="N2236" s="282"/>
      <c r="O2236" s="274"/>
      <c r="P2236" s="275"/>
      <c r="Q2236" s="275"/>
      <c r="R2236" s="275"/>
      <c r="S2236" s="232" t="str">
        <f t="array" ref="S2236">XLOOKUP(E2236,PESOS!$A$2:$A2624,PESOS!$E$2:$E2624,"")</f>
        <v/>
      </c>
      <c r="V2236" s="277"/>
      <c r="W2236" s="233"/>
    </row>
    <row r="2237">
      <c r="B2237" s="269"/>
      <c r="C2237" s="223"/>
      <c r="E2237" s="223"/>
      <c r="G2237" s="189"/>
      <c r="H2237" s="189"/>
      <c r="I2237" s="270"/>
      <c r="J2237" s="270"/>
      <c r="K2237" s="270"/>
      <c r="L2237" s="271"/>
      <c r="M2237" s="279"/>
      <c r="N2237" s="282"/>
      <c r="O2237" s="274"/>
      <c r="P2237" s="275"/>
      <c r="Q2237" s="275"/>
      <c r="R2237" s="275"/>
      <c r="S2237" s="232" t="str">
        <f t="array" ref="S2237">XLOOKUP(E2237,PESOS!$A$2:$A2624,PESOS!$E$2:$E2624,"")</f>
        <v/>
      </c>
      <c r="V2237" s="277"/>
      <c r="W2237" s="233"/>
    </row>
    <row r="2238">
      <c r="B2238" s="269"/>
      <c r="C2238" s="223"/>
      <c r="E2238" s="223"/>
      <c r="G2238" s="189"/>
      <c r="H2238" s="189"/>
      <c r="I2238" s="270"/>
      <c r="J2238" s="270"/>
      <c r="K2238" s="270"/>
      <c r="L2238" s="271"/>
      <c r="M2238" s="279"/>
      <c r="N2238" s="282"/>
      <c r="O2238" s="274"/>
      <c r="P2238" s="275"/>
      <c r="Q2238" s="275"/>
      <c r="R2238" s="275"/>
      <c r="S2238" s="232" t="str">
        <f t="array" ref="S2238">XLOOKUP(E2238,PESOS!$A$2:$A2624,PESOS!$E$2:$E2624,"")</f>
        <v/>
      </c>
      <c r="V2238" s="277"/>
      <c r="W2238" s="233"/>
    </row>
    <row r="2239">
      <c r="B2239" s="269"/>
      <c r="C2239" s="223"/>
      <c r="E2239" s="223"/>
      <c r="G2239" s="189"/>
      <c r="H2239" s="189"/>
      <c r="I2239" s="270"/>
      <c r="J2239" s="270"/>
      <c r="K2239" s="270"/>
      <c r="L2239" s="271"/>
      <c r="M2239" s="279"/>
      <c r="N2239" s="282"/>
      <c r="O2239" s="274"/>
      <c r="P2239" s="275"/>
      <c r="Q2239" s="275"/>
      <c r="R2239" s="275"/>
      <c r="S2239" s="232" t="str">
        <f t="array" ref="S2239">XLOOKUP(E2239,PESOS!$A$2:$A2624,PESOS!$E$2:$E2624,"")</f>
        <v/>
      </c>
      <c r="V2239" s="277"/>
      <c r="W2239" s="233"/>
    </row>
    <row r="2240">
      <c r="B2240" s="269"/>
      <c r="C2240" s="223"/>
      <c r="E2240" s="223"/>
      <c r="G2240" s="189"/>
      <c r="H2240" s="189"/>
      <c r="I2240" s="270"/>
      <c r="J2240" s="270"/>
      <c r="K2240" s="270"/>
      <c r="L2240" s="271"/>
      <c r="M2240" s="279"/>
      <c r="N2240" s="282"/>
      <c r="O2240" s="274"/>
      <c r="P2240" s="275"/>
      <c r="Q2240" s="275"/>
      <c r="R2240" s="275"/>
      <c r="S2240" s="232" t="str">
        <f t="array" ref="S2240">XLOOKUP(E2240,PESOS!$A$2:$A2624,PESOS!$E$2:$E2624,"")</f>
        <v/>
      </c>
      <c r="V2240" s="277"/>
      <c r="W2240" s="233"/>
    </row>
    <row r="2241">
      <c r="B2241" s="269"/>
      <c r="C2241" s="223"/>
      <c r="E2241" s="223"/>
      <c r="G2241" s="189"/>
      <c r="H2241" s="189"/>
      <c r="I2241" s="270"/>
      <c r="J2241" s="270"/>
      <c r="K2241" s="270"/>
      <c r="L2241" s="271"/>
      <c r="M2241" s="279"/>
      <c r="N2241" s="282"/>
      <c r="O2241" s="274"/>
      <c r="P2241" s="275"/>
      <c r="Q2241" s="275"/>
      <c r="R2241" s="275"/>
      <c r="S2241" s="232" t="str">
        <f t="array" ref="S2241">XLOOKUP(E2241,PESOS!$A$2:$A2624,PESOS!$E$2:$E2624,"")</f>
        <v/>
      </c>
      <c r="V2241" s="277"/>
      <c r="W2241" s="233"/>
    </row>
    <row r="2242">
      <c r="B2242" s="269"/>
      <c r="C2242" s="223"/>
      <c r="E2242" s="223"/>
      <c r="G2242" s="189"/>
      <c r="H2242" s="189"/>
      <c r="I2242" s="270"/>
      <c r="J2242" s="270"/>
      <c r="K2242" s="270"/>
      <c r="L2242" s="271"/>
      <c r="M2242" s="279"/>
      <c r="N2242" s="282"/>
      <c r="O2242" s="274"/>
      <c r="P2242" s="275"/>
      <c r="Q2242" s="275"/>
      <c r="R2242" s="275"/>
      <c r="S2242" s="232" t="str">
        <f t="array" ref="S2242">XLOOKUP(E2242,PESOS!$A$2:$A2624,PESOS!$E$2:$E2624,"")</f>
        <v/>
      </c>
      <c r="V2242" s="277"/>
      <c r="W2242" s="233"/>
    </row>
    <row r="2243">
      <c r="B2243" s="269"/>
      <c r="C2243" s="223"/>
      <c r="E2243" s="223"/>
      <c r="G2243" s="189"/>
      <c r="H2243" s="189"/>
      <c r="I2243" s="270"/>
      <c r="J2243" s="270"/>
      <c r="K2243" s="270"/>
      <c r="L2243" s="271"/>
      <c r="M2243" s="279"/>
      <c r="N2243" s="282"/>
      <c r="O2243" s="274"/>
      <c r="P2243" s="275"/>
      <c r="Q2243" s="275"/>
      <c r="R2243" s="275"/>
      <c r="S2243" s="232" t="str">
        <f t="array" ref="S2243">XLOOKUP(E2243,PESOS!$A$2:$A2624,PESOS!$E$2:$E2624,"")</f>
        <v/>
      </c>
      <c r="V2243" s="277"/>
      <c r="W2243" s="233"/>
    </row>
    <row r="2244">
      <c r="B2244" s="269"/>
      <c r="C2244" s="223"/>
      <c r="E2244" s="223"/>
      <c r="G2244" s="189"/>
      <c r="H2244" s="189"/>
      <c r="I2244" s="270"/>
      <c r="J2244" s="270"/>
      <c r="K2244" s="270"/>
      <c r="L2244" s="271"/>
      <c r="M2244" s="279"/>
      <c r="N2244" s="282"/>
      <c r="O2244" s="274"/>
      <c r="P2244" s="275"/>
      <c r="Q2244" s="275"/>
      <c r="R2244" s="275"/>
      <c r="S2244" s="232" t="str">
        <f t="array" ref="S2244">XLOOKUP(E2244,PESOS!$A$2:$A2624,PESOS!$E$2:$E2624,"")</f>
        <v/>
      </c>
      <c r="V2244" s="277"/>
      <c r="W2244" s="233"/>
    </row>
    <row r="2245">
      <c r="B2245" s="269"/>
      <c r="C2245" s="223"/>
      <c r="E2245" s="223"/>
      <c r="G2245" s="189"/>
      <c r="H2245" s="189"/>
      <c r="I2245" s="270"/>
      <c r="J2245" s="270"/>
      <c r="K2245" s="270"/>
      <c r="L2245" s="271"/>
      <c r="M2245" s="279"/>
      <c r="N2245" s="282"/>
      <c r="O2245" s="274"/>
      <c r="P2245" s="275"/>
      <c r="Q2245" s="275"/>
      <c r="R2245" s="275"/>
      <c r="S2245" s="232" t="str">
        <f t="array" ref="S2245">XLOOKUP(E2245,PESOS!$A$2:$A2624,PESOS!$E$2:$E2624,"")</f>
        <v/>
      </c>
      <c r="V2245" s="277"/>
      <c r="W2245" s="233"/>
    </row>
    <row r="2246">
      <c r="B2246" s="269"/>
      <c r="C2246" s="223"/>
      <c r="E2246" s="223"/>
      <c r="G2246" s="189"/>
      <c r="H2246" s="189"/>
      <c r="I2246" s="270"/>
      <c r="J2246" s="270"/>
      <c r="K2246" s="270"/>
      <c r="L2246" s="271"/>
      <c r="M2246" s="279"/>
      <c r="N2246" s="282"/>
      <c r="O2246" s="274"/>
      <c r="P2246" s="275"/>
      <c r="Q2246" s="275"/>
      <c r="R2246" s="275"/>
      <c r="S2246" s="232" t="str">
        <f t="array" ref="S2246">XLOOKUP(E2246,PESOS!$A$2:$A2624,PESOS!$E$2:$E2624,"")</f>
        <v/>
      </c>
      <c r="V2246" s="277"/>
      <c r="W2246" s="233"/>
    </row>
    <row r="2247">
      <c r="B2247" s="269"/>
      <c r="C2247" s="223"/>
      <c r="E2247" s="223"/>
      <c r="G2247" s="189"/>
      <c r="H2247" s="189"/>
      <c r="I2247" s="270"/>
      <c r="J2247" s="270"/>
      <c r="K2247" s="270"/>
      <c r="L2247" s="271"/>
      <c r="M2247" s="279"/>
      <c r="N2247" s="282"/>
      <c r="O2247" s="274"/>
      <c r="P2247" s="275"/>
      <c r="Q2247" s="275"/>
      <c r="R2247" s="275"/>
      <c r="S2247" s="232" t="str">
        <f t="array" ref="S2247">XLOOKUP(E2247,PESOS!$A$2:$A2624,PESOS!$E$2:$E2624,"")</f>
        <v/>
      </c>
      <c r="V2247" s="277"/>
      <c r="W2247" s="233"/>
    </row>
    <row r="2248">
      <c r="B2248" s="269"/>
      <c r="C2248" s="223"/>
      <c r="E2248" s="223"/>
      <c r="G2248" s="189"/>
      <c r="H2248" s="189"/>
      <c r="I2248" s="270"/>
      <c r="J2248" s="270"/>
      <c r="K2248" s="270"/>
      <c r="L2248" s="271"/>
      <c r="M2248" s="279"/>
      <c r="N2248" s="282"/>
      <c r="O2248" s="274"/>
      <c r="P2248" s="275"/>
      <c r="Q2248" s="275"/>
      <c r="R2248" s="275"/>
      <c r="S2248" s="232" t="str">
        <f t="array" ref="S2248">XLOOKUP(E2248,PESOS!$A$2:$A2624,PESOS!$E$2:$E2624,"")</f>
        <v/>
      </c>
      <c r="V2248" s="277"/>
      <c r="W2248" s="233"/>
    </row>
    <row r="2249">
      <c r="B2249" s="269"/>
      <c r="C2249" s="223"/>
      <c r="E2249" s="223"/>
      <c r="G2249" s="189"/>
      <c r="H2249" s="189"/>
      <c r="I2249" s="270"/>
      <c r="J2249" s="270"/>
      <c r="K2249" s="270"/>
      <c r="L2249" s="271"/>
      <c r="M2249" s="279"/>
      <c r="N2249" s="282"/>
      <c r="O2249" s="274"/>
      <c r="P2249" s="275"/>
      <c r="Q2249" s="275"/>
      <c r="R2249" s="275"/>
      <c r="S2249" s="232" t="str">
        <f t="array" ref="S2249">XLOOKUP(E2249,PESOS!$A$2:$A2624,PESOS!$E$2:$E2624,"")</f>
        <v/>
      </c>
      <c r="V2249" s="277"/>
      <c r="W2249" s="233"/>
    </row>
    <row r="2250">
      <c r="B2250" s="269"/>
      <c r="C2250" s="223"/>
      <c r="E2250" s="223"/>
      <c r="G2250" s="189"/>
      <c r="H2250" s="189"/>
      <c r="I2250" s="270"/>
      <c r="J2250" s="270"/>
      <c r="K2250" s="270"/>
      <c r="L2250" s="271"/>
      <c r="M2250" s="279"/>
      <c r="N2250" s="282"/>
      <c r="O2250" s="274"/>
      <c r="P2250" s="275"/>
      <c r="Q2250" s="275"/>
      <c r="R2250" s="275"/>
      <c r="S2250" s="232" t="str">
        <f t="array" ref="S2250">XLOOKUP(E2250,PESOS!$A$2:$A2624,PESOS!$E$2:$E2624,"")</f>
        <v/>
      </c>
      <c r="V2250" s="277"/>
      <c r="W2250" s="233"/>
    </row>
    <row r="2251">
      <c r="B2251" s="269"/>
      <c r="C2251" s="223"/>
      <c r="E2251" s="223"/>
      <c r="G2251" s="189"/>
      <c r="H2251" s="189"/>
      <c r="I2251" s="270"/>
      <c r="J2251" s="270"/>
      <c r="K2251" s="270"/>
      <c r="L2251" s="271"/>
      <c r="M2251" s="279"/>
      <c r="N2251" s="282"/>
      <c r="O2251" s="274"/>
      <c r="P2251" s="275"/>
      <c r="Q2251" s="275"/>
      <c r="R2251" s="275"/>
      <c r="S2251" s="232" t="str">
        <f t="array" ref="S2251">XLOOKUP(E2251,PESOS!$A$2:$A2624,PESOS!$E$2:$E2624,"")</f>
        <v/>
      </c>
      <c r="V2251" s="277"/>
      <c r="W2251" s="233"/>
    </row>
    <row r="2252">
      <c r="B2252" s="269"/>
      <c r="C2252" s="223"/>
      <c r="E2252" s="223"/>
      <c r="G2252" s="189"/>
      <c r="H2252" s="189"/>
      <c r="I2252" s="270"/>
      <c r="J2252" s="270"/>
      <c r="K2252" s="270"/>
      <c r="L2252" s="271"/>
      <c r="M2252" s="279"/>
      <c r="N2252" s="282"/>
      <c r="O2252" s="274"/>
      <c r="P2252" s="275"/>
      <c r="Q2252" s="275"/>
      <c r="R2252" s="275"/>
      <c r="S2252" s="232" t="str">
        <f t="array" ref="S2252">XLOOKUP(E2252,PESOS!$A$2:$A2624,PESOS!$E$2:$E2624,"")</f>
        <v/>
      </c>
      <c r="V2252" s="277"/>
      <c r="W2252" s="233"/>
    </row>
    <row r="2253">
      <c r="B2253" s="269"/>
      <c r="C2253" s="223"/>
      <c r="E2253" s="223"/>
      <c r="G2253" s="189"/>
      <c r="H2253" s="189"/>
      <c r="I2253" s="270"/>
      <c r="J2253" s="270"/>
      <c r="K2253" s="270"/>
      <c r="L2253" s="271"/>
      <c r="M2253" s="279"/>
      <c r="N2253" s="282"/>
      <c r="O2253" s="274"/>
      <c r="P2253" s="275"/>
      <c r="Q2253" s="275"/>
      <c r="R2253" s="275"/>
      <c r="S2253" s="232" t="str">
        <f t="array" ref="S2253">XLOOKUP(E2253,PESOS!$A$2:$A2624,PESOS!$E$2:$E2624,"")</f>
        <v/>
      </c>
      <c r="V2253" s="277"/>
      <c r="W2253" s="233"/>
    </row>
    <row r="2254">
      <c r="B2254" s="269"/>
      <c r="C2254" s="223"/>
      <c r="E2254" s="223"/>
      <c r="G2254" s="189"/>
      <c r="H2254" s="189"/>
      <c r="I2254" s="270"/>
      <c r="J2254" s="270"/>
      <c r="K2254" s="270"/>
      <c r="L2254" s="271"/>
      <c r="M2254" s="279"/>
      <c r="N2254" s="282"/>
      <c r="O2254" s="274"/>
      <c r="P2254" s="275"/>
      <c r="Q2254" s="275"/>
      <c r="R2254" s="275"/>
      <c r="S2254" s="232" t="str">
        <f t="array" ref="S2254">XLOOKUP(E2254,PESOS!$A$2:$A2624,PESOS!$E$2:$E2624,"")</f>
        <v/>
      </c>
      <c r="V2254" s="277"/>
      <c r="W2254" s="233"/>
    </row>
    <row r="2255">
      <c r="B2255" s="269"/>
      <c r="C2255" s="223"/>
      <c r="E2255" s="223"/>
      <c r="G2255" s="189"/>
      <c r="H2255" s="189"/>
      <c r="I2255" s="270"/>
      <c r="J2255" s="270"/>
      <c r="K2255" s="270"/>
      <c r="L2255" s="271"/>
      <c r="M2255" s="279"/>
      <c r="N2255" s="282"/>
      <c r="O2255" s="274"/>
      <c r="P2255" s="275"/>
      <c r="Q2255" s="275"/>
      <c r="R2255" s="275"/>
      <c r="S2255" s="232" t="str">
        <f t="array" ref="S2255">XLOOKUP(E2255,PESOS!$A$2:$A2624,PESOS!$E$2:$E2624,"")</f>
        <v/>
      </c>
      <c r="V2255" s="277"/>
      <c r="W2255" s="233"/>
    </row>
    <row r="2256">
      <c r="B2256" s="269"/>
      <c r="C2256" s="223"/>
      <c r="E2256" s="223"/>
      <c r="G2256" s="189"/>
      <c r="H2256" s="189"/>
      <c r="I2256" s="270"/>
      <c r="J2256" s="270"/>
      <c r="K2256" s="270"/>
      <c r="L2256" s="271"/>
      <c r="M2256" s="279"/>
      <c r="N2256" s="282"/>
      <c r="O2256" s="274"/>
      <c r="P2256" s="275"/>
      <c r="Q2256" s="275"/>
      <c r="R2256" s="275"/>
      <c r="S2256" s="232" t="str">
        <f t="array" ref="S2256">XLOOKUP(E2256,PESOS!$A$2:$A2624,PESOS!$E$2:$E2624,"")</f>
        <v/>
      </c>
      <c r="V2256" s="277"/>
      <c r="W2256" s="233"/>
    </row>
    <row r="2257">
      <c r="B2257" s="269"/>
      <c r="C2257" s="223"/>
      <c r="E2257" s="223"/>
      <c r="G2257" s="189"/>
      <c r="H2257" s="189"/>
      <c r="I2257" s="270"/>
      <c r="J2257" s="270"/>
      <c r="K2257" s="270"/>
      <c r="L2257" s="271"/>
      <c r="M2257" s="279"/>
      <c r="N2257" s="282"/>
      <c r="O2257" s="274"/>
      <c r="P2257" s="275"/>
      <c r="Q2257" s="275"/>
      <c r="R2257" s="275"/>
      <c r="S2257" s="232" t="str">
        <f t="array" ref="S2257">XLOOKUP(E2257,PESOS!$A$2:$A2624,PESOS!$E$2:$E2624,"")</f>
        <v/>
      </c>
      <c r="V2257" s="277"/>
      <c r="W2257" s="233"/>
    </row>
    <row r="2258">
      <c r="B2258" s="269"/>
      <c r="C2258" s="223"/>
      <c r="E2258" s="223"/>
      <c r="G2258" s="189"/>
      <c r="H2258" s="189"/>
      <c r="I2258" s="270"/>
      <c r="J2258" s="270"/>
      <c r="K2258" s="270"/>
      <c r="L2258" s="271"/>
      <c r="M2258" s="279"/>
      <c r="N2258" s="282"/>
      <c r="O2258" s="274"/>
      <c r="P2258" s="275"/>
      <c r="Q2258" s="275"/>
      <c r="R2258" s="275"/>
      <c r="S2258" s="232" t="str">
        <f t="array" ref="S2258">XLOOKUP(E2258,PESOS!$A$2:$A2624,PESOS!$E$2:$E2624,"")</f>
        <v/>
      </c>
      <c r="V2258" s="277"/>
      <c r="W2258" s="233"/>
    </row>
    <row r="2259">
      <c r="B2259" s="269"/>
      <c r="C2259" s="223"/>
      <c r="E2259" s="223"/>
      <c r="G2259" s="189"/>
      <c r="H2259" s="189"/>
      <c r="I2259" s="270"/>
      <c r="J2259" s="270"/>
      <c r="K2259" s="270"/>
      <c r="L2259" s="271"/>
      <c r="M2259" s="279"/>
      <c r="N2259" s="282"/>
      <c r="O2259" s="274"/>
      <c r="P2259" s="275"/>
      <c r="Q2259" s="275"/>
      <c r="R2259" s="275"/>
      <c r="S2259" s="232" t="str">
        <f t="array" ref="S2259">XLOOKUP(E2259,PESOS!$A$2:$A2624,PESOS!$E$2:$E2624,"")</f>
        <v/>
      </c>
      <c r="V2259" s="277"/>
      <c r="W2259" s="233"/>
    </row>
    <row r="2260">
      <c r="B2260" s="269"/>
      <c r="C2260" s="223"/>
      <c r="E2260" s="223"/>
      <c r="G2260" s="189"/>
      <c r="H2260" s="189"/>
      <c r="I2260" s="270"/>
      <c r="J2260" s="270"/>
      <c r="K2260" s="270"/>
      <c r="L2260" s="271"/>
      <c r="M2260" s="279"/>
      <c r="N2260" s="282"/>
      <c r="O2260" s="274"/>
      <c r="P2260" s="275"/>
      <c r="Q2260" s="275"/>
      <c r="R2260" s="275"/>
      <c r="S2260" s="232" t="str">
        <f t="array" ref="S2260">XLOOKUP(E2260,PESOS!$A$2:$A2624,PESOS!$E$2:$E2624,"")</f>
        <v/>
      </c>
      <c r="V2260" s="277"/>
      <c r="W2260" s="233"/>
    </row>
    <row r="2261">
      <c r="B2261" s="269"/>
      <c r="C2261" s="223"/>
      <c r="E2261" s="223"/>
      <c r="G2261" s="189"/>
      <c r="H2261" s="189"/>
      <c r="I2261" s="270"/>
      <c r="J2261" s="270"/>
      <c r="K2261" s="270"/>
      <c r="L2261" s="271"/>
      <c r="M2261" s="279"/>
      <c r="N2261" s="282"/>
      <c r="O2261" s="274"/>
      <c r="P2261" s="275"/>
      <c r="Q2261" s="275"/>
      <c r="R2261" s="275"/>
      <c r="S2261" s="232" t="str">
        <f t="array" ref="S2261">XLOOKUP(E2261,PESOS!$A$2:$A2624,PESOS!$E$2:$E2624,"")</f>
        <v/>
      </c>
      <c r="V2261" s="277"/>
      <c r="W2261" s="233"/>
    </row>
    <row r="2262">
      <c r="B2262" s="269"/>
      <c r="C2262" s="223"/>
      <c r="E2262" s="223"/>
      <c r="G2262" s="189"/>
      <c r="H2262" s="189"/>
      <c r="I2262" s="270"/>
      <c r="J2262" s="270"/>
      <c r="K2262" s="270"/>
      <c r="L2262" s="271"/>
      <c r="M2262" s="279"/>
      <c r="N2262" s="282"/>
      <c r="O2262" s="274"/>
      <c r="P2262" s="275"/>
      <c r="Q2262" s="275"/>
      <c r="R2262" s="275"/>
      <c r="S2262" s="232" t="str">
        <f t="array" ref="S2262">XLOOKUP(E2262,PESOS!$A$2:$A2624,PESOS!$E$2:$E2624,"")</f>
        <v/>
      </c>
      <c r="V2262" s="277"/>
      <c r="W2262" s="233"/>
    </row>
    <row r="2263">
      <c r="B2263" s="269"/>
      <c r="C2263" s="223"/>
      <c r="E2263" s="223"/>
      <c r="G2263" s="189"/>
      <c r="H2263" s="189"/>
      <c r="I2263" s="270"/>
      <c r="J2263" s="270"/>
      <c r="K2263" s="270"/>
      <c r="L2263" s="271"/>
      <c r="M2263" s="279"/>
      <c r="N2263" s="282"/>
      <c r="O2263" s="274"/>
      <c r="P2263" s="275"/>
      <c r="Q2263" s="275"/>
      <c r="R2263" s="275"/>
      <c r="S2263" s="232" t="str">
        <f t="array" ref="S2263">XLOOKUP(E2263,PESOS!$A$2:$A2624,PESOS!$E$2:$E2624,"")</f>
        <v/>
      </c>
      <c r="V2263" s="277"/>
      <c r="W2263" s="233"/>
    </row>
    <row r="2264">
      <c r="B2264" s="269"/>
      <c r="C2264" s="223"/>
      <c r="E2264" s="223"/>
      <c r="G2264" s="189"/>
      <c r="H2264" s="189"/>
      <c r="I2264" s="270"/>
      <c r="J2264" s="270"/>
      <c r="K2264" s="270"/>
      <c r="L2264" s="271"/>
      <c r="M2264" s="279"/>
      <c r="N2264" s="282"/>
      <c r="O2264" s="274"/>
      <c r="P2264" s="275"/>
      <c r="Q2264" s="275"/>
      <c r="R2264" s="275"/>
      <c r="S2264" s="232" t="str">
        <f t="array" ref="S2264">XLOOKUP(E2264,PESOS!$A$2:$A2624,PESOS!$E$2:$E2624,"")</f>
        <v/>
      </c>
      <c r="V2264" s="277"/>
      <c r="W2264" s="233"/>
    </row>
    <row r="2265">
      <c r="B2265" s="269"/>
      <c r="C2265" s="223"/>
      <c r="E2265" s="223"/>
      <c r="G2265" s="189"/>
      <c r="H2265" s="189"/>
      <c r="I2265" s="270"/>
      <c r="J2265" s="270"/>
      <c r="K2265" s="270"/>
      <c r="L2265" s="271"/>
      <c r="M2265" s="279"/>
      <c r="N2265" s="282"/>
      <c r="O2265" s="274"/>
      <c r="P2265" s="275"/>
      <c r="Q2265" s="275"/>
      <c r="R2265" s="275"/>
      <c r="S2265" s="232" t="str">
        <f t="array" ref="S2265">XLOOKUP(E2265,PESOS!$A$2:$A2624,PESOS!$E$2:$E2624,"")</f>
        <v/>
      </c>
      <c r="V2265" s="277"/>
      <c r="W2265" s="233"/>
    </row>
    <row r="2266">
      <c r="B2266" s="269"/>
      <c r="C2266" s="223"/>
      <c r="E2266" s="223"/>
      <c r="G2266" s="189"/>
      <c r="H2266" s="189"/>
      <c r="I2266" s="270"/>
      <c r="J2266" s="270"/>
      <c r="K2266" s="270"/>
      <c r="L2266" s="271"/>
      <c r="M2266" s="279"/>
      <c r="N2266" s="282"/>
      <c r="O2266" s="274"/>
      <c r="P2266" s="275"/>
      <c r="Q2266" s="275"/>
      <c r="R2266" s="275"/>
      <c r="S2266" s="232" t="str">
        <f t="array" ref="S2266">XLOOKUP(E2266,PESOS!$A$2:$A2624,PESOS!$E$2:$E2624,"")</f>
        <v/>
      </c>
      <c r="V2266" s="277"/>
      <c r="W2266" s="233"/>
    </row>
    <row r="2267">
      <c r="B2267" s="269"/>
      <c r="C2267" s="223"/>
      <c r="E2267" s="223"/>
      <c r="G2267" s="189"/>
      <c r="H2267" s="189"/>
      <c r="I2267" s="270"/>
      <c r="J2267" s="270"/>
      <c r="K2267" s="270"/>
      <c r="L2267" s="271"/>
      <c r="M2267" s="279"/>
      <c r="N2267" s="282"/>
      <c r="O2267" s="274"/>
      <c r="P2267" s="275"/>
      <c r="Q2267" s="275"/>
      <c r="R2267" s="275"/>
      <c r="S2267" s="232" t="str">
        <f t="array" ref="S2267">XLOOKUP(E2267,PESOS!$A$2:$A2624,PESOS!$E$2:$E2624,"")</f>
        <v/>
      </c>
      <c r="V2267" s="277"/>
      <c r="W2267" s="233"/>
    </row>
    <row r="2268">
      <c r="B2268" s="269"/>
      <c r="C2268" s="223"/>
      <c r="E2268" s="223"/>
      <c r="G2268" s="189"/>
      <c r="H2268" s="189"/>
      <c r="I2268" s="270"/>
      <c r="J2268" s="270"/>
      <c r="K2268" s="270"/>
      <c r="L2268" s="271"/>
      <c r="M2268" s="279"/>
      <c r="N2268" s="282"/>
      <c r="O2268" s="274"/>
      <c r="P2268" s="275"/>
      <c r="Q2268" s="275"/>
      <c r="R2268" s="275"/>
      <c r="S2268" s="232" t="str">
        <f t="array" ref="S2268">XLOOKUP(E2268,PESOS!$A$2:$A2624,PESOS!$E$2:$E2624,"")</f>
        <v/>
      </c>
      <c r="V2268" s="277"/>
      <c r="W2268" s="233"/>
    </row>
    <row r="2269">
      <c r="B2269" s="269"/>
      <c r="C2269" s="223"/>
      <c r="E2269" s="223"/>
      <c r="G2269" s="189"/>
      <c r="H2269" s="189"/>
      <c r="I2269" s="270"/>
      <c r="J2269" s="270"/>
      <c r="K2269" s="270"/>
      <c r="L2269" s="271"/>
      <c r="M2269" s="279"/>
      <c r="N2269" s="282"/>
      <c r="O2269" s="274"/>
      <c r="P2269" s="275"/>
      <c r="Q2269" s="275"/>
      <c r="R2269" s="275"/>
      <c r="S2269" s="232" t="str">
        <f t="array" ref="S2269">XLOOKUP(E2269,PESOS!$A$2:$A2624,PESOS!$E$2:$E2624,"")</f>
        <v/>
      </c>
      <c r="V2269" s="277"/>
      <c r="W2269" s="233"/>
    </row>
    <row r="2270">
      <c r="B2270" s="269"/>
      <c r="C2270" s="223"/>
      <c r="E2270" s="223"/>
      <c r="G2270" s="189"/>
      <c r="H2270" s="189"/>
      <c r="I2270" s="270"/>
      <c r="J2270" s="270"/>
      <c r="K2270" s="270"/>
      <c r="L2270" s="271"/>
      <c r="M2270" s="279"/>
      <c r="N2270" s="282"/>
      <c r="O2270" s="274"/>
      <c r="P2270" s="275"/>
      <c r="Q2270" s="275"/>
      <c r="R2270" s="275"/>
      <c r="S2270" s="232" t="str">
        <f t="array" ref="S2270">XLOOKUP(E2270,PESOS!$A$2:$A2624,PESOS!$E$2:$E2624,"")</f>
        <v/>
      </c>
      <c r="V2270" s="277"/>
      <c r="W2270" s="233"/>
    </row>
    <row r="2271">
      <c r="B2271" s="269"/>
      <c r="C2271" s="223"/>
      <c r="E2271" s="223"/>
      <c r="G2271" s="189"/>
      <c r="H2271" s="189"/>
      <c r="I2271" s="270"/>
      <c r="J2271" s="270"/>
      <c r="K2271" s="270"/>
      <c r="L2271" s="271"/>
      <c r="M2271" s="279"/>
      <c r="N2271" s="282"/>
      <c r="O2271" s="274"/>
      <c r="P2271" s="275"/>
      <c r="Q2271" s="275"/>
      <c r="R2271" s="275"/>
      <c r="S2271" s="232" t="str">
        <f t="array" ref="S2271">XLOOKUP(E2271,PESOS!$A$2:$A2624,PESOS!$E$2:$E2624,"")</f>
        <v/>
      </c>
      <c r="V2271" s="277"/>
      <c r="W2271" s="233"/>
    </row>
    <row r="2272">
      <c r="B2272" s="269"/>
      <c r="C2272" s="223"/>
      <c r="E2272" s="223"/>
      <c r="G2272" s="189"/>
      <c r="H2272" s="189"/>
      <c r="I2272" s="270"/>
      <c r="J2272" s="270"/>
      <c r="K2272" s="270"/>
      <c r="L2272" s="271"/>
      <c r="M2272" s="279"/>
      <c r="N2272" s="282"/>
      <c r="O2272" s="274"/>
      <c r="P2272" s="275"/>
      <c r="Q2272" s="275"/>
      <c r="R2272" s="275"/>
      <c r="S2272" s="232" t="str">
        <f t="array" ref="S2272">XLOOKUP(E2272,PESOS!$A$2:$A2624,PESOS!$E$2:$E2624,"")</f>
        <v/>
      </c>
      <c r="V2272" s="277"/>
      <c r="W2272" s="233"/>
    </row>
    <row r="2273">
      <c r="B2273" s="269"/>
      <c r="C2273" s="223"/>
      <c r="E2273" s="223"/>
      <c r="G2273" s="189"/>
      <c r="H2273" s="189"/>
      <c r="I2273" s="270"/>
      <c r="J2273" s="270"/>
      <c r="K2273" s="270"/>
      <c r="L2273" s="271"/>
      <c r="M2273" s="279"/>
      <c r="N2273" s="282"/>
      <c r="O2273" s="274"/>
      <c r="P2273" s="275"/>
      <c r="Q2273" s="275"/>
      <c r="R2273" s="275"/>
      <c r="S2273" s="232" t="str">
        <f t="array" ref="S2273">XLOOKUP(E2273,PESOS!$A$2:$A2624,PESOS!$E$2:$E2624,"")</f>
        <v/>
      </c>
      <c r="V2273" s="277"/>
      <c r="W2273" s="233"/>
    </row>
    <row r="2274">
      <c r="B2274" s="269"/>
      <c r="C2274" s="223"/>
      <c r="E2274" s="223"/>
      <c r="G2274" s="189"/>
      <c r="H2274" s="189"/>
      <c r="I2274" s="270"/>
      <c r="J2274" s="270"/>
      <c r="K2274" s="270"/>
      <c r="L2274" s="271"/>
      <c r="M2274" s="279"/>
      <c r="N2274" s="282"/>
      <c r="O2274" s="274"/>
      <c r="P2274" s="275"/>
      <c r="Q2274" s="275"/>
      <c r="R2274" s="275"/>
      <c r="S2274" s="232" t="str">
        <f t="array" ref="S2274">XLOOKUP(E2274,PESOS!$A$2:$A2624,PESOS!$E$2:$E2624,"")</f>
        <v/>
      </c>
      <c r="V2274" s="277"/>
      <c r="W2274" s="233"/>
    </row>
    <row r="2275">
      <c r="B2275" s="269"/>
      <c r="C2275" s="223"/>
      <c r="E2275" s="223"/>
      <c r="G2275" s="189"/>
      <c r="H2275" s="189"/>
      <c r="I2275" s="270"/>
      <c r="J2275" s="270"/>
      <c r="K2275" s="270"/>
      <c r="L2275" s="271"/>
      <c r="M2275" s="279"/>
      <c r="N2275" s="282"/>
      <c r="O2275" s="274"/>
      <c r="P2275" s="275"/>
      <c r="Q2275" s="275"/>
      <c r="R2275" s="275"/>
      <c r="S2275" s="232" t="str">
        <f t="array" ref="S2275">XLOOKUP(E2275,PESOS!$A$2:$A2624,PESOS!$E$2:$E2624,"")</f>
        <v/>
      </c>
      <c r="V2275" s="277"/>
      <c r="W2275" s="233"/>
    </row>
    <row r="2276">
      <c r="B2276" s="269"/>
      <c r="C2276" s="223"/>
      <c r="E2276" s="223"/>
      <c r="G2276" s="189"/>
      <c r="H2276" s="189"/>
      <c r="I2276" s="270"/>
      <c r="J2276" s="270"/>
      <c r="K2276" s="270"/>
      <c r="L2276" s="271"/>
      <c r="M2276" s="279"/>
      <c r="N2276" s="282"/>
      <c r="O2276" s="274"/>
      <c r="P2276" s="275"/>
      <c r="Q2276" s="275"/>
      <c r="R2276" s="275"/>
      <c r="S2276" s="232" t="str">
        <f t="array" ref="S2276">XLOOKUP(E2276,PESOS!$A$2:$A2624,PESOS!$E$2:$E2624,"")</f>
        <v/>
      </c>
      <c r="V2276" s="277"/>
      <c r="W2276" s="233"/>
    </row>
    <row r="2277">
      <c r="B2277" s="269"/>
      <c r="C2277" s="223"/>
      <c r="E2277" s="223"/>
      <c r="G2277" s="189"/>
      <c r="H2277" s="189"/>
      <c r="I2277" s="270"/>
      <c r="J2277" s="270"/>
      <c r="K2277" s="270"/>
      <c r="L2277" s="271"/>
      <c r="M2277" s="279"/>
      <c r="N2277" s="282"/>
      <c r="O2277" s="274"/>
      <c r="P2277" s="275"/>
      <c r="Q2277" s="275"/>
      <c r="R2277" s="275"/>
      <c r="S2277" s="232" t="str">
        <f t="array" ref="S2277">XLOOKUP(E2277,PESOS!$A$2:$A2624,PESOS!$E$2:$E2624,"")</f>
        <v/>
      </c>
      <c r="V2277" s="277"/>
      <c r="W2277" s="233"/>
    </row>
    <row r="2278">
      <c r="B2278" s="269"/>
      <c r="C2278" s="223"/>
      <c r="E2278" s="223"/>
      <c r="G2278" s="189"/>
      <c r="H2278" s="189"/>
      <c r="I2278" s="270"/>
      <c r="J2278" s="270"/>
      <c r="K2278" s="270"/>
      <c r="L2278" s="271"/>
      <c r="M2278" s="279"/>
      <c r="N2278" s="282"/>
      <c r="O2278" s="274"/>
      <c r="P2278" s="275"/>
      <c r="Q2278" s="275"/>
      <c r="R2278" s="275"/>
      <c r="S2278" s="232" t="str">
        <f t="array" ref="S2278">XLOOKUP(E2278,PESOS!$A$2:$A2624,PESOS!$E$2:$E2624,"")</f>
        <v/>
      </c>
      <c r="V2278" s="277"/>
      <c r="W2278" s="233"/>
    </row>
    <row r="2279">
      <c r="B2279" s="269"/>
      <c r="C2279" s="223"/>
      <c r="E2279" s="223"/>
      <c r="G2279" s="189"/>
      <c r="H2279" s="189"/>
      <c r="I2279" s="270"/>
      <c r="J2279" s="270"/>
      <c r="K2279" s="270"/>
      <c r="L2279" s="271"/>
      <c r="M2279" s="279"/>
      <c r="N2279" s="282"/>
      <c r="O2279" s="274"/>
      <c r="P2279" s="275"/>
      <c r="Q2279" s="275"/>
      <c r="R2279" s="275"/>
      <c r="S2279" s="232" t="str">
        <f t="array" ref="S2279">XLOOKUP(E2279,PESOS!$A$2:$A2624,PESOS!$E$2:$E2624,"")</f>
        <v/>
      </c>
      <c r="V2279" s="277"/>
      <c r="W2279" s="233"/>
    </row>
    <row r="2280">
      <c r="B2280" s="269"/>
      <c r="C2280" s="223"/>
      <c r="E2280" s="223"/>
      <c r="G2280" s="189"/>
      <c r="H2280" s="189"/>
      <c r="I2280" s="270"/>
      <c r="J2280" s="270"/>
      <c r="K2280" s="270"/>
      <c r="L2280" s="271"/>
      <c r="M2280" s="279"/>
      <c r="N2280" s="282"/>
      <c r="O2280" s="274"/>
      <c r="P2280" s="275"/>
      <c r="Q2280" s="275"/>
      <c r="R2280" s="275"/>
      <c r="S2280" s="232" t="str">
        <f t="array" ref="S2280">XLOOKUP(E2280,PESOS!$A$2:$A2624,PESOS!$E$2:$E2624,"")</f>
        <v/>
      </c>
      <c r="V2280" s="277"/>
      <c r="W2280" s="233"/>
    </row>
    <row r="2281">
      <c r="B2281" s="269"/>
      <c r="C2281" s="223"/>
      <c r="E2281" s="223"/>
      <c r="G2281" s="189"/>
      <c r="H2281" s="189"/>
      <c r="I2281" s="270"/>
      <c r="J2281" s="270"/>
      <c r="K2281" s="270"/>
      <c r="L2281" s="271"/>
      <c r="M2281" s="279"/>
      <c r="N2281" s="282"/>
      <c r="O2281" s="274"/>
      <c r="P2281" s="275"/>
      <c r="Q2281" s="275"/>
      <c r="R2281" s="275"/>
      <c r="S2281" s="232" t="str">
        <f t="array" ref="S2281">XLOOKUP(E2281,PESOS!$A$2:$A2624,PESOS!$E$2:$E2624,"")</f>
        <v/>
      </c>
      <c r="V2281" s="277"/>
      <c r="W2281" s="233"/>
    </row>
    <row r="2282">
      <c r="B2282" s="269"/>
      <c r="C2282" s="223"/>
      <c r="E2282" s="223"/>
      <c r="G2282" s="189"/>
      <c r="H2282" s="189"/>
      <c r="I2282" s="270"/>
      <c r="J2282" s="270"/>
      <c r="K2282" s="270"/>
      <c r="L2282" s="271"/>
      <c r="M2282" s="279"/>
      <c r="N2282" s="282"/>
      <c r="O2282" s="274"/>
      <c r="P2282" s="275"/>
      <c r="Q2282" s="275"/>
      <c r="R2282" s="275"/>
      <c r="S2282" s="232" t="str">
        <f t="array" ref="S2282">XLOOKUP(E2282,PESOS!$A$2:$A2624,PESOS!$E$2:$E2624,"")</f>
        <v/>
      </c>
      <c r="V2282" s="277"/>
      <c r="W2282" s="233"/>
    </row>
    <row r="2283">
      <c r="B2283" s="269"/>
      <c r="C2283" s="223"/>
      <c r="E2283" s="223"/>
      <c r="G2283" s="189"/>
      <c r="H2283" s="189"/>
      <c r="I2283" s="270"/>
      <c r="J2283" s="270"/>
      <c r="K2283" s="270"/>
      <c r="L2283" s="271"/>
      <c r="M2283" s="279"/>
      <c r="N2283" s="282"/>
      <c r="O2283" s="274"/>
      <c r="P2283" s="275"/>
      <c r="Q2283" s="275"/>
      <c r="R2283" s="275"/>
      <c r="S2283" s="232" t="str">
        <f t="array" ref="S2283">XLOOKUP(E2283,PESOS!$A$2:$A2624,PESOS!$E$2:$E2624,"")</f>
        <v/>
      </c>
      <c r="V2283" s="277"/>
      <c r="W2283" s="233"/>
    </row>
    <row r="2284">
      <c r="B2284" s="269"/>
      <c r="C2284" s="223"/>
      <c r="E2284" s="223"/>
      <c r="G2284" s="189"/>
      <c r="H2284" s="189"/>
      <c r="I2284" s="270"/>
      <c r="J2284" s="270"/>
      <c r="K2284" s="270"/>
      <c r="L2284" s="271"/>
      <c r="M2284" s="279"/>
      <c r="N2284" s="282"/>
      <c r="O2284" s="274"/>
      <c r="P2284" s="275"/>
      <c r="Q2284" s="275"/>
      <c r="R2284" s="275"/>
      <c r="S2284" s="232" t="str">
        <f t="array" ref="S2284">XLOOKUP(E2284,PESOS!$A$2:$A2624,PESOS!$E$2:$E2624,"")</f>
        <v/>
      </c>
      <c r="V2284" s="277"/>
      <c r="W2284" s="233"/>
    </row>
    <row r="2285">
      <c r="B2285" s="269"/>
      <c r="C2285" s="223"/>
      <c r="E2285" s="223"/>
      <c r="G2285" s="189"/>
      <c r="H2285" s="189"/>
      <c r="I2285" s="270"/>
      <c r="J2285" s="270"/>
      <c r="K2285" s="270"/>
      <c r="L2285" s="271"/>
      <c r="M2285" s="279"/>
      <c r="N2285" s="282"/>
      <c r="O2285" s="274"/>
      <c r="P2285" s="275"/>
      <c r="Q2285" s="275"/>
      <c r="R2285" s="275"/>
      <c r="S2285" s="232" t="str">
        <f t="array" ref="S2285">XLOOKUP(E2285,PESOS!$A$2:$A2624,PESOS!$E$2:$E2624,"")</f>
        <v/>
      </c>
      <c r="V2285" s="277"/>
      <c r="W2285" s="233"/>
    </row>
    <row r="2286">
      <c r="B2286" s="269"/>
      <c r="C2286" s="223"/>
      <c r="E2286" s="223"/>
      <c r="G2286" s="189"/>
      <c r="H2286" s="189"/>
      <c r="I2286" s="270"/>
      <c r="J2286" s="270"/>
      <c r="K2286" s="270"/>
      <c r="L2286" s="271"/>
      <c r="M2286" s="279"/>
      <c r="N2286" s="282"/>
      <c r="O2286" s="274"/>
      <c r="P2286" s="275"/>
      <c r="Q2286" s="275"/>
      <c r="R2286" s="275"/>
      <c r="S2286" s="232" t="str">
        <f t="array" ref="S2286">XLOOKUP(E2286,PESOS!$A$2:$A2624,PESOS!$E$2:$E2624,"")</f>
        <v/>
      </c>
      <c r="V2286" s="277"/>
      <c r="W2286" s="233"/>
    </row>
    <row r="2287">
      <c r="B2287" s="269"/>
      <c r="C2287" s="223"/>
      <c r="E2287" s="223"/>
      <c r="G2287" s="189"/>
      <c r="H2287" s="189"/>
      <c r="I2287" s="270"/>
      <c r="J2287" s="270"/>
      <c r="K2287" s="270"/>
      <c r="L2287" s="271"/>
      <c r="M2287" s="279"/>
      <c r="N2287" s="282"/>
      <c r="O2287" s="274"/>
      <c r="P2287" s="275"/>
      <c r="Q2287" s="275"/>
      <c r="R2287" s="275"/>
      <c r="S2287" s="232" t="str">
        <f t="array" ref="S2287">XLOOKUP(E2287,PESOS!$A$2:$A2624,PESOS!$E$2:$E2624,"")</f>
        <v/>
      </c>
      <c r="V2287" s="277"/>
      <c r="W2287" s="233"/>
    </row>
    <row r="2288">
      <c r="B2288" s="269"/>
      <c r="C2288" s="223"/>
      <c r="E2288" s="223"/>
      <c r="G2288" s="189"/>
      <c r="H2288" s="189"/>
      <c r="I2288" s="270"/>
      <c r="J2288" s="270"/>
      <c r="K2288" s="270"/>
      <c r="L2288" s="271"/>
      <c r="M2288" s="279"/>
      <c r="N2288" s="282"/>
      <c r="O2288" s="274"/>
      <c r="P2288" s="275"/>
      <c r="Q2288" s="275"/>
      <c r="R2288" s="275"/>
      <c r="S2288" s="232" t="str">
        <f t="array" ref="S2288">XLOOKUP(E2288,PESOS!$A$2:$A2624,PESOS!$E$2:$E2624,"")</f>
        <v/>
      </c>
      <c r="V2288" s="277"/>
      <c r="W2288" s="233"/>
    </row>
    <row r="2289">
      <c r="B2289" s="269"/>
      <c r="C2289" s="223"/>
      <c r="E2289" s="223"/>
      <c r="G2289" s="189"/>
      <c r="H2289" s="189"/>
      <c r="I2289" s="270"/>
      <c r="J2289" s="270"/>
      <c r="K2289" s="270"/>
      <c r="L2289" s="271"/>
      <c r="M2289" s="279"/>
      <c r="N2289" s="282"/>
      <c r="O2289" s="274"/>
      <c r="P2289" s="275"/>
      <c r="Q2289" s="275"/>
      <c r="R2289" s="275"/>
      <c r="S2289" s="232" t="str">
        <f t="array" ref="S2289">XLOOKUP(E2289,PESOS!$A$2:$A2624,PESOS!$E$2:$E2624,"")</f>
        <v/>
      </c>
      <c r="V2289" s="277"/>
      <c r="W2289" s="233"/>
    </row>
    <row r="2290">
      <c r="B2290" s="269"/>
      <c r="C2290" s="223"/>
      <c r="E2290" s="223"/>
      <c r="G2290" s="189"/>
      <c r="H2290" s="189"/>
      <c r="I2290" s="270"/>
      <c r="J2290" s="270"/>
      <c r="K2290" s="270"/>
      <c r="L2290" s="271"/>
      <c r="M2290" s="279"/>
      <c r="N2290" s="282"/>
      <c r="O2290" s="274"/>
      <c r="P2290" s="275"/>
      <c r="Q2290" s="275"/>
      <c r="R2290" s="275"/>
      <c r="S2290" s="232" t="str">
        <f t="array" ref="S2290">XLOOKUP(E2290,PESOS!$A$2:$A2624,PESOS!$E$2:$E2624,"")</f>
        <v/>
      </c>
      <c r="V2290" s="277"/>
      <c r="W2290" s="233"/>
    </row>
    <row r="2291">
      <c r="B2291" s="269"/>
      <c r="C2291" s="223"/>
      <c r="E2291" s="223"/>
      <c r="G2291" s="189"/>
      <c r="H2291" s="189"/>
      <c r="I2291" s="270"/>
      <c r="J2291" s="270"/>
      <c r="K2291" s="270"/>
      <c r="L2291" s="271"/>
      <c r="M2291" s="279"/>
      <c r="N2291" s="282"/>
      <c r="O2291" s="274"/>
      <c r="P2291" s="275"/>
      <c r="Q2291" s="275"/>
      <c r="R2291" s="275"/>
      <c r="S2291" s="232" t="str">
        <f t="array" ref="S2291">XLOOKUP(E2291,PESOS!$A$2:$A2624,PESOS!$E$2:$E2624,"")</f>
        <v/>
      </c>
      <c r="V2291" s="277"/>
      <c r="W2291" s="233"/>
    </row>
    <row r="2292">
      <c r="B2292" s="269"/>
      <c r="C2292" s="223"/>
      <c r="E2292" s="223"/>
      <c r="G2292" s="189"/>
      <c r="H2292" s="189"/>
      <c r="I2292" s="270"/>
      <c r="J2292" s="270"/>
      <c r="K2292" s="270"/>
      <c r="L2292" s="271"/>
      <c r="M2292" s="279"/>
      <c r="N2292" s="282"/>
      <c r="O2292" s="274"/>
      <c r="P2292" s="275"/>
      <c r="Q2292" s="275"/>
      <c r="R2292" s="275"/>
      <c r="S2292" s="232" t="str">
        <f t="array" ref="S2292">XLOOKUP(E2292,PESOS!$A$2:$A2624,PESOS!$E$2:$E2624,"")</f>
        <v/>
      </c>
      <c r="V2292" s="277"/>
      <c r="W2292" s="233"/>
    </row>
    <row r="2293">
      <c r="B2293" s="269"/>
      <c r="C2293" s="223"/>
      <c r="E2293" s="223"/>
      <c r="G2293" s="189"/>
      <c r="H2293" s="189"/>
      <c r="I2293" s="270"/>
      <c r="J2293" s="270"/>
      <c r="K2293" s="270"/>
      <c r="L2293" s="271"/>
      <c r="M2293" s="279"/>
      <c r="N2293" s="282"/>
      <c r="O2293" s="274"/>
      <c r="P2293" s="275"/>
      <c r="Q2293" s="275"/>
      <c r="R2293" s="275"/>
      <c r="S2293" s="232" t="str">
        <f t="array" ref="S2293">XLOOKUP(E2293,PESOS!$A$2:$A2624,PESOS!$E$2:$E2624,"")</f>
        <v/>
      </c>
      <c r="V2293" s="277"/>
      <c r="W2293" s="233"/>
    </row>
    <row r="2294">
      <c r="B2294" s="269"/>
      <c r="C2294" s="223"/>
      <c r="E2294" s="223"/>
      <c r="G2294" s="189"/>
      <c r="H2294" s="189"/>
      <c r="I2294" s="270"/>
      <c r="J2294" s="270"/>
      <c r="K2294" s="270"/>
      <c r="L2294" s="271"/>
      <c r="M2294" s="279"/>
      <c r="N2294" s="282"/>
      <c r="O2294" s="274"/>
      <c r="P2294" s="275"/>
      <c r="Q2294" s="275"/>
      <c r="R2294" s="275"/>
      <c r="S2294" s="232" t="str">
        <f t="array" ref="S2294">XLOOKUP(E2294,PESOS!$A$2:$A2624,PESOS!$E$2:$E2624,"")</f>
        <v/>
      </c>
      <c r="V2294" s="277"/>
      <c r="W2294" s="233"/>
    </row>
    <row r="2295">
      <c r="B2295" s="269"/>
      <c r="C2295" s="223"/>
      <c r="E2295" s="223"/>
      <c r="G2295" s="189"/>
      <c r="H2295" s="189"/>
      <c r="I2295" s="270"/>
      <c r="J2295" s="270"/>
      <c r="K2295" s="270"/>
      <c r="L2295" s="271"/>
      <c r="M2295" s="279"/>
      <c r="N2295" s="282"/>
      <c r="O2295" s="274"/>
      <c r="P2295" s="275"/>
      <c r="Q2295" s="275"/>
      <c r="R2295" s="275"/>
      <c r="S2295" s="232" t="str">
        <f t="array" ref="S2295">XLOOKUP(E2295,PESOS!$A$2:$A2624,PESOS!$E$2:$E2624,"")</f>
        <v/>
      </c>
      <c r="V2295" s="277"/>
      <c r="W2295" s="233"/>
    </row>
    <row r="2296">
      <c r="B2296" s="269"/>
      <c r="C2296" s="223"/>
      <c r="E2296" s="223"/>
      <c r="G2296" s="189"/>
      <c r="H2296" s="189"/>
      <c r="I2296" s="270"/>
      <c r="J2296" s="270"/>
      <c r="K2296" s="270"/>
      <c r="L2296" s="271"/>
      <c r="M2296" s="279"/>
      <c r="N2296" s="282"/>
      <c r="O2296" s="274"/>
      <c r="P2296" s="275"/>
      <c r="Q2296" s="275"/>
      <c r="R2296" s="275"/>
      <c r="S2296" s="232" t="str">
        <f t="array" ref="S2296">XLOOKUP(E2296,PESOS!$A$2:$A2624,PESOS!$E$2:$E2624,"")</f>
        <v/>
      </c>
      <c r="V2296" s="277"/>
      <c r="W2296" s="233"/>
    </row>
    <row r="2297">
      <c r="B2297" s="269"/>
      <c r="C2297" s="223"/>
      <c r="E2297" s="223"/>
      <c r="G2297" s="189"/>
      <c r="H2297" s="189"/>
      <c r="I2297" s="270"/>
      <c r="J2297" s="270"/>
      <c r="K2297" s="270"/>
      <c r="L2297" s="271"/>
      <c r="M2297" s="279"/>
      <c r="N2297" s="282"/>
      <c r="O2297" s="274"/>
      <c r="P2297" s="275"/>
      <c r="Q2297" s="275"/>
      <c r="R2297" s="275"/>
      <c r="S2297" s="232" t="str">
        <f t="array" ref="S2297">XLOOKUP(E2297,PESOS!$A$2:$A2624,PESOS!$E$2:$E2624,"")</f>
        <v/>
      </c>
      <c r="V2297" s="277"/>
      <c r="W2297" s="233"/>
    </row>
    <row r="2298">
      <c r="B2298" s="269"/>
      <c r="C2298" s="223"/>
      <c r="E2298" s="223"/>
      <c r="G2298" s="189"/>
      <c r="H2298" s="189"/>
      <c r="I2298" s="270"/>
      <c r="J2298" s="270"/>
      <c r="K2298" s="270"/>
      <c r="L2298" s="271"/>
      <c r="M2298" s="279"/>
      <c r="N2298" s="282"/>
      <c r="O2298" s="274"/>
      <c r="P2298" s="275"/>
      <c r="Q2298" s="275"/>
      <c r="R2298" s="275"/>
      <c r="S2298" s="232" t="str">
        <f t="array" ref="S2298">XLOOKUP(E2298,PESOS!$A$2:$A2624,PESOS!$E$2:$E2624,"")</f>
        <v/>
      </c>
      <c r="V2298" s="277"/>
      <c r="W2298" s="233"/>
    </row>
    <row r="2299">
      <c r="B2299" s="269"/>
      <c r="C2299" s="223"/>
      <c r="E2299" s="223"/>
      <c r="G2299" s="189"/>
      <c r="H2299" s="189"/>
      <c r="I2299" s="270"/>
      <c r="J2299" s="270"/>
      <c r="K2299" s="270"/>
      <c r="L2299" s="271"/>
      <c r="M2299" s="279"/>
      <c r="N2299" s="282"/>
      <c r="O2299" s="274"/>
      <c r="P2299" s="275"/>
      <c r="Q2299" s="275"/>
      <c r="R2299" s="275"/>
      <c r="S2299" s="232" t="str">
        <f t="array" ref="S2299">XLOOKUP(E2299,PESOS!$A$2:$A2624,PESOS!$E$2:$E2624,"")</f>
        <v/>
      </c>
      <c r="V2299" s="277"/>
      <c r="W2299" s="233"/>
    </row>
    <row r="2300">
      <c r="B2300" s="269"/>
      <c r="C2300" s="223"/>
      <c r="E2300" s="223"/>
      <c r="G2300" s="189"/>
      <c r="H2300" s="189"/>
      <c r="I2300" s="270"/>
      <c r="J2300" s="270"/>
      <c r="K2300" s="270"/>
      <c r="L2300" s="271"/>
      <c r="M2300" s="279"/>
      <c r="N2300" s="282"/>
      <c r="O2300" s="274"/>
      <c r="P2300" s="275"/>
      <c r="Q2300" s="275"/>
      <c r="R2300" s="275"/>
      <c r="S2300" s="232" t="str">
        <f t="array" ref="S2300">XLOOKUP(E2300,PESOS!$A$2:$A2624,PESOS!$E$2:$E2624,"")</f>
        <v/>
      </c>
      <c r="V2300" s="277"/>
      <c r="W2300" s="233"/>
    </row>
    <row r="2301">
      <c r="B2301" s="269"/>
      <c r="C2301" s="223"/>
      <c r="E2301" s="223"/>
      <c r="G2301" s="189"/>
      <c r="H2301" s="189"/>
      <c r="I2301" s="270"/>
      <c r="J2301" s="270"/>
      <c r="K2301" s="270"/>
      <c r="L2301" s="271"/>
      <c r="M2301" s="279"/>
      <c r="N2301" s="282"/>
      <c r="O2301" s="274"/>
      <c r="P2301" s="275"/>
      <c r="Q2301" s="275"/>
      <c r="R2301" s="275"/>
      <c r="S2301" s="232" t="str">
        <f t="array" ref="S2301">XLOOKUP(E2301,PESOS!$A$2:$A2624,PESOS!$E$2:$E2624,"")</f>
        <v/>
      </c>
      <c r="V2301" s="277"/>
      <c r="W2301" s="233"/>
    </row>
    <row r="2302">
      <c r="B2302" s="269"/>
      <c r="C2302" s="223"/>
      <c r="E2302" s="223"/>
      <c r="G2302" s="189"/>
      <c r="H2302" s="189"/>
      <c r="I2302" s="270"/>
      <c r="J2302" s="270"/>
      <c r="K2302" s="270"/>
      <c r="L2302" s="271"/>
      <c r="M2302" s="279"/>
      <c r="N2302" s="282"/>
      <c r="O2302" s="274"/>
      <c r="P2302" s="275"/>
      <c r="Q2302" s="275"/>
      <c r="R2302" s="275"/>
      <c r="S2302" s="232" t="str">
        <f t="array" ref="S2302">XLOOKUP(E2302,PESOS!$A$2:$A2624,PESOS!$E$2:$E2624,"")</f>
        <v/>
      </c>
      <c r="V2302" s="277"/>
      <c r="W2302" s="233"/>
    </row>
    <row r="2303">
      <c r="B2303" s="269"/>
      <c r="C2303" s="223"/>
      <c r="E2303" s="223"/>
      <c r="G2303" s="189"/>
      <c r="H2303" s="189"/>
      <c r="I2303" s="270"/>
      <c r="J2303" s="270"/>
      <c r="K2303" s="270"/>
      <c r="L2303" s="271"/>
      <c r="M2303" s="279"/>
      <c r="N2303" s="282"/>
      <c r="O2303" s="274"/>
      <c r="P2303" s="275"/>
      <c r="Q2303" s="275"/>
      <c r="R2303" s="275"/>
      <c r="S2303" s="232" t="str">
        <f t="array" ref="S2303">XLOOKUP(E2303,PESOS!$A$2:$A2624,PESOS!$E$2:$E2624,"")</f>
        <v/>
      </c>
      <c r="V2303" s="277"/>
      <c r="W2303" s="233"/>
    </row>
    <row r="2304">
      <c r="B2304" s="269"/>
      <c r="C2304" s="223"/>
      <c r="E2304" s="223"/>
      <c r="G2304" s="189"/>
      <c r="H2304" s="189"/>
      <c r="I2304" s="270"/>
      <c r="J2304" s="270"/>
      <c r="K2304" s="270"/>
      <c r="L2304" s="271"/>
      <c r="M2304" s="279"/>
      <c r="N2304" s="282"/>
      <c r="O2304" s="274"/>
      <c r="P2304" s="275"/>
      <c r="Q2304" s="275"/>
      <c r="R2304" s="275"/>
      <c r="S2304" s="232" t="str">
        <f t="array" ref="S2304">XLOOKUP(E2304,PESOS!$A$2:$A2624,PESOS!$E$2:$E2624,"")</f>
        <v/>
      </c>
      <c r="V2304" s="277"/>
      <c r="W2304" s="233"/>
    </row>
    <row r="2305">
      <c r="B2305" s="269"/>
      <c r="C2305" s="223"/>
      <c r="E2305" s="223"/>
      <c r="G2305" s="189"/>
      <c r="H2305" s="189"/>
      <c r="I2305" s="270"/>
      <c r="J2305" s="270"/>
      <c r="K2305" s="270"/>
      <c r="L2305" s="271"/>
      <c r="M2305" s="279"/>
      <c r="N2305" s="282"/>
      <c r="O2305" s="274"/>
      <c r="P2305" s="275"/>
      <c r="Q2305" s="275"/>
      <c r="R2305" s="275"/>
      <c r="S2305" s="232" t="str">
        <f t="array" ref="S2305">XLOOKUP(E2305,PESOS!$A$2:$A2624,PESOS!$E$2:$E2624,"")</f>
        <v/>
      </c>
      <c r="V2305" s="277"/>
      <c r="W2305" s="233"/>
    </row>
    <row r="2306">
      <c r="B2306" s="269"/>
      <c r="C2306" s="223"/>
      <c r="E2306" s="223"/>
      <c r="G2306" s="189"/>
      <c r="H2306" s="189"/>
      <c r="I2306" s="270"/>
      <c r="J2306" s="270"/>
      <c r="K2306" s="270"/>
      <c r="L2306" s="271"/>
      <c r="M2306" s="279"/>
      <c r="N2306" s="282"/>
      <c r="O2306" s="274"/>
      <c r="P2306" s="275"/>
      <c r="Q2306" s="275"/>
      <c r="R2306" s="275"/>
      <c r="S2306" s="232" t="str">
        <f t="array" ref="S2306">XLOOKUP(E2306,PESOS!$A$2:$A2624,PESOS!$E$2:$E2624,"")</f>
        <v/>
      </c>
      <c r="V2306" s="277"/>
      <c r="W2306" s="233"/>
    </row>
    <row r="2307">
      <c r="B2307" s="269"/>
      <c r="C2307" s="223"/>
      <c r="E2307" s="223"/>
      <c r="G2307" s="189"/>
      <c r="H2307" s="189"/>
      <c r="I2307" s="270"/>
      <c r="J2307" s="270"/>
      <c r="K2307" s="270"/>
      <c r="L2307" s="271"/>
      <c r="M2307" s="279"/>
      <c r="N2307" s="282"/>
      <c r="O2307" s="274"/>
      <c r="P2307" s="275"/>
      <c r="Q2307" s="275"/>
      <c r="R2307" s="275"/>
      <c r="S2307" s="232" t="str">
        <f t="array" ref="S2307">XLOOKUP(E2307,PESOS!$A$2:$A2624,PESOS!$E$2:$E2624,"")</f>
        <v/>
      </c>
      <c r="V2307" s="277"/>
      <c r="W2307" s="233"/>
    </row>
    <row r="2308">
      <c r="B2308" s="269"/>
      <c r="C2308" s="223"/>
      <c r="E2308" s="223"/>
      <c r="G2308" s="189"/>
      <c r="H2308" s="189"/>
      <c r="I2308" s="270"/>
      <c r="J2308" s="270"/>
      <c r="K2308" s="270"/>
      <c r="L2308" s="271"/>
      <c r="M2308" s="279"/>
      <c r="N2308" s="282"/>
      <c r="O2308" s="274"/>
      <c r="P2308" s="275"/>
      <c r="Q2308" s="275"/>
      <c r="R2308" s="275"/>
      <c r="S2308" s="232" t="str">
        <f t="array" ref="S2308">XLOOKUP(E2308,PESOS!$A$2:$A2624,PESOS!$E$2:$E2624,"")</f>
        <v/>
      </c>
      <c r="V2308" s="277"/>
      <c r="W2308" s="233"/>
    </row>
    <row r="2309">
      <c r="B2309" s="269"/>
      <c r="C2309" s="223"/>
      <c r="E2309" s="223"/>
      <c r="G2309" s="189"/>
      <c r="H2309" s="189"/>
      <c r="I2309" s="270"/>
      <c r="J2309" s="270"/>
      <c r="K2309" s="270"/>
      <c r="L2309" s="271"/>
      <c r="M2309" s="279"/>
      <c r="N2309" s="282"/>
      <c r="O2309" s="274"/>
      <c r="P2309" s="275"/>
      <c r="Q2309" s="275"/>
      <c r="R2309" s="275"/>
      <c r="S2309" s="232" t="str">
        <f t="array" ref="S2309">XLOOKUP(E2309,PESOS!$A$2:$A2624,PESOS!$E$2:$E2624,"")</f>
        <v/>
      </c>
      <c r="V2309" s="277"/>
      <c r="W2309" s="233"/>
    </row>
    <row r="2310">
      <c r="B2310" s="269"/>
      <c r="C2310" s="223"/>
      <c r="E2310" s="223"/>
      <c r="G2310" s="189"/>
      <c r="H2310" s="189"/>
      <c r="I2310" s="270"/>
      <c r="J2310" s="270"/>
      <c r="K2310" s="270"/>
      <c r="L2310" s="271"/>
      <c r="M2310" s="279"/>
      <c r="N2310" s="282"/>
      <c r="O2310" s="274"/>
      <c r="P2310" s="275"/>
      <c r="Q2310" s="275"/>
      <c r="R2310" s="275"/>
      <c r="S2310" s="232" t="str">
        <f t="array" ref="S2310">XLOOKUP(E2310,PESOS!$A$2:$A2624,PESOS!$E$2:$E2624,"")</f>
        <v/>
      </c>
      <c r="V2310" s="277"/>
      <c r="W2310" s="233"/>
    </row>
    <row r="2311">
      <c r="B2311" s="269"/>
      <c r="C2311" s="223"/>
      <c r="E2311" s="223"/>
      <c r="G2311" s="189"/>
      <c r="H2311" s="189"/>
      <c r="I2311" s="270"/>
      <c r="J2311" s="270"/>
      <c r="K2311" s="270"/>
      <c r="L2311" s="271"/>
      <c r="M2311" s="279"/>
      <c r="N2311" s="282"/>
      <c r="O2311" s="274"/>
      <c r="P2311" s="275"/>
      <c r="Q2311" s="275"/>
      <c r="R2311" s="275"/>
      <c r="S2311" s="232" t="str">
        <f t="array" ref="S2311">XLOOKUP(E2311,PESOS!$A$2:$A2624,PESOS!$E$2:$E2624,"")</f>
        <v/>
      </c>
      <c r="V2311" s="277"/>
      <c r="W2311" s="233"/>
    </row>
    <row r="2312">
      <c r="B2312" s="269"/>
      <c r="C2312" s="223"/>
      <c r="E2312" s="223"/>
      <c r="G2312" s="189"/>
      <c r="H2312" s="189"/>
      <c r="I2312" s="270"/>
      <c r="J2312" s="270"/>
      <c r="K2312" s="270"/>
      <c r="L2312" s="271"/>
      <c r="M2312" s="279"/>
      <c r="N2312" s="282"/>
      <c r="O2312" s="274"/>
      <c r="P2312" s="275"/>
      <c r="Q2312" s="275"/>
      <c r="R2312" s="275"/>
      <c r="S2312" s="232" t="str">
        <f t="array" ref="S2312">XLOOKUP(E2312,PESOS!$A$2:$A2624,PESOS!$E$2:$E2624,"")</f>
        <v/>
      </c>
      <c r="V2312" s="277"/>
      <c r="W2312" s="233"/>
    </row>
    <row r="2313">
      <c r="B2313" s="269"/>
      <c r="C2313" s="223"/>
      <c r="E2313" s="223"/>
      <c r="G2313" s="189"/>
      <c r="H2313" s="189"/>
      <c r="I2313" s="270"/>
      <c r="J2313" s="270"/>
      <c r="K2313" s="270"/>
      <c r="L2313" s="271"/>
      <c r="M2313" s="279"/>
      <c r="N2313" s="282"/>
      <c r="O2313" s="274"/>
      <c r="P2313" s="275"/>
      <c r="Q2313" s="275"/>
      <c r="R2313" s="275"/>
      <c r="S2313" s="232" t="str">
        <f t="array" ref="S2313">XLOOKUP(E2313,PESOS!$A$2:$A2624,PESOS!$E$2:$E2624,"")</f>
        <v/>
      </c>
      <c r="V2313" s="277"/>
      <c r="W2313" s="233"/>
    </row>
    <row r="2314">
      <c r="B2314" s="269"/>
      <c r="C2314" s="223"/>
      <c r="E2314" s="223"/>
      <c r="G2314" s="189"/>
      <c r="H2314" s="189"/>
      <c r="I2314" s="270"/>
      <c r="J2314" s="270"/>
      <c r="K2314" s="270"/>
      <c r="L2314" s="271"/>
      <c r="M2314" s="279"/>
      <c r="N2314" s="282"/>
      <c r="O2314" s="274"/>
      <c r="P2314" s="275"/>
      <c r="Q2314" s="275"/>
      <c r="R2314" s="275"/>
      <c r="S2314" s="232" t="str">
        <f t="array" ref="S2314">XLOOKUP(E2314,PESOS!$A$2:$A2624,PESOS!$E$2:$E2624,"")</f>
        <v/>
      </c>
      <c r="V2314" s="277"/>
      <c r="W2314" s="233"/>
    </row>
    <row r="2315">
      <c r="B2315" s="269"/>
      <c r="C2315" s="223"/>
      <c r="E2315" s="223"/>
      <c r="G2315" s="189"/>
      <c r="H2315" s="189"/>
      <c r="I2315" s="270"/>
      <c r="J2315" s="270"/>
      <c r="K2315" s="270"/>
      <c r="L2315" s="271"/>
      <c r="M2315" s="279"/>
      <c r="N2315" s="282"/>
      <c r="O2315" s="274"/>
      <c r="P2315" s="275"/>
      <c r="Q2315" s="275"/>
      <c r="R2315" s="275"/>
      <c r="S2315" s="232" t="str">
        <f t="array" ref="S2315">XLOOKUP(E2315,PESOS!$A$2:$A2624,PESOS!$E$2:$E2624,"")</f>
        <v/>
      </c>
      <c r="V2315" s="277"/>
      <c r="W2315" s="233"/>
    </row>
    <row r="2316">
      <c r="B2316" s="269"/>
      <c r="C2316" s="223"/>
      <c r="E2316" s="223"/>
      <c r="G2316" s="189"/>
      <c r="H2316" s="189"/>
      <c r="I2316" s="270"/>
      <c r="J2316" s="270"/>
      <c r="K2316" s="270"/>
      <c r="L2316" s="271"/>
      <c r="M2316" s="279"/>
      <c r="N2316" s="282"/>
      <c r="O2316" s="274"/>
      <c r="P2316" s="275"/>
      <c r="Q2316" s="275"/>
      <c r="R2316" s="275"/>
      <c r="S2316" s="232" t="str">
        <f t="array" ref="S2316">XLOOKUP(E2316,PESOS!$A$2:$A2624,PESOS!$E$2:$E2624,"")</f>
        <v/>
      </c>
      <c r="V2316" s="277"/>
      <c r="W2316" s="233"/>
    </row>
    <row r="2317">
      <c r="B2317" s="269"/>
      <c r="C2317" s="223"/>
      <c r="E2317" s="223"/>
      <c r="G2317" s="189"/>
      <c r="H2317" s="189"/>
      <c r="I2317" s="270"/>
      <c r="J2317" s="270"/>
      <c r="K2317" s="270"/>
      <c r="L2317" s="271"/>
      <c r="M2317" s="279"/>
      <c r="N2317" s="282"/>
      <c r="O2317" s="274"/>
      <c r="P2317" s="275"/>
      <c r="Q2317" s="275"/>
      <c r="R2317" s="275"/>
      <c r="S2317" s="232" t="str">
        <f t="array" ref="S2317">XLOOKUP(E2317,PESOS!$A$2:$A2624,PESOS!$E$2:$E2624,"")</f>
        <v/>
      </c>
      <c r="V2317" s="277"/>
      <c r="W2317" s="233"/>
    </row>
    <row r="2318">
      <c r="B2318" s="269"/>
      <c r="C2318" s="223"/>
      <c r="E2318" s="223"/>
      <c r="G2318" s="189"/>
      <c r="H2318" s="189"/>
      <c r="I2318" s="270"/>
      <c r="J2318" s="270"/>
      <c r="K2318" s="270"/>
      <c r="L2318" s="271"/>
      <c r="M2318" s="279"/>
      <c r="N2318" s="282"/>
      <c r="O2318" s="274"/>
      <c r="P2318" s="275"/>
      <c r="Q2318" s="275"/>
      <c r="R2318" s="275"/>
      <c r="S2318" s="232" t="str">
        <f t="array" ref="S2318">XLOOKUP(E2318,PESOS!$A$2:$A2624,PESOS!$E$2:$E2624,"")</f>
        <v/>
      </c>
      <c r="V2318" s="277"/>
      <c r="W2318" s="233"/>
    </row>
    <row r="2319">
      <c r="B2319" s="269"/>
      <c r="C2319" s="223"/>
      <c r="E2319" s="223"/>
      <c r="G2319" s="189"/>
      <c r="H2319" s="189"/>
      <c r="I2319" s="270"/>
      <c r="J2319" s="270"/>
      <c r="K2319" s="270"/>
      <c r="L2319" s="271"/>
      <c r="M2319" s="279"/>
      <c r="N2319" s="282"/>
      <c r="O2319" s="274"/>
      <c r="P2319" s="275"/>
      <c r="Q2319" s="275"/>
      <c r="R2319" s="275"/>
      <c r="S2319" s="232" t="str">
        <f t="array" ref="S2319">XLOOKUP(E2319,PESOS!$A$2:$A2624,PESOS!$E$2:$E2624,"")</f>
        <v/>
      </c>
      <c r="V2319" s="277"/>
      <c r="W2319" s="233"/>
    </row>
    <row r="2320">
      <c r="B2320" s="269"/>
      <c r="C2320" s="223"/>
      <c r="E2320" s="223"/>
      <c r="G2320" s="189"/>
      <c r="H2320" s="189"/>
      <c r="I2320" s="270"/>
      <c r="J2320" s="270"/>
      <c r="K2320" s="270"/>
      <c r="L2320" s="271"/>
      <c r="M2320" s="279"/>
      <c r="N2320" s="282"/>
      <c r="O2320" s="274"/>
      <c r="P2320" s="275"/>
      <c r="Q2320" s="275"/>
      <c r="R2320" s="275"/>
      <c r="S2320" s="232" t="str">
        <f t="array" ref="S2320">XLOOKUP(E2320,PESOS!$A$2:$A2624,PESOS!$E$2:$E2624,"")</f>
        <v/>
      </c>
      <c r="V2320" s="277"/>
      <c r="W2320" s="233"/>
    </row>
    <row r="2321">
      <c r="B2321" s="269"/>
      <c r="C2321" s="223"/>
      <c r="E2321" s="223"/>
      <c r="G2321" s="189"/>
      <c r="H2321" s="189"/>
      <c r="I2321" s="270"/>
      <c r="J2321" s="270"/>
      <c r="K2321" s="270"/>
      <c r="L2321" s="271"/>
      <c r="M2321" s="279"/>
      <c r="N2321" s="282"/>
      <c r="O2321" s="274"/>
      <c r="P2321" s="275"/>
      <c r="Q2321" s="275"/>
      <c r="R2321" s="275"/>
      <c r="S2321" s="232" t="str">
        <f t="array" ref="S2321">XLOOKUP(E2321,PESOS!$A$2:$A2624,PESOS!$E$2:$E2624,"")</f>
        <v/>
      </c>
      <c r="V2321" s="277"/>
      <c r="W2321" s="233"/>
    </row>
    <row r="2322">
      <c r="B2322" s="269"/>
      <c r="C2322" s="223"/>
      <c r="E2322" s="223"/>
      <c r="G2322" s="189"/>
      <c r="H2322" s="189"/>
      <c r="I2322" s="270"/>
      <c r="J2322" s="270"/>
      <c r="K2322" s="270"/>
      <c r="L2322" s="271"/>
      <c r="M2322" s="279"/>
      <c r="N2322" s="282"/>
      <c r="O2322" s="274"/>
      <c r="P2322" s="275"/>
      <c r="Q2322" s="275"/>
      <c r="R2322" s="275"/>
      <c r="S2322" s="232" t="str">
        <f t="array" ref="S2322">XLOOKUP(E2322,PESOS!$A$2:$A2624,PESOS!$E$2:$E2624,"")</f>
        <v/>
      </c>
      <c r="V2322" s="277"/>
      <c r="W2322" s="233"/>
    </row>
    <row r="2323">
      <c r="B2323" s="269"/>
      <c r="C2323" s="223"/>
      <c r="E2323" s="223"/>
      <c r="G2323" s="189"/>
      <c r="H2323" s="189"/>
      <c r="I2323" s="270"/>
      <c r="J2323" s="270"/>
      <c r="K2323" s="270"/>
      <c r="L2323" s="271"/>
      <c r="M2323" s="279"/>
      <c r="N2323" s="282"/>
      <c r="O2323" s="274"/>
      <c r="P2323" s="275"/>
      <c r="Q2323" s="275"/>
      <c r="R2323" s="275"/>
      <c r="S2323" s="232" t="str">
        <f t="array" ref="S2323">XLOOKUP(E2323,PESOS!$A$2:$A2624,PESOS!$E$2:$E2624,"")</f>
        <v/>
      </c>
      <c r="V2323" s="277"/>
      <c r="W2323" s="233"/>
    </row>
    <row r="2324">
      <c r="B2324" s="269"/>
      <c r="C2324" s="223"/>
      <c r="E2324" s="223"/>
      <c r="G2324" s="189"/>
      <c r="H2324" s="189"/>
      <c r="I2324" s="270"/>
      <c r="J2324" s="270"/>
      <c r="K2324" s="270"/>
      <c r="L2324" s="271"/>
      <c r="M2324" s="279"/>
      <c r="N2324" s="282"/>
      <c r="O2324" s="274"/>
      <c r="P2324" s="275"/>
      <c r="Q2324" s="275"/>
      <c r="R2324" s="275"/>
      <c r="S2324" s="232" t="str">
        <f t="array" ref="S2324">XLOOKUP(E2324,PESOS!$A$2:$A2624,PESOS!$E$2:$E2624,"")</f>
        <v/>
      </c>
      <c r="V2324" s="277"/>
      <c r="W2324" s="233"/>
    </row>
    <row r="2325">
      <c r="B2325" s="269"/>
      <c r="C2325" s="223"/>
      <c r="E2325" s="223"/>
      <c r="G2325" s="189"/>
      <c r="H2325" s="189"/>
      <c r="I2325" s="270"/>
      <c r="J2325" s="270"/>
      <c r="K2325" s="270"/>
      <c r="L2325" s="271"/>
      <c r="M2325" s="279"/>
      <c r="N2325" s="282"/>
      <c r="O2325" s="274"/>
      <c r="P2325" s="275"/>
      <c r="Q2325" s="275"/>
      <c r="R2325" s="275"/>
      <c r="S2325" s="232" t="str">
        <f t="array" ref="S2325">XLOOKUP(E2325,PESOS!$A$2:$A2624,PESOS!$E$2:$E2624,"")</f>
        <v/>
      </c>
      <c r="V2325" s="277"/>
      <c r="W2325" s="233"/>
    </row>
    <row r="2326">
      <c r="B2326" s="269"/>
      <c r="C2326" s="223"/>
      <c r="E2326" s="223"/>
      <c r="G2326" s="189"/>
      <c r="H2326" s="189"/>
      <c r="I2326" s="270"/>
      <c r="J2326" s="270"/>
      <c r="K2326" s="270"/>
      <c r="L2326" s="271"/>
      <c r="M2326" s="279"/>
      <c r="N2326" s="282"/>
      <c r="O2326" s="274"/>
      <c r="P2326" s="275"/>
      <c r="Q2326" s="275"/>
      <c r="R2326" s="275"/>
      <c r="S2326" s="232" t="str">
        <f t="array" ref="S2326">XLOOKUP(E2326,PESOS!$A$2:$A2624,PESOS!$E$2:$E2624,"")</f>
        <v/>
      </c>
      <c r="V2326" s="277"/>
      <c r="W2326" s="233"/>
    </row>
    <row r="2327">
      <c r="B2327" s="269"/>
      <c r="C2327" s="223"/>
      <c r="E2327" s="223"/>
      <c r="G2327" s="189"/>
      <c r="H2327" s="189"/>
      <c r="I2327" s="270"/>
      <c r="J2327" s="270"/>
      <c r="K2327" s="270"/>
      <c r="L2327" s="271"/>
      <c r="M2327" s="279"/>
      <c r="N2327" s="282"/>
      <c r="O2327" s="274"/>
      <c r="P2327" s="275"/>
      <c r="Q2327" s="275"/>
      <c r="R2327" s="275"/>
      <c r="S2327" s="232" t="str">
        <f t="array" ref="S2327">XLOOKUP(E2327,PESOS!$A$2:$A2624,PESOS!$E$2:$E2624,"")</f>
        <v/>
      </c>
      <c r="V2327" s="277"/>
      <c r="W2327" s="233"/>
    </row>
    <row r="2328">
      <c r="B2328" s="269"/>
      <c r="C2328" s="223"/>
      <c r="E2328" s="223"/>
      <c r="G2328" s="189"/>
      <c r="H2328" s="189"/>
      <c r="I2328" s="270"/>
      <c r="J2328" s="270"/>
      <c r="K2328" s="270"/>
      <c r="L2328" s="271"/>
      <c r="M2328" s="279"/>
      <c r="N2328" s="282"/>
      <c r="O2328" s="274"/>
      <c r="P2328" s="275"/>
      <c r="Q2328" s="275"/>
      <c r="R2328" s="275"/>
      <c r="S2328" s="232" t="str">
        <f t="array" ref="S2328">XLOOKUP(E2328,PESOS!$A$2:$A2624,PESOS!$E$2:$E2624,"")</f>
        <v/>
      </c>
      <c r="V2328" s="277"/>
      <c r="W2328" s="233"/>
    </row>
    <row r="2329">
      <c r="B2329" s="269"/>
      <c r="C2329" s="223"/>
      <c r="E2329" s="223"/>
      <c r="G2329" s="189"/>
      <c r="H2329" s="189"/>
      <c r="I2329" s="270"/>
      <c r="J2329" s="270"/>
      <c r="K2329" s="270"/>
      <c r="L2329" s="271"/>
      <c r="M2329" s="279"/>
      <c r="N2329" s="282"/>
      <c r="O2329" s="274"/>
      <c r="P2329" s="275"/>
      <c r="Q2329" s="275"/>
      <c r="R2329" s="275"/>
      <c r="S2329" s="232" t="str">
        <f t="array" ref="S2329">XLOOKUP(E2329,PESOS!$A$2:$A2624,PESOS!$E$2:$E2624,"")</f>
        <v/>
      </c>
      <c r="V2329" s="277"/>
      <c r="W2329" s="233"/>
    </row>
    <row r="2330">
      <c r="B2330" s="269"/>
      <c r="C2330" s="223"/>
      <c r="E2330" s="223"/>
      <c r="G2330" s="189"/>
      <c r="H2330" s="189"/>
      <c r="I2330" s="270"/>
      <c r="J2330" s="270"/>
      <c r="K2330" s="270"/>
      <c r="L2330" s="271"/>
      <c r="M2330" s="279"/>
      <c r="N2330" s="282"/>
      <c r="O2330" s="274"/>
      <c r="P2330" s="275"/>
      <c r="Q2330" s="275"/>
      <c r="R2330" s="275"/>
      <c r="S2330" s="232" t="str">
        <f t="array" ref="S2330">XLOOKUP(E2330,PESOS!$A$2:$A2624,PESOS!$E$2:$E2624,"")</f>
        <v/>
      </c>
      <c r="V2330" s="277"/>
      <c r="W2330" s="233"/>
    </row>
    <row r="2331">
      <c r="B2331" s="269"/>
      <c r="C2331" s="223"/>
      <c r="E2331" s="223"/>
      <c r="G2331" s="189"/>
      <c r="H2331" s="189"/>
      <c r="I2331" s="270"/>
      <c r="J2331" s="270"/>
      <c r="K2331" s="270"/>
      <c r="L2331" s="271"/>
      <c r="M2331" s="279"/>
      <c r="N2331" s="282"/>
      <c r="O2331" s="274"/>
      <c r="P2331" s="275"/>
      <c r="Q2331" s="275"/>
      <c r="R2331" s="275"/>
      <c r="S2331" s="232" t="str">
        <f t="array" ref="S2331">XLOOKUP(E2331,PESOS!$A$2:$A2624,PESOS!$E$2:$E2624,"")</f>
        <v/>
      </c>
      <c r="V2331" s="277"/>
      <c r="W2331" s="233"/>
    </row>
    <row r="2332">
      <c r="B2332" s="269"/>
      <c r="C2332" s="223"/>
      <c r="E2332" s="223"/>
      <c r="G2332" s="189"/>
      <c r="H2332" s="189"/>
      <c r="I2332" s="270"/>
      <c r="J2332" s="270"/>
      <c r="K2332" s="270"/>
      <c r="L2332" s="271"/>
      <c r="M2332" s="279"/>
      <c r="N2332" s="282"/>
      <c r="O2332" s="274"/>
      <c r="P2332" s="275"/>
      <c r="Q2332" s="275"/>
      <c r="R2332" s="275"/>
      <c r="S2332" s="232" t="str">
        <f t="array" ref="S2332">XLOOKUP(E2332,PESOS!$A$2:$A2624,PESOS!$E$2:$E2624,"")</f>
        <v/>
      </c>
      <c r="V2332" s="277"/>
      <c r="W2332" s="233"/>
    </row>
    <row r="2333">
      <c r="B2333" s="269"/>
      <c r="C2333" s="223"/>
      <c r="E2333" s="223"/>
      <c r="G2333" s="189"/>
      <c r="H2333" s="189"/>
      <c r="I2333" s="270"/>
      <c r="J2333" s="270"/>
      <c r="K2333" s="270"/>
      <c r="L2333" s="271"/>
      <c r="M2333" s="279"/>
      <c r="N2333" s="282"/>
      <c r="O2333" s="274"/>
      <c r="P2333" s="275"/>
      <c r="Q2333" s="275"/>
      <c r="R2333" s="275"/>
      <c r="S2333" s="232" t="str">
        <f t="array" ref="S2333">XLOOKUP(E2333,PESOS!$A$2:$A2624,PESOS!$E$2:$E2624,"")</f>
        <v/>
      </c>
      <c r="V2333" s="277"/>
      <c r="W2333" s="233"/>
    </row>
    <row r="2334">
      <c r="B2334" s="269"/>
      <c r="C2334" s="223"/>
      <c r="E2334" s="223"/>
      <c r="G2334" s="189"/>
      <c r="H2334" s="189"/>
      <c r="I2334" s="270"/>
      <c r="J2334" s="270"/>
      <c r="K2334" s="270"/>
      <c r="L2334" s="271"/>
      <c r="M2334" s="279"/>
      <c r="N2334" s="282"/>
      <c r="O2334" s="274"/>
      <c r="P2334" s="275"/>
      <c r="Q2334" s="275"/>
      <c r="R2334" s="275"/>
      <c r="S2334" s="232" t="str">
        <f t="array" ref="S2334">XLOOKUP(E2334,PESOS!$A$2:$A2624,PESOS!$E$2:$E2624,"")</f>
        <v/>
      </c>
      <c r="V2334" s="277"/>
      <c r="W2334" s="233"/>
    </row>
    <row r="2335">
      <c r="B2335" s="269"/>
      <c r="C2335" s="223"/>
      <c r="E2335" s="223"/>
      <c r="G2335" s="189"/>
      <c r="H2335" s="189"/>
      <c r="I2335" s="270"/>
      <c r="J2335" s="270"/>
      <c r="K2335" s="270"/>
      <c r="L2335" s="271"/>
      <c r="M2335" s="279"/>
      <c r="N2335" s="282"/>
      <c r="O2335" s="274"/>
      <c r="P2335" s="275"/>
      <c r="Q2335" s="275"/>
      <c r="R2335" s="275"/>
      <c r="S2335" s="232" t="str">
        <f t="array" ref="S2335">XLOOKUP(E2335,PESOS!$A$2:$A2624,PESOS!$E$2:$E2624,"")</f>
        <v/>
      </c>
      <c r="V2335" s="277"/>
      <c r="W2335" s="233"/>
    </row>
    <row r="2336">
      <c r="B2336" s="269"/>
      <c r="C2336" s="223"/>
      <c r="E2336" s="223"/>
      <c r="G2336" s="189"/>
      <c r="H2336" s="189"/>
      <c r="I2336" s="270"/>
      <c r="J2336" s="270"/>
      <c r="K2336" s="270"/>
      <c r="L2336" s="271"/>
      <c r="M2336" s="279"/>
      <c r="N2336" s="282"/>
      <c r="O2336" s="274"/>
      <c r="P2336" s="275"/>
      <c r="Q2336" s="275"/>
      <c r="R2336" s="275"/>
      <c r="S2336" s="232" t="str">
        <f t="array" ref="S2336">XLOOKUP(E2336,PESOS!$A$2:$A2624,PESOS!$E$2:$E2624,"")</f>
        <v/>
      </c>
      <c r="V2336" s="277"/>
      <c r="W2336" s="233"/>
    </row>
    <row r="2337">
      <c r="B2337" s="269"/>
      <c r="C2337" s="223"/>
      <c r="E2337" s="223"/>
      <c r="G2337" s="189"/>
      <c r="H2337" s="189"/>
      <c r="I2337" s="270"/>
      <c r="J2337" s="270"/>
      <c r="K2337" s="270"/>
      <c r="L2337" s="271"/>
      <c r="M2337" s="279"/>
      <c r="N2337" s="282"/>
      <c r="O2337" s="274"/>
      <c r="P2337" s="275"/>
      <c r="Q2337" s="275"/>
      <c r="R2337" s="275"/>
      <c r="S2337" s="232" t="str">
        <f t="array" ref="S2337">XLOOKUP(E2337,PESOS!$A$2:$A2624,PESOS!$E$2:$E2624,"")</f>
        <v/>
      </c>
      <c r="V2337" s="277"/>
      <c r="W2337" s="233"/>
    </row>
    <row r="2338">
      <c r="B2338" s="269"/>
      <c r="C2338" s="223"/>
      <c r="E2338" s="223"/>
      <c r="G2338" s="189"/>
      <c r="H2338" s="189"/>
      <c r="I2338" s="270"/>
      <c r="J2338" s="270"/>
      <c r="K2338" s="270"/>
      <c r="L2338" s="271"/>
      <c r="M2338" s="279"/>
      <c r="N2338" s="282"/>
      <c r="O2338" s="274"/>
      <c r="P2338" s="275"/>
      <c r="Q2338" s="275"/>
      <c r="R2338" s="275"/>
      <c r="S2338" s="232" t="str">
        <f t="array" ref="S2338">XLOOKUP(E2338,PESOS!$A$2:$A2624,PESOS!$E$2:$E2624,"")</f>
        <v/>
      </c>
      <c r="V2338" s="277"/>
      <c r="W2338" s="233"/>
    </row>
    <row r="2339">
      <c r="B2339" s="269"/>
      <c r="C2339" s="223"/>
      <c r="E2339" s="223"/>
      <c r="G2339" s="189"/>
      <c r="H2339" s="189"/>
      <c r="I2339" s="270"/>
      <c r="J2339" s="270"/>
      <c r="K2339" s="270"/>
      <c r="L2339" s="271"/>
      <c r="M2339" s="279"/>
      <c r="N2339" s="282"/>
      <c r="O2339" s="274"/>
      <c r="P2339" s="275"/>
      <c r="Q2339" s="275"/>
      <c r="R2339" s="275"/>
      <c r="S2339" s="232" t="str">
        <f t="array" ref="S2339">XLOOKUP(E2339,PESOS!$A$2:$A2624,PESOS!$E$2:$E2624,"")</f>
        <v/>
      </c>
      <c r="V2339" s="277"/>
      <c r="W2339" s="233"/>
    </row>
    <row r="2340">
      <c r="B2340" s="269"/>
      <c r="C2340" s="223"/>
      <c r="E2340" s="223"/>
      <c r="G2340" s="189"/>
      <c r="H2340" s="189"/>
      <c r="I2340" s="270"/>
      <c r="J2340" s="270"/>
      <c r="K2340" s="270"/>
      <c r="L2340" s="271"/>
      <c r="M2340" s="279"/>
      <c r="N2340" s="282"/>
      <c r="O2340" s="274"/>
      <c r="P2340" s="275"/>
      <c r="Q2340" s="275"/>
      <c r="R2340" s="275"/>
      <c r="S2340" s="232" t="str">
        <f t="array" ref="S2340">XLOOKUP(E2340,PESOS!$A$2:$A2624,PESOS!$E$2:$E2624,"")</f>
        <v/>
      </c>
      <c r="V2340" s="277"/>
      <c r="W2340" s="233"/>
    </row>
    <row r="2341">
      <c r="B2341" s="269"/>
      <c r="C2341" s="223"/>
      <c r="E2341" s="223"/>
      <c r="G2341" s="189"/>
      <c r="H2341" s="189"/>
      <c r="I2341" s="270"/>
      <c r="J2341" s="270"/>
      <c r="K2341" s="270"/>
      <c r="L2341" s="271"/>
      <c r="M2341" s="279"/>
      <c r="N2341" s="282"/>
      <c r="O2341" s="274"/>
      <c r="P2341" s="275"/>
      <c r="Q2341" s="275"/>
      <c r="R2341" s="275"/>
      <c r="S2341" s="232" t="str">
        <f t="array" ref="S2341">XLOOKUP(E2341,PESOS!$A$2:$A2624,PESOS!$E$2:$E2624,"")</f>
        <v/>
      </c>
      <c r="V2341" s="277"/>
      <c r="W2341" s="233"/>
    </row>
    <row r="2342">
      <c r="B2342" s="269"/>
      <c r="C2342" s="223"/>
      <c r="E2342" s="223"/>
      <c r="G2342" s="189"/>
      <c r="H2342" s="189"/>
      <c r="I2342" s="270"/>
      <c r="J2342" s="270"/>
      <c r="K2342" s="270"/>
      <c r="L2342" s="271"/>
      <c r="M2342" s="279"/>
      <c r="N2342" s="282"/>
      <c r="O2342" s="274"/>
      <c r="P2342" s="275"/>
      <c r="Q2342" s="275"/>
      <c r="R2342" s="275"/>
      <c r="S2342" s="232" t="str">
        <f t="array" ref="S2342">XLOOKUP(E2342,PESOS!$A$2:$A2624,PESOS!$E$2:$E2624,"")</f>
        <v/>
      </c>
      <c r="V2342" s="277"/>
      <c r="W2342" s="233"/>
    </row>
    <row r="2343">
      <c r="B2343" s="269"/>
      <c r="C2343" s="223"/>
      <c r="E2343" s="223"/>
      <c r="G2343" s="189"/>
      <c r="H2343" s="189"/>
      <c r="I2343" s="270"/>
      <c r="J2343" s="270"/>
      <c r="K2343" s="270"/>
      <c r="L2343" s="271"/>
      <c r="M2343" s="279"/>
      <c r="N2343" s="282"/>
      <c r="O2343" s="274"/>
      <c r="P2343" s="275"/>
      <c r="Q2343" s="275"/>
      <c r="R2343" s="275"/>
      <c r="S2343" s="232" t="str">
        <f t="array" ref="S2343">XLOOKUP(E2343,PESOS!$A$2:$A2624,PESOS!$E$2:$E2624,"")</f>
        <v/>
      </c>
      <c r="V2343" s="277"/>
      <c r="W2343" s="233"/>
    </row>
    <row r="2344">
      <c r="B2344" s="269"/>
      <c r="C2344" s="223"/>
      <c r="E2344" s="223"/>
      <c r="G2344" s="189"/>
      <c r="H2344" s="189"/>
      <c r="I2344" s="270"/>
      <c r="J2344" s="270"/>
      <c r="K2344" s="270"/>
      <c r="L2344" s="271"/>
      <c r="M2344" s="279"/>
      <c r="N2344" s="282"/>
      <c r="O2344" s="274"/>
      <c r="P2344" s="275"/>
      <c r="Q2344" s="275"/>
      <c r="R2344" s="275"/>
      <c r="S2344" s="232" t="str">
        <f t="array" ref="S2344">XLOOKUP(E2344,PESOS!$A$2:$A2624,PESOS!$E$2:$E2624,"")</f>
        <v/>
      </c>
      <c r="V2344" s="277"/>
      <c r="W2344" s="233"/>
    </row>
    <row r="2345">
      <c r="B2345" s="269"/>
      <c r="C2345" s="223"/>
      <c r="E2345" s="223"/>
      <c r="G2345" s="189"/>
      <c r="H2345" s="189"/>
      <c r="I2345" s="270"/>
      <c r="J2345" s="270"/>
      <c r="K2345" s="270"/>
      <c r="L2345" s="271"/>
      <c r="M2345" s="279"/>
      <c r="N2345" s="282"/>
      <c r="O2345" s="274"/>
      <c r="P2345" s="275"/>
      <c r="Q2345" s="275"/>
      <c r="R2345" s="275"/>
      <c r="S2345" s="232" t="str">
        <f t="array" ref="S2345">XLOOKUP(E2345,PESOS!$A$2:$A2624,PESOS!$E$2:$E2624,"")</f>
        <v/>
      </c>
      <c r="V2345" s="277"/>
      <c r="W2345" s="233"/>
    </row>
    <row r="2346">
      <c r="B2346" s="269"/>
      <c r="C2346" s="223"/>
      <c r="E2346" s="223"/>
      <c r="G2346" s="189"/>
      <c r="H2346" s="189"/>
      <c r="I2346" s="270"/>
      <c r="J2346" s="270"/>
      <c r="K2346" s="270"/>
      <c r="L2346" s="271"/>
      <c r="M2346" s="279"/>
      <c r="N2346" s="282"/>
      <c r="O2346" s="274"/>
      <c r="P2346" s="275"/>
      <c r="Q2346" s="275"/>
      <c r="R2346" s="275"/>
      <c r="S2346" s="232" t="str">
        <f t="array" ref="S2346">XLOOKUP(E2346,PESOS!$A$2:$A2624,PESOS!$E$2:$E2624,"")</f>
        <v/>
      </c>
      <c r="V2346" s="277"/>
      <c r="W2346" s="233"/>
    </row>
    <row r="2347">
      <c r="B2347" s="269"/>
      <c r="C2347" s="223"/>
      <c r="E2347" s="223"/>
      <c r="G2347" s="189"/>
      <c r="H2347" s="189"/>
      <c r="I2347" s="270"/>
      <c r="J2347" s="270"/>
      <c r="K2347" s="270"/>
      <c r="L2347" s="271"/>
      <c r="M2347" s="279"/>
      <c r="N2347" s="282"/>
      <c r="O2347" s="274"/>
      <c r="P2347" s="275"/>
      <c r="Q2347" s="275"/>
      <c r="R2347" s="275"/>
      <c r="S2347" s="232" t="str">
        <f t="array" ref="S2347">XLOOKUP(E2347,PESOS!$A$2:$A2624,PESOS!$E$2:$E2624,"")</f>
        <v/>
      </c>
      <c r="V2347" s="277"/>
      <c r="W2347" s="233"/>
    </row>
    <row r="2348">
      <c r="B2348" s="269"/>
      <c r="C2348" s="223"/>
      <c r="E2348" s="223"/>
      <c r="G2348" s="189"/>
      <c r="H2348" s="189"/>
      <c r="I2348" s="270"/>
      <c r="J2348" s="270"/>
      <c r="K2348" s="270"/>
      <c r="L2348" s="271"/>
      <c r="M2348" s="279"/>
      <c r="N2348" s="282"/>
      <c r="O2348" s="274"/>
      <c r="P2348" s="275"/>
      <c r="Q2348" s="275"/>
      <c r="R2348" s="275"/>
      <c r="S2348" s="232" t="str">
        <f t="array" ref="S2348">XLOOKUP(E2348,PESOS!$A$2:$A2624,PESOS!$E$2:$E2624,"")</f>
        <v/>
      </c>
      <c r="V2348" s="277"/>
      <c r="W2348" s="233"/>
    </row>
    <row r="2349">
      <c r="B2349" s="269"/>
      <c r="C2349" s="223"/>
      <c r="E2349" s="223"/>
      <c r="G2349" s="189"/>
      <c r="H2349" s="189"/>
      <c r="I2349" s="270"/>
      <c r="J2349" s="270"/>
      <c r="K2349" s="270"/>
      <c r="L2349" s="271"/>
      <c r="M2349" s="279"/>
      <c r="N2349" s="282"/>
      <c r="O2349" s="274"/>
      <c r="P2349" s="275"/>
      <c r="Q2349" s="275"/>
      <c r="R2349" s="275"/>
      <c r="S2349" s="232" t="str">
        <f t="array" ref="S2349">XLOOKUP(E2349,PESOS!$A$2:$A2624,PESOS!$E$2:$E2624,"")</f>
        <v/>
      </c>
      <c r="V2349" s="277"/>
      <c r="W2349" s="233"/>
    </row>
    <row r="2350">
      <c r="B2350" s="269"/>
      <c r="C2350" s="223"/>
      <c r="E2350" s="223"/>
      <c r="G2350" s="189"/>
      <c r="H2350" s="189"/>
      <c r="I2350" s="270"/>
      <c r="J2350" s="270"/>
      <c r="K2350" s="270"/>
      <c r="L2350" s="271"/>
      <c r="M2350" s="279"/>
      <c r="N2350" s="282"/>
      <c r="O2350" s="274"/>
      <c r="P2350" s="275"/>
      <c r="Q2350" s="275"/>
      <c r="R2350" s="275"/>
      <c r="S2350" s="232" t="str">
        <f t="array" ref="S2350">XLOOKUP(E2350,PESOS!$A$2:$A2624,PESOS!$E$2:$E2624,"")</f>
        <v/>
      </c>
      <c r="V2350" s="277"/>
      <c r="W2350" s="233"/>
    </row>
    <row r="2351">
      <c r="B2351" s="269"/>
      <c r="C2351" s="223"/>
      <c r="E2351" s="223"/>
      <c r="G2351" s="189"/>
      <c r="H2351" s="189"/>
      <c r="I2351" s="270"/>
      <c r="J2351" s="270"/>
      <c r="K2351" s="270"/>
      <c r="L2351" s="271"/>
      <c r="M2351" s="279"/>
      <c r="N2351" s="282"/>
      <c r="O2351" s="274"/>
      <c r="P2351" s="275"/>
      <c r="Q2351" s="275"/>
      <c r="R2351" s="275"/>
      <c r="S2351" s="232" t="str">
        <f t="array" ref="S2351">XLOOKUP(E2351,PESOS!$A$2:$A2624,PESOS!$E$2:$E2624,"")</f>
        <v/>
      </c>
      <c r="V2351" s="277"/>
      <c r="W2351" s="233"/>
    </row>
    <row r="2352">
      <c r="B2352" s="269"/>
      <c r="C2352" s="223"/>
      <c r="E2352" s="223"/>
      <c r="G2352" s="189"/>
      <c r="H2352" s="189"/>
      <c r="I2352" s="270"/>
      <c r="J2352" s="270"/>
      <c r="K2352" s="270"/>
      <c r="L2352" s="271"/>
      <c r="M2352" s="279"/>
      <c r="N2352" s="282"/>
      <c r="O2352" s="274"/>
      <c r="P2352" s="275"/>
      <c r="Q2352" s="275"/>
      <c r="R2352" s="275"/>
      <c r="S2352" s="232" t="str">
        <f t="array" ref="S2352">XLOOKUP(E2352,PESOS!$A$2:$A2624,PESOS!$E$2:$E2624,"")</f>
        <v/>
      </c>
      <c r="V2352" s="277"/>
      <c r="W2352" s="233"/>
    </row>
    <row r="2353">
      <c r="B2353" s="269"/>
      <c r="C2353" s="223"/>
      <c r="E2353" s="223"/>
      <c r="G2353" s="189"/>
      <c r="H2353" s="189"/>
      <c r="I2353" s="270"/>
      <c r="J2353" s="270"/>
      <c r="K2353" s="270"/>
      <c r="L2353" s="271"/>
      <c r="M2353" s="279"/>
      <c r="N2353" s="282"/>
      <c r="O2353" s="274"/>
      <c r="P2353" s="275"/>
      <c r="Q2353" s="275"/>
      <c r="R2353" s="275"/>
      <c r="S2353" s="232" t="str">
        <f t="array" ref="S2353">XLOOKUP(E2353,PESOS!$A$2:$A2624,PESOS!$E$2:$E2624,"")</f>
        <v/>
      </c>
      <c r="V2353" s="277"/>
      <c r="W2353" s="233"/>
    </row>
    <row r="2354">
      <c r="B2354" s="269"/>
      <c r="C2354" s="223"/>
      <c r="E2354" s="223"/>
      <c r="G2354" s="189"/>
      <c r="H2354" s="189"/>
      <c r="I2354" s="270"/>
      <c r="J2354" s="270"/>
      <c r="K2354" s="270"/>
      <c r="L2354" s="271"/>
      <c r="M2354" s="279"/>
      <c r="N2354" s="282"/>
      <c r="O2354" s="274"/>
      <c r="P2354" s="275"/>
      <c r="Q2354" s="275"/>
      <c r="R2354" s="275"/>
      <c r="S2354" s="232" t="str">
        <f t="array" ref="S2354">XLOOKUP(E2354,PESOS!$A$2:$A2624,PESOS!$E$2:$E2624,"")</f>
        <v/>
      </c>
      <c r="V2354" s="277"/>
      <c r="W2354" s="233"/>
    </row>
    <row r="2355">
      <c r="B2355" s="269"/>
      <c r="C2355" s="223"/>
      <c r="E2355" s="223"/>
      <c r="G2355" s="189"/>
      <c r="H2355" s="189"/>
      <c r="I2355" s="270"/>
      <c r="J2355" s="270"/>
      <c r="K2355" s="270"/>
      <c r="L2355" s="271"/>
      <c r="M2355" s="279"/>
      <c r="N2355" s="282"/>
      <c r="O2355" s="274"/>
      <c r="P2355" s="275"/>
      <c r="Q2355" s="275"/>
      <c r="R2355" s="275"/>
      <c r="S2355" s="232" t="str">
        <f t="array" ref="S2355">XLOOKUP(E2355,PESOS!$A$2:$A2624,PESOS!$E$2:$E2624,"")</f>
        <v/>
      </c>
      <c r="V2355" s="277"/>
      <c r="W2355" s="233"/>
    </row>
    <row r="2356">
      <c r="B2356" s="269"/>
      <c r="C2356" s="223"/>
      <c r="E2356" s="223"/>
      <c r="G2356" s="189"/>
      <c r="H2356" s="189"/>
      <c r="I2356" s="270"/>
      <c r="J2356" s="270"/>
      <c r="K2356" s="270"/>
      <c r="L2356" s="271"/>
      <c r="M2356" s="279"/>
      <c r="N2356" s="282"/>
      <c r="O2356" s="274"/>
      <c r="P2356" s="275"/>
      <c r="Q2356" s="275"/>
      <c r="R2356" s="275"/>
      <c r="S2356" s="232" t="str">
        <f t="array" ref="S2356">XLOOKUP(E2356,PESOS!$A$2:$A2624,PESOS!$E$2:$E2624,"")</f>
        <v/>
      </c>
      <c r="V2356" s="277"/>
      <c r="W2356" s="233"/>
    </row>
    <row r="2357">
      <c r="B2357" s="269"/>
      <c r="C2357" s="223"/>
      <c r="E2357" s="223"/>
      <c r="G2357" s="189"/>
      <c r="H2357" s="189"/>
      <c r="I2357" s="270"/>
      <c r="J2357" s="270"/>
      <c r="K2357" s="270"/>
      <c r="L2357" s="271"/>
      <c r="M2357" s="279"/>
      <c r="N2357" s="282"/>
      <c r="O2357" s="274"/>
      <c r="P2357" s="275"/>
      <c r="Q2357" s="275"/>
      <c r="R2357" s="275"/>
      <c r="S2357" s="232" t="str">
        <f t="array" ref="S2357">XLOOKUP(E2357,PESOS!$A$2:$A2624,PESOS!$E$2:$E2624,"")</f>
        <v/>
      </c>
      <c r="V2357" s="277"/>
      <c r="W2357" s="233"/>
    </row>
    <row r="2358">
      <c r="B2358" s="269"/>
      <c r="C2358" s="223"/>
      <c r="E2358" s="223"/>
      <c r="G2358" s="189"/>
      <c r="H2358" s="189"/>
      <c r="I2358" s="270"/>
      <c r="J2358" s="270"/>
      <c r="K2358" s="270"/>
      <c r="L2358" s="271"/>
      <c r="M2358" s="279"/>
      <c r="N2358" s="282"/>
      <c r="O2358" s="274"/>
      <c r="P2358" s="275"/>
      <c r="Q2358" s="275"/>
      <c r="R2358" s="275"/>
      <c r="S2358" s="232" t="str">
        <f t="array" ref="S2358">XLOOKUP(E2358,PESOS!$A$2:$A2624,PESOS!$E$2:$E2624,"")</f>
        <v/>
      </c>
      <c r="V2358" s="277"/>
      <c r="W2358" s="233"/>
    </row>
    <row r="2359">
      <c r="B2359" s="269"/>
      <c r="C2359" s="223"/>
      <c r="E2359" s="223"/>
      <c r="G2359" s="189"/>
      <c r="H2359" s="189"/>
      <c r="I2359" s="270"/>
      <c r="J2359" s="270"/>
      <c r="K2359" s="270"/>
      <c r="L2359" s="271"/>
      <c r="M2359" s="279"/>
      <c r="N2359" s="282"/>
      <c r="O2359" s="274"/>
      <c r="P2359" s="275"/>
      <c r="Q2359" s="275"/>
      <c r="R2359" s="275"/>
      <c r="S2359" s="232" t="str">
        <f t="array" ref="S2359">XLOOKUP(E2359,PESOS!$A$2:$A2624,PESOS!$E$2:$E2624,"")</f>
        <v/>
      </c>
      <c r="V2359" s="277"/>
      <c r="W2359" s="233"/>
    </row>
    <row r="2360">
      <c r="B2360" s="269"/>
      <c r="C2360" s="223"/>
      <c r="E2360" s="223"/>
      <c r="G2360" s="189"/>
      <c r="H2360" s="189"/>
      <c r="I2360" s="270"/>
      <c r="J2360" s="270"/>
      <c r="K2360" s="270"/>
      <c r="L2360" s="271"/>
      <c r="M2360" s="279"/>
      <c r="N2360" s="282"/>
      <c r="O2360" s="274"/>
      <c r="P2360" s="275"/>
      <c r="Q2360" s="275"/>
      <c r="R2360" s="275"/>
      <c r="S2360" s="232" t="str">
        <f t="array" ref="S2360">XLOOKUP(E2360,PESOS!$A$2:$A2624,PESOS!$E$2:$E2624,"")</f>
        <v/>
      </c>
      <c r="V2360" s="277"/>
      <c r="W2360" s="233"/>
    </row>
    <row r="2361">
      <c r="B2361" s="269"/>
      <c r="C2361" s="223"/>
      <c r="E2361" s="223"/>
      <c r="G2361" s="189"/>
      <c r="H2361" s="189"/>
      <c r="I2361" s="270"/>
      <c r="J2361" s="270"/>
      <c r="K2361" s="270"/>
      <c r="L2361" s="271"/>
      <c r="M2361" s="279"/>
      <c r="N2361" s="282"/>
      <c r="O2361" s="274"/>
      <c r="P2361" s="275"/>
      <c r="Q2361" s="275"/>
      <c r="R2361" s="275"/>
      <c r="S2361" s="232" t="str">
        <f t="array" ref="S2361">XLOOKUP(E2361,PESOS!$A$2:$A2624,PESOS!$E$2:$E2624,"")</f>
        <v/>
      </c>
      <c r="V2361" s="277"/>
      <c r="W2361" s="233"/>
    </row>
    <row r="2362">
      <c r="B2362" s="269"/>
      <c r="C2362" s="223"/>
      <c r="E2362" s="223"/>
      <c r="G2362" s="189"/>
      <c r="H2362" s="189"/>
      <c r="I2362" s="270"/>
      <c r="J2362" s="270"/>
      <c r="K2362" s="270"/>
      <c r="L2362" s="271"/>
      <c r="M2362" s="279"/>
      <c r="N2362" s="282"/>
      <c r="O2362" s="274"/>
      <c r="P2362" s="275"/>
      <c r="Q2362" s="275"/>
      <c r="R2362" s="275"/>
      <c r="S2362" s="232" t="str">
        <f t="array" ref="S2362">XLOOKUP(E2362,PESOS!$A$2:$A2624,PESOS!$E$2:$E2624,"")</f>
        <v/>
      </c>
      <c r="V2362" s="277"/>
      <c r="W2362" s="233"/>
    </row>
    <row r="2363">
      <c r="B2363" s="269"/>
      <c r="C2363" s="223"/>
      <c r="E2363" s="223"/>
      <c r="G2363" s="189"/>
      <c r="H2363" s="189"/>
      <c r="I2363" s="270"/>
      <c r="J2363" s="270"/>
      <c r="K2363" s="270"/>
      <c r="L2363" s="271"/>
      <c r="M2363" s="279"/>
      <c r="N2363" s="282"/>
      <c r="O2363" s="274"/>
      <c r="P2363" s="275"/>
      <c r="Q2363" s="275"/>
      <c r="R2363" s="275"/>
      <c r="S2363" s="232" t="str">
        <f t="array" ref="S2363">XLOOKUP(E2363,PESOS!$A$2:$A2624,PESOS!$E$2:$E2624,"")</f>
        <v/>
      </c>
      <c r="V2363" s="277"/>
      <c r="W2363" s="233"/>
    </row>
    <row r="2364">
      <c r="B2364" s="269"/>
      <c r="C2364" s="223"/>
      <c r="E2364" s="223"/>
      <c r="G2364" s="189"/>
      <c r="H2364" s="189"/>
      <c r="I2364" s="270"/>
      <c r="J2364" s="270"/>
      <c r="K2364" s="270"/>
      <c r="L2364" s="271"/>
      <c r="M2364" s="279"/>
      <c r="N2364" s="282"/>
      <c r="O2364" s="274"/>
      <c r="P2364" s="275"/>
      <c r="Q2364" s="275"/>
      <c r="R2364" s="275"/>
      <c r="S2364" s="232" t="str">
        <f t="array" ref="S2364">XLOOKUP(E2364,PESOS!$A$2:$A2624,PESOS!$E$2:$E2624,"")</f>
        <v/>
      </c>
      <c r="V2364" s="277"/>
      <c r="W2364" s="233"/>
    </row>
    <row r="2365">
      <c r="B2365" s="269"/>
      <c r="C2365" s="223"/>
      <c r="E2365" s="223"/>
      <c r="G2365" s="189"/>
      <c r="H2365" s="189"/>
      <c r="I2365" s="270"/>
      <c r="J2365" s="270"/>
      <c r="K2365" s="270"/>
      <c r="L2365" s="271"/>
      <c r="M2365" s="279"/>
      <c r="N2365" s="282"/>
      <c r="O2365" s="274"/>
      <c r="P2365" s="275"/>
      <c r="Q2365" s="275"/>
      <c r="R2365" s="275"/>
      <c r="S2365" s="232" t="str">
        <f t="array" ref="S2365">XLOOKUP(E2365,PESOS!$A$2:$A2624,PESOS!$E$2:$E2624,"")</f>
        <v/>
      </c>
      <c r="V2365" s="277"/>
      <c r="W2365" s="233"/>
    </row>
    <row r="2366">
      <c r="B2366" s="269"/>
      <c r="C2366" s="223"/>
      <c r="E2366" s="223"/>
      <c r="G2366" s="189"/>
      <c r="H2366" s="189"/>
      <c r="I2366" s="270"/>
      <c r="J2366" s="270"/>
      <c r="K2366" s="270"/>
      <c r="L2366" s="271"/>
      <c r="M2366" s="279"/>
      <c r="N2366" s="282"/>
      <c r="O2366" s="274"/>
      <c r="P2366" s="275"/>
      <c r="Q2366" s="275"/>
      <c r="R2366" s="275"/>
      <c r="S2366" s="232" t="str">
        <f t="array" ref="S2366">XLOOKUP(E2366,PESOS!$A$2:$A2624,PESOS!$E$2:$E2624,"")</f>
        <v/>
      </c>
      <c r="V2366" s="277"/>
      <c r="W2366" s="233"/>
    </row>
    <row r="2367">
      <c r="B2367" s="269"/>
      <c r="C2367" s="223"/>
      <c r="E2367" s="223"/>
      <c r="G2367" s="189"/>
      <c r="H2367" s="189"/>
      <c r="I2367" s="270"/>
      <c r="J2367" s="270"/>
      <c r="K2367" s="270"/>
      <c r="L2367" s="271"/>
      <c r="M2367" s="279"/>
      <c r="N2367" s="282"/>
      <c r="O2367" s="274"/>
      <c r="P2367" s="275"/>
      <c r="Q2367" s="275"/>
      <c r="R2367" s="275"/>
      <c r="S2367" s="232" t="str">
        <f t="array" ref="S2367">XLOOKUP(E2367,PESOS!$A$2:$A2624,PESOS!$E$2:$E2624,"")</f>
        <v/>
      </c>
      <c r="V2367" s="277"/>
      <c r="W2367" s="233"/>
    </row>
    <row r="2368">
      <c r="B2368" s="269"/>
      <c r="C2368" s="223"/>
      <c r="E2368" s="223"/>
      <c r="G2368" s="189"/>
      <c r="H2368" s="189"/>
      <c r="I2368" s="270"/>
      <c r="J2368" s="270"/>
      <c r="K2368" s="270"/>
      <c r="L2368" s="271"/>
      <c r="M2368" s="279"/>
      <c r="N2368" s="282"/>
      <c r="O2368" s="274"/>
      <c r="P2368" s="275"/>
      <c r="Q2368" s="275"/>
      <c r="R2368" s="275"/>
      <c r="S2368" s="232" t="str">
        <f t="array" ref="S2368">XLOOKUP(E2368,PESOS!$A$2:$A2624,PESOS!$E$2:$E2624,"")</f>
        <v/>
      </c>
      <c r="V2368" s="277"/>
      <c r="W2368" s="233"/>
    </row>
    <row r="2369">
      <c r="B2369" s="269"/>
      <c r="C2369" s="223"/>
      <c r="E2369" s="223"/>
      <c r="G2369" s="189"/>
      <c r="H2369" s="189"/>
      <c r="I2369" s="270"/>
      <c r="J2369" s="270"/>
      <c r="K2369" s="270"/>
      <c r="L2369" s="271"/>
      <c r="M2369" s="279"/>
      <c r="N2369" s="282"/>
      <c r="O2369" s="274"/>
      <c r="P2369" s="275"/>
      <c r="Q2369" s="275"/>
      <c r="R2369" s="275"/>
      <c r="S2369" s="232" t="str">
        <f t="array" ref="S2369">XLOOKUP(E2369,PESOS!$A$2:$A2624,PESOS!$E$2:$E2624,"")</f>
        <v/>
      </c>
      <c r="V2369" s="277"/>
      <c r="W2369" s="233"/>
    </row>
    <row r="2370">
      <c r="B2370" s="269"/>
      <c r="C2370" s="223"/>
      <c r="E2370" s="223"/>
      <c r="G2370" s="189"/>
      <c r="H2370" s="189"/>
      <c r="I2370" s="270"/>
      <c r="J2370" s="270"/>
      <c r="K2370" s="270"/>
      <c r="L2370" s="271"/>
      <c r="M2370" s="279"/>
      <c r="N2370" s="282"/>
      <c r="O2370" s="274"/>
      <c r="P2370" s="275"/>
      <c r="Q2370" s="275"/>
      <c r="R2370" s="275"/>
      <c r="S2370" s="232" t="str">
        <f t="array" ref="S2370">XLOOKUP(E2370,PESOS!$A$2:$A2624,PESOS!$E$2:$E2624,"")</f>
        <v/>
      </c>
      <c r="V2370" s="277"/>
      <c r="W2370" s="233"/>
    </row>
    <row r="2371">
      <c r="B2371" s="269"/>
      <c r="C2371" s="223"/>
      <c r="E2371" s="223"/>
      <c r="G2371" s="189"/>
      <c r="H2371" s="189"/>
      <c r="I2371" s="270"/>
      <c r="J2371" s="270"/>
      <c r="K2371" s="270"/>
      <c r="L2371" s="271"/>
      <c r="M2371" s="279"/>
      <c r="N2371" s="282"/>
      <c r="O2371" s="274"/>
      <c r="P2371" s="275"/>
      <c r="Q2371" s="275"/>
      <c r="R2371" s="275"/>
      <c r="S2371" s="232" t="str">
        <f t="array" ref="S2371">XLOOKUP(E2371,PESOS!$A$2:$A2624,PESOS!$E$2:$E2624,"")</f>
        <v/>
      </c>
      <c r="V2371" s="277"/>
      <c r="W2371" s="233"/>
    </row>
    <row r="2372">
      <c r="B2372" s="269"/>
      <c r="C2372" s="223"/>
      <c r="E2372" s="223"/>
      <c r="G2372" s="189"/>
      <c r="H2372" s="189"/>
      <c r="I2372" s="270"/>
      <c r="J2372" s="270"/>
      <c r="K2372" s="270"/>
      <c r="L2372" s="271"/>
      <c r="M2372" s="279"/>
      <c r="N2372" s="282"/>
      <c r="O2372" s="274"/>
      <c r="P2372" s="275"/>
      <c r="Q2372" s="275"/>
      <c r="R2372" s="275"/>
      <c r="S2372" s="232" t="str">
        <f t="array" ref="S2372">XLOOKUP(E2372,PESOS!$A$2:$A2624,PESOS!$E$2:$E2624,"")</f>
        <v/>
      </c>
      <c r="V2372" s="277"/>
      <c r="W2372" s="233"/>
    </row>
    <row r="2373">
      <c r="B2373" s="269"/>
      <c r="C2373" s="223"/>
      <c r="E2373" s="223"/>
      <c r="G2373" s="189"/>
      <c r="H2373" s="189"/>
      <c r="I2373" s="270"/>
      <c r="J2373" s="270"/>
      <c r="K2373" s="270"/>
      <c r="L2373" s="271"/>
      <c r="M2373" s="279"/>
      <c r="N2373" s="282"/>
      <c r="O2373" s="274"/>
      <c r="P2373" s="275"/>
      <c r="Q2373" s="275"/>
      <c r="R2373" s="275"/>
      <c r="S2373" s="232" t="str">
        <f t="array" ref="S2373">XLOOKUP(E2373,PESOS!$A$2:$A2624,PESOS!$E$2:$E2624,"")</f>
        <v/>
      </c>
      <c r="V2373" s="277"/>
      <c r="W2373" s="233"/>
    </row>
    <row r="2374">
      <c r="B2374" s="269"/>
      <c r="C2374" s="223"/>
      <c r="E2374" s="223"/>
      <c r="G2374" s="189"/>
      <c r="H2374" s="189"/>
      <c r="I2374" s="270"/>
      <c r="J2374" s="270"/>
      <c r="K2374" s="270"/>
      <c r="L2374" s="271"/>
      <c r="M2374" s="279"/>
      <c r="N2374" s="282"/>
      <c r="O2374" s="274"/>
      <c r="P2374" s="275"/>
      <c r="Q2374" s="275"/>
      <c r="R2374" s="275"/>
      <c r="S2374" s="232" t="str">
        <f t="array" ref="S2374">XLOOKUP(E2374,PESOS!$A$2:$A2624,PESOS!$E$2:$E2624,"")</f>
        <v/>
      </c>
      <c r="V2374" s="277"/>
      <c r="W2374" s="233"/>
    </row>
    <row r="2375">
      <c r="B2375" s="269"/>
      <c r="C2375" s="223"/>
      <c r="E2375" s="223"/>
      <c r="G2375" s="189"/>
      <c r="H2375" s="189"/>
      <c r="I2375" s="270"/>
      <c r="J2375" s="270"/>
      <c r="K2375" s="270"/>
      <c r="L2375" s="271"/>
      <c r="M2375" s="279"/>
      <c r="N2375" s="282"/>
      <c r="O2375" s="274"/>
      <c r="P2375" s="275"/>
      <c r="Q2375" s="275"/>
      <c r="R2375" s="275"/>
      <c r="S2375" s="232" t="str">
        <f t="array" ref="S2375">XLOOKUP(E2375,PESOS!$A$2:$A2624,PESOS!$E$2:$E2624,"")</f>
        <v/>
      </c>
      <c r="V2375" s="277"/>
      <c r="W2375" s="233"/>
    </row>
    <row r="2376">
      <c r="B2376" s="269"/>
      <c r="C2376" s="223"/>
      <c r="E2376" s="223"/>
      <c r="G2376" s="189"/>
      <c r="H2376" s="189"/>
      <c r="I2376" s="270"/>
      <c r="J2376" s="270"/>
      <c r="K2376" s="270"/>
      <c r="L2376" s="271"/>
      <c r="M2376" s="279"/>
      <c r="N2376" s="282"/>
      <c r="O2376" s="274"/>
      <c r="P2376" s="275"/>
      <c r="Q2376" s="275"/>
      <c r="R2376" s="275"/>
      <c r="S2376" s="232" t="str">
        <f t="array" ref="S2376">XLOOKUP(E2376,PESOS!$A$2:$A2624,PESOS!$E$2:$E2624,"")</f>
        <v/>
      </c>
      <c r="V2376" s="277"/>
      <c r="W2376" s="233"/>
    </row>
    <row r="2377">
      <c r="B2377" s="269"/>
      <c r="C2377" s="223"/>
      <c r="E2377" s="223"/>
      <c r="G2377" s="189"/>
      <c r="H2377" s="189"/>
      <c r="I2377" s="270"/>
      <c r="J2377" s="270"/>
      <c r="K2377" s="270"/>
      <c r="L2377" s="271"/>
      <c r="M2377" s="279"/>
      <c r="N2377" s="282"/>
      <c r="O2377" s="274"/>
      <c r="P2377" s="275"/>
      <c r="Q2377" s="275"/>
      <c r="R2377" s="275"/>
      <c r="S2377" s="232" t="str">
        <f t="array" ref="S2377">XLOOKUP(E2377,PESOS!$A$2:$A2624,PESOS!$E$2:$E2624,"")</f>
        <v/>
      </c>
      <c r="V2377" s="277"/>
      <c r="W2377" s="233"/>
    </row>
    <row r="2378">
      <c r="B2378" s="269"/>
      <c r="C2378" s="223"/>
      <c r="E2378" s="223"/>
      <c r="G2378" s="189"/>
      <c r="H2378" s="189"/>
      <c r="I2378" s="270"/>
      <c r="J2378" s="270"/>
      <c r="K2378" s="270"/>
      <c r="L2378" s="271"/>
      <c r="M2378" s="279"/>
      <c r="N2378" s="282"/>
      <c r="O2378" s="274"/>
      <c r="P2378" s="275"/>
      <c r="Q2378" s="275"/>
      <c r="R2378" s="275"/>
      <c r="S2378" s="232" t="str">
        <f t="array" ref="S2378">XLOOKUP(E2378,PESOS!$A$2:$A2624,PESOS!$E$2:$E2624,"")</f>
        <v/>
      </c>
      <c r="V2378" s="277"/>
      <c r="W2378" s="233"/>
    </row>
    <row r="2379">
      <c r="B2379" s="269"/>
      <c r="C2379" s="223"/>
      <c r="E2379" s="223"/>
      <c r="G2379" s="189"/>
      <c r="H2379" s="189"/>
      <c r="I2379" s="270"/>
      <c r="J2379" s="270"/>
      <c r="K2379" s="270"/>
      <c r="L2379" s="271"/>
      <c r="M2379" s="279"/>
      <c r="N2379" s="282"/>
      <c r="O2379" s="274"/>
      <c r="P2379" s="275"/>
      <c r="Q2379" s="275"/>
      <c r="R2379" s="275"/>
      <c r="S2379" s="232" t="str">
        <f t="array" ref="S2379">XLOOKUP(E2379,PESOS!$A$2:$A2624,PESOS!$E$2:$E2624,"")</f>
        <v/>
      </c>
      <c r="V2379" s="277"/>
      <c r="W2379" s="233"/>
    </row>
    <row r="2380">
      <c r="B2380" s="269"/>
      <c r="C2380" s="223"/>
      <c r="E2380" s="223"/>
      <c r="G2380" s="189"/>
      <c r="H2380" s="189"/>
      <c r="I2380" s="270"/>
      <c r="J2380" s="270"/>
      <c r="K2380" s="270"/>
      <c r="L2380" s="271"/>
      <c r="M2380" s="279"/>
      <c r="N2380" s="282"/>
      <c r="O2380" s="274"/>
      <c r="P2380" s="275"/>
      <c r="Q2380" s="275"/>
      <c r="R2380" s="275"/>
      <c r="S2380" s="232" t="str">
        <f t="array" ref="S2380">XLOOKUP(E2380,PESOS!$A$2:$A2624,PESOS!$E$2:$E2624,"")</f>
        <v/>
      </c>
      <c r="V2380" s="277"/>
      <c r="W2380" s="233"/>
    </row>
    <row r="2381">
      <c r="B2381" s="269"/>
      <c r="C2381" s="223"/>
      <c r="E2381" s="223"/>
      <c r="G2381" s="189"/>
      <c r="H2381" s="189"/>
      <c r="I2381" s="270"/>
      <c r="J2381" s="270"/>
      <c r="K2381" s="270"/>
      <c r="L2381" s="271"/>
      <c r="M2381" s="279"/>
      <c r="N2381" s="282"/>
      <c r="O2381" s="274"/>
      <c r="P2381" s="275"/>
      <c r="Q2381" s="275"/>
      <c r="R2381" s="275"/>
      <c r="S2381" s="232" t="str">
        <f t="array" ref="S2381">XLOOKUP(E2381,PESOS!$A$2:$A2624,PESOS!$E$2:$E2624,"")</f>
        <v/>
      </c>
      <c r="V2381" s="277"/>
      <c r="W2381" s="233"/>
    </row>
    <row r="2382">
      <c r="B2382" s="269"/>
      <c r="C2382" s="223"/>
      <c r="E2382" s="223"/>
      <c r="G2382" s="189"/>
      <c r="H2382" s="189"/>
      <c r="I2382" s="270"/>
      <c r="J2382" s="270"/>
      <c r="K2382" s="270"/>
      <c r="L2382" s="271"/>
      <c r="M2382" s="279"/>
      <c r="N2382" s="282"/>
      <c r="O2382" s="274"/>
      <c r="P2382" s="275"/>
      <c r="Q2382" s="275"/>
      <c r="R2382" s="275"/>
      <c r="S2382" s="232" t="str">
        <f t="array" ref="S2382">XLOOKUP(E2382,PESOS!$A$2:$A2624,PESOS!$E$2:$E2624,"")</f>
        <v/>
      </c>
      <c r="V2382" s="277"/>
      <c r="W2382" s="233"/>
    </row>
    <row r="2383">
      <c r="B2383" s="269"/>
      <c r="C2383" s="223"/>
      <c r="E2383" s="223"/>
      <c r="G2383" s="189"/>
      <c r="H2383" s="189"/>
      <c r="I2383" s="270"/>
      <c r="J2383" s="270"/>
      <c r="K2383" s="270"/>
      <c r="L2383" s="271"/>
      <c r="M2383" s="279"/>
      <c r="N2383" s="282"/>
      <c r="O2383" s="274"/>
      <c r="P2383" s="275"/>
      <c r="Q2383" s="275"/>
      <c r="R2383" s="275"/>
      <c r="S2383" s="232" t="str">
        <f t="array" ref="S2383">XLOOKUP(E2383,PESOS!$A$2:$A2624,PESOS!$E$2:$E2624,"")</f>
        <v/>
      </c>
      <c r="V2383" s="277"/>
      <c r="W2383" s="233"/>
    </row>
    <row r="2384">
      <c r="B2384" s="269"/>
      <c r="C2384" s="223"/>
      <c r="E2384" s="223"/>
      <c r="G2384" s="189"/>
      <c r="H2384" s="189"/>
      <c r="I2384" s="270"/>
      <c r="J2384" s="270"/>
      <c r="K2384" s="270"/>
      <c r="L2384" s="271"/>
      <c r="M2384" s="279"/>
      <c r="N2384" s="282"/>
      <c r="O2384" s="274"/>
      <c r="P2384" s="275"/>
      <c r="Q2384" s="275"/>
      <c r="R2384" s="275"/>
      <c r="S2384" s="232" t="str">
        <f t="array" ref="S2384">XLOOKUP(E2384,PESOS!$A$2:$A2624,PESOS!$E$2:$E2624,"")</f>
        <v/>
      </c>
      <c r="V2384" s="277"/>
      <c r="W2384" s="233"/>
    </row>
    <row r="2385">
      <c r="B2385" s="269"/>
      <c r="C2385" s="223"/>
      <c r="E2385" s="223"/>
      <c r="G2385" s="189"/>
      <c r="H2385" s="189"/>
      <c r="I2385" s="270"/>
      <c r="J2385" s="270"/>
      <c r="K2385" s="270"/>
      <c r="L2385" s="271"/>
      <c r="M2385" s="279"/>
      <c r="N2385" s="282"/>
      <c r="O2385" s="274"/>
      <c r="P2385" s="275"/>
      <c r="Q2385" s="275"/>
      <c r="R2385" s="275"/>
      <c r="S2385" s="232" t="str">
        <f t="array" ref="S2385">XLOOKUP(E2385,PESOS!$A$2:$A2624,PESOS!$E$2:$E2624,"")</f>
        <v/>
      </c>
      <c r="V2385" s="277"/>
      <c r="W2385" s="233"/>
    </row>
    <row r="2386">
      <c r="B2386" s="269"/>
      <c r="C2386" s="223"/>
      <c r="E2386" s="223"/>
      <c r="G2386" s="189"/>
      <c r="H2386" s="189"/>
      <c r="I2386" s="270"/>
      <c r="J2386" s="270"/>
      <c r="K2386" s="270"/>
      <c r="L2386" s="271"/>
      <c r="M2386" s="279"/>
      <c r="N2386" s="282"/>
      <c r="O2386" s="274"/>
      <c r="P2386" s="275"/>
      <c r="Q2386" s="275"/>
      <c r="R2386" s="275"/>
      <c r="S2386" s="232" t="str">
        <f t="array" ref="S2386">XLOOKUP(E2386,PESOS!$A$2:$A2624,PESOS!$E$2:$E2624,"")</f>
        <v/>
      </c>
      <c r="V2386" s="277"/>
      <c r="W2386" s="233"/>
    </row>
    <row r="2387">
      <c r="B2387" s="269"/>
      <c r="C2387" s="223"/>
      <c r="E2387" s="223"/>
      <c r="G2387" s="189"/>
      <c r="H2387" s="189"/>
      <c r="I2387" s="270"/>
      <c r="J2387" s="270"/>
      <c r="K2387" s="270"/>
      <c r="L2387" s="271"/>
      <c r="M2387" s="279"/>
      <c r="N2387" s="282"/>
      <c r="O2387" s="274"/>
      <c r="P2387" s="275"/>
      <c r="Q2387" s="275"/>
      <c r="R2387" s="275"/>
      <c r="S2387" s="232" t="str">
        <f t="array" ref="S2387">XLOOKUP(E2387,PESOS!$A$2:$A2624,PESOS!$E$2:$E2624,"")</f>
        <v/>
      </c>
      <c r="V2387" s="277"/>
      <c r="W2387" s="233"/>
    </row>
    <row r="2388">
      <c r="B2388" s="269"/>
      <c r="C2388" s="223"/>
      <c r="E2388" s="223"/>
      <c r="G2388" s="189"/>
      <c r="H2388" s="189"/>
      <c r="I2388" s="270"/>
      <c r="J2388" s="270"/>
      <c r="K2388" s="270"/>
      <c r="L2388" s="271"/>
      <c r="M2388" s="279"/>
      <c r="N2388" s="282"/>
      <c r="O2388" s="274"/>
      <c r="P2388" s="275"/>
      <c r="Q2388" s="275"/>
      <c r="R2388" s="275"/>
      <c r="S2388" s="232" t="str">
        <f t="array" ref="S2388">XLOOKUP(E2388,PESOS!$A$2:$A2624,PESOS!$E$2:$E2624,"")</f>
        <v/>
      </c>
      <c r="V2388" s="277"/>
      <c r="W2388" s="233"/>
    </row>
    <row r="2389">
      <c r="B2389" s="269"/>
      <c r="C2389" s="223"/>
      <c r="E2389" s="223"/>
      <c r="G2389" s="189"/>
      <c r="H2389" s="189"/>
      <c r="I2389" s="270"/>
      <c r="J2389" s="270"/>
      <c r="K2389" s="270"/>
      <c r="L2389" s="271"/>
      <c r="M2389" s="279"/>
      <c r="N2389" s="282"/>
      <c r="O2389" s="274"/>
      <c r="P2389" s="275"/>
      <c r="Q2389" s="275"/>
      <c r="R2389" s="275"/>
      <c r="S2389" s="232" t="str">
        <f t="array" ref="S2389">XLOOKUP(E2389,PESOS!$A$2:$A2624,PESOS!$E$2:$E2624,"")</f>
        <v/>
      </c>
      <c r="V2389" s="277"/>
      <c r="W2389" s="233"/>
    </row>
    <row r="2390">
      <c r="B2390" s="269"/>
      <c r="C2390" s="223"/>
      <c r="E2390" s="223"/>
      <c r="G2390" s="189"/>
      <c r="H2390" s="189"/>
      <c r="I2390" s="270"/>
      <c r="J2390" s="270"/>
      <c r="K2390" s="270"/>
      <c r="L2390" s="271"/>
      <c r="M2390" s="279"/>
      <c r="N2390" s="282"/>
      <c r="O2390" s="274"/>
      <c r="P2390" s="275"/>
      <c r="Q2390" s="275"/>
      <c r="R2390" s="275"/>
      <c r="S2390" s="232" t="str">
        <f t="array" ref="S2390">XLOOKUP(E2390,PESOS!$A$2:$A2624,PESOS!$E$2:$E2624,"")</f>
        <v/>
      </c>
      <c r="V2390" s="277"/>
      <c r="W2390" s="233"/>
    </row>
    <row r="2391">
      <c r="B2391" s="269"/>
      <c r="C2391" s="223"/>
      <c r="E2391" s="223"/>
      <c r="G2391" s="189"/>
      <c r="H2391" s="189"/>
      <c r="I2391" s="270"/>
      <c r="J2391" s="270"/>
      <c r="K2391" s="270"/>
      <c r="L2391" s="271"/>
      <c r="M2391" s="279"/>
      <c r="N2391" s="282"/>
      <c r="O2391" s="274"/>
      <c r="P2391" s="275"/>
      <c r="Q2391" s="275"/>
      <c r="R2391" s="275"/>
      <c r="S2391" s="232" t="str">
        <f t="array" ref="S2391">XLOOKUP(E2391,PESOS!$A$2:$A2624,PESOS!$E$2:$E2624,"")</f>
        <v/>
      </c>
      <c r="V2391" s="277"/>
      <c r="W2391" s="233"/>
    </row>
    <row r="2392">
      <c r="B2392" s="269"/>
      <c r="C2392" s="223"/>
      <c r="E2392" s="223"/>
      <c r="G2392" s="189"/>
      <c r="H2392" s="189"/>
      <c r="I2392" s="270"/>
      <c r="J2392" s="270"/>
      <c r="K2392" s="270"/>
      <c r="L2392" s="271"/>
      <c r="M2392" s="279"/>
      <c r="N2392" s="282"/>
      <c r="O2392" s="274"/>
      <c r="P2392" s="275"/>
      <c r="Q2392" s="275"/>
      <c r="R2392" s="275"/>
      <c r="S2392" s="232" t="str">
        <f t="array" ref="S2392">XLOOKUP(E2392,PESOS!$A$2:$A2624,PESOS!$E$2:$E2624,"")</f>
        <v/>
      </c>
      <c r="V2392" s="277"/>
      <c r="W2392" s="233"/>
    </row>
    <row r="2393">
      <c r="B2393" s="269"/>
      <c r="C2393" s="223"/>
      <c r="E2393" s="223"/>
      <c r="G2393" s="189"/>
      <c r="H2393" s="189"/>
      <c r="I2393" s="270"/>
      <c r="J2393" s="270"/>
      <c r="K2393" s="270"/>
      <c r="L2393" s="271"/>
      <c r="M2393" s="279"/>
      <c r="N2393" s="282"/>
      <c r="O2393" s="274"/>
      <c r="P2393" s="275"/>
      <c r="Q2393" s="275"/>
      <c r="R2393" s="275"/>
      <c r="S2393" s="232" t="str">
        <f t="array" ref="S2393">XLOOKUP(E2393,PESOS!$A$2:$A2624,PESOS!$E$2:$E2624,"")</f>
        <v/>
      </c>
      <c r="V2393" s="277"/>
      <c r="W2393" s="233"/>
    </row>
    <row r="2394">
      <c r="B2394" s="269"/>
      <c r="C2394" s="223"/>
      <c r="E2394" s="223"/>
      <c r="G2394" s="189"/>
      <c r="H2394" s="189"/>
      <c r="I2394" s="270"/>
      <c r="J2394" s="270"/>
      <c r="K2394" s="270"/>
      <c r="L2394" s="271"/>
      <c r="M2394" s="279"/>
      <c r="N2394" s="282"/>
      <c r="O2394" s="274"/>
      <c r="P2394" s="275"/>
      <c r="Q2394" s="275"/>
      <c r="R2394" s="275"/>
      <c r="S2394" s="232" t="str">
        <f t="array" ref="S2394">XLOOKUP(E2394,PESOS!$A$2:$A2624,PESOS!$E$2:$E2624,"")</f>
        <v/>
      </c>
      <c r="V2394" s="277"/>
      <c r="W2394" s="233"/>
    </row>
    <row r="2395">
      <c r="B2395" s="269"/>
      <c r="C2395" s="223"/>
      <c r="E2395" s="223"/>
      <c r="G2395" s="189"/>
      <c r="H2395" s="189"/>
      <c r="I2395" s="270"/>
      <c r="J2395" s="270"/>
      <c r="K2395" s="270"/>
      <c r="L2395" s="271"/>
      <c r="M2395" s="279"/>
      <c r="N2395" s="282"/>
      <c r="O2395" s="274"/>
      <c r="P2395" s="275"/>
      <c r="Q2395" s="275"/>
      <c r="R2395" s="275"/>
      <c r="S2395" s="232" t="str">
        <f t="array" ref="S2395">XLOOKUP(E2395,PESOS!$A$2:$A2624,PESOS!$E$2:$E2624,"")</f>
        <v/>
      </c>
      <c r="V2395" s="277"/>
      <c r="W2395" s="233"/>
    </row>
    <row r="2396">
      <c r="B2396" s="269"/>
      <c r="C2396" s="223"/>
      <c r="E2396" s="223"/>
      <c r="G2396" s="189"/>
      <c r="H2396" s="189"/>
      <c r="I2396" s="270"/>
      <c r="J2396" s="270"/>
      <c r="K2396" s="270"/>
      <c r="L2396" s="271"/>
      <c r="M2396" s="279"/>
      <c r="N2396" s="282"/>
      <c r="O2396" s="274"/>
      <c r="P2396" s="275"/>
      <c r="Q2396" s="275"/>
      <c r="R2396" s="275"/>
      <c r="S2396" s="232" t="str">
        <f t="array" ref="S2396">XLOOKUP(E2396,PESOS!$A$2:$A2624,PESOS!$E$2:$E2624,"")</f>
        <v/>
      </c>
      <c r="V2396" s="277"/>
      <c r="W2396" s="233"/>
    </row>
    <row r="2397">
      <c r="B2397" s="269"/>
      <c r="C2397" s="223"/>
      <c r="E2397" s="223"/>
      <c r="G2397" s="189"/>
      <c r="H2397" s="189"/>
      <c r="I2397" s="270"/>
      <c r="J2397" s="270"/>
      <c r="K2397" s="270"/>
      <c r="L2397" s="271"/>
      <c r="M2397" s="279"/>
      <c r="N2397" s="282"/>
      <c r="O2397" s="274"/>
      <c r="P2397" s="275"/>
      <c r="Q2397" s="275"/>
      <c r="R2397" s="275"/>
      <c r="S2397" s="232" t="str">
        <f t="array" ref="S2397">XLOOKUP(E2397,PESOS!$A$2:$A2624,PESOS!$E$2:$E2624,"")</f>
        <v/>
      </c>
      <c r="V2397" s="277"/>
      <c r="W2397" s="233"/>
    </row>
    <row r="2398">
      <c r="B2398" s="269"/>
      <c r="C2398" s="223"/>
      <c r="E2398" s="223"/>
      <c r="G2398" s="189"/>
      <c r="H2398" s="189"/>
      <c r="I2398" s="270"/>
      <c r="J2398" s="270"/>
      <c r="K2398" s="270"/>
      <c r="L2398" s="271"/>
      <c r="M2398" s="279"/>
      <c r="N2398" s="282"/>
      <c r="O2398" s="274"/>
      <c r="P2398" s="275"/>
      <c r="Q2398" s="275"/>
      <c r="R2398" s="275"/>
      <c r="S2398" s="232" t="str">
        <f t="array" ref="S2398">XLOOKUP(E2398,PESOS!$A$2:$A2624,PESOS!$E$2:$E2624,"")</f>
        <v/>
      </c>
      <c r="V2398" s="277"/>
      <c r="W2398" s="233"/>
    </row>
    <row r="2399">
      <c r="B2399" s="269"/>
      <c r="C2399" s="223"/>
      <c r="E2399" s="223"/>
      <c r="G2399" s="189"/>
      <c r="H2399" s="189"/>
      <c r="I2399" s="270"/>
      <c r="J2399" s="270"/>
      <c r="K2399" s="270"/>
      <c r="L2399" s="271"/>
      <c r="M2399" s="279"/>
      <c r="N2399" s="282"/>
      <c r="O2399" s="274"/>
      <c r="P2399" s="275"/>
      <c r="Q2399" s="275"/>
      <c r="R2399" s="275"/>
      <c r="S2399" s="232" t="str">
        <f t="array" ref="S2399">XLOOKUP(E2399,PESOS!$A$2:$A2624,PESOS!$E$2:$E2624,"")</f>
        <v/>
      </c>
      <c r="V2399" s="277"/>
      <c r="W2399" s="233"/>
    </row>
    <row r="2400">
      <c r="B2400" s="269"/>
      <c r="C2400" s="223"/>
      <c r="E2400" s="223"/>
      <c r="G2400" s="189"/>
      <c r="H2400" s="189"/>
      <c r="I2400" s="270"/>
      <c r="J2400" s="270"/>
      <c r="K2400" s="270"/>
      <c r="L2400" s="271"/>
      <c r="M2400" s="279"/>
      <c r="N2400" s="282"/>
      <c r="O2400" s="274"/>
      <c r="P2400" s="275"/>
      <c r="Q2400" s="275"/>
      <c r="R2400" s="275"/>
      <c r="S2400" s="232" t="str">
        <f t="array" ref="S2400">XLOOKUP(E2400,PESOS!$A$2:$A2624,PESOS!$E$2:$E2624,"")</f>
        <v/>
      </c>
      <c r="V2400" s="277"/>
      <c r="W2400" s="233"/>
    </row>
    <row r="2401">
      <c r="B2401" s="269"/>
      <c r="C2401" s="223"/>
      <c r="E2401" s="223"/>
      <c r="G2401" s="189"/>
      <c r="H2401" s="189"/>
      <c r="I2401" s="270"/>
      <c r="J2401" s="270"/>
      <c r="K2401" s="270"/>
      <c r="L2401" s="271"/>
      <c r="M2401" s="279"/>
      <c r="N2401" s="282"/>
      <c r="O2401" s="274"/>
      <c r="P2401" s="275"/>
      <c r="Q2401" s="275"/>
      <c r="R2401" s="275"/>
      <c r="S2401" s="232" t="str">
        <f t="array" ref="S2401">XLOOKUP(E2401,PESOS!$A$2:$A2624,PESOS!$E$2:$E2624,"")</f>
        <v/>
      </c>
      <c r="V2401" s="277"/>
      <c r="W2401" s="233"/>
    </row>
    <row r="2402">
      <c r="B2402" s="269"/>
      <c r="C2402" s="223"/>
      <c r="E2402" s="223"/>
      <c r="G2402" s="189"/>
      <c r="H2402" s="189"/>
      <c r="I2402" s="270"/>
      <c r="J2402" s="270"/>
      <c r="K2402" s="270"/>
      <c r="L2402" s="271"/>
      <c r="M2402" s="279"/>
      <c r="N2402" s="282"/>
      <c r="O2402" s="274"/>
      <c r="P2402" s="275"/>
      <c r="Q2402" s="275"/>
      <c r="R2402" s="275"/>
      <c r="S2402" s="232" t="str">
        <f t="array" ref="S2402">XLOOKUP(E2402,PESOS!$A$2:$A2624,PESOS!$E$2:$E2624,"")</f>
        <v/>
      </c>
      <c r="V2402" s="277"/>
      <c r="W2402" s="233"/>
    </row>
    <row r="2403">
      <c r="B2403" s="269"/>
      <c r="C2403" s="223"/>
      <c r="E2403" s="223"/>
      <c r="G2403" s="189"/>
      <c r="H2403" s="189"/>
      <c r="I2403" s="270"/>
      <c r="J2403" s="270"/>
      <c r="K2403" s="270"/>
      <c r="L2403" s="271"/>
      <c r="M2403" s="279"/>
      <c r="N2403" s="282"/>
      <c r="O2403" s="274"/>
      <c r="P2403" s="275"/>
      <c r="Q2403" s="275"/>
      <c r="R2403" s="275"/>
      <c r="S2403" s="232" t="str">
        <f t="array" ref="S2403">XLOOKUP(E2403,PESOS!$A$2:$A2624,PESOS!$E$2:$E2624,"")</f>
        <v/>
      </c>
      <c r="V2403" s="277"/>
      <c r="W2403" s="233"/>
    </row>
    <row r="2404">
      <c r="B2404" s="269"/>
      <c r="C2404" s="223"/>
      <c r="E2404" s="223"/>
      <c r="G2404" s="189"/>
      <c r="H2404" s="189"/>
      <c r="I2404" s="270"/>
      <c r="J2404" s="270"/>
      <c r="K2404" s="270"/>
      <c r="L2404" s="271"/>
      <c r="M2404" s="279"/>
      <c r="N2404" s="282"/>
      <c r="O2404" s="274"/>
      <c r="P2404" s="275"/>
      <c r="Q2404" s="275"/>
      <c r="R2404" s="275"/>
      <c r="S2404" s="232" t="str">
        <f t="array" ref="S2404">XLOOKUP(E2404,PESOS!$A$2:$A2624,PESOS!$E$2:$E2624,"")</f>
        <v/>
      </c>
      <c r="V2404" s="277"/>
      <c r="W2404" s="233"/>
    </row>
    <row r="2405">
      <c r="B2405" s="269"/>
      <c r="C2405" s="223"/>
      <c r="E2405" s="223"/>
      <c r="G2405" s="189"/>
      <c r="H2405" s="189"/>
      <c r="I2405" s="270"/>
      <c r="J2405" s="270"/>
      <c r="K2405" s="270"/>
      <c r="L2405" s="271"/>
      <c r="M2405" s="279"/>
      <c r="N2405" s="282"/>
      <c r="O2405" s="274"/>
      <c r="P2405" s="275"/>
      <c r="Q2405" s="275"/>
      <c r="R2405" s="275"/>
      <c r="S2405" s="232" t="str">
        <f t="array" ref="S2405">XLOOKUP(E2405,PESOS!$A$2:$A2624,PESOS!$E$2:$E2624,"")</f>
        <v/>
      </c>
      <c r="V2405" s="277"/>
      <c r="W2405" s="233"/>
    </row>
    <row r="2406">
      <c r="B2406" s="269"/>
      <c r="C2406" s="223"/>
      <c r="E2406" s="223"/>
      <c r="G2406" s="189"/>
      <c r="H2406" s="189"/>
      <c r="I2406" s="270"/>
      <c r="J2406" s="270"/>
      <c r="K2406" s="270"/>
      <c r="L2406" s="271"/>
      <c r="M2406" s="279"/>
      <c r="N2406" s="282"/>
      <c r="O2406" s="274"/>
      <c r="P2406" s="275"/>
      <c r="Q2406" s="275"/>
      <c r="R2406" s="275"/>
      <c r="S2406" s="232" t="str">
        <f t="array" ref="S2406">XLOOKUP(E2406,PESOS!$A$2:$A2624,PESOS!$E$2:$E2624,"")</f>
        <v/>
      </c>
      <c r="V2406" s="277"/>
      <c r="W2406" s="233"/>
    </row>
    <row r="2407">
      <c r="B2407" s="269"/>
      <c r="C2407" s="223"/>
      <c r="E2407" s="223"/>
      <c r="G2407" s="189"/>
      <c r="H2407" s="189"/>
      <c r="I2407" s="270"/>
      <c r="J2407" s="270"/>
      <c r="K2407" s="270"/>
      <c r="L2407" s="271"/>
      <c r="M2407" s="279"/>
      <c r="N2407" s="282"/>
      <c r="O2407" s="274"/>
      <c r="P2407" s="275"/>
      <c r="Q2407" s="275"/>
      <c r="R2407" s="275"/>
      <c r="S2407" s="232" t="str">
        <f t="array" ref="S2407">XLOOKUP(E2407,PESOS!$A$2:$A2624,PESOS!$E$2:$E2624,"")</f>
        <v/>
      </c>
      <c r="V2407" s="277"/>
      <c r="W2407" s="233"/>
    </row>
    <row r="2408">
      <c r="B2408" s="269"/>
      <c r="C2408" s="223"/>
      <c r="E2408" s="223"/>
      <c r="G2408" s="189"/>
      <c r="H2408" s="189"/>
      <c r="I2408" s="270"/>
      <c r="J2408" s="270"/>
      <c r="K2408" s="270"/>
      <c r="L2408" s="271"/>
      <c r="M2408" s="279"/>
      <c r="N2408" s="282"/>
      <c r="O2408" s="274"/>
      <c r="P2408" s="275"/>
      <c r="Q2408" s="275"/>
      <c r="R2408" s="275"/>
      <c r="S2408" s="232" t="str">
        <f t="array" ref="S2408">XLOOKUP(E2408,PESOS!$A$2:$A2624,PESOS!$E$2:$E2624,"")</f>
        <v/>
      </c>
      <c r="V2408" s="277"/>
      <c r="W2408" s="233"/>
    </row>
    <row r="2409">
      <c r="B2409" s="269"/>
      <c r="C2409" s="223"/>
      <c r="E2409" s="223"/>
      <c r="G2409" s="189"/>
      <c r="H2409" s="189"/>
      <c r="I2409" s="270"/>
      <c r="J2409" s="270"/>
      <c r="K2409" s="270"/>
      <c r="L2409" s="271"/>
      <c r="M2409" s="279"/>
      <c r="N2409" s="282"/>
      <c r="O2409" s="274"/>
      <c r="P2409" s="275"/>
      <c r="Q2409" s="275"/>
      <c r="R2409" s="275"/>
      <c r="S2409" s="232" t="str">
        <f t="array" ref="S2409">XLOOKUP(E2409,PESOS!$A$2:$A2624,PESOS!$E$2:$E2624,"")</f>
        <v/>
      </c>
      <c r="V2409" s="277"/>
      <c r="W2409" s="233"/>
    </row>
    <row r="2410">
      <c r="B2410" s="269"/>
      <c r="C2410" s="223"/>
      <c r="E2410" s="223"/>
      <c r="G2410" s="189"/>
      <c r="H2410" s="189"/>
      <c r="I2410" s="270"/>
      <c r="J2410" s="270"/>
      <c r="K2410" s="270"/>
      <c r="L2410" s="271"/>
      <c r="M2410" s="279"/>
      <c r="N2410" s="282"/>
      <c r="O2410" s="274"/>
      <c r="P2410" s="275"/>
      <c r="Q2410" s="275"/>
      <c r="R2410" s="275"/>
      <c r="S2410" s="232" t="str">
        <f t="array" ref="S2410">XLOOKUP(E2410,PESOS!$A$2:$A2624,PESOS!$E$2:$E2624,"")</f>
        <v/>
      </c>
      <c r="V2410" s="277"/>
      <c r="W2410" s="233"/>
    </row>
    <row r="2411">
      <c r="B2411" s="269"/>
      <c r="C2411" s="223"/>
      <c r="E2411" s="223"/>
      <c r="G2411" s="189"/>
      <c r="H2411" s="189"/>
      <c r="I2411" s="270"/>
      <c r="J2411" s="270"/>
      <c r="K2411" s="270"/>
      <c r="L2411" s="271"/>
      <c r="M2411" s="279"/>
      <c r="N2411" s="282"/>
      <c r="O2411" s="274"/>
      <c r="P2411" s="275"/>
      <c r="Q2411" s="275"/>
      <c r="R2411" s="275"/>
      <c r="S2411" s="232" t="str">
        <f t="array" ref="S2411">XLOOKUP(E2411,PESOS!$A$2:$A2624,PESOS!$E$2:$E2624,"")</f>
        <v/>
      </c>
      <c r="V2411" s="277"/>
      <c r="W2411" s="233"/>
    </row>
    <row r="2412">
      <c r="B2412" s="269"/>
      <c r="C2412" s="223"/>
      <c r="E2412" s="223"/>
      <c r="G2412" s="189"/>
      <c r="H2412" s="189"/>
      <c r="I2412" s="270"/>
      <c r="J2412" s="270"/>
      <c r="K2412" s="270"/>
      <c r="L2412" s="271"/>
      <c r="M2412" s="279"/>
      <c r="N2412" s="282"/>
      <c r="O2412" s="274"/>
      <c r="P2412" s="275"/>
      <c r="Q2412" s="275"/>
      <c r="R2412" s="275"/>
      <c r="S2412" s="232" t="str">
        <f t="array" ref="S2412">XLOOKUP(E2412,PESOS!$A$2:$A2624,PESOS!$E$2:$E2624,"")</f>
        <v/>
      </c>
      <c r="V2412" s="277"/>
      <c r="W2412" s="233"/>
    </row>
    <row r="2413">
      <c r="B2413" s="269"/>
      <c r="C2413" s="223"/>
      <c r="E2413" s="223"/>
      <c r="G2413" s="189"/>
      <c r="H2413" s="189"/>
      <c r="I2413" s="270"/>
      <c r="J2413" s="270"/>
      <c r="K2413" s="270"/>
      <c r="L2413" s="271"/>
      <c r="M2413" s="279"/>
      <c r="N2413" s="282"/>
      <c r="O2413" s="274"/>
      <c r="P2413" s="275"/>
      <c r="Q2413" s="275"/>
      <c r="R2413" s="275"/>
      <c r="S2413" s="232" t="str">
        <f t="array" ref="S2413">XLOOKUP(E2413,PESOS!$A$2:$A2624,PESOS!$E$2:$E2624,"")</f>
        <v/>
      </c>
      <c r="V2413" s="277"/>
      <c r="W2413" s="233"/>
    </row>
    <row r="2414">
      <c r="B2414" s="269"/>
      <c r="C2414" s="223"/>
      <c r="E2414" s="223"/>
      <c r="G2414" s="189"/>
      <c r="H2414" s="189"/>
      <c r="I2414" s="270"/>
      <c r="J2414" s="270"/>
      <c r="K2414" s="270"/>
      <c r="L2414" s="271"/>
      <c r="M2414" s="279"/>
      <c r="N2414" s="282"/>
      <c r="O2414" s="274"/>
      <c r="P2414" s="275"/>
      <c r="Q2414" s="275"/>
      <c r="R2414" s="275"/>
      <c r="S2414" s="232" t="str">
        <f t="array" ref="S2414">XLOOKUP(E2414,PESOS!$A$2:$A2624,PESOS!$E$2:$E2624,"")</f>
        <v/>
      </c>
      <c r="V2414" s="277"/>
      <c r="W2414" s="233"/>
    </row>
    <row r="2415">
      <c r="B2415" s="269"/>
      <c r="C2415" s="223"/>
      <c r="E2415" s="223"/>
      <c r="G2415" s="189"/>
      <c r="H2415" s="189"/>
      <c r="I2415" s="270"/>
      <c r="J2415" s="270"/>
      <c r="K2415" s="270"/>
      <c r="L2415" s="271"/>
      <c r="M2415" s="279"/>
      <c r="N2415" s="282"/>
      <c r="O2415" s="274"/>
      <c r="P2415" s="275"/>
      <c r="Q2415" s="275"/>
      <c r="R2415" s="275"/>
      <c r="S2415" s="232" t="str">
        <f t="array" ref="S2415">XLOOKUP(E2415,PESOS!$A$2:$A2624,PESOS!$E$2:$E2624,"")</f>
        <v/>
      </c>
      <c r="V2415" s="277"/>
      <c r="W2415" s="233"/>
    </row>
    <row r="2416">
      <c r="B2416" s="269"/>
      <c r="C2416" s="223"/>
      <c r="E2416" s="223"/>
      <c r="G2416" s="189"/>
      <c r="H2416" s="189"/>
      <c r="I2416" s="270"/>
      <c r="J2416" s="270"/>
      <c r="K2416" s="270"/>
      <c r="L2416" s="271"/>
      <c r="M2416" s="279"/>
      <c r="N2416" s="282"/>
      <c r="O2416" s="274"/>
      <c r="P2416" s="275"/>
      <c r="Q2416" s="275"/>
      <c r="R2416" s="275"/>
      <c r="S2416" s="232" t="str">
        <f t="array" ref="S2416">XLOOKUP(E2416,PESOS!$A$2:$A2624,PESOS!$E$2:$E2624,"")</f>
        <v/>
      </c>
      <c r="V2416" s="277"/>
      <c r="W2416" s="233"/>
    </row>
    <row r="2417">
      <c r="B2417" s="269"/>
      <c r="C2417" s="223"/>
      <c r="E2417" s="223"/>
      <c r="G2417" s="189"/>
      <c r="H2417" s="189"/>
      <c r="I2417" s="270"/>
      <c r="J2417" s="270"/>
      <c r="K2417" s="270"/>
      <c r="L2417" s="271"/>
      <c r="M2417" s="279"/>
      <c r="N2417" s="282"/>
      <c r="O2417" s="274"/>
      <c r="P2417" s="275"/>
      <c r="Q2417" s="275"/>
      <c r="R2417" s="275"/>
      <c r="S2417" s="232" t="str">
        <f t="array" ref="S2417">XLOOKUP(E2417,PESOS!$A$2:$A2624,PESOS!$E$2:$E2624,"")</f>
        <v/>
      </c>
      <c r="V2417" s="277"/>
      <c r="W2417" s="233"/>
    </row>
    <row r="2418">
      <c r="B2418" s="269"/>
      <c r="C2418" s="223"/>
      <c r="E2418" s="223"/>
      <c r="G2418" s="189"/>
      <c r="H2418" s="189"/>
      <c r="I2418" s="270"/>
      <c r="J2418" s="270"/>
      <c r="K2418" s="270"/>
      <c r="L2418" s="271"/>
      <c r="M2418" s="279"/>
      <c r="N2418" s="282"/>
      <c r="O2418" s="274"/>
      <c r="P2418" s="275"/>
      <c r="Q2418" s="275"/>
      <c r="R2418" s="275"/>
      <c r="S2418" s="232" t="str">
        <f t="array" ref="S2418">XLOOKUP(E2418,PESOS!$A$2:$A2624,PESOS!$E$2:$E2624,"")</f>
        <v/>
      </c>
      <c r="V2418" s="277"/>
      <c r="W2418" s="233"/>
    </row>
    <row r="2419">
      <c r="B2419" s="269"/>
      <c r="C2419" s="223"/>
      <c r="E2419" s="223"/>
      <c r="G2419" s="189"/>
      <c r="H2419" s="189"/>
      <c r="I2419" s="270"/>
      <c r="J2419" s="270"/>
      <c r="K2419" s="270"/>
      <c r="L2419" s="271"/>
      <c r="M2419" s="279"/>
      <c r="N2419" s="282"/>
      <c r="O2419" s="274"/>
      <c r="P2419" s="275"/>
      <c r="Q2419" s="275"/>
      <c r="R2419" s="275"/>
      <c r="S2419" s="232" t="str">
        <f t="array" ref="S2419">XLOOKUP(E2419,PESOS!$A$2:$A2624,PESOS!$E$2:$E2624,"")</f>
        <v/>
      </c>
      <c r="V2419" s="277"/>
      <c r="W2419" s="233"/>
    </row>
    <row r="2420">
      <c r="B2420" s="269"/>
      <c r="C2420" s="223"/>
      <c r="E2420" s="223"/>
      <c r="G2420" s="189"/>
      <c r="H2420" s="189"/>
      <c r="I2420" s="270"/>
      <c r="J2420" s="270"/>
      <c r="K2420" s="270"/>
      <c r="L2420" s="271"/>
      <c r="M2420" s="279"/>
      <c r="N2420" s="282"/>
      <c r="O2420" s="274"/>
      <c r="P2420" s="275"/>
      <c r="Q2420" s="275"/>
      <c r="R2420" s="275"/>
      <c r="S2420" s="232" t="str">
        <f t="array" ref="S2420">XLOOKUP(E2420,PESOS!$A$2:$A2624,PESOS!$E$2:$E2624,"")</f>
        <v/>
      </c>
      <c r="V2420" s="277"/>
      <c r="W2420" s="233"/>
    </row>
    <row r="2421">
      <c r="B2421" s="269"/>
      <c r="C2421" s="223"/>
      <c r="E2421" s="223"/>
      <c r="G2421" s="189"/>
      <c r="H2421" s="189"/>
      <c r="I2421" s="270"/>
      <c r="J2421" s="270"/>
      <c r="K2421" s="270"/>
      <c r="L2421" s="271"/>
      <c r="M2421" s="279"/>
      <c r="N2421" s="282"/>
      <c r="O2421" s="274"/>
      <c r="P2421" s="275"/>
      <c r="Q2421" s="275"/>
      <c r="R2421" s="275"/>
      <c r="S2421" s="232" t="str">
        <f t="array" ref="S2421">XLOOKUP(E2421,PESOS!$A$2:$A2624,PESOS!$E$2:$E2624,"")</f>
        <v/>
      </c>
      <c r="V2421" s="277"/>
      <c r="W2421" s="233"/>
    </row>
    <row r="2422">
      <c r="B2422" s="269"/>
      <c r="C2422" s="223"/>
      <c r="E2422" s="223"/>
      <c r="G2422" s="189"/>
      <c r="H2422" s="189"/>
      <c r="I2422" s="270"/>
      <c r="J2422" s="270"/>
      <c r="K2422" s="270"/>
      <c r="L2422" s="271"/>
      <c r="M2422" s="279"/>
      <c r="N2422" s="282"/>
      <c r="O2422" s="274"/>
      <c r="P2422" s="275"/>
      <c r="Q2422" s="275"/>
      <c r="R2422" s="275"/>
      <c r="S2422" s="232" t="str">
        <f t="array" ref="S2422">XLOOKUP(E2422,PESOS!$A$2:$A2624,PESOS!$E$2:$E2624,"")</f>
        <v/>
      </c>
      <c r="V2422" s="277"/>
      <c r="W2422" s="233"/>
    </row>
    <row r="2423">
      <c r="B2423" s="269"/>
      <c r="C2423" s="223"/>
      <c r="E2423" s="223"/>
      <c r="G2423" s="189"/>
      <c r="H2423" s="189"/>
      <c r="I2423" s="270"/>
      <c r="J2423" s="270"/>
      <c r="K2423" s="270"/>
      <c r="L2423" s="271"/>
      <c r="M2423" s="279"/>
      <c r="N2423" s="282"/>
      <c r="O2423" s="274"/>
      <c r="P2423" s="275"/>
      <c r="Q2423" s="275"/>
      <c r="R2423" s="275"/>
      <c r="S2423" s="232" t="str">
        <f t="array" ref="S2423">XLOOKUP(E2423,PESOS!$A$2:$A2624,PESOS!$E$2:$E2624,"")</f>
        <v/>
      </c>
      <c r="V2423" s="277"/>
      <c r="W2423" s="233"/>
    </row>
    <row r="2424">
      <c r="B2424" s="269"/>
      <c r="C2424" s="223"/>
      <c r="E2424" s="223"/>
      <c r="G2424" s="189"/>
      <c r="H2424" s="189"/>
      <c r="I2424" s="270"/>
      <c r="J2424" s="270"/>
      <c r="K2424" s="270"/>
      <c r="L2424" s="271"/>
      <c r="M2424" s="279"/>
      <c r="N2424" s="282"/>
      <c r="O2424" s="274"/>
      <c r="P2424" s="275"/>
      <c r="Q2424" s="275"/>
      <c r="R2424" s="275"/>
      <c r="S2424" s="232" t="str">
        <f t="array" ref="S2424">XLOOKUP(E2424,PESOS!$A$2:$A2624,PESOS!$E$2:$E2624,"")</f>
        <v/>
      </c>
      <c r="V2424" s="277"/>
      <c r="W2424" s="233"/>
    </row>
    <row r="2425">
      <c r="B2425" s="269"/>
      <c r="C2425" s="223"/>
      <c r="E2425" s="223"/>
      <c r="G2425" s="189"/>
      <c r="H2425" s="189"/>
      <c r="I2425" s="270"/>
      <c r="J2425" s="270"/>
      <c r="K2425" s="270"/>
      <c r="L2425" s="271"/>
      <c r="M2425" s="279"/>
      <c r="N2425" s="282"/>
      <c r="O2425" s="274"/>
      <c r="P2425" s="275"/>
      <c r="Q2425" s="275"/>
      <c r="R2425" s="275"/>
      <c r="S2425" s="232" t="str">
        <f t="array" ref="S2425">XLOOKUP(E2425,PESOS!$A$2:$A2624,PESOS!$E$2:$E2624,"")</f>
        <v/>
      </c>
      <c r="V2425" s="277"/>
      <c r="W2425" s="233"/>
    </row>
    <row r="2426">
      <c r="B2426" s="269"/>
      <c r="C2426" s="223"/>
      <c r="E2426" s="223"/>
      <c r="G2426" s="189"/>
      <c r="H2426" s="189"/>
      <c r="I2426" s="270"/>
      <c r="J2426" s="270"/>
      <c r="K2426" s="270"/>
      <c r="L2426" s="271"/>
      <c r="M2426" s="279"/>
      <c r="N2426" s="282"/>
      <c r="O2426" s="274"/>
      <c r="P2426" s="275"/>
      <c r="Q2426" s="275"/>
      <c r="R2426" s="275"/>
      <c r="S2426" s="232" t="str">
        <f t="array" ref="S2426">XLOOKUP(E2426,PESOS!$A$2:$A2624,PESOS!$E$2:$E2624,"")</f>
        <v/>
      </c>
      <c r="V2426" s="277"/>
      <c r="W2426" s="233"/>
    </row>
    <row r="2427">
      <c r="B2427" s="269"/>
      <c r="C2427" s="223"/>
      <c r="E2427" s="223"/>
      <c r="G2427" s="189"/>
      <c r="H2427" s="189"/>
      <c r="I2427" s="270"/>
      <c r="J2427" s="270"/>
      <c r="K2427" s="270"/>
      <c r="L2427" s="271"/>
      <c r="M2427" s="279"/>
      <c r="N2427" s="282"/>
      <c r="O2427" s="274"/>
      <c r="P2427" s="275"/>
      <c r="Q2427" s="275"/>
      <c r="R2427" s="275"/>
      <c r="S2427" s="232" t="str">
        <f t="array" ref="S2427">XLOOKUP(E2427,PESOS!$A$2:$A2624,PESOS!$E$2:$E2624,"")</f>
        <v/>
      </c>
      <c r="V2427" s="277"/>
      <c r="W2427" s="233"/>
    </row>
    <row r="2428">
      <c r="B2428" s="269"/>
      <c r="C2428" s="223"/>
      <c r="E2428" s="223"/>
      <c r="G2428" s="189"/>
      <c r="H2428" s="189"/>
      <c r="I2428" s="270"/>
      <c r="J2428" s="270"/>
      <c r="K2428" s="270"/>
      <c r="L2428" s="271"/>
      <c r="M2428" s="279"/>
      <c r="N2428" s="282"/>
      <c r="O2428" s="274"/>
      <c r="P2428" s="275"/>
      <c r="Q2428" s="275"/>
      <c r="R2428" s="275"/>
      <c r="S2428" s="232" t="str">
        <f t="array" ref="S2428">XLOOKUP(E2428,PESOS!$A$2:$A2624,PESOS!$E$2:$E2624,"")</f>
        <v/>
      </c>
      <c r="V2428" s="277"/>
      <c r="W2428" s="233"/>
    </row>
    <row r="2429">
      <c r="B2429" s="269"/>
      <c r="C2429" s="223"/>
      <c r="E2429" s="223"/>
      <c r="G2429" s="189"/>
      <c r="H2429" s="189"/>
      <c r="I2429" s="270"/>
      <c r="J2429" s="270"/>
      <c r="K2429" s="270"/>
      <c r="L2429" s="271"/>
      <c r="M2429" s="279"/>
      <c r="N2429" s="282"/>
      <c r="O2429" s="274"/>
      <c r="P2429" s="275"/>
      <c r="Q2429" s="275"/>
      <c r="R2429" s="275"/>
      <c r="S2429" s="232" t="str">
        <f t="array" ref="S2429">XLOOKUP(E2429,PESOS!$A$2:$A2624,PESOS!$E$2:$E2624,"")</f>
        <v/>
      </c>
      <c r="V2429" s="277"/>
      <c r="W2429" s="233"/>
    </row>
    <row r="2430">
      <c r="B2430" s="269"/>
      <c r="C2430" s="223"/>
      <c r="E2430" s="223"/>
      <c r="G2430" s="189"/>
      <c r="H2430" s="189"/>
      <c r="I2430" s="270"/>
      <c r="J2430" s="270"/>
      <c r="K2430" s="270"/>
      <c r="L2430" s="271"/>
      <c r="M2430" s="279"/>
      <c r="N2430" s="282"/>
      <c r="O2430" s="274"/>
      <c r="P2430" s="275"/>
      <c r="Q2430" s="275"/>
      <c r="R2430" s="275"/>
      <c r="S2430" s="232" t="str">
        <f t="array" ref="S2430">XLOOKUP(E2430,PESOS!$A$2:$A2624,PESOS!$E$2:$E2624,"")</f>
        <v/>
      </c>
      <c r="V2430" s="277"/>
      <c r="W2430" s="233"/>
    </row>
    <row r="2431">
      <c r="B2431" s="269"/>
      <c r="C2431" s="223"/>
      <c r="E2431" s="223"/>
      <c r="G2431" s="189"/>
      <c r="H2431" s="189"/>
      <c r="I2431" s="270"/>
      <c r="J2431" s="270"/>
      <c r="K2431" s="270"/>
      <c r="L2431" s="271"/>
      <c r="M2431" s="279"/>
      <c r="N2431" s="282"/>
      <c r="O2431" s="274"/>
      <c r="P2431" s="275"/>
      <c r="Q2431" s="275"/>
      <c r="R2431" s="275"/>
      <c r="S2431" s="232" t="str">
        <f t="array" ref="S2431">XLOOKUP(E2431,PESOS!$A$2:$A2624,PESOS!$E$2:$E2624,"")</f>
        <v/>
      </c>
      <c r="V2431" s="277"/>
      <c r="W2431" s="233"/>
    </row>
    <row r="2432">
      <c r="B2432" s="269"/>
      <c r="C2432" s="223"/>
      <c r="E2432" s="223"/>
      <c r="G2432" s="189"/>
      <c r="H2432" s="189"/>
      <c r="I2432" s="270"/>
      <c r="J2432" s="270"/>
      <c r="K2432" s="270"/>
      <c r="L2432" s="271"/>
      <c r="M2432" s="279"/>
      <c r="N2432" s="282"/>
      <c r="O2432" s="274"/>
      <c r="P2432" s="275"/>
      <c r="Q2432" s="275"/>
      <c r="R2432" s="275"/>
      <c r="S2432" s="232" t="str">
        <f t="array" ref="S2432">XLOOKUP(E2432,PESOS!$A$2:$A2624,PESOS!$E$2:$E2624,"")</f>
        <v/>
      </c>
      <c r="V2432" s="277"/>
      <c r="W2432" s="233"/>
    </row>
    <row r="2433">
      <c r="B2433" s="269"/>
      <c r="C2433" s="223"/>
      <c r="E2433" s="223"/>
      <c r="G2433" s="189"/>
      <c r="H2433" s="189"/>
      <c r="I2433" s="270"/>
      <c r="J2433" s="270"/>
      <c r="K2433" s="270"/>
      <c r="L2433" s="271"/>
      <c r="M2433" s="279"/>
      <c r="N2433" s="282"/>
      <c r="O2433" s="274"/>
      <c r="P2433" s="275"/>
      <c r="Q2433" s="275"/>
      <c r="R2433" s="275"/>
      <c r="S2433" s="232" t="str">
        <f t="array" ref="S2433">XLOOKUP(E2433,PESOS!$A$2:$A2624,PESOS!$E$2:$E2624,"")</f>
        <v/>
      </c>
      <c r="V2433" s="277"/>
      <c r="W2433" s="233"/>
    </row>
    <row r="2434">
      <c r="B2434" s="269"/>
      <c r="C2434" s="223"/>
      <c r="E2434" s="223"/>
      <c r="G2434" s="189"/>
      <c r="H2434" s="189"/>
      <c r="I2434" s="270"/>
      <c r="J2434" s="270"/>
      <c r="K2434" s="270"/>
      <c r="L2434" s="271"/>
      <c r="M2434" s="279"/>
      <c r="N2434" s="282"/>
      <c r="O2434" s="274"/>
      <c r="P2434" s="275"/>
      <c r="Q2434" s="275"/>
      <c r="R2434" s="275"/>
      <c r="S2434" s="232" t="str">
        <f t="array" ref="S2434">XLOOKUP(E2434,PESOS!$A$2:$A2624,PESOS!$E$2:$E2624,"")</f>
        <v/>
      </c>
      <c r="V2434" s="277"/>
      <c r="W2434" s="233"/>
    </row>
    <row r="2435">
      <c r="B2435" s="269"/>
      <c r="C2435" s="223"/>
      <c r="E2435" s="223"/>
      <c r="G2435" s="189"/>
      <c r="H2435" s="189"/>
      <c r="I2435" s="270"/>
      <c r="J2435" s="270"/>
      <c r="K2435" s="270"/>
      <c r="L2435" s="271"/>
      <c r="M2435" s="279"/>
      <c r="N2435" s="282"/>
      <c r="O2435" s="274"/>
      <c r="P2435" s="275"/>
      <c r="Q2435" s="275"/>
      <c r="R2435" s="275"/>
      <c r="S2435" s="232" t="str">
        <f t="array" ref="S2435">XLOOKUP(E2435,PESOS!$A$2:$A2624,PESOS!$E$2:$E2624,"")</f>
        <v/>
      </c>
      <c r="V2435" s="277"/>
      <c r="W2435" s="233"/>
    </row>
    <row r="2436">
      <c r="B2436" s="269"/>
      <c r="C2436" s="223"/>
      <c r="E2436" s="223"/>
      <c r="G2436" s="189"/>
      <c r="H2436" s="189"/>
      <c r="I2436" s="270"/>
      <c r="J2436" s="270"/>
      <c r="K2436" s="270"/>
      <c r="L2436" s="271"/>
      <c r="M2436" s="279"/>
      <c r="N2436" s="282"/>
      <c r="O2436" s="274"/>
      <c r="P2436" s="275"/>
      <c r="Q2436" s="275"/>
      <c r="R2436" s="275"/>
      <c r="S2436" s="232" t="str">
        <f t="array" ref="S2436">XLOOKUP(E2436,PESOS!$A$2:$A2624,PESOS!$E$2:$E2624,"")</f>
        <v/>
      </c>
      <c r="V2436" s="277"/>
      <c r="W2436" s="233"/>
    </row>
    <row r="2437">
      <c r="B2437" s="269"/>
      <c r="C2437" s="223"/>
      <c r="E2437" s="223"/>
      <c r="G2437" s="189"/>
      <c r="H2437" s="189"/>
      <c r="I2437" s="270"/>
      <c r="J2437" s="270"/>
      <c r="K2437" s="270"/>
      <c r="L2437" s="271"/>
      <c r="M2437" s="279"/>
      <c r="N2437" s="282"/>
      <c r="O2437" s="274"/>
      <c r="P2437" s="275"/>
      <c r="Q2437" s="275"/>
      <c r="R2437" s="275"/>
      <c r="S2437" s="232" t="str">
        <f t="array" ref="S2437">XLOOKUP(E2437,PESOS!$A$2:$A2624,PESOS!$E$2:$E2624,"")</f>
        <v/>
      </c>
      <c r="V2437" s="277"/>
      <c r="W2437" s="233"/>
    </row>
    <row r="2438">
      <c r="B2438" s="269"/>
      <c r="C2438" s="223"/>
      <c r="E2438" s="223"/>
      <c r="G2438" s="189"/>
      <c r="H2438" s="189"/>
      <c r="I2438" s="270"/>
      <c r="J2438" s="270"/>
      <c r="K2438" s="270"/>
      <c r="L2438" s="271"/>
      <c r="M2438" s="279"/>
      <c r="N2438" s="282"/>
      <c r="O2438" s="274"/>
      <c r="P2438" s="275"/>
      <c r="Q2438" s="275"/>
      <c r="R2438" s="275"/>
      <c r="S2438" s="232" t="str">
        <f t="array" ref="S2438">XLOOKUP(E2438,PESOS!$A$2:$A2624,PESOS!$E$2:$E2624,"")</f>
        <v/>
      </c>
      <c r="V2438" s="277"/>
      <c r="W2438" s="233"/>
    </row>
    <row r="2439">
      <c r="B2439" s="269"/>
      <c r="C2439" s="223"/>
      <c r="E2439" s="223"/>
      <c r="G2439" s="189"/>
      <c r="H2439" s="189"/>
      <c r="I2439" s="270"/>
      <c r="J2439" s="270"/>
      <c r="K2439" s="270"/>
      <c r="L2439" s="271"/>
      <c r="M2439" s="279"/>
      <c r="N2439" s="282"/>
      <c r="O2439" s="274"/>
      <c r="P2439" s="275"/>
      <c r="Q2439" s="275"/>
      <c r="R2439" s="275"/>
      <c r="S2439" s="232" t="str">
        <f t="array" ref="S2439">XLOOKUP(E2439,PESOS!$A$2:$A2624,PESOS!$E$2:$E2624,"")</f>
        <v/>
      </c>
      <c r="V2439" s="277"/>
      <c r="W2439" s="233"/>
    </row>
    <row r="2440">
      <c r="B2440" s="269"/>
      <c r="C2440" s="223"/>
      <c r="E2440" s="223"/>
      <c r="G2440" s="189"/>
      <c r="H2440" s="189"/>
      <c r="I2440" s="270"/>
      <c r="J2440" s="270"/>
      <c r="K2440" s="270"/>
      <c r="L2440" s="271"/>
      <c r="M2440" s="279"/>
      <c r="N2440" s="282"/>
      <c r="O2440" s="274"/>
      <c r="P2440" s="275"/>
      <c r="Q2440" s="275"/>
      <c r="R2440" s="275"/>
      <c r="S2440" s="232" t="str">
        <f t="array" ref="S2440">XLOOKUP(E2440,PESOS!$A$2:$A2624,PESOS!$E$2:$E2624,"")</f>
        <v/>
      </c>
      <c r="V2440" s="277"/>
      <c r="W2440" s="233"/>
    </row>
    <row r="2441">
      <c r="B2441" s="269"/>
      <c r="C2441" s="223"/>
      <c r="E2441" s="223"/>
      <c r="G2441" s="189"/>
      <c r="H2441" s="189"/>
      <c r="I2441" s="270"/>
      <c r="J2441" s="270"/>
      <c r="K2441" s="270"/>
      <c r="L2441" s="271"/>
      <c r="M2441" s="279"/>
      <c r="N2441" s="282"/>
      <c r="O2441" s="274"/>
      <c r="P2441" s="275"/>
      <c r="Q2441" s="275"/>
      <c r="R2441" s="275"/>
      <c r="S2441" s="232" t="str">
        <f t="array" ref="S2441">XLOOKUP(E2441,PESOS!$A$2:$A2624,PESOS!$E$2:$E2624,"")</f>
        <v/>
      </c>
      <c r="V2441" s="277"/>
      <c r="W2441" s="233"/>
    </row>
    <row r="2442">
      <c r="B2442" s="269"/>
      <c r="C2442" s="223"/>
      <c r="E2442" s="223"/>
      <c r="G2442" s="189"/>
      <c r="H2442" s="189"/>
      <c r="I2442" s="270"/>
      <c r="J2442" s="270"/>
      <c r="K2442" s="270"/>
      <c r="L2442" s="271"/>
      <c r="M2442" s="279"/>
      <c r="N2442" s="282"/>
      <c r="O2442" s="274"/>
      <c r="P2442" s="275"/>
      <c r="Q2442" s="275"/>
      <c r="R2442" s="275"/>
      <c r="S2442" s="232" t="str">
        <f t="array" ref="S2442">XLOOKUP(E2442,PESOS!$A$2:$A2624,PESOS!$E$2:$E2624,"")</f>
        <v/>
      </c>
      <c r="V2442" s="277"/>
      <c r="W2442" s="233"/>
    </row>
    <row r="2443">
      <c r="B2443" s="269"/>
      <c r="C2443" s="223"/>
      <c r="E2443" s="223"/>
      <c r="G2443" s="189"/>
      <c r="H2443" s="189"/>
      <c r="I2443" s="270"/>
      <c r="J2443" s="270"/>
      <c r="K2443" s="270"/>
      <c r="L2443" s="271"/>
      <c r="M2443" s="279"/>
      <c r="N2443" s="282"/>
      <c r="O2443" s="274"/>
      <c r="P2443" s="275"/>
      <c r="Q2443" s="275"/>
      <c r="R2443" s="275"/>
      <c r="S2443" s="232" t="str">
        <f t="array" ref="S2443">XLOOKUP(E2443,PESOS!$A$2:$A2624,PESOS!$E$2:$E2624,"")</f>
        <v/>
      </c>
      <c r="V2443" s="277"/>
      <c r="W2443" s="233"/>
    </row>
    <row r="2444">
      <c r="B2444" s="269"/>
      <c r="C2444" s="223"/>
      <c r="E2444" s="223"/>
      <c r="G2444" s="189"/>
      <c r="H2444" s="189"/>
      <c r="I2444" s="270"/>
      <c r="J2444" s="270"/>
      <c r="K2444" s="270"/>
      <c r="L2444" s="271"/>
      <c r="M2444" s="279"/>
      <c r="N2444" s="282"/>
      <c r="O2444" s="274"/>
      <c r="P2444" s="275"/>
      <c r="Q2444" s="275"/>
      <c r="R2444" s="275"/>
      <c r="S2444" s="232" t="str">
        <f t="array" ref="S2444">XLOOKUP(E2444,PESOS!$A$2:$A2624,PESOS!$E$2:$E2624,"")</f>
        <v/>
      </c>
      <c r="V2444" s="277"/>
      <c r="W2444" s="233"/>
    </row>
    <row r="2445">
      <c r="B2445" s="269"/>
      <c r="C2445" s="223"/>
      <c r="E2445" s="223"/>
      <c r="G2445" s="189"/>
      <c r="H2445" s="189"/>
      <c r="I2445" s="270"/>
      <c r="J2445" s="270"/>
      <c r="K2445" s="270"/>
      <c r="L2445" s="271"/>
      <c r="M2445" s="279"/>
      <c r="N2445" s="282"/>
      <c r="O2445" s="274"/>
      <c r="P2445" s="275"/>
      <c r="Q2445" s="275"/>
      <c r="R2445" s="275"/>
      <c r="S2445" s="232" t="str">
        <f t="array" ref="S2445">XLOOKUP(E2445,PESOS!$A$2:$A2624,PESOS!$E$2:$E2624,"")</f>
        <v/>
      </c>
      <c r="V2445" s="277"/>
      <c r="W2445" s="233"/>
    </row>
    <row r="2446">
      <c r="B2446" s="269"/>
      <c r="C2446" s="223"/>
      <c r="E2446" s="223"/>
      <c r="G2446" s="189"/>
      <c r="H2446" s="189"/>
      <c r="I2446" s="270"/>
      <c r="J2446" s="270"/>
      <c r="K2446" s="270"/>
      <c r="L2446" s="271"/>
      <c r="M2446" s="279"/>
      <c r="N2446" s="282"/>
      <c r="O2446" s="274"/>
      <c r="P2446" s="275"/>
      <c r="Q2446" s="275"/>
      <c r="R2446" s="275"/>
      <c r="S2446" s="232" t="str">
        <f t="array" ref="S2446">XLOOKUP(E2446,PESOS!$A$2:$A2624,PESOS!$E$2:$E2624,"")</f>
        <v/>
      </c>
      <c r="V2446" s="277"/>
      <c r="W2446" s="233"/>
    </row>
    <row r="2447">
      <c r="B2447" s="269"/>
      <c r="C2447" s="223"/>
      <c r="E2447" s="223"/>
      <c r="G2447" s="189"/>
      <c r="H2447" s="189"/>
      <c r="I2447" s="270"/>
      <c r="J2447" s="270"/>
      <c r="K2447" s="270"/>
      <c r="L2447" s="271"/>
      <c r="M2447" s="279"/>
      <c r="N2447" s="282"/>
      <c r="O2447" s="274"/>
      <c r="P2447" s="275"/>
      <c r="Q2447" s="275"/>
      <c r="R2447" s="275"/>
      <c r="S2447" s="232" t="str">
        <f t="array" ref="S2447">XLOOKUP(E2447,PESOS!$A$2:$A2624,PESOS!$E$2:$E2624,"")</f>
        <v/>
      </c>
      <c r="V2447" s="277"/>
      <c r="W2447" s="233"/>
    </row>
    <row r="2448">
      <c r="B2448" s="269"/>
      <c r="C2448" s="223"/>
      <c r="E2448" s="223"/>
      <c r="G2448" s="189"/>
      <c r="H2448" s="189"/>
      <c r="I2448" s="270"/>
      <c r="J2448" s="270"/>
      <c r="K2448" s="270"/>
      <c r="L2448" s="271"/>
      <c r="M2448" s="279"/>
      <c r="N2448" s="282"/>
      <c r="O2448" s="274"/>
      <c r="P2448" s="275"/>
      <c r="Q2448" s="275"/>
      <c r="R2448" s="275"/>
      <c r="S2448" s="232" t="str">
        <f t="array" ref="S2448">XLOOKUP(E2448,PESOS!$A$2:$A2624,PESOS!$E$2:$E2624,"")</f>
        <v/>
      </c>
      <c r="V2448" s="277"/>
      <c r="W2448" s="233"/>
    </row>
    <row r="2449">
      <c r="B2449" s="269"/>
      <c r="C2449" s="223"/>
      <c r="E2449" s="223"/>
      <c r="G2449" s="189"/>
      <c r="H2449" s="189"/>
      <c r="I2449" s="270"/>
      <c r="J2449" s="270"/>
      <c r="K2449" s="270"/>
      <c r="L2449" s="271"/>
      <c r="M2449" s="279"/>
      <c r="N2449" s="282"/>
      <c r="O2449" s="274"/>
      <c r="P2449" s="275"/>
      <c r="Q2449" s="275"/>
      <c r="R2449" s="275"/>
      <c r="S2449" s="232" t="str">
        <f t="array" ref="S2449">XLOOKUP(E2449,PESOS!$A$2:$A2624,PESOS!$E$2:$E2624,"")</f>
        <v/>
      </c>
      <c r="V2449" s="277"/>
      <c r="W2449" s="233"/>
    </row>
    <row r="2450">
      <c r="B2450" s="269"/>
      <c r="C2450" s="223"/>
      <c r="E2450" s="223"/>
      <c r="G2450" s="189"/>
      <c r="H2450" s="189"/>
      <c r="I2450" s="270"/>
      <c r="J2450" s="270"/>
      <c r="K2450" s="270"/>
      <c r="L2450" s="271"/>
      <c r="M2450" s="279"/>
      <c r="N2450" s="282"/>
      <c r="O2450" s="274"/>
      <c r="P2450" s="275"/>
      <c r="Q2450" s="275"/>
      <c r="R2450" s="275"/>
      <c r="S2450" s="232" t="str">
        <f t="array" ref="S2450">XLOOKUP(E2450,PESOS!$A$2:$A2624,PESOS!$E$2:$E2624,"")</f>
        <v/>
      </c>
      <c r="V2450" s="277"/>
      <c r="W2450" s="233"/>
    </row>
    <row r="2451">
      <c r="B2451" s="269"/>
      <c r="C2451" s="223"/>
      <c r="E2451" s="223"/>
      <c r="G2451" s="189"/>
      <c r="H2451" s="189"/>
      <c r="I2451" s="270"/>
      <c r="J2451" s="270"/>
      <c r="K2451" s="270"/>
      <c r="L2451" s="271"/>
      <c r="M2451" s="279"/>
      <c r="N2451" s="282"/>
      <c r="O2451" s="274"/>
      <c r="P2451" s="275"/>
      <c r="Q2451" s="275"/>
      <c r="R2451" s="275"/>
      <c r="S2451" s="232" t="str">
        <f t="array" ref="S2451">XLOOKUP(E2451,PESOS!$A$2:$A2624,PESOS!$E$2:$E2624,"")</f>
        <v/>
      </c>
      <c r="V2451" s="277"/>
      <c r="W2451" s="233"/>
    </row>
    <row r="2452">
      <c r="B2452" s="269"/>
      <c r="C2452" s="223"/>
      <c r="E2452" s="223"/>
      <c r="G2452" s="189"/>
      <c r="H2452" s="189"/>
      <c r="I2452" s="270"/>
      <c r="J2452" s="270"/>
      <c r="K2452" s="270"/>
      <c r="L2452" s="271"/>
      <c r="M2452" s="279"/>
      <c r="N2452" s="282"/>
      <c r="O2452" s="274"/>
      <c r="P2452" s="275"/>
      <c r="Q2452" s="275"/>
      <c r="R2452" s="275"/>
      <c r="S2452" s="232" t="str">
        <f t="array" ref="S2452">XLOOKUP(E2452,PESOS!$A$2:$A2624,PESOS!$E$2:$E2624,"")</f>
        <v/>
      </c>
      <c r="V2452" s="277"/>
      <c r="W2452" s="233"/>
    </row>
    <row r="2453">
      <c r="B2453" s="269"/>
      <c r="C2453" s="223"/>
      <c r="E2453" s="223"/>
      <c r="G2453" s="189"/>
      <c r="H2453" s="189"/>
      <c r="I2453" s="270"/>
      <c r="J2453" s="270"/>
      <c r="K2453" s="270"/>
      <c r="L2453" s="271"/>
      <c r="M2453" s="279"/>
      <c r="N2453" s="282"/>
      <c r="O2453" s="274"/>
      <c r="P2453" s="275"/>
      <c r="Q2453" s="275"/>
      <c r="R2453" s="275"/>
      <c r="S2453" s="232" t="str">
        <f t="array" ref="S2453">XLOOKUP(E2453,PESOS!$A$2:$A2624,PESOS!$E$2:$E2624,"")</f>
        <v/>
      </c>
      <c r="V2453" s="277"/>
      <c r="W2453" s="233"/>
    </row>
    <row r="2454">
      <c r="B2454" s="269"/>
      <c r="C2454" s="223"/>
      <c r="E2454" s="223"/>
      <c r="G2454" s="189"/>
      <c r="H2454" s="189"/>
      <c r="I2454" s="270"/>
      <c r="J2454" s="270"/>
      <c r="K2454" s="270"/>
      <c r="L2454" s="271"/>
      <c r="M2454" s="279"/>
      <c r="N2454" s="282"/>
      <c r="O2454" s="274"/>
      <c r="P2454" s="275"/>
      <c r="Q2454" s="275"/>
      <c r="R2454" s="275"/>
      <c r="S2454" s="232" t="str">
        <f t="array" ref="S2454">XLOOKUP(E2454,PESOS!$A$2:$A2624,PESOS!$E$2:$E2624,"")</f>
        <v/>
      </c>
      <c r="V2454" s="277"/>
      <c r="W2454" s="233"/>
    </row>
    <row r="2455">
      <c r="B2455" s="269"/>
      <c r="C2455" s="223"/>
      <c r="E2455" s="223"/>
      <c r="G2455" s="189"/>
      <c r="H2455" s="189"/>
      <c r="I2455" s="270"/>
      <c r="J2455" s="270"/>
      <c r="K2455" s="270"/>
      <c r="L2455" s="271"/>
      <c r="M2455" s="279"/>
      <c r="N2455" s="282"/>
      <c r="O2455" s="274"/>
      <c r="P2455" s="275"/>
      <c r="Q2455" s="275"/>
      <c r="R2455" s="275"/>
      <c r="S2455" s="232" t="str">
        <f t="array" ref="S2455">XLOOKUP(E2455,PESOS!$A$2:$A2624,PESOS!$E$2:$E2624,"")</f>
        <v/>
      </c>
      <c r="V2455" s="277"/>
      <c r="W2455" s="233"/>
    </row>
    <row r="2456">
      <c r="B2456" s="269"/>
      <c r="C2456" s="223"/>
      <c r="E2456" s="223"/>
      <c r="G2456" s="189"/>
      <c r="H2456" s="189"/>
      <c r="I2456" s="270"/>
      <c r="J2456" s="270"/>
      <c r="K2456" s="270"/>
      <c r="L2456" s="271"/>
      <c r="M2456" s="279"/>
      <c r="N2456" s="282"/>
      <c r="O2456" s="274"/>
      <c r="P2456" s="275"/>
      <c r="Q2456" s="275"/>
      <c r="R2456" s="275"/>
      <c r="S2456" s="232" t="str">
        <f t="array" ref="S2456">XLOOKUP(E2456,PESOS!$A$2:$A2624,PESOS!$E$2:$E2624,"")</f>
        <v/>
      </c>
      <c r="V2456" s="277"/>
      <c r="W2456" s="233"/>
    </row>
    <row r="2457">
      <c r="B2457" s="269"/>
      <c r="C2457" s="223"/>
      <c r="E2457" s="223"/>
      <c r="G2457" s="189"/>
      <c r="H2457" s="189"/>
      <c r="I2457" s="270"/>
      <c r="J2457" s="270"/>
      <c r="K2457" s="270"/>
      <c r="L2457" s="271"/>
      <c r="M2457" s="279"/>
      <c r="N2457" s="282"/>
      <c r="O2457" s="274"/>
      <c r="P2457" s="275"/>
      <c r="Q2457" s="275"/>
      <c r="R2457" s="275"/>
      <c r="S2457" s="232" t="str">
        <f t="array" ref="S2457">XLOOKUP(E2457,PESOS!$A$2:$A2624,PESOS!$E$2:$E2624,"")</f>
        <v/>
      </c>
      <c r="V2457" s="277"/>
      <c r="W2457" s="233"/>
    </row>
    <row r="2458">
      <c r="B2458" s="269"/>
      <c r="C2458" s="223"/>
      <c r="E2458" s="223"/>
      <c r="G2458" s="189"/>
      <c r="H2458" s="189"/>
      <c r="I2458" s="270"/>
      <c r="J2458" s="270"/>
      <c r="K2458" s="270"/>
      <c r="L2458" s="271"/>
      <c r="M2458" s="279"/>
      <c r="N2458" s="282"/>
      <c r="O2458" s="274"/>
      <c r="P2458" s="275"/>
      <c r="Q2458" s="275"/>
      <c r="R2458" s="275"/>
      <c r="S2458" s="232" t="str">
        <f t="array" ref="S2458">XLOOKUP(E2458,PESOS!$A$2:$A2624,PESOS!$E$2:$E2624,"")</f>
        <v/>
      </c>
      <c r="V2458" s="277"/>
      <c r="W2458" s="233"/>
    </row>
    <row r="2459">
      <c r="B2459" s="269"/>
      <c r="C2459" s="223"/>
      <c r="E2459" s="223"/>
      <c r="G2459" s="189"/>
      <c r="H2459" s="189"/>
      <c r="I2459" s="270"/>
      <c r="J2459" s="270"/>
      <c r="K2459" s="270"/>
      <c r="L2459" s="271"/>
      <c r="M2459" s="279"/>
      <c r="N2459" s="282"/>
      <c r="O2459" s="274"/>
      <c r="P2459" s="275"/>
      <c r="Q2459" s="275"/>
      <c r="R2459" s="275"/>
      <c r="S2459" s="232" t="str">
        <f t="array" ref="S2459">XLOOKUP(E2459,PESOS!$A$2:$A2624,PESOS!$E$2:$E2624,"")</f>
        <v/>
      </c>
      <c r="V2459" s="277"/>
      <c r="W2459" s="233"/>
    </row>
    <row r="2460">
      <c r="B2460" s="269"/>
      <c r="C2460" s="223"/>
      <c r="E2460" s="223"/>
      <c r="G2460" s="189"/>
      <c r="H2460" s="189"/>
      <c r="I2460" s="270"/>
      <c r="J2460" s="270"/>
      <c r="K2460" s="270"/>
      <c r="L2460" s="271"/>
      <c r="M2460" s="279"/>
      <c r="N2460" s="282"/>
      <c r="O2460" s="274"/>
      <c r="P2460" s="275"/>
      <c r="Q2460" s="275"/>
      <c r="R2460" s="275"/>
      <c r="S2460" s="232" t="str">
        <f t="array" ref="S2460">XLOOKUP(E2460,PESOS!$A$2:$A2624,PESOS!$E$2:$E2624,"")</f>
        <v/>
      </c>
      <c r="V2460" s="277"/>
      <c r="W2460" s="233"/>
    </row>
    <row r="2461">
      <c r="B2461" s="269"/>
      <c r="C2461" s="223"/>
      <c r="E2461" s="223"/>
      <c r="G2461" s="189"/>
      <c r="H2461" s="189"/>
      <c r="I2461" s="270"/>
      <c r="J2461" s="270"/>
      <c r="K2461" s="270"/>
      <c r="L2461" s="271"/>
      <c r="M2461" s="279"/>
      <c r="N2461" s="282"/>
      <c r="O2461" s="274"/>
      <c r="P2461" s="275"/>
      <c r="Q2461" s="275"/>
      <c r="R2461" s="275"/>
      <c r="S2461" s="232" t="str">
        <f t="array" ref="S2461">XLOOKUP(E2461,PESOS!$A$2:$A2624,PESOS!$E$2:$E2624,"")</f>
        <v/>
      </c>
      <c r="V2461" s="277"/>
      <c r="W2461" s="233"/>
    </row>
    <row r="2462">
      <c r="B2462" s="269"/>
      <c r="C2462" s="223"/>
      <c r="E2462" s="223"/>
      <c r="G2462" s="189"/>
      <c r="H2462" s="189"/>
      <c r="I2462" s="270"/>
      <c r="J2462" s="270"/>
      <c r="K2462" s="270"/>
      <c r="L2462" s="271"/>
      <c r="M2462" s="279"/>
      <c r="N2462" s="282"/>
      <c r="O2462" s="274"/>
      <c r="P2462" s="275"/>
      <c r="Q2462" s="275"/>
      <c r="R2462" s="275"/>
      <c r="S2462" s="232" t="str">
        <f t="array" ref="S2462">XLOOKUP(E2462,PESOS!$A$2:$A2624,PESOS!$E$2:$E2624,"")</f>
        <v/>
      </c>
      <c r="V2462" s="277"/>
      <c r="W2462" s="233"/>
    </row>
    <row r="2463">
      <c r="B2463" s="269"/>
      <c r="C2463" s="223"/>
      <c r="E2463" s="223"/>
      <c r="G2463" s="189"/>
      <c r="H2463" s="189"/>
      <c r="I2463" s="270"/>
      <c r="J2463" s="270"/>
      <c r="K2463" s="270"/>
      <c r="L2463" s="271"/>
      <c r="M2463" s="279"/>
      <c r="N2463" s="282"/>
      <c r="O2463" s="274"/>
      <c r="P2463" s="275"/>
      <c r="Q2463" s="275"/>
      <c r="R2463" s="275"/>
      <c r="S2463" s="232" t="str">
        <f t="array" ref="S2463">XLOOKUP(E2463,PESOS!$A$2:$A2624,PESOS!$E$2:$E2624,"")</f>
        <v/>
      </c>
      <c r="V2463" s="277"/>
      <c r="W2463" s="233"/>
    </row>
    <row r="2464">
      <c r="B2464" s="269"/>
      <c r="C2464" s="223"/>
      <c r="E2464" s="223"/>
      <c r="G2464" s="189"/>
      <c r="H2464" s="189"/>
      <c r="I2464" s="270"/>
      <c r="J2464" s="270"/>
      <c r="K2464" s="270"/>
      <c r="L2464" s="271"/>
      <c r="M2464" s="279"/>
      <c r="N2464" s="282"/>
      <c r="O2464" s="274"/>
      <c r="P2464" s="275"/>
      <c r="Q2464" s="275"/>
      <c r="R2464" s="275"/>
      <c r="S2464" s="232" t="str">
        <f t="array" ref="S2464">XLOOKUP(E2464,PESOS!$A$2:$A2624,PESOS!$E$2:$E2624,"")</f>
        <v/>
      </c>
      <c r="V2464" s="277"/>
      <c r="W2464" s="233"/>
    </row>
    <row r="2465">
      <c r="B2465" s="269"/>
      <c r="C2465" s="223"/>
      <c r="E2465" s="223"/>
      <c r="G2465" s="189"/>
      <c r="H2465" s="189"/>
      <c r="I2465" s="270"/>
      <c r="J2465" s="270"/>
      <c r="K2465" s="270"/>
      <c r="L2465" s="271"/>
      <c r="M2465" s="279"/>
      <c r="N2465" s="282"/>
      <c r="O2465" s="274"/>
      <c r="P2465" s="275"/>
      <c r="Q2465" s="275"/>
      <c r="R2465" s="275"/>
      <c r="S2465" s="232" t="str">
        <f t="array" ref="S2465">XLOOKUP(E2465,PESOS!$A$2:$A2624,PESOS!$E$2:$E2624,"")</f>
        <v/>
      </c>
      <c r="V2465" s="277"/>
      <c r="W2465" s="233"/>
    </row>
    <row r="2466">
      <c r="B2466" s="269"/>
      <c r="C2466" s="223"/>
      <c r="E2466" s="223"/>
      <c r="G2466" s="189"/>
      <c r="H2466" s="189"/>
      <c r="I2466" s="270"/>
      <c r="J2466" s="270"/>
      <c r="K2466" s="270"/>
      <c r="L2466" s="271"/>
      <c r="M2466" s="279"/>
      <c r="N2466" s="282"/>
      <c r="O2466" s="274"/>
      <c r="P2466" s="275"/>
      <c r="Q2466" s="275"/>
      <c r="R2466" s="275"/>
      <c r="S2466" s="232" t="str">
        <f t="array" ref="S2466">XLOOKUP(E2466,PESOS!$A$2:$A2624,PESOS!$E$2:$E2624,"")</f>
        <v/>
      </c>
      <c r="V2466" s="277"/>
      <c r="W2466" s="233"/>
    </row>
    <row r="2467">
      <c r="B2467" s="269"/>
      <c r="C2467" s="223"/>
      <c r="E2467" s="223"/>
      <c r="G2467" s="189"/>
      <c r="H2467" s="189"/>
      <c r="I2467" s="270"/>
      <c r="J2467" s="270"/>
      <c r="K2467" s="270"/>
      <c r="L2467" s="271"/>
      <c r="M2467" s="279"/>
      <c r="N2467" s="282"/>
      <c r="O2467" s="274"/>
      <c r="P2467" s="275"/>
      <c r="Q2467" s="275"/>
      <c r="R2467" s="275"/>
      <c r="S2467" s="232" t="str">
        <f t="array" ref="S2467">XLOOKUP(E2467,PESOS!$A$2:$A2624,PESOS!$E$2:$E2624,"")</f>
        <v/>
      </c>
      <c r="V2467" s="277"/>
      <c r="W2467" s="233"/>
    </row>
    <row r="2468">
      <c r="B2468" s="269"/>
      <c r="C2468" s="223"/>
      <c r="E2468" s="223"/>
      <c r="G2468" s="189"/>
      <c r="H2468" s="189"/>
      <c r="I2468" s="270"/>
      <c r="J2468" s="270"/>
      <c r="K2468" s="270"/>
      <c r="L2468" s="271"/>
      <c r="M2468" s="279"/>
      <c r="N2468" s="282"/>
      <c r="O2468" s="274"/>
      <c r="P2468" s="275"/>
      <c r="Q2468" s="275"/>
      <c r="R2468" s="275"/>
      <c r="S2468" s="232" t="str">
        <f t="array" ref="S2468">XLOOKUP(E2468,PESOS!$A$2:$A2624,PESOS!$E$2:$E2624,"")</f>
        <v/>
      </c>
      <c r="V2468" s="277"/>
      <c r="W2468" s="233"/>
    </row>
    <row r="2469">
      <c r="B2469" s="269"/>
      <c r="C2469" s="223"/>
      <c r="E2469" s="223"/>
      <c r="G2469" s="189"/>
      <c r="H2469" s="189"/>
      <c r="I2469" s="270"/>
      <c r="J2469" s="270"/>
      <c r="K2469" s="270"/>
      <c r="L2469" s="271"/>
      <c r="M2469" s="279"/>
      <c r="N2469" s="282"/>
      <c r="O2469" s="274"/>
      <c r="P2469" s="275"/>
      <c r="Q2469" s="275"/>
      <c r="R2469" s="275"/>
      <c r="S2469" s="232" t="str">
        <f t="array" ref="S2469">XLOOKUP(E2469,PESOS!$A$2:$A2624,PESOS!$E$2:$E2624,"")</f>
        <v/>
      </c>
      <c r="V2469" s="277"/>
      <c r="W2469" s="233"/>
    </row>
    <row r="2470">
      <c r="B2470" s="269"/>
      <c r="C2470" s="223"/>
      <c r="E2470" s="223"/>
      <c r="G2470" s="189"/>
      <c r="H2470" s="189"/>
      <c r="I2470" s="270"/>
      <c r="J2470" s="270"/>
      <c r="K2470" s="270"/>
      <c r="L2470" s="271"/>
      <c r="M2470" s="279"/>
      <c r="N2470" s="282"/>
      <c r="O2470" s="274"/>
      <c r="P2470" s="275"/>
      <c r="Q2470" s="275"/>
      <c r="R2470" s="275"/>
      <c r="S2470" s="232" t="str">
        <f t="array" ref="S2470">XLOOKUP(E2470,PESOS!$A$2:$A2624,PESOS!$E$2:$E2624,"")</f>
        <v/>
      </c>
      <c r="V2470" s="277"/>
      <c r="W2470" s="233"/>
    </row>
    <row r="2471">
      <c r="B2471" s="269"/>
      <c r="C2471" s="223"/>
      <c r="E2471" s="223"/>
      <c r="G2471" s="189"/>
      <c r="H2471" s="189"/>
      <c r="I2471" s="270"/>
      <c r="J2471" s="270"/>
      <c r="K2471" s="270"/>
      <c r="L2471" s="271"/>
      <c r="M2471" s="279"/>
      <c r="N2471" s="282"/>
      <c r="O2471" s="274"/>
      <c r="P2471" s="275"/>
      <c r="Q2471" s="275"/>
      <c r="R2471" s="275"/>
      <c r="S2471" s="232" t="str">
        <f t="array" ref="S2471">XLOOKUP(E2471,PESOS!$A$2:$A2624,PESOS!$E$2:$E2624,"")</f>
        <v/>
      </c>
      <c r="V2471" s="277"/>
      <c r="W2471" s="233"/>
    </row>
    <row r="2472">
      <c r="B2472" s="269"/>
      <c r="C2472" s="223"/>
      <c r="E2472" s="223"/>
      <c r="G2472" s="189"/>
      <c r="H2472" s="189"/>
      <c r="I2472" s="270"/>
      <c r="J2472" s="270"/>
      <c r="K2472" s="270"/>
      <c r="L2472" s="271"/>
      <c r="M2472" s="279"/>
      <c r="N2472" s="282"/>
      <c r="O2472" s="274"/>
      <c r="P2472" s="275"/>
      <c r="Q2472" s="275"/>
      <c r="R2472" s="275"/>
      <c r="S2472" s="232" t="str">
        <f t="array" ref="S2472">XLOOKUP(E2472,PESOS!$A$2:$A2624,PESOS!$E$2:$E2624,"")</f>
        <v/>
      </c>
      <c r="V2472" s="277"/>
      <c r="W2472" s="233"/>
    </row>
    <row r="2473">
      <c r="B2473" s="269"/>
      <c r="C2473" s="223"/>
      <c r="E2473" s="223"/>
      <c r="G2473" s="189"/>
      <c r="H2473" s="189"/>
      <c r="I2473" s="270"/>
      <c r="J2473" s="270"/>
      <c r="K2473" s="270"/>
      <c r="L2473" s="271"/>
      <c r="M2473" s="279"/>
      <c r="N2473" s="282"/>
      <c r="O2473" s="274"/>
      <c r="P2473" s="275"/>
      <c r="Q2473" s="275"/>
      <c r="R2473" s="275"/>
      <c r="S2473" s="232" t="str">
        <f t="array" ref="S2473">XLOOKUP(E2473,PESOS!$A$2:$A2624,PESOS!$E$2:$E2624,"")</f>
        <v/>
      </c>
      <c r="V2473" s="277"/>
      <c r="W2473" s="233"/>
    </row>
    <row r="2474">
      <c r="B2474" s="269"/>
      <c r="C2474" s="223"/>
      <c r="E2474" s="223"/>
      <c r="G2474" s="189"/>
      <c r="H2474" s="189"/>
      <c r="I2474" s="270"/>
      <c r="J2474" s="270"/>
      <c r="K2474" s="270"/>
      <c r="L2474" s="271"/>
      <c r="M2474" s="279"/>
      <c r="N2474" s="282"/>
      <c r="O2474" s="274"/>
      <c r="P2474" s="275"/>
      <c r="Q2474" s="275"/>
      <c r="R2474" s="275"/>
      <c r="S2474" s="232" t="str">
        <f t="array" ref="S2474">XLOOKUP(E2474,PESOS!$A$2:$A2624,PESOS!$E$2:$E2624,"")</f>
        <v/>
      </c>
      <c r="V2474" s="277"/>
      <c r="W2474" s="233"/>
    </row>
    <row r="2475">
      <c r="B2475" s="269"/>
      <c r="C2475" s="223"/>
      <c r="E2475" s="223"/>
      <c r="G2475" s="189"/>
      <c r="H2475" s="189"/>
      <c r="I2475" s="270"/>
      <c r="J2475" s="270"/>
      <c r="K2475" s="270"/>
      <c r="L2475" s="271"/>
      <c r="M2475" s="279"/>
      <c r="N2475" s="282"/>
      <c r="O2475" s="274"/>
      <c r="P2475" s="275"/>
      <c r="Q2475" s="275"/>
      <c r="R2475" s="275"/>
      <c r="S2475" s="232" t="str">
        <f t="array" ref="S2475">XLOOKUP(E2475,PESOS!$A$2:$A2624,PESOS!$E$2:$E2624,"")</f>
        <v/>
      </c>
      <c r="V2475" s="277"/>
      <c r="W2475" s="233"/>
    </row>
    <row r="2476">
      <c r="B2476" s="269"/>
      <c r="C2476" s="223"/>
      <c r="E2476" s="223"/>
      <c r="G2476" s="189"/>
      <c r="H2476" s="189"/>
      <c r="I2476" s="270"/>
      <c r="J2476" s="270"/>
      <c r="K2476" s="270"/>
      <c r="L2476" s="271"/>
      <c r="M2476" s="279"/>
      <c r="N2476" s="282"/>
      <c r="O2476" s="274"/>
      <c r="P2476" s="275"/>
      <c r="Q2476" s="275"/>
      <c r="R2476" s="275"/>
      <c r="S2476" s="232" t="str">
        <f t="array" ref="S2476">XLOOKUP(E2476,PESOS!$A$2:$A2624,PESOS!$E$2:$E2624,"")</f>
        <v/>
      </c>
      <c r="V2476" s="277"/>
      <c r="W2476" s="233"/>
    </row>
    <row r="2477">
      <c r="B2477" s="269"/>
      <c r="C2477" s="223"/>
      <c r="E2477" s="223"/>
      <c r="G2477" s="189"/>
      <c r="H2477" s="189"/>
      <c r="I2477" s="270"/>
      <c r="J2477" s="270"/>
      <c r="K2477" s="270"/>
      <c r="L2477" s="271"/>
      <c r="M2477" s="279"/>
      <c r="N2477" s="282"/>
      <c r="O2477" s="274"/>
      <c r="P2477" s="275"/>
      <c r="Q2477" s="275"/>
      <c r="R2477" s="275"/>
      <c r="S2477" s="232" t="str">
        <f t="array" ref="S2477">XLOOKUP(E2477,PESOS!$A$2:$A2624,PESOS!$E$2:$E2624,"")</f>
        <v/>
      </c>
      <c r="V2477" s="277"/>
      <c r="W2477" s="233"/>
    </row>
    <row r="2478">
      <c r="B2478" s="269"/>
      <c r="C2478" s="223"/>
      <c r="E2478" s="223"/>
      <c r="G2478" s="189"/>
      <c r="H2478" s="189"/>
      <c r="I2478" s="270"/>
      <c r="J2478" s="270"/>
      <c r="K2478" s="270"/>
      <c r="L2478" s="271"/>
      <c r="M2478" s="279"/>
      <c r="N2478" s="282"/>
      <c r="O2478" s="274"/>
      <c r="P2478" s="275"/>
      <c r="Q2478" s="275"/>
      <c r="R2478" s="275"/>
      <c r="S2478" s="232" t="str">
        <f t="array" ref="S2478">XLOOKUP(E2478,PESOS!$A$2:$A2624,PESOS!$E$2:$E2624,"")</f>
        <v/>
      </c>
      <c r="V2478" s="277"/>
      <c r="W2478" s="233"/>
    </row>
    <row r="2479">
      <c r="B2479" s="269"/>
      <c r="C2479" s="223"/>
      <c r="E2479" s="223"/>
      <c r="G2479" s="189"/>
      <c r="H2479" s="189"/>
      <c r="I2479" s="270"/>
      <c r="J2479" s="270"/>
      <c r="K2479" s="270"/>
      <c r="L2479" s="271"/>
      <c r="M2479" s="279"/>
      <c r="N2479" s="282"/>
      <c r="O2479" s="274"/>
      <c r="P2479" s="275"/>
      <c r="Q2479" s="275"/>
      <c r="R2479" s="275"/>
      <c r="S2479" s="232" t="str">
        <f t="array" ref="S2479">XLOOKUP(E2479,PESOS!$A$2:$A2624,PESOS!$E$2:$E2624,"")</f>
        <v/>
      </c>
      <c r="V2479" s="277"/>
      <c r="W2479" s="233"/>
    </row>
    <row r="2480">
      <c r="B2480" s="269"/>
      <c r="C2480" s="223"/>
      <c r="E2480" s="223"/>
      <c r="G2480" s="189"/>
      <c r="H2480" s="189"/>
      <c r="I2480" s="270"/>
      <c r="J2480" s="270"/>
      <c r="K2480" s="270"/>
      <c r="L2480" s="271"/>
      <c r="M2480" s="279"/>
      <c r="N2480" s="282"/>
      <c r="O2480" s="274"/>
      <c r="P2480" s="275"/>
      <c r="Q2480" s="275"/>
      <c r="R2480" s="275"/>
      <c r="S2480" s="232" t="str">
        <f t="array" ref="S2480">XLOOKUP(E2480,PESOS!$A$2:$A2624,PESOS!$E$2:$E2624,"")</f>
        <v/>
      </c>
      <c r="V2480" s="277"/>
      <c r="W2480" s="233"/>
    </row>
    <row r="2481">
      <c r="B2481" s="269"/>
      <c r="C2481" s="223"/>
      <c r="E2481" s="223"/>
      <c r="G2481" s="189"/>
      <c r="H2481" s="189"/>
      <c r="I2481" s="270"/>
      <c r="J2481" s="270"/>
      <c r="K2481" s="270"/>
      <c r="L2481" s="271"/>
      <c r="M2481" s="279"/>
      <c r="N2481" s="282"/>
      <c r="O2481" s="274"/>
      <c r="P2481" s="275"/>
      <c r="Q2481" s="275"/>
      <c r="R2481" s="275"/>
      <c r="S2481" s="232" t="str">
        <f t="array" ref="S2481">XLOOKUP(E2481,PESOS!$A$2:$A2624,PESOS!$E$2:$E2624,"")</f>
        <v/>
      </c>
      <c r="V2481" s="277"/>
      <c r="W2481" s="233"/>
    </row>
    <row r="2482">
      <c r="B2482" s="269"/>
      <c r="C2482" s="223"/>
      <c r="E2482" s="223"/>
      <c r="G2482" s="189"/>
      <c r="H2482" s="189"/>
      <c r="I2482" s="270"/>
      <c r="J2482" s="270"/>
      <c r="K2482" s="270"/>
      <c r="L2482" s="271"/>
      <c r="M2482" s="279"/>
      <c r="N2482" s="282"/>
      <c r="O2482" s="274"/>
      <c r="P2482" s="275"/>
      <c r="Q2482" s="275"/>
      <c r="R2482" s="275"/>
      <c r="S2482" s="232" t="str">
        <f t="array" ref="S2482">XLOOKUP(E2482,PESOS!$A$2:$A2624,PESOS!$E$2:$E2624,"")</f>
        <v/>
      </c>
      <c r="V2482" s="277"/>
      <c r="W2482" s="233"/>
    </row>
    <row r="2483">
      <c r="B2483" s="269"/>
      <c r="C2483" s="223"/>
      <c r="E2483" s="223"/>
      <c r="G2483" s="189"/>
      <c r="H2483" s="189"/>
      <c r="I2483" s="270"/>
      <c r="J2483" s="270"/>
      <c r="K2483" s="270"/>
      <c r="L2483" s="271"/>
      <c r="M2483" s="279"/>
      <c r="N2483" s="282"/>
      <c r="O2483" s="274"/>
      <c r="P2483" s="275"/>
      <c r="Q2483" s="275"/>
      <c r="R2483" s="275"/>
      <c r="S2483" s="232" t="str">
        <f t="array" ref="S2483">XLOOKUP(E2483,PESOS!$A$2:$A2624,PESOS!$E$2:$E2624,"")</f>
        <v/>
      </c>
      <c r="V2483" s="277"/>
      <c r="W2483" s="233"/>
    </row>
    <row r="2484">
      <c r="B2484" s="269"/>
      <c r="C2484" s="223"/>
      <c r="E2484" s="223"/>
      <c r="G2484" s="189"/>
      <c r="H2484" s="189"/>
      <c r="I2484" s="270"/>
      <c r="J2484" s="270"/>
      <c r="K2484" s="270"/>
      <c r="L2484" s="271"/>
      <c r="M2484" s="279"/>
      <c r="N2484" s="282"/>
      <c r="O2484" s="274"/>
      <c r="P2484" s="275"/>
      <c r="Q2484" s="275"/>
      <c r="R2484" s="275"/>
      <c r="S2484" s="232" t="str">
        <f t="array" ref="S2484">XLOOKUP(E2484,PESOS!$A$2:$A2624,PESOS!$E$2:$E2624,"")</f>
        <v/>
      </c>
      <c r="V2484" s="277"/>
      <c r="W2484" s="233"/>
    </row>
    <row r="2485">
      <c r="B2485" s="269"/>
      <c r="C2485" s="223"/>
      <c r="E2485" s="223"/>
      <c r="G2485" s="189"/>
      <c r="H2485" s="189"/>
      <c r="I2485" s="270"/>
      <c r="J2485" s="270"/>
      <c r="K2485" s="270"/>
      <c r="L2485" s="271"/>
      <c r="M2485" s="279"/>
      <c r="N2485" s="282"/>
      <c r="O2485" s="274"/>
      <c r="P2485" s="275"/>
      <c r="Q2485" s="275"/>
      <c r="R2485" s="275"/>
      <c r="S2485" s="232" t="str">
        <f t="array" ref="S2485">XLOOKUP(E2485,PESOS!$A$2:$A2624,PESOS!$E$2:$E2624,"")</f>
        <v/>
      </c>
      <c r="V2485" s="277"/>
      <c r="W2485" s="233"/>
    </row>
    <row r="2486">
      <c r="B2486" s="269"/>
      <c r="C2486" s="223"/>
      <c r="E2486" s="223"/>
      <c r="G2486" s="189"/>
      <c r="H2486" s="189"/>
      <c r="I2486" s="270"/>
      <c r="J2486" s="270"/>
      <c r="K2486" s="270"/>
      <c r="L2486" s="271"/>
      <c r="M2486" s="279"/>
      <c r="N2486" s="282"/>
      <c r="O2486" s="274"/>
      <c r="P2486" s="275"/>
      <c r="Q2486" s="275"/>
      <c r="R2486" s="275"/>
      <c r="S2486" s="232" t="str">
        <f t="array" ref="S2486">XLOOKUP(E2486,PESOS!$A$2:$A2624,PESOS!$E$2:$E2624,"")</f>
        <v/>
      </c>
      <c r="V2486" s="277"/>
      <c r="W2486" s="233"/>
    </row>
    <row r="2487">
      <c r="B2487" s="269"/>
      <c r="C2487" s="223"/>
      <c r="E2487" s="223"/>
      <c r="G2487" s="189"/>
      <c r="H2487" s="189"/>
      <c r="I2487" s="270"/>
      <c r="J2487" s="270"/>
      <c r="K2487" s="270"/>
      <c r="L2487" s="271"/>
      <c r="M2487" s="279"/>
      <c r="N2487" s="282"/>
      <c r="O2487" s="274"/>
      <c r="P2487" s="275"/>
      <c r="Q2487" s="275"/>
      <c r="R2487" s="275"/>
      <c r="S2487" s="232" t="str">
        <f t="array" ref="S2487">XLOOKUP(E2487,PESOS!$A$2:$A2624,PESOS!$E$2:$E2624,"")</f>
        <v/>
      </c>
      <c r="V2487" s="277"/>
      <c r="W2487" s="233"/>
    </row>
    <row r="2488">
      <c r="B2488" s="269"/>
      <c r="C2488" s="223"/>
      <c r="E2488" s="223"/>
      <c r="G2488" s="189"/>
      <c r="H2488" s="189"/>
      <c r="I2488" s="270"/>
      <c r="J2488" s="270"/>
      <c r="K2488" s="270"/>
      <c r="L2488" s="271"/>
      <c r="M2488" s="279"/>
      <c r="N2488" s="282"/>
      <c r="O2488" s="274"/>
      <c r="P2488" s="275"/>
      <c r="Q2488" s="275"/>
      <c r="R2488" s="275"/>
      <c r="S2488" s="232" t="str">
        <f t="array" ref="S2488">XLOOKUP(E2488,PESOS!$A$2:$A2624,PESOS!$E$2:$E2624,"")</f>
        <v/>
      </c>
      <c r="V2488" s="277"/>
      <c r="W2488" s="233"/>
    </row>
    <row r="2489">
      <c r="B2489" s="269"/>
      <c r="C2489" s="223"/>
      <c r="E2489" s="223"/>
      <c r="G2489" s="189"/>
      <c r="H2489" s="189"/>
      <c r="I2489" s="270"/>
      <c r="J2489" s="270"/>
      <c r="K2489" s="270"/>
      <c r="L2489" s="271"/>
      <c r="M2489" s="279"/>
      <c r="N2489" s="282"/>
      <c r="O2489" s="274"/>
      <c r="P2489" s="275"/>
      <c r="Q2489" s="275"/>
      <c r="R2489" s="275"/>
      <c r="S2489" s="232" t="str">
        <f t="array" ref="S2489">XLOOKUP(E2489,PESOS!$A$2:$A2624,PESOS!$E$2:$E2624,"")</f>
        <v/>
      </c>
      <c r="V2489" s="277"/>
      <c r="W2489" s="233"/>
    </row>
    <row r="2490">
      <c r="B2490" s="269"/>
      <c r="C2490" s="223"/>
      <c r="E2490" s="223"/>
      <c r="G2490" s="189"/>
      <c r="H2490" s="189"/>
      <c r="I2490" s="270"/>
      <c r="J2490" s="270"/>
      <c r="K2490" s="270"/>
      <c r="L2490" s="271"/>
      <c r="M2490" s="279"/>
      <c r="N2490" s="282"/>
      <c r="O2490" s="274"/>
      <c r="P2490" s="275"/>
      <c r="Q2490" s="275"/>
      <c r="R2490" s="275"/>
      <c r="S2490" s="232" t="str">
        <f t="array" ref="S2490">XLOOKUP(E2490,PESOS!$A$2:$A2624,PESOS!$E$2:$E2624,"")</f>
        <v/>
      </c>
      <c r="V2490" s="277"/>
      <c r="W2490" s="233"/>
    </row>
    <row r="2491">
      <c r="B2491" s="269"/>
      <c r="C2491" s="223"/>
      <c r="E2491" s="223"/>
      <c r="G2491" s="189"/>
      <c r="H2491" s="189"/>
      <c r="I2491" s="270"/>
      <c r="J2491" s="270"/>
      <c r="K2491" s="270"/>
      <c r="L2491" s="271"/>
      <c r="M2491" s="279"/>
      <c r="N2491" s="282"/>
      <c r="O2491" s="274"/>
      <c r="P2491" s="275"/>
      <c r="Q2491" s="275"/>
      <c r="R2491" s="275"/>
      <c r="S2491" s="232" t="str">
        <f t="array" ref="S2491">XLOOKUP(E2491,PESOS!$A$2:$A2624,PESOS!$E$2:$E2624,"")</f>
        <v/>
      </c>
      <c r="V2491" s="277"/>
      <c r="W2491" s="233"/>
    </row>
    <row r="2492">
      <c r="B2492" s="269"/>
      <c r="C2492" s="223"/>
      <c r="E2492" s="223"/>
      <c r="G2492" s="189"/>
      <c r="H2492" s="189"/>
      <c r="I2492" s="270"/>
      <c r="J2492" s="270"/>
      <c r="K2492" s="270"/>
      <c r="L2492" s="271"/>
      <c r="M2492" s="279"/>
      <c r="N2492" s="282"/>
      <c r="O2492" s="274"/>
      <c r="P2492" s="275"/>
      <c r="Q2492" s="275"/>
      <c r="R2492" s="275"/>
      <c r="S2492" s="232" t="str">
        <f t="array" ref="S2492">XLOOKUP(E2492,PESOS!$A$2:$A2624,PESOS!$E$2:$E2624,"")</f>
        <v/>
      </c>
      <c r="V2492" s="277"/>
      <c r="W2492" s="233"/>
    </row>
    <row r="2493">
      <c r="B2493" s="269"/>
      <c r="C2493" s="223"/>
      <c r="E2493" s="223"/>
      <c r="G2493" s="189"/>
      <c r="H2493" s="189"/>
      <c r="I2493" s="270"/>
      <c r="J2493" s="270"/>
      <c r="K2493" s="270"/>
      <c r="L2493" s="271"/>
      <c r="M2493" s="279"/>
      <c r="N2493" s="282"/>
      <c r="O2493" s="274"/>
      <c r="P2493" s="275"/>
      <c r="Q2493" s="275"/>
      <c r="R2493" s="275"/>
      <c r="S2493" s="232" t="str">
        <f t="array" ref="S2493">XLOOKUP(E2493,PESOS!$A$2:$A2624,PESOS!$E$2:$E2624,"")</f>
        <v/>
      </c>
      <c r="V2493" s="277"/>
      <c r="W2493" s="233"/>
    </row>
    <row r="2494">
      <c r="B2494" s="269"/>
      <c r="C2494" s="223"/>
      <c r="E2494" s="223"/>
      <c r="G2494" s="189"/>
      <c r="H2494" s="189"/>
      <c r="I2494" s="270"/>
      <c r="J2494" s="270"/>
      <c r="K2494" s="270"/>
      <c r="L2494" s="271"/>
      <c r="M2494" s="279"/>
      <c r="N2494" s="282"/>
      <c r="O2494" s="274"/>
      <c r="P2494" s="275"/>
      <c r="Q2494" s="275"/>
      <c r="R2494" s="275"/>
      <c r="S2494" s="232" t="str">
        <f t="array" ref="S2494">XLOOKUP(E2494,PESOS!$A$2:$A2624,PESOS!$E$2:$E2624,"")</f>
        <v/>
      </c>
      <c r="V2494" s="277"/>
      <c r="W2494" s="233"/>
    </row>
    <row r="2495">
      <c r="B2495" s="269"/>
      <c r="C2495" s="223"/>
      <c r="E2495" s="223"/>
      <c r="G2495" s="189"/>
      <c r="H2495" s="189"/>
      <c r="I2495" s="270"/>
      <c r="J2495" s="270"/>
      <c r="K2495" s="270"/>
      <c r="L2495" s="271"/>
      <c r="M2495" s="279"/>
      <c r="N2495" s="282"/>
      <c r="O2495" s="274"/>
      <c r="P2495" s="275"/>
      <c r="Q2495" s="275"/>
      <c r="R2495" s="275"/>
      <c r="S2495" s="232" t="str">
        <f t="array" ref="S2495">XLOOKUP(E2495,PESOS!$A$2:$A2624,PESOS!$E$2:$E2624,"")</f>
        <v/>
      </c>
      <c r="V2495" s="277"/>
      <c r="W2495" s="233"/>
    </row>
    <row r="2496">
      <c r="B2496" s="269"/>
      <c r="C2496" s="223"/>
      <c r="E2496" s="223"/>
      <c r="G2496" s="189"/>
      <c r="H2496" s="189"/>
      <c r="I2496" s="270"/>
      <c r="J2496" s="270"/>
      <c r="K2496" s="270"/>
      <c r="L2496" s="271"/>
      <c r="M2496" s="279"/>
      <c r="N2496" s="282"/>
      <c r="O2496" s="274"/>
      <c r="P2496" s="275"/>
      <c r="Q2496" s="275"/>
      <c r="R2496" s="275"/>
      <c r="S2496" s="232" t="str">
        <f t="array" ref="S2496">XLOOKUP(E2496,PESOS!$A$2:$A2624,PESOS!$E$2:$E2624,"")</f>
        <v/>
      </c>
      <c r="V2496" s="277"/>
      <c r="W2496" s="233"/>
    </row>
    <row r="2497">
      <c r="B2497" s="269"/>
      <c r="C2497" s="223"/>
      <c r="E2497" s="223"/>
      <c r="G2497" s="189"/>
      <c r="H2497" s="189"/>
      <c r="I2497" s="270"/>
      <c r="J2497" s="270"/>
      <c r="K2497" s="270"/>
      <c r="L2497" s="271"/>
      <c r="M2497" s="279"/>
      <c r="N2497" s="282"/>
      <c r="O2497" s="274"/>
      <c r="P2497" s="275"/>
      <c r="Q2497" s="275"/>
      <c r="R2497" s="275"/>
      <c r="S2497" s="232" t="str">
        <f t="array" ref="S2497">XLOOKUP(E2497,PESOS!$A$2:$A2624,PESOS!$E$2:$E2624,"")</f>
        <v/>
      </c>
      <c r="V2497" s="277"/>
      <c r="W2497" s="233"/>
    </row>
    <row r="2498">
      <c r="B2498" s="269"/>
      <c r="C2498" s="223"/>
      <c r="E2498" s="223"/>
      <c r="G2498" s="189"/>
      <c r="H2498" s="189"/>
      <c r="I2498" s="270"/>
      <c r="J2498" s="270"/>
      <c r="K2498" s="270"/>
      <c r="L2498" s="271"/>
      <c r="M2498" s="279"/>
      <c r="N2498" s="282"/>
      <c r="O2498" s="274"/>
      <c r="P2498" s="275"/>
      <c r="Q2498" s="275"/>
      <c r="R2498" s="275"/>
      <c r="S2498" s="232" t="str">
        <f t="array" ref="S2498">XLOOKUP(E2498,PESOS!$A$2:$A2624,PESOS!$E$2:$E2624,"")</f>
        <v/>
      </c>
      <c r="V2498" s="277"/>
      <c r="W2498" s="233"/>
    </row>
    <row r="2499">
      <c r="B2499" s="269"/>
      <c r="C2499" s="223"/>
      <c r="E2499" s="223"/>
      <c r="G2499" s="189"/>
      <c r="H2499" s="189"/>
      <c r="I2499" s="270"/>
      <c r="J2499" s="270"/>
      <c r="K2499" s="270"/>
      <c r="L2499" s="271"/>
      <c r="M2499" s="279"/>
      <c r="N2499" s="282"/>
      <c r="O2499" s="274"/>
      <c r="P2499" s="275"/>
      <c r="Q2499" s="275"/>
      <c r="R2499" s="275"/>
      <c r="S2499" s="232" t="str">
        <f t="array" ref="S2499">XLOOKUP(E2499,PESOS!$A$2:$A2624,PESOS!$E$2:$E2624,"")</f>
        <v/>
      </c>
      <c r="V2499" s="277"/>
      <c r="W2499" s="233"/>
    </row>
    <row r="2500">
      <c r="B2500" s="269"/>
      <c r="C2500" s="223"/>
      <c r="E2500" s="223"/>
      <c r="G2500" s="189"/>
      <c r="H2500" s="189"/>
      <c r="I2500" s="270"/>
      <c r="J2500" s="270"/>
      <c r="K2500" s="270"/>
      <c r="L2500" s="271"/>
      <c r="M2500" s="279"/>
      <c r="N2500" s="282"/>
      <c r="O2500" s="274"/>
      <c r="P2500" s="275"/>
      <c r="Q2500" s="275"/>
      <c r="R2500" s="275"/>
      <c r="S2500" s="232" t="str">
        <f t="array" ref="S2500">XLOOKUP(E2500,PESOS!$A$2:$A2624,PESOS!$E$2:$E2624,"")</f>
        <v/>
      </c>
      <c r="V2500" s="277"/>
      <c r="W2500" s="233"/>
    </row>
    <row r="2501">
      <c r="B2501" s="269"/>
      <c r="C2501" s="223"/>
      <c r="E2501" s="223"/>
      <c r="G2501" s="189"/>
      <c r="H2501" s="189"/>
      <c r="I2501" s="270"/>
      <c r="J2501" s="270"/>
      <c r="K2501" s="270"/>
      <c r="L2501" s="271"/>
      <c r="M2501" s="279"/>
      <c r="N2501" s="282"/>
      <c r="O2501" s="274"/>
      <c r="P2501" s="275"/>
      <c r="Q2501" s="275"/>
      <c r="R2501" s="275"/>
      <c r="S2501" s="232" t="str">
        <f t="array" ref="S2501">XLOOKUP(E2501,PESOS!$A$2:$A2624,PESOS!$E$2:$E2624,"")</f>
        <v/>
      </c>
      <c r="V2501" s="277"/>
      <c r="W2501" s="233"/>
    </row>
    <row r="2502">
      <c r="B2502" s="269"/>
      <c r="C2502" s="223"/>
      <c r="E2502" s="223"/>
      <c r="G2502" s="189"/>
      <c r="H2502" s="189"/>
      <c r="I2502" s="270"/>
      <c r="J2502" s="270"/>
      <c r="K2502" s="270"/>
      <c r="L2502" s="271"/>
      <c r="M2502" s="279"/>
      <c r="N2502" s="282"/>
      <c r="O2502" s="274"/>
      <c r="P2502" s="275"/>
      <c r="Q2502" s="275"/>
      <c r="R2502" s="275"/>
      <c r="S2502" s="232" t="str">
        <f t="array" ref="S2502">XLOOKUP(E2502,PESOS!$A$2:$A2624,PESOS!$E$2:$E2624,"")</f>
        <v/>
      </c>
      <c r="V2502" s="277"/>
      <c r="W2502" s="233"/>
    </row>
    <row r="2503">
      <c r="B2503" s="269"/>
      <c r="C2503" s="223"/>
      <c r="E2503" s="223"/>
      <c r="G2503" s="189"/>
      <c r="H2503" s="189"/>
      <c r="I2503" s="270"/>
      <c r="J2503" s="270"/>
      <c r="K2503" s="270"/>
      <c r="L2503" s="271"/>
      <c r="M2503" s="279"/>
      <c r="N2503" s="282"/>
      <c r="O2503" s="274"/>
      <c r="P2503" s="275"/>
      <c r="Q2503" s="275"/>
      <c r="R2503" s="275"/>
      <c r="S2503" s="232" t="str">
        <f t="array" ref="S2503">XLOOKUP(E2503,PESOS!$A$2:$A2624,PESOS!$E$2:$E2624,"")</f>
        <v/>
      </c>
      <c r="V2503" s="277"/>
      <c r="W2503" s="233"/>
    </row>
    <row r="2504">
      <c r="B2504" s="269"/>
      <c r="C2504" s="223"/>
      <c r="E2504" s="223"/>
      <c r="G2504" s="189"/>
      <c r="H2504" s="189"/>
      <c r="I2504" s="270"/>
      <c r="J2504" s="270"/>
      <c r="K2504" s="270"/>
      <c r="L2504" s="271"/>
      <c r="M2504" s="279"/>
      <c r="N2504" s="282"/>
      <c r="O2504" s="274"/>
      <c r="P2504" s="275"/>
      <c r="Q2504" s="275"/>
      <c r="R2504" s="275"/>
      <c r="S2504" s="232" t="str">
        <f t="array" ref="S2504">XLOOKUP(E2504,PESOS!$A$2:$A2624,PESOS!$E$2:$E2624,"")</f>
        <v/>
      </c>
      <c r="V2504" s="277"/>
      <c r="W2504" s="233"/>
    </row>
    <row r="2505">
      <c r="B2505" s="269"/>
      <c r="C2505" s="223"/>
      <c r="E2505" s="223"/>
      <c r="G2505" s="189"/>
      <c r="H2505" s="189"/>
      <c r="I2505" s="270"/>
      <c r="J2505" s="270"/>
      <c r="K2505" s="270"/>
      <c r="L2505" s="271"/>
      <c r="M2505" s="279"/>
      <c r="N2505" s="282"/>
      <c r="O2505" s="274"/>
      <c r="P2505" s="275"/>
      <c r="Q2505" s="275"/>
      <c r="R2505" s="275"/>
      <c r="S2505" s="232" t="str">
        <f t="array" ref="S2505">XLOOKUP(E2505,PESOS!$A$2:$A2624,PESOS!$E$2:$E2624,"")</f>
        <v/>
      </c>
      <c r="V2505" s="277"/>
      <c r="W2505" s="233"/>
    </row>
    <row r="2506">
      <c r="B2506" s="269"/>
      <c r="C2506" s="223"/>
      <c r="E2506" s="223"/>
      <c r="G2506" s="189"/>
      <c r="H2506" s="189"/>
      <c r="I2506" s="270"/>
      <c r="J2506" s="270"/>
      <c r="K2506" s="270"/>
      <c r="L2506" s="271"/>
      <c r="M2506" s="279"/>
      <c r="N2506" s="282"/>
      <c r="O2506" s="274"/>
      <c r="P2506" s="275"/>
      <c r="Q2506" s="275"/>
      <c r="R2506" s="275"/>
      <c r="S2506" s="232" t="str">
        <f t="array" ref="S2506">XLOOKUP(E2506,PESOS!$A$2:$A2624,PESOS!$E$2:$E2624,"")</f>
        <v/>
      </c>
      <c r="V2506" s="277"/>
      <c r="W2506" s="233"/>
    </row>
    <row r="2507">
      <c r="B2507" s="269"/>
      <c r="C2507" s="223"/>
      <c r="E2507" s="223"/>
      <c r="G2507" s="189"/>
      <c r="H2507" s="189"/>
      <c r="I2507" s="270"/>
      <c r="J2507" s="270"/>
      <c r="K2507" s="270"/>
      <c r="L2507" s="271"/>
      <c r="M2507" s="279"/>
      <c r="N2507" s="282"/>
      <c r="O2507" s="274"/>
      <c r="P2507" s="275"/>
      <c r="Q2507" s="275"/>
      <c r="R2507" s="275"/>
      <c r="S2507" s="232" t="str">
        <f t="array" ref="S2507">XLOOKUP(E2507,PESOS!$A$2:$A2624,PESOS!$E$2:$E2624,"")</f>
        <v/>
      </c>
      <c r="V2507" s="277"/>
      <c r="W2507" s="233"/>
    </row>
    <row r="2508">
      <c r="B2508" s="269"/>
      <c r="C2508" s="223"/>
      <c r="E2508" s="223"/>
      <c r="G2508" s="189"/>
      <c r="H2508" s="189"/>
      <c r="I2508" s="270"/>
      <c r="J2508" s="270"/>
      <c r="K2508" s="270"/>
      <c r="L2508" s="271"/>
      <c r="M2508" s="279"/>
      <c r="N2508" s="282"/>
      <c r="O2508" s="274"/>
      <c r="P2508" s="275"/>
      <c r="Q2508" s="275"/>
      <c r="R2508" s="275"/>
      <c r="S2508" s="232" t="str">
        <f t="array" ref="S2508">XLOOKUP(E2508,PESOS!$A$2:$A2624,PESOS!$E$2:$E2624,"")</f>
        <v/>
      </c>
      <c r="V2508" s="277"/>
      <c r="W2508" s="233"/>
    </row>
    <row r="2509">
      <c r="B2509" s="269"/>
      <c r="C2509" s="223"/>
      <c r="E2509" s="223"/>
      <c r="G2509" s="189"/>
      <c r="H2509" s="189"/>
      <c r="I2509" s="270"/>
      <c r="J2509" s="270"/>
      <c r="K2509" s="270"/>
      <c r="L2509" s="271"/>
      <c r="M2509" s="279"/>
      <c r="N2509" s="282"/>
      <c r="O2509" s="274"/>
      <c r="P2509" s="275"/>
      <c r="Q2509" s="275"/>
      <c r="R2509" s="275"/>
      <c r="S2509" s="232" t="str">
        <f t="array" ref="S2509">XLOOKUP(E2509,PESOS!$A$2:$A2624,PESOS!$E$2:$E2624,"")</f>
        <v/>
      </c>
      <c r="V2509" s="277"/>
      <c r="W2509" s="233"/>
    </row>
    <row r="2510">
      <c r="B2510" s="269"/>
      <c r="C2510" s="223"/>
      <c r="E2510" s="223"/>
      <c r="G2510" s="189"/>
      <c r="H2510" s="189"/>
      <c r="I2510" s="270"/>
      <c r="J2510" s="270"/>
      <c r="K2510" s="270"/>
      <c r="L2510" s="271"/>
      <c r="M2510" s="279"/>
      <c r="N2510" s="282"/>
      <c r="O2510" s="274"/>
      <c r="P2510" s="275"/>
      <c r="Q2510" s="275"/>
      <c r="R2510" s="275"/>
      <c r="S2510" s="232" t="str">
        <f t="array" ref="S2510">XLOOKUP(E2510,PESOS!$A$2:$A2624,PESOS!$E$2:$E2624,"")</f>
        <v/>
      </c>
      <c r="V2510" s="277"/>
      <c r="W2510" s="233"/>
    </row>
    <row r="2511">
      <c r="B2511" s="269"/>
      <c r="C2511" s="223"/>
      <c r="E2511" s="223"/>
      <c r="G2511" s="189"/>
      <c r="H2511" s="189"/>
      <c r="I2511" s="270"/>
      <c r="J2511" s="270"/>
      <c r="K2511" s="270"/>
      <c r="L2511" s="271"/>
      <c r="M2511" s="279"/>
      <c r="N2511" s="282"/>
      <c r="O2511" s="274"/>
      <c r="P2511" s="275"/>
      <c r="Q2511" s="275"/>
      <c r="R2511" s="275"/>
      <c r="S2511" s="232" t="str">
        <f t="array" ref="S2511">XLOOKUP(E2511,PESOS!$A$2:$A2624,PESOS!$E$2:$E2624,"")</f>
        <v/>
      </c>
      <c r="V2511" s="277"/>
      <c r="W2511" s="233"/>
    </row>
    <row r="2512">
      <c r="B2512" s="269"/>
      <c r="C2512" s="223"/>
      <c r="E2512" s="223"/>
      <c r="G2512" s="189"/>
      <c r="H2512" s="189"/>
      <c r="I2512" s="270"/>
      <c r="J2512" s="270"/>
      <c r="K2512" s="270"/>
      <c r="L2512" s="271"/>
      <c r="M2512" s="279"/>
      <c r="N2512" s="282"/>
      <c r="O2512" s="274"/>
      <c r="P2512" s="275"/>
      <c r="Q2512" s="275"/>
      <c r="R2512" s="275"/>
      <c r="S2512" s="232" t="str">
        <f t="array" ref="S2512">XLOOKUP(E2512,PESOS!$A$2:$A2624,PESOS!$E$2:$E2624,"")</f>
        <v/>
      </c>
      <c r="V2512" s="277"/>
      <c r="W2512" s="233"/>
    </row>
    <row r="2513">
      <c r="B2513" s="269"/>
      <c r="C2513" s="223"/>
      <c r="E2513" s="223"/>
      <c r="G2513" s="189"/>
      <c r="H2513" s="189"/>
      <c r="I2513" s="270"/>
      <c r="J2513" s="270"/>
      <c r="K2513" s="270"/>
      <c r="L2513" s="271"/>
      <c r="M2513" s="279"/>
      <c r="N2513" s="282"/>
      <c r="O2513" s="274"/>
      <c r="P2513" s="275"/>
      <c r="Q2513" s="275"/>
      <c r="R2513" s="275"/>
      <c r="S2513" s="232" t="str">
        <f t="array" ref="S2513">XLOOKUP(E2513,PESOS!$A$2:$A2624,PESOS!$E$2:$E2624,"")</f>
        <v/>
      </c>
      <c r="V2513" s="277"/>
      <c r="W2513" s="233"/>
    </row>
    <row r="2514">
      <c r="B2514" s="269"/>
      <c r="C2514" s="223"/>
      <c r="E2514" s="223"/>
      <c r="G2514" s="189"/>
      <c r="H2514" s="189"/>
      <c r="I2514" s="270"/>
      <c r="J2514" s="270"/>
      <c r="K2514" s="270"/>
      <c r="L2514" s="271"/>
      <c r="M2514" s="279"/>
      <c r="N2514" s="282"/>
      <c r="O2514" s="274"/>
      <c r="P2514" s="275"/>
      <c r="Q2514" s="275"/>
      <c r="R2514" s="275"/>
      <c r="S2514" s="232" t="str">
        <f t="array" ref="S2514">XLOOKUP(E2514,PESOS!$A$2:$A2624,PESOS!$E$2:$E2624,"")</f>
        <v/>
      </c>
      <c r="V2514" s="277"/>
      <c r="W2514" s="233"/>
    </row>
    <row r="2515">
      <c r="B2515" s="269"/>
      <c r="C2515" s="223"/>
      <c r="E2515" s="223"/>
      <c r="G2515" s="189"/>
      <c r="H2515" s="189"/>
      <c r="I2515" s="270"/>
      <c r="J2515" s="270"/>
      <c r="K2515" s="270"/>
      <c r="L2515" s="271"/>
      <c r="M2515" s="279"/>
      <c r="N2515" s="282"/>
      <c r="O2515" s="274"/>
      <c r="P2515" s="275"/>
      <c r="Q2515" s="275"/>
      <c r="R2515" s="275"/>
      <c r="S2515" s="232" t="str">
        <f t="array" ref="S2515">XLOOKUP(E2515,PESOS!$A$2:$A2624,PESOS!$E$2:$E2624,"")</f>
        <v/>
      </c>
      <c r="V2515" s="277"/>
      <c r="W2515" s="233"/>
    </row>
    <row r="2516">
      <c r="B2516" s="269"/>
      <c r="C2516" s="223"/>
      <c r="E2516" s="223"/>
      <c r="G2516" s="189"/>
      <c r="H2516" s="189"/>
      <c r="I2516" s="270"/>
      <c r="J2516" s="270"/>
      <c r="K2516" s="270"/>
      <c r="L2516" s="271"/>
      <c r="M2516" s="279"/>
      <c r="N2516" s="282"/>
      <c r="O2516" s="274"/>
      <c r="P2516" s="275"/>
      <c r="Q2516" s="275"/>
      <c r="R2516" s="275"/>
      <c r="S2516" s="232" t="str">
        <f t="array" ref="S2516">XLOOKUP(E2516,PESOS!$A$2:$A2624,PESOS!$E$2:$E2624,"")</f>
        <v/>
      </c>
      <c r="V2516" s="277"/>
      <c r="W2516" s="233"/>
    </row>
    <row r="2517">
      <c r="B2517" s="269"/>
      <c r="C2517" s="223"/>
      <c r="E2517" s="223"/>
      <c r="G2517" s="189"/>
      <c r="H2517" s="189"/>
      <c r="I2517" s="270"/>
      <c r="J2517" s="270"/>
      <c r="K2517" s="270"/>
      <c r="L2517" s="271"/>
      <c r="M2517" s="279"/>
      <c r="N2517" s="282"/>
      <c r="O2517" s="274"/>
      <c r="P2517" s="275"/>
      <c r="Q2517" s="275"/>
      <c r="R2517" s="275"/>
      <c r="S2517" s="232" t="str">
        <f t="array" ref="S2517">XLOOKUP(E2517,PESOS!$A$2:$A2624,PESOS!$E$2:$E2624,"")</f>
        <v/>
      </c>
      <c r="V2517" s="277"/>
      <c r="W2517" s="233"/>
    </row>
    <row r="2518">
      <c r="B2518" s="269"/>
      <c r="C2518" s="223"/>
      <c r="E2518" s="223"/>
      <c r="G2518" s="189"/>
      <c r="H2518" s="189"/>
      <c r="I2518" s="270"/>
      <c r="J2518" s="270"/>
      <c r="K2518" s="270"/>
      <c r="L2518" s="271"/>
      <c r="M2518" s="279"/>
      <c r="N2518" s="282"/>
      <c r="O2518" s="274"/>
      <c r="P2518" s="275"/>
      <c r="Q2518" s="275"/>
      <c r="R2518" s="275"/>
      <c r="S2518" s="232" t="str">
        <f t="array" ref="S2518">XLOOKUP(E2518,PESOS!$A$2:$A2624,PESOS!$E$2:$E2624,"")</f>
        <v/>
      </c>
      <c r="V2518" s="277"/>
      <c r="W2518" s="233"/>
    </row>
    <row r="2519">
      <c r="B2519" s="269"/>
      <c r="C2519" s="223"/>
      <c r="E2519" s="223"/>
      <c r="G2519" s="189"/>
      <c r="H2519" s="189"/>
      <c r="I2519" s="270"/>
      <c r="J2519" s="270"/>
      <c r="K2519" s="270"/>
      <c r="L2519" s="271"/>
      <c r="M2519" s="279"/>
      <c r="N2519" s="282"/>
      <c r="O2519" s="274"/>
      <c r="P2519" s="275"/>
      <c r="Q2519" s="275"/>
      <c r="R2519" s="275"/>
      <c r="S2519" s="232" t="str">
        <f t="array" ref="S2519">XLOOKUP(E2519,PESOS!$A$2:$A2624,PESOS!$E$2:$E2624,"")</f>
        <v/>
      </c>
      <c r="V2519" s="277"/>
      <c r="W2519" s="233"/>
    </row>
    <row r="2520">
      <c r="B2520" s="269"/>
      <c r="C2520" s="223"/>
      <c r="E2520" s="223"/>
      <c r="G2520" s="189"/>
      <c r="H2520" s="189"/>
      <c r="I2520" s="270"/>
      <c r="J2520" s="270"/>
      <c r="K2520" s="270"/>
      <c r="L2520" s="271"/>
      <c r="M2520" s="279"/>
      <c r="N2520" s="282"/>
      <c r="O2520" s="274"/>
      <c r="P2520" s="275"/>
      <c r="Q2520" s="275"/>
      <c r="R2520" s="275"/>
      <c r="S2520" s="232" t="str">
        <f t="array" ref="S2520">XLOOKUP(E2520,PESOS!$A$2:$A2624,PESOS!$E$2:$E2624,"")</f>
        <v/>
      </c>
      <c r="V2520" s="277"/>
      <c r="W2520" s="233"/>
    </row>
    <row r="2521">
      <c r="B2521" s="269"/>
      <c r="C2521" s="223"/>
      <c r="E2521" s="223"/>
      <c r="G2521" s="189"/>
      <c r="H2521" s="189"/>
      <c r="I2521" s="270"/>
      <c r="J2521" s="270"/>
      <c r="K2521" s="270"/>
      <c r="L2521" s="271"/>
      <c r="M2521" s="279"/>
      <c r="N2521" s="282"/>
      <c r="O2521" s="274"/>
      <c r="P2521" s="275"/>
      <c r="Q2521" s="275"/>
      <c r="R2521" s="275"/>
      <c r="S2521" s="232" t="str">
        <f t="array" ref="S2521">XLOOKUP(E2521,PESOS!$A$2:$A2624,PESOS!$E$2:$E2624,"")</f>
        <v/>
      </c>
      <c r="V2521" s="277"/>
      <c r="W2521" s="233"/>
    </row>
    <row r="2522">
      <c r="B2522" s="269"/>
      <c r="C2522" s="223"/>
      <c r="E2522" s="223"/>
      <c r="G2522" s="189"/>
      <c r="H2522" s="189"/>
      <c r="I2522" s="270"/>
      <c r="J2522" s="270"/>
      <c r="K2522" s="270"/>
      <c r="L2522" s="271"/>
      <c r="M2522" s="279"/>
      <c r="N2522" s="282"/>
      <c r="O2522" s="274"/>
      <c r="P2522" s="275"/>
      <c r="Q2522" s="275"/>
      <c r="R2522" s="275"/>
      <c r="S2522" s="232" t="str">
        <f t="array" ref="S2522">XLOOKUP(E2522,PESOS!$A$2:$A2624,PESOS!$E$2:$E2624,"")</f>
        <v/>
      </c>
      <c r="V2522" s="277"/>
      <c r="W2522" s="233"/>
    </row>
    <row r="2523">
      <c r="B2523" s="269"/>
      <c r="C2523" s="223"/>
      <c r="E2523" s="223"/>
      <c r="G2523" s="189"/>
      <c r="H2523" s="189"/>
      <c r="I2523" s="270"/>
      <c r="J2523" s="270"/>
      <c r="K2523" s="270"/>
      <c r="L2523" s="271"/>
      <c r="M2523" s="279"/>
      <c r="N2523" s="282"/>
      <c r="O2523" s="274"/>
      <c r="P2523" s="275"/>
      <c r="Q2523" s="275"/>
      <c r="R2523" s="275"/>
      <c r="S2523" s="232" t="str">
        <f t="array" ref="S2523">XLOOKUP(E2523,PESOS!$A$2:$A2624,PESOS!$E$2:$E2624,"")</f>
        <v/>
      </c>
      <c r="V2523" s="277"/>
      <c r="W2523" s="233"/>
    </row>
    <row r="2524">
      <c r="B2524" s="269"/>
      <c r="C2524" s="223"/>
      <c r="E2524" s="223"/>
      <c r="G2524" s="189"/>
      <c r="H2524" s="189"/>
      <c r="I2524" s="270"/>
      <c r="J2524" s="270"/>
      <c r="K2524" s="270"/>
      <c r="L2524" s="271"/>
      <c r="M2524" s="279"/>
      <c r="N2524" s="282"/>
      <c r="O2524" s="274"/>
      <c r="P2524" s="275"/>
      <c r="Q2524" s="275"/>
      <c r="R2524" s="275"/>
      <c r="S2524" s="232" t="str">
        <f t="array" ref="S2524">XLOOKUP(E2524,PESOS!$A$2:$A2624,PESOS!$E$2:$E2624,"")</f>
        <v/>
      </c>
      <c r="V2524" s="277"/>
      <c r="W2524" s="233"/>
    </row>
    <row r="2525">
      <c r="B2525" s="269"/>
      <c r="C2525" s="223"/>
      <c r="E2525" s="223"/>
      <c r="G2525" s="189"/>
      <c r="H2525" s="189"/>
      <c r="I2525" s="270"/>
      <c r="J2525" s="270"/>
      <c r="K2525" s="270"/>
      <c r="L2525" s="271"/>
      <c r="M2525" s="279"/>
      <c r="N2525" s="282"/>
      <c r="O2525" s="274"/>
      <c r="P2525" s="275"/>
      <c r="Q2525" s="275"/>
      <c r="R2525" s="275"/>
      <c r="S2525" s="232" t="str">
        <f t="array" ref="S2525">XLOOKUP(E2525,PESOS!$A$2:$A2624,PESOS!$E$2:$E2624,"")</f>
        <v/>
      </c>
      <c r="V2525" s="277"/>
      <c r="W2525" s="233"/>
    </row>
    <row r="2526">
      <c r="B2526" s="269"/>
      <c r="C2526" s="223"/>
      <c r="E2526" s="223"/>
      <c r="G2526" s="189"/>
      <c r="H2526" s="189"/>
      <c r="I2526" s="270"/>
      <c r="J2526" s="270"/>
      <c r="K2526" s="270"/>
      <c r="L2526" s="271"/>
      <c r="M2526" s="279"/>
      <c r="N2526" s="282"/>
      <c r="O2526" s="274"/>
      <c r="P2526" s="275"/>
      <c r="Q2526" s="275"/>
      <c r="R2526" s="275"/>
      <c r="S2526" s="232" t="str">
        <f t="array" ref="S2526">XLOOKUP(E2526,PESOS!$A$2:$A2624,PESOS!$E$2:$E2624,"")</f>
        <v/>
      </c>
      <c r="V2526" s="277"/>
      <c r="W2526" s="233"/>
    </row>
    <row r="2527">
      <c r="B2527" s="269"/>
      <c r="C2527" s="223"/>
      <c r="E2527" s="223"/>
      <c r="G2527" s="189"/>
      <c r="H2527" s="189"/>
      <c r="I2527" s="270"/>
      <c r="J2527" s="270"/>
      <c r="K2527" s="270"/>
      <c r="L2527" s="271"/>
      <c r="M2527" s="279"/>
      <c r="N2527" s="282"/>
      <c r="O2527" s="274"/>
      <c r="P2527" s="275"/>
      <c r="Q2527" s="275"/>
      <c r="R2527" s="275"/>
      <c r="S2527" s="232" t="str">
        <f t="array" ref="S2527">XLOOKUP(E2527,PESOS!$A$2:$A2624,PESOS!$E$2:$E2624,"")</f>
        <v/>
      </c>
      <c r="V2527" s="277"/>
      <c r="W2527" s="233"/>
    </row>
    <row r="2528">
      <c r="B2528" s="269"/>
      <c r="C2528" s="223"/>
      <c r="E2528" s="223"/>
      <c r="G2528" s="189"/>
      <c r="H2528" s="189"/>
      <c r="I2528" s="270"/>
      <c r="J2528" s="270"/>
      <c r="K2528" s="270"/>
      <c r="L2528" s="271"/>
      <c r="M2528" s="279"/>
      <c r="N2528" s="282"/>
      <c r="O2528" s="274"/>
      <c r="P2528" s="275"/>
      <c r="Q2528" s="275"/>
      <c r="R2528" s="275"/>
      <c r="S2528" s="232" t="str">
        <f t="array" ref="S2528">XLOOKUP(E2528,PESOS!$A$2:$A2624,PESOS!$E$2:$E2624,"")</f>
        <v/>
      </c>
      <c r="V2528" s="277"/>
      <c r="W2528" s="233"/>
    </row>
    <row r="2529">
      <c r="B2529" s="269"/>
      <c r="C2529" s="223"/>
      <c r="E2529" s="223"/>
      <c r="G2529" s="189"/>
      <c r="H2529" s="189"/>
      <c r="I2529" s="270"/>
      <c r="J2529" s="270"/>
      <c r="K2529" s="270"/>
      <c r="L2529" s="271"/>
      <c r="M2529" s="279"/>
      <c r="N2529" s="282"/>
      <c r="O2529" s="274"/>
      <c r="P2529" s="275"/>
      <c r="Q2529" s="275"/>
      <c r="R2529" s="275"/>
      <c r="S2529" s="232" t="str">
        <f t="array" ref="S2529">XLOOKUP(E2529,PESOS!$A$2:$A2624,PESOS!$E$2:$E2624,"")</f>
        <v/>
      </c>
      <c r="V2529" s="277"/>
      <c r="W2529" s="233"/>
    </row>
    <row r="2530">
      <c r="B2530" s="269"/>
      <c r="C2530" s="223"/>
      <c r="E2530" s="223"/>
      <c r="G2530" s="189"/>
      <c r="H2530" s="189"/>
      <c r="I2530" s="270"/>
      <c r="J2530" s="270"/>
      <c r="K2530" s="270"/>
      <c r="L2530" s="271"/>
      <c r="M2530" s="279"/>
      <c r="N2530" s="282"/>
      <c r="O2530" s="274"/>
      <c r="P2530" s="275"/>
      <c r="Q2530" s="275"/>
      <c r="R2530" s="275"/>
      <c r="S2530" s="232" t="str">
        <f t="array" ref="S2530">XLOOKUP(E2530,PESOS!$A$2:$A2624,PESOS!$E$2:$E2624,"")</f>
        <v/>
      </c>
      <c r="V2530" s="277"/>
      <c r="W2530" s="233"/>
    </row>
    <row r="2531">
      <c r="B2531" s="269"/>
      <c r="C2531" s="223"/>
      <c r="E2531" s="223"/>
      <c r="G2531" s="189"/>
      <c r="H2531" s="189"/>
      <c r="I2531" s="270"/>
      <c r="J2531" s="270"/>
      <c r="K2531" s="270"/>
      <c r="L2531" s="271"/>
      <c r="M2531" s="279"/>
      <c r="N2531" s="282"/>
      <c r="O2531" s="274"/>
      <c r="P2531" s="275"/>
      <c r="Q2531" s="275"/>
      <c r="R2531" s="275"/>
      <c r="S2531" s="232" t="str">
        <f t="array" ref="S2531">XLOOKUP(E2531,PESOS!$A$2:$A2624,PESOS!$E$2:$E2624,"")</f>
        <v/>
      </c>
      <c r="V2531" s="277"/>
      <c r="W2531" s="233"/>
    </row>
    <row r="2532">
      <c r="B2532" s="269"/>
      <c r="C2532" s="223"/>
      <c r="E2532" s="223"/>
      <c r="G2532" s="189"/>
      <c r="H2532" s="189"/>
      <c r="I2532" s="270"/>
      <c r="J2532" s="270"/>
      <c r="K2532" s="270"/>
      <c r="L2532" s="271"/>
      <c r="M2532" s="279"/>
      <c r="N2532" s="282"/>
      <c r="O2532" s="274"/>
      <c r="P2532" s="275"/>
      <c r="Q2532" s="275"/>
      <c r="R2532" s="275"/>
      <c r="S2532" s="232" t="str">
        <f t="array" ref="S2532">XLOOKUP(E2532,PESOS!$A$2:$A2624,PESOS!$E$2:$E2624,"")</f>
        <v/>
      </c>
      <c r="V2532" s="277"/>
      <c r="W2532" s="233"/>
    </row>
    <row r="2533">
      <c r="B2533" s="269"/>
      <c r="C2533" s="223"/>
      <c r="E2533" s="223"/>
      <c r="G2533" s="189"/>
      <c r="H2533" s="189"/>
      <c r="I2533" s="270"/>
      <c r="J2533" s="270"/>
      <c r="K2533" s="270"/>
      <c r="L2533" s="271"/>
      <c r="M2533" s="279"/>
      <c r="N2533" s="282"/>
      <c r="O2533" s="274"/>
      <c r="P2533" s="275"/>
      <c r="Q2533" s="275"/>
      <c r="R2533" s="275"/>
      <c r="S2533" s="232" t="str">
        <f t="array" ref="S2533">XLOOKUP(E2533,PESOS!$A$2:$A2624,PESOS!$E$2:$E2624,"")</f>
        <v/>
      </c>
      <c r="V2533" s="277"/>
      <c r="W2533" s="233"/>
    </row>
    <row r="2534">
      <c r="B2534" s="269"/>
      <c r="C2534" s="223"/>
      <c r="E2534" s="223"/>
      <c r="G2534" s="189"/>
      <c r="H2534" s="189"/>
      <c r="I2534" s="270"/>
      <c r="J2534" s="270"/>
      <c r="K2534" s="270"/>
      <c r="L2534" s="271"/>
      <c r="M2534" s="279"/>
      <c r="N2534" s="282"/>
      <c r="O2534" s="274"/>
      <c r="P2534" s="275"/>
      <c r="Q2534" s="275"/>
      <c r="R2534" s="275"/>
      <c r="S2534" s="232" t="str">
        <f t="array" ref="S2534">XLOOKUP(E2534,PESOS!$A$2:$A2624,PESOS!$E$2:$E2624,"")</f>
        <v/>
      </c>
      <c r="V2534" s="277"/>
      <c r="W2534" s="233"/>
    </row>
    <row r="2535">
      <c r="B2535" s="269"/>
      <c r="C2535" s="223"/>
      <c r="E2535" s="223"/>
      <c r="G2535" s="189"/>
      <c r="H2535" s="189"/>
      <c r="I2535" s="270"/>
      <c r="J2535" s="270"/>
      <c r="K2535" s="270"/>
      <c r="L2535" s="271"/>
      <c r="M2535" s="279"/>
      <c r="N2535" s="282"/>
      <c r="O2535" s="274"/>
      <c r="P2535" s="275"/>
      <c r="Q2535" s="275"/>
      <c r="R2535" s="275"/>
      <c r="S2535" s="232" t="str">
        <f t="array" ref="S2535">XLOOKUP(E2535,PESOS!$A$2:$A2624,PESOS!$E$2:$E2624,"")</f>
        <v/>
      </c>
      <c r="V2535" s="277"/>
      <c r="W2535" s="233"/>
    </row>
    <row r="2536">
      <c r="B2536" s="269"/>
      <c r="C2536" s="223"/>
      <c r="E2536" s="223"/>
      <c r="G2536" s="189"/>
      <c r="H2536" s="189"/>
      <c r="I2536" s="270"/>
      <c r="J2536" s="270"/>
      <c r="K2536" s="270"/>
      <c r="L2536" s="271"/>
      <c r="M2536" s="279"/>
      <c r="N2536" s="282"/>
      <c r="O2536" s="274"/>
      <c r="P2536" s="275"/>
      <c r="Q2536" s="275"/>
      <c r="R2536" s="275"/>
      <c r="S2536" s="232" t="str">
        <f t="array" ref="S2536">XLOOKUP(E2536,PESOS!$A$2:$A2624,PESOS!$E$2:$E2624,"")</f>
        <v/>
      </c>
      <c r="V2536" s="277"/>
      <c r="W2536" s="233"/>
    </row>
    <row r="2537">
      <c r="B2537" s="269"/>
      <c r="C2537" s="223"/>
      <c r="E2537" s="223"/>
      <c r="G2537" s="189"/>
      <c r="H2537" s="189"/>
      <c r="I2537" s="270"/>
      <c r="J2537" s="270"/>
      <c r="K2537" s="270"/>
      <c r="L2537" s="271"/>
      <c r="M2537" s="279"/>
      <c r="N2537" s="282"/>
      <c r="O2537" s="274"/>
      <c r="P2537" s="275"/>
      <c r="Q2537" s="275"/>
      <c r="R2537" s="275"/>
      <c r="S2537" s="232" t="str">
        <f t="array" ref="S2537">XLOOKUP(E2537,PESOS!$A$2:$A2624,PESOS!$E$2:$E2624,"")</f>
        <v/>
      </c>
      <c r="V2537" s="277"/>
      <c r="W2537" s="233"/>
    </row>
    <row r="2538">
      <c r="B2538" s="269"/>
      <c r="C2538" s="223"/>
      <c r="E2538" s="223"/>
      <c r="G2538" s="189"/>
      <c r="H2538" s="189"/>
      <c r="I2538" s="270"/>
      <c r="J2538" s="270"/>
      <c r="K2538" s="270"/>
      <c r="L2538" s="271"/>
      <c r="M2538" s="279"/>
      <c r="N2538" s="282"/>
      <c r="O2538" s="274"/>
      <c r="P2538" s="275"/>
      <c r="Q2538" s="275"/>
      <c r="R2538" s="275"/>
      <c r="S2538" s="232" t="str">
        <f t="array" ref="S2538">XLOOKUP(E2538,PESOS!$A$2:$A2624,PESOS!$E$2:$E2624,"")</f>
        <v/>
      </c>
      <c r="V2538" s="277"/>
      <c r="W2538" s="233"/>
    </row>
    <row r="2539">
      <c r="B2539" s="269"/>
      <c r="C2539" s="223"/>
      <c r="E2539" s="223"/>
      <c r="G2539" s="189"/>
      <c r="H2539" s="189"/>
      <c r="I2539" s="270"/>
      <c r="J2539" s="270"/>
      <c r="K2539" s="270"/>
      <c r="L2539" s="271"/>
      <c r="M2539" s="279"/>
      <c r="N2539" s="282"/>
      <c r="O2539" s="274"/>
      <c r="P2539" s="275"/>
      <c r="Q2539" s="275"/>
      <c r="R2539" s="275"/>
      <c r="S2539" s="232" t="str">
        <f t="array" ref="S2539">XLOOKUP(E2539,PESOS!$A$2:$A2624,PESOS!$E$2:$E2624,"")</f>
        <v/>
      </c>
      <c r="V2539" s="277"/>
      <c r="W2539" s="233"/>
    </row>
    <row r="2540">
      <c r="B2540" s="269"/>
      <c r="C2540" s="223"/>
      <c r="E2540" s="223"/>
      <c r="G2540" s="189"/>
      <c r="H2540" s="189"/>
      <c r="I2540" s="270"/>
      <c r="J2540" s="270"/>
      <c r="K2540" s="270"/>
      <c r="L2540" s="271"/>
      <c r="M2540" s="279"/>
      <c r="N2540" s="282"/>
      <c r="O2540" s="274"/>
      <c r="P2540" s="275"/>
      <c r="Q2540" s="275"/>
      <c r="R2540" s="275"/>
      <c r="S2540" s="232" t="str">
        <f t="array" ref="S2540">XLOOKUP(E2540,PESOS!$A$2:$A2624,PESOS!$E$2:$E2624,"")</f>
        <v/>
      </c>
      <c r="V2540" s="277"/>
      <c r="W2540" s="233"/>
    </row>
    <row r="2541">
      <c r="B2541" s="269"/>
      <c r="C2541" s="223"/>
      <c r="E2541" s="223"/>
      <c r="G2541" s="189"/>
      <c r="H2541" s="189"/>
      <c r="I2541" s="270"/>
      <c r="J2541" s="270"/>
      <c r="K2541" s="270"/>
      <c r="L2541" s="271"/>
      <c r="M2541" s="279"/>
      <c r="N2541" s="282"/>
      <c r="O2541" s="274"/>
      <c r="P2541" s="275"/>
      <c r="Q2541" s="275"/>
      <c r="R2541" s="275"/>
      <c r="S2541" s="232" t="str">
        <f t="array" ref="S2541">XLOOKUP(E2541,PESOS!$A$2:$A2624,PESOS!$E$2:$E2624,"")</f>
        <v/>
      </c>
      <c r="V2541" s="277"/>
      <c r="W2541" s="233"/>
    </row>
    <row r="2542">
      <c r="B2542" s="269"/>
      <c r="C2542" s="223"/>
      <c r="E2542" s="223"/>
      <c r="G2542" s="189"/>
      <c r="H2542" s="189"/>
      <c r="I2542" s="270"/>
      <c r="J2542" s="270"/>
      <c r="K2542" s="270"/>
      <c r="L2542" s="271"/>
      <c r="M2542" s="279"/>
      <c r="N2542" s="282"/>
      <c r="O2542" s="274"/>
      <c r="P2542" s="275"/>
      <c r="Q2542" s="275"/>
      <c r="R2542" s="275"/>
      <c r="S2542" s="232" t="str">
        <f t="array" ref="S2542">XLOOKUP(E2542,PESOS!$A$2:$A2624,PESOS!$E$2:$E2624,"")</f>
        <v/>
      </c>
      <c r="V2542" s="277"/>
      <c r="W2542" s="233"/>
    </row>
    <row r="2543">
      <c r="B2543" s="269"/>
      <c r="C2543" s="223"/>
      <c r="E2543" s="223"/>
      <c r="G2543" s="189"/>
      <c r="H2543" s="189"/>
      <c r="I2543" s="270"/>
      <c r="J2543" s="270"/>
      <c r="K2543" s="270"/>
      <c r="L2543" s="271"/>
      <c r="M2543" s="279"/>
      <c r="N2543" s="282"/>
      <c r="O2543" s="274"/>
      <c r="P2543" s="275"/>
      <c r="Q2543" s="275"/>
      <c r="R2543" s="275"/>
      <c r="S2543" s="232" t="str">
        <f t="array" ref="S2543">XLOOKUP(E2543,PESOS!$A$2:$A2624,PESOS!$E$2:$E2624,"")</f>
        <v/>
      </c>
      <c r="V2543" s="277"/>
      <c r="W2543" s="233"/>
    </row>
    <row r="2544">
      <c r="B2544" s="269"/>
      <c r="C2544" s="223"/>
      <c r="E2544" s="223"/>
      <c r="G2544" s="189"/>
      <c r="H2544" s="189"/>
      <c r="I2544" s="270"/>
      <c r="J2544" s="270"/>
      <c r="K2544" s="270"/>
      <c r="L2544" s="271"/>
      <c r="M2544" s="279"/>
      <c r="N2544" s="282"/>
      <c r="O2544" s="274"/>
      <c r="P2544" s="275"/>
      <c r="Q2544" s="275"/>
      <c r="R2544" s="275"/>
      <c r="S2544" s="232" t="str">
        <f t="array" ref="S2544">XLOOKUP(E2544,PESOS!$A$2:$A2624,PESOS!$E$2:$E2624,"")</f>
        <v/>
      </c>
      <c r="V2544" s="277"/>
      <c r="W2544" s="233"/>
    </row>
    <row r="2545">
      <c r="B2545" s="269"/>
      <c r="C2545" s="223"/>
      <c r="E2545" s="223"/>
      <c r="G2545" s="189"/>
      <c r="H2545" s="189"/>
      <c r="I2545" s="270"/>
      <c r="J2545" s="270"/>
      <c r="K2545" s="270"/>
      <c r="L2545" s="271"/>
      <c r="M2545" s="279"/>
      <c r="N2545" s="282"/>
      <c r="O2545" s="274"/>
      <c r="P2545" s="275"/>
      <c r="Q2545" s="275"/>
      <c r="R2545" s="275"/>
      <c r="S2545" s="232" t="str">
        <f t="array" ref="S2545">XLOOKUP(E2545,PESOS!$A$2:$A2624,PESOS!$E$2:$E2624,"")</f>
        <v/>
      </c>
      <c r="V2545" s="277"/>
      <c r="W2545" s="233"/>
    </row>
    <row r="2546">
      <c r="B2546" s="269"/>
      <c r="C2546" s="223"/>
      <c r="E2546" s="223"/>
      <c r="G2546" s="189"/>
      <c r="H2546" s="189"/>
      <c r="I2546" s="270"/>
      <c r="J2546" s="270"/>
      <c r="K2546" s="270"/>
      <c r="L2546" s="271"/>
      <c r="M2546" s="279"/>
      <c r="N2546" s="282"/>
      <c r="O2546" s="274"/>
      <c r="P2546" s="275"/>
      <c r="Q2546" s="275"/>
      <c r="R2546" s="275"/>
      <c r="S2546" s="232" t="str">
        <f t="array" ref="S2546">XLOOKUP(E2546,PESOS!$A$2:$A2624,PESOS!$E$2:$E2624,"")</f>
        <v/>
      </c>
      <c r="V2546" s="277"/>
      <c r="W2546" s="233"/>
    </row>
    <row r="2547">
      <c r="B2547" s="269"/>
      <c r="C2547" s="223"/>
      <c r="E2547" s="223"/>
      <c r="G2547" s="189"/>
      <c r="H2547" s="189"/>
      <c r="I2547" s="270"/>
      <c r="J2547" s="270"/>
      <c r="K2547" s="270"/>
      <c r="L2547" s="271"/>
      <c r="M2547" s="279"/>
      <c r="N2547" s="282"/>
      <c r="O2547" s="274"/>
      <c r="P2547" s="275"/>
      <c r="Q2547" s="275"/>
      <c r="R2547" s="275"/>
      <c r="S2547" s="232" t="str">
        <f t="array" ref="S2547">XLOOKUP(E2547,PESOS!$A$2:$A2624,PESOS!$E$2:$E2624,"")</f>
        <v/>
      </c>
      <c r="V2547" s="277"/>
      <c r="W2547" s="233"/>
    </row>
    <row r="2548">
      <c r="B2548" s="269"/>
      <c r="C2548" s="223"/>
      <c r="E2548" s="223"/>
      <c r="G2548" s="189"/>
      <c r="H2548" s="189"/>
      <c r="I2548" s="270"/>
      <c r="J2548" s="270"/>
      <c r="K2548" s="270"/>
      <c r="L2548" s="271"/>
      <c r="M2548" s="279"/>
      <c r="N2548" s="282"/>
      <c r="O2548" s="274"/>
      <c r="P2548" s="275"/>
      <c r="Q2548" s="275"/>
      <c r="R2548" s="275"/>
      <c r="S2548" s="232" t="str">
        <f t="array" ref="S2548">XLOOKUP(E2548,PESOS!$A$2:$A2624,PESOS!$E$2:$E2624,"")</f>
        <v/>
      </c>
      <c r="V2548" s="277"/>
      <c r="W2548" s="233"/>
    </row>
    <row r="2549">
      <c r="B2549" s="269"/>
      <c r="C2549" s="223"/>
      <c r="E2549" s="223"/>
      <c r="G2549" s="189"/>
      <c r="H2549" s="189"/>
      <c r="I2549" s="270"/>
      <c r="J2549" s="270"/>
      <c r="K2549" s="270"/>
      <c r="L2549" s="271"/>
      <c r="M2549" s="279"/>
      <c r="N2549" s="282"/>
      <c r="O2549" s="274"/>
      <c r="P2549" s="275"/>
      <c r="Q2549" s="275"/>
      <c r="R2549" s="275"/>
      <c r="S2549" s="232" t="str">
        <f t="array" ref="S2549">XLOOKUP(E2549,PESOS!$A$2:$A2624,PESOS!$E$2:$E2624,"")</f>
        <v/>
      </c>
      <c r="V2549" s="277"/>
      <c r="W2549" s="233"/>
    </row>
    <row r="2550">
      <c r="B2550" s="269"/>
      <c r="C2550" s="223"/>
      <c r="E2550" s="223"/>
      <c r="G2550" s="189"/>
      <c r="H2550" s="189"/>
      <c r="I2550" s="270"/>
      <c r="J2550" s="270"/>
      <c r="K2550" s="270"/>
      <c r="L2550" s="271"/>
      <c r="M2550" s="279"/>
      <c r="N2550" s="282"/>
      <c r="O2550" s="274"/>
      <c r="P2550" s="275"/>
      <c r="Q2550" s="275"/>
      <c r="R2550" s="275"/>
      <c r="S2550" s="232" t="str">
        <f t="array" ref="S2550">XLOOKUP(E2550,PESOS!$A$2:$A2624,PESOS!$E$2:$E2624,"")</f>
        <v/>
      </c>
      <c r="V2550" s="277"/>
      <c r="W2550" s="233"/>
    </row>
    <row r="2551">
      <c r="B2551" s="269"/>
      <c r="C2551" s="223"/>
      <c r="E2551" s="223"/>
      <c r="G2551" s="189"/>
      <c r="H2551" s="189"/>
      <c r="I2551" s="270"/>
      <c r="J2551" s="270"/>
      <c r="K2551" s="270"/>
      <c r="L2551" s="271"/>
      <c r="M2551" s="279"/>
      <c r="N2551" s="282"/>
      <c r="O2551" s="274"/>
      <c r="P2551" s="275"/>
      <c r="Q2551" s="275"/>
      <c r="R2551" s="275"/>
      <c r="S2551" s="232" t="str">
        <f t="array" ref="S2551">XLOOKUP(E2551,PESOS!$A$2:$A2624,PESOS!$E$2:$E2624,"")</f>
        <v/>
      </c>
      <c r="V2551" s="277"/>
      <c r="W2551" s="233"/>
    </row>
    <row r="2552">
      <c r="B2552" s="269"/>
      <c r="C2552" s="223"/>
      <c r="E2552" s="223"/>
      <c r="G2552" s="189"/>
      <c r="H2552" s="189"/>
      <c r="I2552" s="270"/>
      <c r="J2552" s="270"/>
      <c r="K2552" s="270"/>
      <c r="L2552" s="271"/>
      <c r="M2552" s="279"/>
      <c r="N2552" s="282"/>
      <c r="O2552" s="274"/>
      <c r="P2552" s="275"/>
      <c r="Q2552" s="275"/>
      <c r="R2552" s="275"/>
      <c r="S2552" s="232" t="str">
        <f t="array" ref="S2552">XLOOKUP(E2552,PESOS!$A$2:$A2624,PESOS!$E$2:$E2624,"")</f>
        <v/>
      </c>
      <c r="V2552" s="277"/>
      <c r="W2552" s="233"/>
    </row>
    <row r="2553">
      <c r="B2553" s="269"/>
      <c r="C2553" s="223"/>
      <c r="E2553" s="223"/>
      <c r="G2553" s="189"/>
      <c r="H2553" s="189"/>
      <c r="I2553" s="270"/>
      <c r="J2553" s="270"/>
      <c r="K2553" s="270"/>
      <c r="L2553" s="271"/>
      <c r="M2553" s="279"/>
      <c r="N2553" s="282"/>
      <c r="O2553" s="274"/>
      <c r="P2553" s="275"/>
      <c r="Q2553" s="275"/>
      <c r="R2553" s="275"/>
      <c r="S2553" s="232" t="str">
        <f t="array" ref="S2553">XLOOKUP(E2553,PESOS!$A$2:$A2624,PESOS!$E$2:$E2624,"")</f>
        <v/>
      </c>
      <c r="V2553" s="277"/>
      <c r="W2553" s="233"/>
    </row>
    <row r="2554">
      <c r="B2554" s="269"/>
      <c r="C2554" s="223"/>
      <c r="E2554" s="223"/>
      <c r="G2554" s="189"/>
      <c r="H2554" s="189"/>
      <c r="I2554" s="270"/>
      <c r="J2554" s="270"/>
      <c r="K2554" s="270"/>
      <c r="L2554" s="271"/>
      <c r="M2554" s="279"/>
      <c r="N2554" s="282"/>
      <c r="O2554" s="274"/>
      <c r="P2554" s="275"/>
      <c r="Q2554" s="275"/>
      <c r="R2554" s="275"/>
      <c r="S2554" s="232" t="str">
        <f t="array" ref="S2554">XLOOKUP(E2554,PESOS!$A$2:$A2624,PESOS!$E$2:$E2624,"")</f>
        <v/>
      </c>
      <c r="V2554" s="277"/>
      <c r="W2554" s="233"/>
    </row>
    <row r="2555">
      <c r="B2555" s="269"/>
      <c r="C2555" s="223"/>
      <c r="E2555" s="223"/>
      <c r="G2555" s="189"/>
      <c r="H2555" s="189"/>
      <c r="I2555" s="270"/>
      <c r="J2555" s="270"/>
      <c r="K2555" s="270"/>
      <c r="L2555" s="271"/>
      <c r="M2555" s="279"/>
      <c r="N2555" s="282"/>
      <c r="O2555" s="274"/>
      <c r="P2555" s="275"/>
      <c r="Q2555" s="275"/>
      <c r="R2555" s="275"/>
      <c r="S2555" s="232" t="str">
        <f t="array" ref="S2555">XLOOKUP(E2555,PESOS!$A$2:$A2624,PESOS!$E$2:$E2624,"")</f>
        <v/>
      </c>
      <c r="V2555" s="277"/>
      <c r="W2555" s="233"/>
    </row>
    <row r="2556">
      <c r="B2556" s="269"/>
      <c r="C2556" s="223"/>
      <c r="E2556" s="223"/>
      <c r="G2556" s="189"/>
      <c r="H2556" s="189"/>
      <c r="I2556" s="270"/>
      <c r="J2556" s="270"/>
      <c r="K2556" s="270"/>
      <c r="L2556" s="271"/>
      <c r="M2556" s="279"/>
      <c r="N2556" s="282"/>
      <c r="O2556" s="274"/>
      <c r="P2556" s="275"/>
      <c r="Q2556" s="275"/>
      <c r="R2556" s="275"/>
      <c r="S2556" s="232" t="str">
        <f t="array" ref="S2556">XLOOKUP(E2556,PESOS!$A$2:$A2624,PESOS!$E$2:$E2624,"")</f>
        <v/>
      </c>
      <c r="V2556" s="277"/>
      <c r="W2556" s="233"/>
    </row>
    <row r="2557">
      <c r="B2557" s="269"/>
      <c r="C2557" s="223"/>
      <c r="E2557" s="223"/>
      <c r="G2557" s="189"/>
      <c r="H2557" s="189"/>
      <c r="I2557" s="270"/>
      <c r="J2557" s="270"/>
      <c r="K2557" s="270"/>
      <c r="L2557" s="271"/>
      <c r="M2557" s="279"/>
      <c r="N2557" s="282"/>
      <c r="O2557" s="274"/>
      <c r="P2557" s="275"/>
      <c r="Q2557" s="275"/>
      <c r="R2557" s="275"/>
      <c r="S2557" s="232" t="str">
        <f t="array" ref="S2557">XLOOKUP(E2557,PESOS!$A$2:$A2624,PESOS!$E$2:$E2624,"")</f>
        <v/>
      </c>
      <c r="V2557" s="277"/>
      <c r="W2557" s="233"/>
    </row>
    <row r="2558">
      <c r="B2558" s="269"/>
      <c r="C2558" s="223"/>
      <c r="E2558" s="223"/>
      <c r="G2558" s="189"/>
      <c r="H2558" s="189"/>
      <c r="I2558" s="270"/>
      <c r="J2558" s="270"/>
      <c r="K2558" s="270"/>
      <c r="L2558" s="271"/>
      <c r="M2558" s="279"/>
      <c r="N2558" s="282"/>
      <c r="O2558" s="274"/>
      <c r="P2558" s="275"/>
      <c r="Q2558" s="275"/>
      <c r="R2558" s="275"/>
      <c r="S2558" s="232" t="str">
        <f t="array" ref="S2558">XLOOKUP(E2558,PESOS!$A$2:$A2624,PESOS!$E$2:$E2624,"")</f>
        <v/>
      </c>
      <c r="V2558" s="277"/>
      <c r="W2558" s="233"/>
    </row>
    <row r="2559">
      <c r="B2559" s="269"/>
      <c r="C2559" s="223"/>
      <c r="E2559" s="223"/>
      <c r="G2559" s="189"/>
      <c r="H2559" s="189"/>
      <c r="I2559" s="270"/>
      <c r="J2559" s="270"/>
      <c r="K2559" s="270"/>
      <c r="L2559" s="271"/>
      <c r="M2559" s="279"/>
      <c r="N2559" s="282"/>
      <c r="O2559" s="274"/>
      <c r="P2559" s="275"/>
      <c r="Q2559" s="275"/>
      <c r="R2559" s="275"/>
      <c r="S2559" s="232" t="str">
        <f t="array" ref="S2559">XLOOKUP(E2559,PESOS!$A$2:$A2624,PESOS!$E$2:$E2624,"")</f>
        <v/>
      </c>
      <c r="V2559" s="277"/>
      <c r="W2559" s="233"/>
    </row>
    <row r="2560">
      <c r="B2560" s="269"/>
      <c r="C2560" s="223"/>
      <c r="E2560" s="223"/>
      <c r="G2560" s="189"/>
      <c r="H2560" s="189"/>
      <c r="I2560" s="270"/>
      <c r="J2560" s="270"/>
      <c r="K2560" s="270"/>
      <c r="L2560" s="271"/>
      <c r="M2560" s="279"/>
      <c r="N2560" s="282"/>
      <c r="O2560" s="274"/>
      <c r="P2560" s="275"/>
      <c r="Q2560" s="275"/>
      <c r="R2560" s="275"/>
      <c r="S2560" s="232" t="str">
        <f t="array" ref="S2560">XLOOKUP(E2560,PESOS!$A$2:$A2624,PESOS!$E$2:$E2624,"")</f>
        <v/>
      </c>
      <c r="V2560" s="277"/>
      <c r="W2560" s="233"/>
    </row>
    <row r="2561">
      <c r="B2561" s="269"/>
      <c r="C2561" s="223"/>
      <c r="E2561" s="223"/>
      <c r="G2561" s="189"/>
      <c r="H2561" s="189"/>
      <c r="I2561" s="270"/>
      <c r="J2561" s="270"/>
      <c r="K2561" s="270"/>
      <c r="L2561" s="271"/>
      <c r="M2561" s="279"/>
      <c r="N2561" s="282"/>
      <c r="O2561" s="274"/>
      <c r="P2561" s="275"/>
      <c r="Q2561" s="275"/>
      <c r="R2561" s="275"/>
      <c r="S2561" s="232" t="str">
        <f t="array" ref="S2561">XLOOKUP(E2561,PESOS!$A$2:$A2624,PESOS!$E$2:$E2624,"")</f>
        <v/>
      </c>
      <c r="V2561" s="277"/>
      <c r="W2561" s="233"/>
    </row>
    <row r="2562">
      <c r="B2562" s="269"/>
      <c r="C2562" s="223"/>
      <c r="E2562" s="223"/>
      <c r="G2562" s="189"/>
      <c r="H2562" s="189"/>
      <c r="I2562" s="270"/>
      <c r="J2562" s="270"/>
      <c r="K2562" s="270"/>
      <c r="L2562" s="271"/>
      <c r="M2562" s="279"/>
      <c r="N2562" s="282"/>
      <c r="O2562" s="274"/>
      <c r="P2562" s="275"/>
      <c r="Q2562" s="275"/>
      <c r="R2562" s="275"/>
      <c r="S2562" s="232" t="str">
        <f t="array" ref="S2562">XLOOKUP(E2562,PESOS!$A$2:$A2624,PESOS!$E$2:$E2624,"")</f>
        <v/>
      </c>
      <c r="V2562" s="277"/>
      <c r="W2562" s="233"/>
    </row>
    <row r="2563">
      <c r="B2563" s="269"/>
      <c r="C2563" s="223"/>
      <c r="E2563" s="223"/>
      <c r="G2563" s="189"/>
      <c r="H2563" s="189"/>
      <c r="I2563" s="270"/>
      <c r="J2563" s="270"/>
      <c r="K2563" s="270"/>
      <c r="L2563" s="271"/>
      <c r="M2563" s="279"/>
      <c r="N2563" s="282"/>
      <c r="O2563" s="274"/>
      <c r="P2563" s="275"/>
      <c r="Q2563" s="275"/>
      <c r="R2563" s="275"/>
      <c r="S2563" s="232" t="str">
        <f t="array" ref="S2563">XLOOKUP(E2563,PESOS!$A$2:$A2624,PESOS!$E$2:$E2624,"")</f>
        <v/>
      </c>
      <c r="V2563" s="277"/>
      <c r="W2563" s="233"/>
    </row>
    <row r="2564">
      <c r="B2564" s="269"/>
      <c r="C2564" s="223"/>
      <c r="E2564" s="223"/>
      <c r="G2564" s="189"/>
      <c r="H2564" s="189"/>
      <c r="I2564" s="270"/>
      <c r="J2564" s="270"/>
      <c r="K2564" s="270"/>
      <c r="L2564" s="271"/>
      <c r="M2564" s="279"/>
      <c r="N2564" s="282"/>
      <c r="O2564" s="274"/>
      <c r="P2564" s="275"/>
      <c r="Q2564" s="275"/>
      <c r="R2564" s="275"/>
      <c r="S2564" s="232" t="str">
        <f t="array" ref="S2564">XLOOKUP(E2564,PESOS!$A$2:$A2624,PESOS!$E$2:$E2624,"")</f>
        <v/>
      </c>
      <c r="V2564" s="277"/>
      <c r="W2564" s="233"/>
    </row>
    <row r="2565">
      <c r="B2565" s="269"/>
      <c r="C2565" s="223"/>
      <c r="E2565" s="223"/>
      <c r="G2565" s="189"/>
      <c r="H2565" s="189"/>
      <c r="I2565" s="270"/>
      <c r="J2565" s="270"/>
      <c r="K2565" s="270"/>
      <c r="L2565" s="271"/>
      <c r="M2565" s="279"/>
      <c r="N2565" s="282"/>
      <c r="O2565" s="274"/>
      <c r="P2565" s="275"/>
      <c r="Q2565" s="275"/>
      <c r="R2565" s="275"/>
      <c r="S2565" s="232" t="str">
        <f t="array" ref="S2565">XLOOKUP(E2565,PESOS!$A$2:$A2624,PESOS!$E$2:$E2624,"")</f>
        <v/>
      </c>
      <c r="V2565" s="277"/>
      <c r="W2565" s="233"/>
    </row>
    <row r="2566">
      <c r="B2566" s="269"/>
      <c r="C2566" s="223"/>
      <c r="E2566" s="223"/>
      <c r="G2566" s="189"/>
      <c r="H2566" s="189"/>
      <c r="I2566" s="270"/>
      <c r="J2566" s="270"/>
      <c r="K2566" s="270"/>
      <c r="L2566" s="271"/>
      <c r="M2566" s="279"/>
      <c r="N2566" s="282"/>
      <c r="O2566" s="274"/>
      <c r="P2566" s="275"/>
      <c r="Q2566" s="275"/>
      <c r="R2566" s="275"/>
      <c r="S2566" s="232" t="str">
        <f t="array" ref="S2566">XLOOKUP(E2566,PESOS!$A$2:$A2624,PESOS!$E$2:$E2624,"")</f>
        <v/>
      </c>
      <c r="V2566" s="277"/>
      <c r="W2566" s="233"/>
    </row>
    <row r="2567">
      <c r="B2567" s="269"/>
      <c r="C2567" s="223"/>
      <c r="E2567" s="223"/>
      <c r="G2567" s="189"/>
      <c r="H2567" s="189"/>
      <c r="I2567" s="270"/>
      <c r="J2567" s="270"/>
      <c r="K2567" s="270"/>
      <c r="L2567" s="271"/>
      <c r="M2567" s="279"/>
      <c r="N2567" s="282"/>
      <c r="O2567" s="274"/>
      <c r="P2567" s="275"/>
      <c r="Q2567" s="275"/>
      <c r="R2567" s="275"/>
      <c r="S2567" s="232" t="str">
        <f t="array" ref="S2567">XLOOKUP(E2567,PESOS!$A$2:$A2624,PESOS!$E$2:$E2624,"")</f>
        <v/>
      </c>
      <c r="V2567" s="277"/>
      <c r="W2567" s="233"/>
    </row>
    <row r="2568">
      <c r="B2568" s="269"/>
      <c r="C2568" s="223"/>
      <c r="E2568" s="223"/>
      <c r="G2568" s="189"/>
      <c r="H2568" s="189"/>
      <c r="I2568" s="270"/>
      <c r="J2568" s="270"/>
      <c r="K2568" s="270"/>
      <c r="L2568" s="271"/>
      <c r="M2568" s="279"/>
      <c r="N2568" s="282"/>
      <c r="O2568" s="274"/>
      <c r="P2568" s="275"/>
      <c r="Q2568" s="275"/>
      <c r="R2568" s="275"/>
      <c r="S2568" s="232" t="str">
        <f t="array" ref="S2568">XLOOKUP(E2568,PESOS!$A$2:$A2624,PESOS!$E$2:$E2624,"")</f>
        <v/>
      </c>
      <c r="V2568" s="277"/>
      <c r="W2568" s="233"/>
    </row>
    <row r="2569">
      <c r="B2569" s="269"/>
      <c r="C2569" s="223"/>
      <c r="E2569" s="223"/>
      <c r="G2569" s="189"/>
      <c r="H2569" s="189"/>
      <c r="I2569" s="270"/>
      <c r="J2569" s="270"/>
      <c r="K2569" s="270"/>
      <c r="L2569" s="271"/>
      <c r="M2569" s="279"/>
      <c r="N2569" s="282"/>
      <c r="O2569" s="274"/>
      <c r="P2569" s="275"/>
      <c r="Q2569" s="275"/>
      <c r="R2569" s="275"/>
      <c r="S2569" s="232" t="str">
        <f t="array" ref="S2569">XLOOKUP(E2569,PESOS!$A$2:$A2624,PESOS!$E$2:$E2624,"")</f>
        <v/>
      </c>
      <c r="V2569" s="277"/>
      <c r="W2569" s="233"/>
    </row>
    <row r="2570">
      <c r="B2570" s="269"/>
      <c r="C2570" s="223"/>
      <c r="E2570" s="223"/>
      <c r="G2570" s="189"/>
      <c r="H2570" s="189"/>
      <c r="I2570" s="270"/>
      <c r="J2570" s="270"/>
      <c r="K2570" s="270"/>
      <c r="L2570" s="271"/>
      <c r="M2570" s="279"/>
      <c r="N2570" s="282"/>
      <c r="O2570" s="274"/>
      <c r="P2570" s="275"/>
      <c r="Q2570" s="275"/>
      <c r="R2570" s="275"/>
      <c r="S2570" s="232" t="str">
        <f t="array" ref="S2570">XLOOKUP(E2570,PESOS!$A$2:$A2624,PESOS!$E$2:$E2624,"")</f>
        <v/>
      </c>
      <c r="V2570" s="277"/>
      <c r="W2570" s="233"/>
    </row>
    <row r="2571">
      <c r="B2571" s="269"/>
      <c r="C2571" s="223"/>
      <c r="E2571" s="223"/>
      <c r="G2571" s="189"/>
      <c r="H2571" s="189"/>
      <c r="I2571" s="270"/>
      <c r="J2571" s="270"/>
      <c r="K2571" s="270"/>
      <c r="L2571" s="271"/>
      <c r="M2571" s="279"/>
      <c r="N2571" s="282"/>
      <c r="O2571" s="274"/>
      <c r="P2571" s="275"/>
      <c r="Q2571" s="275"/>
      <c r="R2571" s="275"/>
      <c r="S2571" s="232" t="str">
        <f t="array" ref="S2571">XLOOKUP(E2571,PESOS!$A$2:$A2624,PESOS!$E$2:$E2624,"")</f>
        <v/>
      </c>
      <c r="V2571" s="277"/>
      <c r="W2571" s="233"/>
    </row>
    <row r="2572">
      <c r="B2572" s="269"/>
      <c r="C2572" s="223"/>
      <c r="E2572" s="223"/>
      <c r="G2572" s="189"/>
      <c r="H2572" s="189"/>
      <c r="I2572" s="270"/>
      <c r="J2572" s="270"/>
      <c r="K2572" s="270"/>
      <c r="L2572" s="271"/>
      <c r="M2572" s="279"/>
      <c r="N2572" s="282"/>
      <c r="O2572" s="274"/>
      <c r="P2572" s="275"/>
      <c r="Q2572" s="275"/>
      <c r="R2572" s="275"/>
      <c r="S2572" s="232" t="str">
        <f t="array" ref="S2572">XLOOKUP(E2572,PESOS!$A$2:$A2624,PESOS!$E$2:$E2624,"")</f>
        <v/>
      </c>
      <c r="V2572" s="277"/>
      <c r="W2572" s="233"/>
    </row>
    <row r="2573">
      <c r="B2573" s="269"/>
      <c r="C2573" s="223"/>
      <c r="E2573" s="223"/>
      <c r="G2573" s="189"/>
      <c r="H2573" s="189"/>
      <c r="I2573" s="270"/>
      <c r="J2573" s="270"/>
      <c r="K2573" s="270"/>
      <c r="L2573" s="271"/>
      <c r="M2573" s="279"/>
      <c r="N2573" s="282"/>
      <c r="O2573" s="274"/>
      <c r="P2573" s="275"/>
      <c r="Q2573" s="275"/>
      <c r="R2573" s="275"/>
      <c r="S2573" s="232" t="str">
        <f t="array" ref="S2573">XLOOKUP(E2573,PESOS!$A$2:$A2624,PESOS!$E$2:$E2624,"")</f>
        <v/>
      </c>
      <c r="V2573" s="277"/>
      <c r="W2573" s="233"/>
    </row>
    <row r="2574">
      <c r="B2574" s="269"/>
      <c r="C2574" s="223"/>
      <c r="E2574" s="223"/>
      <c r="G2574" s="189"/>
      <c r="H2574" s="189"/>
      <c r="I2574" s="270"/>
      <c r="J2574" s="270"/>
      <c r="K2574" s="270"/>
      <c r="L2574" s="271"/>
      <c r="M2574" s="279"/>
      <c r="N2574" s="282"/>
      <c r="O2574" s="274"/>
      <c r="P2574" s="275"/>
      <c r="Q2574" s="275"/>
      <c r="R2574" s="275"/>
      <c r="S2574" s="232" t="str">
        <f t="array" ref="S2574">XLOOKUP(E2574,PESOS!$A$2:$A2624,PESOS!$E$2:$E2624,"")</f>
        <v/>
      </c>
      <c r="V2574" s="277"/>
      <c r="W2574" s="233"/>
    </row>
    <row r="2575">
      <c r="B2575" s="269"/>
      <c r="C2575" s="223"/>
      <c r="E2575" s="223"/>
      <c r="G2575" s="189"/>
      <c r="H2575" s="189"/>
      <c r="I2575" s="270"/>
      <c r="J2575" s="270"/>
      <c r="K2575" s="270"/>
      <c r="L2575" s="271"/>
      <c r="M2575" s="279"/>
      <c r="N2575" s="282"/>
      <c r="O2575" s="274"/>
      <c r="P2575" s="275"/>
      <c r="Q2575" s="275"/>
      <c r="R2575" s="275"/>
      <c r="S2575" s="232" t="str">
        <f t="array" ref="S2575">XLOOKUP(E2575,PESOS!$A$2:$A2624,PESOS!$E$2:$E2624,"")</f>
        <v/>
      </c>
      <c r="V2575" s="277"/>
      <c r="W2575" s="233"/>
    </row>
    <row r="2576">
      <c r="B2576" s="269"/>
      <c r="C2576" s="223"/>
      <c r="E2576" s="223"/>
      <c r="G2576" s="189"/>
      <c r="H2576" s="189"/>
      <c r="I2576" s="270"/>
      <c r="J2576" s="270"/>
      <c r="K2576" s="270"/>
      <c r="L2576" s="271"/>
      <c r="M2576" s="279"/>
      <c r="N2576" s="282"/>
      <c r="O2576" s="274"/>
      <c r="P2576" s="275"/>
      <c r="Q2576" s="275"/>
      <c r="R2576" s="275"/>
      <c r="S2576" s="232" t="str">
        <f t="array" ref="S2576">XLOOKUP(E2576,PESOS!$A$2:$A2624,PESOS!$E$2:$E2624,"")</f>
        <v/>
      </c>
      <c r="V2576" s="277"/>
      <c r="W2576" s="233"/>
    </row>
    <row r="2577">
      <c r="B2577" s="269"/>
      <c r="C2577" s="223"/>
      <c r="E2577" s="223"/>
      <c r="G2577" s="189"/>
      <c r="H2577" s="189"/>
      <c r="I2577" s="270"/>
      <c r="J2577" s="270"/>
      <c r="K2577" s="270"/>
      <c r="L2577" s="271"/>
      <c r="M2577" s="279"/>
      <c r="N2577" s="282"/>
      <c r="O2577" s="274"/>
      <c r="P2577" s="275"/>
      <c r="Q2577" s="275"/>
      <c r="R2577" s="275"/>
      <c r="S2577" s="232" t="str">
        <f t="array" ref="S2577">XLOOKUP(E2577,PESOS!$A$2:$A2624,PESOS!$E$2:$E2624,"")</f>
        <v/>
      </c>
      <c r="V2577" s="277"/>
      <c r="W2577" s="233"/>
    </row>
    <row r="2578">
      <c r="B2578" s="269"/>
      <c r="C2578" s="223"/>
      <c r="E2578" s="223"/>
      <c r="G2578" s="189"/>
      <c r="H2578" s="189"/>
      <c r="I2578" s="270"/>
      <c r="J2578" s="270"/>
      <c r="K2578" s="270"/>
      <c r="L2578" s="271"/>
      <c r="M2578" s="279"/>
      <c r="N2578" s="282"/>
      <c r="O2578" s="274"/>
      <c r="P2578" s="275"/>
      <c r="Q2578" s="275"/>
      <c r="R2578" s="275"/>
      <c r="S2578" s="232" t="str">
        <f t="array" ref="S2578">XLOOKUP(E2578,PESOS!$A$2:$A2624,PESOS!$E$2:$E2624,"")</f>
        <v/>
      </c>
      <c r="V2578" s="277"/>
      <c r="W2578" s="233"/>
    </row>
    <row r="2579">
      <c r="B2579" s="269"/>
      <c r="C2579" s="223"/>
      <c r="E2579" s="223"/>
      <c r="G2579" s="189"/>
      <c r="H2579" s="189"/>
      <c r="I2579" s="270"/>
      <c r="J2579" s="270"/>
      <c r="K2579" s="270"/>
      <c r="L2579" s="271"/>
      <c r="M2579" s="279"/>
      <c r="N2579" s="282"/>
      <c r="O2579" s="274"/>
      <c r="P2579" s="275"/>
      <c r="Q2579" s="275"/>
      <c r="R2579" s="275"/>
      <c r="S2579" s="232" t="str">
        <f t="array" ref="S2579">XLOOKUP(E2579,PESOS!$A$2:$A2624,PESOS!$E$2:$E2624,"")</f>
        <v/>
      </c>
      <c r="V2579" s="277"/>
      <c r="W2579" s="233"/>
    </row>
    <row r="2580">
      <c r="B2580" s="269"/>
      <c r="C2580" s="223"/>
      <c r="E2580" s="223"/>
      <c r="G2580" s="189"/>
      <c r="H2580" s="189"/>
      <c r="I2580" s="270"/>
      <c r="J2580" s="270"/>
      <c r="K2580" s="270"/>
      <c r="L2580" s="271"/>
      <c r="M2580" s="279"/>
      <c r="N2580" s="282"/>
      <c r="O2580" s="274"/>
      <c r="P2580" s="275"/>
      <c r="Q2580" s="275"/>
      <c r="R2580" s="275"/>
      <c r="S2580" s="232" t="str">
        <f t="array" ref="S2580">XLOOKUP(E2580,PESOS!$A$2:$A2624,PESOS!$E$2:$E2624,"")</f>
        <v/>
      </c>
      <c r="V2580" s="277"/>
      <c r="W2580" s="233"/>
    </row>
    <row r="2581">
      <c r="B2581" s="269"/>
      <c r="C2581" s="223"/>
      <c r="E2581" s="223"/>
      <c r="G2581" s="189"/>
      <c r="H2581" s="189"/>
      <c r="I2581" s="270"/>
      <c r="J2581" s="270"/>
      <c r="K2581" s="270"/>
      <c r="L2581" s="271"/>
      <c r="M2581" s="279"/>
      <c r="N2581" s="282"/>
      <c r="O2581" s="274"/>
      <c r="P2581" s="275"/>
      <c r="Q2581" s="275"/>
      <c r="R2581" s="275"/>
      <c r="S2581" s="232" t="str">
        <f t="array" ref="S2581">XLOOKUP(E2581,PESOS!$A$2:$A2624,PESOS!$E$2:$E2624,"")</f>
        <v/>
      </c>
      <c r="V2581" s="277"/>
      <c r="W2581" s="233"/>
    </row>
    <row r="2582">
      <c r="B2582" s="269"/>
      <c r="C2582" s="223"/>
      <c r="E2582" s="223"/>
      <c r="G2582" s="189"/>
      <c r="H2582" s="189"/>
      <c r="I2582" s="270"/>
      <c r="J2582" s="270"/>
      <c r="K2582" s="270"/>
      <c r="L2582" s="271"/>
      <c r="M2582" s="279"/>
      <c r="N2582" s="282"/>
      <c r="O2582" s="274"/>
      <c r="P2582" s="275"/>
      <c r="Q2582" s="275"/>
      <c r="R2582" s="275"/>
      <c r="S2582" s="232" t="str">
        <f t="array" ref="S2582">XLOOKUP(E2582,PESOS!$A$2:$A2624,PESOS!$E$2:$E2624,"")</f>
        <v/>
      </c>
      <c r="V2582" s="277"/>
      <c r="W2582" s="233"/>
    </row>
    <row r="2583">
      <c r="B2583" s="269"/>
      <c r="C2583" s="223"/>
      <c r="E2583" s="223"/>
      <c r="G2583" s="189"/>
      <c r="H2583" s="189"/>
      <c r="I2583" s="270"/>
      <c r="J2583" s="270"/>
      <c r="K2583" s="270"/>
      <c r="L2583" s="271"/>
      <c r="M2583" s="279"/>
      <c r="N2583" s="282"/>
      <c r="O2583" s="274"/>
      <c r="P2583" s="275"/>
      <c r="Q2583" s="275"/>
      <c r="R2583" s="275"/>
      <c r="S2583" s="232" t="str">
        <f t="array" ref="S2583">XLOOKUP(E2583,PESOS!$A$2:$A2624,PESOS!$E$2:$E2624,"")</f>
        <v/>
      </c>
      <c r="V2583" s="277"/>
      <c r="W2583" s="233"/>
    </row>
    <row r="2584">
      <c r="B2584" s="269"/>
      <c r="C2584" s="223"/>
      <c r="E2584" s="223"/>
      <c r="G2584" s="189"/>
      <c r="H2584" s="189"/>
      <c r="I2584" s="270"/>
      <c r="J2584" s="270"/>
      <c r="K2584" s="270"/>
      <c r="L2584" s="271"/>
      <c r="M2584" s="279"/>
      <c r="N2584" s="282"/>
      <c r="O2584" s="274"/>
      <c r="P2584" s="275"/>
      <c r="Q2584" s="275"/>
      <c r="R2584" s="275"/>
      <c r="S2584" s="232" t="str">
        <f t="array" ref="S2584">XLOOKUP(E2584,PESOS!$A$2:$A2624,PESOS!$E$2:$E2624,"")</f>
        <v/>
      </c>
      <c r="V2584" s="277"/>
      <c r="W2584" s="233"/>
    </row>
    <row r="2585">
      <c r="B2585" s="269"/>
      <c r="C2585" s="223"/>
      <c r="E2585" s="223"/>
      <c r="G2585" s="189"/>
      <c r="H2585" s="189"/>
      <c r="I2585" s="270"/>
      <c r="J2585" s="270"/>
      <c r="K2585" s="270"/>
      <c r="L2585" s="271"/>
      <c r="M2585" s="279"/>
      <c r="N2585" s="282"/>
      <c r="O2585" s="274"/>
      <c r="P2585" s="275"/>
      <c r="Q2585" s="275"/>
      <c r="R2585" s="275"/>
      <c r="S2585" s="232" t="str">
        <f t="array" ref="S2585">XLOOKUP(E2585,PESOS!$A$2:$A2624,PESOS!$E$2:$E2624,"")</f>
        <v/>
      </c>
      <c r="V2585" s="277"/>
      <c r="W2585" s="233"/>
    </row>
    <row r="2586">
      <c r="B2586" s="269"/>
      <c r="C2586" s="223"/>
      <c r="E2586" s="223"/>
      <c r="G2586" s="189"/>
      <c r="H2586" s="189"/>
      <c r="I2586" s="270"/>
      <c r="J2586" s="270"/>
      <c r="K2586" s="270"/>
      <c r="L2586" s="271"/>
      <c r="M2586" s="279"/>
      <c r="N2586" s="282"/>
      <c r="O2586" s="274"/>
      <c r="P2586" s="275"/>
      <c r="Q2586" s="275"/>
      <c r="R2586" s="275"/>
      <c r="S2586" s="232" t="str">
        <f t="array" ref="S2586">XLOOKUP(E2586,PESOS!$A$2:$A2624,PESOS!$E$2:$E2624,"")</f>
        <v/>
      </c>
      <c r="V2586" s="277"/>
      <c r="W2586" s="233"/>
    </row>
    <row r="2587">
      <c r="B2587" s="269"/>
      <c r="C2587" s="223"/>
      <c r="E2587" s="223"/>
      <c r="G2587" s="189"/>
      <c r="H2587" s="189"/>
      <c r="I2587" s="270"/>
      <c r="J2587" s="270"/>
      <c r="K2587" s="270"/>
      <c r="L2587" s="271"/>
      <c r="M2587" s="279"/>
      <c r="N2587" s="282"/>
      <c r="O2587" s="274"/>
      <c r="P2587" s="275"/>
      <c r="Q2587" s="275"/>
      <c r="R2587" s="275"/>
      <c r="S2587" s="232" t="str">
        <f t="array" ref="S2587">XLOOKUP(E2587,PESOS!$A$2:$A2624,PESOS!$E$2:$E2624,"")</f>
        <v/>
      </c>
      <c r="V2587" s="277"/>
      <c r="W2587" s="233"/>
    </row>
    <row r="2588">
      <c r="B2588" s="269"/>
      <c r="C2588" s="223"/>
      <c r="E2588" s="223"/>
      <c r="G2588" s="189"/>
      <c r="H2588" s="189"/>
      <c r="I2588" s="270"/>
      <c r="J2588" s="270"/>
      <c r="K2588" s="270"/>
      <c r="L2588" s="271"/>
      <c r="M2588" s="279"/>
      <c r="N2588" s="282"/>
      <c r="O2588" s="274"/>
      <c r="P2588" s="275"/>
      <c r="Q2588" s="275"/>
      <c r="R2588" s="275"/>
      <c r="S2588" s="232" t="str">
        <f t="array" ref="S2588">XLOOKUP(E2588,PESOS!$A$2:$A2624,PESOS!$E$2:$E2624,"")</f>
        <v/>
      </c>
      <c r="V2588" s="277"/>
      <c r="W2588" s="233"/>
    </row>
    <row r="2589">
      <c r="B2589" s="269"/>
      <c r="C2589" s="223"/>
      <c r="E2589" s="223"/>
      <c r="G2589" s="189"/>
      <c r="H2589" s="189"/>
      <c r="I2589" s="270"/>
      <c r="J2589" s="270"/>
      <c r="K2589" s="270"/>
      <c r="L2589" s="271"/>
      <c r="M2589" s="279"/>
      <c r="N2589" s="282"/>
      <c r="O2589" s="274"/>
      <c r="P2589" s="275"/>
      <c r="Q2589" s="275"/>
      <c r="R2589" s="275"/>
      <c r="S2589" s="232" t="str">
        <f t="array" ref="S2589">XLOOKUP(E2589,PESOS!$A$2:$A2624,PESOS!$E$2:$E2624,"")</f>
        <v/>
      </c>
      <c r="V2589" s="277"/>
      <c r="W2589" s="233"/>
    </row>
    <row r="2590">
      <c r="B2590" s="269"/>
      <c r="C2590" s="223"/>
      <c r="E2590" s="223"/>
      <c r="G2590" s="189"/>
      <c r="H2590" s="189"/>
      <c r="I2590" s="270"/>
      <c r="J2590" s="270"/>
      <c r="K2590" s="270"/>
      <c r="L2590" s="271"/>
      <c r="M2590" s="279"/>
      <c r="N2590" s="282"/>
      <c r="O2590" s="274"/>
      <c r="P2590" s="275"/>
      <c r="Q2590" s="275"/>
      <c r="R2590" s="275"/>
      <c r="S2590" s="232" t="str">
        <f t="array" ref="S2590">XLOOKUP(E2590,PESOS!$A$2:$A2624,PESOS!$E$2:$E2624,"")</f>
        <v/>
      </c>
      <c r="V2590" s="277"/>
      <c r="W2590" s="233"/>
    </row>
    <row r="2591">
      <c r="B2591" s="269"/>
      <c r="C2591" s="223"/>
      <c r="E2591" s="223"/>
      <c r="G2591" s="189"/>
      <c r="H2591" s="189"/>
      <c r="I2591" s="270"/>
      <c r="J2591" s="270"/>
      <c r="K2591" s="270"/>
      <c r="L2591" s="271"/>
      <c r="M2591" s="279"/>
      <c r="N2591" s="282"/>
      <c r="O2591" s="274"/>
      <c r="P2591" s="275"/>
      <c r="Q2591" s="275"/>
      <c r="R2591" s="275"/>
      <c r="S2591" s="232" t="str">
        <f t="array" ref="S2591">XLOOKUP(E2591,PESOS!$A$2:$A2624,PESOS!$E$2:$E2624,"")</f>
        <v/>
      </c>
      <c r="V2591" s="277"/>
      <c r="W2591" s="233"/>
    </row>
    <row r="2592">
      <c r="B2592" s="269"/>
      <c r="C2592" s="223"/>
      <c r="E2592" s="223"/>
      <c r="G2592" s="189"/>
      <c r="H2592" s="189"/>
      <c r="I2592" s="270"/>
      <c r="J2592" s="270"/>
      <c r="K2592" s="270"/>
      <c r="L2592" s="271"/>
      <c r="M2592" s="279"/>
      <c r="N2592" s="282"/>
      <c r="O2592" s="274"/>
      <c r="P2592" s="275"/>
      <c r="Q2592" s="275"/>
      <c r="R2592" s="275"/>
      <c r="S2592" s="232" t="str">
        <f t="array" ref="S2592">XLOOKUP(E2592,PESOS!$A$2:$A2624,PESOS!$E$2:$E2624,"")</f>
        <v/>
      </c>
      <c r="V2592" s="277"/>
      <c r="W2592" s="233"/>
    </row>
    <row r="2593">
      <c r="B2593" s="269"/>
      <c r="C2593" s="223"/>
      <c r="E2593" s="223"/>
      <c r="G2593" s="189"/>
      <c r="H2593" s="189"/>
      <c r="I2593" s="270"/>
      <c r="J2593" s="270"/>
      <c r="K2593" s="270"/>
      <c r="L2593" s="271"/>
      <c r="M2593" s="279"/>
      <c r="N2593" s="282"/>
      <c r="O2593" s="274"/>
      <c r="P2593" s="275"/>
      <c r="Q2593" s="275"/>
      <c r="R2593" s="275"/>
      <c r="S2593" s="232" t="str">
        <f t="array" ref="S2593">XLOOKUP(E2593,PESOS!$A$2:$A2624,PESOS!$E$2:$E2624,"")</f>
        <v/>
      </c>
      <c r="V2593" s="277"/>
      <c r="W2593" s="233"/>
    </row>
    <row r="2594">
      <c r="B2594" s="269"/>
      <c r="C2594" s="223"/>
      <c r="E2594" s="223"/>
      <c r="G2594" s="189"/>
      <c r="H2594" s="189"/>
      <c r="I2594" s="270"/>
      <c r="J2594" s="270"/>
      <c r="K2594" s="270"/>
      <c r="L2594" s="271"/>
      <c r="M2594" s="279"/>
      <c r="N2594" s="282"/>
      <c r="O2594" s="274"/>
      <c r="P2594" s="275"/>
      <c r="Q2594" s="275"/>
      <c r="R2594" s="275"/>
      <c r="S2594" s="232" t="str">
        <f t="array" ref="S2594">XLOOKUP(E2594,PESOS!$A$2:$A2624,PESOS!$E$2:$E2624,"")</f>
        <v/>
      </c>
      <c r="V2594" s="277"/>
      <c r="W2594" s="233"/>
    </row>
    <row r="2595">
      <c r="B2595" s="269"/>
      <c r="C2595" s="223"/>
      <c r="E2595" s="223"/>
      <c r="G2595" s="189"/>
      <c r="H2595" s="189"/>
      <c r="I2595" s="270"/>
      <c r="J2595" s="270"/>
      <c r="K2595" s="270"/>
      <c r="L2595" s="271"/>
      <c r="M2595" s="279"/>
      <c r="N2595" s="282"/>
      <c r="O2595" s="274"/>
      <c r="P2595" s="275"/>
      <c r="Q2595" s="275"/>
      <c r="R2595" s="275"/>
      <c r="S2595" s="232" t="str">
        <f t="array" ref="S2595">XLOOKUP(E2595,PESOS!$A$2:$A2624,PESOS!$E$2:$E2624,"")</f>
        <v/>
      </c>
      <c r="V2595" s="277"/>
      <c r="W2595" s="233"/>
    </row>
    <row r="2596">
      <c r="B2596" s="269"/>
      <c r="C2596" s="223"/>
      <c r="E2596" s="223"/>
      <c r="G2596" s="189"/>
      <c r="H2596" s="189"/>
      <c r="I2596" s="270"/>
      <c r="J2596" s="270"/>
      <c r="K2596" s="270"/>
      <c r="L2596" s="271"/>
      <c r="M2596" s="279"/>
      <c r="N2596" s="282"/>
      <c r="O2596" s="274"/>
      <c r="P2596" s="275"/>
      <c r="Q2596" s="275"/>
      <c r="R2596" s="275"/>
      <c r="S2596" s="232" t="str">
        <f t="array" ref="S2596">XLOOKUP(E2596,PESOS!$A$2:$A2624,PESOS!$E$2:$E2624,"")</f>
        <v/>
      </c>
      <c r="V2596" s="277"/>
      <c r="W2596" s="233"/>
    </row>
    <row r="2597">
      <c r="B2597" s="269"/>
      <c r="C2597" s="223"/>
      <c r="E2597" s="223"/>
      <c r="G2597" s="189"/>
      <c r="H2597" s="189"/>
      <c r="I2597" s="270"/>
      <c r="J2597" s="270"/>
      <c r="K2597" s="270"/>
      <c r="L2597" s="271"/>
      <c r="M2597" s="279"/>
      <c r="N2597" s="282"/>
      <c r="O2597" s="274"/>
      <c r="P2597" s="275"/>
      <c r="Q2597" s="275"/>
      <c r="R2597" s="275"/>
      <c r="S2597" s="232" t="str">
        <f t="array" ref="S2597">XLOOKUP(E2597,PESOS!$A$2:$A2624,PESOS!$E$2:$E2624,"")</f>
        <v/>
      </c>
      <c r="V2597" s="277"/>
      <c r="W2597" s="233"/>
    </row>
    <row r="2598">
      <c r="B2598" s="269"/>
      <c r="C2598" s="223"/>
      <c r="E2598" s="223"/>
      <c r="G2598" s="189"/>
      <c r="H2598" s="189"/>
      <c r="I2598" s="270"/>
      <c r="J2598" s="270"/>
      <c r="K2598" s="270"/>
      <c r="L2598" s="271"/>
      <c r="M2598" s="279"/>
      <c r="N2598" s="282"/>
      <c r="O2598" s="274"/>
      <c r="P2598" s="275"/>
      <c r="Q2598" s="275"/>
      <c r="R2598" s="275"/>
      <c r="S2598" s="232" t="str">
        <f t="array" ref="S2598">XLOOKUP(E2598,PESOS!$A$2:$A2624,PESOS!$E$2:$E2624,"")</f>
        <v/>
      </c>
      <c r="V2598" s="277"/>
      <c r="W2598" s="233"/>
    </row>
    <row r="2599">
      <c r="B2599" s="269"/>
      <c r="C2599" s="223"/>
      <c r="E2599" s="223"/>
      <c r="G2599" s="189"/>
      <c r="H2599" s="189"/>
      <c r="I2599" s="270"/>
      <c r="J2599" s="270"/>
      <c r="K2599" s="270"/>
      <c r="L2599" s="271"/>
      <c r="M2599" s="279"/>
      <c r="N2599" s="282"/>
      <c r="O2599" s="274"/>
      <c r="P2599" s="275"/>
      <c r="Q2599" s="275"/>
      <c r="R2599" s="275"/>
      <c r="S2599" s="232" t="str">
        <f t="array" ref="S2599">XLOOKUP(E2599,PESOS!$A$2:$A2624,PESOS!$E$2:$E2624,"")</f>
        <v/>
      </c>
      <c r="V2599" s="277"/>
      <c r="W2599" s="233"/>
    </row>
    <row r="2600">
      <c r="B2600" s="269"/>
      <c r="C2600" s="223"/>
      <c r="E2600" s="223"/>
      <c r="G2600" s="189"/>
      <c r="H2600" s="189"/>
      <c r="I2600" s="270"/>
      <c r="J2600" s="270"/>
      <c r="K2600" s="270"/>
      <c r="L2600" s="271"/>
      <c r="M2600" s="279"/>
      <c r="N2600" s="282"/>
      <c r="O2600" s="274"/>
      <c r="P2600" s="275"/>
      <c r="Q2600" s="275"/>
      <c r="R2600" s="275"/>
      <c r="S2600" s="232" t="str">
        <f t="array" ref="S2600">XLOOKUP(E2600,PESOS!$A$2:$A2624,PESOS!$E$2:$E2624,"")</f>
        <v/>
      </c>
      <c r="V2600" s="277"/>
      <c r="W2600" s="233"/>
    </row>
    <row r="2601">
      <c r="B2601" s="269"/>
      <c r="C2601" s="223"/>
      <c r="E2601" s="223"/>
      <c r="G2601" s="189"/>
      <c r="H2601" s="189"/>
      <c r="I2601" s="270"/>
      <c r="J2601" s="270"/>
      <c r="K2601" s="270"/>
      <c r="L2601" s="271"/>
      <c r="M2601" s="279"/>
      <c r="N2601" s="282"/>
      <c r="O2601" s="274"/>
      <c r="P2601" s="275"/>
      <c r="Q2601" s="275"/>
      <c r="R2601" s="275"/>
      <c r="S2601" s="232" t="str">
        <f t="array" ref="S2601">XLOOKUP(E2601,PESOS!$A$2:$A2624,PESOS!$E$2:$E2624,"")</f>
        <v/>
      </c>
      <c r="V2601" s="277"/>
      <c r="W2601" s="233"/>
    </row>
    <row r="2602">
      <c r="B2602" s="269"/>
      <c r="C2602" s="223"/>
      <c r="E2602" s="223"/>
      <c r="G2602" s="189"/>
      <c r="H2602" s="189"/>
      <c r="I2602" s="270"/>
      <c r="J2602" s="270"/>
      <c r="K2602" s="270"/>
      <c r="L2602" s="271"/>
      <c r="M2602" s="279"/>
      <c r="N2602" s="282"/>
      <c r="O2602" s="274"/>
      <c r="P2602" s="275"/>
      <c r="Q2602" s="275"/>
      <c r="R2602" s="275"/>
      <c r="S2602" s="232" t="str">
        <f t="array" ref="S2602">XLOOKUP(E2602,PESOS!$A$2:$A2624,PESOS!$E$2:$E2624,"")</f>
        <v/>
      </c>
      <c r="V2602" s="277"/>
      <c r="W2602" s="233"/>
    </row>
    <row r="2603">
      <c r="B2603" s="269"/>
      <c r="C2603" s="223"/>
      <c r="E2603" s="223"/>
      <c r="G2603" s="189"/>
      <c r="H2603" s="189"/>
      <c r="I2603" s="270"/>
      <c r="J2603" s="270"/>
      <c r="K2603" s="270"/>
      <c r="L2603" s="271"/>
      <c r="M2603" s="279"/>
      <c r="N2603" s="282"/>
      <c r="O2603" s="274"/>
      <c r="P2603" s="275"/>
      <c r="Q2603" s="275"/>
      <c r="R2603" s="275"/>
      <c r="S2603" s="232" t="str">
        <f t="array" ref="S2603">XLOOKUP(E2603,PESOS!$A$2:$A2624,PESOS!$E$2:$E2624,"")</f>
        <v/>
      </c>
      <c r="V2603" s="277"/>
      <c r="W2603" s="233"/>
    </row>
    <row r="2604">
      <c r="B2604" s="269"/>
      <c r="C2604" s="223"/>
      <c r="E2604" s="223"/>
      <c r="G2604" s="189"/>
      <c r="H2604" s="189"/>
      <c r="I2604" s="270"/>
      <c r="J2604" s="270"/>
      <c r="K2604" s="270"/>
      <c r="L2604" s="271"/>
      <c r="M2604" s="279"/>
      <c r="N2604" s="282"/>
      <c r="O2604" s="274"/>
      <c r="P2604" s="275"/>
      <c r="Q2604" s="275"/>
      <c r="R2604" s="275"/>
      <c r="S2604" s="232" t="str">
        <f t="array" ref="S2604">XLOOKUP(E2604,PESOS!$A$2:$A2624,PESOS!$E$2:$E2624,"")</f>
        <v/>
      </c>
      <c r="V2604" s="277"/>
      <c r="W2604" s="233"/>
    </row>
    <row r="2605">
      <c r="B2605" s="269"/>
      <c r="C2605" s="223"/>
      <c r="E2605" s="223"/>
      <c r="G2605" s="189"/>
      <c r="H2605" s="189"/>
      <c r="I2605" s="270"/>
      <c r="J2605" s="270"/>
      <c r="K2605" s="270"/>
      <c r="L2605" s="271"/>
      <c r="M2605" s="279"/>
      <c r="N2605" s="282"/>
      <c r="O2605" s="274"/>
      <c r="P2605" s="275"/>
      <c r="Q2605" s="275"/>
      <c r="R2605" s="275"/>
      <c r="S2605" s="232" t="str">
        <f t="array" ref="S2605">XLOOKUP(E2605,PESOS!$A$2:$A2624,PESOS!$E$2:$E2624,"")</f>
        <v/>
      </c>
      <c r="V2605" s="277"/>
      <c r="W2605" s="233"/>
    </row>
    <row r="2606">
      <c r="B2606" s="269"/>
      <c r="C2606" s="223"/>
      <c r="E2606" s="223"/>
      <c r="G2606" s="189"/>
      <c r="H2606" s="189"/>
      <c r="I2606" s="270"/>
      <c r="J2606" s="270"/>
      <c r="K2606" s="270"/>
      <c r="L2606" s="271"/>
      <c r="M2606" s="279"/>
      <c r="N2606" s="282"/>
      <c r="O2606" s="274"/>
      <c r="P2606" s="275"/>
      <c r="Q2606" s="275"/>
      <c r="R2606" s="275"/>
      <c r="S2606" s="232" t="str">
        <f t="array" ref="S2606">XLOOKUP(E2606,PESOS!$A$2:$A2624,PESOS!$E$2:$E2624,"")</f>
        <v/>
      </c>
      <c r="V2606" s="277"/>
      <c r="W2606" s="233"/>
    </row>
    <row r="2607">
      <c r="B2607" s="269"/>
      <c r="C2607" s="223"/>
      <c r="E2607" s="223"/>
      <c r="G2607" s="189"/>
      <c r="H2607" s="189"/>
      <c r="I2607" s="270"/>
      <c r="J2607" s="270"/>
      <c r="K2607" s="270"/>
      <c r="L2607" s="271"/>
      <c r="M2607" s="279"/>
      <c r="N2607" s="282"/>
      <c r="O2607" s="274"/>
      <c r="P2607" s="275"/>
      <c r="Q2607" s="275"/>
      <c r="R2607" s="275"/>
      <c r="S2607" s="232" t="str">
        <f t="array" ref="S2607">XLOOKUP(E2607,PESOS!$A$2:$A2624,PESOS!$E$2:$E2624,"")</f>
        <v/>
      </c>
      <c r="V2607" s="277"/>
      <c r="W2607" s="233"/>
    </row>
    <row r="2608">
      <c r="B2608" s="269"/>
      <c r="C2608" s="223"/>
      <c r="E2608" s="223"/>
      <c r="G2608" s="189"/>
      <c r="H2608" s="189"/>
      <c r="I2608" s="270"/>
      <c r="J2608" s="270"/>
      <c r="K2608" s="270"/>
      <c r="L2608" s="271"/>
      <c r="M2608" s="279"/>
      <c r="N2608" s="282"/>
      <c r="O2608" s="274"/>
      <c r="P2608" s="275"/>
      <c r="Q2608" s="275"/>
      <c r="R2608" s="275"/>
      <c r="S2608" s="232" t="str">
        <f t="array" ref="S2608">XLOOKUP(E2608,PESOS!$A$2:$A2624,PESOS!$E$2:$E2624,"")</f>
        <v/>
      </c>
      <c r="V2608" s="277"/>
      <c r="W2608" s="233"/>
    </row>
    <row r="2609">
      <c r="B2609" s="269"/>
      <c r="C2609" s="223"/>
      <c r="E2609" s="223"/>
      <c r="G2609" s="189"/>
      <c r="H2609" s="189"/>
      <c r="I2609" s="270"/>
      <c r="J2609" s="270"/>
      <c r="K2609" s="270"/>
      <c r="L2609" s="271"/>
      <c r="M2609" s="279"/>
      <c r="N2609" s="282"/>
      <c r="O2609" s="274"/>
      <c r="P2609" s="275"/>
      <c r="Q2609" s="275"/>
      <c r="R2609" s="275"/>
      <c r="S2609" s="232" t="str">
        <f t="array" ref="S2609">XLOOKUP(E2609,PESOS!$A$2:$A2624,PESOS!$E$2:$E2624,"")</f>
        <v/>
      </c>
      <c r="V2609" s="277"/>
      <c r="W2609" s="233"/>
    </row>
    <row r="2610">
      <c r="B2610" s="269"/>
      <c r="C2610" s="223"/>
      <c r="E2610" s="223"/>
      <c r="G2610" s="189"/>
      <c r="H2610" s="189"/>
      <c r="I2610" s="270"/>
      <c r="J2610" s="270"/>
      <c r="K2610" s="270"/>
      <c r="L2610" s="271"/>
      <c r="M2610" s="279"/>
      <c r="N2610" s="282"/>
      <c r="O2610" s="274"/>
      <c r="P2610" s="275"/>
      <c r="Q2610" s="275"/>
      <c r="R2610" s="275"/>
      <c r="S2610" s="232" t="str">
        <f t="array" ref="S2610">XLOOKUP(E2610,PESOS!$A$2:$A2624,PESOS!$E$2:$E2624,"")</f>
        <v/>
      </c>
      <c r="V2610" s="277"/>
      <c r="W2610" s="233"/>
    </row>
    <row r="2611">
      <c r="B2611" s="269"/>
      <c r="C2611" s="223"/>
      <c r="E2611" s="223"/>
      <c r="G2611" s="189"/>
      <c r="H2611" s="189"/>
      <c r="I2611" s="270"/>
      <c r="J2611" s="270"/>
      <c r="K2611" s="270"/>
      <c r="L2611" s="271"/>
      <c r="M2611" s="279"/>
      <c r="N2611" s="282"/>
      <c r="O2611" s="274"/>
      <c r="P2611" s="275"/>
      <c r="Q2611" s="275"/>
      <c r="R2611" s="275"/>
      <c r="S2611" s="232" t="str">
        <f t="array" ref="S2611">XLOOKUP(E2611,PESOS!$A$2:$A2624,PESOS!$E$2:$E2624,"")</f>
        <v/>
      </c>
      <c r="V2611" s="277"/>
      <c r="W2611" s="233"/>
    </row>
    <row r="2612">
      <c r="B2612" s="269"/>
      <c r="C2612" s="223"/>
      <c r="E2612" s="223"/>
      <c r="G2612" s="189"/>
      <c r="H2612" s="189"/>
      <c r="I2612" s="270"/>
      <c r="J2612" s="270"/>
      <c r="K2612" s="270"/>
      <c r="L2612" s="271"/>
      <c r="M2612" s="279"/>
      <c r="N2612" s="282"/>
      <c r="O2612" s="274"/>
      <c r="P2612" s="275"/>
      <c r="Q2612" s="275"/>
      <c r="R2612" s="275"/>
      <c r="S2612" s="232" t="str">
        <f t="array" ref="S2612">XLOOKUP(E2612,PESOS!$A$2:$A2624,PESOS!$E$2:$E2624,"")</f>
        <v/>
      </c>
      <c r="V2612" s="277"/>
      <c r="W2612" s="233"/>
    </row>
    <row r="2613">
      <c r="B2613" s="269"/>
      <c r="C2613" s="223"/>
      <c r="E2613" s="223"/>
      <c r="G2613" s="189"/>
      <c r="H2613" s="189"/>
      <c r="I2613" s="270"/>
      <c r="J2613" s="270"/>
      <c r="K2613" s="270"/>
      <c r="L2613" s="271"/>
      <c r="M2613" s="279"/>
      <c r="N2613" s="282"/>
      <c r="O2613" s="274"/>
      <c r="P2613" s="275"/>
      <c r="Q2613" s="275"/>
      <c r="R2613" s="275"/>
      <c r="S2613" s="232" t="str">
        <f t="array" ref="S2613">XLOOKUP(E2613,PESOS!$A$2:$A2624,PESOS!$E$2:$E2624,"")</f>
        <v/>
      </c>
      <c r="V2613" s="277"/>
      <c r="W2613" s="233"/>
    </row>
    <row r="2614">
      <c r="B2614" s="269"/>
      <c r="C2614" s="223"/>
      <c r="E2614" s="223"/>
      <c r="G2614" s="189"/>
      <c r="H2614" s="189"/>
      <c r="I2614" s="270"/>
      <c r="J2614" s="270"/>
      <c r="K2614" s="270"/>
      <c r="L2614" s="271"/>
      <c r="M2614" s="279"/>
      <c r="N2614" s="282"/>
      <c r="O2614" s="274"/>
      <c r="P2614" s="275"/>
      <c r="Q2614" s="275"/>
      <c r="R2614" s="275"/>
      <c r="S2614" s="232" t="str">
        <f t="array" ref="S2614">XLOOKUP(E2614,PESOS!$A$2:$A2624,PESOS!$E$2:$E2624,"")</f>
        <v/>
      </c>
      <c r="V2614" s="277"/>
      <c r="W2614" s="233"/>
    </row>
    <row r="2615">
      <c r="B2615" s="269"/>
      <c r="C2615" s="223"/>
      <c r="E2615" s="223"/>
      <c r="G2615" s="189"/>
      <c r="H2615" s="189"/>
      <c r="I2615" s="270"/>
      <c r="J2615" s="270"/>
      <c r="K2615" s="270"/>
      <c r="L2615" s="271"/>
      <c r="M2615" s="279"/>
      <c r="N2615" s="282"/>
      <c r="O2615" s="274"/>
      <c r="P2615" s="275"/>
      <c r="Q2615" s="275"/>
      <c r="R2615" s="275"/>
      <c r="S2615" s="232" t="str">
        <f t="array" ref="S2615">XLOOKUP(E2615,PESOS!$A$2:$A2624,PESOS!$E$2:$E2624,"")</f>
        <v/>
      </c>
      <c r="V2615" s="277"/>
      <c r="W2615" s="233"/>
    </row>
    <row r="2616">
      <c r="B2616" s="269"/>
      <c r="C2616" s="223"/>
      <c r="E2616" s="223"/>
      <c r="G2616" s="189"/>
      <c r="H2616" s="189"/>
      <c r="I2616" s="270"/>
      <c r="J2616" s="270"/>
      <c r="K2616" s="270"/>
      <c r="L2616" s="271"/>
      <c r="M2616" s="279"/>
      <c r="N2616" s="282"/>
      <c r="O2616" s="274"/>
      <c r="P2616" s="275"/>
      <c r="Q2616" s="275"/>
      <c r="R2616" s="275"/>
      <c r="S2616" s="232" t="str">
        <f t="array" ref="S2616">XLOOKUP(E2616,PESOS!$A$2:$A2624,PESOS!$E$2:$E2624,"")</f>
        <v/>
      </c>
      <c r="V2616" s="277"/>
      <c r="W2616" s="233"/>
    </row>
    <row r="2617">
      <c r="B2617" s="269"/>
      <c r="C2617" s="223"/>
      <c r="E2617" s="223"/>
      <c r="G2617" s="189"/>
      <c r="H2617" s="189"/>
      <c r="I2617" s="270"/>
      <c r="J2617" s="270"/>
      <c r="K2617" s="270"/>
      <c r="L2617" s="271"/>
      <c r="M2617" s="279"/>
      <c r="N2617" s="282"/>
      <c r="O2617" s="274"/>
      <c r="P2617" s="275"/>
      <c r="Q2617" s="275"/>
      <c r="R2617" s="275"/>
      <c r="S2617" s="232" t="str">
        <f t="array" ref="S2617">XLOOKUP(E2617,PESOS!$A$2:$A2624,PESOS!$E$2:$E2624,"")</f>
        <v/>
      </c>
      <c r="V2617" s="277"/>
      <c r="W2617" s="233"/>
    </row>
    <row r="2618">
      <c r="B2618" s="269"/>
      <c r="C2618" s="223"/>
      <c r="E2618" s="223"/>
      <c r="G2618" s="189"/>
      <c r="H2618" s="189"/>
      <c r="I2618" s="270"/>
      <c r="J2618" s="270"/>
      <c r="K2618" s="270"/>
      <c r="L2618" s="271"/>
      <c r="M2618" s="279"/>
      <c r="N2618" s="282"/>
      <c r="O2618" s="274"/>
      <c r="P2618" s="275"/>
      <c r="Q2618" s="275"/>
      <c r="R2618" s="275"/>
      <c r="S2618" s="232" t="str">
        <f t="array" ref="S2618">XLOOKUP(E2618,PESOS!$A$2:$A2624,PESOS!$E$2:$E2624,"")</f>
        <v/>
      </c>
      <c r="V2618" s="277"/>
      <c r="W2618" s="233"/>
    </row>
    <row r="2619">
      <c r="B2619" s="269"/>
      <c r="C2619" s="223"/>
      <c r="E2619" s="223"/>
      <c r="G2619" s="189"/>
      <c r="H2619" s="189"/>
      <c r="I2619" s="270"/>
      <c r="J2619" s="270"/>
      <c r="K2619" s="270"/>
      <c r="L2619" s="271"/>
      <c r="M2619" s="279"/>
      <c r="N2619" s="282"/>
      <c r="O2619" s="274"/>
      <c r="P2619" s="275"/>
      <c r="Q2619" s="275"/>
      <c r="R2619" s="275"/>
      <c r="S2619" s="232" t="str">
        <f t="array" ref="S2619">XLOOKUP(E2619,PESOS!$A$2:$A2624,PESOS!$E$2:$E2624,"")</f>
        <v/>
      </c>
      <c r="V2619" s="277"/>
      <c r="W2619" s="233"/>
    </row>
    <row r="2620">
      <c r="B2620" s="269"/>
      <c r="C2620" s="223"/>
      <c r="E2620" s="223"/>
      <c r="G2620" s="189"/>
      <c r="H2620" s="189"/>
      <c r="I2620" s="270"/>
      <c r="J2620" s="270"/>
      <c r="K2620" s="270"/>
      <c r="L2620" s="271"/>
      <c r="M2620" s="279"/>
      <c r="N2620" s="282"/>
      <c r="O2620" s="274"/>
      <c r="P2620" s="275"/>
      <c r="Q2620" s="275"/>
      <c r="R2620" s="275"/>
      <c r="S2620" s="232" t="str">
        <f t="array" ref="S2620">XLOOKUP(E2620,PESOS!$A$2:$A2624,PESOS!$E$2:$E2624,"")</f>
        <v/>
      </c>
      <c r="V2620" s="277"/>
      <c r="W2620" s="233"/>
    </row>
    <row r="2621">
      <c r="B2621" s="269"/>
      <c r="C2621" s="223"/>
      <c r="E2621" s="223"/>
      <c r="G2621" s="189"/>
      <c r="H2621" s="189"/>
      <c r="I2621" s="270"/>
      <c r="J2621" s="270"/>
      <c r="K2621" s="270"/>
      <c r="L2621" s="271"/>
      <c r="M2621" s="279"/>
      <c r="N2621" s="282"/>
      <c r="O2621" s="274"/>
      <c r="P2621" s="275"/>
      <c r="Q2621" s="275"/>
      <c r="R2621" s="275"/>
      <c r="S2621" s="232" t="str">
        <f t="array" ref="S2621">XLOOKUP(E2621,PESOS!$A$2:$A2624,PESOS!$E$2:$E2624,"")</f>
        <v/>
      </c>
      <c r="V2621" s="277"/>
      <c r="W2621" s="233"/>
    </row>
    <row r="2622">
      <c r="B2622" s="269"/>
      <c r="C2622" s="223"/>
      <c r="E2622" s="223"/>
      <c r="G2622" s="189"/>
      <c r="H2622" s="189"/>
      <c r="I2622" s="270"/>
      <c r="J2622" s="270"/>
      <c r="K2622" s="270"/>
      <c r="L2622" s="271"/>
      <c r="M2622" s="279"/>
      <c r="N2622" s="282"/>
      <c r="O2622" s="274"/>
      <c r="P2622" s="275"/>
      <c r="Q2622" s="275"/>
      <c r="R2622" s="275"/>
      <c r="S2622" s="232" t="str">
        <f t="array" ref="S2622">XLOOKUP(E2622,PESOS!$A$2:$A2624,PESOS!$E$2:$E2624,"")</f>
        <v/>
      </c>
      <c r="V2622" s="277"/>
      <c r="W2622" s="233"/>
    </row>
    <row r="2623">
      <c r="B2623" s="269"/>
      <c r="C2623" s="223"/>
      <c r="E2623" s="223"/>
      <c r="G2623" s="189"/>
      <c r="H2623" s="189"/>
      <c r="I2623" s="270"/>
      <c r="J2623" s="270"/>
      <c r="K2623" s="270"/>
      <c r="L2623" s="271"/>
      <c r="M2623" s="279"/>
      <c r="N2623" s="282"/>
      <c r="O2623" s="274"/>
      <c r="P2623" s="275"/>
      <c r="Q2623" s="275"/>
      <c r="R2623" s="275"/>
      <c r="S2623" s="232"/>
      <c r="V2623" s="277"/>
      <c r="W2623" s="233"/>
    </row>
    <row r="2624">
      <c r="B2624" s="269"/>
      <c r="C2624" s="223"/>
      <c r="E2624" s="223"/>
      <c r="G2624" s="189"/>
      <c r="H2624" s="189"/>
      <c r="I2624" s="270"/>
      <c r="J2624" s="270"/>
      <c r="K2624" s="270"/>
      <c r="L2624" s="271"/>
      <c r="M2624" s="279"/>
      <c r="N2624" s="282"/>
      <c r="O2624" s="274"/>
      <c r="P2624" s="275"/>
      <c r="Q2624" s="275"/>
      <c r="R2624" s="275"/>
      <c r="S2624" s="232"/>
      <c r="V2624" s="277"/>
      <c r="W2624" s="233"/>
    </row>
  </sheetData>
  <mergeCells count="4">
    <mergeCell ref="I3:N3"/>
    <mergeCell ref="O3:R3"/>
    <mergeCell ref="AD3:AI3"/>
    <mergeCell ref="AJ3:AM3"/>
  </mergeCells>
  <dataValidations>
    <dataValidation type="list" allowBlank="1" showErrorMessage="1" sqref="Z3">
      <formula1>$D$5:$D2624</formula1>
    </dataValidation>
    <dataValidation type="list" allowBlank="1" showErrorMessage="1" sqref="X3">
      <formula1>COMPRAS!$B$5:$B2624</formula1>
    </dataValidation>
    <dataValidation type="list" allowBlank="1" showErrorMessage="1" sqref="C5:C2624">
      <formula1>DATOS!$H$6:$H2624</formula1>
    </dataValidation>
    <dataValidation type="custom" allowBlank="1" showDropDown="1" sqref="B5:B2624">
      <formula1>OR(NOT(ISERROR(DATEVALUE(B5))), AND(ISNUMBER(B5), LEFT(CELL("format", B5))="D"))</formula1>
    </dataValidation>
    <dataValidation type="list" allowBlank="1" showErrorMessage="1" sqref="E5:E2624">
      <formula1>Tabla_1[RUBRO]</formula1>
    </dataValidation>
    <dataValidation type="list" allowBlank="1" showErrorMessage="1" sqref="Y3">
      <formula1>$C$5:$C2624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31.25"/>
    <col customWidth="1" min="3" max="3" width="7.75"/>
    <col customWidth="1" min="4" max="4" width="9.13"/>
    <col customWidth="1" min="5" max="5" width="9.38"/>
    <col customWidth="1" min="6" max="6" width="9.0"/>
    <col customWidth="1" min="7" max="7" width="6.63"/>
    <col customWidth="1" min="8" max="9" width="8.13"/>
    <col customWidth="1" min="10" max="10" width="8.5"/>
    <col customWidth="1" min="11" max="11" width="10.38"/>
    <col customWidth="1" min="12" max="12" width="11.13"/>
    <col customWidth="1" min="13" max="13" width="6.63"/>
    <col customWidth="1" min="14" max="14" width="11.0"/>
    <col customWidth="1" min="15" max="15" width="10.38"/>
  </cols>
  <sheetData>
    <row r="1">
      <c r="B1" s="197" t="s">
        <v>74</v>
      </c>
      <c r="C1" s="189"/>
      <c r="D1" s="189"/>
      <c r="E1" s="189"/>
      <c r="F1" s="189"/>
      <c r="G1" s="283"/>
      <c r="H1" s="284"/>
      <c r="I1" s="285" t="s">
        <v>197</v>
      </c>
      <c r="J1" s="286"/>
      <c r="K1" s="287"/>
      <c r="L1" s="288">
        <f>TODAY()</f>
        <v>46177</v>
      </c>
      <c r="N1" s="289" t="s">
        <v>198</v>
      </c>
      <c r="O1" s="202"/>
    </row>
    <row r="2">
      <c r="C2" s="189"/>
      <c r="D2" s="200" t="s">
        <v>78</v>
      </c>
      <c r="E2" s="201"/>
      <c r="F2" s="202"/>
      <c r="G2" s="290"/>
      <c r="H2" s="291"/>
      <c r="I2" s="292" t="s">
        <v>199</v>
      </c>
      <c r="J2" s="293"/>
      <c r="K2" s="294"/>
      <c r="L2" s="295" t="s">
        <v>200</v>
      </c>
      <c r="M2" s="296"/>
      <c r="N2" s="297">
        <f>(O3-N3)/N3</f>
        <v>0.9624068062</v>
      </c>
      <c r="O2" s="202"/>
    </row>
    <row r="3">
      <c r="C3" s="189"/>
      <c r="D3" s="247">
        <f t="shared" ref="D3:H3" si="1">SUM(D5:D1000)</f>
        <v>2486</v>
      </c>
      <c r="E3" s="247">
        <f t="shared" si="1"/>
        <v>1096</v>
      </c>
      <c r="F3" s="247">
        <f t="shared" si="1"/>
        <v>1390</v>
      </c>
      <c r="G3" s="298">
        <f t="shared" si="1"/>
        <v>16</v>
      </c>
      <c r="H3" s="299">
        <f t="shared" si="1"/>
        <v>1</v>
      </c>
      <c r="I3" s="292" t="s">
        <v>201</v>
      </c>
      <c r="J3" s="293"/>
      <c r="K3" s="293"/>
      <c r="L3" s="300"/>
      <c r="M3" s="300"/>
      <c r="N3" s="301">
        <f t="shared" ref="N3:O3" si="2">SUM(N5:N1000)</f>
        <v>368.1701108</v>
      </c>
      <c r="O3" s="301">
        <f t="shared" si="2"/>
        <v>722.4995312</v>
      </c>
    </row>
    <row r="4">
      <c r="B4" s="302" t="s">
        <v>80</v>
      </c>
      <c r="C4" s="302" t="s">
        <v>202</v>
      </c>
      <c r="D4" s="302" t="s">
        <v>203</v>
      </c>
      <c r="E4" s="302" t="s">
        <v>204</v>
      </c>
      <c r="F4" s="303" t="s">
        <v>205</v>
      </c>
      <c r="G4" s="302" t="s">
        <v>206</v>
      </c>
      <c r="H4" s="302" t="s">
        <v>207</v>
      </c>
      <c r="I4" s="302" t="s">
        <v>208</v>
      </c>
      <c r="J4" s="302" t="s">
        <v>209</v>
      </c>
      <c r="K4" s="302" t="s">
        <v>210</v>
      </c>
      <c r="L4" s="302" t="s">
        <v>211</v>
      </c>
      <c r="M4" s="302" t="s">
        <v>212</v>
      </c>
      <c r="N4" s="302" t="s">
        <v>213</v>
      </c>
      <c r="O4" s="302" t="s">
        <v>214</v>
      </c>
    </row>
    <row r="5">
      <c r="B5" s="223" t="str">
        <f t="array" ref="B5:B21">SORT(UNIQUE(COMPRAS!E5:E1000,0,0))</f>
        <v>ACEITE LA PAMPA 700ML </v>
      </c>
      <c r="C5" s="189" t="str">
        <f t="array" ref="C5">IF(B5="","",XLOOKUP(B5,DATOS!D6:D1000,DATOS!C6:C1000,0,0,1))</f>
        <v>00084</v>
      </c>
      <c r="D5" s="189">
        <f>IF(B5="","", SUMIFS(COMPRAS!$G$5:$G1000,COMPRAS!$E$5:$E1000,B5))</f>
        <v>40</v>
      </c>
      <c r="E5" s="189">
        <f>IF(C5="","", SUMIFS(VENTAS!$F$5:$F1000,VENTAS!$D$5:$D1000,B5))</f>
        <v>6</v>
      </c>
      <c r="F5" s="189">
        <f t="shared" ref="F5:F1000" si="3">IF(B5="","",D5-E5)</f>
        <v>34</v>
      </c>
      <c r="G5" s="189">
        <f>IF(B5="","",COUNTIFS(COMPRAS!$E$5:$E1000,B5))</f>
        <v>1</v>
      </c>
      <c r="H5" s="304">
        <f t="shared" ref="H5:H194" si="4">IF(B5="","",G5/$G$3)</f>
        <v>0.0625</v>
      </c>
      <c r="I5" s="194">
        <f>IFERROR(IF(B5="","",AVERAGEIFS(VENTAS!$G$5:$G1000,VENTAS!$D$5:$D1000,B5)),0)</f>
        <v>4</v>
      </c>
      <c r="J5" s="194">
        <f>IFERROR(IF(C5="","",AVERAGEIFS(COMPRAS!$T$5:$T1000,COMPRAS!$E$5:$E1000,B5)),0)</f>
        <v>1.067017686</v>
      </c>
      <c r="K5" s="194">
        <f t="shared" ref="K5:K1000" si="5">IF(E5=0,"",I5-J5)</f>
        <v>2.932982314</v>
      </c>
      <c r="L5" s="194">
        <f t="shared" ref="L5:L1000" si="6">IF(B5="","",(E5*I5)-(E5*J5))</f>
        <v>17.59789388</v>
      </c>
      <c r="M5" s="304">
        <f t="shared" ref="M5:M1000" si="7">IFERROR(IF(E5=0,"",K5/J5),"")</f>
        <v>2.748766353</v>
      </c>
      <c r="N5" s="194">
        <f t="shared" ref="N5:N1000" si="8">F5*J5</f>
        <v>36.27860133</v>
      </c>
      <c r="O5" s="194">
        <f t="shared" ref="O5:O1000" si="9">F5*I5</f>
        <v>136</v>
      </c>
    </row>
    <row r="6">
      <c r="B6" s="223" t="s">
        <v>172</v>
      </c>
      <c r="C6" s="305" t="str">
        <f t="array" ref="C6">IF(B6="","",XLOOKUP(B6,DATOS!D7:D1000,DATOS!C7:C1000,0,0,1))</f>
        <v>00002 </v>
      </c>
      <c r="D6" s="189">
        <f>IF(B6="","", SUMIFS(COMPRAS!$G$5:$G1000,COMPRAS!$E$5:$E1000,B6))</f>
        <v>24</v>
      </c>
      <c r="E6" s="189">
        <f>IF(C6="","", SUMIFS(VENTAS!$F$5:$F1000,VENTAS!$D$5:$D1000,B6))</f>
        <v>3</v>
      </c>
      <c r="F6" s="189">
        <f t="shared" si="3"/>
        <v>21</v>
      </c>
      <c r="G6" s="189">
        <f>IF(B6="","",COUNTIFS(COMPRAS!$E$5:$E1000,B6))</f>
        <v>1</v>
      </c>
      <c r="H6" s="304">
        <f t="shared" si="4"/>
        <v>0.0625</v>
      </c>
      <c r="I6" s="194">
        <f>IFERROR(IF(B6="","",AVERAGEIFS(VENTAS!$G$5:$G1000,VENTAS!$D$5:$D1000,B6)),0)</f>
        <v>5</v>
      </c>
      <c r="J6" s="194">
        <f>IFERROR(IF(C6="","",AVERAGEIFS(COMPRAS!$T$5:$T1000,COMPRAS!$E$5:$E1000,B6)),0)</f>
        <v>2.81671264</v>
      </c>
      <c r="K6" s="194">
        <f t="shared" si="5"/>
        <v>2.18328736</v>
      </c>
      <c r="L6" s="194">
        <f t="shared" si="6"/>
        <v>6.54986208</v>
      </c>
      <c r="M6" s="304">
        <f t="shared" si="7"/>
        <v>0.7751189557</v>
      </c>
      <c r="N6" s="194">
        <f t="shared" si="8"/>
        <v>59.15096544</v>
      </c>
      <c r="O6" s="194">
        <f t="shared" si="9"/>
        <v>105</v>
      </c>
    </row>
    <row r="7">
      <c r="B7" s="223" t="s">
        <v>99</v>
      </c>
      <c r="C7" s="189" t="str">
        <f t="array" ref="C7">IF(B7="","",XLOOKUP(B7,DATOS!D8:D1000,DATOS!C8:C1000,0,0,1))</f>
        <v>00116</v>
      </c>
      <c r="D7" s="189">
        <f>IF(B7="","", SUMIFS(COMPRAS!$G$5:$G1000,COMPRAS!$E$5:$E1000,B7))</f>
        <v>12</v>
      </c>
      <c r="E7" s="189">
        <f>IF(C7="","", SUMIFS(VENTAS!$F$5:$F1000,VENTAS!$D$5:$D1000,B7))</f>
        <v>38</v>
      </c>
      <c r="F7" s="189">
        <f t="shared" si="3"/>
        <v>-26</v>
      </c>
      <c r="G7" s="189">
        <f>IF(B7="","",COUNTIFS(COMPRAS!$E$5:$E1000,B7))</f>
        <v>1</v>
      </c>
      <c r="H7" s="304">
        <f t="shared" si="4"/>
        <v>0.0625</v>
      </c>
      <c r="I7" s="194">
        <f>IFERROR(IF(B7="","",AVERAGEIFS(VENTAS!$G$5:$G1000,VENTAS!$D$5:$D1000,B7)),0)</f>
        <v>3.5</v>
      </c>
      <c r="J7" s="194">
        <f>IFERROR(IF(C7="","",AVERAGEIFS(COMPRAS!$T$5:$T1000,COMPRAS!$E$5:$E1000,B7)),0)</f>
        <v>2.30003786</v>
      </c>
      <c r="K7" s="194">
        <f t="shared" si="5"/>
        <v>1.19996214</v>
      </c>
      <c r="L7" s="194">
        <f t="shared" si="6"/>
        <v>45.59856131</v>
      </c>
      <c r="M7" s="304">
        <f t="shared" si="7"/>
        <v>0.5217140815</v>
      </c>
      <c r="N7" s="194">
        <f t="shared" si="8"/>
        <v>-59.80098437</v>
      </c>
      <c r="O7" s="194">
        <f t="shared" si="9"/>
        <v>-91</v>
      </c>
    </row>
    <row r="8">
      <c r="B8" s="223" t="s">
        <v>90</v>
      </c>
      <c r="C8" s="189" t="str">
        <f t="array" ref="C8">IF(B8="","",XLOOKUP(B8,DATOS!D9:D1000,DATOS!C9:C1000,0,0,1))</f>
        <v>BELM</v>
      </c>
      <c r="D8" s="189">
        <f>IF(B8="","", SUMIFS(COMPRAS!$G$5:$G1000,COMPRAS!$E$5:$E1000,B8))</f>
        <v>1000</v>
      </c>
      <c r="E8" s="189">
        <f>IF(C8="","", SUMIFS(VENTAS!$F$5:$F1000,VENTAS!$D$5:$D1000,B8))</f>
        <v>84</v>
      </c>
      <c r="F8" s="189">
        <f t="shared" si="3"/>
        <v>916</v>
      </c>
      <c r="G8" s="189">
        <f>IF(B8="","",COUNTIFS(COMPRAS!$E$5:$E1000,B8))</f>
        <v>1</v>
      </c>
      <c r="H8" s="304">
        <f t="shared" si="4"/>
        <v>0.0625</v>
      </c>
      <c r="I8" s="194">
        <f>IFERROR(IF(B8="","",AVERAGEIFS(VENTAS!$G$5:$G1000,VENTAS!$D$5:$D1000,B8)),0)</f>
        <v>0.25</v>
      </c>
      <c r="J8" s="194">
        <f>IFERROR(IF(C8="","",AVERAGEIFS(COMPRAS!$T$5:$T1000,COMPRAS!$E$5:$E1000,B8)),0)</f>
        <v>0.1295020931</v>
      </c>
      <c r="K8" s="194">
        <f t="shared" si="5"/>
        <v>0.1204979069</v>
      </c>
      <c r="L8" s="194">
        <f t="shared" si="6"/>
        <v>10.12182418</v>
      </c>
      <c r="M8" s="304">
        <f t="shared" si="7"/>
        <v>0.9304707279</v>
      </c>
      <c r="N8" s="194">
        <f t="shared" si="8"/>
        <v>118.6239173</v>
      </c>
      <c r="O8" s="194">
        <f t="shared" si="9"/>
        <v>229</v>
      </c>
    </row>
    <row r="9">
      <c r="B9" s="223" t="s">
        <v>145</v>
      </c>
      <c r="C9" s="189" t="str">
        <f t="array" ref="C9">IF(B9="","",XLOOKUP(B9,DATOS!D10:D1000,DATOS!C10:C1000,0,0,1))</f>
        <v>CA1</v>
      </c>
      <c r="D9" s="189">
        <f>IF(B9="","", SUMIFS(COMPRAS!$G$5:$G1000,COMPRAS!$E$5:$E1000,B9))</f>
        <v>24</v>
      </c>
      <c r="E9" s="189">
        <f>IF(C9="","", SUMIFS(VENTAS!$F$5:$F1000,VENTAS!$D$5:$D1000,B9))</f>
        <v>42</v>
      </c>
      <c r="F9" s="189">
        <f t="shared" si="3"/>
        <v>-18</v>
      </c>
      <c r="G9" s="189">
        <f>IF(B9="","",COUNTIFS(COMPRAS!$E$5:$E1000,B9))</f>
        <v>1</v>
      </c>
      <c r="H9" s="304">
        <f t="shared" si="4"/>
        <v>0.0625</v>
      </c>
      <c r="I9" s="194">
        <f>IFERROR(IF(B9="","",AVERAGEIFS(VENTAS!$G$5:$G1000,VENTAS!$D$5:$D1000,B9)),0)</f>
        <v>3.5</v>
      </c>
      <c r="J9" s="194">
        <f>IFERROR(IF(C9="","",AVERAGEIFS(COMPRAS!$T$5:$T1000,COMPRAS!$E$5:$E1000,B9)),0)</f>
        <v>2.483373898</v>
      </c>
      <c r="K9" s="194">
        <f t="shared" si="5"/>
        <v>1.016626102</v>
      </c>
      <c r="L9" s="194">
        <f t="shared" si="6"/>
        <v>42.69829628</v>
      </c>
      <c r="M9" s="304">
        <f t="shared" si="7"/>
        <v>0.4093729514</v>
      </c>
      <c r="N9" s="194">
        <f t="shared" si="8"/>
        <v>-44.70073016</v>
      </c>
      <c r="O9" s="194">
        <f t="shared" si="9"/>
        <v>-63</v>
      </c>
    </row>
    <row r="10">
      <c r="B10" s="223" t="s">
        <v>146</v>
      </c>
      <c r="C10" s="189" t="str">
        <f t="array" ref="C10">IF(B10="","",XLOOKUP(B10,DATOS!D11:D1000,DATOS!C11:C1000,0,0,1))</f>
        <v>00120</v>
      </c>
      <c r="D10" s="189">
        <f>IF(B10="","", SUMIFS(COMPRAS!$G$5:$G1000,COMPRAS!$E$5:$E1000,B10))</f>
        <v>10</v>
      </c>
      <c r="E10" s="189">
        <f>IF(C10="","", SUMIFS(VENTAS!$F$5:$F1000,VENTAS!$D$5:$D1000,B10))</f>
        <v>4</v>
      </c>
      <c r="F10" s="189">
        <f t="shared" si="3"/>
        <v>6</v>
      </c>
      <c r="G10" s="189">
        <f>IF(B10="","",COUNTIFS(COMPRAS!$E$5:$E1000,B10))</f>
        <v>1</v>
      </c>
      <c r="H10" s="304">
        <f t="shared" si="4"/>
        <v>0.0625</v>
      </c>
      <c r="I10" s="194">
        <f>IFERROR(IF(B10="","",AVERAGEIFS(VENTAS!$G$5:$G1000,VENTAS!$D$5:$D1000,B10)),0)</f>
        <v>8</v>
      </c>
      <c r="J10" s="194">
        <f>IFERROR(IF(C10="","",AVERAGEIFS(COMPRAS!$T$5:$T1000,COMPRAS!$E$5:$E1000,B10)),0)</f>
        <v>6.290102223</v>
      </c>
      <c r="K10" s="194">
        <f t="shared" si="5"/>
        <v>1.709897777</v>
      </c>
      <c r="L10" s="194">
        <f t="shared" si="6"/>
        <v>6.839591108</v>
      </c>
      <c r="M10" s="304">
        <f t="shared" si="7"/>
        <v>0.2718394259</v>
      </c>
      <c r="N10" s="194">
        <f t="shared" si="8"/>
        <v>37.74061334</v>
      </c>
      <c r="O10" s="194">
        <f t="shared" si="9"/>
        <v>48</v>
      </c>
    </row>
    <row r="11">
      <c r="B11" s="223" t="s">
        <v>113</v>
      </c>
      <c r="C11" s="189" t="str">
        <f t="array" ref="C11">IF(B11="","",XLOOKUP(B11,DATOS!D12:D1000,DATOS!C12:C1000,0,0,1))</f>
        <v>CUBITO1</v>
      </c>
      <c r="D11" s="189">
        <f>IF(B11="","", SUMIFS(COMPRAS!$G$5:$G1000,COMPRAS!$E$5:$E1000,B11))</f>
        <v>250</v>
      </c>
      <c r="E11" s="189">
        <f>IF(C11="","", SUMIFS(VENTAS!$F$5:$F1000,VENTAS!$D$5:$D1000,B11))</f>
        <v>51</v>
      </c>
      <c r="F11" s="189">
        <f t="shared" si="3"/>
        <v>199</v>
      </c>
      <c r="G11" s="189">
        <f>IF(B11="","",COUNTIFS(COMPRAS!$E$5:$E1000,B11))</f>
        <v>1</v>
      </c>
      <c r="H11" s="304">
        <f t="shared" si="4"/>
        <v>0.0625</v>
      </c>
      <c r="I11" s="194">
        <f>IFERROR(IF(B11="","",AVERAGEIFS(VENTAS!$G$5:$G1000,VENTAS!$D$5:$D1000,B11)),0)</f>
        <v>0.5</v>
      </c>
      <c r="J11" s="194">
        <f>IFERROR(IF(C11="","",AVERAGEIFS(COMPRAS!$T$5:$T1000,COMPRAS!$E$5:$E1000,B11)),0)</f>
        <v>0.1820028895</v>
      </c>
      <c r="K11" s="194">
        <f t="shared" si="5"/>
        <v>0.3179971105</v>
      </c>
      <c r="L11" s="194">
        <f t="shared" si="6"/>
        <v>16.21785264</v>
      </c>
      <c r="M11" s="304">
        <f t="shared" si="7"/>
        <v>1.747209132</v>
      </c>
      <c r="N11" s="194">
        <f t="shared" si="8"/>
        <v>36.21857501</v>
      </c>
      <c r="O11" s="194">
        <f t="shared" si="9"/>
        <v>99.5</v>
      </c>
    </row>
    <row r="12">
      <c r="B12" s="223" t="s">
        <v>179</v>
      </c>
      <c r="C12" s="189" t="str">
        <f t="array" ref="C12">IF(B12="","",XLOOKUP(B12,DATOS!D13:D1000,DATOS!C13:C1000,0,0,1))</f>
        <v>00098</v>
      </c>
      <c r="D12" s="189">
        <f>IF(B12="","", SUMIFS(COMPRAS!$G$5:$G1000,COMPRAS!$E$5:$E1000,B12))</f>
        <v>48</v>
      </c>
      <c r="E12" s="189">
        <f>IF(C12="","", SUMIFS(VENTAS!$F$5:$F1000,VENTAS!$D$5:$D1000,B12))</f>
        <v>4</v>
      </c>
      <c r="F12" s="189">
        <f t="shared" si="3"/>
        <v>44</v>
      </c>
      <c r="G12" s="189">
        <f>IF(B12="","",COUNTIFS(COMPRAS!$E$5:$E1000,B12))</f>
        <v>1</v>
      </c>
      <c r="H12" s="304">
        <f t="shared" si="4"/>
        <v>0.0625</v>
      </c>
      <c r="I12" s="194">
        <f>IFERROR(IF(B12="","",AVERAGEIFS(VENTAS!$G$5:$G1000,VENTAS!$D$5:$D1000,B12)),0)</f>
        <v>2.5</v>
      </c>
      <c r="J12" s="194">
        <f>IFERROR(IF(C12="","",AVERAGEIFS(COMPRAS!$T$5:$T1000,COMPRAS!$E$5:$E1000,B12)),0)</f>
        <v>1.40835632</v>
      </c>
      <c r="K12" s="194">
        <f t="shared" si="5"/>
        <v>1.09164368</v>
      </c>
      <c r="L12" s="194">
        <f t="shared" si="6"/>
        <v>4.36657472</v>
      </c>
      <c r="M12" s="304">
        <f t="shared" si="7"/>
        <v>0.7751189557</v>
      </c>
      <c r="N12" s="194">
        <f t="shared" si="8"/>
        <v>61.96767808</v>
      </c>
      <c r="O12" s="194">
        <f t="shared" si="9"/>
        <v>110</v>
      </c>
    </row>
    <row r="13">
      <c r="B13" s="223" t="s">
        <v>100</v>
      </c>
      <c r="C13" s="189" t="str">
        <f t="array" ref="C13">IF(B13="","",XLOOKUP(B13,DATOS!D14:D1000,DATOS!C14:C1000,0,0,1))</f>
        <v>HUEVO</v>
      </c>
      <c r="D13" s="189">
        <f>IF(B13="","", SUMIFS(COMPRAS!$G$5:$G1000,COMPRAS!$E$5:$E1000,B13))</f>
        <v>720</v>
      </c>
      <c r="E13" s="189">
        <f>IF(C13="","", SUMIFS(VENTAS!$F$5:$F1000,VENTAS!$D$5:$D1000,B13))</f>
        <v>699</v>
      </c>
      <c r="F13" s="189">
        <f t="shared" si="3"/>
        <v>21</v>
      </c>
      <c r="G13" s="189">
        <f>IF(B13="","",COUNTIFS(COMPRAS!$E$5:$E1000,B13))</f>
        <v>1</v>
      </c>
      <c r="H13" s="304">
        <f t="shared" si="4"/>
        <v>0.0625</v>
      </c>
      <c r="I13" s="194">
        <f>IFERROR(IF(B13="","",AVERAGEIFS(VENTAS!$G$5:$G1000,VENTAS!$D$5:$D1000,B13)),0)</f>
        <v>0.3333110108</v>
      </c>
      <c r="J13" s="194">
        <f>IFERROR(IF(C13="","",AVERAGEIFS(COMPRAS!$T$5:$T1000,COMPRAS!$E$5:$E1000,B13)),0)</f>
        <v>0.0625</v>
      </c>
      <c r="K13" s="194">
        <f t="shared" si="5"/>
        <v>0.2708110108</v>
      </c>
      <c r="L13" s="194">
        <f t="shared" si="6"/>
        <v>189.2968965</v>
      </c>
      <c r="M13" s="304">
        <f t="shared" si="7"/>
        <v>4.332976172</v>
      </c>
      <c r="N13" s="194">
        <f t="shared" si="8"/>
        <v>1.3125</v>
      </c>
      <c r="O13" s="194">
        <f t="shared" si="9"/>
        <v>6.999531226</v>
      </c>
    </row>
    <row r="14">
      <c r="B14" s="223" t="s">
        <v>133</v>
      </c>
      <c r="C14" s="189" t="str">
        <f t="array" ref="C14">IF(B14="","",XLOOKUP(B14,DATOS!D15:D1000,DATOS!C15:C1000,0,0,1))</f>
        <v>MARG1</v>
      </c>
      <c r="D14" s="189">
        <f>IF(B14="","", SUMIFS(COMPRAS!$G$5:$G1000,COMPRAS!$E$5:$E1000,B14))</f>
        <v>24</v>
      </c>
      <c r="E14" s="189">
        <f>IF(C14="","", SUMIFS(VENTAS!$F$5:$F1000,VENTAS!$D$5:$D1000,B14))</f>
        <v>15</v>
      </c>
      <c r="F14" s="189">
        <f t="shared" si="3"/>
        <v>9</v>
      </c>
      <c r="G14" s="189">
        <f>IF(B14="","",COUNTIFS(COMPRAS!$E$5:$E1000,B14))</f>
        <v>1</v>
      </c>
      <c r="H14" s="304">
        <f t="shared" si="4"/>
        <v>0.0625</v>
      </c>
      <c r="I14" s="194">
        <f>IFERROR(IF(B14="","",AVERAGEIFS(VENTAS!$G$5:$G1000,VENTAS!$D$5:$D1000,B14)),0)</f>
        <v>3</v>
      </c>
      <c r="J14" s="194">
        <f>IFERROR(IF(C14="","",AVERAGEIFS(COMPRAS!$T$5:$T1000,COMPRAS!$E$5:$E1000,B14)),0)</f>
        <v>8.357523392</v>
      </c>
      <c r="K14" s="194">
        <f t="shared" si="5"/>
        <v>-5.357523392</v>
      </c>
      <c r="L14" s="194">
        <f t="shared" si="6"/>
        <v>-80.36285088</v>
      </c>
      <c r="M14" s="304">
        <f t="shared" si="7"/>
        <v>-0.6410419859</v>
      </c>
      <c r="N14" s="194">
        <f t="shared" si="8"/>
        <v>75.21771053</v>
      </c>
      <c r="O14" s="194">
        <f t="shared" si="9"/>
        <v>27</v>
      </c>
    </row>
    <row r="15">
      <c r="B15" s="223" t="s">
        <v>134</v>
      </c>
      <c r="C15" s="189" t="str">
        <f t="array" ref="C15">IF(B15="","",XLOOKUP(B15,DATOS!D16:D1000,DATOS!C16:C1000,0,0,1))</f>
        <v>MARG2</v>
      </c>
      <c r="D15" s="189">
        <f>IF(B15="","", SUMIFS(COMPRAS!$G$5:$G1000,COMPRAS!$E$5:$E1000,B15))</f>
        <v>12</v>
      </c>
      <c r="E15" s="189">
        <f>IF(C15="","", SUMIFS(VENTAS!$F$5:$F1000,VENTAS!$D$5:$D1000,B15))</f>
        <v>20</v>
      </c>
      <c r="F15" s="189">
        <f t="shared" si="3"/>
        <v>-8</v>
      </c>
      <c r="G15" s="189">
        <f>IF(B15="","",COUNTIFS(COMPRAS!$E$5:$E1000,B15))</f>
        <v>1</v>
      </c>
      <c r="H15" s="304">
        <f t="shared" si="4"/>
        <v>0.0625</v>
      </c>
      <c r="I15" s="194">
        <f>IFERROR(IF(B15="","",AVERAGEIFS(VENTAS!$G$5:$G1000,VENTAS!$D$5:$D1000,B15)),0)</f>
        <v>4</v>
      </c>
      <c r="J15" s="194">
        <f>IFERROR(IF(C15="","",AVERAGEIFS(COMPRAS!$T$5:$T1000,COMPRAS!$E$5:$E1000,B15)),0)</f>
        <v>9.257542322</v>
      </c>
      <c r="K15" s="194">
        <f t="shared" si="5"/>
        <v>-5.257542322</v>
      </c>
      <c r="L15" s="194">
        <f t="shared" si="6"/>
        <v>-105.1508464</v>
      </c>
      <c r="M15" s="304">
        <f t="shared" si="7"/>
        <v>-0.5679198797</v>
      </c>
      <c r="N15" s="194">
        <f t="shared" si="8"/>
        <v>-74.06033858</v>
      </c>
      <c r="O15" s="194">
        <f t="shared" si="9"/>
        <v>-32</v>
      </c>
    </row>
    <row r="16">
      <c r="B16" s="223" t="s">
        <v>147</v>
      </c>
      <c r="C16" s="305" t="str">
        <f t="array" ref="C16">IF(B16="","",XLOOKUP(B16,DATOS!D17:D1000,DATOS!C17:C1000,0,0,1))</f>
        <v>MAYO2</v>
      </c>
      <c r="D16" s="189">
        <f>IF(B16="","", SUMIFS(COMPRAS!$G$5:$G1000,COMPRAS!$E$5:$E1000,B16))</f>
        <v>12</v>
      </c>
      <c r="E16" s="189">
        <f>IF(C16="","", SUMIFS(VENTAS!$F$5:$F1000,VENTAS!$D$5:$D1000,B16))</f>
        <v>8</v>
      </c>
      <c r="F16" s="189">
        <f t="shared" si="3"/>
        <v>4</v>
      </c>
      <c r="G16" s="189">
        <f>IF(B16="","",COUNTIFS(COMPRAS!$E$5:$E1000,B16))</f>
        <v>1</v>
      </c>
      <c r="H16" s="304">
        <f t="shared" si="4"/>
        <v>0.0625</v>
      </c>
      <c r="I16" s="194">
        <f>IFERROR(IF(B16="","",AVERAGEIFS(VENTAS!$G$5:$G1000,VENTAS!$D$5:$D1000,B16)),0)</f>
        <v>5.5</v>
      </c>
      <c r="J16" s="194">
        <f>IFERROR(IF(C16="","",AVERAGEIFS(COMPRAS!$T$5:$T1000,COMPRAS!$E$5:$E1000,B16)),0)</f>
        <v>11.64838553</v>
      </c>
      <c r="K16" s="194">
        <f t="shared" si="5"/>
        <v>-6.148385527</v>
      </c>
      <c r="L16" s="194">
        <f t="shared" si="6"/>
        <v>-49.18708421</v>
      </c>
      <c r="M16" s="304">
        <f t="shared" si="7"/>
        <v>-0.5278315619</v>
      </c>
      <c r="N16" s="194">
        <f t="shared" si="8"/>
        <v>46.59354211</v>
      </c>
      <c r="O16" s="194">
        <f t="shared" si="9"/>
        <v>22</v>
      </c>
    </row>
    <row r="17">
      <c r="B17" s="223" t="s">
        <v>148</v>
      </c>
      <c r="C17" s="189" t="str">
        <f t="array" ref="C17">IF(B17="","",XLOOKUP(B17,DATOS!D18:D1000,DATOS!C18:C1000,0,0,1))</f>
        <v>00118</v>
      </c>
      <c r="D17" s="189">
        <f>IF(B17="","", SUMIFS(COMPRAS!$G$5:$G1000,COMPRAS!$E$5:$E1000,B17))</f>
        <v>2</v>
      </c>
      <c r="E17" s="189">
        <f>IF(C17="","", SUMIFS(VENTAS!$F$5:$F1000,VENTAS!$D$5:$D1000,B17))</f>
        <v>2</v>
      </c>
      <c r="F17" s="189">
        <f t="shared" si="3"/>
        <v>0</v>
      </c>
      <c r="G17" s="189">
        <f>IF(B17="","",COUNTIFS(COMPRAS!$E$5:$E1000,B17))</f>
        <v>1</v>
      </c>
      <c r="H17" s="304">
        <f t="shared" si="4"/>
        <v>0.0625</v>
      </c>
      <c r="I17" s="194">
        <f>IFERROR(IF(B17="","",AVERAGEIFS(VENTAS!$G$5:$G1000,VENTAS!$D$5:$D1000,B17)),0)</f>
        <v>10</v>
      </c>
      <c r="J17" s="194">
        <f>IFERROR(IF(C17="","",AVERAGEIFS(COMPRAS!$T$5:$T1000,COMPRAS!$E$5:$E1000,B17)),0)</f>
        <v>6.900113581</v>
      </c>
      <c r="K17" s="194">
        <f t="shared" si="5"/>
        <v>3.099886419</v>
      </c>
      <c r="L17" s="194">
        <f t="shared" si="6"/>
        <v>6.199772838</v>
      </c>
      <c r="M17" s="304">
        <f t="shared" si="7"/>
        <v>0.4492515062</v>
      </c>
      <c r="N17" s="194">
        <f t="shared" si="8"/>
        <v>0</v>
      </c>
      <c r="O17" s="194">
        <f t="shared" si="9"/>
        <v>0</v>
      </c>
    </row>
    <row r="18">
      <c r="B18" s="223" t="s">
        <v>114</v>
      </c>
      <c r="C18" s="189" t="str">
        <f t="array" ref="C18">IF(B18="","",XLOOKUP(B18,DATOS!D19:D1000,DATOS!C19:C1000,0,0,1))</f>
        <v>MOR04</v>
      </c>
      <c r="D18" s="189">
        <f>IF(B18="","", SUMIFS(COMPRAS!$G$5:$G1000,COMPRAS!$E$5:$E1000,B18))</f>
        <v>20</v>
      </c>
      <c r="E18" s="189">
        <f>IF(C18="","", SUMIFS(VENTAS!$F$5:$F1000,VENTAS!$D$5:$D1000,B18))</f>
        <v>14</v>
      </c>
      <c r="F18" s="189">
        <f t="shared" si="3"/>
        <v>6</v>
      </c>
      <c r="G18" s="189">
        <f>IF(B18="","",COUNTIFS(COMPRAS!$E$5:$E1000,B18))</f>
        <v>1</v>
      </c>
      <c r="H18" s="304">
        <f t="shared" si="4"/>
        <v>0.0625</v>
      </c>
      <c r="I18" s="194">
        <f>IFERROR(IF(B18="","",AVERAGEIFS(VENTAS!$G$5:$G1000,VENTAS!$D$5:$D1000,B18)),0)</f>
        <v>3</v>
      </c>
      <c r="J18" s="194">
        <f>IFERROR(IF(C18="","",AVERAGEIFS(COMPRAS!$T$5:$T1000,COMPRAS!$E$5:$E1000,B18)),0)</f>
        <v>2.196500081</v>
      </c>
      <c r="K18" s="194">
        <f t="shared" si="5"/>
        <v>0.8034999189</v>
      </c>
      <c r="L18" s="194">
        <f t="shared" si="6"/>
        <v>11.24899886</v>
      </c>
      <c r="M18" s="304">
        <f t="shared" si="7"/>
        <v>0.3658091915</v>
      </c>
      <c r="N18" s="194">
        <f t="shared" si="8"/>
        <v>13.17900049</v>
      </c>
      <c r="O18" s="194">
        <f t="shared" si="9"/>
        <v>18</v>
      </c>
    </row>
    <row r="19">
      <c r="B19" s="223" t="s">
        <v>118</v>
      </c>
      <c r="C19" s="189" t="str">
        <f t="array" ref="C19">IF(B19="","",XLOOKUP(B19,DATOS!D20:D1000,DATOS!C20:C1000,0,0,1))</f>
        <v>PAÑL1</v>
      </c>
      <c r="D19" s="189">
        <f>IF(B19="","", SUMIFS(COMPRAS!$G$5:$G1000,COMPRAS!$E$5:$E1000,B19))</f>
        <v>192</v>
      </c>
      <c r="E19" s="189">
        <f>IF(C19="","", SUMIFS(VENTAS!$F$5:$F1000,VENTAS!$D$5:$D1000,B19))</f>
        <v>26</v>
      </c>
      <c r="F19" s="189">
        <f t="shared" si="3"/>
        <v>166</v>
      </c>
      <c r="G19" s="189">
        <f>IF(B19="","",COUNTIFS(COMPRAS!$E$5:$E1000,B19))</f>
        <v>1</v>
      </c>
      <c r="H19" s="304">
        <f t="shared" si="4"/>
        <v>0.0625</v>
      </c>
      <c r="I19" s="194">
        <f>IFERROR(IF(B19="","",AVERAGEIFS(VENTAS!$G$5:$G1000,VENTAS!$D$5:$D1000,B19)),0)</f>
        <v>0.5</v>
      </c>
      <c r="J19" s="194">
        <f>IFERROR(IF(C19="","",AVERAGEIFS(COMPRAS!$T$5:$T1000,COMPRAS!$E$5:$E1000,B19)),0)</f>
        <v>0.2999330683</v>
      </c>
      <c r="K19" s="194">
        <f t="shared" si="5"/>
        <v>0.2000669317</v>
      </c>
      <c r="L19" s="194">
        <f t="shared" si="6"/>
        <v>5.201740224</v>
      </c>
      <c r="M19" s="304">
        <f t="shared" si="7"/>
        <v>0.6670385924</v>
      </c>
      <c r="N19" s="194">
        <f t="shared" si="8"/>
        <v>49.78888934</v>
      </c>
      <c r="O19" s="194">
        <f t="shared" si="9"/>
        <v>83</v>
      </c>
    </row>
    <row r="20">
      <c r="B20" s="223" t="s">
        <v>112</v>
      </c>
      <c r="C20" s="189" t="str">
        <f t="array" ref="C20">IF(B20="","",XLOOKUP(B20,DATOS!D21:D1000,DATOS!C21:C1000,0,0,1))</f>
        <v>SAR3</v>
      </c>
      <c r="D20" s="189">
        <f>IF(B20="","", SUMIFS(COMPRAS!$G$5:$G1000,COMPRAS!$E$5:$E1000,B20))</f>
        <v>96</v>
      </c>
      <c r="E20" s="189">
        <f>IF(C20="","", SUMIFS(VENTAS!$F$5:$F1000,VENTAS!$D$5:$D1000,B20))</f>
        <v>80</v>
      </c>
      <c r="F20" s="189">
        <f t="shared" si="3"/>
        <v>16</v>
      </c>
      <c r="G20" s="189">
        <f>IF(B20="","",COUNTIFS(COMPRAS!$E$5:$E1000,B20))</f>
        <v>1</v>
      </c>
      <c r="H20" s="304">
        <f t="shared" si="4"/>
        <v>0.0625</v>
      </c>
      <c r="I20" s="194">
        <f>IFERROR(IF(B20="","",AVERAGEIFS(VENTAS!$G$5:$G1000,VENTAS!$D$5:$D1000,B20)),0)</f>
        <v>1.5</v>
      </c>
      <c r="J20" s="194">
        <f>IFERROR(IF(C20="","",AVERAGEIFS(COMPRAS!$T$5:$T1000,COMPRAS!$E$5:$E1000,B20)),0)</f>
        <v>0.666260682</v>
      </c>
      <c r="K20" s="194">
        <f t="shared" si="5"/>
        <v>0.833739318</v>
      </c>
      <c r="L20" s="194">
        <f t="shared" si="6"/>
        <v>66.69914544</v>
      </c>
      <c r="M20" s="304">
        <f t="shared" si="7"/>
        <v>1.251371033</v>
      </c>
      <c r="N20" s="194">
        <f t="shared" si="8"/>
        <v>10.66017091</v>
      </c>
      <c r="O20" s="194">
        <f t="shared" si="9"/>
        <v>24</v>
      </c>
    </row>
    <row r="21">
      <c r="B21" s="223"/>
      <c r="C21" s="189" t="str">
        <f t="array" ref="C21">IF(B21="","",XLOOKUP(B21,DATOS!D22:D1000,DATOS!C22:C1000,0,0,1))</f>
        <v/>
      </c>
      <c r="D21" s="189" t="str">
        <f>IF(B21="","", SUMIFS(COMPRAS!$G$5:$G1000,COMPRAS!$E$5:$E1000,B21))</f>
        <v/>
      </c>
      <c r="E21" s="189" t="str">
        <f>IF(C21="","", SUMIFS(VENTAS!$F$5:$F1000,VENTAS!$D$5:$D1000,B21))</f>
        <v/>
      </c>
      <c r="F21" s="189" t="str">
        <f t="shared" si="3"/>
        <v/>
      </c>
      <c r="G21" s="189" t="str">
        <f>IF(B21="","",COUNTIFS(COMPRAS!$E$5:$E1000,B21))</f>
        <v/>
      </c>
      <c r="H21" s="304" t="str">
        <f t="shared" si="4"/>
        <v/>
      </c>
      <c r="I21" s="194" t="str">
        <f>IFERROR(IF(B21="","",AVERAGEIFS(VENTAS!$G$5:$G1000,VENTAS!$D$5:$D1000,B21)),0)</f>
        <v/>
      </c>
      <c r="J21" s="194" t="str">
        <f>IFERROR(IF(C21="","",AVERAGEIFS(COMPRAS!$T$5:$T1000,COMPRAS!$E$5:$E1000,B21)),0)</f>
        <v/>
      </c>
      <c r="K21" s="194">
        <f t="shared" si="5"/>
        <v>0</v>
      </c>
      <c r="L21" s="194" t="str">
        <f t="shared" si="6"/>
        <v/>
      </c>
      <c r="M21" s="304" t="str">
        <f t="shared" si="7"/>
        <v/>
      </c>
      <c r="N21" s="194">
        <f t="shared" si="8"/>
        <v>0</v>
      </c>
      <c r="O21" s="194">
        <f t="shared" si="9"/>
        <v>0</v>
      </c>
    </row>
    <row r="22">
      <c r="C22" s="189" t="str">
        <f t="array" ref="C22">IF(B22="","",XLOOKUP(B22,DATOS!D23:D1000,DATOS!C23:C1000,0,0,1))</f>
        <v/>
      </c>
      <c r="D22" s="189" t="str">
        <f>IF(B22="","", SUMIFS(COMPRAS!$G$5:$G1000,COMPRAS!$E$5:$E1000,B22))</f>
        <v/>
      </c>
      <c r="E22" s="189" t="str">
        <f>IF(C22="","", SUMIFS(VENTAS!$F$5:$F1000,VENTAS!$D$5:$D1000,B22))</f>
        <v/>
      </c>
      <c r="F22" s="189" t="str">
        <f t="shared" si="3"/>
        <v/>
      </c>
      <c r="G22" s="189" t="str">
        <f>IF(B22="","",COUNTIFS(COMPRAS!$E$5:$E1000,B22))</f>
        <v/>
      </c>
      <c r="H22" s="304" t="str">
        <f t="shared" si="4"/>
        <v/>
      </c>
      <c r="I22" s="194" t="str">
        <f>IFERROR(IF(B22="","",AVERAGEIFS(VENTAS!$G$5:$G1000,VENTAS!$D$5:$D1000,B22)),0)</f>
        <v/>
      </c>
      <c r="J22" s="194" t="str">
        <f>IFERROR(IF(C22="","",AVERAGEIFS(COMPRAS!$T$5:$T1000,COMPRAS!$E$5:$E1000,B22)),0)</f>
        <v/>
      </c>
      <c r="K22" s="194">
        <f t="shared" si="5"/>
        <v>0</v>
      </c>
      <c r="L22" s="194" t="str">
        <f t="shared" si="6"/>
        <v/>
      </c>
      <c r="M22" s="304" t="str">
        <f t="shared" si="7"/>
        <v/>
      </c>
      <c r="N22" s="194">
        <f t="shared" si="8"/>
        <v>0</v>
      </c>
      <c r="O22" s="194">
        <f t="shared" si="9"/>
        <v>0</v>
      </c>
    </row>
    <row r="23">
      <c r="C23" s="189" t="str">
        <f t="array" ref="C23">IF(B23="","",XLOOKUP(B23,DATOS!D24:D1000,DATOS!C24:C1000,0,0,1))</f>
        <v/>
      </c>
      <c r="D23" s="189" t="str">
        <f>IF(B23="","", SUMIFS(COMPRAS!$G$5:$G1000,COMPRAS!$E$5:$E1000,B23))</f>
        <v/>
      </c>
      <c r="E23" s="189" t="str">
        <f>IF(C23="","", SUMIFS(VENTAS!$F$5:$F1000,VENTAS!$D$5:$D1000,B23))</f>
        <v/>
      </c>
      <c r="F23" s="189" t="str">
        <f t="shared" si="3"/>
        <v/>
      </c>
      <c r="G23" s="189" t="str">
        <f>IF(B23="","",COUNTIFS(COMPRAS!$E$5:$E1000,B23))</f>
        <v/>
      </c>
      <c r="H23" s="304" t="str">
        <f t="shared" si="4"/>
        <v/>
      </c>
      <c r="I23" s="194" t="str">
        <f>IFERROR(IF(B23="","",AVERAGEIFS(VENTAS!$G$5:$G1000,VENTAS!$D$5:$D1000,B23)),0)</f>
        <v/>
      </c>
      <c r="J23" s="194" t="str">
        <f>IFERROR(IF(C23="","",AVERAGEIFS(COMPRAS!$T$5:$T1000,COMPRAS!$E$5:$E1000,B23)),0)</f>
        <v/>
      </c>
      <c r="K23" s="194">
        <f t="shared" si="5"/>
        <v>0</v>
      </c>
      <c r="L23" s="194" t="str">
        <f t="shared" si="6"/>
        <v/>
      </c>
      <c r="M23" s="304" t="str">
        <f t="shared" si="7"/>
        <v/>
      </c>
      <c r="N23" s="194">
        <f t="shared" si="8"/>
        <v>0</v>
      </c>
      <c r="O23" s="194">
        <f t="shared" si="9"/>
        <v>0</v>
      </c>
    </row>
    <row r="24">
      <c r="C24" s="189" t="str">
        <f t="array" ref="C24">IF(B24="","",XLOOKUP(B24,DATOS!D25:D1000,DATOS!C25:C1000,0,0,1))</f>
        <v/>
      </c>
      <c r="D24" s="189" t="str">
        <f>IF(B24="","", SUMIFS(COMPRAS!$G$5:$G1000,COMPRAS!$E$5:$E1000,B24))</f>
        <v/>
      </c>
      <c r="E24" s="189" t="str">
        <f>IF(C24="","", SUMIFS(VENTAS!$F$5:$F1000,VENTAS!$D$5:$D1000,B24))</f>
        <v/>
      </c>
      <c r="F24" s="189" t="str">
        <f t="shared" si="3"/>
        <v/>
      </c>
      <c r="G24" s="189" t="str">
        <f>IF(B24="","",COUNTIFS(COMPRAS!$E$5:$E1000,B24))</f>
        <v/>
      </c>
      <c r="H24" s="304" t="str">
        <f t="shared" si="4"/>
        <v/>
      </c>
      <c r="I24" s="194" t="str">
        <f>IFERROR(IF(B24="","",AVERAGEIFS(VENTAS!$G$5:$G1000,VENTAS!$D$5:$D1000,B24)),0)</f>
        <v/>
      </c>
      <c r="J24" s="194" t="str">
        <f>IFERROR(IF(C24="","",AVERAGEIFS(COMPRAS!$T$5:$T1000,COMPRAS!$E$5:$E1000,B24)),0)</f>
        <v/>
      </c>
      <c r="K24" s="194">
        <f t="shared" si="5"/>
        <v>0</v>
      </c>
      <c r="L24" s="194" t="str">
        <f t="shared" si="6"/>
        <v/>
      </c>
      <c r="M24" s="304" t="str">
        <f t="shared" si="7"/>
        <v/>
      </c>
      <c r="N24" s="194">
        <f t="shared" si="8"/>
        <v>0</v>
      </c>
      <c r="O24" s="194">
        <f t="shared" si="9"/>
        <v>0</v>
      </c>
    </row>
    <row r="25">
      <c r="C25" s="189" t="str">
        <f t="array" ref="C25">IF(B25="","",XLOOKUP(B25,DATOS!D26:D1000,DATOS!C26:C1000,0,0,1))</f>
        <v/>
      </c>
      <c r="D25" s="189" t="str">
        <f>IF(B25="","", SUMIFS(COMPRAS!$G$5:$G1000,COMPRAS!$E$5:$E1000,B25))</f>
        <v/>
      </c>
      <c r="E25" s="189" t="str">
        <f>IF(C25="","", SUMIFS(VENTAS!$F$5:$F1000,VENTAS!$D$5:$D1000,B25))</f>
        <v/>
      </c>
      <c r="F25" s="189" t="str">
        <f t="shared" si="3"/>
        <v/>
      </c>
      <c r="G25" s="189" t="str">
        <f>IF(B25="","",COUNTIFS(COMPRAS!$E$5:$E1000,B25))</f>
        <v/>
      </c>
      <c r="H25" s="304" t="str">
        <f t="shared" si="4"/>
        <v/>
      </c>
      <c r="I25" s="194" t="str">
        <f>IFERROR(IF(B25="","",AVERAGEIFS(VENTAS!$G$5:$G1000,VENTAS!$D$5:$D1000,B25)),0)</f>
        <v/>
      </c>
      <c r="J25" s="194" t="str">
        <f>IFERROR(IF(C25="","",AVERAGEIFS(COMPRAS!$T$5:$T1000,COMPRAS!$E$5:$E1000,B25)),0)</f>
        <v/>
      </c>
      <c r="K25" s="194">
        <f t="shared" si="5"/>
        <v>0</v>
      </c>
      <c r="L25" s="194" t="str">
        <f t="shared" si="6"/>
        <v/>
      </c>
      <c r="M25" s="304" t="str">
        <f t="shared" si="7"/>
        <v/>
      </c>
      <c r="N25" s="194">
        <f t="shared" si="8"/>
        <v>0</v>
      </c>
      <c r="O25" s="194">
        <f t="shared" si="9"/>
        <v>0</v>
      </c>
    </row>
    <row r="26">
      <c r="C26" s="189" t="str">
        <f t="array" ref="C26">IF(B26="","",XLOOKUP(B26,DATOS!D27:D1000,DATOS!C27:C1000,0,0,1))</f>
        <v/>
      </c>
      <c r="D26" s="189" t="str">
        <f>IF(B26="","", SUMIFS(COMPRAS!$G$5:$G1000,COMPRAS!$E$5:$E1000,B26))</f>
        <v/>
      </c>
      <c r="E26" s="189" t="str">
        <f>IF(C26="","", SUMIFS(VENTAS!$F$5:$F1000,VENTAS!$D$5:$D1000,B26))</f>
        <v/>
      </c>
      <c r="F26" s="189" t="str">
        <f t="shared" si="3"/>
        <v/>
      </c>
      <c r="G26" s="189" t="str">
        <f>IF(B26="","",COUNTIFS(COMPRAS!$E$5:$E1000,B26))</f>
        <v/>
      </c>
      <c r="H26" s="304" t="str">
        <f t="shared" si="4"/>
        <v/>
      </c>
      <c r="I26" s="194" t="str">
        <f>IFERROR(IF(B26="","",AVERAGEIFS(VENTAS!$G$5:$G1000,VENTAS!$D$5:$D1000,B26)),0)</f>
        <v/>
      </c>
      <c r="J26" s="194" t="str">
        <f>IFERROR(IF(C26="","",AVERAGEIFS(COMPRAS!$T$5:$T1000,COMPRAS!$E$5:$E1000,B26)),0)</f>
        <v/>
      </c>
      <c r="K26" s="194">
        <f t="shared" si="5"/>
        <v>0</v>
      </c>
      <c r="L26" s="194" t="str">
        <f t="shared" si="6"/>
        <v/>
      </c>
      <c r="M26" s="304" t="str">
        <f t="shared" si="7"/>
        <v/>
      </c>
      <c r="N26" s="194">
        <f t="shared" si="8"/>
        <v>0</v>
      </c>
      <c r="O26" s="194">
        <f t="shared" si="9"/>
        <v>0</v>
      </c>
    </row>
    <row r="27">
      <c r="C27" s="189" t="str">
        <f t="array" ref="C27">IF(B27="","",XLOOKUP(B27,DATOS!D28:D1000,DATOS!C28:C1000,0,0,1))</f>
        <v/>
      </c>
      <c r="D27" s="189" t="str">
        <f>IF(B27="","", SUMIFS(COMPRAS!$G$5:$G1000,COMPRAS!$E$5:$E1000,B27))</f>
        <v/>
      </c>
      <c r="E27" s="189" t="str">
        <f>IF(C27="","", SUMIFS(VENTAS!$F$5:$F1000,VENTAS!$D$5:$D1000,B27))</f>
        <v/>
      </c>
      <c r="F27" s="189" t="str">
        <f t="shared" si="3"/>
        <v/>
      </c>
      <c r="G27" s="189" t="str">
        <f>IF(B27="","",COUNTIFS(COMPRAS!$E$5:$E1000,B27))</f>
        <v/>
      </c>
      <c r="H27" s="304" t="str">
        <f t="shared" si="4"/>
        <v/>
      </c>
      <c r="I27" s="194" t="str">
        <f>IFERROR(IF(B27="","",AVERAGEIFS(VENTAS!$G$5:$G1000,VENTAS!$D$5:$D1000,B27)),0)</f>
        <v/>
      </c>
      <c r="J27" s="194" t="str">
        <f>IFERROR(IF(C27="","",AVERAGEIFS(COMPRAS!$T$5:$T1000,COMPRAS!$E$5:$E1000,B27)),0)</f>
        <v/>
      </c>
      <c r="K27" s="194">
        <f t="shared" si="5"/>
        <v>0</v>
      </c>
      <c r="L27" s="194" t="str">
        <f t="shared" si="6"/>
        <v/>
      </c>
      <c r="M27" s="304" t="str">
        <f t="shared" si="7"/>
        <v/>
      </c>
      <c r="N27" s="194">
        <f t="shared" si="8"/>
        <v>0</v>
      </c>
      <c r="O27" s="194">
        <f t="shared" si="9"/>
        <v>0</v>
      </c>
    </row>
    <row r="28">
      <c r="C28" s="189" t="str">
        <f t="array" ref="C28">IF(B28="","",XLOOKUP(B28,DATOS!D29:D1000,DATOS!C29:C1000,0,0,1))</f>
        <v/>
      </c>
      <c r="D28" s="189" t="str">
        <f>IF(B28="","", SUMIFS(COMPRAS!$G$5:$G1000,COMPRAS!$E$5:$E1000,B28))</f>
        <v/>
      </c>
      <c r="E28" s="189" t="str">
        <f>IF(C28="","", SUMIFS(VENTAS!$F$5:$F1000,VENTAS!$D$5:$D1000,B28))</f>
        <v/>
      </c>
      <c r="F28" s="189" t="str">
        <f t="shared" si="3"/>
        <v/>
      </c>
      <c r="G28" s="189" t="str">
        <f>IF(B28="","",COUNTIFS(COMPRAS!$E$5:$E1000,B28))</f>
        <v/>
      </c>
      <c r="H28" s="304" t="str">
        <f t="shared" si="4"/>
        <v/>
      </c>
      <c r="I28" s="194" t="str">
        <f>IFERROR(IF(B28="","",AVERAGEIFS(VENTAS!$G$5:$G1000,VENTAS!$D$5:$D1000,B28)),0)</f>
        <v/>
      </c>
      <c r="J28" s="194" t="str">
        <f>IFERROR(IF(C28="","",AVERAGEIFS(COMPRAS!$T$5:$T1000,COMPRAS!$E$5:$E1000,B28)),0)</f>
        <v/>
      </c>
      <c r="K28" s="194">
        <f t="shared" si="5"/>
        <v>0</v>
      </c>
      <c r="L28" s="194" t="str">
        <f t="shared" si="6"/>
        <v/>
      </c>
      <c r="M28" s="304" t="str">
        <f t="shared" si="7"/>
        <v/>
      </c>
      <c r="N28" s="194">
        <f t="shared" si="8"/>
        <v>0</v>
      </c>
      <c r="O28" s="194">
        <f t="shared" si="9"/>
        <v>0</v>
      </c>
    </row>
    <row r="29">
      <c r="C29" s="189" t="str">
        <f t="array" ref="C29">IF(B29="","",XLOOKUP(B29,DATOS!D30:D1000,DATOS!C30:C1000,0,0,1))</f>
        <v/>
      </c>
      <c r="D29" s="189" t="str">
        <f>IF(B29="","", SUMIFS(COMPRAS!$G$5:$G1000,COMPRAS!$E$5:$E1000,B29))</f>
        <v/>
      </c>
      <c r="E29" s="189" t="str">
        <f>IF(C29="","", SUMIFS(VENTAS!$F$5:$F1000,VENTAS!$D$5:$D1000,B29))</f>
        <v/>
      </c>
      <c r="F29" s="189" t="str">
        <f t="shared" si="3"/>
        <v/>
      </c>
      <c r="G29" s="189" t="str">
        <f>IF(B29="","",COUNTIFS(COMPRAS!$E$5:$E1000,B29))</f>
        <v/>
      </c>
      <c r="H29" s="304" t="str">
        <f t="shared" si="4"/>
        <v/>
      </c>
      <c r="I29" s="194" t="str">
        <f>IFERROR(IF(B29="","",AVERAGEIFS(VENTAS!$G$5:$G1000,VENTAS!$D$5:$D1000,B29)),0)</f>
        <v/>
      </c>
      <c r="J29" s="194" t="str">
        <f>IFERROR(IF(C29="","",AVERAGEIFS(COMPRAS!$T$5:$T1000,COMPRAS!$E$5:$E1000,B29)),0)</f>
        <v/>
      </c>
      <c r="K29" s="194">
        <f t="shared" si="5"/>
        <v>0</v>
      </c>
      <c r="L29" s="194" t="str">
        <f t="shared" si="6"/>
        <v/>
      </c>
      <c r="M29" s="304" t="str">
        <f t="shared" si="7"/>
        <v/>
      </c>
      <c r="N29" s="194">
        <f t="shared" si="8"/>
        <v>0</v>
      </c>
      <c r="O29" s="194">
        <f t="shared" si="9"/>
        <v>0</v>
      </c>
    </row>
    <row r="30">
      <c r="C30" s="189" t="str">
        <f t="array" ref="C30">IF(B30="","",XLOOKUP(B30,DATOS!D31:D1000,DATOS!C31:C1000,0,0,1))</f>
        <v/>
      </c>
      <c r="D30" s="189" t="str">
        <f>IF(B30="","", SUMIFS(COMPRAS!$G$5:$G1000,COMPRAS!$E$5:$E1000,B30))</f>
        <v/>
      </c>
      <c r="E30" s="189" t="str">
        <f>IF(C30="","", SUMIFS(VENTAS!$F$5:$F1000,VENTAS!$D$5:$D1000,B30))</f>
        <v/>
      </c>
      <c r="F30" s="189" t="str">
        <f t="shared" si="3"/>
        <v/>
      </c>
      <c r="G30" s="189" t="str">
        <f>IF(B30="","",COUNTIFS(COMPRAS!$E$5:$E1000,B30))</f>
        <v/>
      </c>
      <c r="H30" s="304" t="str">
        <f t="shared" si="4"/>
        <v/>
      </c>
      <c r="I30" s="194" t="str">
        <f>IFERROR(IF(B30="","",AVERAGEIFS(VENTAS!$G$5:$G1000,VENTAS!$D$5:$D1000,B30)),0)</f>
        <v/>
      </c>
      <c r="J30" s="194" t="str">
        <f>IFERROR(IF(C30="","",AVERAGEIFS(COMPRAS!$T$5:$T1000,COMPRAS!$E$5:$E1000,B30)),0)</f>
        <v/>
      </c>
      <c r="K30" s="194">
        <f t="shared" si="5"/>
        <v>0</v>
      </c>
      <c r="L30" s="194" t="str">
        <f t="shared" si="6"/>
        <v/>
      </c>
      <c r="M30" s="304" t="str">
        <f t="shared" si="7"/>
        <v/>
      </c>
      <c r="N30" s="194">
        <f t="shared" si="8"/>
        <v>0</v>
      </c>
      <c r="O30" s="194">
        <f t="shared" si="9"/>
        <v>0</v>
      </c>
    </row>
    <row r="31">
      <c r="C31" s="189" t="str">
        <f t="array" ref="C31">IF(B31="","",XLOOKUP(B31,DATOS!D32:D1000,DATOS!C32:C1000,0,0,1))</f>
        <v/>
      </c>
      <c r="D31" s="189" t="str">
        <f>IF(B31="","", SUMIFS(COMPRAS!$G$5:$G1000,COMPRAS!$E$5:$E1000,B31))</f>
        <v/>
      </c>
      <c r="E31" s="189" t="str">
        <f>IF(C31="","", SUMIFS(VENTAS!$F$5:$F1000,VENTAS!$D$5:$D1000,B31))</f>
        <v/>
      </c>
      <c r="F31" s="189" t="str">
        <f t="shared" si="3"/>
        <v/>
      </c>
      <c r="G31" s="189" t="str">
        <f>IF(B31="","",COUNTIFS(COMPRAS!$E$5:$E1000,B31))</f>
        <v/>
      </c>
      <c r="H31" s="304" t="str">
        <f t="shared" si="4"/>
        <v/>
      </c>
      <c r="I31" s="194" t="str">
        <f>IFERROR(IF(B31="","",AVERAGEIFS(VENTAS!$G$5:$G1000,VENTAS!$D$5:$D1000,B31)),0)</f>
        <v/>
      </c>
      <c r="J31" s="194" t="str">
        <f>IFERROR(IF(C31="","",AVERAGEIFS(COMPRAS!$T$5:$T1000,COMPRAS!$E$5:$E1000,B31)),0)</f>
        <v/>
      </c>
      <c r="K31" s="194">
        <f t="shared" si="5"/>
        <v>0</v>
      </c>
      <c r="L31" s="194" t="str">
        <f t="shared" si="6"/>
        <v/>
      </c>
      <c r="M31" s="304" t="str">
        <f t="shared" si="7"/>
        <v/>
      </c>
      <c r="N31" s="194">
        <f t="shared" si="8"/>
        <v>0</v>
      </c>
      <c r="O31" s="194">
        <f t="shared" si="9"/>
        <v>0</v>
      </c>
    </row>
    <row r="32">
      <c r="C32" s="189" t="str">
        <f t="array" ref="C32">IF(B32="","",XLOOKUP(B32,DATOS!D33:D1000,DATOS!C33:C1000,0,0,1))</f>
        <v/>
      </c>
      <c r="D32" s="189" t="str">
        <f>IF(B32="","", SUMIFS(COMPRAS!$G$5:$G1000,COMPRAS!$E$5:$E1000,B32))</f>
        <v/>
      </c>
      <c r="E32" s="189" t="str">
        <f>IF(C32="","", SUMIFS(VENTAS!$F$5:$F1000,VENTAS!$D$5:$D1000,B32))</f>
        <v/>
      </c>
      <c r="F32" s="189" t="str">
        <f t="shared" si="3"/>
        <v/>
      </c>
      <c r="G32" s="189" t="str">
        <f>IF(B32="","",COUNTIFS(COMPRAS!$E$5:$E1000,B32))</f>
        <v/>
      </c>
      <c r="H32" s="304" t="str">
        <f t="shared" si="4"/>
        <v/>
      </c>
      <c r="I32" s="194" t="str">
        <f>IFERROR(IF(B32="","",AVERAGEIFS(VENTAS!$G$5:$G1000,VENTAS!$D$5:$D1000,B32)),0)</f>
        <v/>
      </c>
      <c r="J32" s="194" t="str">
        <f>IFERROR(IF(C32="","",AVERAGEIFS(COMPRAS!$T$5:$T1000,COMPRAS!$E$5:$E1000,B32)),0)</f>
        <v/>
      </c>
      <c r="K32" s="194">
        <f t="shared" si="5"/>
        <v>0</v>
      </c>
      <c r="L32" s="194" t="str">
        <f t="shared" si="6"/>
        <v/>
      </c>
      <c r="M32" s="304" t="str">
        <f t="shared" si="7"/>
        <v/>
      </c>
      <c r="N32" s="194">
        <f t="shared" si="8"/>
        <v>0</v>
      </c>
      <c r="O32" s="194">
        <f t="shared" si="9"/>
        <v>0</v>
      </c>
    </row>
    <row r="33">
      <c r="C33" s="189" t="str">
        <f t="array" ref="C33">IF(B33="","",XLOOKUP(B33,DATOS!D34:D1000,DATOS!C34:C1000,0,0,1))</f>
        <v/>
      </c>
      <c r="D33" s="189" t="str">
        <f>IF(B33="","", SUMIFS(COMPRAS!$G$5:$G1000,COMPRAS!$E$5:$E1000,B33))</f>
        <v/>
      </c>
      <c r="E33" s="189" t="str">
        <f>IF(C33="","", SUMIFS(VENTAS!$F$5:$F1000,VENTAS!$D$5:$D1000,B33))</f>
        <v/>
      </c>
      <c r="F33" s="189" t="str">
        <f t="shared" si="3"/>
        <v/>
      </c>
      <c r="G33" s="189" t="str">
        <f>IF(B33="","",COUNTIFS(COMPRAS!$E$5:$E1000,B33))</f>
        <v/>
      </c>
      <c r="H33" s="304" t="str">
        <f t="shared" si="4"/>
        <v/>
      </c>
      <c r="I33" s="194" t="str">
        <f>IFERROR(IF(B33="","",AVERAGEIFS(VENTAS!$G$5:$G1000,VENTAS!$D$5:$D1000,B33)),0)</f>
        <v/>
      </c>
      <c r="J33" s="194" t="str">
        <f>IFERROR(IF(C33="","",AVERAGEIFS(COMPRAS!$T$5:$T1000,COMPRAS!$E$5:$E1000,B33)),0)</f>
        <v/>
      </c>
      <c r="K33" s="194">
        <f t="shared" si="5"/>
        <v>0</v>
      </c>
      <c r="L33" s="194" t="str">
        <f t="shared" si="6"/>
        <v/>
      </c>
      <c r="M33" s="304" t="str">
        <f t="shared" si="7"/>
        <v/>
      </c>
      <c r="N33" s="194">
        <f t="shared" si="8"/>
        <v>0</v>
      </c>
      <c r="O33" s="194">
        <f t="shared" si="9"/>
        <v>0</v>
      </c>
    </row>
    <row r="34">
      <c r="C34" s="189" t="str">
        <f t="array" ref="C34">IF(B34="","",XLOOKUP(B34,DATOS!D35:D1000,DATOS!C35:C1000,0,0,1))</f>
        <v/>
      </c>
      <c r="D34" s="189" t="str">
        <f>IF(B34="","", SUMIFS(COMPRAS!$G$5:$G1000,COMPRAS!$E$5:$E1000,B34))</f>
        <v/>
      </c>
      <c r="E34" s="189" t="str">
        <f>IF(C34="","", SUMIFS(VENTAS!$F$5:$F1000,VENTAS!$D$5:$D1000,B34))</f>
        <v/>
      </c>
      <c r="F34" s="189" t="str">
        <f t="shared" si="3"/>
        <v/>
      </c>
      <c r="G34" s="189" t="str">
        <f>IF(B34="","",COUNTIFS(COMPRAS!$E$5:$E1000,B34))</f>
        <v/>
      </c>
      <c r="H34" s="304" t="str">
        <f t="shared" si="4"/>
        <v/>
      </c>
      <c r="I34" s="194" t="str">
        <f>IFERROR(IF(B34="","",AVERAGEIFS(VENTAS!$G$5:$G1000,VENTAS!$D$5:$D1000,B34)),0)</f>
        <v/>
      </c>
      <c r="J34" s="194" t="str">
        <f>IFERROR(IF(C34="","",AVERAGEIFS(COMPRAS!$T$5:$T1000,COMPRAS!$E$5:$E1000,B34)),0)</f>
        <v/>
      </c>
      <c r="K34" s="194">
        <f t="shared" si="5"/>
        <v>0</v>
      </c>
      <c r="L34" s="194" t="str">
        <f t="shared" si="6"/>
        <v/>
      </c>
      <c r="M34" s="304" t="str">
        <f t="shared" si="7"/>
        <v/>
      </c>
      <c r="N34" s="194">
        <f t="shared" si="8"/>
        <v>0</v>
      </c>
      <c r="O34" s="194">
        <f t="shared" si="9"/>
        <v>0</v>
      </c>
    </row>
    <row r="35">
      <c r="C35" s="189" t="str">
        <f t="array" ref="C35">IF(B35="","",XLOOKUP(B35,DATOS!D36:D1000,DATOS!C36:C1000,0,0,1))</f>
        <v/>
      </c>
      <c r="D35" s="189" t="str">
        <f>IF(B35="","", SUMIFS(COMPRAS!$G$5:$G1000,COMPRAS!$E$5:$E1000,B35))</f>
        <v/>
      </c>
      <c r="E35" s="189" t="str">
        <f>IF(C35="","", SUMIFS(VENTAS!$F$5:$F1000,VENTAS!$D$5:$D1000,B35))</f>
        <v/>
      </c>
      <c r="F35" s="189" t="str">
        <f t="shared" si="3"/>
        <v/>
      </c>
      <c r="G35" s="189" t="str">
        <f>IF(B35="","",COUNTIFS(COMPRAS!$E$5:$E1000,B35))</f>
        <v/>
      </c>
      <c r="H35" s="304" t="str">
        <f t="shared" si="4"/>
        <v/>
      </c>
      <c r="I35" s="194" t="str">
        <f>IFERROR(IF(B35="","",AVERAGEIFS(VENTAS!$G$5:$G1000,VENTAS!$D$5:$D1000,B35)),0)</f>
        <v/>
      </c>
      <c r="J35" s="194" t="str">
        <f>IFERROR(IF(C35="","",AVERAGEIFS(COMPRAS!$T$5:$T1000,COMPRAS!$E$5:$E1000,B35)),0)</f>
        <v/>
      </c>
      <c r="K35" s="194">
        <f t="shared" si="5"/>
        <v>0</v>
      </c>
      <c r="L35" s="194" t="str">
        <f t="shared" si="6"/>
        <v/>
      </c>
      <c r="M35" s="304" t="str">
        <f t="shared" si="7"/>
        <v/>
      </c>
      <c r="N35" s="194">
        <f t="shared" si="8"/>
        <v>0</v>
      </c>
      <c r="O35" s="194">
        <f t="shared" si="9"/>
        <v>0</v>
      </c>
    </row>
    <row r="36">
      <c r="C36" s="189" t="str">
        <f t="array" ref="C36">IF(B36="","",XLOOKUP(B36,DATOS!D37:D1000,DATOS!C37:C1000,0,0,1))</f>
        <v/>
      </c>
      <c r="D36" s="189" t="str">
        <f>IF(B36="","", SUMIFS(COMPRAS!$G$5:$G1000,COMPRAS!$E$5:$E1000,B36))</f>
        <v/>
      </c>
      <c r="E36" s="189" t="str">
        <f>IF(C36="","", SUMIFS(VENTAS!$F$5:$F1000,VENTAS!$D$5:$D1000,B36))</f>
        <v/>
      </c>
      <c r="F36" s="189" t="str">
        <f t="shared" si="3"/>
        <v/>
      </c>
      <c r="G36" s="189" t="str">
        <f>IF(B36="","",COUNTIFS(COMPRAS!$E$5:$E1000,B36))</f>
        <v/>
      </c>
      <c r="H36" s="304" t="str">
        <f t="shared" si="4"/>
        <v/>
      </c>
      <c r="I36" s="194" t="str">
        <f>IFERROR(IF(B36="","",AVERAGEIFS(VENTAS!$G$5:$G1000,VENTAS!$D$5:$D1000,B36)),0)</f>
        <v/>
      </c>
      <c r="J36" s="194" t="str">
        <f>IFERROR(IF(C36="","",AVERAGEIFS(COMPRAS!$T$5:$T1000,COMPRAS!$E$5:$E1000,B36)),0)</f>
        <v/>
      </c>
      <c r="K36" s="194">
        <f t="shared" si="5"/>
        <v>0</v>
      </c>
      <c r="L36" s="194" t="str">
        <f t="shared" si="6"/>
        <v/>
      </c>
      <c r="M36" s="304" t="str">
        <f t="shared" si="7"/>
        <v/>
      </c>
      <c r="N36" s="194">
        <f t="shared" si="8"/>
        <v>0</v>
      </c>
      <c r="O36" s="194">
        <f t="shared" si="9"/>
        <v>0</v>
      </c>
    </row>
    <row r="37">
      <c r="C37" s="189" t="str">
        <f t="array" ref="C37">IF(B37="","",XLOOKUP(B37,DATOS!D38:D1000,DATOS!C38:C1000,0,0,1))</f>
        <v/>
      </c>
      <c r="D37" s="189" t="str">
        <f>IF(B37="","", SUMIFS(COMPRAS!$G$5:$G1000,COMPRAS!$E$5:$E1000,B37))</f>
        <v/>
      </c>
      <c r="E37" s="189" t="str">
        <f>IF(C37="","", SUMIFS(VENTAS!$F$5:$F1000,VENTAS!$D$5:$D1000,B37))</f>
        <v/>
      </c>
      <c r="F37" s="189" t="str">
        <f t="shared" si="3"/>
        <v/>
      </c>
      <c r="G37" s="189" t="str">
        <f>IF(B37="","",COUNTIFS(COMPRAS!$E$5:$E1000,B37))</f>
        <v/>
      </c>
      <c r="H37" s="304" t="str">
        <f t="shared" si="4"/>
        <v/>
      </c>
      <c r="I37" s="194" t="str">
        <f>IFERROR(IF(B37="","",AVERAGEIFS(VENTAS!$G$5:$G1000,VENTAS!$D$5:$D1000,B37)),0)</f>
        <v/>
      </c>
      <c r="J37" s="194" t="str">
        <f>IFERROR(IF(C37="","",AVERAGEIFS(COMPRAS!$T$5:$T1000,COMPRAS!$E$5:$E1000,B37)),0)</f>
        <v/>
      </c>
      <c r="K37" s="194">
        <f t="shared" si="5"/>
        <v>0</v>
      </c>
      <c r="L37" s="194" t="str">
        <f t="shared" si="6"/>
        <v/>
      </c>
      <c r="M37" s="304" t="str">
        <f t="shared" si="7"/>
        <v/>
      </c>
      <c r="N37" s="194">
        <f t="shared" si="8"/>
        <v>0</v>
      </c>
      <c r="O37" s="194">
        <f t="shared" si="9"/>
        <v>0</v>
      </c>
    </row>
    <row r="38">
      <c r="C38" s="189" t="str">
        <f t="array" ref="C38">IF(B38="","",XLOOKUP(B38,DATOS!D39:D1000,DATOS!C39:C1000,0,0,1))</f>
        <v/>
      </c>
      <c r="D38" s="189" t="str">
        <f>IF(B38="","", SUMIFS(COMPRAS!$G$5:$G1000,COMPRAS!$E$5:$E1000,B38))</f>
        <v/>
      </c>
      <c r="E38" s="189" t="str">
        <f>IF(C38="","", SUMIFS(VENTAS!$F$5:$F1000,VENTAS!$D$5:$D1000,B38))</f>
        <v/>
      </c>
      <c r="F38" s="189" t="str">
        <f t="shared" si="3"/>
        <v/>
      </c>
      <c r="G38" s="189" t="str">
        <f>IF(B38="","",COUNTIFS(COMPRAS!$E$5:$E1000,B38))</f>
        <v/>
      </c>
      <c r="H38" s="304" t="str">
        <f t="shared" si="4"/>
        <v/>
      </c>
      <c r="I38" s="194" t="str">
        <f>IFERROR(IF(B38="","",AVERAGEIFS(VENTAS!$G$5:$G1000,VENTAS!$D$5:$D1000,B38)),0)</f>
        <v/>
      </c>
      <c r="J38" s="194" t="str">
        <f>IFERROR(IF(C38="","",AVERAGEIFS(COMPRAS!$T$5:$T1000,COMPRAS!$E$5:$E1000,B38)),0)</f>
        <v/>
      </c>
      <c r="K38" s="194">
        <f t="shared" si="5"/>
        <v>0</v>
      </c>
      <c r="L38" s="194" t="str">
        <f t="shared" si="6"/>
        <v/>
      </c>
      <c r="M38" s="304" t="str">
        <f t="shared" si="7"/>
        <v/>
      </c>
      <c r="N38" s="194">
        <f t="shared" si="8"/>
        <v>0</v>
      </c>
      <c r="O38" s="194">
        <f t="shared" si="9"/>
        <v>0</v>
      </c>
    </row>
    <row r="39">
      <c r="C39" s="189" t="str">
        <f t="array" ref="C39">IF(B39="","",XLOOKUP(B39,DATOS!D40:D1000,DATOS!C40:C1000,0,0,1))</f>
        <v/>
      </c>
      <c r="D39" s="189" t="str">
        <f>IF(B39="","", SUMIFS(COMPRAS!$G$5:$G1000,COMPRAS!$E$5:$E1000,B39))</f>
        <v/>
      </c>
      <c r="E39" s="189" t="str">
        <f>IF(C39="","", SUMIFS(VENTAS!$F$5:$F1000,VENTAS!$D$5:$D1000,B39))</f>
        <v/>
      </c>
      <c r="F39" s="189" t="str">
        <f t="shared" si="3"/>
        <v/>
      </c>
      <c r="G39" s="189" t="str">
        <f>IF(B39="","",COUNTIFS(COMPRAS!$E$5:$E1000,B39))</f>
        <v/>
      </c>
      <c r="H39" s="304" t="str">
        <f t="shared" si="4"/>
        <v/>
      </c>
      <c r="I39" s="194" t="str">
        <f>IFERROR(IF(B39="","",AVERAGEIFS(VENTAS!$G$5:$G1000,VENTAS!$D$5:$D1000,B39)),0)</f>
        <v/>
      </c>
      <c r="J39" s="194" t="str">
        <f>IFERROR(IF(C39="","",AVERAGEIFS(COMPRAS!$T$5:$T1000,COMPRAS!$E$5:$E1000,B39)),0)</f>
        <v/>
      </c>
      <c r="K39" s="194">
        <f t="shared" si="5"/>
        <v>0</v>
      </c>
      <c r="L39" s="194" t="str">
        <f t="shared" si="6"/>
        <v/>
      </c>
      <c r="M39" s="304" t="str">
        <f t="shared" si="7"/>
        <v/>
      </c>
      <c r="N39" s="194">
        <f t="shared" si="8"/>
        <v>0</v>
      </c>
      <c r="O39" s="194">
        <f t="shared" si="9"/>
        <v>0</v>
      </c>
    </row>
    <row r="40">
      <c r="C40" s="189" t="str">
        <f t="array" ref="C40">IF(B40="","",XLOOKUP(B40,DATOS!D41:D1000,DATOS!C41:C1000,0,0,1))</f>
        <v/>
      </c>
      <c r="D40" s="189" t="str">
        <f>IF(B40="","", SUMIFS(COMPRAS!$G$5:$G1000,COMPRAS!$E$5:$E1000,B40))</f>
        <v/>
      </c>
      <c r="E40" s="189" t="str">
        <f>IF(C40="","", SUMIFS(VENTAS!$F$5:$F1000,VENTAS!$D$5:$D1000,B40))</f>
        <v/>
      </c>
      <c r="F40" s="189" t="str">
        <f t="shared" si="3"/>
        <v/>
      </c>
      <c r="G40" s="189" t="str">
        <f>IF(B40="","",COUNTIFS(COMPRAS!$E$5:$E1000,B40))</f>
        <v/>
      </c>
      <c r="H40" s="304" t="str">
        <f t="shared" si="4"/>
        <v/>
      </c>
      <c r="I40" s="194" t="str">
        <f>IFERROR(IF(B40="","",AVERAGEIFS(VENTAS!$G$5:$G1000,VENTAS!$D$5:$D1000,B40)),0)</f>
        <v/>
      </c>
      <c r="J40" s="194" t="str">
        <f>IFERROR(IF(C40="","",AVERAGEIFS(COMPRAS!$T$5:$T1000,COMPRAS!$E$5:$E1000,B40)),0)</f>
        <v/>
      </c>
      <c r="K40" s="194">
        <f t="shared" si="5"/>
        <v>0</v>
      </c>
      <c r="L40" s="194" t="str">
        <f t="shared" si="6"/>
        <v/>
      </c>
      <c r="M40" s="304" t="str">
        <f t="shared" si="7"/>
        <v/>
      </c>
      <c r="N40" s="194">
        <f t="shared" si="8"/>
        <v>0</v>
      </c>
      <c r="O40" s="194">
        <f t="shared" si="9"/>
        <v>0</v>
      </c>
    </row>
    <row r="41">
      <c r="C41" s="189" t="str">
        <f t="array" ref="C41">IF(B41="","",XLOOKUP(B41,DATOS!D42:D1000,DATOS!C42:C1000,0,0,1))</f>
        <v/>
      </c>
      <c r="D41" s="189" t="str">
        <f>IF(B41="","", SUMIFS(COMPRAS!$G$5:$G1000,COMPRAS!$E$5:$E1000,B41))</f>
        <v/>
      </c>
      <c r="E41" s="189" t="str">
        <f>IF(C41="","", SUMIFS(VENTAS!$F$5:$F1000,VENTAS!$D$5:$D1000,B41))</f>
        <v/>
      </c>
      <c r="F41" s="189" t="str">
        <f t="shared" si="3"/>
        <v/>
      </c>
      <c r="G41" s="189" t="str">
        <f>IF(B41="","",COUNTIFS(COMPRAS!$E$5:$E1000,B41))</f>
        <v/>
      </c>
      <c r="H41" s="304" t="str">
        <f t="shared" si="4"/>
        <v/>
      </c>
      <c r="I41" s="194" t="str">
        <f>IFERROR(IF(B41="","",AVERAGEIFS(VENTAS!$G$5:$G1000,VENTAS!$D$5:$D1000,B41)),0)</f>
        <v/>
      </c>
      <c r="J41" s="194" t="str">
        <f>IFERROR(IF(C41="","",AVERAGEIFS(COMPRAS!$T$5:$T1000,COMPRAS!$E$5:$E1000,B41)),0)</f>
        <v/>
      </c>
      <c r="K41" s="194">
        <f t="shared" si="5"/>
        <v>0</v>
      </c>
      <c r="L41" s="194" t="str">
        <f t="shared" si="6"/>
        <v/>
      </c>
      <c r="M41" s="304" t="str">
        <f t="shared" si="7"/>
        <v/>
      </c>
      <c r="N41" s="194">
        <f t="shared" si="8"/>
        <v>0</v>
      </c>
      <c r="O41" s="194">
        <f t="shared" si="9"/>
        <v>0</v>
      </c>
    </row>
    <row r="42">
      <c r="C42" s="189" t="str">
        <f t="array" ref="C42">IF(B42="","",XLOOKUP(B42,DATOS!D43:D1000,DATOS!C43:C1000,0,0,1))</f>
        <v/>
      </c>
      <c r="D42" s="189" t="str">
        <f>IF(B42="","", SUMIFS(COMPRAS!$G$5:$G1000,COMPRAS!$E$5:$E1000,B42))</f>
        <v/>
      </c>
      <c r="E42" s="189" t="str">
        <f>IF(C42="","", SUMIFS(VENTAS!$F$5:$F1000,VENTAS!$D$5:$D1000,B42))</f>
        <v/>
      </c>
      <c r="F42" s="189" t="str">
        <f t="shared" si="3"/>
        <v/>
      </c>
      <c r="G42" s="189" t="str">
        <f>IF(B42="","",COUNTIFS(COMPRAS!$E$5:$E1000,B42))</f>
        <v/>
      </c>
      <c r="H42" s="304" t="str">
        <f t="shared" si="4"/>
        <v/>
      </c>
      <c r="I42" s="194" t="str">
        <f>IFERROR(IF(B42="","",AVERAGEIFS(VENTAS!$G$5:$G1000,VENTAS!$D$5:$D1000,B42)),0)</f>
        <v/>
      </c>
      <c r="J42" s="194" t="str">
        <f>IFERROR(IF(C42="","",AVERAGEIFS(COMPRAS!$T$5:$T1000,COMPRAS!$E$5:$E1000,B42)),0)</f>
        <v/>
      </c>
      <c r="K42" s="194">
        <f t="shared" si="5"/>
        <v>0</v>
      </c>
      <c r="L42" s="194" t="str">
        <f t="shared" si="6"/>
        <v/>
      </c>
      <c r="M42" s="304" t="str">
        <f t="shared" si="7"/>
        <v/>
      </c>
      <c r="N42" s="194">
        <f t="shared" si="8"/>
        <v>0</v>
      </c>
      <c r="O42" s="194">
        <f t="shared" si="9"/>
        <v>0</v>
      </c>
    </row>
    <row r="43">
      <c r="C43" s="189" t="str">
        <f t="array" ref="C43">IF(B43="","",XLOOKUP(B43,DATOS!D44:D1000,DATOS!C44:C1000,0,0,1))</f>
        <v/>
      </c>
      <c r="D43" s="189" t="str">
        <f>IF(B43="","", SUMIFS(COMPRAS!$G$5:$G1000,COMPRAS!$E$5:$E1000,B43))</f>
        <v/>
      </c>
      <c r="E43" s="189" t="str">
        <f>IF(C43="","", SUMIFS(VENTAS!$F$5:$F1000,VENTAS!$D$5:$D1000,B43))</f>
        <v/>
      </c>
      <c r="F43" s="189" t="str">
        <f t="shared" si="3"/>
        <v/>
      </c>
      <c r="G43" s="189" t="str">
        <f>IF(B43="","",COUNTIFS(COMPRAS!$E$5:$E1000,B43))</f>
        <v/>
      </c>
      <c r="H43" s="304" t="str">
        <f t="shared" si="4"/>
        <v/>
      </c>
      <c r="I43" s="194" t="str">
        <f>IFERROR(IF(B43="","",AVERAGEIFS(VENTAS!$G$5:$G1000,VENTAS!$D$5:$D1000,B43)),0)</f>
        <v/>
      </c>
      <c r="J43" s="194" t="str">
        <f>IFERROR(IF(C43="","",AVERAGEIFS(COMPRAS!$T$5:$T1000,COMPRAS!$E$5:$E1000,B43)),0)</f>
        <v/>
      </c>
      <c r="K43" s="194">
        <f t="shared" si="5"/>
        <v>0</v>
      </c>
      <c r="L43" s="194" t="str">
        <f t="shared" si="6"/>
        <v/>
      </c>
      <c r="M43" s="304" t="str">
        <f t="shared" si="7"/>
        <v/>
      </c>
      <c r="N43" s="194">
        <f t="shared" si="8"/>
        <v>0</v>
      </c>
      <c r="O43" s="194">
        <f t="shared" si="9"/>
        <v>0</v>
      </c>
    </row>
    <row r="44">
      <c r="C44" s="189" t="str">
        <f t="array" ref="C44">IF(B44="","",XLOOKUP(B44,DATOS!D45:D1000,DATOS!C45:C1000,0,0,1))</f>
        <v/>
      </c>
      <c r="D44" s="189" t="str">
        <f>IF(B44="","", SUMIFS(COMPRAS!$G$5:$G1000,COMPRAS!$E$5:$E1000,B44))</f>
        <v/>
      </c>
      <c r="E44" s="189" t="str">
        <f>IF(C44="","", SUMIFS(VENTAS!$F$5:$F1000,VENTAS!$D$5:$D1000,B44))</f>
        <v/>
      </c>
      <c r="F44" s="189" t="str">
        <f t="shared" si="3"/>
        <v/>
      </c>
      <c r="G44" s="189" t="str">
        <f>IF(B44="","",COUNTIFS(COMPRAS!$E$5:$E1000,B44))</f>
        <v/>
      </c>
      <c r="H44" s="304" t="str">
        <f t="shared" si="4"/>
        <v/>
      </c>
      <c r="I44" s="194" t="str">
        <f>IFERROR(IF(B44="","",AVERAGEIFS(VENTAS!$G$5:$G1000,VENTAS!$D$5:$D1000,B44)),0)</f>
        <v/>
      </c>
      <c r="J44" s="194" t="str">
        <f>IFERROR(IF(C44="","",AVERAGEIFS(COMPRAS!$T$5:$T1000,COMPRAS!$E$5:$E1000,B44)),0)</f>
        <v/>
      </c>
      <c r="K44" s="194">
        <f t="shared" si="5"/>
        <v>0</v>
      </c>
      <c r="L44" s="194" t="str">
        <f t="shared" si="6"/>
        <v/>
      </c>
      <c r="M44" s="304" t="str">
        <f t="shared" si="7"/>
        <v/>
      </c>
      <c r="N44" s="194">
        <f t="shared" si="8"/>
        <v>0</v>
      </c>
      <c r="O44" s="194">
        <f t="shared" si="9"/>
        <v>0</v>
      </c>
    </row>
    <row r="45">
      <c r="C45" s="189" t="str">
        <f t="array" ref="C45">IF(B45="","",XLOOKUP(B45,DATOS!D46:D1000,DATOS!C46:C1000,0,0,1))</f>
        <v/>
      </c>
      <c r="D45" s="189" t="str">
        <f>IF(B45="","", SUMIFS(COMPRAS!$G$5:$G1000,COMPRAS!$E$5:$E1000,B45))</f>
        <v/>
      </c>
      <c r="E45" s="189" t="str">
        <f>IF(C45="","", SUMIFS(VENTAS!$F$5:$F1000,VENTAS!$D$5:$D1000,B45))</f>
        <v/>
      </c>
      <c r="F45" s="189" t="str">
        <f t="shared" si="3"/>
        <v/>
      </c>
      <c r="G45" s="189" t="str">
        <f>IF(B45="","",COUNTIFS(COMPRAS!$E$5:$E1000,B45))</f>
        <v/>
      </c>
      <c r="H45" s="304" t="str">
        <f t="shared" si="4"/>
        <v/>
      </c>
      <c r="I45" s="194" t="str">
        <f>IFERROR(IF(B45="","",AVERAGEIFS(VENTAS!$G$5:$G1000,VENTAS!$D$5:$D1000,B45)),0)</f>
        <v/>
      </c>
      <c r="J45" s="194" t="str">
        <f>IFERROR(IF(C45="","",AVERAGEIFS(COMPRAS!$T$5:$T1000,COMPRAS!$E$5:$E1000,B45)),0)</f>
        <v/>
      </c>
      <c r="K45" s="194">
        <f t="shared" si="5"/>
        <v>0</v>
      </c>
      <c r="L45" s="194" t="str">
        <f t="shared" si="6"/>
        <v/>
      </c>
      <c r="M45" s="304" t="str">
        <f t="shared" si="7"/>
        <v/>
      </c>
      <c r="N45" s="194">
        <f t="shared" si="8"/>
        <v>0</v>
      </c>
      <c r="O45" s="194">
        <f t="shared" si="9"/>
        <v>0</v>
      </c>
    </row>
    <row r="46">
      <c r="C46" s="189" t="str">
        <f t="array" ref="C46">IF(B46="","",XLOOKUP(B46,DATOS!D47:D1000,DATOS!C47:C1000,0,0,1))</f>
        <v/>
      </c>
      <c r="D46" s="189" t="str">
        <f>IF(B46="","", SUMIFS(COMPRAS!$G$5:$G1000,COMPRAS!$E$5:$E1000,B46))</f>
        <v/>
      </c>
      <c r="E46" s="189" t="str">
        <f>IF(C46="","", SUMIFS(VENTAS!$F$5:$F1000,VENTAS!$D$5:$D1000,B46))</f>
        <v/>
      </c>
      <c r="F46" s="189" t="str">
        <f t="shared" si="3"/>
        <v/>
      </c>
      <c r="G46" s="189" t="str">
        <f>IF(B46="","",COUNTIFS(COMPRAS!$E$5:$E1000,B46))</f>
        <v/>
      </c>
      <c r="H46" s="304" t="str">
        <f t="shared" si="4"/>
        <v/>
      </c>
      <c r="I46" s="194" t="str">
        <f>IFERROR(IF(B46="","",AVERAGEIFS(VENTAS!$G$5:$G1000,VENTAS!$D$5:$D1000,B46)),0)</f>
        <v/>
      </c>
      <c r="J46" s="194" t="str">
        <f>IFERROR(IF(C46="","",AVERAGEIFS(COMPRAS!$T$5:$T1000,COMPRAS!$E$5:$E1000,B46)),0)</f>
        <v/>
      </c>
      <c r="K46" s="194">
        <f t="shared" si="5"/>
        <v>0</v>
      </c>
      <c r="L46" s="194" t="str">
        <f t="shared" si="6"/>
        <v/>
      </c>
      <c r="M46" s="304" t="str">
        <f t="shared" si="7"/>
        <v/>
      </c>
      <c r="N46" s="194">
        <f t="shared" si="8"/>
        <v>0</v>
      </c>
      <c r="O46" s="194">
        <f t="shared" si="9"/>
        <v>0</v>
      </c>
    </row>
    <row r="47">
      <c r="C47" s="189" t="str">
        <f t="array" ref="C47">IF(B47="","",XLOOKUP(B47,DATOS!D48:D1000,DATOS!C48:C1000,0,0,1))</f>
        <v/>
      </c>
      <c r="D47" s="189" t="str">
        <f>IF(B47="","", SUMIFS(COMPRAS!$G$5:$G1000,COMPRAS!$E$5:$E1000,B47))</f>
        <v/>
      </c>
      <c r="E47" s="189" t="str">
        <f>IF(C47="","", SUMIFS(VENTAS!$F$5:$F1000,VENTAS!$D$5:$D1000,B47))</f>
        <v/>
      </c>
      <c r="F47" s="189" t="str">
        <f t="shared" si="3"/>
        <v/>
      </c>
      <c r="G47" s="189" t="str">
        <f>IF(B47="","",COUNTIFS(COMPRAS!$E$5:$E1000,B47))</f>
        <v/>
      </c>
      <c r="H47" s="304" t="str">
        <f t="shared" si="4"/>
        <v/>
      </c>
      <c r="I47" s="194" t="str">
        <f>IFERROR(IF(B47="","",AVERAGEIFS(VENTAS!$G$5:$G1000,VENTAS!$D$5:$D1000,B47)),0)</f>
        <v/>
      </c>
      <c r="J47" s="194" t="str">
        <f>IFERROR(IF(C47="","",AVERAGEIFS(COMPRAS!$T$5:$T1000,COMPRAS!$E$5:$E1000,B47)),0)</f>
        <v/>
      </c>
      <c r="K47" s="194">
        <f t="shared" si="5"/>
        <v>0</v>
      </c>
      <c r="L47" s="194" t="str">
        <f t="shared" si="6"/>
        <v/>
      </c>
      <c r="M47" s="304" t="str">
        <f t="shared" si="7"/>
        <v/>
      </c>
      <c r="N47" s="194">
        <f t="shared" si="8"/>
        <v>0</v>
      </c>
      <c r="O47" s="194">
        <f t="shared" si="9"/>
        <v>0</v>
      </c>
    </row>
    <row r="48">
      <c r="C48" s="189" t="str">
        <f t="array" ref="C48">IF(B48="","",XLOOKUP(B48,DATOS!D49:D1000,DATOS!C49:C1000,0,0,1))</f>
        <v/>
      </c>
      <c r="D48" s="189" t="str">
        <f>IF(B48="","", SUMIFS(COMPRAS!$G$5:$G1000,COMPRAS!$E$5:$E1000,B48))</f>
        <v/>
      </c>
      <c r="E48" s="189" t="str">
        <f>IF(C48="","", SUMIFS(VENTAS!$F$5:$F1000,VENTAS!$D$5:$D1000,B48))</f>
        <v/>
      </c>
      <c r="F48" s="189" t="str">
        <f t="shared" si="3"/>
        <v/>
      </c>
      <c r="G48" s="189" t="str">
        <f>IF(B48="","",COUNTIFS(COMPRAS!$E$5:$E1000,B48))</f>
        <v/>
      </c>
      <c r="H48" s="304" t="str">
        <f t="shared" si="4"/>
        <v/>
      </c>
      <c r="I48" s="194" t="str">
        <f>IFERROR(IF(B48="","",AVERAGEIFS(VENTAS!$G$5:$G1000,VENTAS!$D$5:$D1000,B48)),0)</f>
        <v/>
      </c>
      <c r="J48" s="194" t="str">
        <f>IFERROR(IF(C48="","",AVERAGEIFS(COMPRAS!$T$5:$T1000,COMPRAS!$E$5:$E1000,B48)),0)</f>
        <v/>
      </c>
      <c r="K48" s="194">
        <f t="shared" si="5"/>
        <v>0</v>
      </c>
      <c r="L48" s="194" t="str">
        <f t="shared" si="6"/>
        <v/>
      </c>
      <c r="M48" s="304" t="str">
        <f t="shared" si="7"/>
        <v/>
      </c>
      <c r="N48" s="194">
        <f t="shared" si="8"/>
        <v>0</v>
      </c>
      <c r="O48" s="194">
        <f t="shared" si="9"/>
        <v>0</v>
      </c>
    </row>
    <row r="49">
      <c r="C49" s="189" t="str">
        <f t="array" ref="C49">IF(B49="","",XLOOKUP(B49,DATOS!D50:D1000,DATOS!C50:C1000,0,0,1))</f>
        <v/>
      </c>
      <c r="D49" s="189" t="str">
        <f>IF(B49="","", SUMIFS(COMPRAS!$G$5:$G1000,COMPRAS!$E$5:$E1000,B49))</f>
        <v/>
      </c>
      <c r="E49" s="189" t="str">
        <f>IF(C49="","", SUMIFS(VENTAS!$F$5:$F1000,VENTAS!$D$5:$D1000,B49))</f>
        <v/>
      </c>
      <c r="F49" s="189" t="str">
        <f t="shared" si="3"/>
        <v/>
      </c>
      <c r="G49" s="189" t="str">
        <f>IF(B49="","",COUNTIFS(COMPRAS!$E$5:$E1000,B49))</f>
        <v/>
      </c>
      <c r="H49" s="304" t="str">
        <f t="shared" si="4"/>
        <v/>
      </c>
      <c r="I49" s="194" t="str">
        <f>IFERROR(IF(B49="","",AVERAGEIFS(VENTAS!$G$5:$G1000,VENTAS!$D$5:$D1000,B49)),0)</f>
        <v/>
      </c>
      <c r="J49" s="194" t="str">
        <f>IFERROR(IF(C49="","",AVERAGEIFS(COMPRAS!$T$5:$T1000,COMPRAS!$E$5:$E1000,B49)),0)</f>
        <v/>
      </c>
      <c r="K49" s="194">
        <f t="shared" si="5"/>
        <v>0</v>
      </c>
      <c r="L49" s="194" t="str">
        <f t="shared" si="6"/>
        <v/>
      </c>
      <c r="M49" s="304" t="str">
        <f t="shared" si="7"/>
        <v/>
      </c>
      <c r="N49" s="194">
        <f t="shared" si="8"/>
        <v>0</v>
      </c>
      <c r="O49" s="194">
        <f t="shared" si="9"/>
        <v>0</v>
      </c>
    </row>
    <row r="50">
      <c r="C50" s="189" t="str">
        <f t="array" ref="C50">IF(B50="","",XLOOKUP(B50,DATOS!D51:D1000,DATOS!C51:C1000,0,0,1))</f>
        <v/>
      </c>
      <c r="D50" s="189" t="str">
        <f>IF(B50="","", SUMIFS(COMPRAS!$G$5:$G1000,COMPRAS!$E$5:$E1000,B50))</f>
        <v/>
      </c>
      <c r="E50" s="189" t="str">
        <f>IF(C50="","", SUMIFS(VENTAS!$F$5:$F1000,VENTAS!$D$5:$D1000,B50))</f>
        <v/>
      </c>
      <c r="F50" s="189" t="str">
        <f t="shared" si="3"/>
        <v/>
      </c>
      <c r="G50" s="189" t="str">
        <f>IF(B50="","",COUNTIFS(COMPRAS!$E$5:$E1000,B50))</f>
        <v/>
      </c>
      <c r="H50" s="304" t="str">
        <f t="shared" si="4"/>
        <v/>
      </c>
      <c r="I50" s="194" t="str">
        <f>IFERROR(IF(B50="","",AVERAGEIFS(VENTAS!$G$5:$G1000,VENTAS!$D$5:$D1000,B50)),0)</f>
        <v/>
      </c>
      <c r="J50" s="194" t="str">
        <f>IFERROR(IF(C50="","",AVERAGEIFS(COMPRAS!$T$5:$T1000,COMPRAS!$E$5:$E1000,B50)),0)</f>
        <v/>
      </c>
      <c r="K50" s="194">
        <f t="shared" si="5"/>
        <v>0</v>
      </c>
      <c r="L50" s="194" t="str">
        <f t="shared" si="6"/>
        <v/>
      </c>
      <c r="M50" s="304" t="str">
        <f t="shared" si="7"/>
        <v/>
      </c>
      <c r="N50" s="194">
        <f t="shared" si="8"/>
        <v>0</v>
      </c>
      <c r="O50" s="194">
        <f t="shared" si="9"/>
        <v>0</v>
      </c>
    </row>
    <row r="51">
      <c r="C51" s="189" t="str">
        <f t="array" ref="C51">IF(B51="","",XLOOKUP(B51,DATOS!D52:D1000,DATOS!C52:C1000,0,0,1))</f>
        <v/>
      </c>
      <c r="D51" s="189" t="str">
        <f>IF(B51="","", SUMIFS(COMPRAS!$G$5:$G1000,COMPRAS!$E$5:$E1000,B51))</f>
        <v/>
      </c>
      <c r="E51" s="189" t="str">
        <f>IF(C51="","", SUMIFS(VENTAS!$F$5:$F1000,VENTAS!$D$5:$D1000,B51))</f>
        <v/>
      </c>
      <c r="F51" s="189" t="str">
        <f t="shared" si="3"/>
        <v/>
      </c>
      <c r="G51" s="189" t="str">
        <f>IF(B51="","",COUNTIFS(COMPRAS!$E$5:$E1000,B51))</f>
        <v/>
      </c>
      <c r="H51" s="304" t="str">
        <f t="shared" si="4"/>
        <v/>
      </c>
      <c r="I51" s="194" t="str">
        <f>IFERROR(IF(B51="","",AVERAGEIFS(VENTAS!$G$5:$G1000,VENTAS!$D$5:$D1000,B51)),0)</f>
        <v/>
      </c>
      <c r="J51" s="194" t="str">
        <f>IFERROR(IF(C51="","",AVERAGEIFS(COMPRAS!$T$5:$T1000,COMPRAS!$E$5:$E1000,B51)),0)</f>
        <v/>
      </c>
      <c r="K51" s="194">
        <f t="shared" si="5"/>
        <v>0</v>
      </c>
      <c r="L51" s="194" t="str">
        <f t="shared" si="6"/>
        <v/>
      </c>
      <c r="M51" s="304" t="str">
        <f t="shared" si="7"/>
        <v/>
      </c>
      <c r="N51" s="194">
        <f t="shared" si="8"/>
        <v>0</v>
      </c>
      <c r="O51" s="194">
        <f t="shared" si="9"/>
        <v>0</v>
      </c>
    </row>
    <row r="52">
      <c r="C52" s="189" t="str">
        <f t="array" ref="C52">IF(B52="","",XLOOKUP(B52,DATOS!D53:D1000,DATOS!C53:C1000,0,0,1))</f>
        <v/>
      </c>
      <c r="D52" s="189" t="str">
        <f>IF(B52="","", SUMIFS(COMPRAS!$G$5:$G1000,COMPRAS!$E$5:$E1000,B52))</f>
        <v/>
      </c>
      <c r="E52" s="189" t="str">
        <f>IF(C52="","", SUMIFS(VENTAS!$F$5:$F1000,VENTAS!$D$5:$D1000,B52))</f>
        <v/>
      </c>
      <c r="F52" s="189" t="str">
        <f t="shared" si="3"/>
        <v/>
      </c>
      <c r="G52" s="189" t="str">
        <f>IF(B52="","",COUNTIFS(COMPRAS!$E$5:$E1000,B52))</f>
        <v/>
      </c>
      <c r="H52" s="304" t="str">
        <f t="shared" si="4"/>
        <v/>
      </c>
      <c r="I52" s="194" t="str">
        <f>IFERROR(IF(B52="","",AVERAGEIFS(VENTAS!$G$5:$G1000,VENTAS!$D$5:$D1000,B52)),0)</f>
        <v/>
      </c>
      <c r="J52" s="194" t="str">
        <f>IFERROR(IF(C52="","",AVERAGEIFS(COMPRAS!$T$5:$T1000,COMPRAS!$E$5:$E1000,B52)),0)</f>
        <v/>
      </c>
      <c r="K52" s="194">
        <f t="shared" si="5"/>
        <v>0</v>
      </c>
      <c r="L52" s="194" t="str">
        <f t="shared" si="6"/>
        <v/>
      </c>
      <c r="M52" s="304" t="str">
        <f t="shared" si="7"/>
        <v/>
      </c>
      <c r="N52" s="194">
        <f t="shared" si="8"/>
        <v>0</v>
      </c>
      <c r="O52" s="194">
        <f t="shared" si="9"/>
        <v>0</v>
      </c>
    </row>
    <row r="53">
      <c r="C53" s="189" t="str">
        <f t="array" ref="C53">IF(B53="","",XLOOKUP(B53,DATOS!D54:D1000,DATOS!C54:C1000,0,0,1))</f>
        <v/>
      </c>
      <c r="D53" s="189" t="str">
        <f>IF(B53="","", SUMIFS(COMPRAS!$G$5:$G1000,COMPRAS!$E$5:$E1000,B53))</f>
        <v/>
      </c>
      <c r="E53" s="189" t="str">
        <f>IF(C53="","", SUMIFS(VENTAS!$F$5:$F1000,VENTAS!$D$5:$D1000,B53))</f>
        <v/>
      </c>
      <c r="F53" s="189" t="str">
        <f t="shared" si="3"/>
        <v/>
      </c>
      <c r="G53" s="189" t="str">
        <f>IF(B53="","",COUNTIFS(COMPRAS!$E$5:$E1000,B53))</f>
        <v/>
      </c>
      <c r="H53" s="304" t="str">
        <f t="shared" si="4"/>
        <v/>
      </c>
      <c r="I53" s="194" t="str">
        <f>IFERROR(IF(B53="","",AVERAGEIFS(VENTAS!$G$5:$G1000,VENTAS!$D$5:$D1000,B53)),0)</f>
        <v/>
      </c>
      <c r="J53" s="194" t="str">
        <f>IFERROR(IF(C53="","",AVERAGEIFS(COMPRAS!$T$5:$T1000,COMPRAS!$E$5:$E1000,B53)),0)</f>
        <v/>
      </c>
      <c r="K53" s="194">
        <f t="shared" si="5"/>
        <v>0</v>
      </c>
      <c r="L53" s="194" t="str">
        <f t="shared" si="6"/>
        <v/>
      </c>
      <c r="M53" s="304" t="str">
        <f t="shared" si="7"/>
        <v/>
      </c>
      <c r="N53" s="194">
        <f t="shared" si="8"/>
        <v>0</v>
      </c>
      <c r="O53" s="194">
        <f t="shared" si="9"/>
        <v>0</v>
      </c>
    </row>
    <row r="54">
      <c r="C54" s="189" t="str">
        <f t="array" ref="C54">IF(B54="","",XLOOKUP(B54,DATOS!D55:D1000,DATOS!C55:C1000,0,0,1))</f>
        <v/>
      </c>
      <c r="D54" s="189" t="str">
        <f>IF(B54="","", SUMIFS(COMPRAS!$G$5:$G1000,COMPRAS!$E$5:$E1000,B54))</f>
        <v/>
      </c>
      <c r="E54" s="189" t="str">
        <f>IF(C54="","", SUMIFS(VENTAS!$F$5:$F1000,VENTAS!$D$5:$D1000,B54))</f>
        <v/>
      </c>
      <c r="F54" s="189" t="str">
        <f t="shared" si="3"/>
        <v/>
      </c>
      <c r="G54" s="189" t="str">
        <f>IF(B54="","",COUNTIFS(COMPRAS!$E$5:$E1000,B54))</f>
        <v/>
      </c>
      <c r="H54" s="304" t="str">
        <f t="shared" si="4"/>
        <v/>
      </c>
      <c r="I54" s="194" t="str">
        <f>IFERROR(IF(B54="","",AVERAGEIFS(VENTAS!$G$5:$G1000,VENTAS!$D$5:$D1000,B54)),0)</f>
        <v/>
      </c>
      <c r="J54" s="194" t="str">
        <f>IFERROR(IF(C54="","",AVERAGEIFS(COMPRAS!$T$5:$T1000,COMPRAS!$E$5:$E1000,B54)),0)</f>
        <v/>
      </c>
      <c r="K54" s="194">
        <f t="shared" si="5"/>
        <v>0</v>
      </c>
      <c r="L54" s="194" t="str">
        <f t="shared" si="6"/>
        <v/>
      </c>
      <c r="M54" s="304" t="str">
        <f t="shared" si="7"/>
        <v/>
      </c>
      <c r="N54" s="194">
        <f t="shared" si="8"/>
        <v>0</v>
      </c>
      <c r="O54" s="194">
        <f t="shared" si="9"/>
        <v>0</v>
      </c>
    </row>
    <row r="55">
      <c r="C55" s="189" t="str">
        <f t="array" ref="C55">IF(B55="","",XLOOKUP(B55,DATOS!D56:D1000,DATOS!C56:C1000,0,0,1))</f>
        <v/>
      </c>
      <c r="D55" s="189" t="str">
        <f>IF(B55="","", SUMIFS(COMPRAS!$G$5:$G1000,COMPRAS!$E$5:$E1000,B55))</f>
        <v/>
      </c>
      <c r="E55" s="189" t="str">
        <f>IF(C55="","", SUMIFS(VENTAS!$F$5:$F1000,VENTAS!$D$5:$D1000,B55))</f>
        <v/>
      </c>
      <c r="F55" s="189" t="str">
        <f t="shared" si="3"/>
        <v/>
      </c>
      <c r="G55" s="189" t="str">
        <f>IF(B55="","",COUNTIFS(COMPRAS!$E$5:$E1000,B55))</f>
        <v/>
      </c>
      <c r="H55" s="304" t="str">
        <f t="shared" si="4"/>
        <v/>
      </c>
      <c r="I55" s="194" t="str">
        <f>IFERROR(IF(B55="","",AVERAGEIFS(VENTAS!$G$5:$G1000,VENTAS!$D$5:$D1000,B55)),0)</f>
        <v/>
      </c>
      <c r="J55" s="194" t="str">
        <f>IFERROR(IF(C55="","",AVERAGEIFS(COMPRAS!$T$5:$T1000,COMPRAS!$E$5:$E1000,B55)),0)</f>
        <v/>
      </c>
      <c r="K55" s="194">
        <f t="shared" si="5"/>
        <v>0</v>
      </c>
      <c r="L55" s="194" t="str">
        <f t="shared" si="6"/>
        <v/>
      </c>
      <c r="M55" s="304" t="str">
        <f t="shared" si="7"/>
        <v/>
      </c>
      <c r="N55" s="194">
        <f t="shared" si="8"/>
        <v>0</v>
      </c>
      <c r="O55" s="194">
        <f t="shared" si="9"/>
        <v>0</v>
      </c>
    </row>
    <row r="56">
      <c r="C56" s="189" t="str">
        <f t="array" ref="C56">IF(B56="","",XLOOKUP(B56,DATOS!D57:D1000,DATOS!C57:C1000,0,0,1))</f>
        <v/>
      </c>
      <c r="D56" s="189" t="str">
        <f>IF(B56="","", SUMIFS(COMPRAS!$G$5:$G1000,COMPRAS!$E$5:$E1000,B56))</f>
        <v/>
      </c>
      <c r="E56" s="189" t="str">
        <f>IF(C56="","", SUMIFS(VENTAS!$F$5:$F1000,VENTAS!$D$5:$D1000,B56))</f>
        <v/>
      </c>
      <c r="F56" s="189" t="str">
        <f t="shared" si="3"/>
        <v/>
      </c>
      <c r="G56" s="189" t="str">
        <f>IF(B56="","",COUNTIFS(COMPRAS!$E$5:$E1000,B56))</f>
        <v/>
      </c>
      <c r="H56" s="304" t="str">
        <f t="shared" si="4"/>
        <v/>
      </c>
      <c r="I56" s="194" t="str">
        <f>IFERROR(IF(B56="","",AVERAGEIFS(VENTAS!$G$5:$G1000,VENTAS!$D$5:$D1000,B56)),0)</f>
        <v/>
      </c>
      <c r="J56" s="194" t="str">
        <f>IFERROR(IF(C56="","",AVERAGEIFS(COMPRAS!$T$5:$T1000,COMPRAS!$E$5:$E1000,B56)),0)</f>
        <v/>
      </c>
      <c r="K56" s="194">
        <f t="shared" si="5"/>
        <v>0</v>
      </c>
      <c r="L56" s="194" t="str">
        <f t="shared" si="6"/>
        <v/>
      </c>
      <c r="M56" s="304" t="str">
        <f t="shared" si="7"/>
        <v/>
      </c>
      <c r="N56" s="194">
        <f t="shared" si="8"/>
        <v>0</v>
      </c>
      <c r="O56" s="194">
        <f t="shared" si="9"/>
        <v>0</v>
      </c>
    </row>
    <row r="57">
      <c r="C57" s="189" t="str">
        <f t="array" ref="C57">IF(B57="","",XLOOKUP(B57,DATOS!D58:D1000,DATOS!C58:C1000,0,0,1))</f>
        <v/>
      </c>
      <c r="D57" s="189" t="str">
        <f>IF(B57="","", SUMIFS(COMPRAS!$G$5:$G1000,COMPRAS!$E$5:$E1000,B57))</f>
        <v/>
      </c>
      <c r="E57" s="189" t="str">
        <f>IF(C57="","", SUMIFS(VENTAS!$F$5:$F1000,VENTAS!$D$5:$D1000,B57))</f>
        <v/>
      </c>
      <c r="F57" s="189" t="str">
        <f t="shared" si="3"/>
        <v/>
      </c>
      <c r="G57" s="189" t="str">
        <f>IF(B57="","",COUNTIFS(COMPRAS!$E$5:$E1000,B57))</f>
        <v/>
      </c>
      <c r="H57" s="304" t="str">
        <f t="shared" si="4"/>
        <v/>
      </c>
      <c r="I57" s="194" t="str">
        <f>IFERROR(IF(B57="","",AVERAGEIFS(VENTAS!$G$5:$G1000,VENTAS!$D$5:$D1000,B57)),0)</f>
        <v/>
      </c>
      <c r="J57" s="194" t="str">
        <f>IFERROR(IF(C57="","",AVERAGEIFS(COMPRAS!$T$5:$T1000,COMPRAS!$E$5:$E1000,B57)),0)</f>
        <v/>
      </c>
      <c r="K57" s="194">
        <f t="shared" si="5"/>
        <v>0</v>
      </c>
      <c r="L57" s="194" t="str">
        <f t="shared" si="6"/>
        <v/>
      </c>
      <c r="M57" s="304" t="str">
        <f t="shared" si="7"/>
        <v/>
      </c>
      <c r="N57" s="194">
        <f t="shared" si="8"/>
        <v>0</v>
      </c>
      <c r="O57" s="194">
        <f t="shared" si="9"/>
        <v>0</v>
      </c>
    </row>
    <row r="58">
      <c r="C58" s="189" t="str">
        <f t="array" ref="C58">IF(B58="","",XLOOKUP(B58,DATOS!D59:D1000,DATOS!C59:C1000,0,0,1))</f>
        <v/>
      </c>
      <c r="D58" s="189" t="str">
        <f>IF(B58="","", SUMIFS(COMPRAS!$G$5:$G1000,COMPRAS!$E$5:$E1000,B58))</f>
        <v/>
      </c>
      <c r="E58" s="189" t="str">
        <f>IF(C58="","", SUMIFS(VENTAS!$F$5:$F1000,VENTAS!$D$5:$D1000,B58))</f>
        <v/>
      </c>
      <c r="F58" s="189" t="str">
        <f t="shared" si="3"/>
        <v/>
      </c>
      <c r="G58" s="189" t="str">
        <f>IF(B58="","",COUNTIFS(COMPRAS!$E$5:$E1000,B58))</f>
        <v/>
      </c>
      <c r="H58" s="304" t="str">
        <f t="shared" si="4"/>
        <v/>
      </c>
      <c r="I58" s="194" t="str">
        <f>IFERROR(IF(B58="","",AVERAGEIFS(VENTAS!$G$5:$G1000,VENTAS!$D$5:$D1000,B58)),0)</f>
        <v/>
      </c>
      <c r="J58" s="194" t="str">
        <f>IFERROR(IF(C58="","",AVERAGEIFS(COMPRAS!$T$5:$T1000,COMPRAS!$E$5:$E1000,B58)),0)</f>
        <v/>
      </c>
      <c r="K58" s="194">
        <f t="shared" si="5"/>
        <v>0</v>
      </c>
      <c r="L58" s="194" t="str">
        <f t="shared" si="6"/>
        <v/>
      </c>
      <c r="M58" s="304" t="str">
        <f t="shared" si="7"/>
        <v/>
      </c>
      <c r="N58" s="194">
        <f t="shared" si="8"/>
        <v>0</v>
      </c>
      <c r="O58" s="194">
        <f t="shared" si="9"/>
        <v>0</v>
      </c>
    </row>
    <row r="59">
      <c r="C59" s="189" t="str">
        <f t="array" ref="C59">IF(B59="","",XLOOKUP(B59,DATOS!D60:D1000,DATOS!C60:C1000,0,0,1))</f>
        <v/>
      </c>
      <c r="D59" s="189" t="str">
        <f>IF(B59="","", SUMIFS(COMPRAS!$G$5:$G1000,COMPRAS!$E$5:$E1000,B59))</f>
        <v/>
      </c>
      <c r="E59" s="189" t="str">
        <f>IF(C59="","", SUMIFS(VENTAS!$F$5:$F1000,VENTAS!$D$5:$D1000,B59))</f>
        <v/>
      </c>
      <c r="F59" s="189" t="str">
        <f t="shared" si="3"/>
        <v/>
      </c>
      <c r="G59" s="189" t="str">
        <f>IF(B59="","",COUNTIFS(COMPRAS!$E$5:$E1000,B59))</f>
        <v/>
      </c>
      <c r="H59" s="304" t="str">
        <f t="shared" si="4"/>
        <v/>
      </c>
      <c r="I59" s="194" t="str">
        <f>IFERROR(IF(B59="","",AVERAGEIFS(VENTAS!$G$5:$G1000,VENTAS!$D$5:$D1000,B59)),0)</f>
        <v/>
      </c>
      <c r="J59" s="194" t="str">
        <f>IFERROR(IF(C59="","",AVERAGEIFS(COMPRAS!$T$5:$T1000,COMPRAS!$E$5:$E1000,B59)),0)</f>
        <v/>
      </c>
      <c r="K59" s="194">
        <f t="shared" si="5"/>
        <v>0</v>
      </c>
      <c r="L59" s="194" t="str">
        <f t="shared" si="6"/>
        <v/>
      </c>
      <c r="M59" s="304" t="str">
        <f t="shared" si="7"/>
        <v/>
      </c>
      <c r="N59" s="194">
        <f t="shared" si="8"/>
        <v>0</v>
      </c>
      <c r="O59" s="194">
        <f t="shared" si="9"/>
        <v>0</v>
      </c>
    </row>
    <row r="60">
      <c r="C60" s="189" t="str">
        <f t="array" ref="C60">IF(B60="","",XLOOKUP(B60,DATOS!D61:D1000,DATOS!C61:C1000,0,0,1))</f>
        <v/>
      </c>
      <c r="D60" s="189" t="str">
        <f>IF(B60="","", SUMIFS(COMPRAS!$G$5:$G1000,COMPRAS!$E$5:$E1000,B60))</f>
        <v/>
      </c>
      <c r="E60" s="189" t="str">
        <f>IF(C60="","", SUMIFS(VENTAS!$F$5:$F1000,VENTAS!$D$5:$D1000,B60))</f>
        <v/>
      </c>
      <c r="F60" s="189" t="str">
        <f t="shared" si="3"/>
        <v/>
      </c>
      <c r="G60" s="189" t="str">
        <f>IF(B60="","",COUNTIFS(COMPRAS!$E$5:$E1000,B60))</f>
        <v/>
      </c>
      <c r="H60" s="304" t="str">
        <f t="shared" si="4"/>
        <v/>
      </c>
      <c r="I60" s="194" t="str">
        <f>IFERROR(IF(B60="","",AVERAGEIFS(VENTAS!$G$5:$G1000,VENTAS!$D$5:$D1000,B60)),0)</f>
        <v/>
      </c>
      <c r="J60" s="194" t="str">
        <f>IFERROR(IF(C60="","",AVERAGEIFS(COMPRAS!$T$5:$T1000,COMPRAS!$E$5:$E1000,B60)),0)</f>
        <v/>
      </c>
      <c r="K60" s="194">
        <f t="shared" si="5"/>
        <v>0</v>
      </c>
      <c r="L60" s="194" t="str">
        <f t="shared" si="6"/>
        <v/>
      </c>
      <c r="M60" s="304" t="str">
        <f t="shared" si="7"/>
        <v/>
      </c>
      <c r="N60" s="194">
        <f t="shared" si="8"/>
        <v>0</v>
      </c>
      <c r="O60" s="194">
        <f t="shared" si="9"/>
        <v>0</v>
      </c>
    </row>
    <row r="61">
      <c r="C61" s="189" t="str">
        <f t="array" ref="C61">IF(B61="","",XLOOKUP(B61,DATOS!D62:D1000,DATOS!C62:C1000,0,0,1))</f>
        <v/>
      </c>
      <c r="D61" s="189" t="str">
        <f>IF(B61="","", SUMIFS(COMPRAS!$G$5:$G1000,COMPRAS!$E$5:$E1000,B61))</f>
        <v/>
      </c>
      <c r="E61" s="189" t="str">
        <f>IF(C61="","", SUMIFS(VENTAS!$F$5:$F1000,VENTAS!$D$5:$D1000,B61))</f>
        <v/>
      </c>
      <c r="F61" s="189" t="str">
        <f t="shared" si="3"/>
        <v/>
      </c>
      <c r="G61" s="189" t="str">
        <f>IF(B61="","",COUNTIFS(COMPRAS!$E$5:$E1000,B61))</f>
        <v/>
      </c>
      <c r="H61" s="304" t="str">
        <f t="shared" si="4"/>
        <v/>
      </c>
      <c r="I61" s="194" t="str">
        <f>IFERROR(IF(B61="","",AVERAGEIFS(VENTAS!$G$5:$G1000,VENTAS!$D$5:$D1000,B61)),0)</f>
        <v/>
      </c>
      <c r="J61" s="194" t="str">
        <f>IFERROR(IF(C61="","",AVERAGEIFS(COMPRAS!$T$5:$T1000,COMPRAS!$E$5:$E1000,B61)),0)</f>
        <v/>
      </c>
      <c r="K61" s="194">
        <f t="shared" si="5"/>
        <v>0</v>
      </c>
      <c r="L61" s="194" t="str">
        <f t="shared" si="6"/>
        <v/>
      </c>
      <c r="M61" s="304" t="str">
        <f t="shared" si="7"/>
        <v/>
      </c>
      <c r="N61" s="194">
        <f t="shared" si="8"/>
        <v>0</v>
      </c>
      <c r="O61" s="194">
        <f t="shared" si="9"/>
        <v>0</v>
      </c>
    </row>
    <row r="62">
      <c r="C62" s="189" t="str">
        <f t="array" ref="C62">IF(B62="","",XLOOKUP(B62,DATOS!D63:D1000,DATOS!C63:C1000,0,0,1))</f>
        <v/>
      </c>
      <c r="D62" s="189" t="str">
        <f>IF(B62="","", SUMIFS(COMPRAS!$G$5:$G1000,COMPRAS!$E$5:$E1000,B62))</f>
        <v/>
      </c>
      <c r="E62" s="189" t="str">
        <f>IF(C62="","", SUMIFS(VENTAS!$F$5:$F1000,VENTAS!$D$5:$D1000,B62))</f>
        <v/>
      </c>
      <c r="F62" s="189" t="str">
        <f t="shared" si="3"/>
        <v/>
      </c>
      <c r="G62" s="189" t="str">
        <f>IF(B62="","",COUNTIFS(COMPRAS!$E$5:$E1000,B62))</f>
        <v/>
      </c>
      <c r="H62" s="304" t="str">
        <f t="shared" si="4"/>
        <v/>
      </c>
      <c r="I62" s="194" t="str">
        <f>IFERROR(IF(B62="","",AVERAGEIFS(VENTAS!$G$5:$G1000,VENTAS!$D$5:$D1000,B62)),0)</f>
        <v/>
      </c>
      <c r="J62" s="194" t="str">
        <f>IFERROR(IF(C62="","",AVERAGEIFS(COMPRAS!$T$5:$T1000,COMPRAS!$E$5:$E1000,B62)),0)</f>
        <v/>
      </c>
      <c r="K62" s="194">
        <f t="shared" si="5"/>
        <v>0</v>
      </c>
      <c r="L62" s="194" t="str">
        <f t="shared" si="6"/>
        <v/>
      </c>
      <c r="M62" s="304" t="str">
        <f t="shared" si="7"/>
        <v/>
      </c>
      <c r="N62" s="194">
        <f t="shared" si="8"/>
        <v>0</v>
      </c>
      <c r="O62" s="194">
        <f t="shared" si="9"/>
        <v>0</v>
      </c>
    </row>
    <row r="63">
      <c r="C63" s="189" t="str">
        <f t="array" ref="C63">IF(B63="","",XLOOKUP(B63,DATOS!D64:D1000,DATOS!C64:C1000,0,0,1))</f>
        <v/>
      </c>
      <c r="D63" s="189" t="str">
        <f>IF(B63="","", SUMIFS(COMPRAS!$G$5:$G1000,COMPRAS!$E$5:$E1000,B63))</f>
        <v/>
      </c>
      <c r="E63" s="189" t="str">
        <f>IF(C63="","", SUMIFS(VENTAS!$F$5:$F1000,VENTAS!$D$5:$D1000,B63))</f>
        <v/>
      </c>
      <c r="F63" s="189" t="str">
        <f t="shared" si="3"/>
        <v/>
      </c>
      <c r="G63" s="189" t="str">
        <f>IF(B63="","",COUNTIFS(COMPRAS!$E$5:$E1000,B63))</f>
        <v/>
      </c>
      <c r="H63" s="304" t="str">
        <f t="shared" si="4"/>
        <v/>
      </c>
      <c r="I63" s="194" t="str">
        <f>IFERROR(IF(B63="","",AVERAGEIFS(VENTAS!$G$5:$G1000,VENTAS!$D$5:$D1000,B63)),0)</f>
        <v/>
      </c>
      <c r="J63" s="194" t="str">
        <f>IFERROR(IF(C63="","",AVERAGEIFS(COMPRAS!$T$5:$T1000,COMPRAS!$E$5:$E1000,B63)),0)</f>
        <v/>
      </c>
      <c r="K63" s="194">
        <f t="shared" si="5"/>
        <v>0</v>
      </c>
      <c r="L63" s="194" t="str">
        <f t="shared" si="6"/>
        <v/>
      </c>
      <c r="M63" s="304" t="str">
        <f t="shared" si="7"/>
        <v/>
      </c>
      <c r="N63" s="194">
        <f t="shared" si="8"/>
        <v>0</v>
      </c>
      <c r="O63" s="194">
        <f t="shared" si="9"/>
        <v>0</v>
      </c>
    </row>
    <row r="64">
      <c r="C64" s="189" t="str">
        <f t="array" ref="C64">IF(B64="","",XLOOKUP(B64,DATOS!D65:D1000,DATOS!C65:C1000,0,0,1))</f>
        <v/>
      </c>
      <c r="D64" s="189" t="str">
        <f>IF(B64="","", SUMIFS(COMPRAS!$G$5:$G1000,COMPRAS!$E$5:$E1000,B64))</f>
        <v/>
      </c>
      <c r="E64" s="189" t="str">
        <f>IF(C64="","", SUMIFS(VENTAS!$F$5:$F1000,VENTAS!$D$5:$D1000,B64))</f>
        <v/>
      </c>
      <c r="F64" s="189" t="str">
        <f t="shared" si="3"/>
        <v/>
      </c>
      <c r="G64" s="189" t="str">
        <f>IF(B64="","",COUNTIFS(COMPRAS!$E$5:$E1000,B64))</f>
        <v/>
      </c>
      <c r="H64" s="304" t="str">
        <f t="shared" si="4"/>
        <v/>
      </c>
      <c r="I64" s="194" t="str">
        <f>IFERROR(IF(B64="","",AVERAGEIFS(VENTAS!$G$5:$G1000,VENTAS!$D$5:$D1000,B64)),0)</f>
        <v/>
      </c>
      <c r="J64" s="194" t="str">
        <f>IFERROR(IF(C64="","",AVERAGEIFS(COMPRAS!$T$5:$T1000,COMPRAS!$E$5:$E1000,B64)),0)</f>
        <v/>
      </c>
      <c r="K64" s="194">
        <f t="shared" si="5"/>
        <v>0</v>
      </c>
      <c r="L64" s="194" t="str">
        <f t="shared" si="6"/>
        <v/>
      </c>
      <c r="M64" s="304" t="str">
        <f t="shared" si="7"/>
        <v/>
      </c>
      <c r="N64" s="194">
        <f t="shared" si="8"/>
        <v>0</v>
      </c>
      <c r="O64" s="194">
        <f t="shared" si="9"/>
        <v>0</v>
      </c>
    </row>
    <row r="65">
      <c r="C65" s="189" t="str">
        <f t="array" ref="C65">IF(B65="","",XLOOKUP(B65,DATOS!D66:D1000,DATOS!C66:C1000,0,0,1))</f>
        <v/>
      </c>
      <c r="D65" s="189" t="str">
        <f>IF(B65="","", SUMIFS(COMPRAS!$G$5:$G1000,COMPRAS!$E$5:$E1000,B65))</f>
        <v/>
      </c>
      <c r="E65" s="189" t="str">
        <f>IF(C65="","", SUMIFS(VENTAS!$F$5:$F1000,VENTAS!$D$5:$D1000,B65))</f>
        <v/>
      </c>
      <c r="F65" s="189" t="str">
        <f t="shared" si="3"/>
        <v/>
      </c>
      <c r="G65" s="189" t="str">
        <f>IF(B65="","",COUNTIFS(COMPRAS!$E$5:$E1000,B65))</f>
        <v/>
      </c>
      <c r="H65" s="304" t="str">
        <f t="shared" si="4"/>
        <v/>
      </c>
      <c r="I65" s="194" t="str">
        <f>IFERROR(IF(B65="","",AVERAGEIFS(VENTAS!$G$5:$G1000,VENTAS!$D$5:$D1000,B65)),0)</f>
        <v/>
      </c>
      <c r="J65" s="194" t="str">
        <f>IFERROR(IF(C65="","",AVERAGEIFS(COMPRAS!$T$5:$T1000,COMPRAS!$E$5:$E1000,B65)),0)</f>
        <v/>
      </c>
      <c r="K65" s="194">
        <f t="shared" si="5"/>
        <v>0</v>
      </c>
      <c r="L65" s="194" t="str">
        <f t="shared" si="6"/>
        <v/>
      </c>
      <c r="M65" s="304" t="str">
        <f t="shared" si="7"/>
        <v/>
      </c>
      <c r="N65" s="194">
        <f t="shared" si="8"/>
        <v>0</v>
      </c>
      <c r="O65" s="194">
        <f t="shared" si="9"/>
        <v>0</v>
      </c>
    </row>
    <row r="66">
      <c r="C66" s="189" t="str">
        <f t="array" ref="C66">IF(B66="","",XLOOKUP(B66,DATOS!D67:D1000,DATOS!C67:C1000,0,0,1))</f>
        <v/>
      </c>
      <c r="D66" s="189" t="str">
        <f>IF(B66="","", SUMIFS(COMPRAS!$G$5:$G1000,COMPRAS!$E$5:$E1000,B66))</f>
        <v/>
      </c>
      <c r="E66" s="189" t="str">
        <f>IF(C66="","", SUMIFS(VENTAS!$F$5:$F1000,VENTAS!$D$5:$D1000,B66))</f>
        <v/>
      </c>
      <c r="F66" s="189" t="str">
        <f t="shared" si="3"/>
        <v/>
      </c>
      <c r="G66" s="189" t="str">
        <f>IF(B66="","",COUNTIFS(COMPRAS!$E$5:$E1000,B66))</f>
        <v/>
      </c>
      <c r="H66" s="304" t="str">
        <f t="shared" si="4"/>
        <v/>
      </c>
      <c r="I66" s="194" t="str">
        <f>IFERROR(IF(B66="","",AVERAGEIFS(VENTAS!$G$5:$G1000,VENTAS!$D$5:$D1000,B66)),0)</f>
        <v/>
      </c>
      <c r="J66" s="194" t="str">
        <f>IFERROR(IF(C66="","",AVERAGEIFS(COMPRAS!$T$5:$T1000,COMPRAS!$E$5:$E1000,B66)),0)</f>
        <v/>
      </c>
      <c r="K66" s="194">
        <f t="shared" si="5"/>
        <v>0</v>
      </c>
      <c r="L66" s="194" t="str">
        <f t="shared" si="6"/>
        <v/>
      </c>
      <c r="M66" s="304" t="str">
        <f t="shared" si="7"/>
        <v/>
      </c>
      <c r="N66" s="194">
        <f t="shared" si="8"/>
        <v>0</v>
      </c>
      <c r="O66" s="194">
        <f t="shared" si="9"/>
        <v>0</v>
      </c>
    </row>
    <row r="67">
      <c r="C67" s="189" t="str">
        <f t="array" ref="C67">IF(B67="","",XLOOKUP(B67,DATOS!D68:D1000,DATOS!C68:C1000,0,0,1))</f>
        <v/>
      </c>
      <c r="D67" s="189" t="str">
        <f>IF(B67="","", SUMIFS(COMPRAS!$G$5:$G1000,COMPRAS!$E$5:$E1000,B67))</f>
        <v/>
      </c>
      <c r="E67" s="189" t="str">
        <f>IF(C67="","", SUMIFS(VENTAS!$F$5:$F1000,VENTAS!$D$5:$D1000,B67))</f>
        <v/>
      </c>
      <c r="F67" s="189" t="str">
        <f t="shared" si="3"/>
        <v/>
      </c>
      <c r="G67" s="189" t="str">
        <f>IF(B67="","",COUNTIFS(COMPRAS!$E$5:$E1000,B67))</f>
        <v/>
      </c>
      <c r="H67" s="304" t="str">
        <f t="shared" si="4"/>
        <v/>
      </c>
      <c r="I67" s="194" t="str">
        <f>IFERROR(IF(B67="","",AVERAGEIFS(VENTAS!$G$5:$G1000,VENTAS!$D$5:$D1000,B67)),0)</f>
        <v/>
      </c>
      <c r="J67" s="194" t="str">
        <f>IFERROR(IF(C67="","",AVERAGEIFS(COMPRAS!$T$5:$T1000,COMPRAS!$E$5:$E1000,B67)),0)</f>
        <v/>
      </c>
      <c r="K67" s="194">
        <f t="shared" si="5"/>
        <v>0</v>
      </c>
      <c r="L67" s="194" t="str">
        <f t="shared" si="6"/>
        <v/>
      </c>
      <c r="M67" s="304" t="str">
        <f t="shared" si="7"/>
        <v/>
      </c>
      <c r="N67" s="194">
        <f t="shared" si="8"/>
        <v>0</v>
      </c>
      <c r="O67" s="194">
        <f t="shared" si="9"/>
        <v>0</v>
      </c>
    </row>
    <row r="68">
      <c r="C68" s="189" t="str">
        <f t="array" ref="C68">IF(B68="","",XLOOKUP(B68,DATOS!D69:D1000,DATOS!C69:C1000,0,0,1))</f>
        <v/>
      </c>
      <c r="D68" s="189" t="str">
        <f>IF(B68="","", SUMIFS(COMPRAS!$G$5:$G1000,COMPRAS!$E$5:$E1000,B68))</f>
        <v/>
      </c>
      <c r="E68" s="189" t="str">
        <f>IF(C68="","", SUMIFS(VENTAS!$F$5:$F1000,VENTAS!$D$5:$D1000,B68))</f>
        <v/>
      </c>
      <c r="F68" s="189" t="str">
        <f t="shared" si="3"/>
        <v/>
      </c>
      <c r="G68" s="189" t="str">
        <f>IF(B68="","",COUNTIFS(COMPRAS!$E$5:$E1000,B68))</f>
        <v/>
      </c>
      <c r="H68" s="304" t="str">
        <f t="shared" si="4"/>
        <v/>
      </c>
      <c r="I68" s="194" t="str">
        <f>IFERROR(IF(B68="","",AVERAGEIFS(VENTAS!$G$5:$G1000,VENTAS!$D$5:$D1000,B68)),0)</f>
        <v/>
      </c>
      <c r="J68" s="194" t="str">
        <f>IFERROR(IF(C68="","",AVERAGEIFS(COMPRAS!$T$5:$T1000,COMPRAS!$E$5:$E1000,B68)),0)</f>
        <v/>
      </c>
      <c r="K68" s="194">
        <f t="shared" si="5"/>
        <v>0</v>
      </c>
      <c r="L68" s="194" t="str">
        <f t="shared" si="6"/>
        <v/>
      </c>
      <c r="M68" s="304" t="str">
        <f t="shared" si="7"/>
        <v/>
      </c>
      <c r="N68" s="194">
        <f t="shared" si="8"/>
        <v>0</v>
      </c>
      <c r="O68" s="194">
        <f t="shared" si="9"/>
        <v>0</v>
      </c>
    </row>
    <row r="69">
      <c r="C69" s="189" t="str">
        <f t="array" ref="C69">IF(B69="","",XLOOKUP(B69,DATOS!D70:D1000,DATOS!C70:C1000,0,0,1))</f>
        <v/>
      </c>
      <c r="D69" s="189" t="str">
        <f>IF(B69="","", SUMIFS(COMPRAS!$G$5:$G1000,COMPRAS!$E$5:$E1000,B69))</f>
        <v/>
      </c>
      <c r="E69" s="189" t="str">
        <f>IF(C69="","", SUMIFS(VENTAS!$F$5:$F1000,VENTAS!$D$5:$D1000,B69))</f>
        <v/>
      </c>
      <c r="F69" s="189" t="str">
        <f t="shared" si="3"/>
        <v/>
      </c>
      <c r="G69" s="189" t="str">
        <f>IF(B69="","",COUNTIFS(COMPRAS!$E$5:$E1000,B69))</f>
        <v/>
      </c>
      <c r="H69" s="304" t="str">
        <f t="shared" si="4"/>
        <v/>
      </c>
      <c r="I69" s="194" t="str">
        <f>IFERROR(IF(B69="","",AVERAGEIFS(VENTAS!$G$5:$G1000,VENTAS!$D$5:$D1000,B69)),0)</f>
        <v/>
      </c>
      <c r="J69" s="194" t="str">
        <f>IFERROR(IF(C69="","",AVERAGEIFS(COMPRAS!$T$5:$T1000,COMPRAS!$E$5:$E1000,B69)),0)</f>
        <v/>
      </c>
      <c r="K69" s="194">
        <f t="shared" si="5"/>
        <v>0</v>
      </c>
      <c r="L69" s="194" t="str">
        <f t="shared" si="6"/>
        <v/>
      </c>
      <c r="M69" s="304" t="str">
        <f t="shared" si="7"/>
        <v/>
      </c>
      <c r="N69" s="194">
        <f t="shared" si="8"/>
        <v>0</v>
      </c>
      <c r="O69" s="194">
        <f t="shared" si="9"/>
        <v>0</v>
      </c>
    </row>
    <row r="70">
      <c r="C70" s="189" t="str">
        <f t="array" ref="C70">IF(B70="","",XLOOKUP(B70,DATOS!D71:D1000,DATOS!C71:C1000,0,0,1))</f>
        <v/>
      </c>
      <c r="D70" s="189" t="str">
        <f>IF(B70="","", SUMIFS(COMPRAS!$G$5:$G1000,COMPRAS!$E$5:$E1000,B70))</f>
        <v/>
      </c>
      <c r="E70" s="189" t="str">
        <f>IF(C70="","", SUMIFS(VENTAS!$F$5:$F1000,VENTAS!$D$5:$D1000,B70))</f>
        <v/>
      </c>
      <c r="F70" s="189" t="str">
        <f t="shared" si="3"/>
        <v/>
      </c>
      <c r="G70" s="189" t="str">
        <f>IF(B70="","",COUNTIFS(COMPRAS!$E$5:$E1000,B70))</f>
        <v/>
      </c>
      <c r="H70" s="304" t="str">
        <f t="shared" si="4"/>
        <v/>
      </c>
      <c r="I70" s="194" t="str">
        <f>IFERROR(IF(B70="","",AVERAGEIFS(VENTAS!$G$5:$G1000,VENTAS!$D$5:$D1000,B70)),0)</f>
        <v/>
      </c>
      <c r="J70" s="194" t="str">
        <f>IFERROR(IF(C70="","",AVERAGEIFS(COMPRAS!$T$5:$T1000,COMPRAS!$E$5:$E1000,B70)),0)</f>
        <v/>
      </c>
      <c r="K70" s="194">
        <f t="shared" si="5"/>
        <v>0</v>
      </c>
      <c r="L70" s="194" t="str">
        <f t="shared" si="6"/>
        <v/>
      </c>
      <c r="M70" s="304" t="str">
        <f t="shared" si="7"/>
        <v/>
      </c>
      <c r="N70" s="194">
        <f t="shared" si="8"/>
        <v>0</v>
      </c>
      <c r="O70" s="194">
        <f t="shared" si="9"/>
        <v>0</v>
      </c>
    </row>
    <row r="71">
      <c r="C71" s="189" t="str">
        <f t="array" ref="C71">IF(B71="","",XLOOKUP(B71,DATOS!D72:D1000,DATOS!C72:C1000,0,0,1))</f>
        <v/>
      </c>
      <c r="D71" s="189" t="str">
        <f>IF(B71="","", SUMIFS(COMPRAS!$G$5:$G1000,COMPRAS!$E$5:$E1000,B71))</f>
        <v/>
      </c>
      <c r="E71" s="189" t="str">
        <f>IF(C71="","", SUMIFS(VENTAS!$F$5:$F1000,VENTAS!$D$5:$D1000,B71))</f>
        <v/>
      </c>
      <c r="F71" s="189" t="str">
        <f t="shared" si="3"/>
        <v/>
      </c>
      <c r="G71" s="189" t="str">
        <f>IF(B71="","",COUNTIFS(COMPRAS!$E$5:$E1000,B71))</f>
        <v/>
      </c>
      <c r="H71" s="304" t="str">
        <f t="shared" si="4"/>
        <v/>
      </c>
      <c r="I71" s="194" t="str">
        <f>IFERROR(IF(B71="","",AVERAGEIFS(VENTAS!$G$5:$G1000,VENTAS!$D$5:$D1000,B71)),0)</f>
        <v/>
      </c>
      <c r="J71" s="194" t="str">
        <f>IFERROR(IF(C71="","",AVERAGEIFS(COMPRAS!$T$5:$T1000,COMPRAS!$E$5:$E1000,B71)),0)</f>
        <v/>
      </c>
      <c r="K71" s="194">
        <f t="shared" si="5"/>
        <v>0</v>
      </c>
      <c r="L71" s="194" t="str">
        <f t="shared" si="6"/>
        <v/>
      </c>
      <c r="M71" s="304" t="str">
        <f t="shared" si="7"/>
        <v/>
      </c>
      <c r="N71" s="194">
        <f t="shared" si="8"/>
        <v>0</v>
      </c>
      <c r="O71" s="194">
        <f t="shared" si="9"/>
        <v>0</v>
      </c>
    </row>
    <row r="72">
      <c r="C72" s="189" t="str">
        <f t="array" ref="C72">IF(B72="","",XLOOKUP(B72,DATOS!D73:D1000,DATOS!C73:C1000,0,0,1))</f>
        <v/>
      </c>
      <c r="D72" s="189" t="str">
        <f>IF(B72="","", SUMIFS(COMPRAS!$G$5:$G1000,COMPRAS!$E$5:$E1000,B72))</f>
        <v/>
      </c>
      <c r="E72" s="189" t="str">
        <f>IF(C72="","", SUMIFS(VENTAS!$F$5:$F1000,VENTAS!$D$5:$D1000,B72))</f>
        <v/>
      </c>
      <c r="F72" s="189" t="str">
        <f t="shared" si="3"/>
        <v/>
      </c>
      <c r="G72" s="189" t="str">
        <f>IF(B72="","",COUNTIFS(COMPRAS!$E$5:$E1000,B72))</f>
        <v/>
      </c>
      <c r="H72" s="304" t="str">
        <f t="shared" si="4"/>
        <v/>
      </c>
      <c r="I72" s="194" t="str">
        <f>IFERROR(IF(B72="","",AVERAGEIFS(VENTAS!$G$5:$G1000,VENTAS!$D$5:$D1000,B72)),0)</f>
        <v/>
      </c>
      <c r="J72" s="194" t="str">
        <f>IFERROR(IF(C72="","",AVERAGEIFS(COMPRAS!$T$5:$T1000,COMPRAS!$E$5:$E1000,B72)),0)</f>
        <v/>
      </c>
      <c r="K72" s="194">
        <f t="shared" si="5"/>
        <v>0</v>
      </c>
      <c r="L72" s="194" t="str">
        <f t="shared" si="6"/>
        <v/>
      </c>
      <c r="M72" s="304" t="str">
        <f t="shared" si="7"/>
        <v/>
      </c>
      <c r="N72" s="194">
        <f t="shared" si="8"/>
        <v>0</v>
      </c>
      <c r="O72" s="194">
        <f t="shared" si="9"/>
        <v>0</v>
      </c>
    </row>
    <row r="73">
      <c r="C73" s="189" t="str">
        <f t="array" ref="C73">IF(B73="","",XLOOKUP(B73,DATOS!D74:D1000,DATOS!C74:C1000,0,0,1))</f>
        <v/>
      </c>
      <c r="D73" s="189" t="str">
        <f>IF(B73="","", SUMIFS(COMPRAS!$G$5:$G1000,COMPRAS!$E$5:$E1000,B73))</f>
        <v/>
      </c>
      <c r="E73" s="189" t="str">
        <f>IF(C73="","", SUMIFS(VENTAS!$F$5:$F1000,VENTAS!$D$5:$D1000,B73))</f>
        <v/>
      </c>
      <c r="F73" s="189" t="str">
        <f t="shared" si="3"/>
        <v/>
      </c>
      <c r="G73" s="189" t="str">
        <f>IF(B73="","",COUNTIFS(COMPRAS!$E$5:$E1000,B73))</f>
        <v/>
      </c>
      <c r="H73" s="304" t="str">
        <f t="shared" si="4"/>
        <v/>
      </c>
      <c r="I73" s="194" t="str">
        <f>IFERROR(IF(B73="","",AVERAGEIFS(VENTAS!$G$5:$G1000,VENTAS!$D$5:$D1000,B73)),0)</f>
        <v/>
      </c>
      <c r="J73" s="194" t="str">
        <f>IFERROR(IF(C73="","",AVERAGEIFS(COMPRAS!$T$5:$T1000,COMPRAS!$E$5:$E1000,B73)),0)</f>
        <v/>
      </c>
      <c r="K73" s="194">
        <f t="shared" si="5"/>
        <v>0</v>
      </c>
      <c r="L73" s="194" t="str">
        <f t="shared" si="6"/>
        <v/>
      </c>
      <c r="M73" s="304" t="str">
        <f t="shared" si="7"/>
        <v/>
      </c>
      <c r="N73" s="194">
        <f t="shared" si="8"/>
        <v>0</v>
      </c>
      <c r="O73" s="194">
        <f t="shared" si="9"/>
        <v>0</v>
      </c>
    </row>
    <row r="74">
      <c r="C74" s="189" t="str">
        <f t="array" ref="C74">IF(B74="","",XLOOKUP(B74,DATOS!D75:D1000,DATOS!C75:C1000,0,0,1))</f>
        <v/>
      </c>
      <c r="D74" s="189" t="str">
        <f>IF(B74="","", SUMIFS(COMPRAS!$G$5:$G1000,COMPRAS!$E$5:$E1000,B74))</f>
        <v/>
      </c>
      <c r="E74" s="189" t="str">
        <f>IF(C74="","", SUMIFS(VENTAS!$F$5:$F1000,VENTAS!$D$5:$D1000,B74))</f>
        <v/>
      </c>
      <c r="F74" s="189" t="str">
        <f t="shared" si="3"/>
        <v/>
      </c>
      <c r="G74" s="189" t="str">
        <f>IF(B74="","",COUNTIFS(COMPRAS!$E$5:$E1000,B74))</f>
        <v/>
      </c>
      <c r="H74" s="304" t="str">
        <f t="shared" si="4"/>
        <v/>
      </c>
      <c r="I74" s="194" t="str">
        <f>IFERROR(IF(B74="","",AVERAGEIFS(VENTAS!$G$5:$G1000,VENTAS!$D$5:$D1000,B74)),0)</f>
        <v/>
      </c>
      <c r="J74" s="194" t="str">
        <f>IFERROR(IF(C74="","",AVERAGEIFS(COMPRAS!$T$5:$T1000,COMPRAS!$E$5:$E1000,B74)),0)</f>
        <v/>
      </c>
      <c r="K74" s="194">
        <f t="shared" si="5"/>
        <v>0</v>
      </c>
      <c r="L74" s="194" t="str">
        <f t="shared" si="6"/>
        <v/>
      </c>
      <c r="M74" s="304" t="str">
        <f t="shared" si="7"/>
        <v/>
      </c>
      <c r="N74" s="194">
        <f t="shared" si="8"/>
        <v>0</v>
      </c>
      <c r="O74" s="194">
        <f t="shared" si="9"/>
        <v>0</v>
      </c>
    </row>
    <row r="75">
      <c r="C75" s="189" t="str">
        <f t="array" ref="C75">IF(B75="","",XLOOKUP(B75,DATOS!D76:D1000,DATOS!C76:C1000,0,0,1))</f>
        <v/>
      </c>
      <c r="D75" s="189" t="str">
        <f>IF(B75="","", SUMIFS(COMPRAS!$G$5:$G1000,COMPRAS!$E$5:$E1000,B75))</f>
        <v/>
      </c>
      <c r="E75" s="189" t="str">
        <f>IF(C75="","", SUMIFS(VENTAS!$F$5:$F1000,VENTAS!$D$5:$D1000,B75))</f>
        <v/>
      </c>
      <c r="F75" s="189" t="str">
        <f t="shared" si="3"/>
        <v/>
      </c>
      <c r="G75" s="189" t="str">
        <f>IF(B75="","",COUNTIFS(COMPRAS!$E$5:$E1000,B75))</f>
        <v/>
      </c>
      <c r="H75" s="304" t="str">
        <f t="shared" si="4"/>
        <v/>
      </c>
      <c r="I75" s="194" t="str">
        <f>IFERROR(IF(B75="","",AVERAGEIFS(VENTAS!$G$5:$G1000,VENTAS!$D$5:$D1000,B75)),0)</f>
        <v/>
      </c>
      <c r="J75" s="194" t="str">
        <f>IFERROR(IF(C75="","",AVERAGEIFS(COMPRAS!$T$5:$T1000,COMPRAS!$E$5:$E1000,B75)),0)</f>
        <v/>
      </c>
      <c r="K75" s="194">
        <f t="shared" si="5"/>
        <v>0</v>
      </c>
      <c r="L75" s="194" t="str">
        <f t="shared" si="6"/>
        <v/>
      </c>
      <c r="M75" s="304" t="str">
        <f t="shared" si="7"/>
        <v/>
      </c>
      <c r="N75" s="194">
        <f t="shared" si="8"/>
        <v>0</v>
      </c>
      <c r="O75" s="194">
        <f t="shared" si="9"/>
        <v>0</v>
      </c>
    </row>
    <row r="76">
      <c r="C76" s="189" t="str">
        <f t="array" ref="C76">IF(B76="","",XLOOKUP(B76,DATOS!D77:D1000,DATOS!C77:C1000,0,0,1))</f>
        <v/>
      </c>
      <c r="D76" s="189" t="str">
        <f>IF(B76="","", SUMIFS(COMPRAS!$G$5:$G1000,COMPRAS!$E$5:$E1000,B76))</f>
        <v/>
      </c>
      <c r="E76" s="189" t="str">
        <f>IF(C76="","", SUMIFS(VENTAS!$F$5:$F1000,VENTAS!$D$5:$D1000,B76))</f>
        <v/>
      </c>
      <c r="F76" s="189" t="str">
        <f t="shared" si="3"/>
        <v/>
      </c>
      <c r="G76" s="189" t="str">
        <f>IF(B76="","",COUNTIFS(COMPRAS!$E$5:$E1000,B76))</f>
        <v/>
      </c>
      <c r="H76" s="304" t="str">
        <f t="shared" si="4"/>
        <v/>
      </c>
      <c r="I76" s="194" t="str">
        <f>IFERROR(IF(B76="","",AVERAGEIFS(VENTAS!$G$5:$G1000,VENTAS!$D$5:$D1000,B76)),0)</f>
        <v/>
      </c>
      <c r="J76" s="194" t="str">
        <f>IFERROR(IF(C76="","",AVERAGEIFS(COMPRAS!$T$5:$T1000,COMPRAS!$E$5:$E1000,B76)),0)</f>
        <v/>
      </c>
      <c r="K76" s="194">
        <f t="shared" si="5"/>
        <v>0</v>
      </c>
      <c r="L76" s="194" t="str">
        <f t="shared" si="6"/>
        <v/>
      </c>
      <c r="M76" s="304" t="str">
        <f t="shared" si="7"/>
        <v/>
      </c>
      <c r="N76" s="194">
        <f t="shared" si="8"/>
        <v>0</v>
      </c>
      <c r="O76" s="194">
        <f t="shared" si="9"/>
        <v>0</v>
      </c>
    </row>
    <row r="77">
      <c r="C77" s="189" t="str">
        <f t="array" ref="C77">IF(B77="","",XLOOKUP(B77,DATOS!D78:D1000,DATOS!C78:C1000,0,0,1))</f>
        <v/>
      </c>
      <c r="D77" s="189" t="str">
        <f>IF(B77="","", SUMIFS(COMPRAS!$G$5:$G1000,COMPRAS!$E$5:$E1000,B77))</f>
        <v/>
      </c>
      <c r="E77" s="189" t="str">
        <f>IF(C77="","", SUMIFS(VENTAS!$F$5:$F1000,VENTAS!$D$5:$D1000,B77))</f>
        <v/>
      </c>
      <c r="F77" s="189" t="str">
        <f t="shared" si="3"/>
        <v/>
      </c>
      <c r="G77" s="189" t="str">
        <f>IF(B77="","",COUNTIFS(COMPRAS!$E$5:$E1000,B77))</f>
        <v/>
      </c>
      <c r="H77" s="304" t="str">
        <f t="shared" si="4"/>
        <v/>
      </c>
      <c r="I77" s="194" t="str">
        <f>IFERROR(IF(B77="","",AVERAGEIFS(VENTAS!$G$5:$G1000,VENTAS!$D$5:$D1000,B77)),0)</f>
        <v/>
      </c>
      <c r="J77" s="194" t="str">
        <f>IFERROR(IF(C77="","",AVERAGEIFS(COMPRAS!$T$5:$T1000,COMPRAS!$E$5:$E1000,B77)),0)</f>
        <v/>
      </c>
      <c r="K77" s="194">
        <f t="shared" si="5"/>
        <v>0</v>
      </c>
      <c r="L77" s="194" t="str">
        <f t="shared" si="6"/>
        <v/>
      </c>
      <c r="M77" s="304" t="str">
        <f t="shared" si="7"/>
        <v/>
      </c>
      <c r="N77" s="194">
        <f t="shared" si="8"/>
        <v>0</v>
      </c>
      <c r="O77" s="194">
        <f t="shared" si="9"/>
        <v>0</v>
      </c>
    </row>
    <row r="78">
      <c r="C78" s="189" t="str">
        <f t="array" ref="C78">IF(B78="","",XLOOKUP(B78,DATOS!D79:D1000,DATOS!C79:C1000,0,0,1))</f>
        <v/>
      </c>
      <c r="D78" s="189" t="str">
        <f>IF(B78="","", SUMIFS(COMPRAS!$G$5:$G1000,COMPRAS!$E$5:$E1000,B78))</f>
        <v/>
      </c>
      <c r="E78" s="189" t="str">
        <f>IF(C78="","", SUMIFS(VENTAS!$F$5:$F1000,VENTAS!$D$5:$D1000,B78))</f>
        <v/>
      </c>
      <c r="F78" s="189" t="str">
        <f t="shared" si="3"/>
        <v/>
      </c>
      <c r="G78" s="189" t="str">
        <f>IF(B78="","",COUNTIFS(COMPRAS!$E$5:$E1000,B78))</f>
        <v/>
      </c>
      <c r="H78" s="304" t="str">
        <f t="shared" si="4"/>
        <v/>
      </c>
      <c r="I78" s="194" t="str">
        <f>IFERROR(IF(B78="","",AVERAGEIFS(VENTAS!$G$5:$G1000,VENTAS!$D$5:$D1000,B78)),0)</f>
        <v/>
      </c>
      <c r="J78" s="194" t="str">
        <f>IFERROR(IF(C78="","",AVERAGEIFS(COMPRAS!$T$5:$T1000,COMPRAS!$E$5:$E1000,B78)),0)</f>
        <v/>
      </c>
      <c r="K78" s="194">
        <f t="shared" si="5"/>
        <v>0</v>
      </c>
      <c r="L78" s="194" t="str">
        <f t="shared" si="6"/>
        <v/>
      </c>
      <c r="M78" s="304" t="str">
        <f t="shared" si="7"/>
        <v/>
      </c>
      <c r="N78" s="194">
        <f t="shared" si="8"/>
        <v>0</v>
      </c>
      <c r="O78" s="194">
        <f t="shared" si="9"/>
        <v>0</v>
      </c>
    </row>
    <row r="79">
      <c r="C79" s="189" t="str">
        <f t="array" ref="C79">IF(B79="","",XLOOKUP(B79,DATOS!D80:D1000,DATOS!C80:C1000,0,0,1))</f>
        <v/>
      </c>
      <c r="D79" s="189" t="str">
        <f>IF(B79="","", SUMIFS(COMPRAS!$G$5:$G1000,COMPRAS!$E$5:$E1000,B79))</f>
        <v/>
      </c>
      <c r="E79" s="189" t="str">
        <f>IF(C79="","", SUMIFS(VENTAS!$F$5:$F1000,VENTAS!$D$5:$D1000,B79))</f>
        <v/>
      </c>
      <c r="F79" s="189" t="str">
        <f t="shared" si="3"/>
        <v/>
      </c>
      <c r="G79" s="189" t="str">
        <f>IF(B79="","",COUNTIFS(COMPRAS!$E$5:$E1000,B79))</f>
        <v/>
      </c>
      <c r="H79" s="304" t="str">
        <f t="shared" si="4"/>
        <v/>
      </c>
      <c r="I79" s="194" t="str">
        <f>IFERROR(IF(B79="","",AVERAGEIFS(VENTAS!$G$5:$G1000,VENTAS!$D$5:$D1000,B79)),0)</f>
        <v/>
      </c>
      <c r="J79" s="194" t="str">
        <f>IFERROR(IF(C79="","",AVERAGEIFS(COMPRAS!$T$5:$T1000,COMPRAS!$E$5:$E1000,B79)),0)</f>
        <v/>
      </c>
      <c r="K79" s="194">
        <f t="shared" si="5"/>
        <v>0</v>
      </c>
      <c r="L79" s="194" t="str">
        <f t="shared" si="6"/>
        <v/>
      </c>
      <c r="M79" s="304" t="str">
        <f t="shared" si="7"/>
        <v/>
      </c>
      <c r="N79" s="194">
        <f t="shared" si="8"/>
        <v>0</v>
      </c>
      <c r="O79" s="194">
        <f t="shared" si="9"/>
        <v>0</v>
      </c>
    </row>
    <row r="80">
      <c r="C80" s="189" t="str">
        <f t="array" ref="C80">IF(B80="","",XLOOKUP(B80,DATOS!D81:D1000,DATOS!C81:C1000,0,0,1))</f>
        <v/>
      </c>
      <c r="D80" s="189" t="str">
        <f>IF(B80="","", SUMIFS(COMPRAS!$G$5:$G1000,COMPRAS!$E$5:$E1000,B80))</f>
        <v/>
      </c>
      <c r="E80" s="189" t="str">
        <f>IF(C80="","", SUMIFS(VENTAS!$F$5:$F1000,VENTAS!$D$5:$D1000,B80))</f>
        <v/>
      </c>
      <c r="F80" s="189" t="str">
        <f t="shared" si="3"/>
        <v/>
      </c>
      <c r="G80" s="189" t="str">
        <f>IF(B80="","",COUNTIFS(COMPRAS!$E$5:$E1000,B80))</f>
        <v/>
      </c>
      <c r="H80" s="304" t="str">
        <f t="shared" si="4"/>
        <v/>
      </c>
      <c r="I80" s="194" t="str">
        <f>IFERROR(IF(B80="","",AVERAGEIFS(VENTAS!$G$5:$G1000,VENTAS!$D$5:$D1000,B80)),0)</f>
        <v/>
      </c>
      <c r="J80" s="194" t="str">
        <f>IFERROR(IF(C80="","",AVERAGEIFS(COMPRAS!$T$5:$T1000,COMPRAS!$E$5:$E1000,B80)),0)</f>
        <v/>
      </c>
      <c r="K80" s="194">
        <f t="shared" si="5"/>
        <v>0</v>
      </c>
      <c r="L80" s="194" t="str">
        <f t="shared" si="6"/>
        <v/>
      </c>
      <c r="M80" s="304" t="str">
        <f t="shared" si="7"/>
        <v/>
      </c>
      <c r="N80" s="194">
        <f t="shared" si="8"/>
        <v>0</v>
      </c>
      <c r="O80" s="194">
        <f t="shared" si="9"/>
        <v>0</v>
      </c>
    </row>
    <row r="81">
      <c r="C81" s="189" t="str">
        <f t="array" ref="C81">IF(B81="","",XLOOKUP(B81,DATOS!D82:D1000,DATOS!C82:C1000,0,0,1))</f>
        <v/>
      </c>
      <c r="D81" s="189" t="str">
        <f>IF(B81="","", SUMIFS(COMPRAS!$G$5:$G1000,COMPRAS!$E$5:$E1000,B81))</f>
        <v/>
      </c>
      <c r="E81" s="189" t="str">
        <f>IF(C81="","", SUMIFS(VENTAS!$F$5:$F1000,VENTAS!$D$5:$D1000,B81))</f>
        <v/>
      </c>
      <c r="F81" s="189" t="str">
        <f t="shared" si="3"/>
        <v/>
      </c>
      <c r="G81" s="189" t="str">
        <f>IF(B81="","",COUNTIFS(COMPRAS!$E$5:$E1000,B81))</f>
        <v/>
      </c>
      <c r="H81" s="304" t="str">
        <f t="shared" si="4"/>
        <v/>
      </c>
      <c r="I81" s="194" t="str">
        <f>IFERROR(IF(B81="","",AVERAGEIFS(VENTAS!$G$5:$G1000,VENTAS!$D$5:$D1000,B81)),0)</f>
        <v/>
      </c>
      <c r="J81" s="194" t="str">
        <f>IFERROR(IF(C81="","",AVERAGEIFS(COMPRAS!$T$5:$T1000,COMPRAS!$E$5:$E1000,B81)),0)</f>
        <v/>
      </c>
      <c r="K81" s="194">
        <f t="shared" si="5"/>
        <v>0</v>
      </c>
      <c r="L81" s="194" t="str">
        <f t="shared" si="6"/>
        <v/>
      </c>
      <c r="M81" s="304" t="str">
        <f t="shared" si="7"/>
        <v/>
      </c>
      <c r="N81" s="194">
        <f t="shared" si="8"/>
        <v>0</v>
      </c>
      <c r="O81" s="194">
        <f t="shared" si="9"/>
        <v>0</v>
      </c>
    </row>
    <row r="82">
      <c r="C82" s="189" t="str">
        <f t="array" ref="C82">IF(B82="","",XLOOKUP(B82,DATOS!D83:D1000,DATOS!C83:C1000,0,0,1))</f>
        <v/>
      </c>
      <c r="D82" s="189" t="str">
        <f>IF(B82="","", SUMIFS(COMPRAS!$G$5:$G1000,COMPRAS!$E$5:$E1000,B82))</f>
        <v/>
      </c>
      <c r="E82" s="189" t="str">
        <f>IF(C82="","", SUMIFS(VENTAS!$F$5:$F1000,VENTAS!$D$5:$D1000,B82))</f>
        <v/>
      </c>
      <c r="F82" s="189" t="str">
        <f t="shared" si="3"/>
        <v/>
      </c>
      <c r="G82" s="189" t="str">
        <f>IF(B82="","",COUNTIFS(COMPRAS!$E$5:$E1000,B82))</f>
        <v/>
      </c>
      <c r="H82" s="304" t="str">
        <f t="shared" si="4"/>
        <v/>
      </c>
      <c r="I82" s="194" t="str">
        <f>IFERROR(IF(B82="","",AVERAGEIFS(VENTAS!$G$5:$G1000,VENTAS!$D$5:$D1000,B82)),0)</f>
        <v/>
      </c>
      <c r="J82" s="194" t="str">
        <f>IFERROR(IF(C82="","",AVERAGEIFS(COMPRAS!$T$5:$T1000,COMPRAS!$E$5:$E1000,B82)),0)</f>
        <v/>
      </c>
      <c r="K82" s="194">
        <f t="shared" si="5"/>
        <v>0</v>
      </c>
      <c r="L82" s="194" t="str">
        <f t="shared" si="6"/>
        <v/>
      </c>
      <c r="M82" s="304" t="str">
        <f t="shared" si="7"/>
        <v/>
      </c>
      <c r="N82" s="194">
        <f t="shared" si="8"/>
        <v>0</v>
      </c>
      <c r="O82" s="194">
        <f t="shared" si="9"/>
        <v>0</v>
      </c>
    </row>
    <row r="83">
      <c r="C83" s="189" t="str">
        <f t="array" ref="C83">IF(B83="","",XLOOKUP(B83,DATOS!D84:D1000,DATOS!C84:C1000,0,0,1))</f>
        <v/>
      </c>
      <c r="D83" s="189" t="str">
        <f>IF(B83="","", SUMIFS(COMPRAS!$G$5:$G1000,COMPRAS!$E$5:$E1000,B83))</f>
        <v/>
      </c>
      <c r="E83" s="189" t="str">
        <f>IF(C83="","", SUMIFS(VENTAS!$F$5:$F1000,VENTAS!$D$5:$D1000,B83))</f>
        <v/>
      </c>
      <c r="F83" s="189" t="str">
        <f t="shared" si="3"/>
        <v/>
      </c>
      <c r="G83" s="189" t="str">
        <f>IF(B83="","",COUNTIFS(COMPRAS!$E$5:$E1000,B83))</f>
        <v/>
      </c>
      <c r="H83" s="304" t="str">
        <f t="shared" si="4"/>
        <v/>
      </c>
      <c r="I83" s="194" t="str">
        <f>IFERROR(IF(B83="","",AVERAGEIFS(VENTAS!$G$5:$G1000,VENTAS!$D$5:$D1000,B83)),0)</f>
        <v/>
      </c>
      <c r="J83" s="194" t="str">
        <f>IFERROR(IF(C83="","",AVERAGEIFS(COMPRAS!$T$5:$T1000,COMPRAS!$E$5:$E1000,B83)),0)</f>
        <v/>
      </c>
      <c r="K83" s="194">
        <f t="shared" si="5"/>
        <v>0</v>
      </c>
      <c r="L83" s="194" t="str">
        <f t="shared" si="6"/>
        <v/>
      </c>
      <c r="M83" s="304" t="str">
        <f t="shared" si="7"/>
        <v/>
      </c>
      <c r="N83" s="194">
        <f t="shared" si="8"/>
        <v>0</v>
      </c>
      <c r="O83" s="194">
        <f t="shared" si="9"/>
        <v>0</v>
      </c>
    </row>
    <row r="84">
      <c r="C84" s="189" t="str">
        <f t="array" ref="C84">IF(B84="","",XLOOKUP(B84,DATOS!D85:D1000,DATOS!C85:C1000,0,0,1))</f>
        <v/>
      </c>
      <c r="D84" s="189" t="str">
        <f>IF(B84="","", SUMIFS(COMPRAS!$G$5:$G1000,COMPRAS!$E$5:$E1000,B84))</f>
        <v/>
      </c>
      <c r="E84" s="189" t="str">
        <f>IF(C84="","", SUMIFS(VENTAS!$F$5:$F1000,VENTAS!$D$5:$D1000,B84))</f>
        <v/>
      </c>
      <c r="F84" s="189" t="str">
        <f t="shared" si="3"/>
        <v/>
      </c>
      <c r="G84" s="189" t="str">
        <f>IF(B84="","",COUNTIFS(COMPRAS!$E$5:$E1000,B84))</f>
        <v/>
      </c>
      <c r="H84" s="304" t="str">
        <f t="shared" si="4"/>
        <v/>
      </c>
      <c r="I84" s="194" t="str">
        <f>IFERROR(IF(B84="","",AVERAGEIFS(VENTAS!$G$5:$G1000,VENTAS!$D$5:$D1000,B84)),0)</f>
        <v/>
      </c>
      <c r="J84" s="194" t="str">
        <f>IFERROR(IF(C84="","",AVERAGEIFS(COMPRAS!$T$5:$T1000,COMPRAS!$E$5:$E1000,B84)),0)</f>
        <v/>
      </c>
      <c r="K84" s="194">
        <f t="shared" si="5"/>
        <v>0</v>
      </c>
      <c r="L84" s="194" t="str">
        <f t="shared" si="6"/>
        <v/>
      </c>
      <c r="M84" s="304" t="str">
        <f t="shared" si="7"/>
        <v/>
      </c>
      <c r="N84" s="194">
        <f t="shared" si="8"/>
        <v>0</v>
      </c>
      <c r="O84" s="194">
        <f t="shared" si="9"/>
        <v>0</v>
      </c>
    </row>
    <row r="85">
      <c r="C85" s="189" t="str">
        <f t="array" ref="C85">IF(B85="","",XLOOKUP(B85,DATOS!D86:D1000,DATOS!C86:C1000,0,0,1))</f>
        <v/>
      </c>
      <c r="D85" s="189" t="str">
        <f>IF(B85="","", SUMIFS(COMPRAS!$G$5:$G1000,COMPRAS!$E$5:$E1000,B85))</f>
        <v/>
      </c>
      <c r="E85" s="189" t="str">
        <f>IF(C85="","", SUMIFS(VENTAS!$F$5:$F1000,VENTAS!$D$5:$D1000,B85))</f>
        <v/>
      </c>
      <c r="F85" s="189" t="str">
        <f t="shared" si="3"/>
        <v/>
      </c>
      <c r="G85" s="189" t="str">
        <f>IF(B85="","",COUNTIFS(COMPRAS!$E$5:$E1000,B85))</f>
        <v/>
      </c>
      <c r="H85" s="304" t="str">
        <f t="shared" si="4"/>
        <v/>
      </c>
      <c r="I85" s="194" t="str">
        <f>IFERROR(IF(B85="","",AVERAGEIFS(VENTAS!$G$5:$G1000,VENTAS!$D$5:$D1000,B85)),0)</f>
        <v/>
      </c>
      <c r="J85" s="194" t="str">
        <f>IFERROR(IF(C85="","",AVERAGEIFS(COMPRAS!$T$5:$T1000,COMPRAS!$E$5:$E1000,B85)),0)</f>
        <v/>
      </c>
      <c r="K85" s="194">
        <f t="shared" si="5"/>
        <v>0</v>
      </c>
      <c r="L85" s="194" t="str">
        <f t="shared" si="6"/>
        <v/>
      </c>
      <c r="M85" s="304" t="str">
        <f t="shared" si="7"/>
        <v/>
      </c>
      <c r="N85" s="194">
        <f t="shared" si="8"/>
        <v>0</v>
      </c>
      <c r="O85" s="194">
        <f t="shared" si="9"/>
        <v>0</v>
      </c>
    </row>
    <row r="86">
      <c r="C86" s="189" t="str">
        <f t="array" ref="C86">IF(B86="","",XLOOKUP(B86,DATOS!D87:D1000,DATOS!C87:C1000,0,0,1))</f>
        <v/>
      </c>
      <c r="D86" s="189" t="str">
        <f>IF(B86="","", SUMIFS(COMPRAS!$G$5:$G1000,COMPRAS!$E$5:$E1000,B86))</f>
        <v/>
      </c>
      <c r="E86" s="189" t="str">
        <f>IF(C86="","", SUMIFS(VENTAS!$F$5:$F1000,VENTAS!$D$5:$D1000,B86))</f>
        <v/>
      </c>
      <c r="F86" s="189" t="str">
        <f t="shared" si="3"/>
        <v/>
      </c>
      <c r="G86" s="189" t="str">
        <f>IF(B86="","",COUNTIFS(COMPRAS!$E$5:$E1000,B86))</f>
        <v/>
      </c>
      <c r="H86" s="304" t="str">
        <f t="shared" si="4"/>
        <v/>
      </c>
      <c r="I86" s="194" t="str">
        <f>IFERROR(IF(B86="","",AVERAGEIFS(VENTAS!$G$5:$G1000,VENTAS!$D$5:$D1000,B86)),0)</f>
        <v/>
      </c>
      <c r="J86" s="194" t="str">
        <f>IFERROR(IF(C86="","",AVERAGEIFS(COMPRAS!$T$5:$T1000,COMPRAS!$E$5:$E1000,B86)),0)</f>
        <v/>
      </c>
      <c r="K86" s="194">
        <f t="shared" si="5"/>
        <v>0</v>
      </c>
      <c r="L86" s="194" t="str">
        <f t="shared" si="6"/>
        <v/>
      </c>
      <c r="M86" s="304" t="str">
        <f t="shared" si="7"/>
        <v/>
      </c>
      <c r="N86" s="194">
        <f t="shared" si="8"/>
        <v>0</v>
      </c>
      <c r="O86" s="194">
        <f t="shared" si="9"/>
        <v>0</v>
      </c>
    </row>
    <row r="87">
      <c r="C87" s="189" t="str">
        <f t="array" ref="C87">IF(B87="","",XLOOKUP(B87,DATOS!D88:D1000,DATOS!C88:C1000,0,0,1))</f>
        <v/>
      </c>
      <c r="D87" s="189" t="str">
        <f>IF(B87="","", SUMIFS(COMPRAS!$G$5:$G1000,COMPRAS!$E$5:$E1000,B87))</f>
        <v/>
      </c>
      <c r="E87" s="189" t="str">
        <f>IF(C87="","", SUMIFS(VENTAS!$F$5:$F1000,VENTAS!$D$5:$D1000,B87))</f>
        <v/>
      </c>
      <c r="F87" s="189" t="str">
        <f t="shared" si="3"/>
        <v/>
      </c>
      <c r="G87" s="189" t="str">
        <f>IF(B87="","",COUNTIFS(COMPRAS!$E$5:$E1000,B87))</f>
        <v/>
      </c>
      <c r="H87" s="304" t="str">
        <f t="shared" si="4"/>
        <v/>
      </c>
      <c r="I87" s="194" t="str">
        <f>IFERROR(IF(B87="","",AVERAGEIFS(VENTAS!$G$5:$G1000,VENTAS!$D$5:$D1000,B87)),0)</f>
        <v/>
      </c>
      <c r="J87" s="194" t="str">
        <f>IFERROR(IF(C87="","",AVERAGEIFS(COMPRAS!$T$5:$T1000,COMPRAS!$E$5:$E1000,B87)),0)</f>
        <v/>
      </c>
      <c r="K87" s="194">
        <f t="shared" si="5"/>
        <v>0</v>
      </c>
      <c r="L87" s="194" t="str">
        <f t="shared" si="6"/>
        <v/>
      </c>
      <c r="M87" s="304" t="str">
        <f t="shared" si="7"/>
        <v/>
      </c>
      <c r="N87" s="194">
        <f t="shared" si="8"/>
        <v>0</v>
      </c>
      <c r="O87" s="194">
        <f t="shared" si="9"/>
        <v>0</v>
      </c>
    </row>
    <row r="88">
      <c r="C88" s="189" t="str">
        <f t="array" ref="C88">IF(B88="","",XLOOKUP(B88,DATOS!D89:D1000,DATOS!C89:C1000,0,0,1))</f>
        <v/>
      </c>
      <c r="D88" s="189" t="str">
        <f>IF(B88="","", SUMIFS(COMPRAS!$G$5:$G1000,COMPRAS!$E$5:$E1000,B88))</f>
        <v/>
      </c>
      <c r="E88" s="189" t="str">
        <f>IF(C88="","", SUMIFS(VENTAS!$F$5:$F1000,VENTAS!$D$5:$D1000,B88))</f>
        <v/>
      </c>
      <c r="F88" s="189" t="str">
        <f t="shared" si="3"/>
        <v/>
      </c>
      <c r="G88" s="189" t="str">
        <f>IF(B88="","",COUNTIFS(COMPRAS!$E$5:$E1000,B88))</f>
        <v/>
      </c>
      <c r="H88" s="304" t="str">
        <f t="shared" si="4"/>
        <v/>
      </c>
      <c r="I88" s="194" t="str">
        <f>IFERROR(IF(B88="","",AVERAGEIFS(VENTAS!$G$5:$G1000,VENTAS!$D$5:$D1000,B88)),0)</f>
        <v/>
      </c>
      <c r="J88" s="194" t="str">
        <f>IFERROR(IF(C88="","",AVERAGEIFS(COMPRAS!$T$5:$T1000,COMPRAS!$E$5:$E1000,B88)),0)</f>
        <v/>
      </c>
      <c r="K88" s="194">
        <f t="shared" si="5"/>
        <v>0</v>
      </c>
      <c r="L88" s="194" t="str">
        <f t="shared" si="6"/>
        <v/>
      </c>
      <c r="M88" s="304" t="str">
        <f t="shared" si="7"/>
        <v/>
      </c>
      <c r="N88" s="194">
        <f t="shared" si="8"/>
        <v>0</v>
      </c>
      <c r="O88" s="194">
        <f t="shared" si="9"/>
        <v>0</v>
      </c>
    </row>
    <row r="89">
      <c r="C89" s="189" t="str">
        <f t="array" ref="C89">IF(B89="","",XLOOKUP(B89,DATOS!D90:D1000,DATOS!C90:C1000,0,0,1))</f>
        <v/>
      </c>
      <c r="D89" s="189" t="str">
        <f>IF(B89="","", SUMIFS(COMPRAS!$G$5:$G1000,COMPRAS!$E$5:$E1000,B89))</f>
        <v/>
      </c>
      <c r="E89" s="189" t="str">
        <f>IF(C89="","", SUMIFS(VENTAS!$F$5:$F1000,VENTAS!$D$5:$D1000,B89))</f>
        <v/>
      </c>
      <c r="F89" s="189" t="str">
        <f t="shared" si="3"/>
        <v/>
      </c>
      <c r="G89" s="189" t="str">
        <f>IF(B89="","",COUNTIFS(COMPRAS!$E$5:$E1000,B89))</f>
        <v/>
      </c>
      <c r="H89" s="304" t="str">
        <f t="shared" si="4"/>
        <v/>
      </c>
      <c r="I89" s="194" t="str">
        <f>IFERROR(IF(B89="","",AVERAGEIFS(VENTAS!$G$5:$G1000,VENTAS!$D$5:$D1000,B89)),0)</f>
        <v/>
      </c>
      <c r="J89" s="194" t="str">
        <f>IFERROR(IF(C89="","",AVERAGEIFS(COMPRAS!$T$5:$T1000,COMPRAS!$E$5:$E1000,B89)),0)</f>
        <v/>
      </c>
      <c r="K89" s="194">
        <f t="shared" si="5"/>
        <v>0</v>
      </c>
      <c r="L89" s="194" t="str">
        <f t="shared" si="6"/>
        <v/>
      </c>
      <c r="M89" s="304" t="str">
        <f t="shared" si="7"/>
        <v/>
      </c>
      <c r="N89" s="194">
        <f t="shared" si="8"/>
        <v>0</v>
      </c>
      <c r="O89" s="194">
        <f t="shared" si="9"/>
        <v>0</v>
      </c>
    </row>
    <row r="90">
      <c r="C90" s="189" t="str">
        <f t="array" ref="C90">IF(B90="","",XLOOKUP(B90,DATOS!D91:D1000,DATOS!C91:C1000,0,0,1))</f>
        <v/>
      </c>
      <c r="D90" s="189" t="str">
        <f>IF(B90="","", SUMIFS(COMPRAS!$G$5:$G1000,COMPRAS!$E$5:$E1000,B90))</f>
        <v/>
      </c>
      <c r="E90" s="189" t="str">
        <f>IF(C90="","", SUMIFS(VENTAS!$F$5:$F1000,VENTAS!$D$5:$D1000,B90))</f>
        <v/>
      </c>
      <c r="F90" s="189" t="str">
        <f t="shared" si="3"/>
        <v/>
      </c>
      <c r="G90" s="189" t="str">
        <f>IF(B90="","",COUNTIFS(COMPRAS!$E$5:$E1000,B90))</f>
        <v/>
      </c>
      <c r="H90" s="304" t="str">
        <f t="shared" si="4"/>
        <v/>
      </c>
      <c r="I90" s="194" t="str">
        <f>IFERROR(IF(B90="","",AVERAGEIFS(VENTAS!$G$5:$G1000,VENTAS!$D$5:$D1000,B90)),0)</f>
        <v/>
      </c>
      <c r="J90" s="194" t="str">
        <f>IFERROR(IF(C90="","",AVERAGEIFS(COMPRAS!$T$5:$T1000,COMPRAS!$E$5:$E1000,B90)),0)</f>
        <v/>
      </c>
      <c r="K90" s="194">
        <f t="shared" si="5"/>
        <v>0</v>
      </c>
      <c r="L90" s="194" t="str">
        <f t="shared" si="6"/>
        <v/>
      </c>
      <c r="M90" s="304" t="str">
        <f t="shared" si="7"/>
        <v/>
      </c>
      <c r="N90" s="194">
        <f t="shared" si="8"/>
        <v>0</v>
      </c>
      <c r="O90" s="194">
        <f t="shared" si="9"/>
        <v>0</v>
      </c>
    </row>
    <row r="91">
      <c r="C91" s="189" t="str">
        <f t="array" ref="C91">IF(B91="","",XLOOKUP(B91,DATOS!D92:D1000,DATOS!C92:C1000,0,0,1))</f>
        <v/>
      </c>
      <c r="D91" s="189" t="str">
        <f>IF(B91="","", SUMIFS(COMPRAS!$G$5:$G1000,COMPRAS!$E$5:$E1000,B91))</f>
        <v/>
      </c>
      <c r="E91" s="189" t="str">
        <f>IF(C91="","", SUMIFS(VENTAS!$F$5:$F1000,VENTAS!$D$5:$D1000,B91))</f>
        <v/>
      </c>
      <c r="F91" s="189" t="str">
        <f t="shared" si="3"/>
        <v/>
      </c>
      <c r="G91" s="189" t="str">
        <f>IF(B91="","",COUNTIFS(COMPRAS!$E$5:$E1000,B91))</f>
        <v/>
      </c>
      <c r="H91" s="304" t="str">
        <f t="shared" si="4"/>
        <v/>
      </c>
      <c r="I91" s="194" t="str">
        <f>IFERROR(IF(B91="","",AVERAGEIFS(VENTAS!$G$5:$G1000,VENTAS!$D$5:$D1000,B91)),0)</f>
        <v/>
      </c>
      <c r="J91" s="194" t="str">
        <f>IFERROR(IF(C91="","",AVERAGEIFS(COMPRAS!$T$5:$T1000,COMPRAS!$E$5:$E1000,B91)),0)</f>
        <v/>
      </c>
      <c r="K91" s="194">
        <f t="shared" si="5"/>
        <v>0</v>
      </c>
      <c r="L91" s="194" t="str">
        <f t="shared" si="6"/>
        <v/>
      </c>
      <c r="M91" s="304" t="str">
        <f t="shared" si="7"/>
        <v/>
      </c>
      <c r="N91" s="194">
        <f t="shared" si="8"/>
        <v>0</v>
      </c>
      <c r="O91" s="194">
        <f t="shared" si="9"/>
        <v>0</v>
      </c>
    </row>
    <row r="92">
      <c r="C92" s="189" t="str">
        <f t="array" ref="C92">IF(B92="","",XLOOKUP(B92,DATOS!D93:D1000,DATOS!C93:C1000,0,0,1))</f>
        <v/>
      </c>
      <c r="D92" s="189" t="str">
        <f>IF(B92="","", SUMIFS(COMPRAS!$G$5:$G1000,COMPRAS!$E$5:$E1000,B92))</f>
        <v/>
      </c>
      <c r="E92" s="189" t="str">
        <f>IF(C92="","", SUMIFS(VENTAS!$F$5:$F1000,VENTAS!$D$5:$D1000,B92))</f>
        <v/>
      </c>
      <c r="F92" s="189" t="str">
        <f t="shared" si="3"/>
        <v/>
      </c>
      <c r="G92" s="189" t="str">
        <f>IF(B92="","",COUNTIFS(COMPRAS!$E$5:$E1000,B92))</f>
        <v/>
      </c>
      <c r="H92" s="304" t="str">
        <f t="shared" si="4"/>
        <v/>
      </c>
      <c r="I92" s="194" t="str">
        <f>IFERROR(IF(B92="","",AVERAGEIFS(VENTAS!$G$5:$G1000,VENTAS!$D$5:$D1000,B92)),0)</f>
        <v/>
      </c>
      <c r="J92" s="194" t="str">
        <f>IFERROR(IF(C92="","",AVERAGEIFS(COMPRAS!$T$5:$T1000,COMPRAS!$E$5:$E1000,B92)),0)</f>
        <v/>
      </c>
      <c r="K92" s="194">
        <f t="shared" si="5"/>
        <v>0</v>
      </c>
      <c r="L92" s="194" t="str">
        <f t="shared" si="6"/>
        <v/>
      </c>
      <c r="M92" s="304" t="str">
        <f t="shared" si="7"/>
        <v/>
      </c>
      <c r="N92" s="194">
        <f t="shared" si="8"/>
        <v>0</v>
      </c>
      <c r="O92" s="194">
        <f t="shared" si="9"/>
        <v>0</v>
      </c>
    </row>
    <row r="93">
      <c r="C93" s="189" t="str">
        <f t="array" ref="C93">IF(B93="","",XLOOKUP(B93,DATOS!D94:D1000,DATOS!C94:C1000,0,0,1))</f>
        <v/>
      </c>
      <c r="D93" s="189" t="str">
        <f>IF(B93="","", SUMIFS(COMPRAS!$G$5:$G1000,COMPRAS!$E$5:$E1000,B93))</f>
        <v/>
      </c>
      <c r="E93" s="189" t="str">
        <f>IF(C93="","", SUMIFS(VENTAS!$F$5:$F1000,VENTAS!$D$5:$D1000,B93))</f>
        <v/>
      </c>
      <c r="F93" s="189" t="str">
        <f t="shared" si="3"/>
        <v/>
      </c>
      <c r="G93" s="189" t="str">
        <f>IF(B93="","",COUNTIFS(COMPRAS!$E$5:$E1000,B93))</f>
        <v/>
      </c>
      <c r="H93" s="304" t="str">
        <f t="shared" si="4"/>
        <v/>
      </c>
      <c r="I93" s="194" t="str">
        <f>IFERROR(IF(B93="","",AVERAGEIFS(VENTAS!$G$5:$G1000,VENTAS!$D$5:$D1000,B93)),0)</f>
        <v/>
      </c>
      <c r="J93" s="194" t="str">
        <f>IFERROR(IF(C93="","",AVERAGEIFS(COMPRAS!$T$5:$T1000,COMPRAS!$E$5:$E1000,B93)),0)</f>
        <v/>
      </c>
      <c r="K93" s="194">
        <f t="shared" si="5"/>
        <v>0</v>
      </c>
      <c r="L93" s="194" t="str">
        <f t="shared" si="6"/>
        <v/>
      </c>
      <c r="M93" s="304" t="str">
        <f t="shared" si="7"/>
        <v/>
      </c>
      <c r="N93" s="194">
        <f t="shared" si="8"/>
        <v>0</v>
      </c>
      <c r="O93" s="194">
        <f t="shared" si="9"/>
        <v>0</v>
      </c>
    </row>
    <row r="94">
      <c r="C94" s="189" t="str">
        <f t="array" ref="C94">IF(B94="","",XLOOKUP(B94,DATOS!D95:D1000,DATOS!C95:C1000,0,0,1))</f>
        <v/>
      </c>
      <c r="D94" s="189" t="str">
        <f>IF(B94="","", SUMIFS(COMPRAS!$G$5:$G1000,COMPRAS!$E$5:$E1000,B94))</f>
        <v/>
      </c>
      <c r="E94" s="189" t="str">
        <f>IF(C94="","", SUMIFS(VENTAS!$F$5:$F1000,VENTAS!$D$5:$D1000,B94))</f>
        <v/>
      </c>
      <c r="F94" s="189" t="str">
        <f t="shared" si="3"/>
        <v/>
      </c>
      <c r="G94" s="189" t="str">
        <f>IF(B94="","",COUNTIFS(COMPRAS!$E$5:$E1000,B94))</f>
        <v/>
      </c>
      <c r="H94" s="304" t="str">
        <f t="shared" si="4"/>
        <v/>
      </c>
      <c r="I94" s="194" t="str">
        <f>IFERROR(IF(B94="","",AVERAGEIFS(VENTAS!$G$5:$G1000,VENTAS!$D$5:$D1000,B94)),0)</f>
        <v/>
      </c>
      <c r="J94" s="194" t="str">
        <f>IFERROR(IF(C94="","",AVERAGEIFS(COMPRAS!$T$5:$T1000,COMPRAS!$E$5:$E1000,B94)),0)</f>
        <v/>
      </c>
      <c r="K94" s="194">
        <f t="shared" si="5"/>
        <v>0</v>
      </c>
      <c r="L94" s="194" t="str">
        <f t="shared" si="6"/>
        <v/>
      </c>
      <c r="M94" s="304" t="str">
        <f t="shared" si="7"/>
        <v/>
      </c>
      <c r="N94" s="194">
        <f t="shared" si="8"/>
        <v>0</v>
      </c>
      <c r="O94" s="194">
        <f t="shared" si="9"/>
        <v>0</v>
      </c>
    </row>
    <row r="95">
      <c r="C95" s="189" t="str">
        <f t="array" ref="C95">IF(B95="","",XLOOKUP(B95,DATOS!D96:D1000,DATOS!C96:C1000,0,0,1))</f>
        <v/>
      </c>
      <c r="D95" s="189" t="str">
        <f>IF(B95="","", SUMIFS(COMPRAS!$G$5:$G1000,COMPRAS!$E$5:$E1000,B95))</f>
        <v/>
      </c>
      <c r="E95" s="189" t="str">
        <f>IF(C95="","", SUMIFS(VENTAS!$F$5:$F1000,VENTAS!$D$5:$D1000,B95))</f>
        <v/>
      </c>
      <c r="F95" s="189" t="str">
        <f t="shared" si="3"/>
        <v/>
      </c>
      <c r="G95" s="189" t="str">
        <f>IF(B95="","",COUNTIFS(COMPRAS!$E$5:$E1000,B95))</f>
        <v/>
      </c>
      <c r="H95" s="304" t="str">
        <f t="shared" si="4"/>
        <v/>
      </c>
      <c r="I95" s="194" t="str">
        <f>IFERROR(IF(B95="","",AVERAGEIFS(VENTAS!$G$5:$G1000,VENTAS!$D$5:$D1000,B95)),0)</f>
        <v/>
      </c>
      <c r="J95" s="194" t="str">
        <f>IFERROR(IF(C95="","",AVERAGEIFS(COMPRAS!$T$5:$T1000,COMPRAS!$E$5:$E1000,B95)),0)</f>
        <v/>
      </c>
      <c r="K95" s="194">
        <f t="shared" si="5"/>
        <v>0</v>
      </c>
      <c r="L95" s="194" t="str">
        <f t="shared" si="6"/>
        <v/>
      </c>
      <c r="M95" s="304" t="str">
        <f t="shared" si="7"/>
        <v/>
      </c>
      <c r="N95" s="194">
        <f t="shared" si="8"/>
        <v>0</v>
      </c>
      <c r="O95" s="194">
        <f t="shared" si="9"/>
        <v>0</v>
      </c>
    </row>
    <row r="96">
      <c r="C96" s="189" t="str">
        <f t="array" ref="C96">IF(B96="","",XLOOKUP(B96,DATOS!D97:D1000,DATOS!C97:C1000,0,0,1))</f>
        <v/>
      </c>
      <c r="D96" s="189" t="str">
        <f>IF(B96="","", SUMIFS(COMPRAS!$G$5:$G1000,COMPRAS!$E$5:$E1000,B96))</f>
        <v/>
      </c>
      <c r="E96" s="189" t="str">
        <f>IF(C96="","", SUMIFS(VENTAS!$F$5:$F1000,VENTAS!$D$5:$D1000,B96))</f>
        <v/>
      </c>
      <c r="F96" s="189" t="str">
        <f t="shared" si="3"/>
        <v/>
      </c>
      <c r="G96" s="189" t="str">
        <f>IF(B96="","",COUNTIFS(COMPRAS!$E$5:$E1000,B96))</f>
        <v/>
      </c>
      <c r="H96" s="304" t="str">
        <f t="shared" si="4"/>
        <v/>
      </c>
      <c r="I96" s="194" t="str">
        <f>IFERROR(IF(B96="","",AVERAGEIFS(VENTAS!$G$5:$G1000,VENTAS!$D$5:$D1000,B96)),0)</f>
        <v/>
      </c>
      <c r="J96" s="194" t="str">
        <f>IFERROR(IF(C96="","",AVERAGEIFS(COMPRAS!$T$5:$T1000,COMPRAS!$E$5:$E1000,B96)),0)</f>
        <v/>
      </c>
      <c r="K96" s="194">
        <f t="shared" si="5"/>
        <v>0</v>
      </c>
      <c r="L96" s="194" t="str">
        <f t="shared" si="6"/>
        <v/>
      </c>
      <c r="M96" s="304" t="str">
        <f t="shared" si="7"/>
        <v/>
      </c>
      <c r="N96" s="194">
        <f t="shared" si="8"/>
        <v>0</v>
      </c>
      <c r="O96" s="194">
        <f t="shared" si="9"/>
        <v>0</v>
      </c>
    </row>
    <row r="97">
      <c r="C97" s="189" t="str">
        <f t="array" ref="C97">IF(B97="","",XLOOKUP(B97,DATOS!D98:D1000,DATOS!C98:C1000,0,0,1))</f>
        <v/>
      </c>
      <c r="D97" s="189" t="str">
        <f>IF(B97="","", SUMIFS(COMPRAS!$G$5:$G1000,COMPRAS!$E$5:$E1000,B97))</f>
        <v/>
      </c>
      <c r="E97" s="189" t="str">
        <f>IF(C97="","", SUMIFS(VENTAS!$F$5:$F1000,VENTAS!$D$5:$D1000,B97))</f>
        <v/>
      </c>
      <c r="F97" s="189" t="str">
        <f t="shared" si="3"/>
        <v/>
      </c>
      <c r="G97" s="189" t="str">
        <f>IF(B97="","",COUNTIFS(COMPRAS!$E$5:$E1000,B97))</f>
        <v/>
      </c>
      <c r="H97" s="304" t="str">
        <f t="shared" si="4"/>
        <v/>
      </c>
      <c r="I97" s="194" t="str">
        <f>IFERROR(IF(B97="","",AVERAGEIFS(VENTAS!$G$5:$G1000,VENTAS!$D$5:$D1000,B97)),0)</f>
        <v/>
      </c>
      <c r="J97" s="194" t="str">
        <f>IFERROR(IF(C97="","",AVERAGEIFS(COMPRAS!$T$5:$T1000,COMPRAS!$E$5:$E1000,B97)),0)</f>
        <v/>
      </c>
      <c r="K97" s="194">
        <f t="shared" si="5"/>
        <v>0</v>
      </c>
      <c r="L97" s="194" t="str">
        <f t="shared" si="6"/>
        <v/>
      </c>
      <c r="M97" s="304" t="str">
        <f t="shared" si="7"/>
        <v/>
      </c>
      <c r="N97" s="194">
        <f t="shared" si="8"/>
        <v>0</v>
      </c>
      <c r="O97" s="194">
        <f t="shared" si="9"/>
        <v>0</v>
      </c>
    </row>
    <row r="98">
      <c r="C98" s="189" t="str">
        <f t="array" ref="C98">IF(B98="","",XLOOKUP(B98,DATOS!D99:D1000,DATOS!C99:C1000,0,0,1))</f>
        <v/>
      </c>
      <c r="D98" s="189" t="str">
        <f>IF(B98="","", SUMIFS(COMPRAS!$G$5:$G1000,COMPRAS!$E$5:$E1000,B98))</f>
        <v/>
      </c>
      <c r="E98" s="189" t="str">
        <f>IF(C98="","", SUMIFS(VENTAS!$F$5:$F1000,VENTAS!$D$5:$D1000,B98))</f>
        <v/>
      </c>
      <c r="F98" s="189" t="str">
        <f t="shared" si="3"/>
        <v/>
      </c>
      <c r="G98" s="189" t="str">
        <f>IF(B98="","",COUNTIFS(COMPRAS!$E$5:$E1000,B98))</f>
        <v/>
      </c>
      <c r="H98" s="304" t="str">
        <f t="shared" si="4"/>
        <v/>
      </c>
      <c r="I98" s="194" t="str">
        <f>IFERROR(IF(B98="","",AVERAGEIFS(VENTAS!$G$5:$G1000,VENTAS!$D$5:$D1000,B98)),0)</f>
        <v/>
      </c>
      <c r="J98" s="194" t="str">
        <f>IFERROR(IF(C98="","",AVERAGEIFS(COMPRAS!$T$5:$T1000,COMPRAS!$E$5:$E1000,B98)),0)</f>
        <v/>
      </c>
      <c r="K98" s="194">
        <f t="shared" si="5"/>
        <v>0</v>
      </c>
      <c r="L98" s="194" t="str">
        <f t="shared" si="6"/>
        <v/>
      </c>
      <c r="M98" s="304" t="str">
        <f t="shared" si="7"/>
        <v/>
      </c>
      <c r="N98" s="194">
        <f t="shared" si="8"/>
        <v>0</v>
      </c>
      <c r="O98" s="194">
        <f t="shared" si="9"/>
        <v>0</v>
      </c>
    </row>
    <row r="99">
      <c r="C99" s="189" t="str">
        <f t="array" ref="C99">IF(B99="","",XLOOKUP(B99,DATOS!D100:D1000,DATOS!C100:C1000,0,0,1))</f>
        <v/>
      </c>
      <c r="D99" s="189" t="str">
        <f>IF(B99="","", SUMIFS(COMPRAS!$G$5:$G1000,COMPRAS!$E$5:$E1000,B99))</f>
        <v/>
      </c>
      <c r="E99" s="189" t="str">
        <f>IF(C99="","", SUMIFS(VENTAS!$F$5:$F1000,VENTAS!$D$5:$D1000,B99))</f>
        <v/>
      </c>
      <c r="F99" s="189" t="str">
        <f t="shared" si="3"/>
        <v/>
      </c>
      <c r="G99" s="189" t="str">
        <f>IF(B99="","",COUNTIFS(COMPRAS!$E$5:$E1000,B99))</f>
        <v/>
      </c>
      <c r="H99" s="304" t="str">
        <f t="shared" si="4"/>
        <v/>
      </c>
      <c r="I99" s="194" t="str">
        <f>IFERROR(IF(B99="","",AVERAGEIFS(VENTAS!$G$5:$G1000,VENTAS!$D$5:$D1000,B99)),0)</f>
        <v/>
      </c>
      <c r="J99" s="194" t="str">
        <f>IFERROR(IF(C99="","",AVERAGEIFS(COMPRAS!$T$5:$T1000,COMPRAS!$E$5:$E1000,B99)),0)</f>
        <v/>
      </c>
      <c r="K99" s="194">
        <f t="shared" si="5"/>
        <v>0</v>
      </c>
      <c r="L99" s="194" t="str">
        <f t="shared" si="6"/>
        <v/>
      </c>
      <c r="M99" s="304" t="str">
        <f t="shared" si="7"/>
        <v/>
      </c>
      <c r="N99" s="194">
        <f t="shared" si="8"/>
        <v>0</v>
      </c>
      <c r="O99" s="194">
        <f t="shared" si="9"/>
        <v>0</v>
      </c>
    </row>
    <row r="100">
      <c r="C100" s="189" t="str">
        <f t="array" ref="C100">IF(B100="","",XLOOKUP(B100,DATOS!D101:D1000,DATOS!C101:C1000,0,0,1))</f>
        <v/>
      </c>
      <c r="D100" s="189" t="str">
        <f>IF(B100="","", SUMIFS(COMPRAS!$G$5:$G1000,COMPRAS!$E$5:$E1000,B100))</f>
        <v/>
      </c>
      <c r="E100" s="189" t="str">
        <f>IF(C100="","", SUMIFS(VENTAS!$F$5:$F1000,VENTAS!$D$5:$D1000,B100))</f>
        <v/>
      </c>
      <c r="F100" s="189" t="str">
        <f t="shared" si="3"/>
        <v/>
      </c>
      <c r="G100" s="189" t="str">
        <f>IF(B100="","",COUNTIFS(COMPRAS!$E$5:$E1000,B100))</f>
        <v/>
      </c>
      <c r="H100" s="304" t="str">
        <f t="shared" si="4"/>
        <v/>
      </c>
      <c r="I100" s="194" t="str">
        <f>IFERROR(IF(B100="","",AVERAGEIFS(VENTAS!$G$5:$G1000,VENTAS!$D$5:$D1000,B100)),0)</f>
        <v/>
      </c>
      <c r="J100" s="194" t="str">
        <f>IFERROR(IF(C100="","",AVERAGEIFS(COMPRAS!$T$5:$T1000,COMPRAS!$E$5:$E1000,B100)),0)</f>
        <v/>
      </c>
      <c r="K100" s="194">
        <f t="shared" si="5"/>
        <v>0</v>
      </c>
      <c r="L100" s="194" t="str">
        <f t="shared" si="6"/>
        <v/>
      </c>
      <c r="M100" s="304" t="str">
        <f t="shared" si="7"/>
        <v/>
      </c>
      <c r="N100" s="194">
        <f t="shared" si="8"/>
        <v>0</v>
      </c>
      <c r="O100" s="194">
        <f t="shared" si="9"/>
        <v>0</v>
      </c>
    </row>
    <row r="101">
      <c r="C101" s="189" t="str">
        <f t="array" ref="C101">IF(B101="","",XLOOKUP(B101,DATOS!D102:D1000,DATOS!C102:C1000,0,0,1))</f>
        <v/>
      </c>
      <c r="D101" s="189" t="str">
        <f>IF(B101="","", SUMIFS(COMPRAS!$G$5:$G1000,COMPRAS!$E$5:$E1000,B101))</f>
        <v/>
      </c>
      <c r="E101" s="189" t="str">
        <f>IF(C101="","", SUMIFS(VENTAS!$F$5:$F1000,VENTAS!$D$5:$D1000,B101))</f>
        <v/>
      </c>
      <c r="F101" s="189" t="str">
        <f t="shared" si="3"/>
        <v/>
      </c>
      <c r="G101" s="189" t="str">
        <f>IF(B101="","",COUNTIFS(COMPRAS!$E$5:$E1000,B101))</f>
        <v/>
      </c>
      <c r="H101" s="304" t="str">
        <f t="shared" si="4"/>
        <v/>
      </c>
      <c r="I101" s="194" t="str">
        <f>IFERROR(IF(B101="","",AVERAGEIFS(VENTAS!$G$5:$G1000,VENTAS!$D$5:$D1000,B101)),0)</f>
        <v/>
      </c>
      <c r="J101" s="194" t="str">
        <f>IFERROR(IF(C101="","",AVERAGEIFS(COMPRAS!$T$5:$T1000,COMPRAS!$E$5:$E1000,B101)),0)</f>
        <v/>
      </c>
      <c r="K101" s="194">
        <f t="shared" si="5"/>
        <v>0</v>
      </c>
      <c r="L101" s="194" t="str">
        <f t="shared" si="6"/>
        <v/>
      </c>
      <c r="M101" s="304" t="str">
        <f t="shared" si="7"/>
        <v/>
      </c>
      <c r="N101" s="194">
        <f t="shared" si="8"/>
        <v>0</v>
      </c>
      <c r="O101" s="194">
        <f t="shared" si="9"/>
        <v>0</v>
      </c>
    </row>
    <row r="102">
      <c r="C102" s="189" t="str">
        <f t="array" ref="C102">IF(B102="","",XLOOKUP(B102,DATOS!D103:D1000,DATOS!C103:C1000,0,0,1))</f>
        <v/>
      </c>
      <c r="D102" s="189" t="str">
        <f>IF(B102="","", SUMIFS(COMPRAS!$G$5:$G1000,COMPRAS!$E$5:$E1000,B102))</f>
        <v/>
      </c>
      <c r="E102" s="189" t="str">
        <f>IF(C102="","", SUMIFS(VENTAS!$F$5:$F1000,VENTAS!$D$5:$D1000,B102))</f>
        <v/>
      </c>
      <c r="F102" s="189" t="str">
        <f t="shared" si="3"/>
        <v/>
      </c>
      <c r="G102" s="189" t="str">
        <f>IF(B102="","",COUNTIFS(COMPRAS!$E$5:$E1000,B102))</f>
        <v/>
      </c>
      <c r="H102" s="304" t="str">
        <f t="shared" si="4"/>
        <v/>
      </c>
      <c r="I102" s="194" t="str">
        <f>IFERROR(IF(B102="","",AVERAGEIFS(VENTAS!$G$5:$G1000,VENTAS!$D$5:$D1000,B102)),0)</f>
        <v/>
      </c>
      <c r="J102" s="194" t="str">
        <f>IFERROR(IF(C102="","",AVERAGEIFS(COMPRAS!$T$5:$T1000,COMPRAS!$E$5:$E1000,B102)),0)</f>
        <v/>
      </c>
      <c r="K102" s="194">
        <f t="shared" si="5"/>
        <v>0</v>
      </c>
      <c r="L102" s="194" t="str">
        <f t="shared" si="6"/>
        <v/>
      </c>
      <c r="M102" s="304" t="str">
        <f t="shared" si="7"/>
        <v/>
      </c>
      <c r="N102" s="194">
        <f t="shared" si="8"/>
        <v>0</v>
      </c>
      <c r="O102" s="194">
        <f t="shared" si="9"/>
        <v>0</v>
      </c>
    </row>
    <row r="103">
      <c r="C103" s="189" t="str">
        <f t="array" ref="C103">IF(B103="","",XLOOKUP(B103,DATOS!D104:D1000,DATOS!C104:C1000,0,0,1))</f>
        <v/>
      </c>
      <c r="D103" s="189" t="str">
        <f>IF(B103="","", SUMIFS(COMPRAS!$G$5:$G1000,COMPRAS!$E$5:$E1000,B103))</f>
        <v/>
      </c>
      <c r="E103" s="189" t="str">
        <f>IF(C103="","", SUMIFS(VENTAS!$F$5:$F1000,VENTAS!$D$5:$D1000,B103))</f>
        <v/>
      </c>
      <c r="F103" s="189" t="str">
        <f t="shared" si="3"/>
        <v/>
      </c>
      <c r="G103" s="189" t="str">
        <f>IF(B103="","",COUNTIFS(COMPRAS!$E$5:$E1000,B103))</f>
        <v/>
      </c>
      <c r="H103" s="304" t="str">
        <f t="shared" si="4"/>
        <v/>
      </c>
      <c r="I103" s="194" t="str">
        <f>IFERROR(IF(B103="","",AVERAGEIFS(VENTAS!$G$5:$G1000,VENTAS!$D$5:$D1000,B103)),0)</f>
        <v/>
      </c>
      <c r="J103" s="194" t="str">
        <f>IFERROR(IF(C103="","",AVERAGEIFS(COMPRAS!$T$5:$T1000,COMPRAS!$E$5:$E1000,B103)),0)</f>
        <v/>
      </c>
      <c r="K103" s="194">
        <f t="shared" si="5"/>
        <v>0</v>
      </c>
      <c r="L103" s="194" t="str">
        <f t="shared" si="6"/>
        <v/>
      </c>
      <c r="M103" s="304" t="str">
        <f t="shared" si="7"/>
        <v/>
      </c>
      <c r="N103" s="194">
        <f t="shared" si="8"/>
        <v>0</v>
      </c>
      <c r="O103" s="194">
        <f t="shared" si="9"/>
        <v>0</v>
      </c>
    </row>
    <row r="104">
      <c r="C104" s="189" t="str">
        <f t="array" ref="C104">IF(B104="","",XLOOKUP(B104,DATOS!D105:D1000,DATOS!C105:C1000,0,0,1))</f>
        <v/>
      </c>
      <c r="D104" s="189" t="str">
        <f>IF(B104="","", SUMIFS(COMPRAS!$G$5:$G1000,COMPRAS!$E$5:$E1000,B104))</f>
        <v/>
      </c>
      <c r="E104" s="189" t="str">
        <f>IF(C104="","", SUMIFS(VENTAS!$F$5:$F1000,VENTAS!$D$5:$D1000,B104))</f>
        <v/>
      </c>
      <c r="F104" s="189" t="str">
        <f t="shared" si="3"/>
        <v/>
      </c>
      <c r="G104" s="189" t="str">
        <f>IF(B104="","",COUNTIFS(COMPRAS!$E$5:$E1000,B104))</f>
        <v/>
      </c>
      <c r="H104" s="304" t="str">
        <f t="shared" si="4"/>
        <v/>
      </c>
      <c r="I104" s="194" t="str">
        <f>IFERROR(IF(B104="","",AVERAGEIFS(VENTAS!$G$5:$G1000,VENTAS!$D$5:$D1000,B104)),0)</f>
        <v/>
      </c>
      <c r="J104" s="194" t="str">
        <f>IFERROR(IF(C104="","",AVERAGEIFS(COMPRAS!$T$5:$T1000,COMPRAS!$E$5:$E1000,B104)),0)</f>
        <v/>
      </c>
      <c r="K104" s="194">
        <f t="shared" si="5"/>
        <v>0</v>
      </c>
      <c r="L104" s="194" t="str">
        <f t="shared" si="6"/>
        <v/>
      </c>
      <c r="M104" s="304" t="str">
        <f t="shared" si="7"/>
        <v/>
      </c>
      <c r="N104" s="194">
        <f t="shared" si="8"/>
        <v>0</v>
      </c>
      <c r="O104" s="194">
        <f t="shared" si="9"/>
        <v>0</v>
      </c>
    </row>
    <row r="105">
      <c r="C105" s="189" t="str">
        <f t="array" ref="C105">IF(B105="","",XLOOKUP(B105,DATOS!D106:D1000,DATOS!C106:C1000,0,0,1))</f>
        <v/>
      </c>
      <c r="D105" s="189" t="str">
        <f>IF(B105="","", SUMIFS(COMPRAS!$G$5:$G1000,COMPRAS!$E$5:$E1000,B105))</f>
        <v/>
      </c>
      <c r="E105" s="189" t="str">
        <f>IF(C105="","", SUMIFS(VENTAS!$F$5:$F1000,VENTAS!$D$5:$D1000,B105))</f>
        <v/>
      </c>
      <c r="F105" s="189" t="str">
        <f t="shared" si="3"/>
        <v/>
      </c>
      <c r="G105" s="189" t="str">
        <f>IF(B105="","",COUNTIFS(COMPRAS!$E$5:$E1000,B105))</f>
        <v/>
      </c>
      <c r="H105" s="304" t="str">
        <f t="shared" si="4"/>
        <v/>
      </c>
      <c r="I105" s="194" t="str">
        <f>IFERROR(IF(B105="","",AVERAGEIFS(VENTAS!$G$5:$G1000,VENTAS!$D$5:$D1000,B105)),0)</f>
        <v/>
      </c>
      <c r="J105" s="194" t="str">
        <f>IFERROR(IF(C105="","",AVERAGEIFS(COMPRAS!$T$5:$T1000,COMPRAS!$E$5:$E1000,B105)),0)</f>
        <v/>
      </c>
      <c r="K105" s="194">
        <f t="shared" si="5"/>
        <v>0</v>
      </c>
      <c r="L105" s="194" t="str">
        <f t="shared" si="6"/>
        <v/>
      </c>
      <c r="M105" s="304" t="str">
        <f t="shared" si="7"/>
        <v/>
      </c>
      <c r="N105" s="194">
        <f t="shared" si="8"/>
        <v>0</v>
      </c>
      <c r="O105" s="194">
        <f t="shared" si="9"/>
        <v>0</v>
      </c>
    </row>
    <row r="106">
      <c r="C106" s="189" t="str">
        <f t="array" ref="C106">IF(B106="","",XLOOKUP(B106,DATOS!D107:D1000,DATOS!C107:C1000,0,0,1))</f>
        <v/>
      </c>
      <c r="D106" s="189" t="str">
        <f>IF(B106="","", SUMIFS(COMPRAS!$G$5:$G1000,COMPRAS!$E$5:$E1000,B106))</f>
        <v/>
      </c>
      <c r="E106" s="189" t="str">
        <f>IF(C106="","", SUMIFS(VENTAS!$F$5:$F1000,VENTAS!$D$5:$D1000,B106))</f>
        <v/>
      </c>
      <c r="F106" s="189" t="str">
        <f t="shared" si="3"/>
        <v/>
      </c>
      <c r="G106" s="189" t="str">
        <f>IF(B106="","",COUNTIFS(COMPRAS!$E$5:$E1000,B106))</f>
        <v/>
      </c>
      <c r="H106" s="304" t="str">
        <f t="shared" si="4"/>
        <v/>
      </c>
      <c r="I106" s="194" t="str">
        <f>IFERROR(IF(B106="","",AVERAGEIFS(VENTAS!$G$5:$G1000,VENTAS!$D$5:$D1000,B106)),0)</f>
        <v/>
      </c>
      <c r="J106" s="194" t="str">
        <f>IFERROR(IF(C106="","",AVERAGEIFS(COMPRAS!$T$5:$T1000,COMPRAS!$E$5:$E1000,B106)),0)</f>
        <v/>
      </c>
      <c r="K106" s="194">
        <f t="shared" si="5"/>
        <v>0</v>
      </c>
      <c r="L106" s="194" t="str">
        <f t="shared" si="6"/>
        <v/>
      </c>
      <c r="M106" s="304" t="str">
        <f t="shared" si="7"/>
        <v/>
      </c>
      <c r="N106" s="194">
        <f t="shared" si="8"/>
        <v>0</v>
      </c>
      <c r="O106" s="194">
        <f t="shared" si="9"/>
        <v>0</v>
      </c>
    </row>
    <row r="107">
      <c r="C107" s="189" t="str">
        <f t="array" ref="C107">IF(B107="","",XLOOKUP(B107,DATOS!D108:D1000,DATOS!C108:C1000,0,0,1))</f>
        <v/>
      </c>
      <c r="D107" s="189" t="str">
        <f>IF(B107="","", SUMIFS(COMPRAS!$G$5:$G1000,COMPRAS!$E$5:$E1000,B107))</f>
        <v/>
      </c>
      <c r="E107" s="189" t="str">
        <f>IF(C107="","", SUMIFS(VENTAS!$F$5:$F1000,VENTAS!$D$5:$D1000,B107))</f>
        <v/>
      </c>
      <c r="F107" s="189" t="str">
        <f t="shared" si="3"/>
        <v/>
      </c>
      <c r="G107" s="189" t="str">
        <f>IF(B107="","",COUNTIFS(COMPRAS!$E$5:$E1000,B107))</f>
        <v/>
      </c>
      <c r="H107" s="304" t="str">
        <f t="shared" si="4"/>
        <v/>
      </c>
      <c r="I107" s="194" t="str">
        <f>IFERROR(IF(B107="","",AVERAGEIFS(VENTAS!$G$5:$G1000,VENTAS!$D$5:$D1000,B107)),0)</f>
        <v/>
      </c>
      <c r="J107" s="194" t="str">
        <f>IFERROR(IF(C107="","",AVERAGEIFS(COMPRAS!$T$5:$T1000,COMPRAS!$E$5:$E1000,B107)),0)</f>
        <v/>
      </c>
      <c r="K107" s="194">
        <f t="shared" si="5"/>
        <v>0</v>
      </c>
      <c r="L107" s="194" t="str">
        <f t="shared" si="6"/>
        <v/>
      </c>
      <c r="M107" s="304" t="str">
        <f t="shared" si="7"/>
        <v/>
      </c>
      <c r="N107" s="194">
        <f t="shared" si="8"/>
        <v>0</v>
      </c>
      <c r="O107" s="194">
        <f t="shared" si="9"/>
        <v>0</v>
      </c>
    </row>
    <row r="108">
      <c r="C108" s="189" t="str">
        <f t="array" ref="C108">IF(B108="","",XLOOKUP(B108,DATOS!D109:D1000,DATOS!C109:C1000,0,0,1))</f>
        <v/>
      </c>
      <c r="D108" s="189" t="str">
        <f>IF(B108="","", SUMIFS(COMPRAS!$G$5:$G1000,COMPRAS!$E$5:$E1000,B108))</f>
        <v/>
      </c>
      <c r="E108" s="189" t="str">
        <f>IF(C108="","", SUMIFS(VENTAS!$F$5:$F1000,VENTAS!$D$5:$D1000,B108))</f>
        <v/>
      </c>
      <c r="F108" s="189" t="str">
        <f t="shared" si="3"/>
        <v/>
      </c>
      <c r="G108" s="189" t="str">
        <f>IF(B108="","",COUNTIFS(COMPRAS!$E$5:$E1000,B108))</f>
        <v/>
      </c>
      <c r="H108" s="304" t="str">
        <f t="shared" si="4"/>
        <v/>
      </c>
      <c r="I108" s="194" t="str">
        <f>IFERROR(IF(B108="","",AVERAGEIFS(VENTAS!$G$5:$G1000,VENTAS!$D$5:$D1000,B108)),0)</f>
        <v/>
      </c>
      <c r="J108" s="194" t="str">
        <f>IFERROR(IF(C108="","",AVERAGEIFS(COMPRAS!$T$5:$T1000,COMPRAS!$E$5:$E1000,B108)),0)</f>
        <v/>
      </c>
      <c r="K108" s="194">
        <f t="shared" si="5"/>
        <v>0</v>
      </c>
      <c r="L108" s="194" t="str">
        <f t="shared" si="6"/>
        <v/>
      </c>
      <c r="M108" s="304" t="str">
        <f t="shared" si="7"/>
        <v/>
      </c>
      <c r="N108" s="194">
        <f t="shared" si="8"/>
        <v>0</v>
      </c>
      <c r="O108" s="194">
        <f t="shared" si="9"/>
        <v>0</v>
      </c>
    </row>
    <row r="109">
      <c r="C109" s="189" t="str">
        <f t="array" ref="C109">IF(B109="","",XLOOKUP(B109,DATOS!D110:D1000,DATOS!C110:C1000,0,0,1))</f>
        <v/>
      </c>
      <c r="D109" s="189" t="str">
        <f>IF(B109="","", SUMIFS(COMPRAS!$G$5:$G1000,COMPRAS!$E$5:$E1000,B109))</f>
        <v/>
      </c>
      <c r="E109" s="189" t="str">
        <f>IF(C109="","", SUMIFS(VENTAS!$F$5:$F1000,VENTAS!$D$5:$D1000,B109))</f>
        <v/>
      </c>
      <c r="F109" s="189" t="str">
        <f t="shared" si="3"/>
        <v/>
      </c>
      <c r="G109" s="189" t="str">
        <f>IF(B109="","",COUNTIFS(COMPRAS!$E$5:$E1000,B109))</f>
        <v/>
      </c>
      <c r="H109" s="304" t="str">
        <f t="shared" si="4"/>
        <v/>
      </c>
      <c r="I109" s="194" t="str">
        <f>IFERROR(IF(B109="","",AVERAGEIFS(VENTAS!$G$5:$G1000,VENTAS!$D$5:$D1000,B109)),0)</f>
        <v/>
      </c>
      <c r="J109" s="194" t="str">
        <f>IFERROR(IF(C109="","",AVERAGEIFS(COMPRAS!$T$5:$T1000,COMPRAS!$E$5:$E1000,B109)),0)</f>
        <v/>
      </c>
      <c r="K109" s="194">
        <f t="shared" si="5"/>
        <v>0</v>
      </c>
      <c r="L109" s="194" t="str">
        <f t="shared" si="6"/>
        <v/>
      </c>
      <c r="M109" s="304" t="str">
        <f t="shared" si="7"/>
        <v/>
      </c>
      <c r="N109" s="194">
        <f t="shared" si="8"/>
        <v>0</v>
      </c>
      <c r="O109" s="194">
        <f t="shared" si="9"/>
        <v>0</v>
      </c>
    </row>
    <row r="110">
      <c r="C110" s="189" t="str">
        <f t="array" ref="C110">IF(B110="","",XLOOKUP(B110,DATOS!D111:D1000,DATOS!C111:C1000,0,0,1))</f>
        <v/>
      </c>
      <c r="D110" s="189" t="str">
        <f>IF(B110="","", SUMIFS(COMPRAS!$G$5:$G1000,COMPRAS!$E$5:$E1000,B110))</f>
        <v/>
      </c>
      <c r="E110" s="189" t="str">
        <f>IF(C110="","", SUMIFS(VENTAS!$F$5:$F1000,VENTAS!$D$5:$D1000,B110))</f>
        <v/>
      </c>
      <c r="F110" s="189" t="str">
        <f t="shared" si="3"/>
        <v/>
      </c>
      <c r="G110" s="189" t="str">
        <f>IF(B110="","",COUNTIFS(COMPRAS!$E$5:$E1000,B110))</f>
        <v/>
      </c>
      <c r="H110" s="304" t="str">
        <f t="shared" si="4"/>
        <v/>
      </c>
      <c r="I110" s="194" t="str">
        <f>IFERROR(IF(B110="","",AVERAGEIFS(VENTAS!$G$5:$G1000,VENTAS!$D$5:$D1000,B110)),0)</f>
        <v/>
      </c>
      <c r="J110" s="194" t="str">
        <f>IFERROR(IF(C110="","",AVERAGEIFS(COMPRAS!$T$5:$T1000,COMPRAS!$E$5:$E1000,B110)),0)</f>
        <v/>
      </c>
      <c r="K110" s="194">
        <f t="shared" si="5"/>
        <v>0</v>
      </c>
      <c r="L110" s="194" t="str">
        <f t="shared" si="6"/>
        <v/>
      </c>
      <c r="M110" s="304" t="str">
        <f t="shared" si="7"/>
        <v/>
      </c>
      <c r="N110" s="194">
        <f t="shared" si="8"/>
        <v>0</v>
      </c>
      <c r="O110" s="194">
        <f t="shared" si="9"/>
        <v>0</v>
      </c>
    </row>
    <row r="111">
      <c r="C111" s="189" t="str">
        <f t="array" ref="C111">IF(B111="","",XLOOKUP(B111,DATOS!D112:D1000,DATOS!C112:C1000,0,0,1))</f>
        <v/>
      </c>
      <c r="D111" s="189" t="str">
        <f>IF(B111="","", SUMIFS(COMPRAS!$G$5:$G1000,COMPRAS!$E$5:$E1000,B111))</f>
        <v/>
      </c>
      <c r="E111" s="189" t="str">
        <f>IF(C111="","", SUMIFS(VENTAS!$F$5:$F1000,VENTAS!$D$5:$D1000,B111))</f>
        <v/>
      </c>
      <c r="F111" s="189" t="str">
        <f t="shared" si="3"/>
        <v/>
      </c>
      <c r="G111" s="189" t="str">
        <f>IF(B111="","",COUNTIFS(COMPRAS!$E$5:$E1000,B111))</f>
        <v/>
      </c>
      <c r="H111" s="304" t="str">
        <f t="shared" si="4"/>
        <v/>
      </c>
      <c r="I111" s="194" t="str">
        <f>IFERROR(IF(B111="","",AVERAGEIFS(VENTAS!$G$5:$G1000,VENTAS!$D$5:$D1000,B111)),0)</f>
        <v/>
      </c>
      <c r="J111" s="194" t="str">
        <f>IFERROR(IF(C111="","",AVERAGEIFS(COMPRAS!$T$5:$T1000,COMPRAS!$E$5:$E1000,B111)),0)</f>
        <v/>
      </c>
      <c r="K111" s="194">
        <f t="shared" si="5"/>
        <v>0</v>
      </c>
      <c r="L111" s="194" t="str">
        <f t="shared" si="6"/>
        <v/>
      </c>
      <c r="M111" s="304" t="str">
        <f t="shared" si="7"/>
        <v/>
      </c>
      <c r="N111" s="194">
        <f t="shared" si="8"/>
        <v>0</v>
      </c>
      <c r="O111" s="194">
        <f t="shared" si="9"/>
        <v>0</v>
      </c>
    </row>
    <row r="112">
      <c r="C112" s="189" t="str">
        <f t="array" ref="C112">IF(B112="","",XLOOKUP(B112,DATOS!D113:D1000,DATOS!C113:C1000,0,0,1))</f>
        <v/>
      </c>
      <c r="D112" s="189" t="str">
        <f>IF(B112="","", SUMIFS(COMPRAS!$G$5:$G1000,COMPRAS!$E$5:$E1000,B112))</f>
        <v/>
      </c>
      <c r="E112" s="189" t="str">
        <f>IF(C112="","", SUMIFS(VENTAS!$F$5:$F1000,VENTAS!$D$5:$D1000,B112))</f>
        <v/>
      </c>
      <c r="F112" s="189" t="str">
        <f t="shared" si="3"/>
        <v/>
      </c>
      <c r="G112" s="189" t="str">
        <f>IF(B112="","",COUNTIFS(COMPRAS!$E$5:$E1000,B112))</f>
        <v/>
      </c>
      <c r="H112" s="304" t="str">
        <f t="shared" si="4"/>
        <v/>
      </c>
      <c r="I112" s="194" t="str">
        <f>IFERROR(IF(B112="","",AVERAGEIFS(VENTAS!$G$5:$G1000,VENTAS!$D$5:$D1000,B112)),0)</f>
        <v/>
      </c>
      <c r="J112" s="194" t="str">
        <f>IFERROR(IF(C112="","",AVERAGEIFS(COMPRAS!$T$5:$T1000,COMPRAS!$E$5:$E1000,B112)),0)</f>
        <v/>
      </c>
      <c r="K112" s="194">
        <f t="shared" si="5"/>
        <v>0</v>
      </c>
      <c r="L112" s="194" t="str">
        <f t="shared" si="6"/>
        <v/>
      </c>
      <c r="M112" s="304" t="str">
        <f t="shared" si="7"/>
        <v/>
      </c>
      <c r="N112" s="194">
        <f t="shared" si="8"/>
        <v>0</v>
      </c>
      <c r="O112" s="194">
        <f t="shared" si="9"/>
        <v>0</v>
      </c>
    </row>
    <row r="113">
      <c r="C113" s="189" t="str">
        <f t="array" ref="C113">IF(B113="","",XLOOKUP(B113,DATOS!D114:D1000,DATOS!C114:C1000,0,0,1))</f>
        <v/>
      </c>
      <c r="D113" s="189" t="str">
        <f>IF(B113="","", SUMIFS(COMPRAS!$G$5:$G1000,COMPRAS!$E$5:$E1000,B113))</f>
        <v/>
      </c>
      <c r="E113" s="189" t="str">
        <f>IF(C113="","", SUMIFS(VENTAS!$F$5:$F1000,VENTAS!$D$5:$D1000,B113))</f>
        <v/>
      </c>
      <c r="F113" s="189" t="str">
        <f t="shared" si="3"/>
        <v/>
      </c>
      <c r="G113" s="189" t="str">
        <f>IF(B113="","",COUNTIFS(COMPRAS!$E$5:$E1000,B113))</f>
        <v/>
      </c>
      <c r="H113" s="304" t="str">
        <f t="shared" si="4"/>
        <v/>
      </c>
      <c r="I113" s="194" t="str">
        <f>IFERROR(IF(B113="","",AVERAGEIFS(VENTAS!$G$5:$G1000,VENTAS!$D$5:$D1000,B113)),0)</f>
        <v/>
      </c>
      <c r="J113" s="194" t="str">
        <f>IFERROR(IF(C113="","",AVERAGEIFS(COMPRAS!$T$5:$T1000,COMPRAS!$E$5:$E1000,B113)),0)</f>
        <v/>
      </c>
      <c r="K113" s="194">
        <f t="shared" si="5"/>
        <v>0</v>
      </c>
      <c r="L113" s="194" t="str">
        <f t="shared" si="6"/>
        <v/>
      </c>
      <c r="M113" s="304" t="str">
        <f t="shared" si="7"/>
        <v/>
      </c>
      <c r="N113" s="194">
        <f t="shared" si="8"/>
        <v>0</v>
      </c>
      <c r="O113" s="194">
        <f t="shared" si="9"/>
        <v>0</v>
      </c>
    </row>
    <row r="114">
      <c r="C114" s="189" t="str">
        <f t="array" ref="C114">IF(B114="","",XLOOKUP(B114,DATOS!D115:D1000,DATOS!C115:C1000,0,0,1))</f>
        <v/>
      </c>
      <c r="D114" s="189" t="str">
        <f>IF(B114="","", SUMIFS(COMPRAS!$G$5:$G1000,COMPRAS!$E$5:$E1000,B114))</f>
        <v/>
      </c>
      <c r="E114" s="189" t="str">
        <f>IF(C114="","", SUMIFS(VENTAS!$F$5:$F1000,VENTAS!$D$5:$D1000,B114))</f>
        <v/>
      </c>
      <c r="F114" s="189" t="str">
        <f t="shared" si="3"/>
        <v/>
      </c>
      <c r="G114" s="189" t="str">
        <f>IF(B114="","",COUNTIFS(COMPRAS!$E$5:$E1000,B114))</f>
        <v/>
      </c>
      <c r="H114" s="304" t="str">
        <f t="shared" si="4"/>
        <v/>
      </c>
      <c r="I114" s="194" t="str">
        <f>IFERROR(IF(B114="","",AVERAGEIFS(VENTAS!$G$5:$G1000,VENTAS!$D$5:$D1000,B114)),0)</f>
        <v/>
      </c>
      <c r="J114" s="194" t="str">
        <f>IFERROR(IF(C114="","",AVERAGEIFS(COMPRAS!$T$5:$T1000,COMPRAS!$E$5:$E1000,B114)),0)</f>
        <v/>
      </c>
      <c r="K114" s="194">
        <f t="shared" si="5"/>
        <v>0</v>
      </c>
      <c r="L114" s="194" t="str">
        <f t="shared" si="6"/>
        <v/>
      </c>
      <c r="M114" s="304" t="str">
        <f t="shared" si="7"/>
        <v/>
      </c>
      <c r="N114" s="194">
        <f t="shared" si="8"/>
        <v>0</v>
      </c>
      <c r="O114" s="194">
        <f t="shared" si="9"/>
        <v>0</v>
      </c>
    </row>
    <row r="115">
      <c r="C115" s="189" t="str">
        <f t="array" ref="C115">IF(B115="","",XLOOKUP(B115,DATOS!D116:D1000,DATOS!C116:C1000,0,0,1))</f>
        <v/>
      </c>
      <c r="D115" s="189" t="str">
        <f>IF(B115="","", SUMIFS(COMPRAS!$G$5:$G1000,COMPRAS!$E$5:$E1000,B115))</f>
        <v/>
      </c>
      <c r="E115" s="189" t="str">
        <f>IF(C115="","", SUMIFS(VENTAS!$F$5:$F1000,VENTAS!$D$5:$D1000,B115))</f>
        <v/>
      </c>
      <c r="F115" s="189" t="str">
        <f t="shared" si="3"/>
        <v/>
      </c>
      <c r="G115" s="189" t="str">
        <f>IF(B115="","",COUNTIFS(COMPRAS!$E$5:$E1000,B115))</f>
        <v/>
      </c>
      <c r="H115" s="304" t="str">
        <f t="shared" si="4"/>
        <v/>
      </c>
      <c r="I115" s="194" t="str">
        <f>IFERROR(IF(B115="","",AVERAGEIFS(VENTAS!$G$5:$G1000,VENTAS!$D$5:$D1000,B115)),0)</f>
        <v/>
      </c>
      <c r="J115" s="194" t="str">
        <f>IFERROR(IF(C115="","",AVERAGEIFS(COMPRAS!$T$5:$T1000,COMPRAS!$E$5:$E1000,B115)),0)</f>
        <v/>
      </c>
      <c r="K115" s="194">
        <f t="shared" si="5"/>
        <v>0</v>
      </c>
      <c r="L115" s="194" t="str">
        <f t="shared" si="6"/>
        <v/>
      </c>
      <c r="M115" s="304" t="str">
        <f t="shared" si="7"/>
        <v/>
      </c>
      <c r="N115" s="194">
        <f t="shared" si="8"/>
        <v>0</v>
      </c>
      <c r="O115" s="194">
        <f t="shared" si="9"/>
        <v>0</v>
      </c>
    </row>
    <row r="116">
      <c r="C116" s="189" t="str">
        <f t="array" ref="C116">IF(B116="","",XLOOKUP(B116,DATOS!D117:D1000,DATOS!C117:C1000,0,0,1))</f>
        <v/>
      </c>
      <c r="D116" s="189" t="str">
        <f>IF(B116="","", SUMIFS(COMPRAS!$G$5:$G1000,COMPRAS!$E$5:$E1000,B116))</f>
        <v/>
      </c>
      <c r="E116" s="189" t="str">
        <f>IF(C116="","", SUMIFS(VENTAS!$F$5:$F1000,VENTAS!$D$5:$D1000,B116))</f>
        <v/>
      </c>
      <c r="F116" s="189" t="str">
        <f t="shared" si="3"/>
        <v/>
      </c>
      <c r="G116" s="189" t="str">
        <f>IF(B116="","",COUNTIFS(COMPRAS!$E$5:$E1000,B116))</f>
        <v/>
      </c>
      <c r="H116" s="304" t="str">
        <f t="shared" si="4"/>
        <v/>
      </c>
      <c r="I116" s="194" t="str">
        <f>IFERROR(IF(B116="","",AVERAGEIFS(VENTAS!$G$5:$G1000,VENTAS!$D$5:$D1000,B116)),0)</f>
        <v/>
      </c>
      <c r="J116" s="194" t="str">
        <f>IFERROR(IF(C116="","",AVERAGEIFS(COMPRAS!$T$5:$T1000,COMPRAS!$E$5:$E1000,B116)),0)</f>
        <v/>
      </c>
      <c r="K116" s="194">
        <f t="shared" si="5"/>
        <v>0</v>
      </c>
      <c r="L116" s="194" t="str">
        <f t="shared" si="6"/>
        <v/>
      </c>
      <c r="M116" s="304" t="str">
        <f t="shared" si="7"/>
        <v/>
      </c>
      <c r="N116" s="194">
        <f t="shared" si="8"/>
        <v>0</v>
      </c>
      <c r="O116" s="194">
        <f t="shared" si="9"/>
        <v>0</v>
      </c>
    </row>
    <row r="117">
      <c r="C117" s="189" t="str">
        <f t="array" ref="C117">IF(B117="","",XLOOKUP(B117,DATOS!D118:D1000,DATOS!C118:C1000,0,0,1))</f>
        <v/>
      </c>
      <c r="D117" s="189" t="str">
        <f>IF(B117="","", SUMIFS(COMPRAS!$G$5:$G1000,COMPRAS!$E$5:$E1000,B117))</f>
        <v/>
      </c>
      <c r="E117" s="189" t="str">
        <f>IF(C117="","", SUMIFS(VENTAS!$F$5:$F1000,VENTAS!$D$5:$D1000,B117))</f>
        <v/>
      </c>
      <c r="F117" s="189" t="str">
        <f t="shared" si="3"/>
        <v/>
      </c>
      <c r="G117" s="189" t="str">
        <f>IF(B117="","",COUNTIFS(COMPRAS!$E$5:$E1000,B117))</f>
        <v/>
      </c>
      <c r="H117" s="304" t="str">
        <f t="shared" si="4"/>
        <v/>
      </c>
      <c r="I117" s="194" t="str">
        <f>IFERROR(IF(B117="","",AVERAGEIFS(VENTAS!$G$5:$G1000,VENTAS!$D$5:$D1000,B117)),0)</f>
        <v/>
      </c>
      <c r="J117" s="194" t="str">
        <f>IFERROR(IF(C117="","",AVERAGEIFS(COMPRAS!$T$5:$T1000,COMPRAS!$E$5:$E1000,B117)),0)</f>
        <v/>
      </c>
      <c r="K117" s="194">
        <f t="shared" si="5"/>
        <v>0</v>
      </c>
      <c r="L117" s="194" t="str">
        <f t="shared" si="6"/>
        <v/>
      </c>
      <c r="M117" s="304" t="str">
        <f t="shared" si="7"/>
        <v/>
      </c>
      <c r="N117" s="194">
        <f t="shared" si="8"/>
        <v>0</v>
      </c>
      <c r="O117" s="194">
        <f t="shared" si="9"/>
        <v>0</v>
      </c>
    </row>
    <row r="118">
      <c r="C118" s="189" t="str">
        <f t="array" ref="C118">IF(B118="","",XLOOKUP(B118,DATOS!D119:D1000,DATOS!C119:C1000,0,0,1))</f>
        <v/>
      </c>
      <c r="D118" s="189" t="str">
        <f>IF(B118="","", SUMIFS(COMPRAS!$G$5:$G1000,COMPRAS!$E$5:$E1000,B118))</f>
        <v/>
      </c>
      <c r="E118" s="189" t="str">
        <f>IF(C118="","", SUMIFS(VENTAS!$F$5:$F1000,VENTAS!$D$5:$D1000,B118))</f>
        <v/>
      </c>
      <c r="F118" s="189" t="str">
        <f t="shared" si="3"/>
        <v/>
      </c>
      <c r="G118" s="189" t="str">
        <f>IF(B118="","",COUNTIFS(COMPRAS!$E$5:$E1000,B118))</f>
        <v/>
      </c>
      <c r="H118" s="304" t="str">
        <f t="shared" si="4"/>
        <v/>
      </c>
      <c r="I118" s="194" t="str">
        <f>IFERROR(IF(B118="","",AVERAGEIFS(VENTAS!$G$5:$G1000,VENTAS!$D$5:$D1000,B118)),0)</f>
        <v/>
      </c>
      <c r="J118" s="194" t="str">
        <f>IFERROR(IF(C118="","",AVERAGEIFS(COMPRAS!$T$5:$T1000,COMPRAS!$E$5:$E1000,B118)),0)</f>
        <v/>
      </c>
      <c r="K118" s="194">
        <f t="shared" si="5"/>
        <v>0</v>
      </c>
      <c r="L118" s="194" t="str">
        <f t="shared" si="6"/>
        <v/>
      </c>
      <c r="M118" s="304" t="str">
        <f t="shared" si="7"/>
        <v/>
      </c>
      <c r="N118" s="194">
        <f t="shared" si="8"/>
        <v>0</v>
      </c>
      <c r="O118" s="194">
        <f t="shared" si="9"/>
        <v>0</v>
      </c>
    </row>
    <row r="119">
      <c r="C119" s="189" t="str">
        <f t="array" ref="C119">IF(B119="","",XLOOKUP(B119,DATOS!D120:D1000,DATOS!C120:C1000,0,0,1))</f>
        <v/>
      </c>
      <c r="D119" s="189" t="str">
        <f>IF(B119="","", SUMIFS(COMPRAS!$G$5:$G1000,COMPRAS!$E$5:$E1000,B119))</f>
        <v/>
      </c>
      <c r="E119" s="189" t="str">
        <f>IF(C119="","", SUMIFS(VENTAS!$F$5:$F1000,VENTAS!$D$5:$D1000,B119))</f>
        <v/>
      </c>
      <c r="F119" s="189" t="str">
        <f t="shared" si="3"/>
        <v/>
      </c>
      <c r="G119" s="189" t="str">
        <f>IF(B119="","",COUNTIFS(COMPRAS!$E$5:$E1000,B119))</f>
        <v/>
      </c>
      <c r="H119" s="304" t="str">
        <f t="shared" si="4"/>
        <v/>
      </c>
      <c r="I119" s="194" t="str">
        <f>IFERROR(IF(B119="","",AVERAGEIFS(VENTAS!$G$5:$G1000,VENTAS!$D$5:$D1000,B119)),0)</f>
        <v/>
      </c>
      <c r="J119" s="194" t="str">
        <f>IFERROR(IF(C119="","",AVERAGEIFS(COMPRAS!$T$5:$T1000,COMPRAS!$E$5:$E1000,B119)),0)</f>
        <v/>
      </c>
      <c r="K119" s="194">
        <f t="shared" si="5"/>
        <v>0</v>
      </c>
      <c r="L119" s="194" t="str">
        <f t="shared" si="6"/>
        <v/>
      </c>
      <c r="M119" s="304" t="str">
        <f t="shared" si="7"/>
        <v/>
      </c>
      <c r="N119" s="194">
        <f t="shared" si="8"/>
        <v>0</v>
      </c>
      <c r="O119" s="194">
        <f t="shared" si="9"/>
        <v>0</v>
      </c>
    </row>
    <row r="120">
      <c r="C120" s="189" t="str">
        <f t="array" ref="C120">IF(B120="","",XLOOKUP(B120,DATOS!D121:D1000,DATOS!C121:C1000,0,0,1))</f>
        <v/>
      </c>
      <c r="D120" s="189" t="str">
        <f>IF(B120="","", SUMIFS(COMPRAS!$G$5:$G1000,COMPRAS!$E$5:$E1000,B120))</f>
        <v/>
      </c>
      <c r="E120" s="189" t="str">
        <f>IF(C120="","", SUMIFS(VENTAS!$F$5:$F1000,VENTAS!$D$5:$D1000,B120))</f>
        <v/>
      </c>
      <c r="F120" s="189" t="str">
        <f t="shared" si="3"/>
        <v/>
      </c>
      <c r="G120" s="189" t="str">
        <f>IF(B120="","",COUNTIFS(COMPRAS!$E$5:$E1000,B120))</f>
        <v/>
      </c>
      <c r="H120" s="304" t="str">
        <f t="shared" si="4"/>
        <v/>
      </c>
      <c r="I120" s="194" t="str">
        <f>IFERROR(IF(B120="","",AVERAGEIFS(VENTAS!$G$5:$G1000,VENTAS!$D$5:$D1000,B120)),0)</f>
        <v/>
      </c>
      <c r="J120" s="194" t="str">
        <f>IFERROR(IF(C120="","",AVERAGEIFS(COMPRAS!$T$5:$T1000,COMPRAS!$E$5:$E1000,B120)),0)</f>
        <v/>
      </c>
      <c r="K120" s="194">
        <f t="shared" si="5"/>
        <v>0</v>
      </c>
      <c r="L120" s="194" t="str">
        <f t="shared" si="6"/>
        <v/>
      </c>
      <c r="M120" s="304" t="str">
        <f t="shared" si="7"/>
        <v/>
      </c>
      <c r="N120" s="194">
        <f t="shared" si="8"/>
        <v>0</v>
      </c>
      <c r="O120" s="194">
        <f t="shared" si="9"/>
        <v>0</v>
      </c>
    </row>
    <row r="121">
      <c r="C121" s="189" t="str">
        <f t="array" ref="C121">IF(B121="","",XLOOKUP(B121,DATOS!D122:D1000,DATOS!C122:C1000,0,0,1))</f>
        <v/>
      </c>
      <c r="D121" s="189" t="str">
        <f>IF(B121="","", SUMIFS(COMPRAS!$G$5:$G1000,COMPRAS!$E$5:$E1000,B121))</f>
        <v/>
      </c>
      <c r="E121" s="189" t="str">
        <f>IF(C121="","", SUMIFS(VENTAS!$F$5:$F1000,VENTAS!$D$5:$D1000,B121))</f>
        <v/>
      </c>
      <c r="F121" s="189" t="str">
        <f t="shared" si="3"/>
        <v/>
      </c>
      <c r="G121" s="189" t="str">
        <f>IF(B121="","",COUNTIFS(COMPRAS!$E$5:$E1000,B121))</f>
        <v/>
      </c>
      <c r="H121" s="304" t="str">
        <f t="shared" si="4"/>
        <v/>
      </c>
      <c r="I121" s="194" t="str">
        <f>IFERROR(IF(B121="","",AVERAGEIFS(VENTAS!$G$5:$G1000,VENTAS!$D$5:$D1000,B121)),0)</f>
        <v/>
      </c>
      <c r="J121" s="194" t="str">
        <f>IFERROR(IF(C121="","",AVERAGEIFS(COMPRAS!$T$5:$T1000,COMPRAS!$E$5:$E1000,B121)),0)</f>
        <v/>
      </c>
      <c r="K121" s="194">
        <f t="shared" si="5"/>
        <v>0</v>
      </c>
      <c r="L121" s="194" t="str">
        <f t="shared" si="6"/>
        <v/>
      </c>
      <c r="M121" s="304" t="str">
        <f t="shared" si="7"/>
        <v/>
      </c>
      <c r="N121" s="194">
        <f t="shared" si="8"/>
        <v>0</v>
      </c>
      <c r="O121" s="194">
        <f t="shared" si="9"/>
        <v>0</v>
      </c>
    </row>
    <row r="122">
      <c r="C122" s="189" t="str">
        <f t="array" ref="C122">IF(B122="","",XLOOKUP(B122,DATOS!D123:D1000,DATOS!C123:C1000,0,0,1))</f>
        <v/>
      </c>
      <c r="D122" s="189" t="str">
        <f>IF(B122="","", SUMIFS(COMPRAS!$G$5:$G1000,COMPRAS!$E$5:$E1000,B122))</f>
        <v/>
      </c>
      <c r="E122" s="189" t="str">
        <f>IF(C122="","", SUMIFS(VENTAS!$F$5:$F1000,VENTAS!$D$5:$D1000,B122))</f>
        <v/>
      </c>
      <c r="F122" s="189" t="str">
        <f t="shared" si="3"/>
        <v/>
      </c>
      <c r="G122" s="189" t="str">
        <f>IF(B122="","",COUNTIFS(COMPRAS!$E$5:$E1000,B122))</f>
        <v/>
      </c>
      <c r="H122" s="304" t="str">
        <f t="shared" si="4"/>
        <v/>
      </c>
      <c r="I122" s="194" t="str">
        <f>IFERROR(IF(B122="","",AVERAGEIFS(VENTAS!$G$5:$G1000,VENTAS!$D$5:$D1000,B122)),0)</f>
        <v/>
      </c>
      <c r="J122" s="194" t="str">
        <f>IFERROR(IF(C122="","",AVERAGEIFS(COMPRAS!$T$5:$T1000,COMPRAS!$E$5:$E1000,B122)),0)</f>
        <v/>
      </c>
      <c r="K122" s="194">
        <f t="shared" si="5"/>
        <v>0</v>
      </c>
      <c r="L122" s="194" t="str">
        <f t="shared" si="6"/>
        <v/>
      </c>
      <c r="M122" s="304" t="str">
        <f t="shared" si="7"/>
        <v/>
      </c>
      <c r="N122" s="194">
        <f t="shared" si="8"/>
        <v>0</v>
      </c>
      <c r="O122" s="194">
        <f t="shared" si="9"/>
        <v>0</v>
      </c>
    </row>
    <row r="123">
      <c r="C123" s="189" t="str">
        <f t="array" ref="C123">IF(B123="","",XLOOKUP(B123,DATOS!D124:D1000,DATOS!C124:C1000,0,0,1))</f>
        <v/>
      </c>
      <c r="D123" s="189" t="str">
        <f>IF(B123="","", SUMIFS(COMPRAS!$G$5:$G1000,COMPRAS!$E$5:$E1000,B123))</f>
        <v/>
      </c>
      <c r="E123" s="189" t="str">
        <f>IF(C123="","", SUMIFS(VENTAS!$F$5:$F1000,VENTAS!$D$5:$D1000,B123))</f>
        <v/>
      </c>
      <c r="F123" s="189" t="str">
        <f t="shared" si="3"/>
        <v/>
      </c>
      <c r="G123" s="189" t="str">
        <f>IF(B123="","",COUNTIFS(COMPRAS!$E$5:$E1000,B123))</f>
        <v/>
      </c>
      <c r="H123" s="304" t="str">
        <f t="shared" si="4"/>
        <v/>
      </c>
      <c r="I123" s="194" t="str">
        <f>IFERROR(IF(B123="","",AVERAGEIFS(VENTAS!$G$5:$G1000,VENTAS!$D$5:$D1000,B123)),0)</f>
        <v/>
      </c>
      <c r="J123" s="194" t="str">
        <f>IFERROR(IF(C123="","",AVERAGEIFS(COMPRAS!$T$5:$T1000,COMPRAS!$E$5:$E1000,B123)),0)</f>
        <v/>
      </c>
      <c r="K123" s="194">
        <f t="shared" si="5"/>
        <v>0</v>
      </c>
      <c r="L123" s="194" t="str">
        <f t="shared" si="6"/>
        <v/>
      </c>
      <c r="M123" s="304" t="str">
        <f t="shared" si="7"/>
        <v/>
      </c>
      <c r="N123" s="194">
        <f t="shared" si="8"/>
        <v>0</v>
      </c>
      <c r="O123" s="194">
        <f t="shared" si="9"/>
        <v>0</v>
      </c>
    </row>
    <row r="124">
      <c r="C124" s="189" t="str">
        <f t="array" ref="C124">IF(B124="","",XLOOKUP(B124,DATOS!D125:D1000,DATOS!C125:C1000,0,0,1))</f>
        <v/>
      </c>
      <c r="D124" s="189" t="str">
        <f>IF(B124="","", SUMIFS(COMPRAS!$G$5:$G1000,COMPRAS!$E$5:$E1000,B124))</f>
        <v/>
      </c>
      <c r="E124" s="189" t="str">
        <f>IF(C124="","", SUMIFS(VENTAS!$F$5:$F1000,VENTAS!$D$5:$D1000,B124))</f>
        <v/>
      </c>
      <c r="F124" s="189" t="str">
        <f t="shared" si="3"/>
        <v/>
      </c>
      <c r="G124" s="189" t="str">
        <f>IF(B124="","",COUNTIFS(COMPRAS!$E$5:$E1000,B124))</f>
        <v/>
      </c>
      <c r="H124" s="304" t="str">
        <f t="shared" si="4"/>
        <v/>
      </c>
      <c r="I124" s="194" t="str">
        <f>IFERROR(IF(B124="","",AVERAGEIFS(VENTAS!$G$5:$G1000,VENTAS!$D$5:$D1000,B124)),0)</f>
        <v/>
      </c>
      <c r="J124" s="194" t="str">
        <f>IFERROR(IF(C124="","",AVERAGEIFS(COMPRAS!$T$5:$T1000,COMPRAS!$E$5:$E1000,B124)),0)</f>
        <v/>
      </c>
      <c r="K124" s="194">
        <f t="shared" si="5"/>
        <v>0</v>
      </c>
      <c r="L124" s="194" t="str">
        <f t="shared" si="6"/>
        <v/>
      </c>
      <c r="M124" s="304" t="str">
        <f t="shared" si="7"/>
        <v/>
      </c>
      <c r="N124" s="194">
        <f t="shared" si="8"/>
        <v>0</v>
      </c>
      <c r="O124" s="194">
        <f t="shared" si="9"/>
        <v>0</v>
      </c>
    </row>
    <row r="125">
      <c r="C125" s="189" t="str">
        <f t="array" ref="C125">IF(B125="","",XLOOKUP(B125,DATOS!D126:D1000,DATOS!C126:C1000,0,0,1))</f>
        <v/>
      </c>
      <c r="D125" s="189" t="str">
        <f>IF(B125="","", SUMIFS(COMPRAS!$G$5:$G1000,COMPRAS!$E$5:$E1000,B125))</f>
        <v/>
      </c>
      <c r="E125" s="189" t="str">
        <f>IF(C125="","", SUMIFS(VENTAS!$F$5:$F1000,VENTAS!$D$5:$D1000,B125))</f>
        <v/>
      </c>
      <c r="F125" s="189" t="str">
        <f t="shared" si="3"/>
        <v/>
      </c>
      <c r="G125" s="189" t="str">
        <f>IF(B125="","",COUNTIFS(COMPRAS!$E$5:$E1000,B125))</f>
        <v/>
      </c>
      <c r="H125" s="304" t="str">
        <f t="shared" si="4"/>
        <v/>
      </c>
      <c r="I125" s="194" t="str">
        <f>IFERROR(IF(B125="","",AVERAGEIFS(VENTAS!$G$5:$G1000,VENTAS!$D$5:$D1000,B125)),0)</f>
        <v/>
      </c>
      <c r="J125" s="194" t="str">
        <f>IFERROR(IF(C125="","",AVERAGEIFS(COMPRAS!$T$5:$T1000,COMPRAS!$E$5:$E1000,B125)),0)</f>
        <v/>
      </c>
      <c r="K125" s="194">
        <f t="shared" si="5"/>
        <v>0</v>
      </c>
      <c r="L125" s="194" t="str">
        <f t="shared" si="6"/>
        <v/>
      </c>
      <c r="M125" s="304" t="str">
        <f t="shared" si="7"/>
        <v/>
      </c>
      <c r="N125" s="194">
        <f t="shared" si="8"/>
        <v>0</v>
      </c>
      <c r="O125" s="194">
        <f t="shared" si="9"/>
        <v>0</v>
      </c>
    </row>
    <row r="126">
      <c r="C126" s="189" t="str">
        <f t="array" ref="C126">IF(B126="","",XLOOKUP(B126,DATOS!D127:D1000,DATOS!C127:C1000,0,0,1))</f>
        <v/>
      </c>
      <c r="D126" s="189" t="str">
        <f>IF(B126="","", SUMIFS(COMPRAS!$G$5:$G1000,COMPRAS!$E$5:$E1000,B126))</f>
        <v/>
      </c>
      <c r="E126" s="189" t="str">
        <f>IF(C126="","", SUMIFS(VENTAS!$F$5:$F1000,VENTAS!$D$5:$D1000,B126))</f>
        <v/>
      </c>
      <c r="F126" s="189" t="str">
        <f t="shared" si="3"/>
        <v/>
      </c>
      <c r="G126" s="189" t="str">
        <f>IF(B126="","",COUNTIFS(COMPRAS!$E$5:$E1000,B126))</f>
        <v/>
      </c>
      <c r="H126" s="304" t="str">
        <f t="shared" si="4"/>
        <v/>
      </c>
      <c r="I126" s="194" t="str">
        <f>IFERROR(IF(B126="","",AVERAGEIFS(VENTAS!$G$5:$G1000,VENTAS!$D$5:$D1000,B126)),0)</f>
        <v/>
      </c>
      <c r="J126" s="194" t="str">
        <f>IFERROR(IF(C126="","",AVERAGEIFS(COMPRAS!$T$5:$T1000,COMPRAS!$E$5:$E1000,B126)),0)</f>
        <v/>
      </c>
      <c r="K126" s="194">
        <f t="shared" si="5"/>
        <v>0</v>
      </c>
      <c r="L126" s="194" t="str">
        <f t="shared" si="6"/>
        <v/>
      </c>
      <c r="M126" s="304" t="str">
        <f t="shared" si="7"/>
        <v/>
      </c>
      <c r="N126" s="194">
        <f t="shared" si="8"/>
        <v>0</v>
      </c>
      <c r="O126" s="194">
        <f t="shared" si="9"/>
        <v>0</v>
      </c>
    </row>
    <row r="127">
      <c r="C127" s="189" t="str">
        <f t="array" ref="C127">IF(B127="","",XLOOKUP(B127,DATOS!D128:D1000,DATOS!C128:C1000,0,0,1))</f>
        <v/>
      </c>
      <c r="D127" s="189" t="str">
        <f>IF(B127="","", SUMIFS(COMPRAS!$G$5:$G1000,COMPRAS!$E$5:$E1000,B127))</f>
        <v/>
      </c>
      <c r="E127" s="189" t="str">
        <f>IF(C127="","", SUMIFS(VENTAS!$F$5:$F1000,VENTAS!$D$5:$D1000,B127))</f>
        <v/>
      </c>
      <c r="F127" s="189" t="str">
        <f t="shared" si="3"/>
        <v/>
      </c>
      <c r="G127" s="189" t="str">
        <f>IF(B127="","",COUNTIFS(COMPRAS!$E$5:$E1000,B127))</f>
        <v/>
      </c>
      <c r="H127" s="304" t="str">
        <f t="shared" si="4"/>
        <v/>
      </c>
      <c r="I127" s="194" t="str">
        <f>IFERROR(IF(B127="","",AVERAGEIFS(VENTAS!$G$5:$G1000,VENTAS!$D$5:$D1000,B127)),0)</f>
        <v/>
      </c>
      <c r="J127" s="194" t="str">
        <f>IFERROR(IF(C127="","",AVERAGEIFS(COMPRAS!$T$5:$T1000,COMPRAS!$E$5:$E1000,B127)),0)</f>
        <v/>
      </c>
      <c r="K127" s="194">
        <f t="shared" si="5"/>
        <v>0</v>
      </c>
      <c r="L127" s="194" t="str">
        <f t="shared" si="6"/>
        <v/>
      </c>
      <c r="M127" s="304" t="str">
        <f t="shared" si="7"/>
        <v/>
      </c>
      <c r="N127" s="194">
        <f t="shared" si="8"/>
        <v>0</v>
      </c>
      <c r="O127" s="194">
        <f t="shared" si="9"/>
        <v>0</v>
      </c>
    </row>
    <row r="128">
      <c r="C128" s="189" t="str">
        <f t="array" ref="C128">IF(B128="","",XLOOKUP(B128,DATOS!D129:D1000,DATOS!C129:C1000,0,0,1))</f>
        <v/>
      </c>
      <c r="D128" s="189" t="str">
        <f>IF(B128="","", SUMIFS(COMPRAS!$G$5:$G1000,COMPRAS!$E$5:$E1000,B128))</f>
        <v/>
      </c>
      <c r="E128" s="189" t="str">
        <f>IF(C128="","", SUMIFS(VENTAS!$F$5:$F1000,VENTAS!$D$5:$D1000,B128))</f>
        <v/>
      </c>
      <c r="F128" s="189" t="str">
        <f t="shared" si="3"/>
        <v/>
      </c>
      <c r="G128" s="189" t="str">
        <f>IF(B128="","",COUNTIFS(COMPRAS!$E$5:$E1000,B128))</f>
        <v/>
      </c>
      <c r="H128" s="304" t="str">
        <f t="shared" si="4"/>
        <v/>
      </c>
      <c r="I128" s="194" t="str">
        <f>IFERROR(IF(B128="","",AVERAGEIFS(VENTAS!$G$5:$G1000,VENTAS!$D$5:$D1000,B128)),0)</f>
        <v/>
      </c>
      <c r="J128" s="194" t="str">
        <f>IFERROR(IF(C128="","",AVERAGEIFS(COMPRAS!$T$5:$T1000,COMPRAS!$E$5:$E1000,B128)),0)</f>
        <v/>
      </c>
      <c r="K128" s="194">
        <f t="shared" si="5"/>
        <v>0</v>
      </c>
      <c r="L128" s="194" t="str">
        <f t="shared" si="6"/>
        <v/>
      </c>
      <c r="M128" s="304" t="str">
        <f t="shared" si="7"/>
        <v/>
      </c>
      <c r="N128" s="194">
        <f t="shared" si="8"/>
        <v>0</v>
      </c>
      <c r="O128" s="194">
        <f t="shared" si="9"/>
        <v>0</v>
      </c>
    </row>
    <row r="129">
      <c r="C129" s="189" t="str">
        <f t="array" ref="C129">IF(B129="","",XLOOKUP(B129,DATOS!D130:D1000,DATOS!C130:C1000,0,0,1))</f>
        <v/>
      </c>
      <c r="D129" s="189" t="str">
        <f>IF(B129="","", SUMIFS(COMPRAS!$G$5:$G1000,COMPRAS!$E$5:$E1000,B129))</f>
        <v/>
      </c>
      <c r="E129" s="189" t="str">
        <f>IF(C129="","", SUMIFS(VENTAS!$F$5:$F1000,VENTAS!$D$5:$D1000,B129))</f>
        <v/>
      </c>
      <c r="F129" s="189" t="str">
        <f t="shared" si="3"/>
        <v/>
      </c>
      <c r="G129" s="189" t="str">
        <f>IF(B129="","",COUNTIFS(COMPRAS!$E$5:$E1000,B129))</f>
        <v/>
      </c>
      <c r="H129" s="304" t="str">
        <f t="shared" si="4"/>
        <v/>
      </c>
      <c r="I129" s="194" t="str">
        <f>IFERROR(IF(B129="","",AVERAGEIFS(VENTAS!$G$5:$G1000,VENTAS!$D$5:$D1000,B129)),0)</f>
        <v/>
      </c>
      <c r="J129" s="194" t="str">
        <f>IFERROR(IF(C129="","",AVERAGEIFS(COMPRAS!$T$5:$T1000,COMPRAS!$E$5:$E1000,B129)),0)</f>
        <v/>
      </c>
      <c r="K129" s="194">
        <f t="shared" si="5"/>
        <v>0</v>
      </c>
      <c r="L129" s="194" t="str">
        <f t="shared" si="6"/>
        <v/>
      </c>
      <c r="M129" s="304" t="str">
        <f t="shared" si="7"/>
        <v/>
      </c>
      <c r="N129" s="194">
        <f t="shared" si="8"/>
        <v>0</v>
      </c>
      <c r="O129" s="194">
        <f t="shared" si="9"/>
        <v>0</v>
      </c>
    </row>
    <row r="130">
      <c r="C130" s="189" t="str">
        <f t="array" ref="C130">IF(B130="","",XLOOKUP(B130,DATOS!D131:D1000,DATOS!C131:C1000,0,0,1))</f>
        <v/>
      </c>
      <c r="D130" s="189" t="str">
        <f>IF(B130="","", SUMIFS(COMPRAS!$G$5:$G1000,COMPRAS!$E$5:$E1000,B130))</f>
        <v/>
      </c>
      <c r="E130" s="189" t="str">
        <f>IF(C130="","", SUMIFS(VENTAS!$F$5:$F1000,VENTAS!$D$5:$D1000,B130))</f>
        <v/>
      </c>
      <c r="F130" s="189" t="str">
        <f t="shared" si="3"/>
        <v/>
      </c>
      <c r="G130" s="189" t="str">
        <f>IF(B130="","",COUNTIFS(COMPRAS!$E$5:$E1000,B130))</f>
        <v/>
      </c>
      <c r="H130" s="304" t="str">
        <f t="shared" si="4"/>
        <v/>
      </c>
      <c r="I130" s="194" t="str">
        <f>IFERROR(IF(B130="","",AVERAGEIFS(VENTAS!$G$5:$G1000,VENTAS!$D$5:$D1000,B130)),0)</f>
        <v/>
      </c>
      <c r="J130" s="194" t="str">
        <f>IFERROR(IF(C130="","",AVERAGEIFS(COMPRAS!$T$5:$T1000,COMPRAS!$E$5:$E1000,B130)),0)</f>
        <v/>
      </c>
      <c r="K130" s="194">
        <f t="shared" si="5"/>
        <v>0</v>
      </c>
      <c r="L130" s="194" t="str">
        <f t="shared" si="6"/>
        <v/>
      </c>
      <c r="M130" s="304" t="str">
        <f t="shared" si="7"/>
        <v/>
      </c>
      <c r="N130" s="194">
        <f t="shared" si="8"/>
        <v>0</v>
      </c>
      <c r="O130" s="194">
        <f t="shared" si="9"/>
        <v>0</v>
      </c>
    </row>
    <row r="131">
      <c r="C131" s="189" t="str">
        <f t="array" ref="C131">IF(B131="","",XLOOKUP(B131,DATOS!D132:D1000,DATOS!C132:C1000,0,0,1))</f>
        <v/>
      </c>
      <c r="D131" s="189" t="str">
        <f>IF(B131="","", SUMIFS(COMPRAS!$G$5:$G1000,COMPRAS!$E$5:$E1000,B131))</f>
        <v/>
      </c>
      <c r="E131" s="189" t="str">
        <f>IF(C131="","", SUMIFS(VENTAS!$F$5:$F1000,VENTAS!$D$5:$D1000,B131))</f>
        <v/>
      </c>
      <c r="F131" s="189" t="str">
        <f t="shared" si="3"/>
        <v/>
      </c>
      <c r="G131" s="189" t="str">
        <f>IF(B131="","",COUNTIFS(COMPRAS!$E$5:$E1000,B131))</f>
        <v/>
      </c>
      <c r="H131" s="304" t="str">
        <f t="shared" si="4"/>
        <v/>
      </c>
      <c r="I131" s="194" t="str">
        <f>IFERROR(IF(B131="","",AVERAGEIFS(VENTAS!$G$5:$G1000,VENTAS!$D$5:$D1000,B131)),0)</f>
        <v/>
      </c>
      <c r="J131" s="194" t="str">
        <f>IFERROR(IF(C131="","",AVERAGEIFS(COMPRAS!$T$5:$T1000,COMPRAS!$E$5:$E1000,B131)),0)</f>
        <v/>
      </c>
      <c r="K131" s="194">
        <f t="shared" si="5"/>
        <v>0</v>
      </c>
      <c r="L131" s="194" t="str">
        <f t="shared" si="6"/>
        <v/>
      </c>
      <c r="M131" s="304" t="str">
        <f t="shared" si="7"/>
        <v/>
      </c>
      <c r="N131" s="194">
        <f t="shared" si="8"/>
        <v>0</v>
      </c>
      <c r="O131" s="194">
        <f t="shared" si="9"/>
        <v>0</v>
      </c>
    </row>
    <row r="132">
      <c r="C132" s="189" t="str">
        <f t="array" ref="C132">IF(B132="","",XLOOKUP(B132,DATOS!D133:D1000,DATOS!C133:C1000,0,0,1))</f>
        <v/>
      </c>
      <c r="D132" s="189" t="str">
        <f>IF(B132="","", SUMIFS(COMPRAS!$G$5:$G1000,COMPRAS!$E$5:$E1000,B132))</f>
        <v/>
      </c>
      <c r="E132" s="189" t="str">
        <f>IF(C132="","", SUMIFS(VENTAS!$F$5:$F1000,VENTAS!$D$5:$D1000,B132))</f>
        <v/>
      </c>
      <c r="F132" s="189" t="str">
        <f t="shared" si="3"/>
        <v/>
      </c>
      <c r="G132" s="189" t="str">
        <f>IF(B132="","",COUNTIFS(COMPRAS!$E$5:$E1000,B132))</f>
        <v/>
      </c>
      <c r="H132" s="304" t="str">
        <f t="shared" si="4"/>
        <v/>
      </c>
      <c r="I132" s="194" t="str">
        <f>IFERROR(IF(B132="","",AVERAGEIFS(VENTAS!$G$5:$G1000,VENTAS!$D$5:$D1000,B132)),0)</f>
        <v/>
      </c>
      <c r="J132" s="194" t="str">
        <f>IFERROR(IF(C132="","",AVERAGEIFS(COMPRAS!$T$5:$T1000,COMPRAS!$E$5:$E1000,B132)),0)</f>
        <v/>
      </c>
      <c r="K132" s="194">
        <f t="shared" si="5"/>
        <v>0</v>
      </c>
      <c r="L132" s="194" t="str">
        <f t="shared" si="6"/>
        <v/>
      </c>
      <c r="M132" s="304" t="str">
        <f t="shared" si="7"/>
        <v/>
      </c>
      <c r="N132" s="194">
        <f t="shared" si="8"/>
        <v>0</v>
      </c>
      <c r="O132" s="194">
        <f t="shared" si="9"/>
        <v>0</v>
      </c>
    </row>
    <row r="133">
      <c r="C133" s="189" t="str">
        <f t="array" ref="C133">IF(B133="","",XLOOKUP(B133,DATOS!D134:D1000,DATOS!C134:C1000,0,0,1))</f>
        <v/>
      </c>
      <c r="D133" s="189" t="str">
        <f>IF(B133="","", SUMIFS(COMPRAS!$G$5:$G1000,COMPRAS!$E$5:$E1000,B133))</f>
        <v/>
      </c>
      <c r="E133" s="189" t="str">
        <f>IF(C133="","", SUMIFS(VENTAS!$F$5:$F1000,VENTAS!$D$5:$D1000,B133))</f>
        <v/>
      </c>
      <c r="F133" s="189" t="str">
        <f t="shared" si="3"/>
        <v/>
      </c>
      <c r="G133" s="189" t="str">
        <f>IF(B133="","",COUNTIFS(COMPRAS!$E$5:$E1000,B133))</f>
        <v/>
      </c>
      <c r="H133" s="304" t="str">
        <f t="shared" si="4"/>
        <v/>
      </c>
      <c r="I133" s="194" t="str">
        <f>IFERROR(IF(B133="","",AVERAGEIFS(VENTAS!$G$5:$G1000,VENTAS!$D$5:$D1000,B133)),0)</f>
        <v/>
      </c>
      <c r="J133" s="194" t="str">
        <f>IFERROR(IF(C133="","",AVERAGEIFS(COMPRAS!$T$5:$T1000,COMPRAS!$E$5:$E1000,B133)),0)</f>
        <v/>
      </c>
      <c r="K133" s="194">
        <f t="shared" si="5"/>
        <v>0</v>
      </c>
      <c r="L133" s="194" t="str">
        <f t="shared" si="6"/>
        <v/>
      </c>
      <c r="M133" s="304" t="str">
        <f t="shared" si="7"/>
        <v/>
      </c>
      <c r="N133" s="194">
        <f t="shared" si="8"/>
        <v>0</v>
      </c>
      <c r="O133" s="194">
        <f t="shared" si="9"/>
        <v>0</v>
      </c>
    </row>
    <row r="134">
      <c r="C134" s="189" t="str">
        <f t="array" ref="C134">IF(B134="","",XLOOKUP(B134,DATOS!D135:D1000,DATOS!C135:C1000,0,0,1))</f>
        <v/>
      </c>
      <c r="D134" s="189" t="str">
        <f>IF(B134="","", SUMIFS(COMPRAS!$G$5:$G1000,COMPRAS!$E$5:$E1000,B134))</f>
        <v/>
      </c>
      <c r="E134" s="189" t="str">
        <f>IF(C134="","", SUMIFS(VENTAS!$F$5:$F1000,VENTAS!$D$5:$D1000,B134))</f>
        <v/>
      </c>
      <c r="F134" s="189" t="str">
        <f t="shared" si="3"/>
        <v/>
      </c>
      <c r="G134" s="189" t="str">
        <f>IF(B134="","",COUNTIFS(COMPRAS!$E$5:$E1000,B134))</f>
        <v/>
      </c>
      <c r="H134" s="304" t="str">
        <f t="shared" si="4"/>
        <v/>
      </c>
      <c r="I134" s="194" t="str">
        <f>IFERROR(IF(B134="","",AVERAGEIFS(VENTAS!$G$5:$G1000,VENTAS!$D$5:$D1000,B134)),0)</f>
        <v/>
      </c>
      <c r="J134" s="194" t="str">
        <f>IFERROR(IF(C134="","",AVERAGEIFS(COMPRAS!$T$5:$T1000,COMPRAS!$E$5:$E1000,B134)),0)</f>
        <v/>
      </c>
      <c r="K134" s="194">
        <f t="shared" si="5"/>
        <v>0</v>
      </c>
      <c r="L134" s="194" t="str">
        <f t="shared" si="6"/>
        <v/>
      </c>
      <c r="M134" s="304" t="str">
        <f t="shared" si="7"/>
        <v/>
      </c>
      <c r="N134" s="194">
        <f t="shared" si="8"/>
        <v>0</v>
      </c>
      <c r="O134" s="194">
        <f t="shared" si="9"/>
        <v>0</v>
      </c>
    </row>
    <row r="135">
      <c r="C135" s="189" t="str">
        <f t="array" ref="C135">IF(B135="","",XLOOKUP(B135,DATOS!D136:D1000,DATOS!C136:C1000,0,0,1))</f>
        <v/>
      </c>
      <c r="D135" s="189" t="str">
        <f>IF(B135="","", SUMIFS(COMPRAS!$G$5:$G1000,COMPRAS!$E$5:$E1000,B135))</f>
        <v/>
      </c>
      <c r="E135" s="189" t="str">
        <f>IF(C135="","", SUMIFS(VENTAS!$F$5:$F1000,VENTAS!$D$5:$D1000,B135))</f>
        <v/>
      </c>
      <c r="F135" s="189" t="str">
        <f t="shared" si="3"/>
        <v/>
      </c>
      <c r="G135" s="189" t="str">
        <f>IF(B135="","",COUNTIFS(COMPRAS!$E$5:$E1000,B135))</f>
        <v/>
      </c>
      <c r="H135" s="304" t="str">
        <f t="shared" si="4"/>
        <v/>
      </c>
      <c r="I135" s="194" t="str">
        <f>IFERROR(IF(B135="","",AVERAGEIFS(VENTAS!$G$5:$G1000,VENTAS!$D$5:$D1000,B135)),0)</f>
        <v/>
      </c>
      <c r="J135" s="194" t="str">
        <f>IFERROR(IF(C135="","",AVERAGEIFS(COMPRAS!$T$5:$T1000,COMPRAS!$E$5:$E1000,B135)),0)</f>
        <v/>
      </c>
      <c r="K135" s="194">
        <f t="shared" si="5"/>
        <v>0</v>
      </c>
      <c r="L135" s="194" t="str">
        <f t="shared" si="6"/>
        <v/>
      </c>
      <c r="M135" s="304" t="str">
        <f t="shared" si="7"/>
        <v/>
      </c>
      <c r="N135" s="194">
        <f t="shared" si="8"/>
        <v>0</v>
      </c>
      <c r="O135" s="194">
        <f t="shared" si="9"/>
        <v>0</v>
      </c>
    </row>
    <row r="136">
      <c r="C136" s="189" t="str">
        <f t="array" ref="C136">IF(B136="","",XLOOKUP(B136,DATOS!D137:D1000,DATOS!C137:C1000,0,0,1))</f>
        <v/>
      </c>
      <c r="D136" s="189" t="str">
        <f>IF(B136="","", SUMIFS(COMPRAS!$G$5:$G1000,COMPRAS!$E$5:$E1000,B136))</f>
        <v/>
      </c>
      <c r="E136" s="189" t="str">
        <f>IF(C136="","", SUMIFS(VENTAS!$F$5:$F1000,VENTAS!$D$5:$D1000,B136))</f>
        <v/>
      </c>
      <c r="F136" s="189" t="str">
        <f t="shared" si="3"/>
        <v/>
      </c>
      <c r="G136" s="189" t="str">
        <f>IF(B136="","",COUNTIFS(COMPRAS!$E$5:$E1000,B136))</f>
        <v/>
      </c>
      <c r="H136" s="304" t="str">
        <f t="shared" si="4"/>
        <v/>
      </c>
      <c r="I136" s="194" t="str">
        <f>IFERROR(IF(B136="","",AVERAGEIFS(VENTAS!$G$5:$G1000,VENTAS!$D$5:$D1000,B136)),0)</f>
        <v/>
      </c>
      <c r="J136" s="194" t="str">
        <f>IFERROR(IF(C136="","",AVERAGEIFS(COMPRAS!$T$5:$T1000,COMPRAS!$E$5:$E1000,B136)),0)</f>
        <v/>
      </c>
      <c r="K136" s="194">
        <f t="shared" si="5"/>
        <v>0</v>
      </c>
      <c r="L136" s="194" t="str">
        <f t="shared" si="6"/>
        <v/>
      </c>
      <c r="M136" s="304" t="str">
        <f t="shared" si="7"/>
        <v/>
      </c>
      <c r="N136" s="194">
        <f t="shared" si="8"/>
        <v>0</v>
      </c>
      <c r="O136" s="194">
        <f t="shared" si="9"/>
        <v>0</v>
      </c>
    </row>
    <row r="137">
      <c r="C137" s="189" t="str">
        <f t="array" ref="C137">IF(B137="","",XLOOKUP(B137,DATOS!D138:D1000,DATOS!C138:C1000,0,0,1))</f>
        <v/>
      </c>
      <c r="D137" s="189" t="str">
        <f>IF(B137="","", SUMIFS(COMPRAS!$G$5:$G1000,COMPRAS!$E$5:$E1000,B137))</f>
        <v/>
      </c>
      <c r="E137" s="189" t="str">
        <f>IF(C137="","", SUMIFS(VENTAS!$F$5:$F1000,VENTAS!$D$5:$D1000,B137))</f>
        <v/>
      </c>
      <c r="F137" s="189" t="str">
        <f t="shared" si="3"/>
        <v/>
      </c>
      <c r="G137" s="189" t="str">
        <f>IF(B137="","",COUNTIFS(COMPRAS!$E$5:$E1000,B137))</f>
        <v/>
      </c>
      <c r="H137" s="304" t="str">
        <f t="shared" si="4"/>
        <v/>
      </c>
      <c r="I137" s="194" t="str">
        <f>IFERROR(IF(B137="","",AVERAGEIFS(VENTAS!$G$5:$G1000,VENTAS!$D$5:$D1000,B137)),0)</f>
        <v/>
      </c>
      <c r="J137" s="194" t="str">
        <f>IFERROR(IF(C137="","",AVERAGEIFS(COMPRAS!$T$5:$T1000,COMPRAS!$E$5:$E1000,B137)),0)</f>
        <v/>
      </c>
      <c r="K137" s="194">
        <f t="shared" si="5"/>
        <v>0</v>
      </c>
      <c r="L137" s="194" t="str">
        <f t="shared" si="6"/>
        <v/>
      </c>
      <c r="M137" s="304" t="str">
        <f t="shared" si="7"/>
        <v/>
      </c>
      <c r="N137" s="194">
        <f t="shared" si="8"/>
        <v>0</v>
      </c>
      <c r="O137" s="194">
        <f t="shared" si="9"/>
        <v>0</v>
      </c>
    </row>
    <row r="138">
      <c r="C138" s="189" t="str">
        <f t="array" ref="C138">IF(B138="","",XLOOKUP(B138,DATOS!D139:D1000,DATOS!C139:C1000,0,0,1))</f>
        <v/>
      </c>
      <c r="D138" s="189" t="str">
        <f>IF(B138="","", SUMIFS(COMPRAS!$G$5:$G1000,COMPRAS!$E$5:$E1000,B138))</f>
        <v/>
      </c>
      <c r="E138" s="189" t="str">
        <f>IF(C138="","", SUMIFS(VENTAS!$F$5:$F1000,VENTAS!$D$5:$D1000,B138))</f>
        <v/>
      </c>
      <c r="F138" s="189" t="str">
        <f t="shared" si="3"/>
        <v/>
      </c>
      <c r="G138" s="189" t="str">
        <f>IF(B138="","",COUNTIFS(COMPRAS!$E$5:$E1000,B138))</f>
        <v/>
      </c>
      <c r="H138" s="304" t="str">
        <f t="shared" si="4"/>
        <v/>
      </c>
      <c r="I138" s="194" t="str">
        <f>IFERROR(IF(B138="","",AVERAGEIFS(VENTAS!$G$5:$G1000,VENTAS!$D$5:$D1000,B138)),0)</f>
        <v/>
      </c>
      <c r="J138" s="194" t="str">
        <f>IFERROR(IF(C138="","",AVERAGEIFS(COMPRAS!$T$5:$T1000,COMPRAS!$E$5:$E1000,B138)),0)</f>
        <v/>
      </c>
      <c r="K138" s="194">
        <f t="shared" si="5"/>
        <v>0</v>
      </c>
      <c r="L138" s="194" t="str">
        <f t="shared" si="6"/>
        <v/>
      </c>
      <c r="M138" s="304" t="str">
        <f t="shared" si="7"/>
        <v/>
      </c>
      <c r="N138" s="194">
        <f t="shared" si="8"/>
        <v>0</v>
      </c>
      <c r="O138" s="194">
        <f t="shared" si="9"/>
        <v>0</v>
      </c>
    </row>
    <row r="139">
      <c r="C139" s="189" t="str">
        <f t="array" ref="C139">IF(B139="","",XLOOKUP(B139,DATOS!D140:D1000,DATOS!C140:C1000,0,0,1))</f>
        <v/>
      </c>
      <c r="D139" s="189" t="str">
        <f>IF(B139="","", SUMIFS(COMPRAS!$G$5:$G1000,COMPRAS!$E$5:$E1000,B139))</f>
        <v/>
      </c>
      <c r="E139" s="189" t="str">
        <f>IF(C139="","", SUMIFS(VENTAS!$F$5:$F1000,VENTAS!$D$5:$D1000,B139))</f>
        <v/>
      </c>
      <c r="F139" s="189" t="str">
        <f t="shared" si="3"/>
        <v/>
      </c>
      <c r="G139" s="189" t="str">
        <f>IF(B139="","",COUNTIFS(COMPRAS!$E$5:$E1000,B139))</f>
        <v/>
      </c>
      <c r="H139" s="304" t="str">
        <f t="shared" si="4"/>
        <v/>
      </c>
      <c r="I139" s="194" t="str">
        <f>IFERROR(IF(B139="","",AVERAGEIFS(VENTAS!$G$5:$G1000,VENTAS!$D$5:$D1000,B139)),0)</f>
        <v/>
      </c>
      <c r="J139" s="194" t="str">
        <f>IFERROR(IF(C139="","",AVERAGEIFS(COMPRAS!$T$5:$T1000,COMPRAS!$E$5:$E1000,B139)),0)</f>
        <v/>
      </c>
      <c r="K139" s="194">
        <f t="shared" si="5"/>
        <v>0</v>
      </c>
      <c r="L139" s="194" t="str">
        <f t="shared" si="6"/>
        <v/>
      </c>
      <c r="M139" s="304" t="str">
        <f t="shared" si="7"/>
        <v/>
      </c>
      <c r="N139" s="194">
        <f t="shared" si="8"/>
        <v>0</v>
      </c>
      <c r="O139" s="194">
        <f t="shared" si="9"/>
        <v>0</v>
      </c>
    </row>
    <row r="140">
      <c r="C140" s="189" t="str">
        <f t="array" ref="C140">IF(B140="","",XLOOKUP(B140,DATOS!D141:D1000,DATOS!C141:C1000,0,0,1))</f>
        <v/>
      </c>
      <c r="D140" s="189" t="str">
        <f>IF(B140="","", SUMIFS(COMPRAS!$G$5:$G1000,COMPRAS!$E$5:$E1000,B140))</f>
        <v/>
      </c>
      <c r="E140" s="189" t="str">
        <f>IF(C140="","", SUMIFS(VENTAS!$F$5:$F1000,VENTAS!$D$5:$D1000,B140))</f>
        <v/>
      </c>
      <c r="F140" s="189" t="str">
        <f t="shared" si="3"/>
        <v/>
      </c>
      <c r="G140" s="189" t="str">
        <f>IF(B140="","",COUNTIFS(COMPRAS!$E$5:$E1000,B140))</f>
        <v/>
      </c>
      <c r="H140" s="304" t="str">
        <f t="shared" si="4"/>
        <v/>
      </c>
      <c r="I140" s="194" t="str">
        <f>IFERROR(IF(B140="","",AVERAGEIFS(VENTAS!$G$5:$G1000,VENTAS!$D$5:$D1000,B140)),0)</f>
        <v/>
      </c>
      <c r="J140" s="194" t="str">
        <f>IFERROR(IF(C140="","",AVERAGEIFS(COMPRAS!$T$5:$T1000,COMPRAS!$E$5:$E1000,B140)),0)</f>
        <v/>
      </c>
      <c r="K140" s="194">
        <f t="shared" si="5"/>
        <v>0</v>
      </c>
      <c r="L140" s="194" t="str">
        <f t="shared" si="6"/>
        <v/>
      </c>
      <c r="M140" s="304" t="str">
        <f t="shared" si="7"/>
        <v/>
      </c>
      <c r="N140" s="194">
        <f t="shared" si="8"/>
        <v>0</v>
      </c>
      <c r="O140" s="194">
        <f t="shared" si="9"/>
        <v>0</v>
      </c>
    </row>
    <row r="141">
      <c r="C141" s="189" t="str">
        <f t="array" ref="C141">IF(B141="","",XLOOKUP(B141,DATOS!D142:D1000,DATOS!C142:C1000,0,0,1))</f>
        <v/>
      </c>
      <c r="D141" s="189" t="str">
        <f>IF(B141="","", SUMIFS(COMPRAS!$G$5:$G1000,COMPRAS!$E$5:$E1000,B141))</f>
        <v/>
      </c>
      <c r="E141" s="189" t="str">
        <f>IF(C141="","", SUMIFS(VENTAS!$F$5:$F1000,VENTAS!$D$5:$D1000,B141))</f>
        <v/>
      </c>
      <c r="F141" s="189" t="str">
        <f t="shared" si="3"/>
        <v/>
      </c>
      <c r="G141" s="189" t="str">
        <f>IF(B141="","",COUNTIFS(COMPRAS!$E$5:$E1000,B141))</f>
        <v/>
      </c>
      <c r="H141" s="304" t="str">
        <f t="shared" si="4"/>
        <v/>
      </c>
      <c r="I141" s="194" t="str">
        <f>IFERROR(IF(B141="","",AVERAGEIFS(VENTAS!$G$5:$G1000,VENTAS!$D$5:$D1000,B141)),0)</f>
        <v/>
      </c>
      <c r="J141" s="194" t="str">
        <f>IFERROR(IF(C141="","",AVERAGEIFS(COMPRAS!$T$5:$T1000,COMPRAS!$E$5:$E1000,B141)),0)</f>
        <v/>
      </c>
      <c r="K141" s="194">
        <f t="shared" si="5"/>
        <v>0</v>
      </c>
      <c r="L141" s="194" t="str">
        <f t="shared" si="6"/>
        <v/>
      </c>
      <c r="M141" s="304" t="str">
        <f t="shared" si="7"/>
        <v/>
      </c>
      <c r="N141" s="194">
        <f t="shared" si="8"/>
        <v>0</v>
      </c>
      <c r="O141" s="194">
        <f t="shared" si="9"/>
        <v>0</v>
      </c>
    </row>
    <row r="142">
      <c r="C142" s="189" t="str">
        <f t="array" ref="C142">IF(B142="","",XLOOKUP(B142,DATOS!D143:D1000,DATOS!C143:C1000,0,0,1))</f>
        <v/>
      </c>
      <c r="D142" s="189" t="str">
        <f>IF(B142="","", SUMIFS(COMPRAS!$G$5:$G1000,COMPRAS!$E$5:$E1000,B142))</f>
        <v/>
      </c>
      <c r="E142" s="189" t="str">
        <f>IF(C142="","", SUMIFS(VENTAS!$F$5:$F1000,VENTAS!$D$5:$D1000,B142))</f>
        <v/>
      </c>
      <c r="F142" s="189" t="str">
        <f t="shared" si="3"/>
        <v/>
      </c>
      <c r="G142" s="189" t="str">
        <f>IF(B142="","",COUNTIFS(COMPRAS!$E$5:$E1000,B142))</f>
        <v/>
      </c>
      <c r="H142" s="304" t="str">
        <f t="shared" si="4"/>
        <v/>
      </c>
      <c r="I142" s="194" t="str">
        <f>IFERROR(IF(B142="","",AVERAGEIFS(VENTAS!$G$5:$G1000,VENTAS!$D$5:$D1000,B142)),0)</f>
        <v/>
      </c>
      <c r="J142" s="194" t="str">
        <f>IFERROR(IF(C142="","",AVERAGEIFS(COMPRAS!$T$5:$T1000,COMPRAS!$E$5:$E1000,B142)),0)</f>
        <v/>
      </c>
      <c r="K142" s="194">
        <f t="shared" si="5"/>
        <v>0</v>
      </c>
      <c r="L142" s="194" t="str">
        <f t="shared" si="6"/>
        <v/>
      </c>
      <c r="M142" s="304" t="str">
        <f t="shared" si="7"/>
        <v/>
      </c>
      <c r="N142" s="194">
        <f t="shared" si="8"/>
        <v>0</v>
      </c>
      <c r="O142" s="194">
        <f t="shared" si="9"/>
        <v>0</v>
      </c>
    </row>
    <row r="143">
      <c r="C143" s="189" t="str">
        <f t="array" ref="C143">IF(B143="","",XLOOKUP(B143,DATOS!D144:D1000,DATOS!C144:C1000,0,0,1))</f>
        <v/>
      </c>
      <c r="D143" s="189" t="str">
        <f>IF(B143="","", SUMIFS(COMPRAS!$G$5:$G1000,COMPRAS!$E$5:$E1000,B143))</f>
        <v/>
      </c>
      <c r="E143" s="189" t="str">
        <f>IF(C143="","", SUMIFS(VENTAS!$F$5:$F1000,VENTAS!$D$5:$D1000,B143))</f>
        <v/>
      </c>
      <c r="F143" s="189" t="str">
        <f t="shared" si="3"/>
        <v/>
      </c>
      <c r="G143" s="189" t="str">
        <f>IF(B143="","",COUNTIFS(COMPRAS!$E$5:$E1000,B143))</f>
        <v/>
      </c>
      <c r="H143" s="304" t="str">
        <f t="shared" si="4"/>
        <v/>
      </c>
      <c r="I143" s="194" t="str">
        <f>IFERROR(IF(B143="","",AVERAGEIFS(VENTAS!$G$5:$G1000,VENTAS!$D$5:$D1000,B143)),0)</f>
        <v/>
      </c>
      <c r="J143" s="194" t="str">
        <f>IFERROR(IF(C143="","",AVERAGEIFS(COMPRAS!$T$5:$T1000,COMPRAS!$E$5:$E1000,B143)),0)</f>
        <v/>
      </c>
      <c r="K143" s="194">
        <f t="shared" si="5"/>
        <v>0</v>
      </c>
      <c r="L143" s="194" t="str">
        <f t="shared" si="6"/>
        <v/>
      </c>
      <c r="M143" s="304" t="str">
        <f t="shared" si="7"/>
        <v/>
      </c>
      <c r="N143" s="194">
        <f t="shared" si="8"/>
        <v>0</v>
      </c>
      <c r="O143" s="194">
        <f t="shared" si="9"/>
        <v>0</v>
      </c>
    </row>
    <row r="144">
      <c r="C144" s="189" t="str">
        <f t="array" ref="C144">IF(B144="","",XLOOKUP(B144,DATOS!D145:D1000,DATOS!C145:C1000,0,0,1))</f>
        <v/>
      </c>
      <c r="D144" s="189" t="str">
        <f>IF(B144="","", SUMIFS(COMPRAS!$G$5:$G1000,COMPRAS!$E$5:$E1000,B144))</f>
        <v/>
      </c>
      <c r="E144" s="189" t="str">
        <f>IF(C144="","", SUMIFS(VENTAS!$F$5:$F1000,VENTAS!$D$5:$D1000,B144))</f>
        <v/>
      </c>
      <c r="F144" s="189" t="str">
        <f t="shared" si="3"/>
        <v/>
      </c>
      <c r="G144" s="189" t="str">
        <f>IF(B144="","",COUNTIFS(COMPRAS!$E$5:$E1000,B144))</f>
        <v/>
      </c>
      <c r="H144" s="304" t="str">
        <f t="shared" si="4"/>
        <v/>
      </c>
      <c r="I144" s="194" t="str">
        <f>IFERROR(IF(B144="","",AVERAGEIFS(VENTAS!$G$5:$G1000,VENTAS!$D$5:$D1000,B144)),0)</f>
        <v/>
      </c>
      <c r="J144" s="194" t="str">
        <f>IFERROR(IF(C144="","",AVERAGEIFS(COMPRAS!$T$5:$T1000,COMPRAS!$E$5:$E1000,B144)),0)</f>
        <v/>
      </c>
      <c r="K144" s="194">
        <f t="shared" si="5"/>
        <v>0</v>
      </c>
      <c r="L144" s="194" t="str">
        <f t="shared" si="6"/>
        <v/>
      </c>
      <c r="M144" s="304" t="str">
        <f t="shared" si="7"/>
        <v/>
      </c>
      <c r="N144" s="194">
        <f t="shared" si="8"/>
        <v>0</v>
      </c>
      <c r="O144" s="194">
        <f t="shared" si="9"/>
        <v>0</v>
      </c>
    </row>
    <row r="145">
      <c r="C145" s="189" t="str">
        <f t="array" ref="C145">IF(B145="","",XLOOKUP(B145,DATOS!D146:D1000,DATOS!C146:C1000,0,0,1))</f>
        <v/>
      </c>
      <c r="D145" s="189" t="str">
        <f>IF(B145="","", SUMIFS(COMPRAS!$G$5:$G1000,COMPRAS!$E$5:$E1000,B145))</f>
        <v/>
      </c>
      <c r="E145" s="189" t="str">
        <f>IF(C145="","", SUMIFS(VENTAS!$F$5:$F1000,VENTAS!$D$5:$D1000,B145))</f>
        <v/>
      </c>
      <c r="F145" s="189" t="str">
        <f t="shared" si="3"/>
        <v/>
      </c>
      <c r="G145" s="189" t="str">
        <f>IF(B145="","",COUNTIFS(COMPRAS!$E$5:$E1000,B145))</f>
        <v/>
      </c>
      <c r="H145" s="304" t="str">
        <f t="shared" si="4"/>
        <v/>
      </c>
      <c r="I145" s="194" t="str">
        <f>IFERROR(IF(B145="","",AVERAGEIFS(VENTAS!$G$5:$G1000,VENTAS!$D$5:$D1000,B145)),0)</f>
        <v/>
      </c>
      <c r="J145" s="194" t="str">
        <f>IFERROR(IF(C145="","",AVERAGEIFS(COMPRAS!$T$5:$T1000,COMPRAS!$E$5:$E1000,B145)),0)</f>
        <v/>
      </c>
      <c r="K145" s="194">
        <f t="shared" si="5"/>
        <v>0</v>
      </c>
      <c r="L145" s="194" t="str">
        <f t="shared" si="6"/>
        <v/>
      </c>
      <c r="M145" s="304" t="str">
        <f t="shared" si="7"/>
        <v/>
      </c>
      <c r="N145" s="194">
        <f t="shared" si="8"/>
        <v>0</v>
      </c>
      <c r="O145" s="194">
        <f t="shared" si="9"/>
        <v>0</v>
      </c>
    </row>
    <row r="146">
      <c r="C146" s="189" t="str">
        <f t="array" ref="C146">IF(B146="","",XLOOKUP(B146,DATOS!D147:D1000,DATOS!C147:C1000,0,0,1))</f>
        <v/>
      </c>
      <c r="D146" s="189" t="str">
        <f>IF(B146="","", SUMIFS(COMPRAS!$G$5:$G1000,COMPRAS!$E$5:$E1000,B146))</f>
        <v/>
      </c>
      <c r="E146" s="189" t="str">
        <f>IF(C146="","", SUMIFS(VENTAS!$F$5:$F1000,VENTAS!$D$5:$D1000,B146))</f>
        <v/>
      </c>
      <c r="F146" s="189" t="str">
        <f t="shared" si="3"/>
        <v/>
      </c>
      <c r="G146" s="189" t="str">
        <f>IF(B146="","",COUNTIFS(COMPRAS!$E$5:$E1000,B146))</f>
        <v/>
      </c>
      <c r="H146" s="304" t="str">
        <f t="shared" si="4"/>
        <v/>
      </c>
      <c r="I146" s="194" t="str">
        <f>IFERROR(IF(B146="","",AVERAGEIFS(VENTAS!$G$5:$G1000,VENTAS!$D$5:$D1000,B146)),0)</f>
        <v/>
      </c>
      <c r="J146" s="194" t="str">
        <f>IFERROR(IF(C146="","",AVERAGEIFS(COMPRAS!$T$5:$T1000,COMPRAS!$E$5:$E1000,B146)),0)</f>
        <v/>
      </c>
      <c r="K146" s="194">
        <f t="shared" si="5"/>
        <v>0</v>
      </c>
      <c r="L146" s="194" t="str">
        <f t="shared" si="6"/>
        <v/>
      </c>
      <c r="M146" s="304" t="str">
        <f t="shared" si="7"/>
        <v/>
      </c>
      <c r="N146" s="194">
        <f t="shared" si="8"/>
        <v>0</v>
      </c>
      <c r="O146" s="194">
        <f t="shared" si="9"/>
        <v>0</v>
      </c>
    </row>
    <row r="147">
      <c r="C147" s="189" t="str">
        <f t="array" ref="C147">IF(B147="","",XLOOKUP(B147,DATOS!D148:D1000,DATOS!C148:C1000,0,0,1))</f>
        <v/>
      </c>
      <c r="D147" s="189" t="str">
        <f>IF(B147="","", SUMIFS(COMPRAS!$G$5:$G1000,COMPRAS!$E$5:$E1000,B147))</f>
        <v/>
      </c>
      <c r="E147" s="189" t="str">
        <f>IF(C147="","", SUMIFS(VENTAS!$F$5:$F1000,VENTAS!$D$5:$D1000,B147))</f>
        <v/>
      </c>
      <c r="F147" s="189" t="str">
        <f t="shared" si="3"/>
        <v/>
      </c>
      <c r="G147" s="189" t="str">
        <f>IF(B147="","",COUNTIFS(COMPRAS!$E$5:$E1000,B147))</f>
        <v/>
      </c>
      <c r="H147" s="304" t="str">
        <f t="shared" si="4"/>
        <v/>
      </c>
      <c r="I147" s="194" t="str">
        <f>IFERROR(IF(B147="","",AVERAGEIFS(VENTAS!$G$5:$G1000,VENTAS!$D$5:$D1000,B147)),0)</f>
        <v/>
      </c>
      <c r="J147" s="194" t="str">
        <f>IFERROR(IF(C147="","",AVERAGEIFS(COMPRAS!$T$5:$T1000,COMPRAS!$E$5:$E1000,B147)),0)</f>
        <v/>
      </c>
      <c r="K147" s="194">
        <f t="shared" si="5"/>
        <v>0</v>
      </c>
      <c r="L147" s="194" t="str">
        <f t="shared" si="6"/>
        <v/>
      </c>
      <c r="M147" s="304" t="str">
        <f t="shared" si="7"/>
        <v/>
      </c>
      <c r="N147" s="194">
        <f t="shared" si="8"/>
        <v>0</v>
      </c>
      <c r="O147" s="194">
        <f t="shared" si="9"/>
        <v>0</v>
      </c>
    </row>
    <row r="148">
      <c r="C148" s="189" t="str">
        <f t="array" ref="C148">IF(B148="","",XLOOKUP(B148,DATOS!D149:D1000,DATOS!C149:C1000,0,0,1))</f>
        <v/>
      </c>
      <c r="D148" s="189" t="str">
        <f>IF(B148="","", SUMIFS(COMPRAS!$G$5:$G1000,COMPRAS!$E$5:$E1000,B148))</f>
        <v/>
      </c>
      <c r="E148" s="189" t="str">
        <f>IF(C148="","", SUMIFS(VENTAS!$F$5:$F1000,VENTAS!$D$5:$D1000,B148))</f>
        <v/>
      </c>
      <c r="F148" s="189" t="str">
        <f t="shared" si="3"/>
        <v/>
      </c>
      <c r="G148" s="189" t="str">
        <f>IF(B148="","",COUNTIFS(COMPRAS!$E$5:$E1000,B148))</f>
        <v/>
      </c>
      <c r="H148" s="304" t="str">
        <f t="shared" si="4"/>
        <v/>
      </c>
      <c r="I148" s="194" t="str">
        <f>IFERROR(IF(B148="","",AVERAGEIFS(VENTAS!$G$5:$G1000,VENTAS!$D$5:$D1000,B148)),0)</f>
        <v/>
      </c>
      <c r="J148" s="194" t="str">
        <f>IFERROR(IF(C148="","",AVERAGEIFS(COMPRAS!$T$5:$T1000,COMPRAS!$E$5:$E1000,B148)),0)</f>
        <v/>
      </c>
      <c r="K148" s="194">
        <f t="shared" si="5"/>
        <v>0</v>
      </c>
      <c r="L148" s="194" t="str">
        <f t="shared" si="6"/>
        <v/>
      </c>
      <c r="M148" s="304" t="str">
        <f t="shared" si="7"/>
        <v/>
      </c>
      <c r="N148" s="194">
        <f t="shared" si="8"/>
        <v>0</v>
      </c>
      <c r="O148" s="194">
        <f t="shared" si="9"/>
        <v>0</v>
      </c>
    </row>
    <row r="149">
      <c r="C149" s="189" t="str">
        <f t="array" ref="C149">IF(B149="","",XLOOKUP(B149,DATOS!D150:D1000,DATOS!C150:C1000,0,0,1))</f>
        <v/>
      </c>
      <c r="D149" s="189" t="str">
        <f>IF(B149="","", SUMIFS(COMPRAS!$G$5:$G1000,COMPRAS!$E$5:$E1000,B149))</f>
        <v/>
      </c>
      <c r="E149" s="189" t="str">
        <f>IF(C149="","", SUMIFS(VENTAS!$F$5:$F1000,VENTAS!$D$5:$D1000,B149))</f>
        <v/>
      </c>
      <c r="F149" s="189" t="str">
        <f t="shared" si="3"/>
        <v/>
      </c>
      <c r="G149" s="189" t="str">
        <f>IF(B149="","",COUNTIFS(COMPRAS!$E$5:$E1000,B149))</f>
        <v/>
      </c>
      <c r="H149" s="304" t="str">
        <f t="shared" si="4"/>
        <v/>
      </c>
      <c r="I149" s="194" t="str">
        <f>IFERROR(IF(B149="","",AVERAGEIFS(VENTAS!$G$5:$G1000,VENTAS!$D$5:$D1000,B149)),0)</f>
        <v/>
      </c>
      <c r="J149" s="194" t="str">
        <f>IFERROR(IF(C149="","",AVERAGEIFS(COMPRAS!$T$5:$T1000,COMPRAS!$E$5:$E1000,B149)),0)</f>
        <v/>
      </c>
      <c r="K149" s="194">
        <f t="shared" si="5"/>
        <v>0</v>
      </c>
      <c r="L149" s="194" t="str">
        <f t="shared" si="6"/>
        <v/>
      </c>
      <c r="M149" s="304" t="str">
        <f t="shared" si="7"/>
        <v/>
      </c>
      <c r="N149" s="194">
        <f t="shared" si="8"/>
        <v>0</v>
      </c>
      <c r="O149" s="194">
        <f t="shared" si="9"/>
        <v>0</v>
      </c>
    </row>
    <row r="150">
      <c r="C150" s="189" t="str">
        <f t="array" ref="C150">IF(B150="","",XLOOKUP(B150,DATOS!D151:D1000,DATOS!C151:C1000,0,0,1))</f>
        <v/>
      </c>
      <c r="D150" s="189" t="str">
        <f>IF(B150="","", SUMIFS(COMPRAS!$G$5:$G1000,COMPRAS!$E$5:$E1000,B150))</f>
        <v/>
      </c>
      <c r="E150" s="189" t="str">
        <f>IF(C150="","", SUMIFS(VENTAS!$F$5:$F1000,VENTAS!$D$5:$D1000,B150))</f>
        <v/>
      </c>
      <c r="F150" s="189" t="str">
        <f t="shared" si="3"/>
        <v/>
      </c>
      <c r="G150" s="189" t="str">
        <f>IF(B150="","",COUNTIFS(COMPRAS!$E$5:$E1000,B150))</f>
        <v/>
      </c>
      <c r="H150" s="304" t="str">
        <f t="shared" si="4"/>
        <v/>
      </c>
      <c r="I150" s="194" t="str">
        <f>IFERROR(IF(B150="","",AVERAGEIFS(VENTAS!$G$5:$G1000,VENTAS!$D$5:$D1000,B150)),0)</f>
        <v/>
      </c>
      <c r="J150" s="194" t="str">
        <f>IFERROR(IF(C150="","",AVERAGEIFS(COMPRAS!$T$5:$T1000,COMPRAS!$E$5:$E1000,B150)),0)</f>
        <v/>
      </c>
      <c r="K150" s="194">
        <f t="shared" si="5"/>
        <v>0</v>
      </c>
      <c r="L150" s="194" t="str">
        <f t="shared" si="6"/>
        <v/>
      </c>
      <c r="M150" s="304" t="str">
        <f t="shared" si="7"/>
        <v/>
      </c>
      <c r="N150" s="194">
        <f t="shared" si="8"/>
        <v>0</v>
      </c>
      <c r="O150" s="194">
        <f t="shared" si="9"/>
        <v>0</v>
      </c>
    </row>
    <row r="151">
      <c r="C151" s="189" t="str">
        <f t="array" ref="C151">IF(B151="","",XLOOKUP(B151,DATOS!D152:D1000,DATOS!C152:C1000,0,0,1))</f>
        <v/>
      </c>
      <c r="D151" s="189" t="str">
        <f>IF(B151="","", SUMIFS(COMPRAS!$G$5:$G1000,COMPRAS!$E$5:$E1000,B151))</f>
        <v/>
      </c>
      <c r="E151" s="189" t="str">
        <f>IF(C151="","", SUMIFS(VENTAS!$F$5:$F1000,VENTAS!$D$5:$D1000,B151))</f>
        <v/>
      </c>
      <c r="F151" s="189" t="str">
        <f t="shared" si="3"/>
        <v/>
      </c>
      <c r="G151" s="189" t="str">
        <f>IF(B151="","",COUNTIFS(COMPRAS!$E$5:$E1000,B151))</f>
        <v/>
      </c>
      <c r="H151" s="304" t="str">
        <f t="shared" si="4"/>
        <v/>
      </c>
      <c r="I151" s="194" t="str">
        <f>IFERROR(IF(B151="","",AVERAGEIFS(VENTAS!$G$5:$G1000,VENTAS!$D$5:$D1000,B151)),0)</f>
        <v/>
      </c>
      <c r="J151" s="194" t="str">
        <f>IFERROR(IF(C151="","",AVERAGEIFS(COMPRAS!$T$5:$T1000,COMPRAS!$E$5:$E1000,B151)),0)</f>
        <v/>
      </c>
      <c r="K151" s="194">
        <f t="shared" si="5"/>
        <v>0</v>
      </c>
      <c r="L151" s="194" t="str">
        <f t="shared" si="6"/>
        <v/>
      </c>
      <c r="M151" s="304" t="str">
        <f t="shared" si="7"/>
        <v/>
      </c>
      <c r="N151" s="194">
        <f t="shared" si="8"/>
        <v>0</v>
      </c>
      <c r="O151" s="194">
        <f t="shared" si="9"/>
        <v>0</v>
      </c>
    </row>
    <row r="152">
      <c r="C152" s="189" t="str">
        <f t="array" ref="C152">IF(B152="","",XLOOKUP(B152,DATOS!D153:D1000,DATOS!C153:C1000,0,0,1))</f>
        <v/>
      </c>
      <c r="D152" s="189" t="str">
        <f>IF(B152="","", SUMIFS(COMPRAS!$G$5:$G1000,COMPRAS!$E$5:$E1000,B152))</f>
        <v/>
      </c>
      <c r="E152" s="189" t="str">
        <f>IF(C152="","", SUMIFS(VENTAS!$F$5:$F1000,VENTAS!$D$5:$D1000,B152))</f>
        <v/>
      </c>
      <c r="F152" s="189" t="str">
        <f t="shared" si="3"/>
        <v/>
      </c>
      <c r="G152" s="189" t="str">
        <f>IF(B152="","",COUNTIFS(COMPRAS!$E$5:$E1000,B152))</f>
        <v/>
      </c>
      <c r="H152" s="304" t="str">
        <f t="shared" si="4"/>
        <v/>
      </c>
      <c r="I152" s="194" t="str">
        <f>IFERROR(IF(B152="","",AVERAGEIFS(VENTAS!$G$5:$G1000,VENTAS!$D$5:$D1000,B152)),0)</f>
        <v/>
      </c>
      <c r="J152" s="194" t="str">
        <f>IFERROR(IF(C152="","",AVERAGEIFS(COMPRAS!$T$5:$T1000,COMPRAS!$E$5:$E1000,B152)),0)</f>
        <v/>
      </c>
      <c r="K152" s="194">
        <f t="shared" si="5"/>
        <v>0</v>
      </c>
      <c r="L152" s="194" t="str">
        <f t="shared" si="6"/>
        <v/>
      </c>
      <c r="M152" s="304" t="str">
        <f t="shared" si="7"/>
        <v/>
      </c>
      <c r="N152" s="194">
        <f t="shared" si="8"/>
        <v>0</v>
      </c>
      <c r="O152" s="194">
        <f t="shared" si="9"/>
        <v>0</v>
      </c>
    </row>
    <row r="153">
      <c r="C153" s="189" t="str">
        <f t="array" ref="C153">IF(B153="","",XLOOKUP(B153,DATOS!D154:D1000,DATOS!C154:C1000,0,0,1))</f>
        <v/>
      </c>
      <c r="D153" s="189" t="str">
        <f>IF(B153="","", SUMIFS(COMPRAS!$G$5:$G1000,COMPRAS!$E$5:$E1000,B153))</f>
        <v/>
      </c>
      <c r="E153" s="189" t="str">
        <f>IF(C153="","", SUMIFS(VENTAS!$F$5:$F1000,VENTAS!$D$5:$D1000,B153))</f>
        <v/>
      </c>
      <c r="F153" s="189" t="str">
        <f t="shared" si="3"/>
        <v/>
      </c>
      <c r="G153" s="189" t="str">
        <f>IF(B153="","",COUNTIFS(COMPRAS!$E$5:$E1000,B153))</f>
        <v/>
      </c>
      <c r="H153" s="304" t="str">
        <f t="shared" si="4"/>
        <v/>
      </c>
      <c r="I153" s="194" t="str">
        <f>IFERROR(IF(B153="","",AVERAGEIFS(VENTAS!$G$5:$G1000,VENTAS!$D$5:$D1000,B153)),0)</f>
        <v/>
      </c>
      <c r="J153" s="194" t="str">
        <f>IFERROR(IF(C153="","",AVERAGEIFS(COMPRAS!$T$5:$T1000,COMPRAS!$E$5:$E1000,B153)),0)</f>
        <v/>
      </c>
      <c r="K153" s="194">
        <f t="shared" si="5"/>
        <v>0</v>
      </c>
      <c r="L153" s="194" t="str">
        <f t="shared" si="6"/>
        <v/>
      </c>
      <c r="M153" s="304" t="str">
        <f t="shared" si="7"/>
        <v/>
      </c>
      <c r="N153" s="194">
        <f t="shared" si="8"/>
        <v>0</v>
      </c>
      <c r="O153" s="194">
        <f t="shared" si="9"/>
        <v>0</v>
      </c>
    </row>
    <row r="154">
      <c r="C154" s="189" t="str">
        <f t="array" ref="C154">IF(B154="","",XLOOKUP(B154,DATOS!D155:D1000,DATOS!C155:C1000,0,0,1))</f>
        <v/>
      </c>
      <c r="D154" s="189" t="str">
        <f>IF(B154="","", SUMIFS(COMPRAS!$G$5:$G1000,COMPRAS!$E$5:$E1000,B154))</f>
        <v/>
      </c>
      <c r="E154" s="189" t="str">
        <f>IF(C154="","", SUMIFS(VENTAS!$F$5:$F1000,VENTAS!$D$5:$D1000,B154))</f>
        <v/>
      </c>
      <c r="F154" s="189" t="str">
        <f t="shared" si="3"/>
        <v/>
      </c>
      <c r="G154" s="189" t="str">
        <f>IF(B154="","",COUNTIFS(COMPRAS!$E$5:$E1000,B154))</f>
        <v/>
      </c>
      <c r="H154" s="304" t="str">
        <f t="shared" si="4"/>
        <v/>
      </c>
      <c r="I154" s="194" t="str">
        <f>IFERROR(IF(B154="","",AVERAGEIFS(VENTAS!$G$5:$G1000,VENTAS!$D$5:$D1000,B154)),0)</f>
        <v/>
      </c>
      <c r="J154" s="194" t="str">
        <f>IFERROR(IF(C154="","",AVERAGEIFS(COMPRAS!$T$5:$T1000,COMPRAS!$E$5:$E1000,B154)),0)</f>
        <v/>
      </c>
      <c r="K154" s="194">
        <f t="shared" si="5"/>
        <v>0</v>
      </c>
      <c r="L154" s="194" t="str">
        <f t="shared" si="6"/>
        <v/>
      </c>
      <c r="M154" s="304" t="str">
        <f t="shared" si="7"/>
        <v/>
      </c>
      <c r="N154" s="194">
        <f t="shared" si="8"/>
        <v>0</v>
      </c>
      <c r="O154" s="194">
        <f t="shared" si="9"/>
        <v>0</v>
      </c>
    </row>
    <row r="155">
      <c r="C155" s="189" t="str">
        <f t="array" ref="C155">IF(B155="","",XLOOKUP(B155,DATOS!D156:D1000,DATOS!C156:C1000,0,0,1))</f>
        <v/>
      </c>
      <c r="D155" s="189" t="str">
        <f>IF(B155="","", SUMIFS(COMPRAS!$G$5:$G1000,COMPRAS!$E$5:$E1000,B155))</f>
        <v/>
      </c>
      <c r="E155" s="189" t="str">
        <f>IF(C155="","", SUMIFS(VENTAS!$F$5:$F1000,VENTAS!$D$5:$D1000,B155))</f>
        <v/>
      </c>
      <c r="F155" s="189" t="str">
        <f t="shared" si="3"/>
        <v/>
      </c>
      <c r="G155" s="189" t="str">
        <f>IF(B155="","",COUNTIFS(COMPRAS!$E$5:$E1000,B155))</f>
        <v/>
      </c>
      <c r="H155" s="304" t="str">
        <f t="shared" si="4"/>
        <v/>
      </c>
      <c r="I155" s="194" t="str">
        <f>IFERROR(IF(B155="","",AVERAGEIFS(VENTAS!$G$5:$G1000,VENTAS!$D$5:$D1000,B155)),0)</f>
        <v/>
      </c>
      <c r="J155" s="194" t="str">
        <f>IFERROR(IF(C155="","",AVERAGEIFS(COMPRAS!$T$5:$T1000,COMPRAS!$E$5:$E1000,B155)),0)</f>
        <v/>
      </c>
      <c r="K155" s="194">
        <f t="shared" si="5"/>
        <v>0</v>
      </c>
      <c r="L155" s="194" t="str">
        <f t="shared" si="6"/>
        <v/>
      </c>
      <c r="M155" s="304" t="str">
        <f t="shared" si="7"/>
        <v/>
      </c>
      <c r="N155" s="194">
        <f t="shared" si="8"/>
        <v>0</v>
      </c>
      <c r="O155" s="194">
        <f t="shared" si="9"/>
        <v>0</v>
      </c>
    </row>
    <row r="156">
      <c r="C156" s="189" t="str">
        <f t="array" ref="C156">IF(B156="","",XLOOKUP(B156,DATOS!D157:D1000,DATOS!C157:C1000,0,0,1))</f>
        <v/>
      </c>
      <c r="D156" s="189" t="str">
        <f>IF(B156="","", SUMIFS(COMPRAS!$G$5:$G1000,COMPRAS!$E$5:$E1000,B156))</f>
        <v/>
      </c>
      <c r="E156" s="189" t="str">
        <f>IF(C156="","", SUMIFS(VENTAS!$F$5:$F1000,VENTAS!$D$5:$D1000,B156))</f>
        <v/>
      </c>
      <c r="F156" s="189" t="str">
        <f t="shared" si="3"/>
        <v/>
      </c>
      <c r="G156" s="189" t="str">
        <f>IF(B156="","",COUNTIFS(COMPRAS!$E$5:$E1000,B156))</f>
        <v/>
      </c>
      <c r="H156" s="304" t="str">
        <f t="shared" si="4"/>
        <v/>
      </c>
      <c r="I156" s="194" t="str">
        <f>IFERROR(IF(B156="","",AVERAGEIFS(VENTAS!$G$5:$G1000,VENTAS!$D$5:$D1000,B156)),0)</f>
        <v/>
      </c>
      <c r="J156" s="194" t="str">
        <f>IFERROR(IF(C156="","",AVERAGEIFS(COMPRAS!$T$5:$T1000,COMPRAS!$E$5:$E1000,B156)),0)</f>
        <v/>
      </c>
      <c r="K156" s="194">
        <f t="shared" si="5"/>
        <v>0</v>
      </c>
      <c r="L156" s="194" t="str">
        <f t="shared" si="6"/>
        <v/>
      </c>
      <c r="M156" s="304" t="str">
        <f t="shared" si="7"/>
        <v/>
      </c>
      <c r="N156" s="194">
        <f t="shared" si="8"/>
        <v>0</v>
      </c>
      <c r="O156" s="194">
        <f t="shared" si="9"/>
        <v>0</v>
      </c>
    </row>
    <row r="157">
      <c r="C157" s="189" t="str">
        <f t="array" ref="C157">IF(B157="","",XLOOKUP(B157,DATOS!D158:D1000,DATOS!C158:C1000,0,0,1))</f>
        <v/>
      </c>
      <c r="D157" s="189" t="str">
        <f>IF(B157="","", SUMIFS(COMPRAS!$G$5:$G1000,COMPRAS!$E$5:$E1000,B157))</f>
        <v/>
      </c>
      <c r="E157" s="189" t="str">
        <f>IF(C157="","", SUMIFS(VENTAS!$F$5:$F1000,VENTAS!$D$5:$D1000,B157))</f>
        <v/>
      </c>
      <c r="F157" s="189" t="str">
        <f t="shared" si="3"/>
        <v/>
      </c>
      <c r="G157" s="189" t="str">
        <f>IF(B157="","",COUNTIFS(COMPRAS!$E$5:$E1000,B157))</f>
        <v/>
      </c>
      <c r="H157" s="304" t="str">
        <f t="shared" si="4"/>
        <v/>
      </c>
      <c r="I157" s="194" t="str">
        <f>IFERROR(IF(B157="","",AVERAGEIFS(VENTAS!$G$5:$G1000,VENTAS!$D$5:$D1000,B157)),0)</f>
        <v/>
      </c>
      <c r="J157" s="194" t="str">
        <f>IFERROR(IF(C157="","",AVERAGEIFS(COMPRAS!$T$5:$T1000,COMPRAS!$E$5:$E1000,B157)),0)</f>
        <v/>
      </c>
      <c r="K157" s="194">
        <f t="shared" si="5"/>
        <v>0</v>
      </c>
      <c r="L157" s="194" t="str">
        <f t="shared" si="6"/>
        <v/>
      </c>
      <c r="M157" s="304" t="str">
        <f t="shared" si="7"/>
        <v/>
      </c>
      <c r="N157" s="194">
        <f t="shared" si="8"/>
        <v>0</v>
      </c>
      <c r="O157" s="194">
        <f t="shared" si="9"/>
        <v>0</v>
      </c>
    </row>
    <row r="158">
      <c r="C158" s="189" t="str">
        <f t="array" ref="C158">IF(B158="","",XLOOKUP(B158,DATOS!D159:D1000,DATOS!C159:C1000,0,0,1))</f>
        <v/>
      </c>
      <c r="D158" s="189" t="str">
        <f>IF(B158="","", SUMIFS(COMPRAS!$G$5:$G1000,COMPRAS!$E$5:$E1000,B158))</f>
        <v/>
      </c>
      <c r="E158" s="189" t="str">
        <f>IF(C158="","", SUMIFS(VENTAS!$F$5:$F1000,VENTAS!$D$5:$D1000,B158))</f>
        <v/>
      </c>
      <c r="F158" s="189" t="str">
        <f t="shared" si="3"/>
        <v/>
      </c>
      <c r="G158" s="189" t="str">
        <f>IF(B158="","",COUNTIFS(COMPRAS!$E$5:$E1000,B158))</f>
        <v/>
      </c>
      <c r="H158" s="304" t="str">
        <f t="shared" si="4"/>
        <v/>
      </c>
      <c r="I158" s="194" t="str">
        <f>IFERROR(IF(B158="","",AVERAGEIFS(VENTAS!$G$5:$G1000,VENTAS!$D$5:$D1000,B158)),0)</f>
        <v/>
      </c>
      <c r="J158" s="194" t="str">
        <f>IFERROR(IF(C158="","",AVERAGEIFS(COMPRAS!$T$5:$T1000,COMPRAS!$E$5:$E1000,B158)),0)</f>
        <v/>
      </c>
      <c r="K158" s="194">
        <f t="shared" si="5"/>
        <v>0</v>
      </c>
      <c r="L158" s="194" t="str">
        <f t="shared" si="6"/>
        <v/>
      </c>
      <c r="M158" s="304" t="str">
        <f t="shared" si="7"/>
        <v/>
      </c>
      <c r="N158" s="194">
        <f t="shared" si="8"/>
        <v>0</v>
      </c>
      <c r="O158" s="194">
        <f t="shared" si="9"/>
        <v>0</v>
      </c>
    </row>
    <row r="159">
      <c r="C159" s="189" t="str">
        <f t="array" ref="C159">IF(B159="","",XLOOKUP(B159,DATOS!D160:D1000,DATOS!C160:C1000,0,0,1))</f>
        <v/>
      </c>
      <c r="D159" s="189" t="str">
        <f>IF(B159="","", SUMIFS(COMPRAS!$G$5:$G1000,COMPRAS!$E$5:$E1000,B159))</f>
        <v/>
      </c>
      <c r="E159" s="189" t="str">
        <f>IF(C159="","", SUMIFS(VENTAS!$F$5:$F1000,VENTAS!$D$5:$D1000,B159))</f>
        <v/>
      </c>
      <c r="F159" s="189" t="str">
        <f t="shared" si="3"/>
        <v/>
      </c>
      <c r="G159" s="189" t="str">
        <f>IF(B159="","",COUNTIFS(COMPRAS!$E$5:$E1000,B159))</f>
        <v/>
      </c>
      <c r="H159" s="304" t="str">
        <f t="shared" si="4"/>
        <v/>
      </c>
      <c r="I159" s="194" t="str">
        <f>IFERROR(IF(B159="","",AVERAGEIFS(VENTAS!$G$5:$G1000,VENTAS!$D$5:$D1000,B159)),0)</f>
        <v/>
      </c>
      <c r="J159" s="194" t="str">
        <f>IFERROR(IF(C159="","",AVERAGEIFS(COMPRAS!$T$5:$T1000,COMPRAS!$E$5:$E1000,B159)),0)</f>
        <v/>
      </c>
      <c r="K159" s="194">
        <f t="shared" si="5"/>
        <v>0</v>
      </c>
      <c r="L159" s="194" t="str">
        <f t="shared" si="6"/>
        <v/>
      </c>
      <c r="M159" s="304" t="str">
        <f t="shared" si="7"/>
        <v/>
      </c>
      <c r="N159" s="194">
        <f t="shared" si="8"/>
        <v>0</v>
      </c>
      <c r="O159" s="194">
        <f t="shared" si="9"/>
        <v>0</v>
      </c>
    </row>
    <row r="160">
      <c r="C160" s="189" t="str">
        <f t="array" ref="C160">IF(B160="","",XLOOKUP(B160,DATOS!D161:D1000,DATOS!C161:C1000,0,0,1))</f>
        <v/>
      </c>
      <c r="D160" s="189" t="str">
        <f>IF(B160="","", SUMIFS(COMPRAS!$G$5:$G1000,COMPRAS!$E$5:$E1000,B160))</f>
        <v/>
      </c>
      <c r="E160" s="189" t="str">
        <f>IF(C160="","", SUMIFS(VENTAS!$F$5:$F1000,VENTAS!$D$5:$D1000,B160))</f>
        <v/>
      </c>
      <c r="F160" s="189" t="str">
        <f t="shared" si="3"/>
        <v/>
      </c>
      <c r="G160" s="189" t="str">
        <f>IF(B160="","",COUNTIFS(COMPRAS!$E$5:$E1000,B160))</f>
        <v/>
      </c>
      <c r="H160" s="304" t="str">
        <f t="shared" si="4"/>
        <v/>
      </c>
      <c r="I160" s="194" t="str">
        <f>IFERROR(IF(B160="","",AVERAGEIFS(VENTAS!$G$5:$G1000,VENTAS!$D$5:$D1000,B160)),0)</f>
        <v/>
      </c>
      <c r="J160" s="194" t="str">
        <f>IFERROR(IF(C160="","",AVERAGEIFS(COMPRAS!$T$5:$T1000,COMPRAS!$E$5:$E1000,B160)),0)</f>
        <v/>
      </c>
      <c r="K160" s="194">
        <f t="shared" si="5"/>
        <v>0</v>
      </c>
      <c r="L160" s="194" t="str">
        <f t="shared" si="6"/>
        <v/>
      </c>
      <c r="M160" s="304" t="str">
        <f t="shared" si="7"/>
        <v/>
      </c>
      <c r="N160" s="194">
        <f t="shared" si="8"/>
        <v>0</v>
      </c>
      <c r="O160" s="194">
        <f t="shared" si="9"/>
        <v>0</v>
      </c>
    </row>
    <row r="161">
      <c r="C161" s="189" t="str">
        <f t="array" ref="C161">IF(B161="","",XLOOKUP(B161,DATOS!D162:D1000,DATOS!C162:C1000,0,0,1))</f>
        <v/>
      </c>
      <c r="D161" s="189" t="str">
        <f>IF(B161="","", SUMIFS(COMPRAS!$G$5:$G1000,COMPRAS!$E$5:$E1000,B161))</f>
        <v/>
      </c>
      <c r="E161" s="189" t="str">
        <f>IF(C161="","", SUMIFS(VENTAS!$F$5:$F1000,VENTAS!$D$5:$D1000,B161))</f>
        <v/>
      </c>
      <c r="F161" s="189" t="str">
        <f t="shared" si="3"/>
        <v/>
      </c>
      <c r="G161" s="189" t="str">
        <f>IF(B161="","",COUNTIFS(COMPRAS!$E$5:$E1000,B161))</f>
        <v/>
      </c>
      <c r="H161" s="304" t="str">
        <f t="shared" si="4"/>
        <v/>
      </c>
      <c r="I161" s="194" t="str">
        <f>IFERROR(IF(B161="","",AVERAGEIFS(VENTAS!$G$5:$G1000,VENTAS!$D$5:$D1000,B161)),0)</f>
        <v/>
      </c>
      <c r="J161" s="194" t="str">
        <f>IFERROR(IF(C161="","",AVERAGEIFS(COMPRAS!$T$5:$T1000,COMPRAS!$E$5:$E1000,B161)),0)</f>
        <v/>
      </c>
      <c r="K161" s="194">
        <f t="shared" si="5"/>
        <v>0</v>
      </c>
      <c r="L161" s="194" t="str">
        <f t="shared" si="6"/>
        <v/>
      </c>
      <c r="M161" s="304" t="str">
        <f t="shared" si="7"/>
        <v/>
      </c>
      <c r="N161" s="194">
        <f t="shared" si="8"/>
        <v>0</v>
      </c>
      <c r="O161" s="194">
        <f t="shared" si="9"/>
        <v>0</v>
      </c>
    </row>
    <row r="162">
      <c r="C162" s="189" t="str">
        <f t="array" ref="C162">IF(B162="","",XLOOKUP(B162,DATOS!D163:D1000,DATOS!C163:C1000,0,0,1))</f>
        <v/>
      </c>
      <c r="D162" s="189" t="str">
        <f>IF(B162="","", SUMIFS(COMPRAS!$G$5:$G1000,COMPRAS!$E$5:$E1000,B162))</f>
        <v/>
      </c>
      <c r="E162" s="189" t="str">
        <f>IF(C162="","", SUMIFS(VENTAS!$F$5:$F1000,VENTAS!$D$5:$D1000,B162))</f>
        <v/>
      </c>
      <c r="F162" s="189" t="str">
        <f t="shared" si="3"/>
        <v/>
      </c>
      <c r="G162" s="189" t="str">
        <f>IF(B162="","",COUNTIFS(COMPRAS!$E$5:$E1000,B162))</f>
        <v/>
      </c>
      <c r="H162" s="304" t="str">
        <f t="shared" si="4"/>
        <v/>
      </c>
      <c r="I162" s="194" t="str">
        <f>IFERROR(IF(B162="","",AVERAGEIFS(VENTAS!$G$5:$G1000,VENTAS!$D$5:$D1000,B162)),0)</f>
        <v/>
      </c>
      <c r="J162" s="194" t="str">
        <f>IFERROR(IF(C162="","",AVERAGEIFS(COMPRAS!$T$5:$T1000,COMPRAS!$E$5:$E1000,B162)),0)</f>
        <v/>
      </c>
      <c r="K162" s="194">
        <f t="shared" si="5"/>
        <v>0</v>
      </c>
      <c r="L162" s="194" t="str">
        <f t="shared" si="6"/>
        <v/>
      </c>
      <c r="M162" s="304" t="str">
        <f t="shared" si="7"/>
        <v/>
      </c>
      <c r="N162" s="194">
        <f t="shared" si="8"/>
        <v>0</v>
      </c>
      <c r="O162" s="194">
        <f t="shared" si="9"/>
        <v>0</v>
      </c>
    </row>
    <row r="163">
      <c r="C163" s="189" t="str">
        <f t="array" ref="C163">IF(B163="","",XLOOKUP(B163,DATOS!D164:D1000,DATOS!C164:C1000,0,0,1))</f>
        <v/>
      </c>
      <c r="D163" s="189" t="str">
        <f>IF(B163="","", SUMIFS(COMPRAS!$G$5:$G1000,COMPRAS!$E$5:$E1000,B163))</f>
        <v/>
      </c>
      <c r="E163" s="189" t="str">
        <f>IF(C163="","", SUMIFS(VENTAS!$F$5:$F1000,VENTAS!$D$5:$D1000,B163))</f>
        <v/>
      </c>
      <c r="F163" s="189" t="str">
        <f t="shared" si="3"/>
        <v/>
      </c>
      <c r="G163" s="189" t="str">
        <f>IF(B163="","",COUNTIFS(COMPRAS!$E$5:$E1000,B163))</f>
        <v/>
      </c>
      <c r="H163" s="304" t="str">
        <f t="shared" si="4"/>
        <v/>
      </c>
      <c r="I163" s="194" t="str">
        <f>IFERROR(IF(B163="","",AVERAGEIFS(VENTAS!$G$5:$G1000,VENTAS!$D$5:$D1000,B163)),0)</f>
        <v/>
      </c>
      <c r="J163" s="194" t="str">
        <f>IFERROR(IF(C163="","",AVERAGEIFS(COMPRAS!$T$5:$T1000,COMPRAS!$E$5:$E1000,B163)),0)</f>
        <v/>
      </c>
      <c r="K163" s="194">
        <f t="shared" si="5"/>
        <v>0</v>
      </c>
      <c r="L163" s="194" t="str">
        <f t="shared" si="6"/>
        <v/>
      </c>
      <c r="M163" s="304" t="str">
        <f t="shared" si="7"/>
        <v/>
      </c>
      <c r="N163" s="194">
        <f t="shared" si="8"/>
        <v>0</v>
      </c>
      <c r="O163" s="194">
        <f t="shared" si="9"/>
        <v>0</v>
      </c>
    </row>
    <row r="164">
      <c r="C164" s="189" t="str">
        <f t="array" ref="C164">IF(B164="","",XLOOKUP(B164,DATOS!D165:D1000,DATOS!C165:C1000,0,0,1))</f>
        <v/>
      </c>
      <c r="D164" s="189" t="str">
        <f>IF(B164="","", SUMIFS(COMPRAS!$G$5:$G1000,COMPRAS!$E$5:$E1000,B164))</f>
        <v/>
      </c>
      <c r="E164" s="189" t="str">
        <f>IF(C164="","", SUMIFS(VENTAS!$F$5:$F1000,VENTAS!$D$5:$D1000,B164))</f>
        <v/>
      </c>
      <c r="F164" s="189" t="str">
        <f t="shared" si="3"/>
        <v/>
      </c>
      <c r="G164" s="189" t="str">
        <f>IF(B164="","",COUNTIFS(COMPRAS!$E$5:$E1000,B164))</f>
        <v/>
      </c>
      <c r="H164" s="304" t="str">
        <f t="shared" si="4"/>
        <v/>
      </c>
      <c r="I164" s="194" t="str">
        <f>IFERROR(IF(B164="","",AVERAGEIFS(VENTAS!$G$5:$G1000,VENTAS!$D$5:$D1000,B164)),0)</f>
        <v/>
      </c>
      <c r="J164" s="194" t="str">
        <f>IFERROR(IF(C164="","",AVERAGEIFS(COMPRAS!$T$5:$T1000,COMPRAS!$E$5:$E1000,B164)),0)</f>
        <v/>
      </c>
      <c r="K164" s="194">
        <f t="shared" si="5"/>
        <v>0</v>
      </c>
      <c r="L164" s="194" t="str">
        <f t="shared" si="6"/>
        <v/>
      </c>
      <c r="M164" s="304" t="str">
        <f t="shared" si="7"/>
        <v/>
      </c>
      <c r="N164" s="194">
        <f t="shared" si="8"/>
        <v>0</v>
      </c>
      <c r="O164" s="194">
        <f t="shared" si="9"/>
        <v>0</v>
      </c>
    </row>
    <row r="165">
      <c r="C165" s="189" t="str">
        <f t="array" ref="C165">IF(B165="","",XLOOKUP(B165,DATOS!D166:D1000,DATOS!C166:C1000,0,0,1))</f>
        <v/>
      </c>
      <c r="D165" s="189" t="str">
        <f>IF(B165="","", SUMIFS(COMPRAS!$G$5:$G1000,COMPRAS!$E$5:$E1000,B165))</f>
        <v/>
      </c>
      <c r="E165" s="189" t="str">
        <f>IF(C165="","", SUMIFS(VENTAS!$F$5:$F1000,VENTAS!$D$5:$D1000,B165))</f>
        <v/>
      </c>
      <c r="F165" s="189" t="str">
        <f t="shared" si="3"/>
        <v/>
      </c>
      <c r="G165" s="189" t="str">
        <f>IF(B165="","",COUNTIFS(COMPRAS!$E$5:$E1000,B165))</f>
        <v/>
      </c>
      <c r="H165" s="304" t="str">
        <f t="shared" si="4"/>
        <v/>
      </c>
      <c r="I165" s="194" t="str">
        <f>IFERROR(IF(B165="","",AVERAGEIFS(VENTAS!$G$5:$G1000,VENTAS!$D$5:$D1000,B165)),0)</f>
        <v/>
      </c>
      <c r="J165" s="194" t="str">
        <f>IFERROR(IF(C165="","",AVERAGEIFS(COMPRAS!$T$5:$T1000,COMPRAS!$E$5:$E1000,B165)),0)</f>
        <v/>
      </c>
      <c r="K165" s="194">
        <f t="shared" si="5"/>
        <v>0</v>
      </c>
      <c r="L165" s="194" t="str">
        <f t="shared" si="6"/>
        <v/>
      </c>
      <c r="M165" s="304" t="str">
        <f t="shared" si="7"/>
        <v/>
      </c>
      <c r="N165" s="194">
        <f t="shared" si="8"/>
        <v>0</v>
      </c>
      <c r="O165" s="194">
        <f t="shared" si="9"/>
        <v>0</v>
      </c>
    </row>
    <row r="166">
      <c r="C166" s="189" t="str">
        <f t="array" ref="C166">IF(B166="","",XLOOKUP(B166,DATOS!D167:D1000,DATOS!C167:C1000,0,0,1))</f>
        <v/>
      </c>
      <c r="D166" s="189" t="str">
        <f>IF(B166="","", SUMIFS(COMPRAS!$G$5:$G1000,COMPRAS!$E$5:$E1000,B166))</f>
        <v/>
      </c>
      <c r="E166" s="189" t="str">
        <f>IF(C166="","", SUMIFS(VENTAS!$F$5:$F1000,VENTAS!$D$5:$D1000,B166))</f>
        <v/>
      </c>
      <c r="F166" s="189" t="str">
        <f t="shared" si="3"/>
        <v/>
      </c>
      <c r="G166" s="189" t="str">
        <f>IF(B166="","",COUNTIFS(COMPRAS!$E$5:$E1000,B166))</f>
        <v/>
      </c>
      <c r="H166" s="304" t="str">
        <f t="shared" si="4"/>
        <v/>
      </c>
      <c r="I166" s="194" t="str">
        <f>IFERROR(IF(B166="","",AVERAGEIFS(VENTAS!$G$5:$G1000,VENTAS!$D$5:$D1000,B166)),0)</f>
        <v/>
      </c>
      <c r="J166" s="194" t="str">
        <f>IFERROR(IF(C166="","",AVERAGEIFS(COMPRAS!$T$5:$T1000,COMPRAS!$E$5:$E1000,B166)),0)</f>
        <v/>
      </c>
      <c r="K166" s="194">
        <f t="shared" si="5"/>
        <v>0</v>
      </c>
      <c r="L166" s="194" t="str">
        <f t="shared" si="6"/>
        <v/>
      </c>
      <c r="M166" s="304" t="str">
        <f t="shared" si="7"/>
        <v/>
      </c>
      <c r="N166" s="194">
        <f t="shared" si="8"/>
        <v>0</v>
      </c>
      <c r="O166" s="194">
        <f t="shared" si="9"/>
        <v>0</v>
      </c>
    </row>
    <row r="167">
      <c r="C167" s="189" t="str">
        <f t="array" ref="C167">IF(B167="","",XLOOKUP(B167,DATOS!D168:D1000,DATOS!C168:C1000,0,0,1))</f>
        <v/>
      </c>
      <c r="D167" s="189" t="str">
        <f>IF(B167="","", SUMIFS(COMPRAS!$G$5:$G1000,COMPRAS!$E$5:$E1000,B167))</f>
        <v/>
      </c>
      <c r="E167" s="189" t="str">
        <f>IF(C167="","", SUMIFS(VENTAS!$F$5:$F1000,VENTAS!$D$5:$D1000,B167))</f>
        <v/>
      </c>
      <c r="F167" s="189" t="str">
        <f t="shared" si="3"/>
        <v/>
      </c>
      <c r="G167" s="189" t="str">
        <f>IF(B167="","",COUNTIFS(COMPRAS!$E$5:$E1000,B167))</f>
        <v/>
      </c>
      <c r="H167" s="304" t="str">
        <f t="shared" si="4"/>
        <v/>
      </c>
      <c r="I167" s="194" t="str">
        <f>IFERROR(IF(B167="","",AVERAGEIFS(VENTAS!$G$5:$G1000,VENTAS!$D$5:$D1000,B167)),0)</f>
        <v/>
      </c>
      <c r="J167" s="194" t="str">
        <f>IFERROR(IF(C167="","",AVERAGEIFS(COMPRAS!$T$5:$T1000,COMPRAS!$E$5:$E1000,B167)),0)</f>
        <v/>
      </c>
      <c r="K167" s="194">
        <f t="shared" si="5"/>
        <v>0</v>
      </c>
      <c r="L167" s="194" t="str">
        <f t="shared" si="6"/>
        <v/>
      </c>
      <c r="M167" s="304" t="str">
        <f t="shared" si="7"/>
        <v/>
      </c>
      <c r="N167" s="194">
        <f t="shared" si="8"/>
        <v>0</v>
      </c>
      <c r="O167" s="194">
        <f t="shared" si="9"/>
        <v>0</v>
      </c>
    </row>
    <row r="168">
      <c r="C168" s="189" t="str">
        <f t="array" ref="C168">IF(B168="","",XLOOKUP(B168,DATOS!D169:D1000,DATOS!C169:C1000,0,0,1))</f>
        <v/>
      </c>
      <c r="D168" s="189" t="str">
        <f>IF(B168="","", SUMIFS(COMPRAS!$G$5:$G1000,COMPRAS!$E$5:$E1000,B168))</f>
        <v/>
      </c>
      <c r="E168" s="189" t="str">
        <f>IF(C168="","", SUMIFS(VENTAS!$F$5:$F1000,VENTAS!$D$5:$D1000,B168))</f>
        <v/>
      </c>
      <c r="F168" s="189" t="str">
        <f t="shared" si="3"/>
        <v/>
      </c>
      <c r="G168" s="189" t="str">
        <f>IF(B168="","",COUNTIFS(COMPRAS!$E$5:$E1000,B168))</f>
        <v/>
      </c>
      <c r="H168" s="304" t="str">
        <f t="shared" si="4"/>
        <v/>
      </c>
      <c r="I168" s="194" t="str">
        <f>IFERROR(IF(B168="","",AVERAGEIFS(VENTAS!$G$5:$G1000,VENTAS!$D$5:$D1000,B168)),0)</f>
        <v/>
      </c>
      <c r="J168" s="194" t="str">
        <f>IFERROR(IF(C168="","",AVERAGEIFS(COMPRAS!$T$5:$T1000,COMPRAS!$E$5:$E1000,B168)),0)</f>
        <v/>
      </c>
      <c r="K168" s="194">
        <f t="shared" si="5"/>
        <v>0</v>
      </c>
      <c r="L168" s="194" t="str">
        <f t="shared" si="6"/>
        <v/>
      </c>
      <c r="M168" s="304" t="str">
        <f t="shared" si="7"/>
        <v/>
      </c>
      <c r="N168" s="194">
        <f t="shared" si="8"/>
        <v>0</v>
      </c>
      <c r="O168" s="194">
        <f t="shared" si="9"/>
        <v>0</v>
      </c>
    </row>
    <row r="169">
      <c r="C169" s="189" t="str">
        <f t="array" ref="C169">IF(B169="","",XLOOKUP(B169,DATOS!D170:D1000,DATOS!C170:C1000,0,0,1))</f>
        <v/>
      </c>
      <c r="D169" s="189" t="str">
        <f>IF(B169="","", SUMIFS(COMPRAS!$G$5:$G1000,COMPRAS!$E$5:$E1000,B169))</f>
        <v/>
      </c>
      <c r="E169" s="189" t="str">
        <f>IF(C169="","", SUMIFS(VENTAS!$F$5:$F1000,VENTAS!$D$5:$D1000,B169))</f>
        <v/>
      </c>
      <c r="F169" s="189" t="str">
        <f t="shared" si="3"/>
        <v/>
      </c>
      <c r="G169" s="189" t="str">
        <f>IF(B169="","",COUNTIFS(COMPRAS!$E$5:$E1000,B169))</f>
        <v/>
      </c>
      <c r="H169" s="304" t="str">
        <f t="shared" si="4"/>
        <v/>
      </c>
      <c r="I169" s="194" t="str">
        <f>IFERROR(IF(B169="","",AVERAGEIFS(VENTAS!$G$5:$G1000,VENTAS!$D$5:$D1000,B169)),0)</f>
        <v/>
      </c>
      <c r="J169" s="194" t="str">
        <f>IFERROR(IF(C169="","",AVERAGEIFS(COMPRAS!$T$5:$T1000,COMPRAS!$E$5:$E1000,B169)),0)</f>
        <v/>
      </c>
      <c r="K169" s="194">
        <f t="shared" si="5"/>
        <v>0</v>
      </c>
      <c r="L169" s="194" t="str">
        <f t="shared" si="6"/>
        <v/>
      </c>
      <c r="M169" s="304" t="str">
        <f t="shared" si="7"/>
        <v/>
      </c>
      <c r="N169" s="194">
        <f t="shared" si="8"/>
        <v>0</v>
      </c>
      <c r="O169" s="194">
        <f t="shared" si="9"/>
        <v>0</v>
      </c>
    </row>
    <row r="170">
      <c r="C170" s="189" t="str">
        <f t="array" ref="C170">IF(B170="","",XLOOKUP(B170,DATOS!D171:D1000,DATOS!C171:C1000,0,0,1))</f>
        <v/>
      </c>
      <c r="D170" s="189" t="str">
        <f>IF(B170="","", SUMIFS(COMPRAS!$G$5:$G1000,COMPRAS!$E$5:$E1000,B170))</f>
        <v/>
      </c>
      <c r="E170" s="189" t="str">
        <f>IF(C170="","", SUMIFS(VENTAS!$F$5:$F1000,VENTAS!$D$5:$D1000,B170))</f>
        <v/>
      </c>
      <c r="F170" s="189" t="str">
        <f t="shared" si="3"/>
        <v/>
      </c>
      <c r="G170" s="189" t="str">
        <f>IF(B170="","",COUNTIFS(COMPRAS!$E$5:$E1000,B170))</f>
        <v/>
      </c>
      <c r="H170" s="304" t="str">
        <f t="shared" si="4"/>
        <v/>
      </c>
      <c r="I170" s="194" t="str">
        <f>IFERROR(IF(B170="","",AVERAGEIFS(VENTAS!$G$5:$G1000,VENTAS!$D$5:$D1000,B170)),0)</f>
        <v/>
      </c>
      <c r="J170" s="194" t="str">
        <f>IFERROR(IF(C170="","",AVERAGEIFS(COMPRAS!$T$5:$T1000,COMPRAS!$E$5:$E1000,B170)),0)</f>
        <v/>
      </c>
      <c r="K170" s="194">
        <f t="shared" si="5"/>
        <v>0</v>
      </c>
      <c r="L170" s="194" t="str">
        <f t="shared" si="6"/>
        <v/>
      </c>
      <c r="M170" s="304" t="str">
        <f t="shared" si="7"/>
        <v/>
      </c>
      <c r="N170" s="194">
        <f t="shared" si="8"/>
        <v>0</v>
      </c>
      <c r="O170" s="194">
        <f t="shared" si="9"/>
        <v>0</v>
      </c>
    </row>
    <row r="171">
      <c r="C171" s="189" t="str">
        <f t="array" ref="C171">IF(B171="","",XLOOKUP(B171,DATOS!D172:D1000,DATOS!C172:C1000,0,0,1))</f>
        <v/>
      </c>
      <c r="D171" s="189" t="str">
        <f>IF(B171="","", SUMIFS(COMPRAS!$G$5:$G1000,COMPRAS!$E$5:$E1000,B171))</f>
        <v/>
      </c>
      <c r="E171" s="189" t="str">
        <f>IF(C171="","", SUMIFS(VENTAS!$F$5:$F1000,VENTAS!$D$5:$D1000,B171))</f>
        <v/>
      </c>
      <c r="F171" s="189" t="str">
        <f t="shared" si="3"/>
        <v/>
      </c>
      <c r="G171" s="189" t="str">
        <f>IF(B171="","",COUNTIFS(COMPRAS!$E$5:$E1000,B171))</f>
        <v/>
      </c>
      <c r="H171" s="304" t="str">
        <f t="shared" si="4"/>
        <v/>
      </c>
      <c r="I171" s="194" t="str">
        <f>IFERROR(IF(B171="","",AVERAGEIFS(VENTAS!$G$5:$G1000,VENTAS!$D$5:$D1000,B171)),0)</f>
        <v/>
      </c>
      <c r="J171" s="194" t="str">
        <f>IFERROR(IF(C171="","",AVERAGEIFS(COMPRAS!$T$5:$T1000,COMPRAS!$E$5:$E1000,B171)),0)</f>
        <v/>
      </c>
      <c r="K171" s="194">
        <f t="shared" si="5"/>
        <v>0</v>
      </c>
      <c r="L171" s="194" t="str">
        <f t="shared" si="6"/>
        <v/>
      </c>
      <c r="M171" s="304" t="str">
        <f t="shared" si="7"/>
        <v/>
      </c>
      <c r="N171" s="194">
        <f t="shared" si="8"/>
        <v>0</v>
      </c>
      <c r="O171" s="194">
        <f t="shared" si="9"/>
        <v>0</v>
      </c>
    </row>
    <row r="172">
      <c r="C172" s="189" t="str">
        <f t="array" ref="C172">IF(B172="","",XLOOKUP(B172,DATOS!D173:D1000,DATOS!C173:C1000,0,0,1))</f>
        <v/>
      </c>
      <c r="D172" s="189" t="str">
        <f>IF(B172="","", SUMIFS(COMPRAS!$G$5:$G1000,COMPRAS!$E$5:$E1000,B172))</f>
        <v/>
      </c>
      <c r="E172" s="189" t="str">
        <f>IF(C172="","", SUMIFS(VENTAS!$F$5:$F1000,VENTAS!$D$5:$D1000,B172))</f>
        <v/>
      </c>
      <c r="F172" s="189" t="str">
        <f t="shared" si="3"/>
        <v/>
      </c>
      <c r="G172" s="189" t="str">
        <f>IF(B172="","",COUNTIFS(COMPRAS!$E$5:$E1000,B172))</f>
        <v/>
      </c>
      <c r="H172" s="304" t="str">
        <f t="shared" si="4"/>
        <v/>
      </c>
      <c r="I172" s="194" t="str">
        <f>IFERROR(IF(B172="","",AVERAGEIFS(VENTAS!$G$5:$G1000,VENTAS!$D$5:$D1000,B172)),0)</f>
        <v/>
      </c>
      <c r="J172" s="194" t="str">
        <f>IFERROR(IF(C172="","",AVERAGEIFS(COMPRAS!$T$5:$T1000,COMPRAS!$E$5:$E1000,B172)),0)</f>
        <v/>
      </c>
      <c r="K172" s="194">
        <f t="shared" si="5"/>
        <v>0</v>
      </c>
      <c r="L172" s="194" t="str">
        <f t="shared" si="6"/>
        <v/>
      </c>
      <c r="M172" s="304" t="str">
        <f t="shared" si="7"/>
        <v/>
      </c>
      <c r="N172" s="194">
        <f t="shared" si="8"/>
        <v>0</v>
      </c>
      <c r="O172" s="194">
        <f t="shared" si="9"/>
        <v>0</v>
      </c>
    </row>
    <row r="173">
      <c r="C173" s="189" t="str">
        <f t="array" ref="C173">IF(B173="","",XLOOKUP(B173,DATOS!D174:D1000,DATOS!C174:C1000,0,0,1))</f>
        <v/>
      </c>
      <c r="D173" s="189" t="str">
        <f>IF(B173="","", SUMIFS(COMPRAS!$G$5:$G1000,COMPRAS!$E$5:$E1000,B173))</f>
        <v/>
      </c>
      <c r="E173" s="189" t="str">
        <f>IF(C173="","", SUMIFS(VENTAS!$F$5:$F1000,VENTAS!$D$5:$D1000,B173))</f>
        <v/>
      </c>
      <c r="F173" s="189" t="str">
        <f t="shared" si="3"/>
        <v/>
      </c>
      <c r="G173" s="189" t="str">
        <f>IF(B173="","",COUNTIFS(COMPRAS!$E$5:$E1000,B173))</f>
        <v/>
      </c>
      <c r="H173" s="304" t="str">
        <f t="shared" si="4"/>
        <v/>
      </c>
      <c r="I173" s="194" t="str">
        <f>IFERROR(IF(B173="","",AVERAGEIFS(VENTAS!$G$5:$G1000,VENTAS!$D$5:$D1000,B173)),0)</f>
        <v/>
      </c>
      <c r="J173" s="194" t="str">
        <f>IFERROR(IF(C173="","",AVERAGEIFS(COMPRAS!$T$5:$T1000,COMPRAS!$E$5:$E1000,B173)),0)</f>
        <v/>
      </c>
      <c r="K173" s="194">
        <f t="shared" si="5"/>
        <v>0</v>
      </c>
      <c r="L173" s="194" t="str">
        <f t="shared" si="6"/>
        <v/>
      </c>
      <c r="M173" s="304" t="str">
        <f t="shared" si="7"/>
        <v/>
      </c>
      <c r="N173" s="194">
        <f t="shared" si="8"/>
        <v>0</v>
      </c>
      <c r="O173" s="194">
        <f t="shared" si="9"/>
        <v>0</v>
      </c>
    </row>
    <row r="174">
      <c r="C174" s="189" t="str">
        <f t="array" ref="C174">IF(B174="","",XLOOKUP(B174,DATOS!D175:D1000,DATOS!C175:C1000,0,0,1))</f>
        <v/>
      </c>
      <c r="D174" s="189" t="str">
        <f>IF(B174="","", SUMIFS(COMPRAS!$G$5:$G1000,COMPRAS!$E$5:$E1000,B174))</f>
        <v/>
      </c>
      <c r="E174" s="189" t="str">
        <f>IF(C174="","", SUMIFS(VENTAS!$F$5:$F1000,VENTAS!$D$5:$D1000,B174))</f>
        <v/>
      </c>
      <c r="F174" s="189" t="str">
        <f t="shared" si="3"/>
        <v/>
      </c>
      <c r="G174" s="189" t="str">
        <f>IF(B174="","",COUNTIFS(COMPRAS!$E$5:$E1000,B174))</f>
        <v/>
      </c>
      <c r="H174" s="304" t="str">
        <f t="shared" si="4"/>
        <v/>
      </c>
      <c r="I174" s="194" t="str">
        <f>IFERROR(IF(B174="","",AVERAGEIFS(VENTAS!$G$5:$G1000,VENTAS!$D$5:$D1000,B174)),0)</f>
        <v/>
      </c>
      <c r="J174" s="194" t="str">
        <f>IFERROR(IF(C174="","",AVERAGEIFS(COMPRAS!$T$5:$T1000,COMPRAS!$E$5:$E1000,B174)),0)</f>
        <v/>
      </c>
      <c r="K174" s="194">
        <f t="shared" si="5"/>
        <v>0</v>
      </c>
      <c r="L174" s="194" t="str">
        <f t="shared" si="6"/>
        <v/>
      </c>
      <c r="M174" s="304" t="str">
        <f t="shared" si="7"/>
        <v/>
      </c>
      <c r="N174" s="194">
        <f t="shared" si="8"/>
        <v>0</v>
      </c>
      <c r="O174" s="194">
        <f t="shared" si="9"/>
        <v>0</v>
      </c>
    </row>
    <row r="175">
      <c r="C175" s="189" t="str">
        <f t="array" ref="C175">IF(B175="","",XLOOKUP(B175,DATOS!D176:D1000,DATOS!C176:C1000,0,0,1))</f>
        <v/>
      </c>
      <c r="D175" s="189" t="str">
        <f>IF(B175="","", SUMIFS(COMPRAS!$G$5:$G1000,COMPRAS!$E$5:$E1000,B175))</f>
        <v/>
      </c>
      <c r="E175" s="189" t="str">
        <f>IF(C175="","", SUMIFS(VENTAS!$F$5:$F1000,VENTAS!$D$5:$D1000,B175))</f>
        <v/>
      </c>
      <c r="F175" s="189" t="str">
        <f t="shared" si="3"/>
        <v/>
      </c>
      <c r="G175" s="189" t="str">
        <f>IF(B175="","",COUNTIFS(COMPRAS!$E$5:$E1000,B175))</f>
        <v/>
      </c>
      <c r="H175" s="304" t="str">
        <f t="shared" si="4"/>
        <v/>
      </c>
      <c r="I175" s="194" t="str">
        <f>IFERROR(IF(B175="","",AVERAGEIFS(VENTAS!$G$5:$G1000,VENTAS!$D$5:$D1000,B175)),0)</f>
        <v/>
      </c>
      <c r="J175" s="194" t="str">
        <f>IFERROR(IF(C175="","",AVERAGEIFS(COMPRAS!$T$5:$T1000,COMPRAS!$E$5:$E1000,B175)),0)</f>
        <v/>
      </c>
      <c r="K175" s="194">
        <f t="shared" si="5"/>
        <v>0</v>
      </c>
      <c r="L175" s="194" t="str">
        <f t="shared" si="6"/>
        <v/>
      </c>
      <c r="M175" s="304" t="str">
        <f t="shared" si="7"/>
        <v/>
      </c>
      <c r="N175" s="194">
        <f t="shared" si="8"/>
        <v>0</v>
      </c>
      <c r="O175" s="194">
        <f t="shared" si="9"/>
        <v>0</v>
      </c>
    </row>
    <row r="176">
      <c r="C176" s="189" t="str">
        <f t="array" ref="C176">IF(B176="","",XLOOKUP(B176,DATOS!D177:D1000,DATOS!C177:C1000,0,0,1))</f>
        <v/>
      </c>
      <c r="D176" s="189" t="str">
        <f>IF(B176="","", SUMIFS(COMPRAS!$G$5:$G1000,COMPRAS!$E$5:$E1000,B176))</f>
        <v/>
      </c>
      <c r="E176" s="189" t="str">
        <f>IF(C176="","", SUMIFS(VENTAS!$F$5:$F1000,VENTAS!$D$5:$D1000,B176))</f>
        <v/>
      </c>
      <c r="F176" s="189" t="str">
        <f t="shared" si="3"/>
        <v/>
      </c>
      <c r="G176" s="189" t="str">
        <f>IF(B176="","",COUNTIFS(COMPRAS!$E$5:$E1000,B176))</f>
        <v/>
      </c>
      <c r="H176" s="304" t="str">
        <f t="shared" si="4"/>
        <v/>
      </c>
      <c r="I176" s="194" t="str">
        <f>IFERROR(IF(B176="","",AVERAGEIFS(VENTAS!$G$5:$G1000,VENTAS!$D$5:$D1000,B176)),0)</f>
        <v/>
      </c>
      <c r="J176" s="194" t="str">
        <f>IFERROR(IF(C176="","",AVERAGEIFS(COMPRAS!$T$5:$T1000,COMPRAS!$E$5:$E1000,B176)),0)</f>
        <v/>
      </c>
      <c r="K176" s="194">
        <f t="shared" si="5"/>
        <v>0</v>
      </c>
      <c r="L176" s="194" t="str">
        <f t="shared" si="6"/>
        <v/>
      </c>
      <c r="M176" s="304" t="str">
        <f t="shared" si="7"/>
        <v/>
      </c>
      <c r="N176" s="194">
        <f t="shared" si="8"/>
        <v>0</v>
      </c>
      <c r="O176" s="194">
        <f t="shared" si="9"/>
        <v>0</v>
      </c>
    </row>
    <row r="177">
      <c r="C177" s="189" t="str">
        <f t="array" ref="C177">IF(B177="","",XLOOKUP(B177,DATOS!D178:D1000,DATOS!C178:C1000,0,0,1))</f>
        <v/>
      </c>
      <c r="D177" s="189" t="str">
        <f>IF(B177="","", SUMIFS(COMPRAS!$G$5:$G1000,COMPRAS!$E$5:$E1000,B177))</f>
        <v/>
      </c>
      <c r="E177" s="189" t="str">
        <f>IF(C177="","", SUMIFS(VENTAS!$F$5:$F1000,VENTAS!$D$5:$D1000,B177))</f>
        <v/>
      </c>
      <c r="F177" s="189" t="str">
        <f t="shared" si="3"/>
        <v/>
      </c>
      <c r="G177" s="189" t="str">
        <f>IF(B177="","",COUNTIFS(COMPRAS!$E$5:$E1000,B177))</f>
        <v/>
      </c>
      <c r="H177" s="304" t="str">
        <f t="shared" si="4"/>
        <v/>
      </c>
      <c r="I177" s="194" t="str">
        <f>IFERROR(IF(B177="","",AVERAGEIFS(VENTAS!$G$5:$G1000,VENTAS!$D$5:$D1000,B177)),0)</f>
        <v/>
      </c>
      <c r="J177" s="194" t="str">
        <f>IFERROR(IF(C177="","",AVERAGEIFS(COMPRAS!$T$5:$T1000,COMPRAS!$E$5:$E1000,B177)),0)</f>
        <v/>
      </c>
      <c r="K177" s="194">
        <f t="shared" si="5"/>
        <v>0</v>
      </c>
      <c r="L177" s="194" t="str">
        <f t="shared" si="6"/>
        <v/>
      </c>
      <c r="M177" s="304" t="str">
        <f t="shared" si="7"/>
        <v/>
      </c>
      <c r="N177" s="194">
        <f t="shared" si="8"/>
        <v>0</v>
      </c>
      <c r="O177" s="194">
        <f t="shared" si="9"/>
        <v>0</v>
      </c>
    </row>
    <row r="178">
      <c r="C178" s="189" t="str">
        <f t="array" ref="C178">IF(B178="","",XLOOKUP(B178,DATOS!D179:D1000,DATOS!C179:C1000,0,0,1))</f>
        <v/>
      </c>
      <c r="D178" s="189" t="str">
        <f>IF(B178="","", SUMIFS(COMPRAS!$G$5:$G1000,COMPRAS!$E$5:$E1000,B178))</f>
        <v/>
      </c>
      <c r="E178" s="189" t="str">
        <f>IF(C178="","", SUMIFS(VENTAS!$F$5:$F1000,VENTAS!$D$5:$D1000,B178))</f>
        <v/>
      </c>
      <c r="F178" s="189" t="str">
        <f t="shared" si="3"/>
        <v/>
      </c>
      <c r="G178" s="189" t="str">
        <f>IF(B178="","",COUNTIFS(COMPRAS!$E$5:$E1000,B178))</f>
        <v/>
      </c>
      <c r="H178" s="304" t="str">
        <f t="shared" si="4"/>
        <v/>
      </c>
      <c r="I178" s="194" t="str">
        <f>IFERROR(IF(B178="","",AVERAGEIFS(VENTAS!$G$5:$G1000,VENTAS!$D$5:$D1000,B178)),0)</f>
        <v/>
      </c>
      <c r="J178" s="194" t="str">
        <f>IFERROR(IF(C178="","",AVERAGEIFS(COMPRAS!$T$5:$T1000,COMPRAS!$E$5:$E1000,B178)),0)</f>
        <v/>
      </c>
      <c r="K178" s="194">
        <f t="shared" si="5"/>
        <v>0</v>
      </c>
      <c r="L178" s="194" t="str">
        <f t="shared" si="6"/>
        <v/>
      </c>
      <c r="M178" s="304" t="str">
        <f t="shared" si="7"/>
        <v/>
      </c>
      <c r="N178" s="194">
        <f t="shared" si="8"/>
        <v>0</v>
      </c>
      <c r="O178" s="194">
        <f t="shared" si="9"/>
        <v>0</v>
      </c>
    </row>
    <row r="179">
      <c r="C179" s="189" t="str">
        <f t="array" ref="C179">IF(B179="","",XLOOKUP(B179,DATOS!D180:D1000,DATOS!C180:C1000,0,0,1))</f>
        <v/>
      </c>
      <c r="D179" s="189" t="str">
        <f>IF(B179="","", SUMIFS(COMPRAS!$G$5:$G1000,COMPRAS!$E$5:$E1000,B179))</f>
        <v/>
      </c>
      <c r="E179" s="189" t="str">
        <f>IF(C179="","", SUMIFS(VENTAS!$F$5:$F1000,VENTAS!$D$5:$D1000,B179))</f>
        <v/>
      </c>
      <c r="F179" s="189" t="str">
        <f t="shared" si="3"/>
        <v/>
      </c>
      <c r="G179" s="189" t="str">
        <f>IF(B179="","",COUNTIFS(COMPRAS!$E$5:$E1000,B179))</f>
        <v/>
      </c>
      <c r="H179" s="304" t="str">
        <f t="shared" si="4"/>
        <v/>
      </c>
      <c r="I179" s="194" t="str">
        <f>IFERROR(IF(B179="","",AVERAGEIFS(VENTAS!$G$5:$G1000,VENTAS!$D$5:$D1000,B179)),0)</f>
        <v/>
      </c>
      <c r="J179" s="194" t="str">
        <f>IFERROR(IF(C179="","",AVERAGEIFS(COMPRAS!$T$5:$T1000,COMPRAS!$E$5:$E1000,B179)),0)</f>
        <v/>
      </c>
      <c r="K179" s="194">
        <f t="shared" si="5"/>
        <v>0</v>
      </c>
      <c r="L179" s="194" t="str">
        <f t="shared" si="6"/>
        <v/>
      </c>
      <c r="M179" s="304" t="str">
        <f t="shared" si="7"/>
        <v/>
      </c>
      <c r="N179" s="194">
        <f t="shared" si="8"/>
        <v>0</v>
      </c>
      <c r="O179" s="194">
        <f t="shared" si="9"/>
        <v>0</v>
      </c>
    </row>
    <row r="180">
      <c r="C180" s="189" t="str">
        <f t="array" ref="C180">IF(B180="","",XLOOKUP(B180,DATOS!D181:D1000,DATOS!C181:C1000,0,0,1))</f>
        <v/>
      </c>
      <c r="D180" s="189" t="str">
        <f>IF(B180="","", SUMIFS(COMPRAS!$G$5:$G1000,COMPRAS!$E$5:$E1000,B180))</f>
        <v/>
      </c>
      <c r="E180" s="189" t="str">
        <f>IF(C180="","", SUMIFS(VENTAS!$F$5:$F1000,VENTAS!$D$5:$D1000,B180))</f>
        <v/>
      </c>
      <c r="F180" s="189" t="str">
        <f t="shared" si="3"/>
        <v/>
      </c>
      <c r="G180" s="189" t="str">
        <f>IF(B180="","",COUNTIFS(COMPRAS!$E$5:$E1000,B180))</f>
        <v/>
      </c>
      <c r="H180" s="304" t="str">
        <f t="shared" si="4"/>
        <v/>
      </c>
      <c r="I180" s="194" t="str">
        <f>IFERROR(IF(B180="","",AVERAGEIFS(VENTAS!$G$5:$G1000,VENTAS!$D$5:$D1000,B180)),0)</f>
        <v/>
      </c>
      <c r="J180" s="194" t="str">
        <f>IFERROR(IF(C180="","",AVERAGEIFS(COMPRAS!$T$5:$T1000,COMPRAS!$E$5:$E1000,B180)),0)</f>
        <v/>
      </c>
      <c r="K180" s="194">
        <f t="shared" si="5"/>
        <v>0</v>
      </c>
      <c r="L180" s="194" t="str">
        <f t="shared" si="6"/>
        <v/>
      </c>
      <c r="M180" s="304" t="str">
        <f t="shared" si="7"/>
        <v/>
      </c>
      <c r="N180" s="194">
        <f t="shared" si="8"/>
        <v>0</v>
      </c>
      <c r="O180" s="194">
        <f t="shared" si="9"/>
        <v>0</v>
      </c>
    </row>
    <row r="181">
      <c r="C181" s="189" t="str">
        <f t="array" ref="C181">IF(B181="","",XLOOKUP(B181,DATOS!D182:D1000,DATOS!C182:C1000,0,0,1))</f>
        <v/>
      </c>
      <c r="D181" s="189" t="str">
        <f>IF(B181="","", SUMIFS(COMPRAS!$G$5:$G1000,COMPRAS!$E$5:$E1000,B181))</f>
        <v/>
      </c>
      <c r="E181" s="189" t="str">
        <f>IF(C181="","", SUMIFS(VENTAS!$F$5:$F1000,VENTAS!$D$5:$D1000,B181))</f>
        <v/>
      </c>
      <c r="F181" s="189" t="str">
        <f t="shared" si="3"/>
        <v/>
      </c>
      <c r="G181" s="189" t="str">
        <f>IF(B181="","",COUNTIFS(COMPRAS!$E$5:$E1000,B181))</f>
        <v/>
      </c>
      <c r="H181" s="304" t="str">
        <f t="shared" si="4"/>
        <v/>
      </c>
      <c r="I181" s="194" t="str">
        <f>IFERROR(IF(B181="","",AVERAGEIFS(VENTAS!$G$5:$G1000,VENTAS!$D$5:$D1000,B181)),0)</f>
        <v/>
      </c>
      <c r="J181" s="194" t="str">
        <f>IFERROR(IF(C181="","",AVERAGEIFS(COMPRAS!$T$5:$T1000,COMPRAS!$E$5:$E1000,B181)),0)</f>
        <v/>
      </c>
      <c r="K181" s="194">
        <f t="shared" si="5"/>
        <v>0</v>
      </c>
      <c r="L181" s="194" t="str">
        <f t="shared" si="6"/>
        <v/>
      </c>
      <c r="M181" s="304" t="str">
        <f t="shared" si="7"/>
        <v/>
      </c>
      <c r="N181" s="194">
        <f t="shared" si="8"/>
        <v>0</v>
      </c>
      <c r="O181" s="194">
        <f t="shared" si="9"/>
        <v>0</v>
      </c>
    </row>
    <row r="182">
      <c r="C182" s="189" t="str">
        <f t="array" ref="C182">IF(B182="","",XLOOKUP(B182,DATOS!D183:D1000,DATOS!C183:C1000,0,0,1))</f>
        <v/>
      </c>
      <c r="D182" s="189" t="str">
        <f>IF(B182="","", SUMIFS(COMPRAS!$G$5:$G1000,COMPRAS!$E$5:$E1000,B182))</f>
        <v/>
      </c>
      <c r="E182" s="189" t="str">
        <f>IF(C182="","", SUMIFS(VENTAS!$F$5:$F1000,VENTAS!$D$5:$D1000,B182))</f>
        <v/>
      </c>
      <c r="F182" s="189" t="str">
        <f t="shared" si="3"/>
        <v/>
      </c>
      <c r="G182" s="189" t="str">
        <f>IF(B182="","",COUNTIFS(COMPRAS!$E$5:$E1000,B182))</f>
        <v/>
      </c>
      <c r="H182" s="304" t="str">
        <f t="shared" si="4"/>
        <v/>
      </c>
      <c r="I182" s="194" t="str">
        <f>IFERROR(IF(B182="","",AVERAGEIFS(VENTAS!$G$5:$G1000,VENTAS!$D$5:$D1000,B182)),0)</f>
        <v/>
      </c>
      <c r="J182" s="194" t="str">
        <f>IFERROR(IF(C182="","",AVERAGEIFS(COMPRAS!$T$5:$T1000,COMPRAS!$E$5:$E1000,B182)),0)</f>
        <v/>
      </c>
      <c r="K182" s="194">
        <f t="shared" si="5"/>
        <v>0</v>
      </c>
      <c r="L182" s="194" t="str">
        <f t="shared" si="6"/>
        <v/>
      </c>
      <c r="M182" s="304" t="str">
        <f t="shared" si="7"/>
        <v/>
      </c>
      <c r="N182" s="194">
        <f t="shared" si="8"/>
        <v>0</v>
      </c>
      <c r="O182" s="194">
        <f t="shared" si="9"/>
        <v>0</v>
      </c>
    </row>
    <row r="183">
      <c r="C183" s="189" t="str">
        <f t="array" ref="C183">IF(B183="","",XLOOKUP(B183,DATOS!D184:D1000,DATOS!C184:C1000,0,0,1))</f>
        <v/>
      </c>
      <c r="D183" s="189" t="str">
        <f>IF(B183="","", SUMIFS(COMPRAS!$G$5:$G1000,COMPRAS!$E$5:$E1000,B183))</f>
        <v/>
      </c>
      <c r="E183" s="189" t="str">
        <f>IF(C183="","", SUMIFS(VENTAS!$F$5:$F1000,VENTAS!$D$5:$D1000,B183))</f>
        <v/>
      </c>
      <c r="F183" s="189" t="str">
        <f t="shared" si="3"/>
        <v/>
      </c>
      <c r="G183" s="189" t="str">
        <f>IF(B183="","",COUNTIFS(COMPRAS!$E$5:$E1000,B183))</f>
        <v/>
      </c>
      <c r="H183" s="304" t="str">
        <f t="shared" si="4"/>
        <v/>
      </c>
      <c r="I183" s="194" t="str">
        <f>IFERROR(IF(B183="","",AVERAGEIFS(VENTAS!$G$5:$G1000,VENTAS!$D$5:$D1000,B183)),0)</f>
        <v/>
      </c>
      <c r="J183" s="194" t="str">
        <f>IFERROR(IF(C183="","",AVERAGEIFS(COMPRAS!$T$5:$T1000,COMPRAS!$E$5:$E1000,B183)),0)</f>
        <v/>
      </c>
      <c r="K183" s="194">
        <f t="shared" si="5"/>
        <v>0</v>
      </c>
      <c r="L183" s="194" t="str">
        <f t="shared" si="6"/>
        <v/>
      </c>
      <c r="M183" s="304" t="str">
        <f t="shared" si="7"/>
        <v/>
      </c>
      <c r="N183" s="194">
        <f t="shared" si="8"/>
        <v>0</v>
      </c>
      <c r="O183" s="194">
        <f t="shared" si="9"/>
        <v>0</v>
      </c>
    </row>
    <row r="184">
      <c r="C184" s="189" t="str">
        <f t="array" ref="C184">IF(B184="","",XLOOKUP(B184,DATOS!D185:D1000,DATOS!C185:C1000,0,0,1))</f>
        <v/>
      </c>
      <c r="D184" s="189" t="str">
        <f>IF(B184="","", SUMIFS(COMPRAS!$G$5:$G1000,COMPRAS!$E$5:$E1000,B184))</f>
        <v/>
      </c>
      <c r="E184" s="189" t="str">
        <f>IF(C184="","", SUMIFS(VENTAS!$F$5:$F1000,VENTAS!$D$5:$D1000,B184))</f>
        <v/>
      </c>
      <c r="F184" s="189" t="str">
        <f t="shared" si="3"/>
        <v/>
      </c>
      <c r="G184" s="189" t="str">
        <f>IF(B184="","",COUNTIFS(COMPRAS!$E$5:$E1000,B184))</f>
        <v/>
      </c>
      <c r="H184" s="304" t="str">
        <f t="shared" si="4"/>
        <v/>
      </c>
      <c r="I184" s="194" t="str">
        <f>IFERROR(IF(B184="","",AVERAGEIFS(VENTAS!$G$5:$G1000,VENTAS!$D$5:$D1000,B184)),0)</f>
        <v/>
      </c>
      <c r="J184" s="194" t="str">
        <f>IFERROR(IF(C184="","",AVERAGEIFS(COMPRAS!$T$5:$T1000,COMPRAS!$E$5:$E1000,B184)),0)</f>
        <v/>
      </c>
      <c r="K184" s="194">
        <f t="shared" si="5"/>
        <v>0</v>
      </c>
      <c r="L184" s="194" t="str">
        <f t="shared" si="6"/>
        <v/>
      </c>
      <c r="M184" s="304" t="str">
        <f t="shared" si="7"/>
        <v/>
      </c>
      <c r="N184" s="194">
        <f t="shared" si="8"/>
        <v>0</v>
      </c>
      <c r="O184" s="194">
        <f t="shared" si="9"/>
        <v>0</v>
      </c>
    </row>
    <row r="185">
      <c r="C185" s="189" t="str">
        <f t="array" ref="C185">IF(B185="","",XLOOKUP(B185,DATOS!D186:D1000,DATOS!C186:C1000,0,0,1))</f>
        <v/>
      </c>
      <c r="D185" s="189" t="str">
        <f>IF(B185="","", SUMIFS(COMPRAS!$G$5:$G1000,COMPRAS!$E$5:$E1000,B185))</f>
        <v/>
      </c>
      <c r="E185" s="189" t="str">
        <f>IF(C185="","", SUMIFS(VENTAS!$F$5:$F1000,VENTAS!$D$5:$D1000,B185))</f>
        <v/>
      </c>
      <c r="F185" s="189" t="str">
        <f t="shared" si="3"/>
        <v/>
      </c>
      <c r="G185" s="189" t="str">
        <f>IF(B185="","",COUNTIFS(COMPRAS!$E$5:$E1000,B185))</f>
        <v/>
      </c>
      <c r="H185" s="304" t="str">
        <f t="shared" si="4"/>
        <v/>
      </c>
      <c r="I185" s="194" t="str">
        <f>IFERROR(IF(B185="","",AVERAGEIFS(VENTAS!$G$5:$G1000,VENTAS!$D$5:$D1000,B185)),0)</f>
        <v/>
      </c>
      <c r="J185" s="194" t="str">
        <f>IFERROR(IF(C185="","",AVERAGEIFS(COMPRAS!$T$5:$T1000,COMPRAS!$E$5:$E1000,B185)),0)</f>
        <v/>
      </c>
      <c r="K185" s="194">
        <f t="shared" si="5"/>
        <v>0</v>
      </c>
      <c r="L185" s="194" t="str">
        <f t="shared" si="6"/>
        <v/>
      </c>
      <c r="M185" s="304" t="str">
        <f t="shared" si="7"/>
        <v/>
      </c>
      <c r="N185" s="194">
        <f t="shared" si="8"/>
        <v>0</v>
      </c>
      <c r="O185" s="194">
        <f t="shared" si="9"/>
        <v>0</v>
      </c>
    </row>
    <row r="186">
      <c r="C186" s="189" t="str">
        <f t="array" ref="C186">IF(B186="","",XLOOKUP(B186,DATOS!D187:D1000,DATOS!C187:C1000,0,0,1))</f>
        <v/>
      </c>
      <c r="D186" s="189" t="str">
        <f>IF(B186="","", SUMIFS(COMPRAS!$G$5:$G1000,COMPRAS!$E$5:$E1000,B186))</f>
        <v/>
      </c>
      <c r="E186" s="189" t="str">
        <f>IF(C186="","", SUMIFS(VENTAS!$F$5:$F1000,VENTAS!$D$5:$D1000,B186))</f>
        <v/>
      </c>
      <c r="F186" s="189" t="str">
        <f t="shared" si="3"/>
        <v/>
      </c>
      <c r="G186" s="189" t="str">
        <f>IF(B186="","",COUNTIFS(COMPRAS!$E$5:$E1000,B186))</f>
        <v/>
      </c>
      <c r="H186" s="304" t="str">
        <f t="shared" si="4"/>
        <v/>
      </c>
      <c r="I186" s="194" t="str">
        <f>IFERROR(IF(B186="","",AVERAGEIFS(VENTAS!$G$5:$G1000,VENTAS!$D$5:$D1000,B186)),0)</f>
        <v/>
      </c>
      <c r="J186" s="194" t="str">
        <f>IFERROR(IF(C186="","",AVERAGEIFS(COMPRAS!$T$5:$T1000,COMPRAS!$E$5:$E1000,B186)),0)</f>
        <v/>
      </c>
      <c r="K186" s="194">
        <f t="shared" si="5"/>
        <v>0</v>
      </c>
      <c r="L186" s="194" t="str">
        <f t="shared" si="6"/>
        <v/>
      </c>
      <c r="M186" s="304" t="str">
        <f t="shared" si="7"/>
        <v/>
      </c>
      <c r="N186" s="194">
        <f t="shared" si="8"/>
        <v>0</v>
      </c>
      <c r="O186" s="194">
        <f t="shared" si="9"/>
        <v>0</v>
      </c>
    </row>
    <row r="187">
      <c r="C187" s="189" t="str">
        <f t="array" ref="C187">IF(B187="","",XLOOKUP(B187,DATOS!D188:D1000,DATOS!C188:C1000,0,0,1))</f>
        <v/>
      </c>
      <c r="D187" s="189" t="str">
        <f>IF(B187="","", SUMIFS(COMPRAS!$G$5:$G1000,COMPRAS!$E$5:$E1000,B187))</f>
        <v/>
      </c>
      <c r="E187" s="189" t="str">
        <f>IF(C187="","", SUMIFS(VENTAS!$F$5:$F1000,VENTAS!$D$5:$D1000,B187))</f>
        <v/>
      </c>
      <c r="F187" s="189" t="str">
        <f t="shared" si="3"/>
        <v/>
      </c>
      <c r="G187" s="189" t="str">
        <f>IF(B187="","",COUNTIFS(COMPRAS!$E$5:$E1000,B187))</f>
        <v/>
      </c>
      <c r="H187" s="304" t="str">
        <f t="shared" si="4"/>
        <v/>
      </c>
      <c r="I187" s="194" t="str">
        <f>IFERROR(IF(B187="","",AVERAGEIFS(VENTAS!$G$5:$G1000,VENTAS!$D$5:$D1000,B187)),0)</f>
        <v/>
      </c>
      <c r="J187" s="194" t="str">
        <f>IFERROR(IF(C187="","",AVERAGEIFS(COMPRAS!$T$5:$T1000,COMPRAS!$E$5:$E1000,B187)),0)</f>
        <v/>
      </c>
      <c r="K187" s="194">
        <f t="shared" si="5"/>
        <v>0</v>
      </c>
      <c r="L187" s="194" t="str">
        <f t="shared" si="6"/>
        <v/>
      </c>
      <c r="M187" s="304" t="str">
        <f t="shared" si="7"/>
        <v/>
      </c>
      <c r="N187" s="194">
        <f t="shared" si="8"/>
        <v>0</v>
      </c>
      <c r="O187" s="194">
        <f t="shared" si="9"/>
        <v>0</v>
      </c>
    </row>
    <row r="188">
      <c r="C188" s="189" t="str">
        <f t="array" ref="C188">IF(B188="","",XLOOKUP(B188,DATOS!D189:D1000,DATOS!C189:C1000,0,0,1))</f>
        <v/>
      </c>
      <c r="D188" s="189" t="str">
        <f>IF(B188="","", SUMIFS(COMPRAS!$G$5:$G1000,COMPRAS!$E$5:$E1000,B188))</f>
        <v/>
      </c>
      <c r="E188" s="189" t="str">
        <f>IF(C188="","", SUMIFS(VENTAS!$F$5:$F1000,VENTAS!$D$5:$D1000,B188))</f>
        <v/>
      </c>
      <c r="F188" s="189" t="str">
        <f t="shared" si="3"/>
        <v/>
      </c>
      <c r="G188" s="189" t="str">
        <f>IF(B188="","",COUNTIFS(COMPRAS!$E$5:$E1000,B188))</f>
        <v/>
      </c>
      <c r="H188" s="304" t="str">
        <f t="shared" si="4"/>
        <v/>
      </c>
      <c r="I188" s="194" t="str">
        <f>IFERROR(IF(B188="","",AVERAGEIFS(VENTAS!$G$5:$G1000,VENTAS!$D$5:$D1000,B188)),0)</f>
        <v/>
      </c>
      <c r="J188" s="194" t="str">
        <f>IFERROR(IF(C188="","",AVERAGEIFS(COMPRAS!$T$5:$T1000,COMPRAS!$E$5:$E1000,B188)),0)</f>
        <v/>
      </c>
      <c r="K188" s="194">
        <f t="shared" si="5"/>
        <v>0</v>
      </c>
      <c r="L188" s="194" t="str">
        <f t="shared" si="6"/>
        <v/>
      </c>
      <c r="M188" s="304" t="str">
        <f t="shared" si="7"/>
        <v/>
      </c>
      <c r="N188" s="194">
        <f t="shared" si="8"/>
        <v>0</v>
      </c>
      <c r="O188" s="194">
        <f t="shared" si="9"/>
        <v>0</v>
      </c>
    </row>
    <row r="189">
      <c r="C189" s="189" t="str">
        <f t="array" ref="C189">IF(B189="","",XLOOKUP(B189,DATOS!D190:D1000,DATOS!C190:C1000,0,0,1))</f>
        <v/>
      </c>
      <c r="D189" s="189" t="str">
        <f>IF(B189="","", SUMIFS(COMPRAS!$G$5:$G1000,COMPRAS!$E$5:$E1000,B189))</f>
        <v/>
      </c>
      <c r="E189" s="189" t="str">
        <f>IF(C189="","", SUMIFS(VENTAS!$F$5:$F1000,VENTAS!$D$5:$D1000,B189))</f>
        <v/>
      </c>
      <c r="F189" s="189" t="str">
        <f t="shared" si="3"/>
        <v/>
      </c>
      <c r="G189" s="189" t="str">
        <f>IF(B189="","",COUNTIFS(COMPRAS!$E$5:$E1000,B189))</f>
        <v/>
      </c>
      <c r="H189" s="304" t="str">
        <f t="shared" si="4"/>
        <v/>
      </c>
      <c r="I189" s="194" t="str">
        <f>IFERROR(IF(B189="","",AVERAGEIFS(VENTAS!$G$5:$G1000,VENTAS!$D$5:$D1000,B189)),0)</f>
        <v/>
      </c>
      <c r="J189" s="194" t="str">
        <f>IFERROR(IF(C189="","",AVERAGEIFS(COMPRAS!$T$5:$T1000,COMPRAS!$E$5:$E1000,B189)),0)</f>
        <v/>
      </c>
      <c r="K189" s="194">
        <f t="shared" si="5"/>
        <v>0</v>
      </c>
      <c r="L189" s="194" t="str">
        <f t="shared" si="6"/>
        <v/>
      </c>
      <c r="M189" s="304" t="str">
        <f t="shared" si="7"/>
        <v/>
      </c>
      <c r="N189" s="194">
        <f t="shared" si="8"/>
        <v>0</v>
      </c>
      <c r="O189" s="194">
        <f t="shared" si="9"/>
        <v>0</v>
      </c>
    </row>
    <row r="190">
      <c r="C190" s="189" t="str">
        <f t="array" ref="C190">IF(B190="","",XLOOKUP(B190,DATOS!D191:D1000,DATOS!C191:C1000,0,0,1))</f>
        <v/>
      </c>
      <c r="D190" s="189" t="str">
        <f>IF(B190="","", SUMIFS(COMPRAS!$G$5:$G1000,COMPRAS!$E$5:$E1000,B190))</f>
        <v/>
      </c>
      <c r="E190" s="189" t="str">
        <f>IF(C190="","", SUMIFS(VENTAS!$F$5:$F1000,VENTAS!$D$5:$D1000,B190))</f>
        <v/>
      </c>
      <c r="F190" s="189" t="str">
        <f t="shared" si="3"/>
        <v/>
      </c>
      <c r="G190" s="189" t="str">
        <f>IF(B190="","",COUNTIFS(COMPRAS!$E$5:$E1000,B190))</f>
        <v/>
      </c>
      <c r="H190" s="304" t="str">
        <f t="shared" si="4"/>
        <v/>
      </c>
      <c r="I190" s="194" t="str">
        <f>IFERROR(IF(B190="","",AVERAGEIFS(VENTAS!$G$5:$G1000,VENTAS!$D$5:$D1000,B190)),0)</f>
        <v/>
      </c>
      <c r="J190" s="194" t="str">
        <f>IFERROR(IF(C190="","",AVERAGEIFS(COMPRAS!$T$5:$T1000,COMPRAS!$E$5:$E1000,B190)),0)</f>
        <v/>
      </c>
      <c r="K190" s="194">
        <f t="shared" si="5"/>
        <v>0</v>
      </c>
      <c r="L190" s="194" t="str">
        <f t="shared" si="6"/>
        <v/>
      </c>
      <c r="M190" s="304" t="str">
        <f t="shared" si="7"/>
        <v/>
      </c>
      <c r="N190" s="194">
        <f t="shared" si="8"/>
        <v>0</v>
      </c>
      <c r="O190" s="194">
        <f t="shared" si="9"/>
        <v>0</v>
      </c>
    </row>
    <row r="191">
      <c r="C191" s="189" t="str">
        <f t="array" ref="C191">IF(B191="","",XLOOKUP(B191,DATOS!D192:D1000,DATOS!C192:C1000,0,0,1))</f>
        <v/>
      </c>
      <c r="D191" s="189" t="str">
        <f>IF(B191="","", SUMIFS(COMPRAS!$G$5:$G1000,COMPRAS!$E$5:$E1000,B191))</f>
        <v/>
      </c>
      <c r="E191" s="189" t="str">
        <f>IF(C191="","", SUMIFS(VENTAS!$F$5:$F1000,VENTAS!$D$5:$D1000,B191))</f>
        <v/>
      </c>
      <c r="F191" s="189" t="str">
        <f t="shared" si="3"/>
        <v/>
      </c>
      <c r="G191" s="189" t="str">
        <f>IF(B191="","",COUNTIFS(COMPRAS!$E$5:$E1000,B191))</f>
        <v/>
      </c>
      <c r="H191" s="304" t="str">
        <f t="shared" si="4"/>
        <v/>
      </c>
      <c r="I191" s="194" t="str">
        <f>IFERROR(IF(B191="","",AVERAGEIFS(VENTAS!$G$5:$G1000,VENTAS!$D$5:$D1000,B191)),0)</f>
        <v/>
      </c>
      <c r="J191" s="194" t="str">
        <f>IFERROR(IF(C191="","",AVERAGEIFS(COMPRAS!$T$5:$T1000,COMPRAS!$E$5:$E1000,B191)),0)</f>
        <v/>
      </c>
      <c r="K191" s="194">
        <f t="shared" si="5"/>
        <v>0</v>
      </c>
      <c r="L191" s="194" t="str">
        <f t="shared" si="6"/>
        <v/>
      </c>
      <c r="M191" s="304" t="str">
        <f t="shared" si="7"/>
        <v/>
      </c>
      <c r="N191" s="194">
        <f t="shared" si="8"/>
        <v>0</v>
      </c>
      <c r="O191" s="194">
        <f t="shared" si="9"/>
        <v>0</v>
      </c>
    </row>
    <row r="192">
      <c r="C192" s="189" t="str">
        <f t="array" ref="C192">IF(B192="","",XLOOKUP(B192,DATOS!D193:D1000,DATOS!C193:C1000,0,0,1))</f>
        <v/>
      </c>
      <c r="D192" s="189" t="str">
        <f>IF(B192="","", SUMIFS(COMPRAS!$G$5:$G1000,COMPRAS!$E$5:$E1000,B192))</f>
        <v/>
      </c>
      <c r="E192" s="189" t="str">
        <f>IF(C192="","", SUMIFS(VENTAS!$F$5:$F1000,VENTAS!$D$5:$D1000,B192))</f>
        <v/>
      </c>
      <c r="F192" s="189" t="str">
        <f t="shared" si="3"/>
        <v/>
      </c>
      <c r="G192" s="189" t="str">
        <f>IF(B192="","",COUNTIFS(COMPRAS!$E$5:$E1000,B192))</f>
        <v/>
      </c>
      <c r="H192" s="304" t="str">
        <f t="shared" si="4"/>
        <v/>
      </c>
      <c r="I192" s="194" t="str">
        <f>IFERROR(IF(B192="","",AVERAGEIFS(VENTAS!$G$5:$G1000,VENTAS!$D$5:$D1000,B192)),0)</f>
        <v/>
      </c>
      <c r="J192" s="194" t="str">
        <f>IFERROR(IF(C192="","",AVERAGEIFS(COMPRAS!$T$5:$T1000,COMPRAS!$E$5:$E1000,B192)),0)</f>
        <v/>
      </c>
      <c r="K192" s="194">
        <f t="shared" si="5"/>
        <v>0</v>
      </c>
      <c r="L192" s="194" t="str">
        <f t="shared" si="6"/>
        <v/>
      </c>
      <c r="M192" s="304" t="str">
        <f t="shared" si="7"/>
        <v/>
      </c>
      <c r="N192" s="194">
        <f t="shared" si="8"/>
        <v>0</v>
      </c>
      <c r="O192" s="194">
        <f t="shared" si="9"/>
        <v>0</v>
      </c>
    </row>
    <row r="193">
      <c r="C193" s="189" t="str">
        <f t="array" ref="C193">IF(B193="","",XLOOKUP(B193,DATOS!D194:D1000,DATOS!C194:C1000,0,0,1))</f>
        <v/>
      </c>
      <c r="D193" s="189" t="str">
        <f>IF(B193="","", SUMIFS(COMPRAS!$G$5:$G1000,COMPRAS!$E$5:$E1000,B193))</f>
        <v/>
      </c>
      <c r="E193" s="189" t="str">
        <f>IF(C193="","", SUMIFS(VENTAS!$F$5:$F1000,VENTAS!$D$5:$D1000,B193))</f>
        <v/>
      </c>
      <c r="F193" s="189" t="str">
        <f t="shared" si="3"/>
        <v/>
      </c>
      <c r="G193" s="189" t="str">
        <f>IF(B193="","",COUNTIFS(COMPRAS!$E$5:$E1000,B193))</f>
        <v/>
      </c>
      <c r="H193" s="304" t="str">
        <f t="shared" si="4"/>
        <v/>
      </c>
      <c r="I193" s="194" t="str">
        <f>IFERROR(IF(B193="","",AVERAGEIFS(VENTAS!$G$5:$G1000,VENTAS!$D$5:$D1000,B193)),0)</f>
        <v/>
      </c>
      <c r="J193" s="194" t="str">
        <f>IFERROR(IF(C193="","",AVERAGEIFS(COMPRAS!$T$5:$T1000,COMPRAS!$E$5:$E1000,B193)),0)</f>
        <v/>
      </c>
      <c r="K193" s="194">
        <f t="shared" si="5"/>
        <v>0</v>
      </c>
      <c r="L193" s="194" t="str">
        <f t="shared" si="6"/>
        <v/>
      </c>
      <c r="M193" s="304" t="str">
        <f t="shared" si="7"/>
        <v/>
      </c>
      <c r="N193" s="194">
        <f t="shared" si="8"/>
        <v>0</v>
      </c>
      <c r="O193" s="194">
        <f t="shared" si="9"/>
        <v>0</v>
      </c>
    </row>
    <row r="194">
      <c r="C194" s="189" t="str">
        <f t="array" ref="C194">IF(B194="","",XLOOKUP(B194,DATOS!D195:D1000,DATOS!C195:C1000,0,0,1))</f>
        <v/>
      </c>
      <c r="D194" s="189" t="str">
        <f>IF(B194="","", SUMIFS(COMPRAS!$G$5:$G1000,COMPRAS!$E$5:$E1000,B194))</f>
        <v/>
      </c>
      <c r="E194" s="189" t="str">
        <f>IF(C194="","", SUMIFS(VENTAS!$F$5:$F1000,VENTAS!$D$5:$D1000,B194))</f>
        <v/>
      </c>
      <c r="F194" s="189" t="str">
        <f t="shared" si="3"/>
        <v/>
      </c>
      <c r="G194" s="189" t="str">
        <f>IF(B194="","",COUNTIFS(COMPRAS!$E$5:$E1000,B194))</f>
        <v/>
      </c>
      <c r="H194" s="304" t="str">
        <f t="shared" si="4"/>
        <v/>
      </c>
      <c r="I194" s="194" t="str">
        <f>IFERROR(IF(B194="","",AVERAGEIFS(VENTAS!$G$5:$G1000,VENTAS!$D$5:$D1000,B194)),0)</f>
        <v/>
      </c>
      <c r="J194" s="194" t="str">
        <f>IFERROR(IF(C194="","",AVERAGEIFS(COMPRAS!$T$5:$T1000,COMPRAS!$E$5:$E1000,B194)),0)</f>
        <v/>
      </c>
      <c r="K194" s="194">
        <f t="shared" si="5"/>
        <v>0</v>
      </c>
      <c r="L194" s="194" t="str">
        <f t="shared" si="6"/>
        <v/>
      </c>
      <c r="M194" s="304" t="str">
        <f t="shared" si="7"/>
        <v/>
      </c>
      <c r="N194" s="194">
        <f t="shared" si="8"/>
        <v>0</v>
      </c>
      <c r="O194" s="194">
        <f t="shared" si="9"/>
        <v>0</v>
      </c>
    </row>
    <row r="195">
      <c r="C195" s="189" t="str">
        <f t="array" ref="C195">IF(B195="","",XLOOKUP(B195,DATOS!D196:D1000,DATOS!C196:C1000,0,0,1))</f>
        <v/>
      </c>
      <c r="D195" s="189" t="str">
        <f>IF(B195="","", SUMIFS(COMPRAS!$G$5:$G1000,COMPRAS!$E$5:$E1000,B195))</f>
        <v/>
      </c>
      <c r="E195" s="189" t="str">
        <f>IF(C195="","", SUMIFS(VENTAS!$F$5:$F1000,VENTAS!$D$5:$D1000,B195))</f>
        <v/>
      </c>
      <c r="F195" s="189" t="str">
        <f t="shared" si="3"/>
        <v/>
      </c>
      <c r="G195" s="189" t="str">
        <f>IF(B195="","",COUNTIFS(COMPRAS!$E$5:$E1000,B195))</f>
        <v/>
      </c>
      <c r="H195" s="304"/>
      <c r="I195" s="194" t="str">
        <f>IFERROR(IF(B195="","",AVERAGEIFS(VENTAS!$G$5:$G1000,VENTAS!$D$5:$D1000,B195)),0)</f>
        <v/>
      </c>
      <c r="J195" s="194" t="str">
        <f>IFERROR(IF(C195="","",AVERAGEIFS(COMPRAS!$T$5:$T1000,COMPRAS!$E$5:$E1000,B195)),0)</f>
        <v/>
      </c>
      <c r="K195" s="194">
        <f t="shared" si="5"/>
        <v>0</v>
      </c>
      <c r="L195" s="194" t="str">
        <f t="shared" si="6"/>
        <v/>
      </c>
      <c r="M195" s="304" t="str">
        <f t="shared" si="7"/>
        <v/>
      </c>
      <c r="N195" s="194">
        <f t="shared" si="8"/>
        <v>0</v>
      </c>
      <c r="O195" s="194">
        <f t="shared" si="9"/>
        <v>0</v>
      </c>
    </row>
    <row r="196">
      <c r="C196" s="189" t="str">
        <f t="array" ref="C196">IF(B196="","",XLOOKUP(B196,DATOS!D197:D1000,DATOS!C197:C1000,0,0,1))</f>
        <v/>
      </c>
      <c r="D196" s="189" t="str">
        <f>IF(B196="","", SUMIFS(COMPRAS!$G$5:$G1000,COMPRAS!$E$5:$E1000,B196))</f>
        <v/>
      </c>
      <c r="E196" s="189" t="str">
        <f>IF(C196="","", SUMIFS(VENTAS!$F$5:$F1000,VENTAS!$D$5:$D1000,B196))</f>
        <v/>
      </c>
      <c r="F196" s="189" t="str">
        <f t="shared" si="3"/>
        <v/>
      </c>
      <c r="G196" s="189" t="str">
        <f>IF(B196="","",COUNTIFS(COMPRAS!$E$5:$E1000,B196))</f>
        <v/>
      </c>
      <c r="H196" s="304"/>
      <c r="I196" s="194" t="str">
        <f>IFERROR(IF(B196="","",AVERAGEIFS(VENTAS!$G$5:$G1000,VENTAS!$D$5:$D1000,B196)),0)</f>
        <v/>
      </c>
      <c r="J196" s="194" t="str">
        <f>IFERROR(IF(C196="","",AVERAGEIFS(COMPRAS!$T$5:$T1000,COMPRAS!$E$5:$E1000,B196)),0)</f>
        <v/>
      </c>
      <c r="K196" s="194">
        <f t="shared" si="5"/>
        <v>0</v>
      </c>
      <c r="L196" s="194" t="str">
        <f t="shared" si="6"/>
        <v/>
      </c>
      <c r="M196" s="304" t="str">
        <f t="shared" si="7"/>
        <v/>
      </c>
      <c r="N196" s="194">
        <f t="shared" si="8"/>
        <v>0</v>
      </c>
      <c r="O196" s="194">
        <f t="shared" si="9"/>
        <v>0</v>
      </c>
    </row>
    <row r="197">
      <c r="C197" s="189" t="str">
        <f t="array" ref="C197">IF(B197="","",XLOOKUP(B197,DATOS!D198:D1000,DATOS!C198:C1000,0,0,1))</f>
        <v/>
      </c>
      <c r="D197" s="189" t="str">
        <f>IF(B197="","", SUMIFS(COMPRAS!$G$5:$G1000,COMPRAS!$E$5:$E1000,B197))</f>
        <v/>
      </c>
      <c r="E197" s="189" t="str">
        <f>IF(C197="","", SUMIFS(VENTAS!$F$5:$F1000,VENTAS!$D$5:$D1000,B197))</f>
        <v/>
      </c>
      <c r="F197" s="189" t="str">
        <f t="shared" si="3"/>
        <v/>
      </c>
      <c r="G197" s="189" t="str">
        <f>IF(B197="","",COUNTIFS(COMPRAS!$E$5:$E1000,B197))</f>
        <v/>
      </c>
      <c r="H197" s="304"/>
      <c r="I197" s="194" t="str">
        <f>IFERROR(IF(B197="","",AVERAGEIFS(VENTAS!$G$5:$G1000,VENTAS!$D$5:$D1000,B197)),0)</f>
        <v/>
      </c>
      <c r="J197" s="194" t="str">
        <f>IFERROR(IF(C197="","",AVERAGEIFS(COMPRAS!$T$5:$T1000,COMPRAS!$E$5:$E1000,B197)),0)</f>
        <v/>
      </c>
      <c r="K197" s="194">
        <f t="shared" si="5"/>
        <v>0</v>
      </c>
      <c r="L197" s="194" t="str">
        <f t="shared" si="6"/>
        <v/>
      </c>
      <c r="M197" s="304" t="str">
        <f t="shared" si="7"/>
        <v/>
      </c>
      <c r="N197" s="194">
        <f t="shared" si="8"/>
        <v>0</v>
      </c>
      <c r="O197" s="194">
        <f t="shared" si="9"/>
        <v>0</v>
      </c>
    </row>
    <row r="198">
      <c r="C198" s="189" t="str">
        <f t="array" ref="C198">IF(B198="","",XLOOKUP(B198,DATOS!D199:D1000,DATOS!C199:C1000,0,0,1))</f>
        <v/>
      </c>
      <c r="D198" s="189" t="str">
        <f>IF(B198="","", SUMIFS(COMPRAS!$G$5:$G1000,COMPRAS!$E$5:$E1000,B198))</f>
        <v/>
      </c>
      <c r="E198" s="189" t="str">
        <f>IF(C198="","", SUMIFS(VENTAS!$F$5:$F1000,VENTAS!$D$5:$D1000,B198))</f>
        <v/>
      </c>
      <c r="F198" s="189" t="str">
        <f t="shared" si="3"/>
        <v/>
      </c>
      <c r="G198" s="189" t="str">
        <f>IF(B198="","",COUNTIFS(COMPRAS!$E$5:$E1000,B198))</f>
        <v/>
      </c>
      <c r="H198" s="304"/>
      <c r="I198" s="194" t="str">
        <f>IFERROR(IF(B198="","",AVERAGEIFS(VENTAS!$G$5:$G1000,VENTAS!$D$5:$D1000,B198)),0)</f>
        <v/>
      </c>
      <c r="J198" s="194" t="str">
        <f>IFERROR(IF(C198="","",AVERAGEIFS(COMPRAS!$T$5:$T1000,COMPRAS!$E$5:$E1000,B198)),0)</f>
        <v/>
      </c>
      <c r="K198" s="194">
        <f t="shared" si="5"/>
        <v>0</v>
      </c>
      <c r="L198" s="194" t="str">
        <f t="shared" si="6"/>
        <v/>
      </c>
      <c r="M198" s="304" t="str">
        <f t="shared" si="7"/>
        <v/>
      </c>
      <c r="N198" s="194">
        <f t="shared" si="8"/>
        <v>0</v>
      </c>
      <c r="O198" s="194">
        <f t="shared" si="9"/>
        <v>0</v>
      </c>
    </row>
    <row r="199">
      <c r="C199" s="189" t="str">
        <f t="array" ref="C199">IF(B199="","",XLOOKUP(B199,DATOS!D200:D1000,DATOS!C200:C1000,0,0,1))</f>
        <v/>
      </c>
      <c r="D199" s="189" t="str">
        <f>IF(B199="","", SUMIFS(COMPRAS!$G$5:$G1000,COMPRAS!$E$5:$E1000,B199))</f>
        <v/>
      </c>
      <c r="E199" s="189" t="str">
        <f>IF(C199="","", SUMIFS(VENTAS!$F$5:$F1000,VENTAS!$D$5:$D1000,B199))</f>
        <v/>
      </c>
      <c r="F199" s="189" t="str">
        <f t="shared" si="3"/>
        <v/>
      </c>
      <c r="G199" s="189" t="str">
        <f>IF(B199="","",COUNTIFS(COMPRAS!$E$5:$E1000,B199))</f>
        <v/>
      </c>
      <c r="H199" s="304"/>
      <c r="I199" s="194" t="str">
        <f>IFERROR(IF(B199="","",AVERAGEIFS(VENTAS!$G$5:$G1000,VENTAS!$D$5:$D1000,B199)),0)</f>
        <v/>
      </c>
      <c r="J199" s="194" t="str">
        <f>IFERROR(IF(C199="","",AVERAGEIFS(COMPRAS!$T$5:$T1000,COMPRAS!$E$5:$E1000,B199)),0)</f>
        <v/>
      </c>
      <c r="K199" s="194">
        <f t="shared" si="5"/>
        <v>0</v>
      </c>
      <c r="L199" s="194" t="str">
        <f t="shared" si="6"/>
        <v/>
      </c>
      <c r="M199" s="304" t="str">
        <f t="shared" si="7"/>
        <v/>
      </c>
      <c r="N199" s="194">
        <f t="shared" si="8"/>
        <v>0</v>
      </c>
      <c r="O199" s="194">
        <f t="shared" si="9"/>
        <v>0</v>
      </c>
    </row>
    <row r="200">
      <c r="C200" s="189" t="str">
        <f t="array" ref="C200">IF(B200="","",XLOOKUP(B200,DATOS!D201:D1000,DATOS!C201:C1000,0,0,1))</f>
        <v/>
      </c>
      <c r="D200" s="189" t="str">
        <f>IF(B200="","", SUMIFS(COMPRAS!$G$5:$G1000,COMPRAS!$E$5:$E1000,B200))</f>
        <v/>
      </c>
      <c r="E200" s="189" t="str">
        <f>IF(C200="","", SUMIFS(VENTAS!$F$5:$F1000,VENTAS!$D$5:$D1000,B200))</f>
        <v/>
      </c>
      <c r="F200" s="189" t="str">
        <f t="shared" si="3"/>
        <v/>
      </c>
      <c r="G200" s="189" t="str">
        <f>IF(B200="","",COUNTIFS(COMPRAS!$E$5:$E1000,B200))</f>
        <v/>
      </c>
      <c r="H200" s="304"/>
      <c r="I200" s="194" t="str">
        <f>IFERROR(IF(B200="","",AVERAGEIFS(VENTAS!$G$5:$G1000,VENTAS!$D$5:$D1000,B200)),0)</f>
        <v/>
      </c>
      <c r="J200" s="194" t="str">
        <f>IFERROR(IF(C200="","",AVERAGEIFS(COMPRAS!$T$5:$T1000,COMPRAS!$E$5:$E1000,B200)),0)</f>
        <v/>
      </c>
      <c r="K200" s="194">
        <f t="shared" si="5"/>
        <v>0</v>
      </c>
      <c r="L200" s="194" t="str">
        <f t="shared" si="6"/>
        <v/>
      </c>
      <c r="M200" s="304" t="str">
        <f t="shared" si="7"/>
        <v/>
      </c>
      <c r="N200" s="194">
        <f t="shared" si="8"/>
        <v>0</v>
      </c>
      <c r="O200" s="194">
        <f t="shared" si="9"/>
        <v>0</v>
      </c>
    </row>
    <row r="201">
      <c r="C201" s="189" t="str">
        <f t="array" ref="C201">IF(B201="","",XLOOKUP(B201,DATOS!D202:D1000,DATOS!C202:C1000,0,0,1))</f>
        <v/>
      </c>
      <c r="D201" s="189" t="str">
        <f>IF(B201="","", SUMIFS(COMPRAS!$G$5:$G1000,COMPRAS!$E$5:$E1000,B201))</f>
        <v/>
      </c>
      <c r="E201" s="189" t="str">
        <f>IF(C201="","", SUMIFS(VENTAS!$F$5:$F1000,VENTAS!$D$5:$D1000,B201))</f>
        <v/>
      </c>
      <c r="F201" s="189" t="str">
        <f t="shared" si="3"/>
        <v/>
      </c>
      <c r="G201" s="189" t="str">
        <f>IF(B201="","",COUNTIFS(COMPRAS!$E$5:$E1000,B201))</f>
        <v/>
      </c>
      <c r="H201" s="304"/>
      <c r="I201" s="194" t="str">
        <f>IFERROR(IF(B201="","",AVERAGEIFS(VENTAS!$G$5:$G1000,VENTAS!$D$5:$D1000,B201)),0)</f>
        <v/>
      </c>
      <c r="J201" s="194" t="str">
        <f>IFERROR(IF(C201="","",AVERAGEIFS(COMPRAS!$T$5:$T1000,COMPRAS!$E$5:$E1000,B201)),0)</f>
        <v/>
      </c>
      <c r="K201" s="194">
        <f t="shared" si="5"/>
        <v>0</v>
      </c>
      <c r="L201" s="194" t="str">
        <f t="shared" si="6"/>
        <v/>
      </c>
      <c r="M201" s="304" t="str">
        <f t="shared" si="7"/>
        <v/>
      </c>
      <c r="N201" s="194">
        <f t="shared" si="8"/>
        <v>0</v>
      </c>
      <c r="O201" s="194">
        <f t="shared" si="9"/>
        <v>0</v>
      </c>
    </row>
    <row r="202">
      <c r="C202" s="189" t="str">
        <f t="array" ref="C202">IF(B202="","",XLOOKUP(B202,DATOS!D203:D1000,DATOS!C203:C1000,0,0,1))</f>
        <v/>
      </c>
      <c r="D202" s="189" t="str">
        <f>IF(B202="","", SUMIFS(COMPRAS!$G$5:$G1000,COMPRAS!$E$5:$E1000,B202))</f>
        <v/>
      </c>
      <c r="E202" s="189" t="str">
        <f>IF(C202="","", SUMIFS(VENTAS!$F$5:$F1000,VENTAS!$D$5:$D1000,B202))</f>
        <v/>
      </c>
      <c r="F202" s="189" t="str">
        <f t="shared" si="3"/>
        <v/>
      </c>
      <c r="G202" s="189" t="str">
        <f>IF(B202="","",COUNTIFS(COMPRAS!$E$5:$E1000,B202))</f>
        <v/>
      </c>
      <c r="H202" s="304"/>
      <c r="I202" s="194" t="str">
        <f>IFERROR(IF(B202="","",AVERAGEIFS(VENTAS!$G$5:$G1000,VENTAS!$D$5:$D1000,B202)),0)</f>
        <v/>
      </c>
      <c r="J202" s="194" t="str">
        <f>IFERROR(IF(C202="","",AVERAGEIFS(COMPRAS!$T$5:$T1000,COMPRAS!$E$5:$E1000,B202)),0)</f>
        <v/>
      </c>
      <c r="K202" s="194">
        <f t="shared" si="5"/>
        <v>0</v>
      </c>
      <c r="L202" s="194" t="str">
        <f t="shared" si="6"/>
        <v/>
      </c>
      <c r="M202" s="304" t="str">
        <f t="shared" si="7"/>
        <v/>
      </c>
      <c r="N202" s="194">
        <f t="shared" si="8"/>
        <v>0</v>
      </c>
      <c r="O202" s="194">
        <f t="shared" si="9"/>
        <v>0</v>
      </c>
    </row>
    <row r="203">
      <c r="C203" s="189" t="str">
        <f t="array" ref="C203">IF(B203="","",XLOOKUP(B203,DATOS!D204:D1000,DATOS!C204:C1000,0,0,1))</f>
        <v/>
      </c>
      <c r="D203" s="189" t="str">
        <f>IF(B203="","", SUMIFS(COMPRAS!$G$5:$G1000,COMPRAS!$E$5:$E1000,B203))</f>
        <v/>
      </c>
      <c r="E203" s="189" t="str">
        <f>IF(C203="","", SUMIFS(VENTAS!$F$5:$F1000,VENTAS!$D$5:$D1000,B203))</f>
        <v/>
      </c>
      <c r="F203" s="189" t="str">
        <f t="shared" si="3"/>
        <v/>
      </c>
      <c r="G203" s="189" t="str">
        <f>IF(B203="","",COUNTIFS(COMPRAS!$E$5:$E1000,B203))</f>
        <v/>
      </c>
      <c r="H203" s="304"/>
      <c r="I203" s="194" t="str">
        <f>IFERROR(IF(B203="","",AVERAGEIFS(VENTAS!$G$5:$G1000,VENTAS!$D$5:$D1000,B203)),0)</f>
        <v/>
      </c>
      <c r="J203" s="194" t="str">
        <f>IFERROR(IF(C203="","",AVERAGEIFS(COMPRAS!$T$5:$T1000,COMPRAS!$E$5:$E1000,B203)),0)</f>
        <v/>
      </c>
      <c r="K203" s="194">
        <f t="shared" si="5"/>
        <v>0</v>
      </c>
      <c r="L203" s="194" t="str">
        <f t="shared" si="6"/>
        <v/>
      </c>
      <c r="M203" s="304" t="str">
        <f t="shared" si="7"/>
        <v/>
      </c>
      <c r="N203" s="194">
        <f t="shared" si="8"/>
        <v>0</v>
      </c>
      <c r="O203" s="194">
        <f t="shared" si="9"/>
        <v>0</v>
      </c>
    </row>
    <row r="204">
      <c r="C204" s="189" t="str">
        <f t="array" ref="C204">IF(B204="","",XLOOKUP(B204,DATOS!D205:D1000,DATOS!C205:C1000,0,0,1))</f>
        <v/>
      </c>
      <c r="D204" s="189" t="str">
        <f>IF(B204="","", SUMIFS(COMPRAS!$G$5:$G1000,COMPRAS!$E$5:$E1000,B204))</f>
        <v/>
      </c>
      <c r="E204" s="189" t="str">
        <f>IF(C204="","", SUMIFS(VENTAS!$F$5:$F1000,VENTAS!$D$5:$D1000,B204))</f>
        <v/>
      </c>
      <c r="F204" s="189" t="str">
        <f t="shared" si="3"/>
        <v/>
      </c>
      <c r="G204" s="189" t="str">
        <f>IF(B204="","",COUNTIFS(COMPRAS!$E$5:$E1000,B204))</f>
        <v/>
      </c>
      <c r="H204" s="304"/>
      <c r="I204" s="194" t="str">
        <f>IFERROR(IF(B204="","",AVERAGEIFS(VENTAS!$G$5:$G1000,VENTAS!$D$5:$D1000,B204)),0)</f>
        <v/>
      </c>
      <c r="J204" s="194" t="str">
        <f>IFERROR(IF(C204="","",AVERAGEIFS(COMPRAS!$T$5:$T1000,COMPRAS!$E$5:$E1000,B204)),0)</f>
        <v/>
      </c>
      <c r="K204" s="194">
        <f t="shared" si="5"/>
        <v>0</v>
      </c>
      <c r="L204" s="194" t="str">
        <f t="shared" si="6"/>
        <v/>
      </c>
      <c r="M204" s="304" t="str">
        <f t="shared" si="7"/>
        <v/>
      </c>
      <c r="N204" s="194">
        <f t="shared" si="8"/>
        <v>0</v>
      </c>
      <c r="O204" s="194">
        <f t="shared" si="9"/>
        <v>0</v>
      </c>
    </row>
    <row r="205">
      <c r="C205" s="189" t="str">
        <f t="array" ref="C205">IF(B205="","",XLOOKUP(B205,DATOS!D206:D1000,DATOS!C206:C1000,0,0,1))</f>
        <v/>
      </c>
      <c r="D205" s="189" t="str">
        <f>IF(B205="","", SUMIFS(COMPRAS!$G$5:$G1000,COMPRAS!$E$5:$E1000,B205))</f>
        <v/>
      </c>
      <c r="E205" s="189" t="str">
        <f>IF(C205="","", SUMIFS(VENTAS!$F$5:$F1000,VENTAS!$D$5:$D1000,B205))</f>
        <v/>
      </c>
      <c r="F205" s="189" t="str">
        <f t="shared" si="3"/>
        <v/>
      </c>
      <c r="G205" s="189" t="str">
        <f>IF(B205="","",COUNTIFS(COMPRAS!$E$5:$E1000,B205))</f>
        <v/>
      </c>
      <c r="H205" s="304"/>
      <c r="I205" s="194" t="str">
        <f>IFERROR(IF(B205="","",AVERAGEIFS(VENTAS!$G$5:$G1000,VENTAS!$D$5:$D1000,B205)),0)</f>
        <v/>
      </c>
      <c r="J205" s="194" t="str">
        <f>IFERROR(IF(C205="","",AVERAGEIFS(COMPRAS!$T$5:$T1000,COMPRAS!$E$5:$E1000,B205)),0)</f>
        <v/>
      </c>
      <c r="K205" s="194">
        <f t="shared" si="5"/>
        <v>0</v>
      </c>
      <c r="L205" s="194" t="str">
        <f t="shared" si="6"/>
        <v/>
      </c>
      <c r="M205" s="304" t="str">
        <f t="shared" si="7"/>
        <v/>
      </c>
      <c r="N205" s="194">
        <f t="shared" si="8"/>
        <v>0</v>
      </c>
      <c r="O205" s="194">
        <f t="shared" si="9"/>
        <v>0</v>
      </c>
    </row>
    <row r="206">
      <c r="C206" s="189" t="str">
        <f t="array" ref="C206">IF(B206="","",XLOOKUP(B206,DATOS!D207:D1000,DATOS!C207:C1000,0,0,1))</f>
        <v/>
      </c>
      <c r="D206" s="189" t="str">
        <f>IF(B206="","", SUMIFS(COMPRAS!$G$5:$G1000,COMPRAS!$E$5:$E1000,B206))</f>
        <v/>
      </c>
      <c r="E206" s="189" t="str">
        <f>IF(C206="","", SUMIFS(VENTAS!$F$5:$F1000,VENTAS!$D$5:$D1000,B206))</f>
        <v/>
      </c>
      <c r="F206" s="189" t="str">
        <f t="shared" si="3"/>
        <v/>
      </c>
      <c r="G206" s="189" t="str">
        <f>IF(B206="","",COUNTIFS(COMPRAS!$E$5:$E1000,B206))</f>
        <v/>
      </c>
      <c r="H206" s="304"/>
      <c r="I206" s="194" t="str">
        <f>IFERROR(IF(B206="","",AVERAGEIFS(VENTAS!$G$5:$G1000,VENTAS!$D$5:$D1000,B206)),0)</f>
        <v/>
      </c>
      <c r="J206" s="194" t="str">
        <f>IFERROR(IF(C206="","",AVERAGEIFS(COMPRAS!$T$5:$T1000,COMPRAS!$E$5:$E1000,B206)),0)</f>
        <v/>
      </c>
      <c r="K206" s="194">
        <f t="shared" si="5"/>
        <v>0</v>
      </c>
      <c r="L206" s="194" t="str">
        <f t="shared" si="6"/>
        <v/>
      </c>
      <c r="M206" s="304" t="str">
        <f t="shared" si="7"/>
        <v/>
      </c>
      <c r="N206" s="194">
        <f t="shared" si="8"/>
        <v>0</v>
      </c>
      <c r="O206" s="194">
        <f t="shared" si="9"/>
        <v>0</v>
      </c>
    </row>
    <row r="207">
      <c r="C207" s="189" t="str">
        <f t="array" ref="C207">IF(B207="","",XLOOKUP(B207,DATOS!D208:D1000,DATOS!C208:C1000,0,0,1))</f>
        <v/>
      </c>
      <c r="D207" s="189" t="str">
        <f>IF(B207="","", SUMIFS(COMPRAS!$G$5:$G1000,COMPRAS!$E$5:$E1000,B207))</f>
        <v/>
      </c>
      <c r="E207" s="189" t="str">
        <f>IF(C207="","", SUMIFS(VENTAS!$F$5:$F1000,VENTAS!$D$5:$D1000,B207))</f>
        <v/>
      </c>
      <c r="F207" s="189" t="str">
        <f t="shared" si="3"/>
        <v/>
      </c>
      <c r="G207" s="189" t="str">
        <f>IF(B207="","",COUNTIFS(COMPRAS!$E$5:$E1000,B207))</f>
        <v/>
      </c>
      <c r="H207" s="304"/>
      <c r="I207" s="194" t="str">
        <f>IFERROR(IF(B207="","",AVERAGEIFS(VENTAS!$G$5:$G1000,VENTAS!$D$5:$D1000,B207)),0)</f>
        <v/>
      </c>
      <c r="J207" s="194" t="str">
        <f>IFERROR(IF(C207="","",AVERAGEIFS(COMPRAS!$T$5:$T1000,COMPRAS!$E$5:$E1000,B207)),0)</f>
        <v/>
      </c>
      <c r="K207" s="194">
        <f t="shared" si="5"/>
        <v>0</v>
      </c>
      <c r="L207" s="194" t="str">
        <f t="shared" si="6"/>
        <v/>
      </c>
      <c r="M207" s="304" t="str">
        <f t="shared" si="7"/>
        <v/>
      </c>
      <c r="N207" s="194">
        <f t="shared" si="8"/>
        <v>0</v>
      </c>
      <c r="O207" s="194">
        <f t="shared" si="9"/>
        <v>0</v>
      </c>
    </row>
    <row r="208">
      <c r="C208" s="189" t="str">
        <f t="array" ref="C208">IF(B208="","",XLOOKUP(B208,DATOS!D209:D1000,DATOS!C209:C1000,0,0,1))</f>
        <v/>
      </c>
      <c r="D208" s="189" t="str">
        <f>IF(B208="","", SUMIFS(COMPRAS!$G$5:$G1000,COMPRAS!$E$5:$E1000,B208))</f>
        <v/>
      </c>
      <c r="E208" s="189" t="str">
        <f>IF(C208="","", SUMIFS(VENTAS!$F$5:$F1000,VENTAS!$D$5:$D1000,B208))</f>
        <v/>
      </c>
      <c r="F208" s="189" t="str">
        <f t="shared" si="3"/>
        <v/>
      </c>
      <c r="G208" s="189" t="str">
        <f>IF(B208="","",COUNTIFS(COMPRAS!$E$5:$E1000,B208))</f>
        <v/>
      </c>
      <c r="H208" s="304"/>
      <c r="I208" s="194" t="str">
        <f>IFERROR(IF(B208="","",AVERAGEIFS(VENTAS!$G$5:$G1000,VENTAS!$D$5:$D1000,B208)),0)</f>
        <v/>
      </c>
      <c r="J208" s="194" t="str">
        <f>IFERROR(IF(C208="","",AVERAGEIFS(COMPRAS!$T$5:$T1000,COMPRAS!$E$5:$E1000,B208)),0)</f>
        <v/>
      </c>
      <c r="K208" s="194">
        <f t="shared" si="5"/>
        <v>0</v>
      </c>
      <c r="L208" s="194" t="str">
        <f t="shared" si="6"/>
        <v/>
      </c>
      <c r="M208" s="304" t="str">
        <f t="shared" si="7"/>
        <v/>
      </c>
      <c r="N208" s="194">
        <f t="shared" si="8"/>
        <v>0</v>
      </c>
      <c r="O208" s="194">
        <f t="shared" si="9"/>
        <v>0</v>
      </c>
    </row>
    <row r="209">
      <c r="C209" s="189" t="str">
        <f t="array" ref="C209">IF(B209="","",XLOOKUP(B209,DATOS!D210:D1000,DATOS!C210:C1000,0,0,1))</f>
        <v/>
      </c>
      <c r="D209" s="189" t="str">
        <f>IF(B209="","", SUMIFS(COMPRAS!$G$5:$G1000,COMPRAS!$E$5:$E1000,B209))</f>
        <v/>
      </c>
      <c r="E209" s="189" t="str">
        <f>IF(C209="","", SUMIFS(VENTAS!$F$5:$F1000,VENTAS!$D$5:$D1000,B209))</f>
        <v/>
      </c>
      <c r="F209" s="189" t="str">
        <f t="shared" si="3"/>
        <v/>
      </c>
      <c r="G209" s="189" t="str">
        <f>IF(B209="","",COUNTIFS(COMPRAS!$E$5:$E1000,B209))</f>
        <v/>
      </c>
      <c r="H209" s="304"/>
      <c r="I209" s="194" t="str">
        <f>IFERROR(IF(B209="","",AVERAGEIFS(VENTAS!$G$5:$G1000,VENTAS!$D$5:$D1000,B209)),0)</f>
        <v/>
      </c>
      <c r="J209" s="194" t="str">
        <f>IFERROR(IF(C209="","",AVERAGEIFS(COMPRAS!$T$5:$T1000,COMPRAS!$E$5:$E1000,B209)),0)</f>
        <v/>
      </c>
      <c r="K209" s="194">
        <f t="shared" si="5"/>
        <v>0</v>
      </c>
      <c r="L209" s="194" t="str">
        <f t="shared" si="6"/>
        <v/>
      </c>
      <c r="M209" s="304" t="str">
        <f t="shared" si="7"/>
        <v/>
      </c>
      <c r="N209" s="194">
        <f t="shared" si="8"/>
        <v>0</v>
      </c>
      <c r="O209" s="194">
        <f t="shared" si="9"/>
        <v>0</v>
      </c>
    </row>
    <row r="210">
      <c r="C210" s="189" t="str">
        <f t="array" ref="C210">IF(B210="","",XLOOKUP(B210,DATOS!D211:D1000,DATOS!C211:C1000,0,0,1))</f>
        <v/>
      </c>
      <c r="D210" s="189" t="str">
        <f>IF(B210="","", SUMIFS(COMPRAS!$G$5:$G1000,COMPRAS!$E$5:$E1000,B210))</f>
        <v/>
      </c>
      <c r="E210" s="189" t="str">
        <f>IF(C210="","", SUMIFS(VENTAS!$F$5:$F1000,VENTAS!$D$5:$D1000,B210))</f>
        <v/>
      </c>
      <c r="F210" s="189" t="str">
        <f t="shared" si="3"/>
        <v/>
      </c>
      <c r="G210" s="189" t="str">
        <f>IF(B210="","",COUNTIFS(COMPRAS!$E$5:$E1000,B210))</f>
        <v/>
      </c>
      <c r="H210" s="304"/>
      <c r="I210" s="194" t="str">
        <f>IFERROR(IF(B210="","",AVERAGEIFS(VENTAS!$G$5:$G1000,VENTAS!$D$5:$D1000,B210)),0)</f>
        <v/>
      </c>
      <c r="J210" s="194" t="str">
        <f>IFERROR(IF(C210="","",AVERAGEIFS(COMPRAS!$T$5:$T1000,COMPRAS!$E$5:$E1000,B210)),0)</f>
        <v/>
      </c>
      <c r="K210" s="194">
        <f t="shared" si="5"/>
        <v>0</v>
      </c>
      <c r="L210" s="194" t="str">
        <f t="shared" si="6"/>
        <v/>
      </c>
      <c r="M210" s="304" t="str">
        <f t="shared" si="7"/>
        <v/>
      </c>
      <c r="N210" s="194">
        <f t="shared" si="8"/>
        <v>0</v>
      </c>
      <c r="O210" s="194">
        <f t="shared" si="9"/>
        <v>0</v>
      </c>
    </row>
    <row r="211">
      <c r="C211" s="189" t="str">
        <f t="array" ref="C211">IF(B211="","",XLOOKUP(B211,DATOS!D212:D1000,DATOS!C212:C1000,0,0,1))</f>
        <v/>
      </c>
      <c r="D211" s="189" t="str">
        <f>IF(B211="","", SUMIFS(COMPRAS!$G$5:$G1000,COMPRAS!$E$5:$E1000,B211))</f>
        <v/>
      </c>
      <c r="E211" s="189" t="str">
        <f>IF(C211="","", SUMIFS(VENTAS!$F$5:$F1000,VENTAS!$D$5:$D1000,B211))</f>
        <v/>
      </c>
      <c r="F211" s="189" t="str">
        <f t="shared" si="3"/>
        <v/>
      </c>
      <c r="G211" s="189" t="str">
        <f>IF(B211="","",COUNTIFS(COMPRAS!$E$5:$E1000,B211))</f>
        <v/>
      </c>
      <c r="H211" s="304"/>
      <c r="I211" s="194" t="str">
        <f>IFERROR(IF(B211="","",AVERAGEIFS(VENTAS!$G$5:$G1000,VENTAS!$D$5:$D1000,B211)),0)</f>
        <v/>
      </c>
      <c r="J211" s="194" t="str">
        <f>IFERROR(IF(C211="","",AVERAGEIFS(COMPRAS!$T$5:$T1000,COMPRAS!$E$5:$E1000,B211)),0)</f>
        <v/>
      </c>
      <c r="K211" s="194">
        <f t="shared" si="5"/>
        <v>0</v>
      </c>
      <c r="L211" s="194" t="str">
        <f t="shared" si="6"/>
        <v/>
      </c>
      <c r="M211" s="304" t="str">
        <f t="shared" si="7"/>
        <v/>
      </c>
      <c r="N211" s="194">
        <f t="shared" si="8"/>
        <v>0</v>
      </c>
      <c r="O211" s="194">
        <f t="shared" si="9"/>
        <v>0</v>
      </c>
    </row>
    <row r="212">
      <c r="C212" s="189" t="str">
        <f t="array" ref="C212">IF(B212="","",XLOOKUP(B212,DATOS!D213:D1000,DATOS!C213:C1000,0,0,1))</f>
        <v/>
      </c>
      <c r="D212" s="189" t="str">
        <f>IF(B212="","", SUMIFS(COMPRAS!$G$5:$G1000,COMPRAS!$E$5:$E1000,B212))</f>
        <v/>
      </c>
      <c r="E212" s="189" t="str">
        <f>IF(C212="","", SUMIFS(VENTAS!$F$5:$F1000,VENTAS!$D$5:$D1000,B212))</f>
        <v/>
      </c>
      <c r="F212" s="189" t="str">
        <f t="shared" si="3"/>
        <v/>
      </c>
      <c r="G212" s="189" t="str">
        <f>IF(B212="","",COUNTIFS(COMPRAS!$E$5:$E1000,B212))</f>
        <v/>
      </c>
      <c r="H212" s="304"/>
      <c r="I212" s="194" t="str">
        <f>IFERROR(IF(B212="","",AVERAGEIFS(VENTAS!$G$5:$G1000,VENTAS!$D$5:$D1000,B212)),0)</f>
        <v/>
      </c>
      <c r="J212" s="194" t="str">
        <f>IFERROR(IF(C212="","",AVERAGEIFS(COMPRAS!$T$5:$T1000,COMPRAS!$E$5:$E1000,B212)),0)</f>
        <v/>
      </c>
      <c r="K212" s="194">
        <f t="shared" si="5"/>
        <v>0</v>
      </c>
      <c r="L212" s="194" t="str">
        <f t="shared" si="6"/>
        <v/>
      </c>
      <c r="M212" s="304" t="str">
        <f t="shared" si="7"/>
        <v/>
      </c>
      <c r="N212" s="194">
        <f t="shared" si="8"/>
        <v>0</v>
      </c>
      <c r="O212" s="194">
        <f t="shared" si="9"/>
        <v>0</v>
      </c>
    </row>
    <row r="213">
      <c r="C213" s="189" t="str">
        <f t="array" ref="C213">IF(B213="","",XLOOKUP(B213,DATOS!D214:D1000,DATOS!C214:C1000,0,0,1))</f>
        <v/>
      </c>
      <c r="D213" s="189" t="str">
        <f>IF(B213="","", SUMIFS(COMPRAS!$G$5:$G1000,COMPRAS!$E$5:$E1000,B213))</f>
        <v/>
      </c>
      <c r="E213" s="189" t="str">
        <f>IF(C213="","", SUMIFS(VENTAS!$F$5:$F1000,VENTAS!$D$5:$D1000,B213))</f>
        <v/>
      </c>
      <c r="F213" s="189" t="str">
        <f t="shared" si="3"/>
        <v/>
      </c>
      <c r="G213" s="189" t="str">
        <f>IF(B213="","",COUNTIFS(COMPRAS!$E$5:$E1000,B213))</f>
        <v/>
      </c>
      <c r="H213" s="304"/>
      <c r="I213" s="194" t="str">
        <f>IFERROR(IF(B213="","",AVERAGEIFS(VENTAS!$G$5:$G1000,VENTAS!$D$5:$D1000,B213)),0)</f>
        <v/>
      </c>
      <c r="J213" s="194" t="str">
        <f>IFERROR(IF(C213="","",AVERAGEIFS(COMPRAS!$T$5:$T1000,COMPRAS!$E$5:$E1000,B213)),0)</f>
        <v/>
      </c>
      <c r="K213" s="194">
        <f t="shared" si="5"/>
        <v>0</v>
      </c>
      <c r="L213" s="194" t="str">
        <f t="shared" si="6"/>
        <v/>
      </c>
      <c r="M213" s="304" t="str">
        <f t="shared" si="7"/>
        <v/>
      </c>
      <c r="N213" s="194">
        <f t="shared" si="8"/>
        <v>0</v>
      </c>
      <c r="O213" s="194">
        <f t="shared" si="9"/>
        <v>0</v>
      </c>
    </row>
    <row r="214">
      <c r="C214" s="189" t="str">
        <f t="array" ref="C214">IF(B214="","",XLOOKUP(B214,DATOS!D215:D1000,DATOS!C215:C1000,0,0,1))</f>
        <v/>
      </c>
      <c r="D214" s="189" t="str">
        <f>IF(B214="","", SUMIFS(COMPRAS!$G$5:$G1000,COMPRAS!$E$5:$E1000,B214))</f>
        <v/>
      </c>
      <c r="E214" s="189" t="str">
        <f>IF(C214="","", SUMIFS(VENTAS!$F$5:$F1000,VENTAS!$D$5:$D1000,B214))</f>
        <v/>
      </c>
      <c r="F214" s="189" t="str">
        <f t="shared" si="3"/>
        <v/>
      </c>
      <c r="G214" s="189" t="str">
        <f>IF(B214="","",COUNTIFS(COMPRAS!$E$5:$E1000,B214))</f>
        <v/>
      </c>
      <c r="H214" s="304"/>
      <c r="I214" s="194" t="str">
        <f>IFERROR(IF(B214="","",AVERAGEIFS(VENTAS!$G$5:$G1000,VENTAS!$D$5:$D1000,B214)),0)</f>
        <v/>
      </c>
      <c r="J214" s="194" t="str">
        <f>IFERROR(IF(C214="","",AVERAGEIFS(COMPRAS!$T$5:$T1000,COMPRAS!$E$5:$E1000,B214)),0)</f>
        <v/>
      </c>
      <c r="K214" s="194">
        <f t="shared" si="5"/>
        <v>0</v>
      </c>
      <c r="L214" s="194" t="str">
        <f t="shared" si="6"/>
        <v/>
      </c>
      <c r="M214" s="304" t="str">
        <f t="shared" si="7"/>
        <v/>
      </c>
      <c r="N214" s="194">
        <f t="shared" si="8"/>
        <v>0</v>
      </c>
      <c r="O214" s="194">
        <f t="shared" si="9"/>
        <v>0</v>
      </c>
    </row>
    <row r="215">
      <c r="C215" s="189" t="str">
        <f t="array" ref="C215">IF(B215="","",XLOOKUP(B215,DATOS!D216:D1000,DATOS!C216:C1000,0,0,1))</f>
        <v/>
      </c>
      <c r="D215" s="189" t="str">
        <f>IF(B215="","", SUMIFS(COMPRAS!$G$5:$G1000,COMPRAS!$E$5:$E1000,B215))</f>
        <v/>
      </c>
      <c r="E215" s="189" t="str">
        <f>IF(C215="","", SUMIFS(VENTAS!$F$5:$F1000,VENTAS!$D$5:$D1000,B215))</f>
        <v/>
      </c>
      <c r="F215" s="189" t="str">
        <f t="shared" si="3"/>
        <v/>
      </c>
      <c r="G215" s="189" t="str">
        <f>IF(B215="","",COUNTIFS(COMPRAS!$E$5:$E1000,B215))</f>
        <v/>
      </c>
      <c r="H215" s="304"/>
      <c r="I215" s="194" t="str">
        <f>IFERROR(IF(B215="","",AVERAGEIFS(VENTAS!$G$5:$G1000,VENTAS!$D$5:$D1000,B215)),0)</f>
        <v/>
      </c>
      <c r="J215" s="194" t="str">
        <f>IFERROR(IF(C215="","",AVERAGEIFS(COMPRAS!$T$5:$T1000,COMPRAS!$E$5:$E1000,B215)),0)</f>
        <v/>
      </c>
      <c r="K215" s="194">
        <f t="shared" si="5"/>
        <v>0</v>
      </c>
      <c r="L215" s="194" t="str">
        <f t="shared" si="6"/>
        <v/>
      </c>
      <c r="M215" s="304" t="str">
        <f t="shared" si="7"/>
        <v/>
      </c>
      <c r="N215" s="194">
        <f t="shared" si="8"/>
        <v>0</v>
      </c>
      <c r="O215" s="194">
        <f t="shared" si="9"/>
        <v>0</v>
      </c>
    </row>
    <row r="216">
      <c r="C216" s="189" t="str">
        <f t="array" ref="C216">IF(B216="","",XLOOKUP(B216,DATOS!D217:D1000,DATOS!C217:C1000,0,0,1))</f>
        <v/>
      </c>
      <c r="D216" s="189" t="str">
        <f>IF(B216="","", SUMIFS(COMPRAS!$G$5:$G1000,COMPRAS!$E$5:$E1000,B216))</f>
        <v/>
      </c>
      <c r="E216" s="189" t="str">
        <f>IF(C216="","", SUMIFS(VENTAS!$F$5:$F1000,VENTAS!$D$5:$D1000,B216))</f>
        <v/>
      </c>
      <c r="F216" s="189" t="str">
        <f t="shared" si="3"/>
        <v/>
      </c>
      <c r="G216" s="189" t="str">
        <f>IF(B216="","",COUNTIFS(COMPRAS!$E$5:$E1000,B216))</f>
        <v/>
      </c>
      <c r="H216" s="304"/>
      <c r="I216" s="194" t="str">
        <f>IFERROR(IF(B216="","",AVERAGEIFS(VENTAS!$G$5:$G1000,VENTAS!$D$5:$D1000,B216)),0)</f>
        <v/>
      </c>
      <c r="J216" s="194" t="str">
        <f>IFERROR(IF(C216="","",AVERAGEIFS(COMPRAS!$T$5:$T1000,COMPRAS!$E$5:$E1000,B216)),0)</f>
        <v/>
      </c>
      <c r="K216" s="194">
        <f t="shared" si="5"/>
        <v>0</v>
      </c>
      <c r="L216" s="194" t="str">
        <f t="shared" si="6"/>
        <v/>
      </c>
      <c r="M216" s="304" t="str">
        <f t="shared" si="7"/>
        <v/>
      </c>
      <c r="N216" s="194">
        <f t="shared" si="8"/>
        <v>0</v>
      </c>
      <c r="O216" s="194">
        <f t="shared" si="9"/>
        <v>0</v>
      </c>
    </row>
    <row r="217">
      <c r="C217" s="189" t="str">
        <f t="array" ref="C217">IF(B217="","",XLOOKUP(B217,DATOS!D218:D1000,DATOS!C218:C1000,0,0,1))</f>
        <v/>
      </c>
      <c r="D217" s="189" t="str">
        <f>IF(B217="","", SUMIFS(COMPRAS!$G$5:$G1000,COMPRAS!$E$5:$E1000,B217))</f>
        <v/>
      </c>
      <c r="E217" s="189" t="str">
        <f>IF(C217="","", SUMIFS(VENTAS!$F$5:$F1000,VENTAS!$D$5:$D1000,B217))</f>
        <v/>
      </c>
      <c r="F217" s="189" t="str">
        <f t="shared" si="3"/>
        <v/>
      </c>
      <c r="G217" s="189" t="str">
        <f>IF(B217="","",COUNTIFS(COMPRAS!$E$5:$E1000,B217))</f>
        <v/>
      </c>
      <c r="H217" s="304"/>
      <c r="I217" s="194" t="str">
        <f>IFERROR(IF(B217="","",AVERAGEIFS(VENTAS!$G$5:$G1000,VENTAS!$D$5:$D1000,B217)),0)</f>
        <v/>
      </c>
      <c r="J217" s="194" t="str">
        <f>IFERROR(IF(C217="","",AVERAGEIFS(COMPRAS!$T$5:$T1000,COMPRAS!$E$5:$E1000,B217)),0)</f>
        <v/>
      </c>
      <c r="K217" s="194">
        <f t="shared" si="5"/>
        <v>0</v>
      </c>
      <c r="L217" s="194" t="str">
        <f t="shared" si="6"/>
        <v/>
      </c>
      <c r="M217" s="304" t="str">
        <f t="shared" si="7"/>
        <v/>
      </c>
      <c r="N217" s="194">
        <f t="shared" si="8"/>
        <v>0</v>
      </c>
      <c r="O217" s="194">
        <f t="shared" si="9"/>
        <v>0</v>
      </c>
    </row>
    <row r="218">
      <c r="C218" s="189" t="str">
        <f t="array" ref="C218">IF(B218="","",XLOOKUP(B218,DATOS!D219:D1000,DATOS!C219:C1000,0,0,1))</f>
        <v/>
      </c>
      <c r="D218" s="189" t="str">
        <f>IF(B218="","", SUMIFS(COMPRAS!$G$5:$G1000,COMPRAS!$E$5:$E1000,B218))</f>
        <v/>
      </c>
      <c r="E218" s="189" t="str">
        <f>IF(C218="","", SUMIFS(VENTAS!$F$5:$F1000,VENTAS!$D$5:$D1000,B218))</f>
        <v/>
      </c>
      <c r="F218" s="189" t="str">
        <f t="shared" si="3"/>
        <v/>
      </c>
      <c r="G218" s="189" t="str">
        <f>IF(B218="","",COUNTIFS(COMPRAS!$E$5:$E1000,B218))</f>
        <v/>
      </c>
      <c r="H218" s="304"/>
      <c r="I218" s="194" t="str">
        <f>IFERROR(IF(B218="","",AVERAGEIFS(VENTAS!$G$5:$G1000,VENTAS!$D$5:$D1000,B218)),0)</f>
        <v/>
      </c>
      <c r="J218" s="194" t="str">
        <f>IFERROR(IF(C218="","",AVERAGEIFS(COMPRAS!$T$5:$T1000,COMPRAS!$E$5:$E1000,B218)),0)</f>
        <v/>
      </c>
      <c r="K218" s="194">
        <f t="shared" si="5"/>
        <v>0</v>
      </c>
      <c r="L218" s="194" t="str">
        <f t="shared" si="6"/>
        <v/>
      </c>
      <c r="M218" s="304" t="str">
        <f t="shared" si="7"/>
        <v/>
      </c>
      <c r="N218" s="194">
        <f t="shared" si="8"/>
        <v>0</v>
      </c>
      <c r="O218" s="194">
        <f t="shared" si="9"/>
        <v>0</v>
      </c>
    </row>
    <row r="219">
      <c r="C219" s="189" t="str">
        <f t="array" ref="C219">IF(B219="","",XLOOKUP(B219,DATOS!D220:D1000,DATOS!C220:C1000,0,0,1))</f>
        <v/>
      </c>
      <c r="D219" s="189" t="str">
        <f>IF(B219="","", SUMIFS(COMPRAS!$G$5:$G1000,COMPRAS!$E$5:$E1000,B219))</f>
        <v/>
      </c>
      <c r="E219" s="189" t="str">
        <f>IF(C219="","", SUMIFS(VENTAS!$F$5:$F1000,VENTAS!$D$5:$D1000,B219))</f>
        <v/>
      </c>
      <c r="F219" s="189" t="str">
        <f t="shared" si="3"/>
        <v/>
      </c>
      <c r="G219" s="189" t="str">
        <f>IF(B219="","",COUNTIFS(COMPRAS!$E$5:$E1000,B219))</f>
        <v/>
      </c>
      <c r="H219" s="304"/>
      <c r="I219" s="194" t="str">
        <f>IFERROR(IF(B219="","",AVERAGEIFS(VENTAS!$G$5:$G1000,VENTAS!$D$5:$D1000,B219)),0)</f>
        <v/>
      </c>
      <c r="J219" s="194" t="str">
        <f>IFERROR(IF(C219="","",AVERAGEIFS(COMPRAS!$T$5:$T1000,COMPRAS!$E$5:$E1000,B219)),0)</f>
        <v/>
      </c>
      <c r="K219" s="194">
        <f t="shared" si="5"/>
        <v>0</v>
      </c>
      <c r="L219" s="194" t="str">
        <f t="shared" si="6"/>
        <v/>
      </c>
      <c r="M219" s="304" t="str">
        <f t="shared" si="7"/>
        <v/>
      </c>
      <c r="N219" s="194">
        <f t="shared" si="8"/>
        <v>0</v>
      </c>
      <c r="O219" s="194">
        <f t="shared" si="9"/>
        <v>0</v>
      </c>
    </row>
    <row r="220">
      <c r="C220" s="189" t="str">
        <f t="array" ref="C220">IF(B220="","",XLOOKUP(B220,DATOS!D221:D1000,DATOS!C221:C1000,0,0,1))</f>
        <v/>
      </c>
      <c r="D220" s="189" t="str">
        <f>IF(B220="","", SUMIFS(COMPRAS!$G$5:$G1000,COMPRAS!$E$5:$E1000,B220))</f>
        <v/>
      </c>
      <c r="E220" s="189" t="str">
        <f>IF(C220="","", SUMIFS(VENTAS!$F$5:$F1000,VENTAS!$D$5:$D1000,B220))</f>
        <v/>
      </c>
      <c r="F220" s="189" t="str">
        <f t="shared" si="3"/>
        <v/>
      </c>
      <c r="G220" s="189" t="str">
        <f>IF(B220="","",COUNTIFS(COMPRAS!$E$5:$E1000,B220))</f>
        <v/>
      </c>
      <c r="H220" s="304"/>
      <c r="I220" s="194" t="str">
        <f>IFERROR(IF(B220="","",AVERAGEIFS(VENTAS!$G$5:$G1000,VENTAS!$D$5:$D1000,B220)),0)</f>
        <v/>
      </c>
      <c r="J220" s="194" t="str">
        <f>IFERROR(IF(C220="","",AVERAGEIFS(COMPRAS!$T$5:$T1000,COMPRAS!$E$5:$E1000,B220)),0)</f>
        <v/>
      </c>
      <c r="K220" s="194">
        <f t="shared" si="5"/>
        <v>0</v>
      </c>
      <c r="L220" s="194" t="str">
        <f t="shared" si="6"/>
        <v/>
      </c>
      <c r="M220" s="304" t="str">
        <f t="shared" si="7"/>
        <v/>
      </c>
      <c r="N220" s="194">
        <f t="shared" si="8"/>
        <v>0</v>
      </c>
      <c r="O220" s="194">
        <f t="shared" si="9"/>
        <v>0</v>
      </c>
    </row>
    <row r="221">
      <c r="C221" s="189" t="str">
        <f t="array" ref="C221">IF(B221="","",XLOOKUP(B221,DATOS!D222:D1000,DATOS!C222:C1000,0,0,1))</f>
        <v/>
      </c>
      <c r="D221" s="189" t="str">
        <f>IF(B221="","", SUMIFS(COMPRAS!$G$5:$G1000,COMPRAS!$E$5:$E1000,B221))</f>
        <v/>
      </c>
      <c r="E221" s="189" t="str">
        <f>IF(C221="","", SUMIFS(VENTAS!$F$5:$F1000,VENTAS!$D$5:$D1000,B221))</f>
        <v/>
      </c>
      <c r="F221" s="189" t="str">
        <f t="shared" si="3"/>
        <v/>
      </c>
      <c r="G221" s="189" t="str">
        <f>IF(B221="","",COUNTIFS(COMPRAS!$E$5:$E1000,B221))</f>
        <v/>
      </c>
      <c r="H221" s="304"/>
      <c r="I221" s="194" t="str">
        <f>IFERROR(IF(B221="","",AVERAGEIFS(VENTAS!$G$5:$G1000,VENTAS!$D$5:$D1000,B221)),0)</f>
        <v/>
      </c>
      <c r="J221" s="194" t="str">
        <f>IFERROR(IF(C221="","",AVERAGEIFS(COMPRAS!$T$5:$T1000,COMPRAS!$E$5:$E1000,B221)),0)</f>
        <v/>
      </c>
      <c r="K221" s="194">
        <f t="shared" si="5"/>
        <v>0</v>
      </c>
      <c r="L221" s="194" t="str">
        <f t="shared" si="6"/>
        <v/>
      </c>
      <c r="M221" s="304" t="str">
        <f t="shared" si="7"/>
        <v/>
      </c>
      <c r="N221" s="194">
        <f t="shared" si="8"/>
        <v>0</v>
      </c>
      <c r="O221" s="194">
        <f t="shared" si="9"/>
        <v>0</v>
      </c>
    </row>
    <row r="222">
      <c r="C222" s="189" t="str">
        <f t="array" ref="C222">IF(B222="","",XLOOKUP(B222,DATOS!D223:D1000,DATOS!C223:C1000,0,0,1))</f>
        <v/>
      </c>
      <c r="D222" s="189" t="str">
        <f>IF(B222="","", SUMIFS(COMPRAS!$G$5:$G1000,COMPRAS!$E$5:$E1000,B222))</f>
        <v/>
      </c>
      <c r="E222" s="189" t="str">
        <f>IF(C222="","", SUMIFS(VENTAS!$F$5:$F1000,VENTAS!$D$5:$D1000,B222))</f>
        <v/>
      </c>
      <c r="F222" s="189" t="str">
        <f t="shared" si="3"/>
        <v/>
      </c>
      <c r="G222" s="189" t="str">
        <f>IF(B222="","",COUNTIFS(COMPRAS!$E$5:$E1000,B222))</f>
        <v/>
      </c>
      <c r="H222" s="304"/>
      <c r="I222" s="194" t="str">
        <f>IFERROR(IF(B222="","",AVERAGEIFS(VENTAS!$G$5:$G1000,VENTAS!$D$5:$D1000,B222)),0)</f>
        <v/>
      </c>
      <c r="J222" s="194" t="str">
        <f>IFERROR(IF(C222="","",AVERAGEIFS(COMPRAS!$T$5:$T1000,COMPRAS!$E$5:$E1000,B222)),0)</f>
        <v/>
      </c>
      <c r="K222" s="194">
        <f t="shared" si="5"/>
        <v>0</v>
      </c>
      <c r="L222" s="194" t="str">
        <f t="shared" si="6"/>
        <v/>
      </c>
      <c r="M222" s="304" t="str">
        <f t="shared" si="7"/>
        <v/>
      </c>
      <c r="N222" s="194">
        <f t="shared" si="8"/>
        <v>0</v>
      </c>
      <c r="O222" s="194">
        <f t="shared" si="9"/>
        <v>0</v>
      </c>
    </row>
    <row r="223">
      <c r="C223" s="189" t="str">
        <f t="array" ref="C223">IF(B223="","",XLOOKUP(B223,DATOS!D224:D1000,DATOS!C224:C1000,0,0,1))</f>
        <v/>
      </c>
      <c r="D223" s="189" t="str">
        <f>IF(B223="","", SUMIFS(COMPRAS!$G$5:$G1000,COMPRAS!$E$5:$E1000,B223))</f>
        <v/>
      </c>
      <c r="E223" s="189" t="str">
        <f>IF(C223="","", SUMIFS(VENTAS!$F$5:$F1000,VENTAS!$D$5:$D1000,B223))</f>
        <v/>
      </c>
      <c r="F223" s="189" t="str">
        <f t="shared" si="3"/>
        <v/>
      </c>
      <c r="G223" s="189" t="str">
        <f>IF(B223="","",COUNTIFS(COMPRAS!$E$5:$E1000,B223))</f>
        <v/>
      </c>
      <c r="H223" s="304"/>
      <c r="I223" s="194" t="str">
        <f>IFERROR(IF(B223="","",AVERAGEIFS(VENTAS!$G$5:$G1000,VENTAS!$D$5:$D1000,B223)),0)</f>
        <v/>
      </c>
      <c r="J223" s="194" t="str">
        <f>IFERROR(IF(C223="","",AVERAGEIFS(COMPRAS!$T$5:$T1000,COMPRAS!$E$5:$E1000,B223)),0)</f>
        <v/>
      </c>
      <c r="K223" s="194">
        <f t="shared" si="5"/>
        <v>0</v>
      </c>
      <c r="L223" s="194" t="str">
        <f t="shared" si="6"/>
        <v/>
      </c>
      <c r="M223" s="304" t="str">
        <f t="shared" si="7"/>
        <v/>
      </c>
      <c r="N223" s="194">
        <f t="shared" si="8"/>
        <v>0</v>
      </c>
      <c r="O223" s="194">
        <f t="shared" si="9"/>
        <v>0</v>
      </c>
    </row>
    <row r="224">
      <c r="C224" s="189" t="str">
        <f t="array" ref="C224">IF(B224="","",XLOOKUP(B224,DATOS!D225:D1000,DATOS!C225:C1000,0,0,1))</f>
        <v/>
      </c>
      <c r="D224" s="189" t="str">
        <f>IF(B224="","", SUMIFS(COMPRAS!$G$5:$G1000,COMPRAS!$E$5:$E1000,B224))</f>
        <v/>
      </c>
      <c r="E224" s="189" t="str">
        <f>IF(C224="","", SUMIFS(VENTAS!$F$5:$F1000,VENTAS!$D$5:$D1000,B224))</f>
        <v/>
      </c>
      <c r="F224" s="189" t="str">
        <f t="shared" si="3"/>
        <v/>
      </c>
      <c r="G224" s="189" t="str">
        <f>IF(B224="","",COUNTIFS(COMPRAS!$E$5:$E1000,B224))</f>
        <v/>
      </c>
      <c r="H224" s="304"/>
      <c r="I224" s="194" t="str">
        <f>IFERROR(IF(B224="","",AVERAGEIFS(VENTAS!$G$5:$G1000,VENTAS!$D$5:$D1000,B224)),0)</f>
        <v/>
      </c>
      <c r="J224" s="194" t="str">
        <f>IFERROR(IF(C224="","",AVERAGEIFS(COMPRAS!$T$5:$T1000,COMPRAS!$E$5:$E1000,B224)),0)</f>
        <v/>
      </c>
      <c r="K224" s="194">
        <f t="shared" si="5"/>
        <v>0</v>
      </c>
      <c r="L224" s="194" t="str">
        <f t="shared" si="6"/>
        <v/>
      </c>
      <c r="M224" s="304" t="str">
        <f t="shared" si="7"/>
        <v/>
      </c>
      <c r="N224" s="194">
        <f t="shared" si="8"/>
        <v>0</v>
      </c>
      <c r="O224" s="194">
        <f t="shared" si="9"/>
        <v>0</v>
      </c>
    </row>
    <row r="225">
      <c r="C225" s="189" t="str">
        <f t="array" ref="C225">IF(B225="","",XLOOKUP(B225,DATOS!D226:D1000,DATOS!C226:C1000,0,0,1))</f>
        <v/>
      </c>
      <c r="D225" s="189" t="str">
        <f>IF(B225="","", SUMIFS(COMPRAS!$G$5:$G1000,COMPRAS!$E$5:$E1000,B225))</f>
        <v/>
      </c>
      <c r="E225" s="189" t="str">
        <f>IF(C225="","", SUMIFS(VENTAS!$F$5:$F1000,VENTAS!$D$5:$D1000,B225))</f>
        <v/>
      </c>
      <c r="F225" s="189" t="str">
        <f t="shared" si="3"/>
        <v/>
      </c>
      <c r="G225" s="189" t="str">
        <f>IF(B225="","",COUNTIFS(COMPRAS!$E$5:$E1000,B225))</f>
        <v/>
      </c>
      <c r="H225" s="304"/>
      <c r="I225" s="194" t="str">
        <f>IFERROR(IF(B225="","",AVERAGEIFS(VENTAS!$G$5:$G1000,VENTAS!$D$5:$D1000,B225)),0)</f>
        <v/>
      </c>
      <c r="J225" s="194" t="str">
        <f>IFERROR(IF(C225="","",AVERAGEIFS(COMPRAS!$T$5:$T1000,COMPRAS!$E$5:$E1000,B225)),0)</f>
        <v/>
      </c>
      <c r="K225" s="194">
        <f t="shared" si="5"/>
        <v>0</v>
      </c>
      <c r="L225" s="194" t="str">
        <f t="shared" si="6"/>
        <v/>
      </c>
      <c r="M225" s="304" t="str">
        <f t="shared" si="7"/>
        <v/>
      </c>
      <c r="N225" s="194">
        <f t="shared" si="8"/>
        <v>0</v>
      </c>
      <c r="O225" s="194">
        <f t="shared" si="9"/>
        <v>0</v>
      </c>
    </row>
    <row r="226">
      <c r="C226" s="189" t="str">
        <f t="array" ref="C226">IF(B226="","",XLOOKUP(B226,DATOS!D227:D1000,DATOS!C227:C1000,0,0,1))</f>
        <v/>
      </c>
      <c r="D226" s="189" t="str">
        <f>IF(B226="","", SUMIFS(COMPRAS!$G$5:$G1000,COMPRAS!$E$5:$E1000,B226))</f>
        <v/>
      </c>
      <c r="E226" s="189" t="str">
        <f>IF(C226="","", SUMIFS(VENTAS!$F$5:$F1000,VENTAS!$D$5:$D1000,B226))</f>
        <v/>
      </c>
      <c r="F226" s="189" t="str">
        <f t="shared" si="3"/>
        <v/>
      </c>
      <c r="G226" s="189" t="str">
        <f>IF(B226="","",COUNTIFS(COMPRAS!$E$5:$E1000,B226))</f>
        <v/>
      </c>
      <c r="H226" s="304"/>
      <c r="I226" s="194" t="str">
        <f>IFERROR(IF(B226="","",AVERAGEIFS(VENTAS!$G$5:$G1000,VENTAS!$D$5:$D1000,B226)),0)</f>
        <v/>
      </c>
      <c r="J226" s="194" t="str">
        <f>IFERROR(IF(C226="","",AVERAGEIFS(COMPRAS!$T$5:$T1000,COMPRAS!$E$5:$E1000,B226)),0)</f>
        <v/>
      </c>
      <c r="K226" s="194">
        <f t="shared" si="5"/>
        <v>0</v>
      </c>
      <c r="L226" s="194" t="str">
        <f t="shared" si="6"/>
        <v/>
      </c>
      <c r="M226" s="304" t="str">
        <f t="shared" si="7"/>
        <v/>
      </c>
      <c r="N226" s="194">
        <f t="shared" si="8"/>
        <v>0</v>
      </c>
      <c r="O226" s="194">
        <f t="shared" si="9"/>
        <v>0</v>
      </c>
    </row>
    <row r="227">
      <c r="C227" s="189" t="str">
        <f t="array" ref="C227">IF(B227="","",XLOOKUP(B227,DATOS!D228:D1000,DATOS!C228:C1000,0,0,1))</f>
        <v/>
      </c>
      <c r="D227" s="189" t="str">
        <f>IF(B227="","", SUMIFS(COMPRAS!$G$5:$G1000,COMPRAS!$E$5:$E1000,B227))</f>
        <v/>
      </c>
      <c r="E227" s="189" t="str">
        <f>IF(C227="","", SUMIFS(VENTAS!$F$5:$F1000,VENTAS!$D$5:$D1000,B227))</f>
        <v/>
      </c>
      <c r="F227" s="189" t="str">
        <f t="shared" si="3"/>
        <v/>
      </c>
      <c r="G227" s="189" t="str">
        <f>IF(B227="","",COUNTIFS(COMPRAS!$E$5:$E1000,B227))</f>
        <v/>
      </c>
      <c r="H227" s="304"/>
      <c r="I227" s="194" t="str">
        <f>IFERROR(IF(B227="","",AVERAGEIFS(VENTAS!$G$5:$G1000,VENTAS!$D$5:$D1000,B227)),0)</f>
        <v/>
      </c>
      <c r="J227" s="194" t="str">
        <f>IFERROR(IF(C227="","",AVERAGEIFS(COMPRAS!$T$5:$T1000,COMPRAS!$E$5:$E1000,B227)),0)</f>
        <v/>
      </c>
      <c r="K227" s="194">
        <f t="shared" si="5"/>
        <v>0</v>
      </c>
      <c r="L227" s="194" t="str">
        <f t="shared" si="6"/>
        <v/>
      </c>
      <c r="M227" s="304" t="str">
        <f t="shared" si="7"/>
        <v/>
      </c>
      <c r="N227" s="194">
        <f t="shared" si="8"/>
        <v>0</v>
      </c>
      <c r="O227" s="194">
        <f t="shared" si="9"/>
        <v>0</v>
      </c>
    </row>
    <row r="228">
      <c r="C228" s="189" t="str">
        <f t="array" ref="C228">IF(B228="","",XLOOKUP(B228,DATOS!D229:D1000,DATOS!C229:C1000,0,0,1))</f>
        <v/>
      </c>
      <c r="D228" s="189" t="str">
        <f>IF(B228="","", SUMIFS(COMPRAS!$G$5:$G1000,COMPRAS!$E$5:$E1000,B228))</f>
        <v/>
      </c>
      <c r="E228" s="189" t="str">
        <f>IF(C228="","", SUMIFS(VENTAS!$F$5:$F1000,VENTAS!$D$5:$D1000,B228))</f>
        <v/>
      </c>
      <c r="F228" s="189" t="str">
        <f t="shared" si="3"/>
        <v/>
      </c>
      <c r="G228" s="189" t="str">
        <f>IF(B228="","",COUNTIFS(COMPRAS!$E$5:$E1000,B228))</f>
        <v/>
      </c>
      <c r="H228" s="304"/>
      <c r="I228" s="194" t="str">
        <f>IFERROR(IF(B228="","",AVERAGEIFS(VENTAS!$G$5:$G1000,VENTAS!$D$5:$D1000,B228)),0)</f>
        <v/>
      </c>
      <c r="J228" s="194" t="str">
        <f>IFERROR(IF(C228="","",AVERAGEIFS(COMPRAS!$T$5:$T1000,COMPRAS!$E$5:$E1000,B228)),0)</f>
        <v/>
      </c>
      <c r="K228" s="194">
        <f t="shared" si="5"/>
        <v>0</v>
      </c>
      <c r="L228" s="194" t="str">
        <f t="shared" si="6"/>
        <v/>
      </c>
      <c r="M228" s="304" t="str">
        <f t="shared" si="7"/>
        <v/>
      </c>
      <c r="N228" s="194">
        <f t="shared" si="8"/>
        <v>0</v>
      </c>
      <c r="O228" s="194">
        <f t="shared" si="9"/>
        <v>0</v>
      </c>
    </row>
    <row r="229">
      <c r="C229" s="189" t="str">
        <f t="array" ref="C229">IF(B229="","",XLOOKUP(B229,DATOS!D230:D1000,DATOS!C230:C1000,0,0,1))</f>
        <v/>
      </c>
      <c r="D229" s="189" t="str">
        <f>IF(B229="","", SUMIFS(COMPRAS!$G$5:$G1000,COMPRAS!$E$5:$E1000,B229))</f>
        <v/>
      </c>
      <c r="E229" s="189" t="str">
        <f>IF(C229="","", SUMIFS(VENTAS!$F$5:$F1000,VENTAS!$D$5:$D1000,B229))</f>
        <v/>
      </c>
      <c r="F229" s="189" t="str">
        <f t="shared" si="3"/>
        <v/>
      </c>
      <c r="G229" s="189" t="str">
        <f>IF(B229="","",COUNTIFS(COMPRAS!$E$5:$E1000,B229))</f>
        <v/>
      </c>
      <c r="H229" s="304"/>
      <c r="I229" s="194" t="str">
        <f>IFERROR(IF(B229="","",AVERAGEIFS(VENTAS!$G$5:$G1000,VENTAS!$D$5:$D1000,B229)),0)</f>
        <v/>
      </c>
      <c r="J229" s="194" t="str">
        <f>IFERROR(IF(C229="","",AVERAGEIFS(COMPRAS!$T$5:$T1000,COMPRAS!$E$5:$E1000,B229)),0)</f>
        <v/>
      </c>
      <c r="K229" s="194">
        <f t="shared" si="5"/>
        <v>0</v>
      </c>
      <c r="L229" s="194" t="str">
        <f t="shared" si="6"/>
        <v/>
      </c>
      <c r="M229" s="304" t="str">
        <f t="shared" si="7"/>
        <v/>
      </c>
      <c r="N229" s="194">
        <f t="shared" si="8"/>
        <v>0</v>
      </c>
      <c r="O229" s="194">
        <f t="shared" si="9"/>
        <v>0</v>
      </c>
    </row>
    <row r="230">
      <c r="C230" s="189" t="str">
        <f t="array" ref="C230">IF(B230="","",XLOOKUP(B230,DATOS!D231:D1000,DATOS!C231:C1000,0,0,1))</f>
        <v/>
      </c>
      <c r="D230" s="189" t="str">
        <f>IF(B230="","", SUMIFS(COMPRAS!$G$5:$G1000,COMPRAS!$E$5:$E1000,B230))</f>
        <v/>
      </c>
      <c r="E230" s="189" t="str">
        <f>IF(C230="","", SUMIFS(VENTAS!$F$5:$F1000,VENTAS!$D$5:$D1000,B230))</f>
        <v/>
      </c>
      <c r="F230" s="189" t="str">
        <f t="shared" si="3"/>
        <v/>
      </c>
      <c r="G230" s="189" t="str">
        <f>IF(B230="","",COUNTIFS(COMPRAS!$E$5:$E1000,B230))</f>
        <v/>
      </c>
      <c r="H230" s="304"/>
      <c r="I230" s="194" t="str">
        <f>IFERROR(IF(B230="","",AVERAGEIFS(VENTAS!$G$5:$G1000,VENTAS!$D$5:$D1000,B230)),0)</f>
        <v/>
      </c>
      <c r="J230" s="194" t="str">
        <f>IFERROR(IF(C230="","",AVERAGEIFS(COMPRAS!$T$5:$T1000,COMPRAS!$E$5:$E1000,B230)),0)</f>
        <v/>
      </c>
      <c r="K230" s="194">
        <f t="shared" si="5"/>
        <v>0</v>
      </c>
      <c r="L230" s="194" t="str">
        <f t="shared" si="6"/>
        <v/>
      </c>
      <c r="M230" s="304" t="str">
        <f t="shared" si="7"/>
        <v/>
      </c>
      <c r="N230" s="194">
        <f t="shared" si="8"/>
        <v>0</v>
      </c>
      <c r="O230" s="194">
        <f t="shared" si="9"/>
        <v>0</v>
      </c>
    </row>
    <row r="231">
      <c r="C231" s="189" t="str">
        <f t="array" ref="C231">IF(B231="","",XLOOKUP(B231,DATOS!D232:D1000,DATOS!C232:C1000,0,0,1))</f>
        <v/>
      </c>
      <c r="D231" s="189" t="str">
        <f>IF(B231="","", SUMIFS(COMPRAS!$G$5:$G1000,COMPRAS!$E$5:$E1000,B231))</f>
        <v/>
      </c>
      <c r="E231" s="189" t="str">
        <f>IF(C231="","", SUMIFS(VENTAS!$F$5:$F1000,VENTAS!$D$5:$D1000,B231))</f>
        <v/>
      </c>
      <c r="F231" s="189" t="str">
        <f t="shared" si="3"/>
        <v/>
      </c>
      <c r="G231" s="189" t="str">
        <f>IF(B231="","",COUNTIFS(COMPRAS!$E$5:$E1000,B231))</f>
        <v/>
      </c>
      <c r="H231" s="304"/>
      <c r="I231" s="194" t="str">
        <f>IFERROR(IF(B231="","",AVERAGEIFS(VENTAS!$G$5:$G1000,VENTAS!$D$5:$D1000,B231)),0)</f>
        <v/>
      </c>
      <c r="J231" s="194" t="str">
        <f>IFERROR(IF(C231="","",AVERAGEIFS(COMPRAS!$T$5:$T1000,COMPRAS!$E$5:$E1000,B231)),0)</f>
        <v/>
      </c>
      <c r="K231" s="194">
        <f t="shared" si="5"/>
        <v>0</v>
      </c>
      <c r="L231" s="194" t="str">
        <f t="shared" si="6"/>
        <v/>
      </c>
      <c r="M231" s="304" t="str">
        <f t="shared" si="7"/>
        <v/>
      </c>
      <c r="N231" s="194">
        <f t="shared" si="8"/>
        <v>0</v>
      </c>
      <c r="O231" s="194">
        <f t="shared" si="9"/>
        <v>0</v>
      </c>
    </row>
    <row r="232">
      <c r="C232" s="189" t="str">
        <f t="array" ref="C232">IF(B232="","",XLOOKUP(B232,DATOS!D233:D1000,DATOS!C233:C1000,0,0,1))</f>
        <v/>
      </c>
      <c r="D232" s="189" t="str">
        <f>IF(B232="","", SUMIFS(COMPRAS!$G$5:$G1000,COMPRAS!$E$5:$E1000,B232))</f>
        <v/>
      </c>
      <c r="E232" s="189" t="str">
        <f>IF(C232="","", SUMIFS(VENTAS!$F$5:$F1000,VENTAS!$D$5:$D1000,B232))</f>
        <v/>
      </c>
      <c r="F232" s="189" t="str">
        <f t="shared" si="3"/>
        <v/>
      </c>
      <c r="G232" s="189" t="str">
        <f>IF(B232="","",COUNTIFS(COMPRAS!$E$5:$E1000,B232))</f>
        <v/>
      </c>
      <c r="H232" s="304"/>
      <c r="I232" s="194" t="str">
        <f>IFERROR(IF(B232="","",AVERAGEIFS(VENTAS!$G$5:$G1000,VENTAS!$D$5:$D1000,B232)),0)</f>
        <v/>
      </c>
      <c r="J232" s="194" t="str">
        <f>IFERROR(IF(C232="","",AVERAGEIFS(COMPRAS!$T$5:$T1000,COMPRAS!$E$5:$E1000,B232)),0)</f>
        <v/>
      </c>
      <c r="K232" s="194">
        <f t="shared" si="5"/>
        <v>0</v>
      </c>
      <c r="L232" s="194" t="str">
        <f t="shared" si="6"/>
        <v/>
      </c>
      <c r="M232" s="304" t="str">
        <f t="shared" si="7"/>
        <v/>
      </c>
      <c r="N232" s="194">
        <f t="shared" si="8"/>
        <v>0</v>
      </c>
      <c r="O232" s="194">
        <f t="shared" si="9"/>
        <v>0</v>
      </c>
    </row>
    <row r="233">
      <c r="C233" s="189" t="str">
        <f t="array" ref="C233">IF(B233="","",XLOOKUP(B233,DATOS!D234:D1000,DATOS!C234:C1000,0,0,1))</f>
        <v/>
      </c>
      <c r="D233" s="189" t="str">
        <f>IF(B233="","", SUMIFS(COMPRAS!$G$5:$G1000,COMPRAS!$E$5:$E1000,B233))</f>
        <v/>
      </c>
      <c r="E233" s="189" t="str">
        <f>IF(C233="","", SUMIFS(VENTAS!$F$5:$F1000,VENTAS!$D$5:$D1000,B233))</f>
        <v/>
      </c>
      <c r="F233" s="189" t="str">
        <f t="shared" si="3"/>
        <v/>
      </c>
      <c r="G233" s="189" t="str">
        <f>IF(B233="","",COUNTIFS(COMPRAS!$E$5:$E1000,B233))</f>
        <v/>
      </c>
      <c r="H233" s="304"/>
      <c r="I233" s="194" t="str">
        <f>IFERROR(IF(B233="","",AVERAGEIFS(VENTAS!$G$5:$G1000,VENTAS!$D$5:$D1000,B233)),0)</f>
        <v/>
      </c>
      <c r="J233" s="194" t="str">
        <f>IFERROR(IF(C233="","",AVERAGEIFS(COMPRAS!$T$5:$T1000,COMPRAS!$E$5:$E1000,B233)),0)</f>
        <v/>
      </c>
      <c r="K233" s="194">
        <f t="shared" si="5"/>
        <v>0</v>
      </c>
      <c r="L233" s="194" t="str">
        <f t="shared" si="6"/>
        <v/>
      </c>
      <c r="M233" s="304" t="str">
        <f t="shared" si="7"/>
        <v/>
      </c>
      <c r="N233" s="194">
        <f t="shared" si="8"/>
        <v>0</v>
      </c>
      <c r="O233" s="194">
        <f t="shared" si="9"/>
        <v>0</v>
      </c>
    </row>
    <row r="234">
      <c r="C234" s="189" t="str">
        <f t="array" ref="C234">IF(B234="","",XLOOKUP(B234,DATOS!D235:D1000,DATOS!C235:C1000,0,0,1))</f>
        <v/>
      </c>
      <c r="D234" s="189" t="str">
        <f>IF(B234="","", SUMIFS(COMPRAS!$G$5:$G1000,COMPRAS!$E$5:$E1000,B234))</f>
        <v/>
      </c>
      <c r="E234" s="189" t="str">
        <f>IF(C234="","", SUMIFS(VENTAS!$F$5:$F1000,VENTAS!$D$5:$D1000,B234))</f>
        <v/>
      </c>
      <c r="F234" s="189" t="str">
        <f t="shared" si="3"/>
        <v/>
      </c>
      <c r="G234" s="189" t="str">
        <f>IF(B234="","",COUNTIFS(COMPRAS!$E$5:$E1000,B234))</f>
        <v/>
      </c>
      <c r="H234" s="304"/>
      <c r="I234" s="194" t="str">
        <f>IFERROR(IF(B234="","",AVERAGEIFS(VENTAS!$G$5:$G1000,VENTAS!$D$5:$D1000,B234)),0)</f>
        <v/>
      </c>
      <c r="J234" s="194" t="str">
        <f>IFERROR(IF(C234="","",AVERAGEIFS(COMPRAS!$T$5:$T1000,COMPRAS!$E$5:$E1000,B234)),0)</f>
        <v/>
      </c>
      <c r="K234" s="194">
        <f t="shared" si="5"/>
        <v>0</v>
      </c>
      <c r="L234" s="194" t="str">
        <f t="shared" si="6"/>
        <v/>
      </c>
      <c r="M234" s="304" t="str">
        <f t="shared" si="7"/>
        <v/>
      </c>
      <c r="N234" s="194">
        <f t="shared" si="8"/>
        <v>0</v>
      </c>
      <c r="O234" s="194">
        <f t="shared" si="9"/>
        <v>0</v>
      </c>
    </row>
    <row r="235">
      <c r="C235" s="189" t="str">
        <f t="array" ref="C235">IF(B235="","",XLOOKUP(B235,DATOS!D236:D1000,DATOS!C236:C1000,0,0,1))</f>
        <v/>
      </c>
      <c r="D235" s="189" t="str">
        <f>IF(B235="","", SUMIFS(COMPRAS!$G$5:$G1000,COMPRAS!$E$5:$E1000,B235))</f>
        <v/>
      </c>
      <c r="E235" s="189" t="str">
        <f>IF(C235="","", SUMIFS(VENTAS!$F$5:$F1000,VENTAS!$D$5:$D1000,B235))</f>
        <v/>
      </c>
      <c r="F235" s="189" t="str">
        <f t="shared" si="3"/>
        <v/>
      </c>
      <c r="G235" s="189" t="str">
        <f>IF(B235="","",COUNTIFS(COMPRAS!$E$5:$E1000,B235))</f>
        <v/>
      </c>
      <c r="H235" s="304"/>
      <c r="I235" s="194" t="str">
        <f>IFERROR(IF(B235="","",AVERAGEIFS(VENTAS!$G$5:$G1000,VENTAS!$D$5:$D1000,B235)),0)</f>
        <v/>
      </c>
      <c r="J235" s="194" t="str">
        <f>IFERROR(IF(C235="","",AVERAGEIFS(COMPRAS!$T$5:$T1000,COMPRAS!$E$5:$E1000,B235)),0)</f>
        <v/>
      </c>
      <c r="K235" s="194">
        <f t="shared" si="5"/>
        <v>0</v>
      </c>
      <c r="L235" s="194" t="str">
        <f t="shared" si="6"/>
        <v/>
      </c>
      <c r="M235" s="304" t="str">
        <f t="shared" si="7"/>
        <v/>
      </c>
      <c r="N235" s="194">
        <f t="shared" si="8"/>
        <v>0</v>
      </c>
      <c r="O235" s="194">
        <f t="shared" si="9"/>
        <v>0</v>
      </c>
    </row>
    <row r="236">
      <c r="C236" s="189" t="str">
        <f t="array" ref="C236">IF(B236="","",XLOOKUP(B236,DATOS!D237:D1000,DATOS!C237:C1000,0,0,1))</f>
        <v/>
      </c>
      <c r="D236" s="189" t="str">
        <f>IF(B236="","", SUMIFS(COMPRAS!$G$5:$G1000,COMPRAS!$E$5:$E1000,B236))</f>
        <v/>
      </c>
      <c r="E236" s="189" t="str">
        <f>IF(C236="","", SUMIFS(VENTAS!$F$5:$F1000,VENTAS!$D$5:$D1000,B236))</f>
        <v/>
      </c>
      <c r="F236" s="189" t="str">
        <f t="shared" si="3"/>
        <v/>
      </c>
      <c r="G236" s="189" t="str">
        <f>IF(B236="","",COUNTIFS(COMPRAS!$E$5:$E1000,B236))</f>
        <v/>
      </c>
      <c r="H236" s="304"/>
      <c r="I236" s="194" t="str">
        <f>IFERROR(IF(B236="","",AVERAGEIFS(VENTAS!$G$5:$G1000,VENTAS!$D$5:$D1000,B236)),0)</f>
        <v/>
      </c>
      <c r="J236" s="194" t="str">
        <f>IFERROR(IF(C236="","",AVERAGEIFS(COMPRAS!$T$5:$T1000,COMPRAS!$E$5:$E1000,B236)),0)</f>
        <v/>
      </c>
      <c r="K236" s="194">
        <f t="shared" si="5"/>
        <v>0</v>
      </c>
      <c r="L236" s="194" t="str">
        <f t="shared" si="6"/>
        <v/>
      </c>
      <c r="M236" s="304" t="str">
        <f t="shared" si="7"/>
        <v/>
      </c>
      <c r="N236" s="194">
        <f t="shared" si="8"/>
        <v>0</v>
      </c>
      <c r="O236" s="194">
        <f t="shared" si="9"/>
        <v>0</v>
      </c>
    </row>
    <row r="237">
      <c r="C237" s="189" t="str">
        <f t="array" ref="C237">IF(B237="","",XLOOKUP(B237,DATOS!D238:D1000,DATOS!C238:C1000,0,0,1))</f>
        <v/>
      </c>
      <c r="D237" s="189" t="str">
        <f>IF(B237="","", SUMIFS(COMPRAS!$G$5:$G1000,COMPRAS!$E$5:$E1000,B237))</f>
        <v/>
      </c>
      <c r="E237" s="189" t="str">
        <f>IF(C237="","", SUMIFS(VENTAS!$F$5:$F1000,VENTAS!$D$5:$D1000,B237))</f>
        <v/>
      </c>
      <c r="F237" s="189" t="str">
        <f t="shared" si="3"/>
        <v/>
      </c>
      <c r="G237" s="189" t="str">
        <f>IF(B237="","",COUNTIFS(COMPRAS!$E$5:$E1000,B237))</f>
        <v/>
      </c>
      <c r="H237" s="304"/>
      <c r="I237" s="194" t="str">
        <f>IFERROR(IF(B237="","",AVERAGEIFS(VENTAS!$G$5:$G1000,VENTAS!$D$5:$D1000,B237)),0)</f>
        <v/>
      </c>
      <c r="J237" s="194" t="str">
        <f>IFERROR(IF(C237="","",AVERAGEIFS(COMPRAS!$T$5:$T1000,COMPRAS!$E$5:$E1000,B237)),0)</f>
        <v/>
      </c>
      <c r="K237" s="194">
        <f t="shared" si="5"/>
        <v>0</v>
      </c>
      <c r="L237" s="194" t="str">
        <f t="shared" si="6"/>
        <v/>
      </c>
      <c r="M237" s="304" t="str">
        <f t="shared" si="7"/>
        <v/>
      </c>
      <c r="N237" s="194">
        <f t="shared" si="8"/>
        <v>0</v>
      </c>
      <c r="O237" s="194">
        <f t="shared" si="9"/>
        <v>0</v>
      </c>
    </row>
    <row r="238">
      <c r="C238" s="189" t="str">
        <f t="array" ref="C238">IF(B238="","",XLOOKUP(B238,DATOS!D239:D1000,DATOS!C239:C1000,0,0,1))</f>
        <v/>
      </c>
      <c r="D238" s="189" t="str">
        <f>IF(B238="","", SUMIFS(COMPRAS!$G$5:$G1000,COMPRAS!$E$5:$E1000,B238))</f>
        <v/>
      </c>
      <c r="E238" s="189" t="str">
        <f>IF(C238="","", SUMIFS(VENTAS!$F$5:$F1000,VENTAS!$D$5:$D1000,B238))</f>
        <v/>
      </c>
      <c r="F238" s="189" t="str">
        <f t="shared" si="3"/>
        <v/>
      </c>
      <c r="G238" s="189" t="str">
        <f>IF(B238="","",COUNTIFS(COMPRAS!$E$5:$E1000,B238))</f>
        <v/>
      </c>
      <c r="H238" s="304"/>
      <c r="I238" s="194" t="str">
        <f>IFERROR(IF(B238="","",AVERAGEIFS(VENTAS!$G$5:$G1000,VENTAS!$D$5:$D1000,B238)),0)</f>
        <v/>
      </c>
      <c r="J238" s="194" t="str">
        <f>IFERROR(IF(C238="","",AVERAGEIFS(COMPRAS!$T$5:$T1000,COMPRAS!$E$5:$E1000,B238)),0)</f>
        <v/>
      </c>
      <c r="K238" s="194">
        <f t="shared" si="5"/>
        <v>0</v>
      </c>
      <c r="L238" s="194" t="str">
        <f t="shared" si="6"/>
        <v/>
      </c>
      <c r="M238" s="304" t="str">
        <f t="shared" si="7"/>
        <v/>
      </c>
      <c r="N238" s="194">
        <f t="shared" si="8"/>
        <v>0</v>
      </c>
      <c r="O238" s="194">
        <f t="shared" si="9"/>
        <v>0</v>
      </c>
    </row>
    <row r="239">
      <c r="C239" s="189" t="str">
        <f t="array" ref="C239">IF(B239="","",XLOOKUP(B239,DATOS!D240:D1000,DATOS!C240:C1000,0,0,1))</f>
        <v/>
      </c>
      <c r="D239" s="189" t="str">
        <f>IF(B239="","", SUMIFS(COMPRAS!$G$5:$G1000,COMPRAS!$E$5:$E1000,B239))</f>
        <v/>
      </c>
      <c r="E239" s="189" t="str">
        <f>IF(C239="","", SUMIFS(VENTAS!$F$5:$F1000,VENTAS!$D$5:$D1000,B239))</f>
        <v/>
      </c>
      <c r="F239" s="189" t="str">
        <f t="shared" si="3"/>
        <v/>
      </c>
      <c r="G239" s="189" t="str">
        <f>IF(B239="","",COUNTIFS(COMPRAS!$E$5:$E1000,B239))</f>
        <v/>
      </c>
      <c r="H239" s="304"/>
      <c r="I239" s="194" t="str">
        <f>IFERROR(IF(B239="","",AVERAGEIFS(VENTAS!$G$5:$G1000,VENTAS!$D$5:$D1000,B239)),0)</f>
        <v/>
      </c>
      <c r="J239" s="194" t="str">
        <f>IFERROR(IF(C239="","",AVERAGEIFS(COMPRAS!$T$5:$T1000,COMPRAS!$E$5:$E1000,B239)),0)</f>
        <v/>
      </c>
      <c r="K239" s="194">
        <f t="shared" si="5"/>
        <v>0</v>
      </c>
      <c r="L239" s="194" t="str">
        <f t="shared" si="6"/>
        <v/>
      </c>
      <c r="M239" s="304" t="str">
        <f t="shared" si="7"/>
        <v/>
      </c>
      <c r="N239" s="194">
        <f t="shared" si="8"/>
        <v>0</v>
      </c>
      <c r="O239" s="194">
        <f t="shared" si="9"/>
        <v>0</v>
      </c>
    </row>
    <row r="240">
      <c r="C240" s="189" t="str">
        <f t="array" ref="C240">IF(B240="","",XLOOKUP(B240,DATOS!D241:D1000,DATOS!C241:C1000,0,0,1))</f>
        <v/>
      </c>
      <c r="D240" s="189" t="str">
        <f>IF(B240="","", SUMIFS(COMPRAS!$G$5:$G1000,COMPRAS!$E$5:$E1000,B240))</f>
        <v/>
      </c>
      <c r="E240" s="189" t="str">
        <f>IF(C240="","", SUMIFS(VENTAS!$F$5:$F1000,VENTAS!$D$5:$D1000,B240))</f>
        <v/>
      </c>
      <c r="F240" s="189" t="str">
        <f t="shared" si="3"/>
        <v/>
      </c>
      <c r="G240" s="189" t="str">
        <f>IF(B240="","",COUNTIFS(COMPRAS!$E$5:$E1000,B240))</f>
        <v/>
      </c>
      <c r="H240" s="304"/>
      <c r="I240" s="194" t="str">
        <f>IFERROR(IF(B240="","",AVERAGEIFS(VENTAS!$G$5:$G1000,VENTAS!$D$5:$D1000,B240)),0)</f>
        <v/>
      </c>
      <c r="J240" s="194" t="str">
        <f>IFERROR(IF(C240="","",AVERAGEIFS(COMPRAS!$T$5:$T1000,COMPRAS!$E$5:$E1000,B240)),0)</f>
        <v/>
      </c>
      <c r="K240" s="194">
        <f t="shared" si="5"/>
        <v>0</v>
      </c>
      <c r="L240" s="194" t="str">
        <f t="shared" si="6"/>
        <v/>
      </c>
      <c r="M240" s="304" t="str">
        <f t="shared" si="7"/>
        <v/>
      </c>
      <c r="N240" s="194">
        <f t="shared" si="8"/>
        <v>0</v>
      </c>
      <c r="O240" s="194">
        <f t="shared" si="9"/>
        <v>0</v>
      </c>
    </row>
    <row r="241">
      <c r="C241" s="189" t="str">
        <f t="array" ref="C241">IF(B241="","",XLOOKUP(B241,DATOS!D242:D1000,DATOS!C242:C1000,0,0,1))</f>
        <v/>
      </c>
      <c r="D241" s="189" t="str">
        <f>IF(B241="","", SUMIFS(COMPRAS!$G$5:$G1000,COMPRAS!$E$5:$E1000,B241))</f>
        <v/>
      </c>
      <c r="E241" s="189" t="str">
        <f>IF(C241="","", SUMIFS(VENTAS!$F$5:$F1000,VENTAS!$D$5:$D1000,B241))</f>
        <v/>
      </c>
      <c r="F241" s="189" t="str">
        <f t="shared" si="3"/>
        <v/>
      </c>
      <c r="G241" s="189" t="str">
        <f>IF(B241="","",COUNTIFS(COMPRAS!$E$5:$E1000,B241))</f>
        <v/>
      </c>
      <c r="H241" s="304"/>
      <c r="I241" s="194" t="str">
        <f>IFERROR(IF(B241="","",AVERAGEIFS(VENTAS!$G$5:$G1000,VENTAS!$D$5:$D1000,B241)),0)</f>
        <v/>
      </c>
      <c r="J241" s="194" t="str">
        <f>IFERROR(IF(C241="","",AVERAGEIFS(COMPRAS!$T$5:$T1000,COMPRAS!$E$5:$E1000,B241)),0)</f>
        <v/>
      </c>
      <c r="K241" s="194">
        <f t="shared" si="5"/>
        <v>0</v>
      </c>
      <c r="L241" s="194" t="str">
        <f t="shared" si="6"/>
        <v/>
      </c>
      <c r="M241" s="304" t="str">
        <f t="shared" si="7"/>
        <v/>
      </c>
      <c r="N241" s="194">
        <f t="shared" si="8"/>
        <v>0</v>
      </c>
      <c r="O241" s="194">
        <f t="shared" si="9"/>
        <v>0</v>
      </c>
    </row>
    <row r="242">
      <c r="C242" s="189" t="str">
        <f t="array" ref="C242">IF(B242="","",XLOOKUP(B242,DATOS!D243:D1000,DATOS!C243:C1000,0,0,1))</f>
        <v/>
      </c>
      <c r="D242" s="189" t="str">
        <f>IF(B242="","", SUMIFS(COMPRAS!$G$5:$G1000,COMPRAS!$E$5:$E1000,B242))</f>
        <v/>
      </c>
      <c r="E242" s="189" t="str">
        <f>IF(C242="","", SUMIFS(VENTAS!$F$5:$F1000,VENTAS!$D$5:$D1000,B242))</f>
        <v/>
      </c>
      <c r="F242" s="189" t="str">
        <f t="shared" si="3"/>
        <v/>
      </c>
      <c r="G242" s="189" t="str">
        <f>IF(B242="","",COUNTIFS(COMPRAS!$E$5:$E1000,B242))</f>
        <v/>
      </c>
      <c r="H242" s="304"/>
      <c r="I242" s="194" t="str">
        <f>IFERROR(IF(B242="","",AVERAGEIFS(VENTAS!$G$5:$G1000,VENTAS!$D$5:$D1000,B242)),0)</f>
        <v/>
      </c>
      <c r="J242" s="194" t="str">
        <f>IFERROR(IF(C242="","",AVERAGEIFS(COMPRAS!$T$5:$T1000,COMPRAS!$E$5:$E1000,B242)),0)</f>
        <v/>
      </c>
      <c r="K242" s="194">
        <f t="shared" si="5"/>
        <v>0</v>
      </c>
      <c r="L242" s="194" t="str">
        <f t="shared" si="6"/>
        <v/>
      </c>
      <c r="M242" s="304" t="str">
        <f t="shared" si="7"/>
        <v/>
      </c>
      <c r="N242" s="194">
        <f t="shared" si="8"/>
        <v>0</v>
      </c>
      <c r="O242" s="194">
        <f t="shared" si="9"/>
        <v>0</v>
      </c>
    </row>
    <row r="243">
      <c r="C243" s="189" t="str">
        <f t="array" ref="C243">IF(B243="","",XLOOKUP(B243,DATOS!D244:D1000,DATOS!C244:C1000,0,0,1))</f>
        <v/>
      </c>
      <c r="D243" s="189" t="str">
        <f>IF(B243="","", SUMIFS(COMPRAS!$G$5:$G1000,COMPRAS!$E$5:$E1000,B243))</f>
        <v/>
      </c>
      <c r="E243" s="189" t="str">
        <f>IF(C243="","", SUMIFS(VENTAS!$F$5:$F1000,VENTAS!$D$5:$D1000,B243))</f>
        <v/>
      </c>
      <c r="F243" s="189" t="str">
        <f t="shared" si="3"/>
        <v/>
      </c>
      <c r="G243" s="189" t="str">
        <f>IF(B243="","",COUNTIFS(COMPRAS!$E$5:$E1000,B243))</f>
        <v/>
      </c>
      <c r="H243" s="304"/>
      <c r="I243" s="194" t="str">
        <f>IFERROR(IF(B243="","",AVERAGEIFS(VENTAS!$G$5:$G1000,VENTAS!$D$5:$D1000,B243)),0)</f>
        <v/>
      </c>
      <c r="J243" s="194" t="str">
        <f>IFERROR(IF(C243="","",AVERAGEIFS(COMPRAS!$T$5:$T1000,COMPRAS!$E$5:$E1000,B243)),0)</f>
        <v/>
      </c>
      <c r="K243" s="194">
        <f t="shared" si="5"/>
        <v>0</v>
      </c>
      <c r="L243" s="194" t="str">
        <f t="shared" si="6"/>
        <v/>
      </c>
      <c r="M243" s="304" t="str">
        <f t="shared" si="7"/>
        <v/>
      </c>
      <c r="N243" s="194">
        <f t="shared" si="8"/>
        <v>0</v>
      </c>
      <c r="O243" s="194">
        <f t="shared" si="9"/>
        <v>0</v>
      </c>
    </row>
    <row r="244">
      <c r="C244" s="189" t="str">
        <f t="array" ref="C244">IF(B244="","",XLOOKUP(B244,DATOS!D245:D1000,DATOS!C245:C1000,0,0,1))</f>
        <v/>
      </c>
      <c r="D244" s="189" t="str">
        <f>IF(B244="","", SUMIFS(COMPRAS!$G$5:$G1000,COMPRAS!$E$5:$E1000,B244))</f>
        <v/>
      </c>
      <c r="E244" s="189" t="str">
        <f>IF(C244="","", SUMIFS(VENTAS!$F$5:$F1000,VENTAS!$D$5:$D1000,B244))</f>
        <v/>
      </c>
      <c r="F244" s="189" t="str">
        <f t="shared" si="3"/>
        <v/>
      </c>
      <c r="G244" s="189" t="str">
        <f>IF(B244="","",COUNTIFS(COMPRAS!$E$5:$E1000,B244))</f>
        <v/>
      </c>
      <c r="H244" s="304"/>
      <c r="I244" s="194" t="str">
        <f>IFERROR(IF(B244="","",AVERAGEIFS(VENTAS!$G$5:$G1000,VENTAS!$D$5:$D1000,B244)),0)</f>
        <v/>
      </c>
      <c r="J244" s="194" t="str">
        <f>IFERROR(IF(C244="","",AVERAGEIFS(COMPRAS!$T$5:$T1000,COMPRAS!$E$5:$E1000,B244)),0)</f>
        <v/>
      </c>
      <c r="K244" s="194">
        <f t="shared" si="5"/>
        <v>0</v>
      </c>
      <c r="L244" s="194" t="str">
        <f t="shared" si="6"/>
        <v/>
      </c>
      <c r="M244" s="304" t="str">
        <f t="shared" si="7"/>
        <v/>
      </c>
      <c r="N244" s="194">
        <f t="shared" si="8"/>
        <v>0</v>
      </c>
      <c r="O244" s="194">
        <f t="shared" si="9"/>
        <v>0</v>
      </c>
    </row>
    <row r="245">
      <c r="C245" s="189" t="str">
        <f t="array" ref="C245">IF(B245="","",XLOOKUP(B245,DATOS!D246:D1000,DATOS!C246:C1000,0,0,1))</f>
        <v/>
      </c>
      <c r="D245" s="189" t="str">
        <f>IF(B245="","", SUMIFS(COMPRAS!$G$5:$G1000,COMPRAS!$E$5:$E1000,B245))</f>
        <v/>
      </c>
      <c r="E245" s="189" t="str">
        <f>IF(C245="","", SUMIFS(VENTAS!$F$5:$F1000,VENTAS!$D$5:$D1000,B245))</f>
        <v/>
      </c>
      <c r="F245" s="189" t="str">
        <f t="shared" si="3"/>
        <v/>
      </c>
      <c r="G245" s="189" t="str">
        <f>IF(B245="","",COUNTIFS(COMPRAS!$E$5:$E1000,B245))</f>
        <v/>
      </c>
      <c r="H245" s="304"/>
      <c r="I245" s="194" t="str">
        <f>IFERROR(IF(B245="","",AVERAGEIFS(VENTAS!$G$5:$G1000,VENTAS!$D$5:$D1000,B245)),0)</f>
        <v/>
      </c>
      <c r="J245" s="194" t="str">
        <f>IFERROR(IF(C245="","",AVERAGEIFS(COMPRAS!$T$5:$T1000,COMPRAS!$E$5:$E1000,B245)),0)</f>
        <v/>
      </c>
      <c r="K245" s="194">
        <f t="shared" si="5"/>
        <v>0</v>
      </c>
      <c r="L245" s="194" t="str">
        <f t="shared" si="6"/>
        <v/>
      </c>
      <c r="M245" s="304" t="str">
        <f t="shared" si="7"/>
        <v/>
      </c>
      <c r="N245" s="194">
        <f t="shared" si="8"/>
        <v>0</v>
      </c>
      <c r="O245" s="194">
        <f t="shared" si="9"/>
        <v>0</v>
      </c>
    </row>
    <row r="246">
      <c r="C246" s="189" t="str">
        <f t="array" ref="C246">IF(B246="","",XLOOKUP(B246,DATOS!D247:D1000,DATOS!C247:C1000,0,0,1))</f>
        <v/>
      </c>
      <c r="D246" s="189" t="str">
        <f>IF(B246="","", SUMIFS(COMPRAS!$G$5:$G1000,COMPRAS!$E$5:$E1000,B246))</f>
        <v/>
      </c>
      <c r="E246" s="189" t="str">
        <f>IF(C246="","", SUMIFS(VENTAS!$F$5:$F1000,VENTAS!$D$5:$D1000,B246))</f>
        <v/>
      </c>
      <c r="F246" s="189" t="str">
        <f t="shared" si="3"/>
        <v/>
      </c>
      <c r="G246" s="189" t="str">
        <f>IF(B246="","",COUNTIFS(COMPRAS!$E$5:$E1000,B246))</f>
        <v/>
      </c>
      <c r="H246" s="304"/>
      <c r="I246" s="194" t="str">
        <f>IFERROR(IF(B246="","",AVERAGEIFS(VENTAS!$G$5:$G1000,VENTAS!$D$5:$D1000,B246)),0)</f>
        <v/>
      </c>
      <c r="J246" s="194" t="str">
        <f>IFERROR(IF(C246="","",AVERAGEIFS(COMPRAS!$T$5:$T1000,COMPRAS!$E$5:$E1000,B246)),0)</f>
        <v/>
      </c>
      <c r="K246" s="194">
        <f t="shared" si="5"/>
        <v>0</v>
      </c>
      <c r="L246" s="194" t="str">
        <f t="shared" si="6"/>
        <v/>
      </c>
      <c r="M246" s="304" t="str">
        <f t="shared" si="7"/>
        <v/>
      </c>
      <c r="N246" s="194">
        <f t="shared" si="8"/>
        <v>0</v>
      </c>
      <c r="O246" s="194">
        <f t="shared" si="9"/>
        <v>0</v>
      </c>
    </row>
    <row r="247">
      <c r="C247" s="189" t="str">
        <f t="array" ref="C247">IF(B247="","",XLOOKUP(B247,DATOS!D248:D1000,DATOS!C248:C1000,0,0,1))</f>
        <v/>
      </c>
      <c r="D247" s="189" t="str">
        <f>IF(B247="","", SUMIFS(COMPRAS!$G$5:$G1000,COMPRAS!$E$5:$E1000,B247))</f>
        <v/>
      </c>
      <c r="E247" s="189" t="str">
        <f>IF(C247="","", SUMIFS(VENTAS!$F$5:$F1000,VENTAS!$D$5:$D1000,B247))</f>
        <v/>
      </c>
      <c r="F247" s="189" t="str">
        <f t="shared" si="3"/>
        <v/>
      </c>
      <c r="G247" s="189" t="str">
        <f>IF(B247="","",COUNTIFS(COMPRAS!$E$5:$E1000,B247))</f>
        <v/>
      </c>
      <c r="H247" s="304"/>
      <c r="I247" s="194" t="str">
        <f>IFERROR(IF(B247="","",AVERAGEIFS(VENTAS!$G$5:$G1000,VENTAS!$D$5:$D1000,B247)),0)</f>
        <v/>
      </c>
      <c r="J247" s="194" t="str">
        <f>IFERROR(IF(C247="","",AVERAGEIFS(COMPRAS!$T$5:$T1000,COMPRAS!$E$5:$E1000,B247)),0)</f>
        <v/>
      </c>
      <c r="K247" s="194">
        <f t="shared" si="5"/>
        <v>0</v>
      </c>
      <c r="L247" s="194" t="str">
        <f t="shared" si="6"/>
        <v/>
      </c>
      <c r="M247" s="304" t="str">
        <f t="shared" si="7"/>
        <v/>
      </c>
      <c r="N247" s="194">
        <f t="shared" si="8"/>
        <v>0</v>
      </c>
      <c r="O247" s="194">
        <f t="shared" si="9"/>
        <v>0</v>
      </c>
    </row>
    <row r="248">
      <c r="C248" s="189" t="str">
        <f t="array" ref="C248">IF(B248="","",XLOOKUP(B248,DATOS!D249:D1000,DATOS!C249:C1000,0,0,1))</f>
        <v/>
      </c>
      <c r="D248" s="189" t="str">
        <f>IF(B248="","", SUMIFS(COMPRAS!$G$5:$G1000,COMPRAS!$E$5:$E1000,B248))</f>
        <v/>
      </c>
      <c r="E248" s="189" t="str">
        <f>IF(C248="","", SUMIFS(VENTAS!$F$5:$F1000,VENTAS!$D$5:$D1000,B248))</f>
        <v/>
      </c>
      <c r="F248" s="189" t="str">
        <f t="shared" si="3"/>
        <v/>
      </c>
      <c r="G248" s="189" t="str">
        <f>IF(B248="","",COUNTIFS(COMPRAS!$E$5:$E1000,B248))</f>
        <v/>
      </c>
      <c r="H248" s="304"/>
      <c r="I248" s="194" t="str">
        <f>IFERROR(IF(B248="","",AVERAGEIFS(VENTAS!$G$5:$G1000,VENTAS!$D$5:$D1000,B248)),0)</f>
        <v/>
      </c>
      <c r="J248" s="194" t="str">
        <f>IFERROR(IF(C248="","",AVERAGEIFS(COMPRAS!$T$5:$T1000,COMPRAS!$E$5:$E1000,B248)),0)</f>
        <v/>
      </c>
      <c r="K248" s="194">
        <f t="shared" si="5"/>
        <v>0</v>
      </c>
      <c r="L248" s="194" t="str">
        <f t="shared" si="6"/>
        <v/>
      </c>
      <c r="M248" s="304" t="str">
        <f t="shared" si="7"/>
        <v/>
      </c>
      <c r="N248" s="194">
        <f t="shared" si="8"/>
        <v>0</v>
      </c>
      <c r="O248" s="194">
        <f t="shared" si="9"/>
        <v>0</v>
      </c>
    </row>
    <row r="249">
      <c r="C249" s="189" t="str">
        <f t="array" ref="C249">IF(B249="","",XLOOKUP(B249,DATOS!D250:D1000,DATOS!C250:C1000,0,0,1))</f>
        <v/>
      </c>
      <c r="D249" s="189" t="str">
        <f>IF(B249="","", SUMIFS(COMPRAS!$G$5:$G1000,COMPRAS!$E$5:$E1000,B249))</f>
        <v/>
      </c>
      <c r="E249" s="189" t="str">
        <f>IF(C249="","", SUMIFS(VENTAS!$F$5:$F1000,VENTAS!$D$5:$D1000,B249))</f>
        <v/>
      </c>
      <c r="F249" s="189" t="str">
        <f t="shared" si="3"/>
        <v/>
      </c>
      <c r="G249" s="189" t="str">
        <f>IF(B249="","",COUNTIFS(COMPRAS!$E$5:$E1000,B249))</f>
        <v/>
      </c>
      <c r="H249" s="304"/>
      <c r="I249" s="194" t="str">
        <f>IFERROR(IF(B249="","",AVERAGEIFS(VENTAS!$G$5:$G1000,VENTAS!$D$5:$D1000,B249)),0)</f>
        <v/>
      </c>
      <c r="J249" s="194" t="str">
        <f>IFERROR(IF(C249="","",AVERAGEIFS(COMPRAS!$T$5:$T1000,COMPRAS!$E$5:$E1000,B249)),0)</f>
        <v/>
      </c>
      <c r="K249" s="194">
        <f t="shared" si="5"/>
        <v>0</v>
      </c>
      <c r="L249" s="194" t="str">
        <f t="shared" si="6"/>
        <v/>
      </c>
      <c r="M249" s="304" t="str">
        <f t="shared" si="7"/>
        <v/>
      </c>
      <c r="N249" s="194">
        <f t="shared" si="8"/>
        <v>0</v>
      </c>
      <c r="O249" s="194">
        <f t="shared" si="9"/>
        <v>0</v>
      </c>
    </row>
    <row r="250">
      <c r="C250" s="189" t="str">
        <f t="array" ref="C250">IF(B250="","",XLOOKUP(B250,DATOS!D251:D1000,DATOS!C251:C1000,0,0,1))</f>
        <v/>
      </c>
      <c r="D250" s="189" t="str">
        <f>IF(B250="","", SUMIFS(COMPRAS!$G$5:$G1000,COMPRAS!$E$5:$E1000,B250))</f>
        <v/>
      </c>
      <c r="E250" s="189" t="str">
        <f>IF(C250="","", SUMIFS(VENTAS!$F$5:$F1000,VENTAS!$D$5:$D1000,B250))</f>
        <v/>
      </c>
      <c r="F250" s="189" t="str">
        <f t="shared" si="3"/>
        <v/>
      </c>
      <c r="G250" s="189" t="str">
        <f>IF(B250="","",COUNTIFS(COMPRAS!$E$5:$E1000,B250))</f>
        <v/>
      </c>
      <c r="H250" s="304"/>
      <c r="I250" s="194" t="str">
        <f>IFERROR(IF(B250="","",AVERAGEIFS(VENTAS!$G$5:$G1000,VENTAS!$D$5:$D1000,B250)),0)</f>
        <v/>
      </c>
      <c r="J250" s="194" t="str">
        <f>IFERROR(IF(C250="","",AVERAGEIFS(COMPRAS!$T$5:$T1000,COMPRAS!$E$5:$E1000,B250)),0)</f>
        <v/>
      </c>
      <c r="K250" s="194">
        <f t="shared" si="5"/>
        <v>0</v>
      </c>
      <c r="L250" s="194" t="str">
        <f t="shared" si="6"/>
        <v/>
      </c>
      <c r="M250" s="304" t="str">
        <f t="shared" si="7"/>
        <v/>
      </c>
      <c r="N250" s="194">
        <f t="shared" si="8"/>
        <v>0</v>
      </c>
      <c r="O250" s="194">
        <f t="shared" si="9"/>
        <v>0</v>
      </c>
    </row>
    <row r="251">
      <c r="C251" s="189" t="str">
        <f t="array" ref="C251">IF(B251="","",XLOOKUP(B251,DATOS!D252:D1000,DATOS!C252:C1000,0,0,1))</f>
        <v/>
      </c>
      <c r="D251" s="189" t="str">
        <f>IF(B251="","", SUMIFS(COMPRAS!$G$5:$G1000,COMPRAS!$E$5:$E1000,B251))</f>
        <v/>
      </c>
      <c r="E251" s="189" t="str">
        <f>IF(C251="","", SUMIFS(VENTAS!$F$5:$F1000,VENTAS!$D$5:$D1000,B251))</f>
        <v/>
      </c>
      <c r="F251" s="189" t="str">
        <f t="shared" si="3"/>
        <v/>
      </c>
      <c r="G251" s="189" t="str">
        <f>IF(B251="","",COUNTIFS(COMPRAS!$E$5:$E1000,B251))</f>
        <v/>
      </c>
      <c r="H251" s="304"/>
      <c r="I251" s="194" t="str">
        <f>IFERROR(IF(B251="","",AVERAGEIFS(VENTAS!$G$5:$G1000,VENTAS!$D$5:$D1000,B251)),0)</f>
        <v/>
      </c>
      <c r="J251" s="194" t="str">
        <f>IFERROR(IF(C251="","",AVERAGEIFS(COMPRAS!$T$5:$T1000,COMPRAS!$E$5:$E1000,B251)),0)</f>
        <v/>
      </c>
      <c r="K251" s="194">
        <f t="shared" si="5"/>
        <v>0</v>
      </c>
      <c r="L251" s="194" t="str">
        <f t="shared" si="6"/>
        <v/>
      </c>
      <c r="M251" s="304" t="str">
        <f t="shared" si="7"/>
        <v/>
      </c>
      <c r="N251" s="194">
        <f t="shared" si="8"/>
        <v>0</v>
      </c>
      <c r="O251" s="194">
        <f t="shared" si="9"/>
        <v>0</v>
      </c>
    </row>
    <row r="252">
      <c r="C252" s="189" t="str">
        <f t="array" ref="C252">IF(B252="","",XLOOKUP(B252,DATOS!D253:D1000,DATOS!C253:C1000,0,0,1))</f>
        <v/>
      </c>
      <c r="D252" s="189" t="str">
        <f>IF(B252="","", SUMIFS(COMPRAS!$G$5:$G1000,COMPRAS!$E$5:$E1000,B252))</f>
        <v/>
      </c>
      <c r="E252" s="189" t="str">
        <f>IF(C252="","", SUMIFS(VENTAS!$F$5:$F1000,VENTAS!$D$5:$D1000,B252))</f>
        <v/>
      </c>
      <c r="F252" s="189" t="str">
        <f t="shared" si="3"/>
        <v/>
      </c>
      <c r="G252" s="189" t="str">
        <f>IF(B252="","",COUNTIFS(COMPRAS!$E$5:$E1000,B252))</f>
        <v/>
      </c>
      <c r="H252" s="304"/>
      <c r="I252" s="194" t="str">
        <f>IFERROR(IF(B252="","",AVERAGEIFS(VENTAS!$G$5:$G1000,VENTAS!$D$5:$D1000,B252)),0)</f>
        <v/>
      </c>
      <c r="J252" s="194" t="str">
        <f>IFERROR(IF(C252="","",AVERAGEIFS(COMPRAS!$T$5:$T1000,COMPRAS!$E$5:$E1000,B252)),0)</f>
        <v/>
      </c>
      <c r="K252" s="194">
        <f t="shared" si="5"/>
        <v>0</v>
      </c>
      <c r="L252" s="194" t="str">
        <f t="shared" si="6"/>
        <v/>
      </c>
      <c r="M252" s="304" t="str">
        <f t="shared" si="7"/>
        <v/>
      </c>
      <c r="N252" s="194">
        <f t="shared" si="8"/>
        <v>0</v>
      </c>
      <c r="O252" s="194">
        <f t="shared" si="9"/>
        <v>0</v>
      </c>
    </row>
    <row r="253">
      <c r="C253" s="189" t="str">
        <f t="array" ref="C253">IF(B253="","",XLOOKUP(B253,DATOS!D254:D1000,DATOS!C254:C1000,0,0,1))</f>
        <v/>
      </c>
      <c r="D253" s="189" t="str">
        <f>IF(B253="","", SUMIFS(COMPRAS!$G$5:$G1000,COMPRAS!$E$5:$E1000,B253))</f>
        <v/>
      </c>
      <c r="E253" s="189" t="str">
        <f>IF(C253="","", SUMIFS(VENTAS!$F$5:$F1000,VENTAS!$D$5:$D1000,B253))</f>
        <v/>
      </c>
      <c r="F253" s="189" t="str">
        <f t="shared" si="3"/>
        <v/>
      </c>
      <c r="G253" s="189" t="str">
        <f>IF(B253="","",COUNTIFS(COMPRAS!$E$5:$E1000,B253))</f>
        <v/>
      </c>
      <c r="H253" s="304"/>
      <c r="I253" s="194" t="str">
        <f>IFERROR(IF(B253="","",AVERAGEIFS(VENTAS!$G$5:$G1000,VENTAS!$D$5:$D1000,B253)),0)</f>
        <v/>
      </c>
      <c r="J253" s="194" t="str">
        <f>IFERROR(IF(C253="","",AVERAGEIFS(COMPRAS!$T$5:$T1000,COMPRAS!$E$5:$E1000,B253)),0)</f>
        <v/>
      </c>
      <c r="K253" s="194">
        <f t="shared" si="5"/>
        <v>0</v>
      </c>
      <c r="L253" s="194" t="str">
        <f t="shared" si="6"/>
        <v/>
      </c>
      <c r="M253" s="304" t="str">
        <f t="shared" si="7"/>
        <v/>
      </c>
      <c r="N253" s="194">
        <f t="shared" si="8"/>
        <v>0</v>
      </c>
      <c r="O253" s="194">
        <f t="shared" si="9"/>
        <v>0</v>
      </c>
    </row>
    <row r="254">
      <c r="C254" s="189" t="str">
        <f t="array" ref="C254">IF(B254="","",XLOOKUP(B254,DATOS!D255:D1000,DATOS!C255:C1000,0,0,1))</f>
        <v/>
      </c>
      <c r="D254" s="189" t="str">
        <f>IF(B254="","", SUMIFS(COMPRAS!$G$5:$G1000,COMPRAS!$E$5:$E1000,B254))</f>
        <v/>
      </c>
      <c r="E254" s="189" t="str">
        <f>IF(C254="","", SUMIFS(VENTAS!$F$5:$F1000,VENTAS!$D$5:$D1000,B254))</f>
        <v/>
      </c>
      <c r="F254" s="189" t="str">
        <f t="shared" si="3"/>
        <v/>
      </c>
      <c r="G254" s="189" t="str">
        <f>IF(B254="","",COUNTIFS(COMPRAS!$E$5:$E1000,B254))</f>
        <v/>
      </c>
      <c r="H254" s="304"/>
      <c r="I254" s="194" t="str">
        <f>IFERROR(IF(B254="","",AVERAGEIFS(VENTAS!$G$5:$G1000,VENTAS!$D$5:$D1000,B254)),0)</f>
        <v/>
      </c>
      <c r="J254" s="194" t="str">
        <f>IFERROR(IF(C254="","",AVERAGEIFS(COMPRAS!$T$5:$T1000,COMPRAS!$E$5:$E1000,B254)),0)</f>
        <v/>
      </c>
      <c r="K254" s="194">
        <f t="shared" si="5"/>
        <v>0</v>
      </c>
      <c r="L254" s="194" t="str">
        <f t="shared" si="6"/>
        <v/>
      </c>
      <c r="M254" s="304" t="str">
        <f t="shared" si="7"/>
        <v/>
      </c>
      <c r="N254" s="194">
        <f t="shared" si="8"/>
        <v>0</v>
      </c>
      <c r="O254" s="194">
        <f t="shared" si="9"/>
        <v>0</v>
      </c>
    </row>
    <row r="255">
      <c r="C255" s="189" t="str">
        <f t="array" ref="C255">IF(B255="","",XLOOKUP(B255,DATOS!D256:D1000,DATOS!C256:C1000,0,0,1))</f>
        <v/>
      </c>
      <c r="D255" s="189" t="str">
        <f>IF(B255="","", SUMIFS(COMPRAS!$G$5:$G1000,COMPRAS!$E$5:$E1000,B255))</f>
        <v/>
      </c>
      <c r="E255" s="189" t="str">
        <f>IF(C255="","", SUMIFS(VENTAS!$F$5:$F1000,VENTAS!$D$5:$D1000,B255))</f>
        <v/>
      </c>
      <c r="F255" s="189" t="str">
        <f t="shared" si="3"/>
        <v/>
      </c>
      <c r="G255" s="189" t="str">
        <f>IF(B255="","",COUNTIFS(COMPRAS!$E$5:$E1000,B255))</f>
        <v/>
      </c>
      <c r="H255" s="304"/>
      <c r="I255" s="194" t="str">
        <f>IFERROR(IF(B255="","",AVERAGEIFS(VENTAS!$G$5:$G1000,VENTAS!$D$5:$D1000,B255)),0)</f>
        <v/>
      </c>
      <c r="J255" s="194" t="str">
        <f>IFERROR(IF(C255="","",AVERAGEIFS(COMPRAS!$T$5:$T1000,COMPRAS!$E$5:$E1000,B255)),0)</f>
        <v/>
      </c>
      <c r="K255" s="194">
        <f t="shared" si="5"/>
        <v>0</v>
      </c>
      <c r="L255" s="194" t="str">
        <f t="shared" si="6"/>
        <v/>
      </c>
      <c r="M255" s="304" t="str">
        <f t="shared" si="7"/>
        <v/>
      </c>
      <c r="N255" s="194">
        <f t="shared" si="8"/>
        <v>0</v>
      </c>
      <c r="O255" s="194">
        <f t="shared" si="9"/>
        <v>0</v>
      </c>
    </row>
    <row r="256">
      <c r="C256" s="189" t="str">
        <f t="array" ref="C256">IF(B256="","",XLOOKUP(B256,DATOS!D257:D1000,DATOS!C257:C1000,0,0,1))</f>
        <v/>
      </c>
      <c r="D256" s="189" t="str">
        <f>IF(B256="","", SUMIFS(COMPRAS!$G$5:$G1000,COMPRAS!$E$5:$E1000,B256))</f>
        <v/>
      </c>
      <c r="E256" s="189" t="str">
        <f>IF(C256="","", SUMIFS(VENTAS!$F$5:$F1000,VENTAS!$D$5:$D1000,B256))</f>
        <v/>
      </c>
      <c r="F256" s="189" t="str">
        <f t="shared" si="3"/>
        <v/>
      </c>
      <c r="G256" s="189" t="str">
        <f>IF(B256="","",COUNTIFS(COMPRAS!$E$5:$E1000,B256))</f>
        <v/>
      </c>
      <c r="H256" s="304"/>
      <c r="I256" s="194" t="str">
        <f>IFERROR(IF(B256="","",AVERAGEIFS(VENTAS!$G$5:$G1000,VENTAS!$D$5:$D1000,B256)),0)</f>
        <v/>
      </c>
      <c r="J256" s="194" t="str">
        <f>IFERROR(IF(C256="","",AVERAGEIFS(COMPRAS!$T$5:$T1000,COMPRAS!$E$5:$E1000,B256)),0)</f>
        <v/>
      </c>
      <c r="K256" s="194">
        <f t="shared" si="5"/>
        <v>0</v>
      </c>
      <c r="L256" s="194" t="str">
        <f t="shared" si="6"/>
        <v/>
      </c>
      <c r="M256" s="304" t="str">
        <f t="shared" si="7"/>
        <v/>
      </c>
      <c r="N256" s="194">
        <f t="shared" si="8"/>
        <v>0</v>
      </c>
      <c r="O256" s="194">
        <f t="shared" si="9"/>
        <v>0</v>
      </c>
    </row>
    <row r="257">
      <c r="C257" s="189" t="str">
        <f t="array" ref="C257">IF(B257="","",XLOOKUP(B257,DATOS!D258:D1000,DATOS!C258:C1000,0,0,1))</f>
        <v/>
      </c>
      <c r="D257" s="189" t="str">
        <f>IF(B257="","", SUMIFS(COMPRAS!$G$5:$G1000,COMPRAS!$E$5:$E1000,B257))</f>
        <v/>
      </c>
      <c r="E257" s="189" t="str">
        <f>IF(C257="","", SUMIFS(VENTAS!$F$5:$F1000,VENTAS!$D$5:$D1000,B257))</f>
        <v/>
      </c>
      <c r="F257" s="189" t="str">
        <f t="shared" si="3"/>
        <v/>
      </c>
      <c r="G257" s="189" t="str">
        <f>IF(B257="","",COUNTIFS(COMPRAS!$E$5:$E1000,B257))</f>
        <v/>
      </c>
      <c r="H257" s="304"/>
      <c r="I257" s="194" t="str">
        <f>IFERROR(IF(B257="","",AVERAGEIFS(VENTAS!$G$5:$G1000,VENTAS!$D$5:$D1000,B257)),0)</f>
        <v/>
      </c>
      <c r="J257" s="194" t="str">
        <f>IFERROR(IF(C257="","",AVERAGEIFS(COMPRAS!$T$5:$T1000,COMPRAS!$E$5:$E1000,B257)),0)</f>
        <v/>
      </c>
      <c r="K257" s="194">
        <f t="shared" si="5"/>
        <v>0</v>
      </c>
      <c r="L257" s="194" t="str">
        <f t="shared" si="6"/>
        <v/>
      </c>
      <c r="M257" s="304" t="str">
        <f t="shared" si="7"/>
        <v/>
      </c>
      <c r="N257" s="194">
        <f t="shared" si="8"/>
        <v>0</v>
      </c>
      <c r="O257" s="194">
        <f t="shared" si="9"/>
        <v>0</v>
      </c>
    </row>
    <row r="258">
      <c r="C258" s="189" t="str">
        <f t="array" ref="C258">IF(B258="","",XLOOKUP(B258,DATOS!D259:D1000,DATOS!C259:C1000,0,0,1))</f>
        <v/>
      </c>
      <c r="D258" s="189" t="str">
        <f>IF(B258="","", SUMIFS(COMPRAS!$G$5:$G1000,COMPRAS!$E$5:$E1000,B258))</f>
        <v/>
      </c>
      <c r="E258" s="189" t="str">
        <f>IF(C258="","", SUMIFS(VENTAS!$F$5:$F1000,VENTAS!$D$5:$D1000,B258))</f>
        <v/>
      </c>
      <c r="F258" s="189" t="str">
        <f t="shared" si="3"/>
        <v/>
      </c>
      <c r="G258" s="189" t="str">
        <f>IF(B258="","",COUNTIFS(COMPRAS!$E$5:$E1000,B258))</f>
        <v/>
      </c>
      <c r="H258" s="304"/>
      <c r="I258" s="194" t="str">
        <f>IFERROR(IF(B258="","",AVERAGEIFS(VENTAS!$G$5:$G1000,VENTAS!$D$5:$D1000,B258)),0)</f>
        <v/>
      </c>
      <c r="J258" s="194" t="str">
        <f>IFERROR(IF(C258="","",AVERAGEIFS(COMPRAS!$T$5:$T1000,COMPRAS!$E$5:$E1000,B258)),0)</f>
        <v/>
      </c>
      <c r="K258" s="194">
        <f t="shared" si="5"/>
        <v>0</v>
      </c>
      <c r="L258" s="194" t="str">
        <f t="shared" si="6"/>
        <v/>
      </c>
      <c r="M258" s="304" t="str">
        <f t="shared" si="7"/>
        <v/>
      </c>
      <c r="N258" s="194">
        <f t="shared" si="8"/>
        <v>0</v>
      </c>
      <c r="O258" s="194">
        <f t="shared" si="9"/>
        <v>0</v>
      </c>
    </row>
    <row r="259">
      <c r="C259" s="189" t="str">
        <f t="array" ref="C259">IF(B259="","",XLOOKUP(B259,DATOS!D260:D1000,DATOS!C260:C1000,0,0,1))</f>
        <v/>
      </c>
      <c r="D259" s="189" t="str">
        <f>IF(B259="","", SUMIFS(COMPRAS!$G$5:$G1000,COMPRAS!$E$5:$E1000,B259))</f>
        <v/>
      </c>
      <c r="E259" s="189" t="str">
        <f>IF(C259="","", SUMIFS(VENTAS!$F$5:$F1000,VENTAS!$D$5:$D1000,B259))</f>
        <v/>
      </c>
      <c r="F259" s="189" t="str">
        <f t="shared" si="3"/>
        <v/>
      </c>
      <c r="G259" s="189" t="str">
        <f>IF(B259="","",COUNTIFS(COMPRAS!$E$5:$E1000,B259))</f>
        <v/>
      </c>
      <c r="H259" s="304"/>
      <c r="I259" s="194" t="str">
        <f>IFERROR(IF(B259="","",AVERAGEIFS(VENTAS!$G$5:$G1000,VENTAS!$D$5:$D1000,B259)),0)</f>
        <v/>
      </c>
      <c r="J259" s="194" t="str">
        <f>IFERROR(IF(C259="","",AVERAGEIFS(COMPRAS!$T$5:$T1000,COMPRAS!$E$5:$E1000,B259)),0)</f>
        <v/>
      </c>
      <c r="K259" s="194">
        <f t="shared" si="5"/>
        <v>0</v>
      </c>
      <c r="L259" s="194" t="str">
        <f t="shared" si="6"/>
        <v/>
      </c>
      <c r="M259" s="304" t="str">
        <f t="shared" si="7"/>
        <v/>
      </c>
      <c r="N259" s="194">
        <f t="shared" si="8"/>
        <v>0</v>
      </c>
      <c r="O259" s="194">
        <f t="shared" si="9"/>
        <v>0</v>
      </c>
    </row>
    <row r="260">
      <c r="C260" s="189" t="str">
        <f t="array" ref="C260">IF(B260="","",XLOOKUP(B260,DATOS!D261:D1000,DATOS!C261:C1000,0,0,1))</f>
        <v/>
      </c>
      <c r="D260" s="189" t="str">
        <f>IF(B260="","", SUMIFS(COMPRAS!$G$5:$G1000,COMPRAS!$E$5:$E1000,B260))</f>
        <v/>
      </c>
      <c r="E260" s="189" t="str">
        <f>IF(C260="","", SUMIFS(VENTAS!$F$5:$F1000,VENTAS!$D$5:$D1000,B260))</f>
        <v/>
      </c>
      <c r="F260" s="189" t="str">
        <f t="shared" si="3"/>
        <v/>
      </c>
      <c r="G260" s="189" t="str">
        <f>IF(B260="","",COUNTIFS(COMPRAS!$E$5:$E1000,B260))</f>
        <v/>
      </c>
      <c r="H260" s="304"/>
      <c r="I260" s="194" t="str">
        <f>IFERROR(IF(B260="","",AVERAGEIFS(VENTAS!$G$5:$G1000,VENTAS!$D$5:$D1000,B260)),0)</f>
        <v/>
      </c>
      <c r="J260" s="194" t="str">
        <f>IFERROR(IF(C260="","",AVERAGEIFS(COMPRAS!$T$5:$T1000,COMPRAS!$E$5:$E1000,B260)),0)</f>
        <v/>
      </c>
      <c r="K260" s="194">
        <f t="shared" si="5"/>
        <v>0</v>
      </c>
      <c r="L260" s="194" t="str">
        <f t="shared" si="6"/>
        <v/>
      </c>
      <c r="M260" s="304" t="str">
        <f t="shared" si="7"/>
        <v/>
      </c>
      <c r="N260" s="194">
        <f t="shared" si="8"/>
        <v>0</v>
      </c>
      <c r="O260" s="194">
        <f t="shared" si="9"/>
        <v>0</v>
      </c>
    </row>
    <row r="261">
      <c r="C261" s="189" t="str">
        <f t="array" ref="C261">IF(B261="","",XLOOKUP(B261,DATOS!D262:D1000,DATOS!C262:C1000,0,0,1))</f>
        <v/>
      </c>
      <c r="D261" s="189" t="str">
        <f>IF(B261="","", SUMIFS(COMPRAS!$G$5:$G1000,COMPRAS!$E$5:$E1000,B261))</f>
        <v/>
      </c>
      <c r="E261" s="189" t="str">
        <f>IF(C261="","", SUMIFS(VENTAS!$F$5:$F1000,VENTAS!$D$5:$D1000,B261))</f>
        <v/>
      </c>
      <c r="F261" s="189" t="str">
        <f t="shared" si="3"/>
        <v/>
      </c>
      <c r="G261" s="189" t="str">
        <f>IF(B261="","",COUNTIFS(COMPRAS!$E$5:$E1000,B261))</f>
        <v/>
      </c>
      <c r="H261" s="304"/>
      <c r="I261" s="194" t="str">
        <f>IFERROR(IF(B261="","",AVERAGEIFS(VENTAS!$G$5:$G1000,VENTAS!$D$5:$D1000,B261)),0)</f>
        <v/>
      </c>
      <c r="J261" s="194" t="str">
        <f>IFERROR(IF(C261="","",AVERAGEIFS(COMPRAS!$T$5:$T1000,COMPRAS!$E$5:$E1000,B261)),0)</f>
        <v/>
      </c>
      <c r="K261" s="194">
        <f t="shared" si="5"/>
        <v>0</v>
      </c>
      <c r="L261" s="194" t="str">
        <f t="shared" si="6"/>
        <v/>
      </c>
      <c r="M261" s="304" t="str">
        <f t="shared" si="7"/>
        <v/>
      </c>
      <c r="N261" s="194">
        <f t="shared" si="8"/>
        <v>0</v>
      </c>
      <c r="O261" s="194">
        <f t="shared" si="9"/>
        <v>0</v>
      </c>
    </row>
    <row r="262">
      <c r="C262" s="189" t="str">
        <f t="array" ref="C262">IF(B262="","",XLOOKUP(B262,DATOS!D263:D1000,DATOS!C263:C1000,0,0,1))</f>
        <v/>
      </c>
      <c r="D262" s="189" t="str">
        <f>IF(B262="","", SUMIFS(COMPRAS!$G$5:$G1000,COMPRAS!$E$5:$E1000,B262))</f>
        <v/>
      </c>
      <c r="E262" s="189" t="str">
        <f>IF(C262="","", SUMIFS(VENTAS!$F$5:$F1000,VENTAS!$D$5:$D1000,B262))</f>
        <v/>
      </c>
      <c r="F262" s="189" t="str">
        <f t="shared" si="3"/>
        <v/>
      </c>
      <c r="G262" s="189" t="str">
        <f>IF(B262="","",COUNTIFS(COMPRAS!$E$5:$E1000,B262))</f>
        <v/>
      </c>
      <c r="H262" s="304"/>
      <c r="I262" s="194" t="str">
        <f>IFERROR(IF(B262="","",AVERAGEIFS(VENTAS!$G$5:$G1000,VENTAS!$D$5:$D1000,B262)),0)</f>
        <v/>
      </c>
      <c r="J262" s="194" t="str">
        <f>IFERROR(IF(C262="","",AVERAGEIFS(COMPRAS!$T$5:$T1000,COMPRAS!$E$5:$E1000,B262)),0)</f>
        <v/>
      </c>
      <c r="K262" s="194">
        <f t="shared" si="5"/>
        <v>0</v>
      </c>
      <c r="L262" s="194" t="str">
        <f t="shared" si="6"/>
        <v/>
      </c>
      <c r="M262" s="304" t="str">
        <f t="shared" si="7"/>
        <v/>
      </c>
      <c r="N262" s="194">
        <f t="shared" si="8"/>
        <v>0</v>
      </c>
      <c r="O262" s="194">
        <f t="shared" si="9"/>
        <v>0</v>
      </c>
    </row>
    <row r="263">
      <c r="C263" s="189" t="str">
        <f t="array" ref="C263">IF(B263="","",XLOOKUP(B263,DATOS!D264:D1000,DATOS!C264:C1000,0,0,1))</f>
        <v/>
      </c>
      <c r="D263" s="189" t="str">
        <f>IF(B263="","", SUMIFS(COMPRAS!$G$5:$G1000,COMPRAS!$E$5:$E1000,B263))</f>
        <v/>
      </c>
      <c r="E263" s="189" t="str">
        <f>IF(C263="","", SUMIFS(VENTAS!$F$5:$F1000,VENTAS!$D$5:$D1000,B263))</f>
        <v/>
      </c>
      <c r="F263" s="189" t="str">
        <f t="shared" si="3"/>
        <v/>
      </c>
      <c r="G263" s="189" t="str">
        <f>IF(B263="","",COUNTIFS(COMPRAS!$E$5:$E1000,B263))</f>
        <v/>
      </c>
      <c r="H263" s="304"/>
      <c r="I263" s="194" t="str">
        <f>IFERROR(IF(B263="","",AVERAGEIFS(VENTAS!$G$5:$G1000,VENTAS!$D$5:$D1000,B263)),0)</f>
        <v/>
      </c>
      <c r="J263" s="194" t="str">
        <f>IFERROR(IF(C263="","",AVERAGEIFS(COMPRAS!$T$5:$T1000,COMPRAS!$E$5:$E1000,B263)),0)</f>
        <v/>
      </c>
      <c r="K263" s="194">
        <f t="shared" si="5"/>
        <v>0</v>
      </c>
      <c r="L263" s="194" t="str">
        <f t="shared" si="6"/>
        <v/>
      </c>
      <c r="M263" s="304" t="str">
        <f t="shared" si="7"/>
        <v/>
      </c>
      <c r="N263" s="194">
        <f t="shared" si="8"/>
        <v>0</v>
      </c>
      <c r="O263" s="194">
        <f t="shared" si="9"/>
        <v>0</v>
      </c>
    </row>
    <row r="264">
      <c r="C264" s="189" t="str">
        <f t="array" ref="C264">IF(B264="","",XLOOKUP(B264,DATOS!D265:D1000,DATOS!C265:C1000,0,0,1))</f>
        <v/>
      </c>
      <c r="D264" s="189" t="str">
        <f>IF(B264="","", SUMIFS(COMPRAS!$G$5:$G1000,COMPRAS!$E$5:$E1000,B264))</f>
        <v/>
      </c>
      <c r="E264" s="189" t="str">
        <f>IF(C264="","", SUMIFS(VENTAS!$F$5:$F1000,VENTAS!$D$5:$D1000,B264))</f>
        <v/>
      </c>
      <c r="F264" s="189" t="str">
        <f t="shared" si="3"/>
        <v/>
      </c>
      <c r="G264" s="189" t="str">
        <f>IF(B264="","",COUNTIFS(COMPRAS!$E$5:$E1000,B264))</f>
        <v/>
      </c>
      <c r="H264" s="304"/>
      <c r="I264" s="194" t="str">
        <f>IFERROR(IF(B264="","",AVERAGEIFS(VENTAS!$G$5:$G1000,VENTAS!$D$5:$D1000,B264)),0)</f>
        <v/>
      </c>
      <c r="J264" s="194" t="str">
        <f>IFERROR(IF(C264="","",AVERAGEIFS(COMPRAS!$T$5:$T1000,COMPRAS!$E$5:$E1000,B264)),0)</f>
        <v/>
      </c>
      <c r="K264" s="194">
        <f t="shared" si="5"/>
        <v>0</v>
      </c>
      <c r="L264" s="194" t="str">
        <f t="shared" si="6"/>
        <v/>
      </c>
      <c r="M264" s="304" t="str">
        <f t="shared" si="7"/>
        <v/>
      </c>
      <c r="N264" s="194">
        <f t="shared" si="8"/>
        <v>0</v>
      </c>
      <c r="O264" s="194">
        <f t="shared" si="9"/>
        <v>0</v>
      </c>
    </row>
    <row r="265">
      <c r="C265" s="189" t="str">
        <f t="array" ref="C265">IF(B265="","",XLOOKUP(B265,DATOS!D266:D1000,DATOS!C266:C1000,0,0,1))</f>
        <v/>
      </c>
      <c r="D265" s="189" t="str">
        <f>IF(B265="","", SUMIFS(COMPRAS!$G$5:$G1000,COMPRAS!$E$5:$E1000,B265))</f>
        <v/>
      </c>
      <c r="E265" s="189" t="str">
        <f>IF(C265="","", SUMIFS(VENTAS!$F$5:$F1000,VENTAS!$D$5:$D1000,B265))</f>
        <v/>
      </c>
      <c r="F265" s="189" t="str">
        <f t="shared" si="3"/>
        <v/>
      </c>
      <c r="G265" s="189" t="str">
        <f>IF(B265="","",COUNTIFS(COMPRAS!$E$5:$E1000,B265))</f>
        <v/>
      </c>
      <c r="H265" s="304"/>
      <c r="I265" s="194" t="str">
        <f>IFERROR(IF(B265="","",AVERAGEIFS(VENTAS!$G$5:$G1000,VENTAS!$D$5:$D1000,B265)),0)</f>
        <v/>
      </c>
      <c r="J265" s="194" t="str">
        <f>IFERROR(IF(C265="","",AVERAGEIFS(COMPRAS!$T$5:$T1000,COMPRAS!$E$5:$E1000,B265)),0)</f>
        <v/>
      </c>
      <c r="K265" s="194">
        <f t="shared" si="5"/>
        <v>0</v>
      </c>
      <c r="L265" s="194" t="str">
        <f t="shared" si="6"/>
        <v/>
      </c>
      <c r="M265" s="304" t="str">
        <f t="shared" si="7"/>
        <v/>
      </c>
      <c r="N265" s="194">
        <f t="shared" si="8"/>
        <v>0</v>
      </c>
      <c r="O265" s="194">
        <f t="shared" si="9"/>
        <v>0</v>
      </c>
    </row>
    <row r="266">
      <c r="C266" s="189" t="str">
        <f t="array" ref="C266">IF(B266="","",XLOOKUP(B266,DATOS!D267:D1000,DATOS!C267:C1000,0,0,1))</f>
        <v/>
      </c>
      <c r="D266" s="189" t="str">
        <f>IF(B266="","", SUMIFS(COMPRAS!$G$5:$G1000,COMPRAS!$E$5:$E1000,B266))</f>
        <v/>
      </c>
      <c r="E266" s="189" t="str">
        <f>IF(C266="","", SUMIFS(VENTAS!$F$5:$F1000,VENTAS!$D$5:$D1000,B266))</f>
        <v/>
      </c>
      <c r="F266" s="189" t="str">
        <f t="shared" si="3"/>
        <v/>
      </c>
      <c r="G266" s="189" t="str">
        <f>IF(B266="","",COUNTIFS(COMPRAS!$E$5:$E1000,B266))</f>
        <v/>
      </c>
      <c r="H266" s="304"/>
      <c r="I266" s="194" t="str">
        <f>IFERROR(IF(B266="","",AVERAGEIFS(VENTAS!$G$5:$G1000,VENTAS!$D$5:$D1000,B266)),0)</f>
        <v/>
      </c>
      <c r="J266" s="194" t="str">
        <f>IFERROR(IF(C266="","",AVERAGEIFS(COMPRAS!$T$5:$T1000,COMPRAS!$E$5:$E1000,B266)),0)</f>
        <v/>
      </c>
      <c r="K266" s="194">
        <f t="shared" si="5"/>
        <v>0</v>
      </c>
      <c r="L266" s="194" t="str">
        <f t="shared" si="6"/>
        <v/>
      </c>
      <c r="M266" s="304" t="str">
        <f t="shared" si="7"/>
        <v/>
      </c>
      <c r="N266" s="194">
        <f t="shared" si="8"/>
        <v>0</v>
      </c>
      <c r="O266" s="194">
        <f t="shared" si="9"/>
        <v>0</v>
      </c>
    </row>
    <row r="267">
      <c r="C267" s="189" t="str">
        <f t="array" ref="C267">IF(B267="","",XLOOKUP(B267,DATOS!D268:D1000,DATOS!C268:C1000,0,0,1))</f>
        <v/>
      </c>
      <c r="D267" s="189" t="str">
        <f>IF(B267="","", SUMIFS(COMPRAS!$G$5:$G1000,COMPRAS!$E$5:$E1000,B267))</f>
        <v/>
      </c>
      <c r="E267" s="189" t="str">
        <f>IF(C267="","", SUMIFS(VENTAS!$F$5:$F1000,VENTAS!$D$5:$D1000,B267))</f>
        <v/>
      </c>
      <c r="F267" s="189" t="str">
        <f t="shared" si="3"/>
        <v/>
      </c>
      <c r="G267" s="189" t="str">
        <f>IF(B267="","",COUNTIFS(COMPRAS!$E$5:$E1000,B267))</f>
        <v/>
      </c>
      <c r="H267" s="304"/>
      <c r="I267" s="194" t="str">
        <f>IFERROR(IF(B267="","",AVERAGEIFS(VENTAS!$G$5:$G1000,VENTAS!$D$5:$D1000,B267)),0)</f>
        <v/>
      </c>
      <c r="J267" s="194" t="str">
        <f>IFERROR(IF(C267="","",AVERAGEIFS(COMPRAS!$T$5:$T1000,COMPRAS!$E$5:$E1000,B267)),0)</f>
        <v/>
      </c>
      <c r="K267" s="194">
        <f t="shared" si="5"/>
        <v>0</v>
      </c>
      <c r="L267" s="194" t="str">
        <f t="shared" si="6"/>
        <v/>
      </c>
      <c r="M267" s="304" t="str">
        <f t="shared" si="7"/>
        <v/>
      </c>
      <c r="N267" s="194">
        <f t="shared" si="8"/>
        <v>0</v>
      </c>
      <c r="O267" s="194">
        <f t="shared" si="9"/>
        <v>0</v>
      </c>
    </row>
    <row r="268">
      <c r="C268" s="189" t="str">
        <f t="array" ref="C268">IF(B268="","",XLOOKUP(B268,DATOS!D269:D1000,DATOS!C269:C1000,0,0,1))</f>
        <v/>
      </c>
      <c r="D268" s="189" t="str">
        <f>IF(B268="","", SUMIFS(COMPRAS!$G$5:$G1000,COMPRAS!$E$5:$E1000,B268))</f>
        <v/>
      </c>
      <c r="E268" s="189" t="str">
        <f>IF(C268="","", SUMIFS(VENTAS!$F$5:$F1000,VENTAS!$D$5:$D1000,B268))</f>
        <v/>
      </c>
      <c r="F268" s="189" t="str">
        <f t="shared" si="3"/>
        <v/>
      </c>
      <c r="G268" s="189" t="str">
        <f>IF(B268="","",COUNTIFS(COMPRAS!$E$5:$E1000,B268))</f>
        <v/>
      </c>
      <c r="H268" s="304"/>
      <c r="I268" s="194" t="str">
        <f>IFERROR(IF(B268="","",AVERAGEIFS(VENTAS!$G$5:$G1000,VENTAS!$D$5:$D1000,B268)),0)</f>
        <v/>
      </c>
      <c r="J268" s="194" t="str">
        <f>IFERROR(IF(C268="","",AVERAGEIFS(COMPRAS!$T$5:$T1000,COMPRAS!$E$5:$E1000,B268)),0)</f>
        <v/>
      </c>
      <c r="K268" s="194">
        <f t="shared" si="5"/>
        <v>0</v>
      </c>
      <c r="L268" s="194" t="str">
        <f t="shared" si="6"/>
        <v/>
      </c>
      <c r="M268" s="304" t="str">
        <f t="shared" si="7"/>
        <v/>
      </c>
      <c r="N268" s="194">
        <f t="shared" si="8"/>
        <v>0</v>
      </c>
      <c r="O268" s="194">
        <f t="shared" si="9"/>
        <v>0</v>
      </c>
    </row>
    <row r="269">
      <c r="C269" s="189" t="str">
        <f t="array" ref="C269">IF(B269="","",XLOOKUP(B269,DATOS!D270:D1000,DATOS!C270:C1000,0,0,1))</f>
        <v/>
      </c>
      <c r="D269" s="189" t="str">
        <f>IF(B269="","", SUMIFS(COMPRAS!$G$5:$G1000,COMPRAS!$E$5:$E1000,B269))</f>
        <v/>
      </c>
      <c r="E269" s="189" t="str">
        <f>IF(C269="","", SUMIFS(VENTAS!$F$5:$F1000,VENTAS!$D$5:$D1000,B269))</f>
        <v/>
      </c>
      <c r="F269" s="189" t="str">
        <f t="shared" si="3"/>
        <v/>
      </c>
      <c r="G269" s="189" t="str">
        <f>IF(B269="","",COUNTIFS(COMPRAS!$E$5:$E1000,B269))</f>
        <v/>
      </c>
      <c r="H269" s="304"/>
      <c r="I269" s="194" t="str">
        <f>IFERROR(IF(B269="","",AVERAGEIFS(VENTAS!$G$5:$G1000,VENTAS!$D$5:$D1000,B269)),0)</f>
        <v/>
      </c>
      <c r="J269" s="194" t="str">
        <f>IFERROR(IF(C269="","",AVERAGEIFS(COMPRAS!$T$5:$T1000,COMPRAS!$E$5:$E1000,B269)),0)</f>
        <v/>
      </c>
      <c r="K269" s="194">
        <f t="shared" si="5"/>
        <v>0</v>
      </c>
      <c r="L269" s="194" t="str">
        <f t="shared" si="6"/>
        <v/>
      </c>
      <c r="M269" s="304" t="str">
        <f t="shared" si="7"/>
        <v/>
      </c>
      <c r="N269" s="194">
        <f t="shared" si="8"/>
        <v>0</v>
      </c>
      <c r="O269" s="194">
        <f t="shared" si="9"/>
        <v>0</v>
      </c>
    </row>
    <row r="270">
      <c r="C270" s="189" t="str">
        <f t="array" ref="C270">IF(B270="","",XLOOKUP(B270,DATOS!D271:D1000,DATOS!C271:C1000,0,0,1))</f>
        <v/>
      </c>
      <c r="D270" s="189" t="str">
        <f>IF(B270="","", SUMIFS(COMPRAS!$G$5:$G1000,COMPRAS!$E$5:$E1000,B270))</f>
        <v/>
      </c>
      <c r="E270" s="189" t="str">
        <f>IF(C270="","", SUMIFS(VENTAS!$F$5:$F1000,VENTAS!$D$5:$D1000,B270))</f>
        <v/>
      </c>
      <c r="F270" s="189" t="str">
        <f t="shared" si="3"/>
        <v/>
      </c>
      <c r="G270" s="189" t="str">
        <f>IF(B270="","",COUNTIFS(COMPRAS!$E$5:$E1000,B270))</f>
        <v/>
      </c>
      <c r="H270" s="304"/>
      <c r="I270" s="194" t="str">
        <f>IFERROR(IF(B270="","",AVERAGEIFS(VENTAS!$G$5:$G1000,VENTAS!$D$5:$D1000,B270)),0)</f>
        <v/>
      </c>
      <c r="J270" s="194" t="str">
        <f>IFERROR(IF(C270="","",AVERAGEIFS(COMPRAS!$T$5:$T1000,COMPRAS!$E$5:$E1000,B270)),0)</f>
        <v/>
      </c>
      <c r="K270" s="194">
        <f t="shared" si="5"/>
        <v>0</v>
      </c>
      <c r="L270" s="194" t="str">
        <f t="shared" si="6"/>
        <v/>
      </c>
      <c r="M270" s="304" t="str">
        <f t="shared" si="7"/>
        <v/>
      </c>
      <c r="N270" s="194">
        <f t="shared" si="8"/>
        <v>0</v>
      </c>
      <c r="O270" s="194">
        <f t="shared" si="9"/>
        <v>0</v>
      </c>
    </row>
    <row r="271">
      <c r="C271" s="189" t="str">
        <f t="array" ref="C271">IF(B271="","",XLOOKUP(B271,DATOS!D272:D1000,DATOS!C272:C1000,0,0,1))</f>
        <v/>
      </c>
      <c r="D271" s="189" t="str">
        <f>IF(B271="","", SUMIFS(COMPRAS!$G$5:$G1000,COMPRAS!$E$5:$E1000,B271))</f>
        <v/>
      </c>
      <c r="E271" s="189" t="str">
        <f>IF(C271="","", SUMIFS(VENTAS!$F$5:$F1000,VENTAS!$D$5:$D1000,B271))</f>
        <v/>
      </c>
      <c r="F271" s="189" t="str">
        <f t="shared" si="3"/>
        <v/>
      </c>
      <c r="G271" s="189" t="str">
        <f>IF(B271="","",COUNTIFS(COMPRAS!$E$5:$E1000,B271))</f>
        <v/>
      </c>
      <c r="H271" s="304"/>
      <c r="I271" s="194" t="str">
        <f>IFERROR(IF(B271="","",AVERAGEIFS(VENTAS!$G$5:$G1000,VENTAS!$D$5:$D1000,B271)),0)</f>
        <v/>
      </c>
      <c r="J271" s="194" t="str">
        <f>IFERROR(IF(C271="","",AVERAGEIFS(COMPRAS!$T$5:$T1000,COMPRAS!$E$5:$E1000,B271)),0)</f>
        <v/>
      </c>
      <c r="K271" s="194">
        <f t="shared" si="5"/>
        <v>0</v>
      </c>
      <c r="L271" s="194" t="str">
        <f t="shared" si="6"/>
        <v/>
      </c>
      <c r="M271" s="304" t="str">
        <f t="shared" si="7"/>
        <v/>
      </c>
      <c r="N271" s="194">
        <f t="shared" si="8"/>
        <v>0</v>
      </c>
      <c r="O271" s="194">
        <f t="shared" si="9"/>
        <v>0</v>
      </c>
    </row>
    <row r="272">
      <c r="C272" s="189" t="str">
        <f t="array" ref="C272">IF(B272="","",XLOOKUP(B272,DATOS!D273:D1000,DATOS!C273:C1000,0,0,1))</f>
        <v/>
      </c>
      <c r="D272" s="189" t="str">
        <f>IF(B272="","", SUMIFS(COMPRAS!$G$5:$G1000,COMPRAS!$E$5:$E1000,B272))</f>
        <v/>
      </c>
      <c r="E272" s="189" t="str">
        <f>IF(C272="","", SUMIFS(VENTAS!$F$5:$F1000,VENTAS!$D$5:$D1000,B272))</f>
        <v/>
      </c>
      <c r="F272" s="189" t="str">
        <f t="shared" si="3"/>
        <v/>
      </c>
      <c r="G272" s="189" t="str">
        <f>IF(B272="","",COUNTIFS(COMPRAS!$E$5:$E1000,B272))</f>
        <v/>
      </c>
      <c r="H272" s="304"/>
      <c r="I272" s="194" t="str">
        <f>IFERROR(IF(B272="","",AVERAGEIFS(VENTAS!$G$5:$G1000,VENTAS!$D$5:$D1000,B272)),0)</f>
        <v/>
      </c>
      <c r="J272" s="194" t="str">
        <f>IFERROR(IF(C272="","",AVERAGEIFS(COMPRAS!$T$5:$T1000,COMPRAS!$E$5:$E1000,B272)),0)</f>
        <v/>
      </c>
      <c r="K272" s="194">
        <f t="shared" si="5"/>
        <v>0</v>
      </c>
      <c r="L272" s="194" t="str">
        <f t="shared" si="6"/>
        <v/>
      </c>
      <c r="M272" s="304" t="str">
        <f t="shared" si="7"/>
        <v/>
      </c>
      <c r="N272" s="194">
        <f t="shared" si="8"/>
        <v>0</v>
      </c>
      <c r="O272" s="194">
        <f t="shared" si="9"/>
        <v>0</v>
      </c>
    </row>
    <row r="273">
      <c r="C273" s="189" t="str">
        <f t="array" ref="C273">IF(B273="","",XLOOKUP(B273,DATOS!D274:D1000,DATOS!C274:C1000,0,0,1))</f>
        <v/>
      </c>
      <c r="D273" s="189" t="str">
        <f>IF(B273="","", SUMIFS(COMPRAS!$G$5:$G1000,COMPRAS!$E$5:$E1000,B273))</f>
        <v/>
      </c>
      <c r="E273" s="189" t="str">
        <f>IF(C273="","", SUMIFS(VENTAS!$F$5:$F1000,VENTAS!$D$5:$D1000,B273))</f>
        <v/>
      </c>
      <c r="F273" s="189" t="str">
        <f t="shared" si="3"/>
        <v/>
      </c>
      <c r="G273" s="189" t="str">
        <f>IF(B273="","",COUNTIFS(COMPRAS!$E$5:$E1000,B273))</f>
        <v/>
      </c>
      <c r="H273" s="304"/>
      <c r="I273" s="194" t="str">
        <f>IFERROR(IF(B273="","",AVERAGEIFS(VENTAS!$G$5:$G1000,VENTAS!$D$5:$D1000,B273)),0)</f>
        <v/>
      </c>
      <c r="J273" s="194" t="str">
        <f>IFERROR(IF(C273="","",AVERAGEIFS(COMPRAS!$T$5:$T1000,COMPRAS!$E$5:$E1000,B273)),0)</f>
        <v/>
      </c>
      <c r="K273" s="194">
        <f t="shared" si="5"/>
        <v>0</v>
      </c>
      <c r="L273" s="194" t="str">
        <f t="shared" si="6"/>
        <v/>
      </c>
      <c r="M273" s="304" t="str">
        <f t="shared" si="7"/>
        <v/>
      </c>
      <c r="N273" s="194">
        <f t="shared" si="8"/>
        <v>0</v>
      </c>
      <c r="O273" s="194">
        <f t="shared" si="9"/>
        <v>0</v>
      </c>
    </row>
    <row r="274">
      <c r="C274" s="189" t="str">
        <f t="array" ref="C274">IF(B274="","",XLOOKUP(B274,DATOS!D275:D1000,DATOS!C275:C1000,0,0,1))</f>
        <v/>
      </c>
      <c r="D274" s="189" t="str">
        <f>IF(B274="","", SUMIFS(COMPRAS!$G$5:$G1000,COMPRAS!$E$5:$E1000,B274))</f>
        <v/>
      </c>
      <c r="E274" s="189" t="str">
        <f>IF(C274="","", SUMIFS(VENTAS!$F$5:$F1000,VENTAS!$D$5:$D1000,B274))</f>
        <v/>
      </c>
      <c r="F274" s="189" t="str">
        <f t="shared" si="3"/>
        <v/>
      </c>
      <c r="G274" s="189" t="str">
        <f>IF(B274="","",COUNTIFS(COMPRAS!$E$5:$E1000,B274))</f>
        <v/>
      </c>
      <c r="H274" s="304"/>
      <c r="I274" s="194" t="str">
        <f>IFERROR(IF(B274="","",AVERAGEIFS(VENTAS!$G$5:$G1000,VENTAS!$D$5:$D1000,B274)),0)</f>
        <v/>
      </c>
      <c r="J274" s="194" t="str">
        <f>IFERROR(IF(C274="","",AVERAGEIFS(COMPRAS!$T$5:$T1000,COMPRAS!$E$5:$E1000,B274)),0)</f>
        <v/>
      </c>
      <c r="K274" s="194">
        <f t="shared" si="5"/>
        <v>0</v>
      </c>
      <c r="L274" s="194" t="str">
        <f t="shared" si="6"/>
        <v/>
      </c>
      <c r="M274" s="304" t="str">
        <f t="shared" si="7"/>
        <v/>
      </c>
      <c r="N274" s="194">
        <f t="shared" si="8"/>
        <v>0</v>
      </c>
      <c r="O274" s="194">
        <f t="shared" si="9"/>
        <v>0</v>
      </c>
    </row>
    <row r="275">
      <c r="C275" s="189" t="str">
        <f t="array" ref="C275">IF(B275="","",XLOOKUP(B275,DATOS!D276:D1000,DATOS!C276:C1000,0,0,1))</f>
        <v/>
      </c>
      <c r="D275" s="189" t="str">
        <f>IF(B275="","", SUMIFS(COMPRAS!$G$5:$G1000,COMPRAS!$E$5:$E1000,B275))</f>
        <v/>
      </c>
      <c r="E275" s="189" t="str">
        <f>IF(C275="","", SUMIFS(VENTAS!$F$5:$F1000,VENTAS!$D$5:$D1000,B275))</f>
        <v/>
      </c>
      <c r="F275" s="189" t="str">
        <f t="shared" si="3"/>
        <v/>
      </c>
      <c r="G275" s="189" t="str">
        <f>IF(B275="","",COUNTIFS(COMPRAS!$E$5:$E1000,B275))</f>
        <v/>
      </c>
      <c r="H275" s="304"/>
      <c r="I275" s="194" t="str">
        <f>IFERROR(IF(B275="","",AVERAGEIFS(VENTAS!$G$5:$G1000,VENTAS!$D$5:$D1000,B275)),0)</f>
        <v/>
      </c>
      <c r="J275" s="194" t="str">
        <f>IFERROR(IF(C275="","",AVERAGEIFS(COMPRAS!$T$5:$T1000,COMPRAS!$E$5:$E1000,B275)),0)</f>
        <v/>
      </c>
      <c r="K275" s="194">
        <f t="shared" si="5"/>
        <v>0</v>
      </c>
      <c r="L275" s="194" t="str">
        <f t="shared" si="6"/>
        <v/>
      </c>
      <c r="M275" s="304" t="str">
        <f t="shared" si="7"/>
        <v/>
      </c>
      <c r="N275" s="194">
        <f t="shared" si="8"/>
        <v>0</v>
      </c>
      <c r="O275" s="194">
        <f t="shared" si="9"/>
        <v>0</v>
      </c>
    </row>
    <row r="276">
      <c r="C276" s="189" t="str">
        <f t="array" ref="C276">IF(B276="","",XLOOKUP(B276,DATOS!D277:D1000,DATOS!C277:C1000,0,0,1))</f>
        <v/>
      </c>
      <c r="D276" s="189" t="str">
        <f>IF(B276="","", SUMIFS(COMPRAS!$G$5:$G1000,COMPRAS!$E$5:$E1000,B276))</f>
        <v/>
      </c>
      <c r="E276" s="189" t="str">
        <f>IF(C276="","", SUMIFS(VENTAS!$F$5:$F1000,VENTAS!$D$5:$D1000,B276))</f>
        <v/>
      </c>
      <c r="F276" s="189" t="str">
        <f t="shared" si="3"/>
        <v/>
      </c>
      <c r="G276" s="189" t="str">
        <f>IF(B276="","",COUNTIFS(COMPRAS!$E$5:$E1000,B276))</f>
        <v/>
      </c>
      <c r="H276" s="304"/>
      <c r="I276" s="194" t="str">
        <f>IFERROR(IF(B276="","",AVERAGEIFS(VENTAS!$G$5:$G1000,VENTAS!$D$5:$D1000,B276)),0)</f>
        <v/>
      </c>
      <c r="J276" s="194" t="str">
        <f>IFERROR(IF(C276="","",AVERAGEIFS(COMPRAS!$T$5:$T1000,COMPRAS!$E$5:$E1000,B276)),0)</f>
        <v/>
      </c>
      <c r="K276" s="194">
        <f t="shared" si="5"/>
        <v>0</v>
      </c>
      <c r="L276" s="194" t="str">
        <f t="shared" si="6"/>
        <v/>
      </c>
      <c r="M276" s="304" t="str">
        <f t="shared" si="7"/>
        <v/>
      </c>
      <c r="N276" s="194">
        <f t="shared" si="8"/>
        <v>0</v>
      </c>
      <c r="O276" s="194">
        <f t="shared" si="9"/>
        <v>0</v>
      </c>
    </row>
    <row r="277">
      <c r="C277" s="189" t="str">
        <f t="array" ref="C277">IF(B277="","",XLOOKUP(B277,DATOS!D278:D1000,DATOS!C278:C1000,0,0,1))</f>
        <v/>
      </c>
      <c r="D277" s="189" t="str">
        <f>IF(B277="","", SUMIFS(COMPRAS!$G$5:$G1000,COMPRAS!$E$5:$E1000,B277))</f>
        <v/>
      </c>
      <c r="E277" s="189" t="str">
        <f>IF(C277="","", SUMIFS(VENTAS!$F$5:$F1000,VENTAS!$D$5:$D1000,B277))</f>
        <v/>
      </c>
      <c r="F277" s="189" t="str">
        <f t="shared" si="3"/>
        <v/>
      </c>
      <c r="G277" s="189" t="str">
        <f>IF(B277="","",COUNTIFS(COMPRAS!$E$5:$E1000,B277))</f>
        <v/>
      </c>
      <c r="H277" s="304"/>
      <c r="I277" s="194" t="str">
        <f>IFERROR(IF(B277="","",AVERAGEIFS(VENTAS!$G$5:$G1000,VENTAS!$D$5:$D1000,B277)),0)</f>
        <v/>
      </c>
      <c r="J277" s="194" t="str">
        <f>IFERROR(IF(C277="","",AVERAGEIFS(COMPRAS!$T$5:$T1000,COMPRAS!$E$5:$E1000,B277)),0)</f>
        <v/>
      </c>
      <c r="K277" s="194">
        <f t="shared" si="5"/>
        <v>0</v>
      </c>
      <c r="L277" s="194" t="str">
        <f t="shared" si="6"/>
        <v/>
      </c>
      <c r="M277" s="304" t="str">
        <f t="shared" si="7"/>
        <v/>
      </c>
      <c r="N277" s="194">
        <f t="shared" si="8"/>
        <v>0</v>
      </c>
      <c r="O277" s="194">
        <f t="shared" si="9"/>
        <v>0</v>
      </c>
    </row>
    <row r="278">
      <c r="C278" s="189" t="str">
        <f t="array" ref="C278">IF(B278="","",XLOOKUP(B278,DATOS!D279:D1000,DATOS!C279:C1000,0,0,1))</f>
        <v/>
      </c>
      <c r="D278" s="189" t="str">
        <f>IF(B278="","", SUMIFS(COMPRAS!$G$5:$G1000,COMPRAS!$E$5:$E1000,B278))</f>
        <v/>
      </c>
      <c r="E278" s="189" t="str">
        <f>IF(C278="","", SUMIFS(VENTAS!$F$5:$F1000,VENTAS!$D$5:$D1000,B278))</f>
        <v/>
      </c>
      <c r="F278" s="189" t="str">
        <f t="shared" si="3"/>
        <v/>
      </c>
      <c r="G278" s="189" t="str">
        <f>IF(B278="","",COUNTIFS(COMPRAS!$E$5:$E1000,B278))</f>
        <v/>
      </c>
      <c r="H278" s="304"/>
      <c r="I278" s="194" t="str">
        <f>IFERROR(IF(B278="","",AVERAGEIFS(VENTAS!$G$5:$G1000,VENTAS!$D$5:$D1000,B278)),0)</f>
        <v/>
      </c>
      <c r="J278" s="194" t="str">
        <f>IFERROR(IF(C278="","",AVERAGEIFS(COMPRAS!$T$5:$T1000,COMPRAS!$E$5:$E1000,B278)),0)</f>
        <v/>
      </c>
      <c r="K278" s="194">
        <f t="shared" si="5"/>
        <v>0</v>
      </c>
      <c r="L278" s="194" t="str">
        <f t="shared" si="6"/>
        <v/>
      </c>
      <c r="M278" s="304" t="str">
        <f t="shared" si="7"/>
        <v/>
      </c>
      <c r="N278" s="194">
        <f t="shared" si="8"/>
        <v>0</v>
      </c>
      <c r="O278" s="194">
        <f t="shared" si="9"/>
        <v>0</v>
      </c>
    </row>
    <row r="279">
      <c r="C279" s="189" t="str">
        <f t="array" ref="C279">IF(B279="","",XLOOKUP(B279,DATOS!D280:D1000,DATOS!C280:C1000,0,0,1))</f>
        <v/>
      </c>
      <c r="D279" s="189" t="str">
        <f>IF(B279="","", SUMIFS(COMPRAS!$G$5:$G1000,COMPRAS!$E$5:$E1000,B279))</f>
        <v/>
      </c>
      <c r="E279" s="189" t="str">
        <f>IF(C279="","", SUMIFS(VENTAS!$F$5:$F1000,VENTAS!$D$5:$D1000,B279))</f>
        <v/>
      </c>
      <c r="F279" s="189" t="str">
        <f t="shared" si="3"/>
        <v/>
      </c>
      <c r="G279" s="189" t="str">
        <f>IF(B279="","",COUNTIFS(COMPRAS!$E$5:$E1000,B279))</f>
        <v/>
      </c>
      <c r="H279" s="304"/>
      <c r="I279" s="194" t="str">
        <f>IFERROR(IF(B279="","",AVERAGEIFS(VENTAS!$G$5:$G1000,VENTAS!$D$5:$D1000,B279)),0)</f>
        <v/>
      </c>
      <c r="J279" s="194" t="str">
        <f>IFERROR(IF(C279="","",AVERAGEIFS(COMPRAS!$T$5:$T1000,COMPRAS!$E$5:$E1000,B279)),0)</f>
        <v/>
      </c>
      <c r="K279" s="194">
        <f t="shared" si="5"/>
        <v>0</v>
      </c>
      <c r="L279" s="194" t="str">
        <f t="shared" si="6"/>
        <v/>
      </c>
      <c r="M279" s="304" t="str">
        <f t="shared" si="7"/>
        <v/>
      </c>
      <c r="N279" s="194">
        <f t="shared" si="8"/>
        <v>0</v>
      </c>
      <c r="O279" s="194">
        <f t="shared" si="9"/>
        <v>0</v>
      </c>
    </row>
    <row r="280">
      <c r="C280" s="189" t="str">
        <f t="array" ref="C280">IF(B280="","",XLOOKUP(B280,DATOS!D281:D1000,DATOS!C281:C1000,0,0,1))</f>
        <v/>
      </c>
      <c r="D280" s="189" t="str">
        <f>IF(B280="","", SUMIFS(COMPRAS!$G$5:$G1000,COMPRAS!$E$5:$E1000,B280))</f>
        <v/>
      </c>
      <c r="E280" s="189" t="str">
        <f>IF(C280="","", SUMIFS(VENTAS!$F$5:$F1000,VENTAS!$D$5:$D1000,B280))</f>
        <v/>
      </c>
      <c r="F280" s="189" t="str">
        <f t="shared" si="3"/>
        <v/>
      </c>
      <c r="G280" s="189" t="str">
        <f>IF(B280="","",COUNTIFS(COMPRAS!$E$5:$E1000,B280))</f>
        <v/>
      </c>
      <c r="H280" s="304"/>
      <c r="I280" s="194" t="str">
        <f>IFERROR(IF(B280="","",AVERAGEIFS(VENTAS!$G$5:$G1000,VENTAS!$D$5:$D1000,B280)),0)</f>
        <v/>
      </c>
      <c r="J280" s="194" t="str">
        <f>IFERROR(IF(C280="","",AVERAGEIFS(COMPRAS!$T$5:$T1000,COMPRAS!$E$5:$E1000,B280)),0)</f>
        <v/>
      </c>
      <c r="K280" s="194">
        <f t="shared" si="5"/>
        <v>0</v>
      </c>
      <c r="L280" s="194" t="str">
        <f t="shared" si="6"/>
        <v/>
      </c>
      <c r="M280" s="304" t="str">
        <f t="shared" si="7"/>
        <v/>
      </c>
      <c r="N280" s="194">
        <f t="shared" si="8"/>
        <v>0</v>
      </c>
      <c r="O280" s="194">
        <f t="shared" si="9"/>
        <v>0</v>
      </c>
    </row>
    <row r="281">
      <c r="C281" s="189" t="str">
        <f t="array" ref="C281">IF(B281="","",XLOOKUP(B281,DATOS!D282:D1000,DATOS!C282:C1000,0,0,1))</f>
        <v/>
      </c>
      <c r="D281" s="189" t="str">
        <f>IF(B281="","", SUMIFS(COMPRAS!$G$5:$G1000,COMPRAS!$E$5:$E1000,B281))</f>
        <v/>
      </c>
      <c r="E281" s="189" t="str">
        <f>IF(C281="","", SUMIFS(VENTAS!$F$5:$F1000,VENTAS!$D$5:$D1000,B281))</f>
        <v/>
      </c>
      <c r="F281" s="189" t="str">
        <f t="shared" si="3"/>
        <v/>
      </c>
      <c r="G281" s="189" t="str">
        <f>IF(B281="","",COUNTIFS(COMPRAS!$E$5:$E1000,B281))</f>
        <v/>
      </c>
      <c r="H281" s="304"/>
      <c r="I281" s="194" t="str">
        <f>IFERROR(IF(B281="","",AVERAGEIFS(VENTAS!$G$5:$G1000,VENTAS!$D$5:$D1000,B281)),0)</f>
        <v/>
      </c>
      <c r="J281" s="194" t="str">
        <f>IFERROR(IF(C281="","",AVERAGEIFS(COMPRAS!$T$5:$T1000,COMPRAS!$E$5:$E1000,B281)),0)</f>
        <v/>
      </c>
      <c r="K281" s="194">
        <f t="shared" si="5"/>
        <v>0</v>
      </c>
      <c r="L281" s="194" t="str">
        <f t="shared" si="6"/>
        <v/>
      </c>
      <c r="M281" s="304" t="str">
        <f t="shared" si="7"/>
        <v/>
      </c>
      <c r="N281" s="194">
        <f t="shared" si="8"/>
        <v>0</v>
      </c>
      <c r="O281" s="194">
        <f t="shared" si="9"/>
        <v>0</v>
      </c>
    </row>
    <row r="282">
      <c r="C282" s="189" t="str">
        <f t="array" ref="C282">IF(B282="","",XLOOKUP(B282,DATOS!D283:D1000,DATOS!C283:C1000,0,0,1))</f>
        <v/>
      </c>
      <c r="D282" s="189" t="str">
        <f>IF(B282="","", SUMIFS(COMPRAS!$G$5:$G1000,COMPRAS!$E$5:$E1000,B282))</f>
        <v/>
      </c>
      <c r="E282" s="189" t="str">
        <f>IF(C282="","", SUMIFS(VENTAS!$F$5:$F1000,VENTAS!$D$5:$D1000,B282))</f>
        <v/>
      </c>
      <c r="F282" s="189" t="str">
        <f t="shared" si="3"/>
        <v/>
      </c>
      <c r="G282" s="189" t="str">
        <f>IF(B282="","",COUNTIFS(COMPRAS!$E$5:$E1000,B282))</f>
        <v/>
      </c>
      <c r="H282" s="304"/>
      <c r="I282" s="194" t="str">
        <f>IFERROR(IF(B282="","",AVERAGEIFS(VENTAS!$G$5:$G1000,VENTAS!$D$5:$D1000,B282)),0)</f>
        <v/>
      </c>
      <c r="J282" s="194" t="str">
        <f>IFERROR(IF(C282="","",AVERAGEIFS(COMPRAS!$T$5:$T1000,COMPRAS!$E$5:$E1000,B282)),0)</f>
        <v/>
      </c>
      <c r="K282" s="194">
        <f t="shared" si="5"/>
        <v>0</v>
      </c>
      <c r="L282" s="194" t="str">
        <f t="shared" si="6"/>
        <v/>
      </c>
      <c r="M282" s="304" t="str">
        <f t="shared" si="7"/>
        <v/>
      </c>
      <c r="N282" s="194">
        <f t="shared" si="8"/>
        <v>0</v>
      </c>
      <c r="O282" s="194">
        <f t="shared" si="9"/>
        <v>0</v>
      </c>
    </row>
    <row r="283">
      <c r="C283" s="189" t="str">
        <f t="array" ref="C283">IF(B283="","",XLOOKUP(B283,DATOS!D284:D1000,DATOS!C284:C1000,0,0,1))</f>
        <v/>
      </c>
      <c r="D283" s="189" t="str">
        <f>IF(B283="","", SUMIFS(COMPRAS!$G$5:$G1000,COMPRAS!$E$5:$E1000,B283))</f>
        <v/>
      </c>
      <c r="E283" s="189" t="str">
        <f>IF(C283="","", SUMIFS(VENTAS!$F$5:$F1000,VENTAS!$D$5:$D1000,B283))</f>
        <v/>
      </c>
      <c r="F283" s="189" t="str">
        <f t="shared" si="3"/>
        <v/>
      </c>
      <c r="G283" s="189" t="str">
        <f>IF(B283="","",COUNTIFS(COMPRAS!$E$5:$E1000,B283))</f>
        <v/>
      </c>
      <c r="H283" s="304"/>
      <c r="I283" s="194" t="str">
        <f>IFERROR(IF(B283="","",AVERAGEIFS(VENTAS!$G$5:$G1000,VENTAS!$D$5:$D1000,B283)),0)</f>
        <v/>
      </c>
      <c r="J283" s="194" t="str">
        <f>IFERROR(IF(C283="","",AVERAGEIFS(COMPRAS!$T$5:$T1000,COMPRAS!$E$5:$E1000,B283)),0)</f>
        <v/>
      </c>
      <c r="K283" s="194">
        <f t="shared" si="5"/>
        <v>0</v>
      </c>
      <c r="L283" s="194" t="str">
        <f t="shared" si="6"/>
        <v/>
      </c>
      <c r="M283" s="304" t="str">
        <f t="shared" si="7"/>
        <v/>
      </c>
      <c r="N283" s="194">
        <f t="shared" si="8"/>
        <v>0</v>
      </c>
      <c r="O283" s="194">
        <f t="shared" si="9"/>
        <v>0</v>
      </c>
    </row>
    <row r="284">
      <c r="C284" s="189" t="str">
        <f t="array" ref="C284">IF(B284="","",XLOOKUP(B284,DATOS!D285:D1000,DATOS!C285:C1000,0,0,1))</f>
        <v/>
      </c>
      <c r="D284" s="189" t="str">
        <f>IF(B284="","", SUMIFS(COMPRAS!$G$5:$G1000,COMPRAS!$E$5:$E1000,B284))</f>
        <v/>
      </c>
      <c r="E284" s="189" t="str">
        <f>IF(C284="","", SUMIFS(VENTAS!$F$5:$F1000,VENTAS!$D$5:$D1000,B284))</f>
        <v/>
      </c>
      <c r="F284" s="189" t="str">
        <f t="shared" si="3"/>
        <v/>
      </c>
      <c r="G284" s="189" t="str">
        <f>IF(B284="","",COUNTIFS(COMPRAS!$E$5:$E1000,B284))</f>
        <v/>
      </c>
      <c r="H284" s="304"/>
      <c r="I284" s="194" t="str">
        <f>IFERROR(IF(B284="","",AVERAGEIFS(VENTAS!$G$5:$G1000,VENTAS!$D$5:$D1000,B284)),0)</f>
        <v/>
      </c>
      <c r="J284" s="194" t="str">
        <f>IFERROR(IF(C284="","",AVERAGEIFS(COMPRAS!$T$5:$T1000,COMPRAS!$E$5:$E1000,B284)),0)</f>
        <v/>
      </c>
      <c r="K284" s="194">
        <f t="shared" si="5"/>
        <v>0</v>
      </c>
      <c r="L284" s="194" t="str">
        <f t="shared" si="6"/>
        <v/>
      </c>
      <c r="M284" s="304" t="str">
        <f t="shared" si="7"/>
        <v/>
      </c>
      <c r="N284" s="194">
        <f t="shared" si="8"/>
        <v>0</v>
      </c>
      <c r="O284" s="194">
        <f t="shared" si="9"/>
        <v>0</v>
      </c>
    </row>
    <row r="285">
      <c r="C285" s="189" t="str">
        <f t="array" ref="C285">IF(B285="","",XLOOKUP(B285,DATOS!D286:D1000,DATOS!C286:C1000,0,0,1))</f>
        <v/>
      </c>
      <c r="D285" s="189" t="str">
        <f>IF(B285="","", SUMIFS(COMPRAS!$G$5:$G1000,COMPRAS!$E$5:$E1000,B285))</f>
        <v/>
      </c>
      <c r="E285" s="189" t="str">
        <f>IF(C285="","", SUMIFS(VENTAS!$F$5:$F1000,VENTAS!$D$5:$D1000,B285))</f>
        <v/>
      </c>
      <c r="F285" s="189" t="str">
        <f t="shared" si="3"/>
        <v/>
      </c>
      <c r="G285" s="189" t="str">
        <f>IF(B285="","",COUNTIFS(COMPRAS!$E$5:$E1000,B285))</f>
        <v/>
      </c>
      <c r="H285" s="304"/>
      <c r="I285" s="194" t="str">
        <f>IFERROR(IF(B285="","",AVERAGEIFS(VENTAS!$G$5:$G1000,VENTAS!$D$5:$D1000,B285)),0)</f>
        <v/>
      </c>
      <c r="J285" s="194" t="str">
        <f>IFERROR(IF(C285="","",AVERAGEIFS(COMPRAS!$T$5:$T1000,COMPRAS!$E$5:$E1000,B285)),0)</f>
        <v/>
      </c>
      <c r="K285" s="194">
        <f t="shared" si="5"/>
        <v>0</v>
      </c>
      <c r="L285" s="194" t="str">
        <f t="shared" si="6"/>
        <v/>
      </c>
      <c r="M285" s="304" t="str">
        <f t="shared" si="7"/>
        <v/>
      </c>
      <c r="N285" s="194">
        <f t="shared" si="8"/>
        <v>0</v>
      </c>
      <c r="O285" s="194">
        <f t="shared" si="9"/>
        <v>0</v>
      </c>
    </row>
    <row r="286">
      <c r="C286" s="189" t="str">
        <f t="array" ref="C286">IF(B286="","",XLOOKUP(B286,DATOS!D287:D1000,DATOS!C287:C1000,0,0,1))</f>
        <v/>
      </c>
      <c r="D286" s="189" t="str">
        <f>IF(B286="","", SUMIFS(COMPRAS!$G$5:$G1000,COMPRAS!$E$5:$E1000,B286))</f>
        <v/>
      </c>
      <c r="E286" s="189" t="str">
        <f>IF(C286="","", SUMIFS(VENTAS!$F$5:$F1000,VENTAS!$D$5:$D1000,B286))</f>
        <v/>
      </c>
      <c r="F286" s="189" t="str">
        <f t="shared" si="3"/>
        <v/>
      </c>
      <c r="G286" s="189" t="str">
        <f>IF(B286="","",COUNTIFS(COMPRAS!$E$5:$E1000,B286))</f>
        <v/>
      </c>
      <c r="H286" s="304"/>
      <c r="I286" s="194" t="str">
        <f>IFERROR(IF(B286="","",AVERAGEIFS(VENTAS!$G$5:$G1000,VENTAS!$D$5:$D1000,B286)),0)</f>
        <v/>
      </c>
      <c r="J286" s="194" t="str">
        <f>IFERROR(IF(C286="","",AVERAGEIFS(COMPRAS!$T$5:$T1000,COMPRAS!$E$5:$E1000,B286)),0)</f>
        <v/>
      </c>
      <c r="K286" s="194">
        <f t="shared" si="5"/>
        <v>0</v>
      </c>
      <c r="L286" s="194" t="str">
        <f t="shared" si="6"/>
        <v/>
      </c>
      <c r="M286" s="304" t="str">
        <f t="shared" si="7"/>
        <v/>
      </c>
      <c r="N286" s="194">
        <f t="shared" si="8"/>
        <v>0</v>
      </c>
      <c r="O286" s="194">
        <f t="shared" si="9"/>
        <v>0</v>
      </c>
    </row>
    <row r="287">
      <c r="C287" s="189" t="str">
        <f t="array" ref="C287">IF(B287="","",XLOOKUP(B287,DATOS!D288:D1000,DATOS!C288:C1000,0,0,1))</f>
        <v/>
      </c>
      <c r="D287" s="189" t="str">
        <f>IF(B287="","", SUMIFS(COMPRAS!$G$5:$G1000,COMPRAS!$E$5:$E1000,B287))</f>
        <v/>
      </c>
      <c r="E287" s="189" t="str">
        <f>IF(C287="","", SUMIFS(VENTAS!$F$5:$F1000,VENTAS!$D$5:$D1000,B287))</f>
        <v/>
      </c>
      <c r="F287" s="189" t="str">
        <f t="shared" si="3"/>
        <v/>
      </c>
      <c r="G287" s="189" t="str">
        <f>IF(B287="","",COUNTIFS(COMPRAS!$E$5:$E1000,B287))</f>
        <v/>
      </c>
      <c r="H287" s="304"/>
      <c r="I287" s="194" t="str">
        <f>IFERROR(IF(B287="","",AVERAGEIFS(VENTAS!$G$5:$G1000,VENTAS!$D$5:$D1000,B287)),0)</f>
        <v/>
      </c>
      <c r="J287" s="194" t="str">
        <f>IFERROR(IF(C287="","",AVERAGEIFS(COMPRAS!$T$5:$T1000,COMPRAS!$E$5:$E1000,B287)),0)</f>
        <v/>
      </c>
      <c r="K287" s="194">
        <f t="shared" si="5"/>
        <v>0</v>
      </c>
      <c r="L287" s="194" t="str">
        <f t="shared" si="6"/>
        <v/>
      </c>
      <c r="M287" s="304" t="str">
        <f t="shared" si="7"/>
        <v/>
      </c>
      <c r="N287" s="194">
        <f t="shared" si="8"/>
        <v>0</v>
      </c>
      <c r="O287" s="194">
        <f t="shared" si="9"/>
        <v>0</v>
      </c>
    </row>
    <row r="288">
      <c r="C288" s="189" t="str">
        <f t="array" ref="C288">IF(B288="","",XLOOKUP(B288,DATOS!D289:D1000,DATOS!C289:C1000,0,0,1))</f>
        <v/>
      </c>
      <c r="D288" s="189" t="str">
        <f>IF(B288="","", SUMIFS(COMPRAS!$G$5:$G1000,COMPRAS!$E$5:$E1000,B288))</f>
        <v/>
      </c>
      <c r="E288" s="189" t="str">
        <f>IF(C288="","", SUMIFS(VENTAS!$F$5:$F1000,VENTAS!$D$5:$D1000,B288))</f>
        <v/>
      </c>
      <c r="F288" s="189" t="str">
        <f t="shared" si="3"/>
        <v/>
      </c>
      <c r="G288" s="189" t="str">
        <f>IF(B288="","",COUNTIFS(COMPRAS!$E$5:$E1000,B288))</f>
        <v/>
      </c>
      <c r="H288" s="304"/>
      <c r="I288" s="194" t="str">
        <f>IFERROR(IF(B288="","",AVERAGEIFS(VENTAS!$G$5:$G1000,VENTAS!$D$5:$D1000,B288)),0)</f>
        <v/>
      </c>
      <c r="J288" s="194" t="str">
        <f>IFERROR(IF(C288="","",AVERAGEIFS(COMPRAS!$T$5:$T1000,COMPRAS!$E$5:$E1000,B288)),0)</f>
        <v/>
      </c>
      <c r="K288" s="194">
        <f t="shared" si="5"/>
        <v>0</v>
      </c>
      <c r="L288" s="194" t="str">
        <f t="shared" si="6"/>
        <v/>
      </c>
      <c r="M288" s="304" t="str">
        <f t="shared" si="7"/>
        <v/>
      </c>
      <c r="N288" s="194">
        <f t="shared" si="8"/>
        <v>0</v>
      </c>
      <c r="O288" s="194">
        <f t="shared" si="9"/>
        <v>0</v>
      </c>
    </row>
    <row r="289">
      <c r="C289" s="189" t="str">
        <f t="array" ref="C289">IF(B289="","",XLOOKUP(B289,DATOS!D290:D1000,DATOS!C290:C1000,0,0,1))</f>
        <v/>
      </c>
      <c r="D289" s="189" t="str">
        <f>IF(B289="","", SUMIFS(COMPRAS!$G$5:$G1000,COMPRAS!$E$5:$E1000,B289))</f>
        <v/>
      </c>
      <c r="E289" s="189" t="str">
        <f>IF(C289="","", SUMIFS(VENTAS!$F$5:$F1000,VENTAS!$D$5:$D1000,B289))</f>
        <v/>
      </c>
      <c r="F289" s="189" t="str">
        <f t="shared" si="3"/>
        <v/>
      </c>
      <c r="G289" s="189" t="str">
        <f>IF(B289="","",COUNTIFS(COMPRAS!$E$5:$E1000,B289))</f>
        <v/>
      </c>
      <c r="H289" s="304"/>
      <c r="I289" s="194" t="str">
        <f>IFERROR(IF(B289="","",AVERAGEIFS(VENTAS!$G$5:$G1000,VENTAS!$D$5:$D1000,B289)),0)</f>
        <v/>
      </c>
      <c r="J289" s="194" t="str">
        <f>IFERROR(IF(C289="","",AVERAGEIFS(COMPRAS!$T$5:$T1000,COMPRAS!$E$5:$E1000,B289)),0)</f>
        <v/>
      </c>
      <c r="K289" s="194">
        <f t="shared" si="5"/>
        <v>0</v>
      </c>
      <c r="L289" s="194" t="str">
        <f t="shared" si="6"/>
        <v/>
      </c>
      <c r="M289" s="304" t="str">
        <f t="shared" si="7"/>
        <v/>
      </c>
      <c r="N289" s="194">
        <f t="shared" si="8"/>
        <v>0</v>
      </c>
      <c r="O289" s="194">
        <f t="shared" si="9"/>
        <v>0</v>
      </c>
    </row>
    <row r="290">
      <c r="C290" s="189" t="str">
        <f t="array" ref="C290">IF(B290="","",XLOOKUP(B290,DATOS!D291:D1000,DATOS!C291:C1000,0,0,1))</f>
        <v/>
      </c>
      <c r="D290" s="189" t="str">
        <f>IF(B290="","", SUMIFS(COMPRAS!$G$5:$G1000,COMPRAS!$E$5:$E1000,B290))</f>
        <v/>
      </c>
      <c r="E290" s="189" t="str">
        <f>IF(C290="","", SUMIFS(VENTAS!$F$5:$F1000,VENTAS!$D$5:$D1000,B290))</f>
        <v/>
      </c>
      <c r="F290" s="189" t="str">
        <f t="shared" si="3"/>
        <v/>
      </c>
      <c r="G290" s="189" t="str">
        <f>IF(B290="","",COUNTIFS(COMPRAS!$E$5:$E1000,B290))</f>
        <v/>
      </c>
      <c r="H290" s="304"/>
      <c r="I290" s="194" t="str">
        <f>IFERROR(IF(B290="","",AVERAGEIFS(VENTAS!$G$5:$G1000,VENTAS!$D$5:$D1000,B290)),0)</f>
        <v/>
      </c>
      <c r="J290" s="194" t="str">
        <f>IFERROR(IF(C290="","",AVERAGEIFS(COMPRAS!$T$5:$T1000,COMPRAS!$E$5:$E1000,B290)),0)</f>
        <v/>
      </c>
      <c r="K290" s="194">
        <f t="shared" si="5"/>
        <v>0</v>
      </c>
      <c r="L290" s="194" t="str">
        <f t="shared" si="6"/>
        <v/>
      </c>
      <c r="M290" s="304" t="str">
        <f t="shared" si="7"/>
        <v/>
      </c>
      <c r="N290" s="194">
        <f t="shared" si="8"/>
        <v>0</v>
      </c>
      <c r="O290" s="194">
        <f t="shared" si="9"/>
        <v>0</v>
      </c>
    </row>
    <row r="291">
      <c r="C291" s="189" t="str">
        <f t="array" ref="C291">IF(B291="","",XLOOKUP(B291,DATOS!D292:D1000,DATOS!C292:C1000,0,0,1))</f>
        <v/>
      </c>
      <c r="D291" s="189" t="str">
        <f>IF(B291="","", SUMIFS(COMPRAS!$G$5:$G1000,COMPRAS!$E$5:$E1000,B291))</f>
        <v/>
      </c>
      <c r="E291" s="189" t="str">
        <f>IF(C291="","", SUMIFS(VENTAS!$F$5:$F1000,VENTAS!$D$5:$D1000,B291))</f>
        <v/>
      </c>
      <c r="F291" s="189" t="str">
        <f t="shared" si="3"/>
        <v/>
      </c>
      <c r="G291" s="189" t="str">
        <f>IF(B291="","",COUNTIFS(COMPRAS!$E$5:$E1000,B291))</f>
        <v/>
      </c>
      <c r="H291" s="304"/>
      <c r="I291" s="194" t="str">
        <f>IFERROR(IF(B291="","",AVERAGEIFS(VENTAS!$G$5:$G1000,VENTAS!$D$5:$D1000,B291)),0)</f>
        <v/>
      </c>
      <c r="J291" s="194" t="str">
        <f>IFERROR(IF(C291="","",AVERAGEIFS(COMPRAS!$T$5:$T1000,COMPRAS!$E$5:$E1000,B291)),0)</f>
        <v/>
      </c>
      <c r="K291" s="194">
        <f t="shared" si="5"/>
        <v>0</v>
      </c>
      <c r="L291" s="194" t="str">
        <f t="shared" si="6"/>
        <v/>
      </c>
      <c r="M291" s="304" t="str">
        <f t="shared" si="7"/>
        <v/>
      </c>
      <c r="N291" s="194">
        <f t="shared" si="8"/>
        <v>0</v>
      </c>
      <c r="O291" s="194">
        <f t="shared" si="9"/>
        <v>0</v>
      </c>
    </row>
    <row r="292">
      <c r="C292" s="189" t="str">
        <f t="array" ref="C292">IF(B292="","",XLOOKUP(B292,DATOS!D293:D1000,DATOS!C293:C1000,0,0,1))</f>
        <v/>
      </c>
      <c r="D292" s="189" t="str">
        <f>IF(B292="","", SUMIFS(COMPRAS!$G$5:$G1000,COMPRAS!$E$5:$E1000,B292))</f>
        <v/>
      </c>
      <c r="E292" s="189" t="str">
        <f>IF(C292="","", SUMIFS(VENTAS!$F$5:$F1000,VENTAS!$D$5:$D1000,B292))</f>
        <v/>
      </c>
      <c r="F292" s="189" t="str">
        <f t="shared" si="3"/>
        <v/>
      </c>
      <c r="G292" s="189" t="str">
        <f>IF(B292="","",COUNTIFS(COMPRAS!$E$5:$E1000,B292))</f>
        <v/>
      </c>
      <c r="H292" s="304"/>
      <c r="I292" s="194" t="str">
        <f>IFERROR(IF(B292="","",AVERAGEIFS(VENTAS!$G$5:$G1000,VENTAS!$D$5:$D1000,B292)),0)</f>
        <v/>
      </c>
      <c r="J292" s="194" t="str">
        <f>IFERROR(IF(C292="","",AVERAGEIFS(COMPRAS!$T$5:$T1000,COMPRAS!$E$5:$E1000,B292)),0)</f>
        <v/>
      </c>
      <c r="K292" s="194">
        <f t="shared" si="5"/>
        <v>0</v>
      </c>
      <c r="L292" s="194" t="str">
        <f t="shared" si="6"/>
        <v/>
      </c>
      <c r="M292" s="304" t="str">
        <f t="shared" si="7"/>
        <v/>
      </c>
      <c r="N292" s="194">
        <f t="shared" si="8"/>
        <v>0</v>
      </c>
      <c r="O292" s="194">
        <f t="shared" si="9"/>
        <v>0</v>
      </c>
    </row>
    <row r="293">
      <c r="C293" s="189" t="str">
        <f t="array" ref="C293">IF(B293="","",XLOOKUP(B293,DATOS!D294:D1000,DATOS!C294:C1000,0,0,1))</f>
        <v/>
      </c>
      <c r="D293" s="189" t="str">
        <f>IF(B293="","", SUMIFS(COMPRAS!$G$5:$G1000,COMPRAS!$E$5:$E1000,B293))</f>
        <v/>
      </c>
      <c r="E293" s="189" t="str">
        <f>IF(C293="","", SUMIFS(VENTAS!$F$5:$F1000,VENTAS!$D$5:$D1000,B293))</f>
        <v/>
      </c>
      <c r="F293" s="189" t="str">
        <f t="shared" si="3"/>
        <v/>
      </c>
      <c r="G293" s="189" t="str">
        <f>IF(B293="","",COUNTIFS(COMPRAS!$E$5:$E1000,B293))</f>
        <v/>
      </c>
      <c r="H293" s="304"/>
      <c r="I293" s="194" t="str">
        <f>IFERROR(IF(B293="","",AVERAGEIFS(VENTAS!$G$5:$G1000,VENTAS!$D$5:$D1000,B293)),0)</f>
        <v/>
      </c>
      <c r="J293" s="194" t="str">
        <f>IFERROR(IF(C293="","",AVERAGEIFS(COMPRAS!$T$5:$T1000,COMPRAS!$E$5:$E1000,B293)),0)</f>
        <v/>
      </c>
      <c r="K293" s="194">
        <f t="shared" si="5"/>
        <v>0</v>
      </c>
      <c r="L293" s="194" t="str">
        <f t="shared" si="6"/>
        <v/>
      </c>
      <c r="M293" s="304" t="str">
        <f t="shared" si="7"/>
        <v/>
      </c>
      <c r="N293" s="194">
        <f t="shared" si="8"/>
        <v>0</v>
      </c>
      <c r="O293" s="194">
        <f t="shared" si="9"/>
        <v>0</v>
      </c>
    </row>
    <row r="294">
      <c r="C294" s="189" t="str">
        <f t="array" ref="C294">IF(B294="","",XLOOKUP(B294,DATOS!D295:D1000,DATOS!C295:C1000,0,0,1))</f>
        <v/>
      </c>
      <c r="D294" s="189" t="str">
        <f>IF(B294="","", SUMIFS(COMPRAS!$G$5:$G1000,COMPRAS!$E$5:$E1000,B294))</f>
        <v/>
      </c>
      <c r="E294" s="189" t="str">
        <f>IF(C294="","", SUMIFS(VENTAS!$F$5:$F1000,VENTAS!$D$5:$D1000,B294))</f>
        <v/>
      </c>
      <c r="F294" s="189" t="str">
        <f t="shared" si="3"/>
        <v/>
      </c>
      <c r="G294" s="189" t="str">
        <f>IF(B294="","",COUNTIFS(COMPRAS!$E$5:$E1000,B294))</f>
        <v/>
      </c>
      <c r="H294" s="304"/>
      <c r="I294" s="194" t="str">
        <f>IFERROR(IF(B294="","",AVERAGEIFS(VENTAS!$G$5:$G1000,VENTAS!$D$5:$D1000,B294)),0)</f>
        <v/>
      </c>
      <c r="J294" s="194" t="str">
        <f>IFERROR(IF(C294="","",AVERAGEIFS(COMPRAS!$T$5:$T1000,COMPRAS!$E$5:$E1000,B294)),0)</f>
        <v/>
      </c>
      <c r="K294" s="194">
        <f t="shared" si="5"/>
        <v>0</v>
      </c>
      <c r="L294" s="194" t="str">
        <f t="shared" si="6"/>
        <v/>
      </c>
      <c r="M294" s="304" t="str">
        <f t="shared" si="7"/>
        <v/>
      </c>
      <c r="N294" s="194">
        <f t="shared" si="8"/>
        <v>0</v>
      </c>
      <c r="O294" s="194">
        <f t="shared" si="9"/>
        <v>0</v>
      </c>
    </row>
    <row r="295">
      <c r="C295" s="189" t="str">
        <f t="array" ref="C295">IF(B295="","",XLOOKUP(B295,DATOS!D296:D1000,DATOS!C296:C1000,0,0,1))</f>
        <v/>
      </c>
      <c r="D295" s="189" t="str">
        <f>IF(B295="","", SUMIFS(COMPRAS!$G$5:$G1000,COMPRAS!$E$5:$E1000,B295))</f>
        <v/>
      </c>
      <c r="E295" s="189" t="str">
        <f>IF(C295="","", SUMIFS(VENTAS!$F$5:$F1000,VENTAS!$D$5:$D1000,B295))</f>
        <v/>
      </c>
      <c r="F295" s="189" t="str">
        <f t="shared" si="3"/>
        <v/>
      </c>
      <c r="G295" s="189" t="str">
        <f>IF(B295="","",COUNTIFS(COMPRAS!$E$5:$E1000,B295))</f>
        <v/>
      </c>
      <c r="H295" s="304"/>
      <c r="I295" s="194" t="str">
        <f>IFERROR(IF(B295="","",AVERAGEIFS(VENTAS!$G$5:$G1000,VENTAS!$D$5:$D1000,B295)),0)</f>
        <v/>
      </c>
      <c r="J295" s="194" t="str">
        <f>IFERROR(IF(C295="","",AVERAGEIFS(COMPRAS!$T$5:$T1000,COMPRAS!$E$5:$E1000,B295)),0)</f>
        <v/>
      </c>
      <c r="K295" s="194">
        <f t="shared" si="5"/>
        <v>0</v>
      </c>
      <c r="L295" s="194" t="str">
        <f t="shared" si="6"/>
        <v/>
      </c>
      <c r="M295" s="304" t="str">
        <f t="shared" si="7"/>
        <v/>
      </c>
      <c r="N295" s="194">
        <f t="shared" si="8"/>
        <v>0</v>
      </c>
      <c r="O295" s="194">
        <f t="shared" si="9"/>
        <v>0</v>
      </c>
    </row>
    <row r="296">
      <c r="C296" s="189" t="str">
        <f t="array" ref="C296">IF(B296="","",XLOOKUP(B296,DATOS!D297:D1000,DATOS!C297:C1000,0,0,1))</f>
        <v/>
      </c>
      <c r="D296" s="189" t="str">
        <f>IF(B296="","", SUMIFS(COMPRAS!$G$5:$G1000,COMPRAS!$E$5:$E1000,B296))</f>
        <v/>
      </c>
      <c r="E296" s="189" t="str">
        <f>IF(C296="","", SUMIFS(VENTAS!$F$5:$F1000,VENTAS!$D$5:$D1000,B296))</f>
        <v/>
      </c>
      <c r="F296" s="189" t="str">
        <f t="shared" si="3"/>
        <v/>
      </c>
      <c r="G296" s="189" t="str">
        <f>IF(B296="","",COUNTIFS(COMPRAS!$E$5:$E1000,B296))</f>
        <v/>
      </c>
      <c r="H296" s="304"/>
      <c r="I296" s="194" t="str">
        <f>IFERROR(IF(B296="","",AVERAGEIFS(VENTAS!$G$5:$G1000,VENTAS!$D$5:$D1000,B296)),0)</f>
        <v/>
      </c>
      <c r="J296" s="194" t="str">
        <f>IFERROR(IF(C296="","",AVERAGEIFS(COMPRAS!$T$5:$T1000,COMPRAS!$E$5:$E1000,B296)),0)</f>
        <v/>
      </c>
      <c r="K296" s="194">
        <f t="shared" si="5"/>
        <v>0</v>
      </c>
      <c r="L296" s="194" t="str">
        <f t="shared" si="6"/>
        <v/>
      </c>
      <c r="M296" s="304" t="str">
        <f t="shared" si="7"/>
        <v/>
      </c>
      <c r="N296" s="194">
        <f t="shared" si="8"/>
        <v>0</v>
      </c>
      <c r="O296" s="194">
        <f t="shared" si="9"/>
        <v>0</v>
      </c>
    </row>
    <row r="297">
      <c r="C297" s="189" t="str">
        <f t="array" ref="C297">IF(B297="","",XLOOKUP(B297,DATOS!D298:D1000,DATOS!C298:C1000,0,0,1))</f>
        <v/>
      </c>
      <c r="D297" s="189" t="str">
        <f>IF(B297="","", SUMIFS(COMPRAS!$G$5:$G1000,COMPRAS!$E$5:$E1000,B297))</f>
        <v/>
      </c>
      <c r="E297" s="189" t="str">
        <f>IF(C297="","", SUMIFS(VENTAS!$F$5:$F1000,VENTAS!$D$5:$D1000,B297))</f>
        <v/>
      </c>
      <c r="F297" s="189" t="str">
        <f t="shared" si="3"/>
        <v/>
      </c>
      <c r="G297" s="189" t="str">
        <f>IF(B297="","",COUNTIFS(COMPRAS!$E$5:$E1000,B297))</f>
        <v/>
      </c>
      <c r="H297" s="304"/>
      <c r="I297" s="194" t="str">
        <f>IFERROR(IF(B297="","",AVERAGEIFS(VENTAS!$G$5:$G1000,VENTAS!$D$5:$D1000,B297)),0)</f>
        <v/>
      </c>
      <c r="J297" s="194" t="str">
        <f>IFERROR(IF(C297="","",AVERAGEIFS(COMPRAS!$T$5:$T1000,COMPRAS!$E$5:$E1000,B297)),0)</f>
        <v/>
      </c>
      <c r="K297" s="194">
        <f t="shared" si="5"/>
        <v>0</v>
      </c>
      <c r="L297" s="194" t="str">
        <f t="shared" si="6"/>
        <v/>
      </c>
      <c r="M297" s="304" t="str">
        <f t="shared" si="7"/>
        <v/>
      </c>
      <c r="N297" s="194">
        <f t="shared" si="8"/>
        <v>0</v>
      </c>
      <c r="O297" s="194">
        <f t="shared" si="9"/>
        <v>0</v>
      </c>
    </row>
    <row r="298">
      <c r="C298" s="189" t="str">
        <f t="array" ref="C298">IF(B298="","",XLOOKUP(B298,DATOS!D299:D1000,DATOS!C299:C1000,0,0,1))</f>
        <v/>
      </c>
      <c r="D298" s="189" t="str">
        <f>IF(B298="","", SUMIFS(COMPRAS!$G$5:$G1000,COMPRAS!$E$5:$E1000,B298))</f>
        <v/>
      </c>
      <c r="E298" s="189" t="str">
        <f>IF(C298="","", SUMIFS(VENTAS!$F$5:$F1000,VENTAS!$D$5:$D1000,B298))</f>
        <v/>
      </c>
      <c r="F298" s="189" t="str">
        <f t="shared" si="3"/>
        <v/>
      </c>
      <c r="G298" s="189" t="str">
        <f>IF(B298="","",COUNTIFS(COMPRAS!$E$5:$E1000,B298))</f>
        <v/>
      </c>
      <c r="H298" s="304"/>
      <c r="I298" s="194" t="str">
        <f>IFERROR(IF(B298="","",AVERAGEIFS(VENTAS!$G$5:$G1000,VENTAS!$D$5:$D1000,B298)),0)</f>
        <v/>
      </c>
      <c r="J298" s="194" t="str">
        <f>IFERROR(IF(C298="","",AVERAGEIFS(COMPRAS!$T$5:$T1000,COMPRAS!$E$5:$E1000,B298)),0)</f>
        <v/>
      </c>
      <c r="K298" s="194">
        <f t="shared" si="5"/>
        <v>0</v>
      </c>
      <c r="L298" s="194" t="str">
        <f t="shared" si="6"/>
        <v/>
      </c>
      <c r="M298" s="304" t="str">
        <f t="shared" si="7"/>
        <v/>
      </c>
      <c r="N298" s="194">
        <f t="shared" si="8"/>
        <v>0</v>
      </c>
      <c r="O298" s="194">
        <f t="shared" si="9"/>
        <v>0</v>
      </c>
    </row>
    <row r="299">
      <c r="C299" s="189" t="str">
        <f t="array" ref="C299">IF(B299="","",XLOOKUP(B299,DATOS!D300:D1000,DATOS!C300:C1000,0,0,1))</f>
        <v/>
      </c>
      <c r="D299" s="189" t="str">
        <f>IF(B299="","", SUMIFS(COMPRAS!$G$5:$G1000,COMPRAS!$E$5:$E1000,B299))</f>
        <v/>
      </c>
      <c r="E299" s="189" t="str">
        <f>IF(C299="","", SUMIFS(VENTAS!$F$5:$F1000,VENTAS!$D$5:$D1000,B299))</f>
        <v/>
      </c>
      <c r="F299" s="189" t="str">
        <f t="shared" si="3"/>
        <v/>
      </c>
      <c r="G299" s="189" t="str">
        <f>IF(B299="","",COUNTIFS(COMPRAS!$E$5:$E1000,B299))</f>
        <v/>
      </c>
      <c r="H299" s="304"/>
      <c r="I299" s="194" t="str">
        <f>IFERROR(IF(B299="","",AVERAGEIFS(VENTAS!$G$5:$G1000,VENTAS!$D$5:$D1000,B299)),0)</f>
        <v/>
      </c>
      <c r="J299" s="194" t="str">
        <f>IFERROR(IF(C299="","",AVERAGEIFS(COMPRAS!$T$5:$T1000,COMPRAS!$E$5:$E1000,B299)),0)</f>
        <v/>
      </c>
      <c r="K299" s="194">
        <f t="shared" si="5"/>
        <v>0</v>
      </c>
      <c r="L299" s="194" t="str">
        <f t="shared" si="6"/>
        <v/>
      </c>
      <c r="M299" s="304" t="str">
        <f t="shared" si="7"/>
        <v/>
      </c>
      <c r="N299" s="194">
        <f t="shared" si="8"/>
        <v>0</v>
      </c>
      <c r="O299" s="194">
        <f t="shared" si="9"/>
        <v>0</v>
      </c>
    </row>
    <row r="300">
      <c r="C300" s="189" t="str">
        <f t="array" ref="C300">IF(B300="","",XLOOKUP(B300,DATOS!D301:D1000,DATOS!C301:C1000,0,0,1))</f>
        <v/>
      </c>
      <c r="D300" s="189" t="str">
        <f>IF(B300="","", SUMIFS(COMPRAS!$G$5:$G1000,COMPRAS!$E$5:$E1000,B300))</f>
        <v/>
      </c>
      <c r="E300" s="189" t="str">
        <f>IF(C300="","", SUMIFS(VENTAS!$F$5:$F1000,VENTAS!$D$5:$D1000,B300))</f>
        <v/>
      </c>
      <c r="F300" s="189" t="str">
        <f t="shared" si="3"/>
        <v/>
      </c>
      <c r="G300" s="189" t="str">
        <f>IF(B300="","",COUNTIFS(COMPRAS!$E$5:$E1000,B300))</f>
        <v/>
      </c>
      <c r="H300" s="304"/>
      <c r="I300" s="194" t="str">
        <f>IFERROR(IF(B300="","",AVERAGEIFS(VENTAS!$G$5:$G1000,VENTAS!$D$5:$D1000,B300)),0)</f>
        <v/>
      </c>
      <c r="J300" s="194" t="str">
        <f>IFERROR(IF(C300="","",AVERAGEIFS(COMPRAS!$T$5:$T1000,COMPRAS!$E$5:$E1000,B300)),0)</f>
        <v/>
      </c>
      <c r="K300" s="194">
        <f t="shared" si="5"/>
        <v>0</v>
      </c>
      <c r="L300" s="194" t="str">
        <f t="shared" si="6"/>
        <v/>
      </c>
      <c r="M300" s="304" t="str">
        <f t="shared" si="7"/>
        <v/>
      </c>
      <c r="N300" s="194">
        <f t="shared" si="8"/>
        <v>0</v>
      </c>
      <c r="O300" s="194">
        <f t="shared" si="9"/>
        <v>0</v>
      </c>
    </row>
    <row r="301">
      <c r="C301" s="189" t="str">
        <f t="array" ref="C301">IF(B301="","",XLOOKUP(B301,DATOS!D302:D1000,DATOS!C302:C1000,0,0,1))</f>
        <v/>
      </c>
      <c r="D301" s="189" t="str">
        <f>IF(B301="","", SUMIFS(COMPRAS!$G$5:$G1000,COMPRAS!$E$5:$E1000,B301))</f>
        <v/>
      </c>
      <c r="E301" s="189" t="str">
        <f>IF(C301="","", SUMIFS(VENTAS!$F$5:$F1000,VENTAS!$D$5:$D1000,B301))</f>
        <v/>
      </c>
      <c r="F301" s="189" t="str">
        <f t="shared" si="3"/>
        <v/>
      </c>
      <c r="G301" s="189" t="str">
        <f>IF(B301="","",COUNTIFS(COMPRAS!$E$5:$E1000,B301))</f>
        <v/>
      </c>
      <c r="H301" s="304"/>
      <c r="I301" s="194" t="str">
        <f>IFERROR(IF(B301="","",AVERAGEIFS(VENTAS!$G$5:$G1000,VENTAS!$D$5:$D1000,B301)),0)</f>
        <v/>
      </c>
      <c r="J301" s="194" t="str">
        <f>IFERROR(IF(C301="","",AVERAGEIFS(COMPRAS!$T$5:$T1000,COMPRAS!$E$5:$E1000,B301)),0)</f>
        <v/>
      </c>
      <c r="K301" s="194">
        <f t="shared" si="5"/>
        <v>0</v>
      </c>
      <c r="L301" s="194" t="str">
        <f t="shared" si="6"/>
        <v/>
      </c>
      <c r="M301" s="304" t="str">
        <f t="shared" si="7"/>
        <v/>
      </c>
      <c r="N301" s="194">
        <f t="shared" si="8"/>
        <v>0</v>
      </c>
      <c r="O301" s="194">
        <f t="shared" si="9"/>
        <v>0</v>
      </c>
    </row>
    <row r="302">
      <c r="C302" s="189" t="str">
        <f t="array" ref="C302">IF(B302="","",XLOOKUP(B302,DATOS!D303:D1000,DATOS!C303:C1000,0,0,1))</f>
        <v/>
      </c>
      <c r="D302" s="189" t="str">
        <f>IF(B302="","", SUMIFS(COMPRAS!$G$5:$G1000,COMPRAS!$E$5:$E1000,B302))</f>
        <v/>
      </c>
      <c r="E302" s="189" t="str">
        <f>IF(C302="","", SUMIFS(VENTAS!$F$5:$F1000,VENTAS!$D$5:$D1000,B302))</f>
        <v/>
      </c>
      <c r="F302" s="189" t="str">
        <f t="shared" si="3"/>
        <v/>
      </c>
      <c r="G302" s="189" t="str">
        <f>IF(B302="","",COUNTIFS(COMPRAS!$E$5:$E1000,B302))</f>
        <v/>
      </c>
      <c r="H302" s="304"/>
      <c r="I302" s="194" t="str">
        <f>IFERROR(IF(B302="","",AVERAGEIFS(VENTAS!$G$5:$G1000,VENTAS!$D$5:$D1000,B302)),0)</f>
        <v/>
      </c>
      <c r="J302" s="194" t="str">
        <f>IFERROR(IF(C302="","",AVERAGEIFS(COMPRAS!$T$5:$T1000,COMPRAS!$E$5:$E1000,B302)),0)</f>
        <v/>
      </c>
      <c r="K302" s="194">
        <f t="shared" si="5"/>
        <v>0</v>
      </c>
      <c r="L302" s="194" t="str">
        <f t="shared" si="6"/>
        <v/>
      </c>
      <c r="M302" s="304" t="str">
        <f t="shared" si="7"/>
        <v/>
      </c>
      <c r="N302" s="194">
        <f t="shared" si="8"/>
        <v>0</v>
      </c>
      <c r="O302" s="194">
        <f t="shared" si="9"/>
        <v>0</v>
      </c>
    </row>
    <row r="303">
      <c r="C303" s="189" t="str">
        <f t="array" ref="C303">IF(B303="","",XLOOKUP(B303,DATOS!D304:D1000,DATOS!C304:C1000,0,0,1))</f>
        <v/>
      </c>
      <c r="D303" s="189" t="str">
        <f>IF(B303="","", SUMIFS(COMPRAS!$G$5:$G1000,COMPRAS!$E$5:$E1000,B303))</f>
        <v/>
      </c>
      <c r="E303" s="189" t="str">
        <f>IF(C303="","", SUMIFS(VENTAS!$F$5:$F1000,VENTAS!$D$5:$D1000,B303))</f>
        <v/>
      </c>
      <c r="F303" s="189" t="str">
        <f t="shared" si="3"/>
        <v/>
      </c>
      <c r="G303" s="189" t="str">
        <f>IF(B303="","",COUNTIFS(COMPRAS!$E$5:$E1000,B303))</f>
        <v/>
      </c>
      <c r="H303" s="304"/>
      <c r="I303" s="194" t="str">
        <f>IFERROR(IF(B303="","",AVERAGEIFS(VENTAS!$G$5:$G1000,VENTAS!$D$5:$D1000,B303)),0)</f>
        <v/>
      </c>
      <c r="J303" s="194" t="str">
        <f>IFERROR(IF(C303="","",AVERAGEIFS(COMPRAS!$T$5:$T1000,COMPRAS!$E$5:$E1000,B303)),0)</f>
        <v/>
      </c>
      <c r="K303" s="194">
        <f t="shared" si="5"/>
        <v>0</v>
      </c>
      <c r="L303" s="194" t="str">
        <f t="shared" si="6"/>
        <v/>
      </c>
      <c r="M303" s="304" t="str">
        <f t="shared" si="7"/>
        <v/>
      </c>
      <c r="N303" s="194">
        <f t="shared" si="8"/>
        <v>0</v>
      </c>
      <c r="O303" s="194">
        <f t="shared" si="9"/>
        <v>0</v>
      </c>
    </row>
    <row r="304">
      <c r="C304" s="189" t="str">
        <f t="array" ref="C304">IF(B304="","",XLOOKUP(B304,DATOS!D305:D1000,DATOS!C305:C1000,0,0,1))</f>
        <v/>
      </c>
      <c r="D304" s="189" t="str">
        <f>IF(B304="","", SUMIFS(COMPRAS!$G$5:$G1000,COMPRAS!$E$5:$E1000,B304))</f>
        <v/>
      </c>
      <c r="E304" s="189" t="str">
        <f>IF(C304="","", SUMIFS(VENTAS!$F$5:$F1000,VENTAS!$D$5:$D1000,B304))</f>
        <v/>
      </c>
      <c r="F304" s="189" t="str">
        <f t="shared" si="3"/>
        <v/>
      </c>
      <c r="G304" s="189" t="str">
        <f>IF(B304="","",COUNTIFS(COMPRAS!$E$5:$E1000,B304))</f>
        <v/>
      </c>
      <c r="H304" s="304"/>
      <c r="I304" s="194" t="str">
        <f>IFERROR(IF(B304="","",AVERAGEIFS(VENTAS!$G$5:$G1000,VENTAS!$D$5:$D1000,B304)),0)</f>
        <v/>
      </c>
      <c r="J304" s="194" t="str">
        <f>IFERROR(IF(C304="","",AVERAGEIFS(COMPRAS!$T$5:$T1000,COMPRAS!$E$5:$E1000,B304)),0)</f>
        <v/>
      </c>
      <c r="K304" s="194">
        <f t="shared" si="5"/>
        <v>0</v>
      </c>
      <c r="L304" s="194" t="str">
        <f t="shared" si="6"/>
        <v/>
      </c>
      <c r="M304" s="304" t="str">
        <f t="shared" si="7"/>
        <v/>
      </c>
      <c r="N304" s="194">
        <f t="shared" si="8"/>
        <v>0</v>
      </c>
      <c r="O304" s="194">
        <f t="shared" si="9"/>
        <v>0</v>
      </c>
    </row>
    <row r="305">
      <c r="C305" s="189" t="str">
        <f t="array" ref="C305">IF(B305="","",XLOOKUP(B305,DATOS!D306:D1000,DATOS!C306:C1000,0,0,1))</f>
        <v/>
      </c>
      <c r="D305" s="189" t="str">
        <f>IF(B305="","", SUMIFS(COMPRAS!$G$5:$G1000,COMPRAS!$E$5:$E1000,B305))</f>
        <v/>
      </c>
      <c r="E305" s="189" t="str">
        <f>IF(C305="","", SUMIFS(VENTAS!$F$5:$F1000,VENTAS!$D$5:$D1000,B305))</f>
        <v/>
      </c>
      <c r="F305" s="189" t="str">
        <f t="shared" si="3"/>
        <v/>
      </c>
      <c r="G305" s="189" t="str">
        <f>IF(B305="","",COUNTIFS(COMPRAS!$E$5:$E1000,B305))</f>
        <v/>
      </c>
      <c r="H305" s="304"/>
      <c r="I305" s="194" t="str">
        <f>IFERROR(IF(B305="","",AVERAGEIFS(VENTAS!$G$5:$G1000,VENTAS!$D$5:$D1000,B305)),0)</f>
        <v/>
      </c>
      <c r="J305" s="194" t="str">
        <f>IFERROR(IF(C305="","",AVERAGEIFS(COMPRAS!$T$5:$T1000,COMPRAS!$E$5:$E1000,B305)),0)</f>
        <v/>
      </c>
      <c r="K305" s="194">
        <f t="shared" si="5"/>
        <v>0</v>
      </c>
      <c r="L305" s="194" t="str">
        <f t="shared" si="6"/>
        <v/>
      </c>
      <c r="M305" s="304" t="str">
        <f t="shared" si="7"/>
        <v/>
      </c>
      <c r="N305" s="194">
        <f t="shared" si="8"/>
        <v>0</v>
      </c>
      <c r="O305" s="194">
        <f t="shared" si="9"/>
        <v>0</v>
      </c>
    </row>
    <row r="306">
      <c r="C306" s="189" t="str">
        <f t="array" ref="C306">IF(B306="","",XLOOKUP(B306,DATOS!D307:D1000,DATOS!C307:C1000,0,0,1))</f>
        <v/>
      </c>
      <c r="D306" s="189" t="str">
        <f>IF(B306="","", SUMIFS(COMPRAS!$G$5:$G1000,COMPRAS!$E$5:$E1000,B306))</f>
        <v/>
      </c>
      <c r="E306" s="189" t="str">
        <f>IF(C306="","", SUMIFS(VENTAS!$F$5:$F1000,VENTAS!$D$5:$D1000,B306))</f>
        <v/>
      </c>
      <c r="F306" s="189" t="str">
        <f t="shared" si="3"/>
        <v/>
      </c>
      <c r="G306" s="189" t="str">
        <f>IF(B306="","",COUNTIFS(COMPRAS!$E$5:$E1000,B306))</f>
        <v/>
      </c>
      <c r="H306" s="304"/>
      <c r="I306" s="194" t="str">
        <f>IFERROR(IF(B306="","",AVERAGEIFS(VENTAS!$G$5:$G1000,VENTAS!$D$5:$D1000,B306)),0)</f>
        <v/>
      </c>
      <c r="J306" s="194" t="str">
        <f>IFERROR(IF(C306="","",AVERAGEIFS(COMPRAS!$T$5:$T1000,COMPRAS!$E$5:$E1000,B306)),0)</f>
        <v/>
      </c>
      <c r="K306" s="194">
        <f t="shared" si="5"/>
        <v>0</v>
      </c>
      <c r="L306" s="194" t="str">
        <f t="shared" si="6"/>
        <v/>
      </c>
      <c r="M306" s="304" t="str">
        <f t="shared" si="7"/>
        <v/>
      </c>
      <c r="N306" s="194">
        <f t="shared" si="8"/>
        <v>0</v>
      </c>
      <c r="O306" s="194">
        <f t="shared" si="9"/>
        <v>0</v>
      </c>
    </row>
    <row r="307">
      <c r="C307" s="189" t="str">
        <f t="array" ref="C307">IF(B307="","",XLOOKUP(B307,DATOS!D308:D1000,DATOS!C308:C1000,0,0,1))</f>
        <v/>
      </c>
      <c r="D307" s="189" t="str">
        <f>IF(B307="","", SUMIFS(COMPRAS!$G$5:$G1000,COMPRAS!$E$5:$E1000,B307))</f>
        <v/>
      </c>
      <c r="E307" s="189" t="str">
        <f>IF(C307="","", SUMIFS(VENTAS!$F$5:$F1000,VENTAS!$D$5:$D1000,B307))</f>
        <v/>
      </c>
      <c r="F307" s="189" t="str">
        <f t="shared" si="3"/>
        <v/>
      </c>
      <c r="G307" s="189" t="str">
        <f>IF(B307="","",COUNTIFS(COMPRAS!$E$5:$E1000,B307))</f>
        <v/>
      </c>
      <c r="H307" s="304"/>
      <c r="I307" s="194" t="str">
        <f>IFERROR(IF(B307="","",AVERAGEIFS(VENTAS!$G$5:$G1000,VENTAS!$D$5:$D1000,B307)),0)</f>
        <v/>
      </c>
      <c r="J307" s="194" t="str">
        <f>IFERROR(IF(C307="","",AVERAGEIFS(COMPRAS!$T$5:$T1000,COMPRAS!$E$5:$E1000,B307)),0)</f>
        <v/>
      </c>
      <c r="K307" s="194">
        <f t="shared" si="5"/>
        <v>0</v>
      </c>
      <c r="L307" s="194" t="str">
        <f t="shared" si="6"/>
        <v/>
      </c>
      <c r="M307" s="304" t="str">
        <f t="shared" si="7"/>
        <v/>
      </c>
      <c r="N307" s="194">
        <f t="shared" si="8"/>
        <v>0</v>
      </c>
      <c r="O307" s="194">
        <f t="shared" si="9"/>
        <v>0</v>
      </c>
    </row>
    <row r="308">
      <c r="C308" s="189" t="str">
        <f t="array" ref="C308">IF(B308="","",XLOOKUP(B308,DATOS!D309:D1000,DATOS!C309:C1000,0,0,1))</f>
        <v/>
      </c>
      <c r="D308" s="189" t="str">
        <f>IF(B308="","", SUMIFS(COMPRAS!$G$5:$G1000,COMPRAS!$E$5:$E1000,B308))</f>
        <v/>
      </c>
      <c r="E308" s="189" t="str">
        <f>IF(C308="","", SUMIFS(VENTAS!$F$5:$F1000,VENTAS!$D$5:$D1000,B308))</f>
        <v/>
      </c>
      <c r="F308" s="189" t="str">
        <f t="shared" si="3"/>
        <v/>
      </c>
      <c r="G308" s="189" t="str">
        <f>IF(B308="","",COUNTIFS(COMPRAS!$E$5:$E1000,B308))</f>
        <v/>
      </c>
      <c r="H308" s="304"/>
      <c r="I308" s="194" t="str">
        <f>IFERROR(IF(B308="","",AVERAGEIFS(VENTAS!$G$5:$G1000,VENTAS!$D$5:$D1000,B308)),0)</f>
        <v/>
      </c>
      <c r="J308" s="194" t="str">
        <f>IFERROR(IF(C308="","",AVERAGEIFS(COMPRAS!$T$5:$T1000,COMPRAS!$E$5:$E1000,B308)),0)</f>
        <v/>
      </c>
      <c r="K308" s="194">
        <f t="shared" si="5"/>
        <v>0</v>
      </c>
      <c r="L308" s="194" t="str">
        <f t="shared" si="6"/>
        <v/>
      </c>
      <c r="M308" s="304" t="str">
        <f t="shared" si="7"/>
        <v/>
      </c>
      <c r="N308" s="194">
        <f t="shared" si="8"/>
        <v>0</v>
      </c>
      <c r="O308" s="194">
        <f t="shared" si="9"/>
        <v>0</v>
      </c>
    </row>
    <row r="309">
      <c r="C309" s="189" t="str">
        <f t="array" ref="C309">IF(B309="","",XLOOKUP(B309,DATOS!D310:D1000,DATOS!C310:C1000,0,0,1))</f>
        <v/>
      </c>
      <c r="D309" s="189" t="str">
        <f>IF(B309="","", SUMIFS(COMPRAS!$G$5:$G1000,COMPRAS!$E$5:$E1000,B309))</f>
        <v/>
      </c>
      <c r="E309" s="189" t="str">
        <f>IF(C309="","", SUMIFS(VENTAS!$F$5:$F1000,VENTAS!$D$5:$D1000,B309))</f>
        <v/>
      </c>
      <c r="F309" s="189" t="str">
        <f t="shared" si="3"/>
        <v/>
      </c>
      <c r="G309" s="189" t="str">
        <f>IF(B309="","",COUNTIFS(COMPRAS!$E$5:$E1000,B309))</f>
        <v/>
      </c>
      <c r="H309" s="304"/>
      <c r="I309" s="194" t="str">
        <f>IFERROR(IF(B309="","",AVERAGEIFS(VENTAS!$G$5:$G1000,VENTAS!$D$5:$D1000,B309)),0)</f>
        <v/>
      </c>
      <c r="J309" s="194" t="str">
        <f>IFERROR(IF(C309="","",AVERAGEIFS(COMPRAS!$T$5:$T1000,COMPRAS!$E$5:$E1000,B309)),0)</f>
        <v/>
      </c>
      <c r="K309" s="194">
        <f t="shared" si="5"/>
        <v>0</v>
      </c>
      <c r="L309" s="194" t="str">
        <f t="shared" si="6"/>
        <v/>
      </c>
      <c r="M309" s="304" t="str">
        <f t="shared" si="7"/>
        <v/>
      </c>
      <c r="N309" s="194">
        <f t="shared" si="8"/>
        <v>0</v>
      </c>
      <c r="O309" s="194">
        <f t="shared" si="9"/>
        <v>0</v>
      </c>
    </row>
    <row r="310">
      <c r="C310" s="189" t="str">
        <f t="array" ref="C310">IF(B310="","",XLOOKUP(B310,DATOS!D311:D1000,DATOS!C311:C1000,0,0,1))</f>
        <v/>
      </c>
      <c r="D310" s="189" t="str">
        <f>IF(B310="","", SUMIFS(COMPRAS!$G$5:$G1000,COMPRAS!$E$5:$E1000,B310))</f>
        <v/>
      </c>
      <c r="E310" s="189" t="str">
        <f>IF(C310="","", SUMIFS(VENTAS!$F$5:$F1000,VENTAS!$D$5:$D1000,B310))</f>
        <v/>
      </c>
      <c r="F310" s="189" t="str">
        <f t="shared" si="3"/>
        <v/>
      </c>
      <c r="G310" s="189" t="str">
        <f>IF(B310="","",COUNTIFS(COMPRAS!$E$5:$E1000,B310))</f>
        <v/>
      </c>
      <c r="H310" s="304"/>
      <c r="I310" s="194" t="str">
        <f>IFERROR(IF(B310="","",AVERAGEIFS(VENTAS!$G$5:$G1000,VENTAS!$D$5:$D1000,B310)),0)</f>
        <v/>
      </c>
      <c r="J310" s="194" t="str">
        <f>IFERROR(IF(C310="","",AVERAGEIFS(COMPRAS!$T$5:$T1000,COMPRAS!$E$5:$E1000,B310)),0)</f>
        <v/>
      </c>
      <c r="K310" s="194">
        <f t="shared" si="5"/>
        <v>0</v>
      </c>
      <c r="L310" s="194" t="str">
        <f t="shared" si="6"/>
        <v/>
      </c>
      <c r="M310" s="304" t="str">
        <f t="shared" si="7"/>
        <v/>
      </c>
      <c r="N310" s="194">
        <f t="shared" si="8"/>
        <v>0</v>
      </c>
      <c r="O310" s="194">
        <f t="shared" si="9"/>
        <v>0</v>
      </c>
    </row>
    <row r="311">
      <c r="C311" s="189" t="str">
        <f t="array" ref="C311">IF(B311="","",XLOOKUP(B311,DATOS!D312:D1000,DATOS!C312:C1000,0,0,1))</f>
        <v/>
      </c>
      <c r="D311" s="189" t="str">
        <f>IF(B311="","", SUMIFS(COMPRAS!$G$5:$G1000,COMPRAS!$E$5:$E1000,B311))</f>
        <v/>
      </c>
      <c r="E311" s="189" t="str">
        <f>IF(C311="","", SUMIFS(VENTAS!$F$5:$F1000,VENTAS!$D$5:$D1000,B311))</f>
        <v/>
      </c>
      <c r="F311" s="189" t="str">
        <f t="shared" si="3"/>
        <v/>
      </c>
      <c r="G311" s="189" t="str">
        <f>IF(B311="","",COUNTIFS(COMPRAS!$E$5:$E1000,B311))</f>
        <v/>
      </c>
      <c r="H311" s="304"/>
      <c r="I311" s="194" t="str">
        <f>IFERROR(IF(B311="","",AVERAGEIFS(VENTAS!$G$5:$G1000,VENTAS!$D$5:$D1000,B311)),0)</f>
        <v/>
      </c>
      <c r="J311" s="194" t="str">
        <f>IFERROR(IF(C311="","",AVERAGEIFS(COMPRAS!$T$5:$T1000,COMPRAS!$E$5:$E1000,B311)),0)</f>
        <v/>
      </c>
      <c r="K311" s="194">
        <f t="shared" si="5"/>
        <v>0</v>
      </c>
      <c r="L311" s="194" t="str">
        <f t="shared" si="6"/>
        <v/>
      </c>
      <c r="M311" s="304" t="str">
        <f t="shared" si="7"/>
        <v/>
      </c>
      <c r="N311" s="194">
        <f t="shared" si="8"/>
        <v>0</v>
      </c>
      <c r="O311" s="194">
        <f t="shared" si="9"/>
        <v>0</v>
      </c>
    </row>
    <row r="312">
      <c r="C312" s="189" t="str">
        <f t="array" ref="C312">IF(B312="","",XLOOKUP(B312,DATOS!D313:D1000,DATOS!C313:C1000,0,0,1))</f>
        <v/>
      </c>
      <c r="D312" s="189" t="str">
        <f>IF(B312="","", SUMIFS(COMPRAS!$G$5:$G1000,COMPRAS!$E$5:$E1000,B312))</f>
        <v/>
      </c>
      <c r="E312" s="189" t="str">
        <f>IF(C312="","", SUMIFS(VENTAS!$F$5:$F1000,VENTAS!$D$5:$D1000,B312))</f>
        <v/>
      </c>
      <c r="F312" s="189" t="str">
        <f t="shared" si="3"/>
        <v/>
      </c>
      <c r="G312" s="189" t="str">
        <f>IF(B312="","",COUNTIFS(COMPRAS!$E$5:$E1000,B312))</f>
        <v/>
      </c>
      <c r="H312" s="304"/>
      <c r="I312" s="194" t="str">
        <f>IFERROR(IF(B312="","",AVERAGEIFS(VENTAS!$G$5:$G1000,VENTAS!$D$5:$D1000,B312)),0)</f>
        <v/>
      </c>
      <c r="J312" s="194" t="str">
        <f>IFERROR(IF(C312="","",AVERAGEIFS(COMPRAS!$T$5:$T1000,COMPRAS!$E$5:$E1000,B312)),0)</f>
        <v/>
      </c>
      <c r="K312" s="194">
        <f t="shared" si="5"/>
        <v>0</v>
      </c>
      <c r="L312" s="194" t="str">
        <f t="shared" si="6"/>
        <v/>
      </c>
      <c r="M312" s="304" t="str">
        <f t="shared" si="7"/>
        <v/>
      </c>
      <c r="N312" s="194">
        <f t="shared" si="8"/>
        <v>0</v>
      </c>
      <c r="O312" s="194">
        <f t="shared" si="9"/>
        <v>0</v>
      </c>
    </row>
    <row r="313">
      <c r="C313" s="189" t="str">
        <f t="array" ref="C313">IF(B313="","",XLOOKUP(B313,DATOS!D314:D1000,DATOS!C314:C1000,0,0,1))</f>
        <v/>
      </c>
      <c r="D313" s="189" t="str">
        <f>IF(B313="","", SUMIFS(COMPRAS!$G$5:$G1000,COMPRAS!$E$5:$E1000,B313))</f>
        <v/>
      </c>
      <c r="E313" s="189" t="str">
        <f>IF(C313="","", SUMIFS(VENTAS!$F$5:$F1000,VENTAS!$D$5:$D1000,B313))</f>
        <v/>
      </c>
      <c r="F313" s="189" t="str">
        <f t="shared" si="3"/>
        <v/>
      </c>
      <c r="G313" s="189" t="str">
        <f>IF(B313="","",COUNTIFS(COMPRAS!$E$5:$E1000,B313))</f>
        <v/>
      </c>
      <c r="H313" s="304"/>
      <c r="I313" s="194" t="str">
        <f>IFERROR(IF(B313="","",AVERAGEIFS(VENTAS!$G$5:$G1000,VENTAS!$D$5:$D1000,B313)),0)</f>
        <v/>
      </c>
      <c r="J313" s="194" t="str">
        <f>IFERROR(IF(C313="","",AVERAGEIFS(COMPRAS!$T$5:$T1000,COMPRAS!$E$5:$E1000,B313)),0)</f>
        <v/>
      </c>
      <c r="K313" s="194">
        <f t="shared" si="5"/>
        <v>0</v>
      </c>
      <c r="L313" s="194" t="str">
        <f t="shared" si="6"/>
        <v/>
      </c>
      <c r="M313" s="304" t="str">
        <f t="shared" si="7"/>
        <v/>
      </c>
      <c r="N313" s="194">
        <f t="shared" si="8"/>
        <v>0</v>
      </c>
      <c r="O313" s="194">
        <f t="shared" si="9"/>
        <v>0</v>
      </c>
    </row>
    <row r="314">
      <c r="C314" s="189" t="str">
        <f t="array" ref="C314">IF(B314="","",XLOOKUP(B314,DATOS!D315:D1000,DATOS!C315:C1000,0,0,1))</f>
        <v/>
      </c>
      <c r="D314" s="189" t="str">
        <f>IF(B314="","", SUMIFS(COMPRAS!$G$5:$G1000,COMPRAS!$E$5:$E1000,B314))</f>
        <v/>
      </c>
      <c r="E314" s="189" t="str">
        <f>IF(C314="","", SUMIFS(VENTAS!$F$5:$F1000,VENTAS!$D$5:$D1000,B314))</f>
        <v/>
      </c>
      <c r="F314" s="189" t="str">
        <f t="shared" si="3"/>
        <v/>
      </c>
      <c r="G314" s="189" t="str">
        <f>IF(B314="","",COUNTIFS(COMPRAS!$E$5:$E1000,B314))</f>
        <v/>
      </c>
      <c r="H314" s="304"/>
      <c r="I314" s="194" t="str">
        <f>IFERROR(IF(B314="","",AVERAGEIFS(VENTAS!$G$5:$G1000,VENTAS!$D$5:$D1000,B314)),0)</f>
        <v/>
      </c>
      <c r="J314" s="194" t="str">
        <f>IFERROR(IF(C314="","",AVERAGEIFS(COMPRAS!$T$5:$T1000,COMPRAS!$E$5:$E1000,B314)),0)</f>
        <v/>
      </c>
      <c r="K314" s="194">
        <f t="shared" si="5"/>
        <v>0</v>
      </c>
      <c r="L314" s="194" t="str">
        <f t="shared" si="6"/>
        <v/>
      </c>
      <c r="M314" s="304" t="str">
        <f t="shared" si="7"/>
        <v/>
      </c>
      <c r="N314" s="194">
        <f t="shared" si="8"/>
        <v>0</v>
      </c>
      <c r="O314" s="194">
        <f t="shared" si="9"/>
        <v>0</v>
      </c>
    </row>
    <row r="315">
      <c r="C315" s="189" t="str">
        <f t="array" ref="C315">IF(B315="","",XLOOKUP(B315,DATOS!D316:D1000,DATOS!C316:C1000,0,0,1))</f>
        <v/>
      </c>
      <c r="D315" s="189" t="str">
        <f>IF(B315="","", SUMIFS(COMPRAS!$G$5:$G1000,COMPRAS!$E$5:$E1000,B315))</f>
        <v/>
      </c>
      <c r="E315" s="189" t="str">
        <f>IF(C315="","", SUMIFS(VENTAS!$F$5:$F1000,VENTAS!$D$5:$D1000,B315))</f>
        <v/>
      </c>
      <c r="F315" s="189" t="str">
        <f t="shared" si="3"/>
        <v/>
      </c>
      <c r="G315" s="189" t="str">
        <f>IF(B315="","",COUNTIFS(COMPRAS!$E$5:$E1000,B315))</f>
        <v/>
      </c>
      <c r="H315" s="304"/>
      <c r="I315" s="194" t="str">
        <f>IFERROR(IF(B315="","",AVERAGEIFS(VENTAS!$G$5:$G1000,VENTAS!$D$5:$D1000,B315)),0)</f>
        <v/>
      </c>
      <c r="J315" s="194" t="str">
        <f>IFERROR(IF(C315="","",AVERAGEIFS(COMPRAS!$T$5:$T1000,COMPRAS!$E$5:$E1000,B315)),0)</f>
        <v/>
      </c>
      <c r="K315" s="194">
        <f t="shared" si="5"/>
        <v>0</v>
      </c>
      <c r="L315" s="194" t="str">
        <f t="shared" si="6"/>
        <v/>
      </c>
      <c r="M315" s="304" t="str">
        <f t="shared" si="7"/>
        <v/>
      </c>
      <c r="N315" s="194">
        <f t="shared" si="8"/>
        <v>0</v>
      </c>
      <c r="O315" s="194">
        <f t="shared" si="9"/>
        <v>0</v>
      </c>
    </row>
    <row r="316">
      <c r="C316" s="189" t="str">
        <f t="array" ref="C316">IF(B316="","",XLOOKUP(B316,DATOS!D317:D1000,DATOS!C317:C1000,0,0,1))</f>
        <v/>
      </c>
      <c r="D316" s="189" t="str">
        <f>IF(B316="","", SUMIFS(COMPRAS!$G$5:$G1000,COMPRAS!$E$5:$E1000,B316))</f>
        <v/>
      </c>
      <c r="E316" s="189" t="str">
        <f>IF(C316="","", SUMIFS(VENTAS!$F$5:$F1000,VENTAS!$D$5:$D1000,B316))</f>
        <v/>
      </c>
      <c r="F316" s="189" t="str">
        <f t="shared" si="3"/>
        <v/>
      </c>
      <c r="G316" s="189" t="str">
        <f>IF(B316="","",COUNTIFS(COMPRAS!$E$5:$E1000,B316))</f>
        <v/>
      </c>
      <c r="H316" s="304"/>
      <c r="I316" s="194" t="str">
        <f>IFERROR(IF(B316="","",AVERAGEIFS(VENTAS!$G$5:$G1000,VENTAS!$D$5:$D1000,B316)),0)</f>
        <v/>
      </c>
      <c r="J316" s="194" t="str">
        <f>IFERROR(IF(C316="","",AVERAGEIFS(COMPRAS!$T$5:$T1000,COMPRAS!$E$5:$E1000,B316)),0)</f>
        <v/>
      </c>
      <c r="K316" s="194">
        <f t="shared" si="5"/>
        <v>0</v>
      </c>
      <c r="L316" s="194" t="str">
        <f t="shared" si="6"/>
        <v/>
      </c>
      <c r="M316" s="304" t="str">
        <f t="shared" si="7"/>
        <v/>
      </c>
      <c r="N316" s="194">
        <f t="shared" si="8"/>
        <v>0</v>
      </c>
      <c r="O316" s="194">
        <f t="shared" si="9"/>
        <v>0</v>
      </c>
    </row>
    <row r="317">
      <c r="C317" s="189" t="str">
        <f t="array" ref="C317">IF(B317="","",XLOOKUP(B317,DATOS!D318:D1000,DATOS!C318:C1000,0,0,1))</f>
        <v/>
      </c>
      <c r="D317" s="189" t="str">
        <f>IF(B317="","", SUMIFS(COMPRAS!$G$5:$G1000,COMPRAS!$E$5:$E1000,B317))</f>
        <v/>
      </c>
      <c r="E317" s="189" t="str">
        <f>IF(C317="","", SUMIFS(VENTAS!$F$5:$F1000,VENTAS!$D$5:$D1000,B317))</f>
        <v/>
      </c>
      <c r="F317" s="189" t="str">
        <f t="shared" si="3"/>
        <v/>
      </c>
      <c r="G317" s="189" t="str">
        <f>IF(B317="","",COUNTIFS(COMPRAS!$E$5:$E1000,B317))</f>
        <v/>
      </c>
      <c r="H317" s="304"/>
      <c r="I317" s="194" t="str">
        <f>IFERROR(IF(B317="","",AVERAGEIFS(VENTAS!$G$5:$G1000,VENTAS!$D$5:$D1000,B317)),0)</f>
        <v/>
      </c>
      <c r="J317" s="194" t="str">
        <f>IFERROR(IF(C317="","",AVERAGEIFS(COMPRAS!$T$5:$T1000,COMPRAS!$E$5:$E1000,B317)),0)</f>
        <v/>
      </c>
      <c r="K317" s="194">
        <f t="shared" si="5"/>
        <v>0</v>
      </c>
      <c r="L317" s="194" t="str">
        <f t="shared" si="6"/>
        <v/>
      </c>
      <c r="M317" s="304" t="str">
        <f t="shared" si="7"/>
        <v/>
      </c>
      <c r="N317" s="194">
        <f t="shared" si="8"/>
        <v>0</v>
      </c>
      <c r="O317" s="194">
        <f t="shared" si="9"/>
        <v>0</v>
      </c>
    </row>
    <row r="318">
      <c r="C318" s="189" t="str">
        <f t="array" ref="C318">IF(B318="","",XLOOKUP(B318,DATOS!D319:D1000,DATOS!C319:C1000,0,0,1))</f>
        <v/>
      </c>
      <c r="D318" s="189" t="str">
        <f>IF(B318="","", SUMIFS(COMPRAS!$G$5:$G1000,COMPRAS!$E$5:$E1000,B318))</f>
        <v/>
      </c>
      <c r="E318" s="189" t="str">
        <f>IF(C318="","", SUMIFS(VENTAS!$F$5:$F1000,VENTAS!$D$5:$D1000,B318))</f>
        <v/>
      </c>
      <c r="F318" s="189" t="str">
        <f t="shared" si="3"/>
        <v/>
      </c>
      <c r="G318" s="189" t="str">
        <f>IF(B318="","",COUNTIFS(COMPRAS!$E$5:$E1000,B318))</f>
        <v/>
      </c>
      <c r="H318" s="304"/>
      <c r="I318" s="194" t="str">
        <f>IFERROR(IF(B318="","",AVERAGEIFS(VENTAS!$G$5:$G1000,VENTAS!$D$5:$D1000,B318)),0)</f>
        <v/>
      </c>
      <c r="J318" s="194" t="str">
        <f>IFERROR(IF(C318="","",AVERAGEIFS(COMPRAS!$T$5:$T1000,COMPRAS!$E$5:$E1000,B318)),0)</f>
        <v/>
      </c>
      <c r="K318" s="194">
        <f t="shared" si="5"/>
        <v>0</v>
      </c>
      <c r="L318" s="194" t="str">
        <f t="shared" si="6"/>
        <v/>
      </c>
      <c r="M318" s="304" t="str">
        <f t="shared" si="7"/>
        <v/>
      </c>
      <c r="N318" s="194">
        <f t="shared" si="8"/>
        <v>0</v>
      </c>
      <c r="O318" s="194">
        <f t="shared" si="9"/>
        <v>0</v>
      </c>
    </row>
    <row r="319">
      <c r="C319" s="189" t="str">
        <f t="array" ref="C319">IF(B319="","",XLOOKUP(B319,DATOS!D320:D1000,DATOS!C320:C1000,0,0,1))</f>
        <v/>
      </c>
      <c r="D319" s="189" t="str">
        <f>IF(B319="","", SUMIFS(COMPRAS!$G$5:$G1000,COMPRAS!$E$5:$E1000,B319))</f>
        <v/>
      </c>
      <c r="E319" s="189" t="str">
        <f>IF(C319="","", SUMIFS(VENTAS!$F$5:$F1000,VENTAS!$D$5:$D1000,B319))</f>
        <v/>
      </c>
      <c r="F319" s="189" t="str">
        <f t="shared" si="3"/>
        <v/>
      </c>
      <c r="G319" s="189" t="str">
        <f>IF(B319="","",COUNTIFS(COMPRAS!$E$5:$E1000,B319))</f>
        <v/>
      </c>
      <c r="H319" s="304"/>
      <c r="I319" s="194" t="str">
        <f>IFERROR(IF(B319="","",AVERAGEIFS(VENTAS!$G$5:$G1000,VENTAS!$D$5:$D1000,B319)),0)</f>
        <v/>
      </c>
      <c r="J319" s="194" t="str">
        <f>IFERROR(IF(C319="","",AVERAGEIFS(COMPRAS!$T$5:$T1000,COMPRAS!$E$5:$E1000,B319)),0)</f>
        <v/>
      </c>
      <c r="K319" s="194">
        <f t="shared" si="5"/>
        <v>0</v>
      </c>
      <c r="L319" s="194" t="str">
        <f t="shared" si="6"/>
        <v/>
      </c>
      <c r="M319" s="304" t="str">
        <f t="shared" si="7"/>
        <v/>
      </c>
      <c r="N319" s="194">
        <f t="shared" si="8"/>
        <v>0</v>
      </c>
      <c r="O319" s="194">
        <f t="shared" si="9"/>
        <v>0</v>
      </c>
    </row>
    <row r="320">
      <c r="C320" s="189" t="str">
        <f t="array" ref="C320">IF(B320="","",XLOOKUP(B320,DATOS!D321:D1000,DATOS!C321:C1000,0,0,1))</f>
        <v/>
      </c>
      <c r="D320" s="189" t="str">
        <f>IF(B320="","", SUMIFS(COMPRAS!$G$5:$G1000,COMPRAS!$E$5:$E1000,B320))</f>
        <v/>
      </c>
      <c r="E320" s="189" t="str">
        <f>IF(C320="","", SUMIFS(VENTAS!$F$5:$F1000,VENTAS!$D$5:$D1000,B320))</f>
        <v/>
      </c>
      <c r="F320" s="189" t="str">
        <f t="shared" si="3"/>
        <v/>
      </c>
      <c r="G320" s="189" t="str">
        <f>IF(B320="","",COUNTIFS(COMPRAS!$E$5:$E1000,B320))</f>
        <v/>
      </c>
      <c r="H320" s="304"/>
      <c r="I320" s="194" t="str">
        <f>IFERROR(IF(B320="","",AVERAGEIFS(VENTAS!$G$5:$G1000,VENTAS!$D$5:$D1000,B320)),0)</f>
        <v/>
      </c>
      <c r="J320" s="194" t="str">
        <f>IFERROR(IF(C320="","",AVERAGEIFS(COMPRAS!$T$5:$T1000,COMPRAS!$E$5:$E1000,B320)),0)</f>
        <v/>
      </c>
      <c r="K320" s="194">
        <f t="shared" si="5"/>
        <v>0</v>
      </c>
      <c r="L320" s="194" t="str">
        <f t="shared" si="6"/>
        <v/>
      </c>
      <c r="M320" s="304" t="str">
        <f t="shared" si="7"/>
        <v/>
      </c>
      <c r="N320" s="194">
        <f t="shared" si="8"/>
        <v>0</v>
      </c>
      <c r="O320" s="194">
        <f t="shared" si="9"/>
        <v>0</v>
      </c>
    </row>
    <row r="321">
      <c r="C321" s="189" t="str">
        <f t="array" ref="C321">IF(B321="","",XLOOKUP(B321,DATOS!D322:D1000,DATOS!C322:C1000,0,0,1))</f>
        <v/>
      </c>
      <c r="D321" s="189" t="str">
        <f>IF(B321="","", SUMIFS(COMPRAS!$G$5:$G1000,COMPRAS!$E$5:$E1000,B321))</f>
        <v/>
      </c>
      <c r="E321" s="189" t="str">
        <f>IF(C321="","", SUMIFS(VENTAS!$F$5:$F1000,VENTAS!$D$5:$D1000,B321))</f>
        <v/>
      </c>
      <c r="F321" s="189" t="str">
        <f t="shared" si="3"/>
        <v/>
      </c>
      <c r="G321" s="189" t="str">
        <f>IF(B321="","",COUNTIFS(COMPRAS!$E$5:$E1000,B321))</f>
        <v/>
      </c>
      <c r="H321" s="304"/>
      <c r="I321" s="194" t="str">
        <f>IFERROR(IF(B321="","",AVERAGEIFS(VENTAS!$G$5:$G1000,VENTAS!$D$5:$D1000,B321)),0)</f>
        <v/>
      </c>
      <c r="J321" s="194" t="str">
        <f>IFERROR(IF(C321="","",AVERAGEIFS(COMPRAS!$T$5:$T1000,COMPRAS!$E$5:$E1000,B321)),0)</f>
        <v/>
      </c>
      <c r="K321" s="194">
        <f t="shared" si="5"/>
        <v>0</v>
      </c>
      <c r="L321" s="194" t="str">
        <f t="shared" si="6"/>
        <v/>
      </c>
      <c r="M321" s="304" t="str">
        <f t="shared" si="7"/>
        <v/>
      </c>
      <c r="N321" s="194">
        <f t="shared" si="8"/>
        <v>0</v>
      </c>
      <c r="O321" s="194">
        <f t="shared" si="9"/>
        <v>0</v>
      </c>
    </row>
    <row r="322">
      <c r="C322" s="189" t="str">
        <f t="array" ref="C322">IF(B322="","",XLOOKUP(B322,DATOS!D323:D1000,DATOS!C323:C1000,0,0,1))</f>
        <v/>
      </c>
      <c r="D322" s="189" t="str">
        <f>IF(B322="","", SUMIFS(COMPRAS!$G$5:$G1000,COMPRAS!$E$5:$E1000,B322))</f>
        <v/>
      </c>
      <c r="E322" s="189" t="str">
        <f>IF(C322="","", SUMIFS(VENTAS!$F$5:$F1000,VENTAS!$D$5:$D1000,B322))</f>
        <v/>
      </c>
      <c r="F322" s="189" t="str">
        <f t="shared" si="3"/>
        <v/>
      </c>
      <c r="G322" s="189" t="str">
        <f>IF(B322="","",COUNTIFS(COMPRAS!$E$5:$E1000,B322))</f>
        <v/>
      </c>
      <c r="H322" s="304"/>
      <c r="I322" s="194" t="str">
        <f>IFERROR(IF(B322="","",AVERAGEIFS(VENTAS!$G$5:$G1000,VENTAS!$D$5:$D1000,B322)),0)</f>
        <v/>
      </c>
      <c r="J322" s="194" t="str">
        <f>IFERROR(IF(C322="","",AVERAGEIFS(COMPRAS!$T$5:$T1000,COMPRAS!$E$5:$E1000,B322)),0)</f>
        <v/>
      </c>
      <c r="K322" s="194">
        <f t="shared" si="5"/>
        <v>0</v>
      </c>
      <c r="L322" s="194" t="str">
        <f t="shared" si="6"/>
        <v/>
      </c>
      <c r="M322" s="304" t="str">
        <f t="shared" si="7"/>
        <v/>
      </c>
      <c r="N322" s="194">
        <f t="shared" si="8"/>
        <v>0</v>
      </c>
      <c r="O322" s="194">
        <f t="shared" si="9"/>
        <v>0</v>
      </c>
    </row>
    <row r="323">
      <c r="C323" s="189" t="str">
        <f t="array" ref="C323">IF(B323="","",XLOOKUP(B323,DATOS!D324:D1000,DATOS!C324:C1000,0,0,1))</f>
        <v/>
      </c>
      <c r="D323" s="189" t="str">
        <f>IF(B323="","", SUMIFS(COMPRAS!$G$5:$G1000,COMPRAS!$E$5:$E1000,B323))</f>
        <v/>
      </c>
      <c r="E323" s="189" t="str">
        <f>IF(C323="","", SUMIFS(VENTAS!$F$5:$F1000,VENTAS!$D$5:$D1000,B323))</f>
        <v/>
      </c>
      <c r="F323" s="189" t="str">
        <f t="shared" si="3"/>
        <v/>
      </c>
      <c r="G323" s="189" t="str">
        <f>IF(B323="","",COUNTIFS(COMPRAS!$E$5:$E1000,B323))</f>
        <v/>
      </c>
      <c r="H323" s="304"/>
      <c r="I323" s="194" t="str">
        <f>IFERROR(IF(B323="","",AVERAGEIFS(VENTAS!$G$5:$G1000,VENTAS!$D$5:$D1000,B323)),0)</f>
        <v/>
      </c>
      <c r="J323" s="194" t="str">
        <f>IFERROR(IF(C323="","",AVERAGEIFS(COMPRAS!$T$5:$T1000,COMPRAS!$E$5:$E1000,B323)),0)</f>
        <v/>
      </c>
      <c r="K323" s="194">
        <f t="shared" si="5"/>
        <v>0</v>
      </c>
      <c r="L323" s="194" t="str">
        <f t="shared" si="6"/>
        <v/>
      </c>
      <c r="M323" s="304" t="str">
        <f t="shared" si="7"/>
        <v/>
      </c>
      <c r="N323" s="194">
        <f t="shared" si="8"/>
        <v>0</v>
      </c>
      <c r="O323" s="194">
        <f t="shared" si="9"/>
        <v>0</v>
      </c>
    </row>
    <row r="324">
      <c r="C324" s="189" t="str">
        <f t="array" ref="C324">IF(B324="","",XLOOKUP(B324,DATOS!D325:D1000,DATOS!C325:C1000,0,0,1))</f>
        <v/>
      </c>
      <c r="D324" s="189" t="str">
        <f>IF(B324="","", SUMIFS(COMPRAS!$G$5:$G1000,COMPRAS!$E$5:$E1000,B324))</f>
        <v/>
      </c>
      <c r="E324" s="189" t="str">
        <f>IF(C324="","", SUMIFS(VENTAS!$F$5:$F1000,VENTAS!$D$5:$D1000,B324))</f>
        <v/>
      </c>
      <c r="F324" s="189" t="str">
        <f t="shared" si="3"/>
        <v/>
      </c>
      <c r="G324" s="189" t="str">
        <f>IF(B324="","",COUNTIFS(COMPRAS!$E$5:$E1000,B324))</f>
        <v/>
      </c>
      <c r="H324" s="304"/>
      <c r="I324" s="194" t="str">
        <f>IFERROR(IF(B324="","",AVERAGEIFS(VENTAS!$G$5:$G1000,VENTAS!$D$5:$D1000,B324)),0)</f>
        <v/>
      </c>
      <c r="J324" s="194" t="str">
        <f>IFERROR(IF(C324="","",AVERAGEIFS(COMPRAS!$T$5:$T1000,COMPRAS!$E$5:$E1000,B324)),0)</f>
        <v/>
      </c>
      <c r="K324" s="194">
        <f t="shared" si="5"/>
        <v>0</v>
      </c>
      <c r="L324" s="194" t="str">
        <f t="shared" si="6"/>
        <v/>
      </c>
      <c r="M324" s="304" t="str">
        <f t="shared" si="7"/>
        <v/>
      </c>
      <c r="N324" s="194">
        <f t="shared" si="8"/>
        <v>0</v>
      </c>
      <c r="O324" s="194">
        <f t="shared" si="9"/>
        <v>0</v>
      </c>
    </row>
    <row r="325">
      <c r="C325" s="189" t="str">
        <f t="array" ref="C325">IF(B325="","",XLOOKUP(B325,DATOS!D326:D1000,DATOS!C326:C1000,0,0,1))</f>
        <v/>
      </c>
      <c r="D325" s="189" t="str">
        <f>IF(B325="","", SUMIFS(COMPRAS!$G$5:$G1000,COMPRAS!$E$5:$E1000,B325))</f>
        <v/>
      </c>
      <c r="E325" s="189" t="str">
        <f>IF(C325="","", SUMIFS(VENTAS!$F$5:$F1000,VENTAS!$D$5:$D1000,B325))</f>
        <v/>
      </c>
      <c r="F325" s="189" t="str">
        <f t="shared" si="3"/>
        <v/>
      </c>
      <c r="G325" s="189" t="str">
        <f>IF(B325="","",COUNTIFS(COMPRAS!$E$5:$E1000,B325))</f>
        <v/>
      </c>
      <c r="H325" s="304"/>
      <c r="I325" s="194" t="str">
        <f>IFERROR(IF(B325="","",AVERAGEIFS(VENTAS!$G$5:$G1000,VENTAS!$D$5:$D1000,B325)),0)</f>
        <v/>
      </c>
      <c r="J325" s="194" t="str">
        <f>IFERROR(IF(C325="","",AVERAGEIFS(COMPRAS!$T$5:$T1000,COMPRAS!$E$5:$E1000,B325)),0)</f>
        <v/>
      </c>
      <c r="K325" s="194">
        <f t="shared" si="5"/>
        <v>0</v>
      </c>
      <c r="L325" s="194" t="str">
        <f t="shared" si="6"/>
        <v/>
      </c>
      <c r="M325" s="304" t="str">
        <f t="shared" si="7"/>
        <v/>
      </c>
      <c r="N325" s="194">
        <f t="shared" si="8"/>
        <v>0</v>
      </c>
      <c r="O325" s="194">
        <f t="shared" si="9"/>
        <v>0</v>
      </c>
    </row>
    <row r="326">
      <c r="C326" s="189" t="str">
        <f t="array" ref="C326">IF(B326="","",XLOOKUP(B326,DATOS!D327:D1000,DATOS!C327:C1000,0,0,1))</f>
        <v/>
      </c>
      <c r="D326" s="189" t="str">
        <f>IF(B326="","", SUMIFS(COMPRAS!$G$5:$G1000,COMPRAS!$E$5:$E1000,B326))</f>
        <v/>
      </c>
      <c r="E326" s="189" t="str">
        <f>IF(C326="","", SUMIFS(VENTAS!$F$5:$F1000,VENTAS!$D$5:$D1000,B326))</f>
        <v/>
      </c>
      <c r="F326" s="189" t="str">
        <f t="shared" si="3"/>
        <v/>
      </c>
      <c r="G326" s="189" t="str">
        <f>IF(B326="","",COUNTIFS(COMPRAS!$E$5:$E1000,B326))</f>
        <v/>
      </c>
      <c r="H326" s="304"/>
      <c r="I326" s="194" t="str">
        <f>IFERROR(IF(B326="","",AVERAGEIFS(VENTAS!$G$5:$G1000,VENTAS!$D$5:$D1000,B326)),0)</f>
        <v/>
      </c>
      <c r="J326" s="194" t="str">
        <f>IFERROR(IF(C326="","",AVERAGEIFS(COMPRAS!$T$5:$T1000,COMPRAS!$E$5:$E1000,B326)),0)</f>
        <v/>
      </c>
      <c r="K326" s="194">
        <f t="shared" si="5"/>
        <v>0</v>
      </c>
      <c r="L326" s="194" t="str">
        <f t="shared" si="6"/>
        <v/>
      </c>
      <c r="M326" s="304" t="str">
        <f t="shared" si="7"/>
        <v/>
      </c>
      <c r="N326" s="194">
        <f t="shared" si="8"/>
        <v>0</v>
      </c>
      <c r="O326" s="194">
        <f t="shared" si="9"/>
        <v>0</v>
      </c>
    </row>
    <row r="327">
      <c r="C327" s="189" t="str">
        <f t="array" ref="C327">IF(B327="","",XLOOKUP(B327,DATOS!D328:D1000,DATOS!C328:C1000,0,0,1))</f>
        <v/>
      </c>
      <c r="D327" s="189" t="str">
        <f>IF(B327="","", SUMIFS(COMPRAS!$G$5:$G1000,COMPRAS!$E$5:$E1000,B327))</f>
        <v/>
      </c>
      <c r="E327" s="189" t="str">
        <f>IF(C327="","", SUMIFS(VENTAS!$F$5:$F1000,VENTAS!$D$5:$D1000,B327))</f>
        <v/>
      </c>
      <c r="F327" s="189" t="str">
        <f t="shared" si="3"/>
        <v/>
      </c>
      <c r="G327" s="189" t="str">
        <f>IF(B327="","",COUNTIFS(COMPRAS!$E$5:$E1000,B327))</f>
        <v/>
      </c>
      <c r="H327" s="304"/>
      <c r="I327" s="194" t="str">
        <f>IFERROR(IF(B327="","",AVERAGEIFS(VENTAS!$G$5:$G1000,VENTAS!$D$5:$D1000,B327)),0)</f>
        <v/>
      </c>
      <c r="J327" s="194" t="str">
        <f>IFERROR(IF(C327="","",AVERAGEIFS(COMPRAS!$T$5:$T1000,COMPRAS!$E$5:$E1000,B327)),0)</f>
        <v/>
      </c>
      <c r="K327" s="194">
        <f t="shared" si="5"/>
        <v>0</v>
      </c>
      <c r="L327" s="194" t="str">
        <f t="shared" si="6"/>
        <v/>
      </c>
      <c r="M327" s="304" t="str">
        <f t="shared" si="7"/>
        <v/>
      </c>
      <c r="N327" s="194">
        <f t="shared" si="8"/>
        <v>0</v>
      </c>
      <c r="O327" s="194">
        <f t="shared" si="9"/>
        <v>0</v>
      </c>
    </row>
    <row r="328">
      <c r="C328" s="189" t="str">
        <f t="array" ref="C328">IF(B328="","",XLOOKUP(B328,DATOS!D329:D1000,DATOS!C329:C1000,0,0,1))</f>
        <v/>
      </c>
      <c r="D328" s="189" t="str">
        <f>IF(B328="","", SUMIFS(COMPRAS!$G$5:$G1000,COMPRAS!$E$5:$E1000,B328))</f>
        <v/>
      </c>
      <c r="E328" s="189" t="str">
        <f>IF(C328="","", SUMIFS(VENTAS!$F$5:$F1000,VENTAS!$D$5:$D1000,B328))</f>
        <v/>
      </c>
      <c r="F328" s="189" t="str">
        <f t="shared" si="3"/>
        <v/>
      </c>
      <c r="G328" s="189" t="str">
        <f>IF(B328="","",COUNTIFS(COMPRAS!$E$5:$E1000,B328))</f>
        <v/>
      </c>
      <c r="H328" s="304"/>
      <c r="I328" s="194" t="str">
        <f>IFERROR(IF(B328="","",AVERAGEIFS(VENTAS!$G$5:$G1000,VENTAS!$D$5:$D1000,B328)),0)</f>
        <v/>
      </c>
      <c r="J328" s="194" t="str">
        <f>IFERROR(IF(C328="","",AVERAGEIFS(COMPRAS!$T$5:$T1000,COMPRAS!$E$5:$E1000,B328)),0)</f>
        <v/>
      </c>
      <c r="K328" s="194">
        <f t="shared" si="5"/>
        <v>0</v>
      </c>
      <c r="L328" s="194" t="str">
        <f t="shared" si="6"/>
        <v/>
      </c>
      <c r="M328" s="304" t="str">
        <f t="shared" si="7"/>
        <v/>
      </c>
      <c r="N328" s="194">
        <f t="shared" si="8"/>
        <v>0</v>
      </c>
      <c r="O328" s="194">
        <f t="shared" si="9"/>
        <v>0</v>
      </c>
    </row>
    <row r="329">
      <c r="C329" s="189" t="str">
        <f t="array" ref="C329">IF(B329="","",XLOOKUP(B329,DATOS!D330:D1000,DATOS!C330:C1000,0,0,1))</f>
        <v/>
      </c>
      <c r="D329" s="189" t="str">
        <f>IF(B329="","", SUMIFS(COMPRAS!$G$5:$G1000,COMPRAS!$E$5:$E1000,B329))</f>
        <v/>
      </c>
      <c r="E329" s="189" t="str">
        <f>IF(C329="","", SUMIFS(VENTAS!$F$5:$F1000,VENTAS!$D$5:$D1000,B329))</f>
        <v/>
      </c>
      <c r="F329" s="189" t="str">
        <f t="shared" si="3"/>
        <v/>
      </c>
      <c r="G329" s="189" t="str">
        <f>IF(B329="","",COUNTIFS(COMPRAS!$E$5:$E1000,B329))</f>
        <v/>
      </c>
      <c r="H329" s="304"/>
      <c r="I329" s="194" t="str">
        <f>IFERROR(IF(B329="","",AVERAGEIFS(VENTAS!$G$5:$G1000,VENTAS!$D$5:$D1000,B329)),0)</f>
        <v/>
      </c>
      <c r="J329" s="194" t="str">
        <f>IFERROR(IF(C329="","",AVERAGEIFS(COMPRAS!$T$5:$T1000,COMPRAS!$E$5:$E1000,B329)),0)</f>
        <v/>
      </c>
      <c r="K329" s="194">
        <f t="shared" si="5"/>
        <v>0</v>
      </c>
      <c r="L329" s="194" t="str">
        <f t="shared" si="6"/>
        <v/>
      </c>
      <c r="M329" s="304" t="str">
        <f t="shared" si="7"/>
        <v/>
      </c>
      <c r="N329" s="194">
        <f t="shared" si="8"/>
        <v>0</v>
      </c>
      <c r="O329" s="194">
        <f t="shared" si="9"/>
        <v>0</v>
      </c>
    </row>
    <row r="330">
      <c r="C330" s="189" t="str">
        <f t="array" ref="C330">IF(B330="","",XLOOKUP(B330,DATOS!D331:D1000,DATOS!C331:C1000,0,0,1))</f>
        <v/>
      </c>
      <c r="D330" s="189" t="str">
        <f>IF(B330="","", SUMIFS(COMPRAS!$G$5:$G1000,COMPRAS!$E$5:$E1000,B330))</f>
        <v/>
      </c>
      <c r="E330" s="189" t="str">
        <f>IF(C330="","", SUMIFS(VENTAS!$F$5:$F1000,VENTAS!$D$5:$D1000,B330))</f>
        <v/>
      </c>
      <c r="F330" s="189" t="str">
        <f t="shared" si="3"/>
        <v/>
      </c>
      <c r="G330" s="189" t="str">
        <f>IF(B330="","",COUNTIFS(COMPRAS!$E$5:$E1000,B330))</f>
        <v/>
      </c>
      <c r="H330" s="304"/>
      <c r="I330" s="194" t="str">
        <f>IFERROR(IF(B330="","",AVERAGEIFS(VENTAS!$G$5:$G1000,VENTAS!$D$5:$D1000,B330)),0)</f>
        <v/>
      </c>
      <c r="J330" s="194" t="str">
        <f>IFERROR(IF(C330="","",AVERAGEIFS(COMPRAS!$T$5:$T1000,COMPRAS!$E$5:$E1000,B330)),0)</f>
        <v/>
      </c>
      <c r="K330" s="194">
        <f t="shared" si="5"/>
        <v>0</v>
      </c>
      <c r="L330" s="194" t="str">
        <f t="shared" si="6"/>
        <v/>
      </c>
      <c r="M330" s="304" t="str">
        <f t="shared" si="7"/>
        <v/>
      </c>
      <c r="N330" s="194">
        <f t="shared" si="8"/>
        <v>0</v>
      </c>
      <c r="O330" s="194">
        <f t="shared" si="9"/>
        <v>0</v>
      </c>
    </row>
    <row r="331">
      <c r="C331" s="189" t="str">
        <f t="array" ref="C331">IF(B331="","",XLOOKUP(B331,DATOS!D332:D1000,DATOS!C332:C1000,0,0,1))</f>
        <v/>
      </c>
      <c r="D331" s="189" t="str">
        <f>IF(B331="","", SUMIFS(COMPRAS!$G$5:$G1000,COMPRAS!$E$5:$E1000,B331))</f>
        <v/>
      </c>
      <c r="E331" s="189" t="str">
        <f>IF(C331="","", SUMIFS(VENTAS!$F$5:$F1000,VENTAS!$D$5:$D1000,B331))</f>
        <v/>
      </c>
      <c r="F331" s="189" t="str">
        <f t="shared" si="3"/>
        <v/>
      </c>
      <c r="G331" s="189" t="str">
        <f>IF(B331="","",COUNTIFS(COMPRAS!$E$5:$E1000,B331))</f>
        <v/>
      </c>
      <c r="H331" s="304"/>
      <c r="I331" s="194" t="str">
        <f>IFERROR(IF(B331="","",AVERAGEIFS(VENTAS!$G$5:$G1000,VENTAS!$D$5:$D1000,B331)),0)</f>
        <v/>
      </c>
      <c r="J331" s="194" t="str">
        <f>IFERROR(IF(C331="","",AVERAGEIFS(COMPRAS!$T$5:$T1000,COMPRAS!$E$5:$E1000,B331)),0)</f>
        <v/>
      </c>
      <c r="K331" s="194">
        <f t="shared" si="5"/>
        <v>0</v>
      </c>
      <c r="L331" s="194" t="str">
        <f t="shared" si="6"/>
        <v/>
      </c>
      <c r="M331" s="304" t="str">
        <f t="shared" si="7"/>
        <v/>
      </c>
      <c r="N331" s="194">
        <f t="shared" si="8"/>
        <v>0</v>
      </c>
      <c r="O331" s="194">
        <f t="shared" si="9"/>
        <v>0</v>
      </c>
    </row>
    <row r="332">
      <c r="C332" s="189" t="str">
        <f t="array" ref="C332">IF(B332="","",XLOOKUP(B332,DATOS!D333:D1000,DATOS!C333:C1000,0,0,1))</f>
        <v/>
      </c>
      <c r="D332" s="189" t="str">
        <f>IF(B332="","", SUMIFS(COMPRAS!$G$5:$G1000,COMPRAS!$E$5:$E1000,B332))</f>
        <v/>
      </c>
      <c r="E332" s="189" t="str">
        <f>IF(C332="","", SUMIFS(VENTAS!$F$5:$F1000,VENTAS!$D$5:$D1000,B332))</f>
        <v/>
      </c>
      <c r="F332" s="189" t="str">
        <f t="shared" si="3"/>
        <v/>
      </c>
      <c r="G332" s="189" t="str">
        <f>IF(B332="","",COUNTIFS(COMPRAS!$E$5:$E1000,B332))</f>
        <v/>
      </c>
      <c r="H332" s="304"/>
      <c r="I332" s="194" t="str">
        <f>IFERROR(IF(B332="","",AVERAGEIFS(VENTAS!$G$5:$G1000,VENTAS!$D$5:$D1000,B332)),0)</f>
        <v/>
      </c>
      <c r="J332" s="194" t="str">
        <f>IFERROR(IF(C332="","",AVERAGEIFS(COMPRAS!$T$5:$T1000,COMPRAS!$E$5:$E1000,B332)),0)</f>
        <v/>
      </c>
      <c r="K332" s="194">
        <f t="shared" si="5"/>
        <v>0</v>
      </c>
      <c r="L332" s="194" t="str">
        <f t="shared" si="6"/>
        <v/>
      </c>
      <c r="M332" s="304" t="str">
        <f t="shared" si="7"/>
        <v/>
      </c>
      <c r="N332" s="194">
        <f t="shared" si="8"/>
        <v>0</v>
      </c>
      <c r="O332" s="194">
        <f t="shared" si="9"/>
        <v>0</v>
      </c>
    </row>
    <row r="333">
      <c r="C333" s="189" t="str">
        <f t="array" ref="C333">IF(B333="","",XLOOKUP(B333,DATOS!D334:D1000,DATOS!C334:C1000,0,0,1))</f>
        <v/>
      </c>
      <c r="D333" s="189" t="str">
        <f>IF(B333="","", SUMIFS(COMPRAS!$G$5:$G1000,COMPRAS!$E$5:$E1000,B333))</f>
        <v/>
      </c>
      <c r="E333" s="189" t="str">
        <f>IF(C333="","", SUMIFS(VENTAS!$F$5:$F1000,VENTAS!$D$5:$D1000,B333))</f>
        <v/>
      </c>
      <c r="F333" s="189" t="str">
        <f t="shared" si="3"/>
        <v/>
      </c>
      <c r="G333" s="189" t="str">
        <f>IF(B333="","",COUNTIFS(COMPRAS!$E$5:$E1000,B333))</f>
        <v/>
      </c>
      <c r="H333" s="304"/>
      <c r="I333" s="194" t="str">
        <f>IFERROR(IF(B333="","",AVERAGEIFS(VENTAS!$G$5:$G1000,VENTAS!$D$5:$D1000,B333)),0)</f>
        <v/>
      </c>
      <c r="J333" s="194" t="str">
        <f>IFERROR(IF(C333="","",AVERAGEIFS(COMPRAS!$T$5:$T1000,COMPRAS!$E$5:$E1000,B333)),0)</f>
        <v/>
      </c>
      <c r="K333" s="194">
        <f t="shared" si="5"/>
        <v>0</v>
      </c>
      <c r="L333" s="194" t="str">
        <f t="shared" si="6"/>
        <v/>
      </c>
      <c r="M333" s="304" t="str">
        <f t="shared" si="7"/>
        <v/>
      </c>
      <c r="N333" s="194">
        <f t="shared" si="8"/>
        <v>0</v>
      </c>
      <c r="O333" s="194">
        <f t="shared" si="9"/>
        <v>0</v>
      </c>
    </row>
    <row r="334">
      <c r="C334" s="189" t="str">
        <f t="array" ref="C334">IF(B334="","",XLOOKUP(B334,DATOS!D335:D1000,DATOS!C335:C1000,0,0,1))</f>
        <v/>
      </c>
      <c r="D334" s="189" t="str">
        <f>IF(B334="","", SUMIFS(COMPRAS!$G$5:$G1000,COMPRAS!$E$5:$E1000,B334))</f>
        <v/>
      </c>
      <c r="E334" s="189" t="str">
        <f>IF(C334="","", SUMIFS(VENTAS!$F$5:$F1000,VENTAS!$D$5:$D1000,B334))</f>
        <v/>
      </c>
      <c r="F334" s="189" t="str">
        <f t="shared" si="3"/>
        <v/>
      </c>
      <c r="G334" s="189" t="str">
        <f>IF(B334="","",COUNTIFS(COMPRAS!$E$5:$E1000,B334))</f>
        <v/>
      </c>
      <c r="H334" s="304"/>
      <c r="I334" s="194" t="str">
        <f>IFERROR(IF(B334="","",AVERAGEIFS(VENTAS!$G$5:$G1000,VENTAS!$D$5:$D1000,B334)),0)</f>
        <v/>
      </c>
      <c r="J334" s="194" t="str">
        <f>IFERROR(IF(C334="","",AVERAGEIFS(COMPRAS!$T$5:$T1000,COMPRAS!$E$5:$E1000,B334)),0)</f>
        <v/>
      </c>
      <c r="K334" s="194">
        <f t="shared" si="5"/>
        <v>0</v>
      </c>
      <c r="L334" s="194" t="str">
        <f t="shared" si="6"/>
        <v/>
      </c>
      <c r="M334" s="304" t="str">
        <f t="shared" si="7"/>
        <v/>
      </c>
      <c r="N334" s="194">
        <f t="shared" si="8"/>
        <v>0</v>
      </c>
      <c r="O334" s="194">
        <f t="shared" si="9"/>
        <v>0</v>
      </c>
    </row>
    <row r="335">
      <c r="C335" s="189" t="str">
        <f t="array" ref="C335">IF(B335="","",XLOOKUP(B335,DATOS!D336:D1000,DATOS!C336:C1000,0,0,1))</f>
        <v/>
      </c>
      <c r="D335" s="189" t="str">
        <f>IF(B335="","", SUMIFS(COMPRAS!$G$5:$G1000,COMPRAS!$E$5:$E1000,B335))</f>
        <v/>
      </c>
      <c r="E335" s="189" t="str">
        <f>IF(C335="","", SUMIFS(VENTAS!$F$5:$F1000,VENTAS!$D$5:$D1000,B335))</f>
        <v/>
      </c>
      <c r="F335" s="189" t="str">
        <f t="shared" si="3"/>
        <v/>
      </c>
      <c r="G335" s="189" t="str">
        <f>IF(B335="","",COUNTIFS(COMPRAS!$E$5:$E1000,B335))</f>
        <v/>
      </c>
      <c r="H335" s="304"/>
      <c r="I335" s="194" t="str">
        <f>IFERROR(IF(B335="","",AVERAGEIFS(VENTAS!$G$5:$G1000,VENTAS!$D$5:$D1000,B335)),0)</f>
        <v/>
      </c>
      <c r="J335" s="194" t="str">
        <f>IFERROR(IF(C335="","",AVERAGEIFS(COMPRAS!$T$5:$T1000,COMPRAS!$E$5:$E1000,B335)),0)</f>
        <v/>
      </c>
      <c r="K335" s="194">
        <f t="shared" si="5"/>
        <v>0</v>
      </c>
      <c r="L335" s="194" t="str">
        <f t="shared" si="6"/>
        <v/>
      </c>
      <c r="M335" s="304" t="str">
        <f t="shared" si="7"/>
        <v/>
      </c>
      <c r="N335" s="194">
        <f t="shared" si="8"/>
        <v>0</v>
      </c>
      <c r="O335" s="194">
        <f t="shared" si="9"/>
        <v>0</v>
      </c>
    </row>
    <row r="336">
      <c r="C336" s="189" t="str">
        <f t="array" ref="C336">IF(B336="","",XLOOKUP(B336,DATOS!D337:D1000,DATOS!C337:C1000,0,0,1))</f>
        <v/>
      </c>
      <c r="D336" s="189" t="str">
        <f>IF(B336="","", SUMIFS(COMPRAS!$G$5:$G1000,COMPRAS!$E$5:$E1000,B336))</f>
        <v/>
      </c>
      <c r="E336" s="189" t="str">
        <f>IF(C336="","", SUMIFS(VENTAS!$F$5:$F1000,VENTAS!$D$5:$D1000,B336))</f>
        <v/>
      </c>
      <c r="F336" s="189" t="str">
        <f t="shared" si="3"/>
        <v/>
      </c>
      <c r="G336" s="189" t="str">
        <f>IF(B336="","",COUNTIFS(COMPRAS!$E$5:$E1000,B336))</f>
        <v/>
      </c>
      <c r="H336" s="304"/>
      <c r="I336" s="194" t="str">
        <f>IFERROR(IF(B336="","",AVERAGEIFS(VENTAS!$G$5:$G1000,VENTAS!$D$5:$D1000,B336)),0)</f>
        <v/>
      </c>
      <c r="J336" s="194" t="str">
        <f>IFERROR(IF(C336="","",AVERAGEIFS(COMPRAS!$T$5:$T1000,COMPRAS!$E$5:$E1000,B336)),0)</f>
        <v/>
      </c>
      <c r="K336" s="194">
        <f t="shared" si="5"/>
        <v>0</v>
      </c>
      <c r="L336" s="194" t="str">
        <f t="shared" si="6"/>
        <v/>
      </c>
      <c r="M336" s="304" t="str">
        <f t="shared" si="7"/>
        <v/>
      </c>
      <c r="N336" s="194">
        <f t="shared" si="8"/>
        <v>0</v>
      </c>
      <c r="O336" s="194">
        <f t="shared" si="9"/>
        <v>0</v>
      </c>
    </row>
    <row r="337">
      <c r="C337" s="189" t="str">
        <f t="array" ref="C337">IF(B337="","",XLOOKUP(B337,DATOS!D338:D1000,DATOS!C338:C1000,0,0,1))</f>
        <v/>
      </c>
      <c r="D337" s="189" t="str">
        <f>IF(B337="","", SUMIFS(COMPRAS!$G$5:$G1000,COMPRAS!$E$5:$E1000,B337))</f>
        <v/>
      </c>
      <c r="E337" s="189" t="str">
        <f>IF(C337="","", SUMIFS(VENTAS!$F$5:$F1000,VENTAS!$D$5:$D1000,B337))</f>
        <v/>
      </c>
      <c r="F337" s="189" t="str">
        <f t="shared" si="3"/>
        <v/>
      </c>
      <c r="G337" s="189" t="str">
        <f>IF(B337="","",COUNTIFS(COMPRAS!$E$5:$E1000,B337))</f>
        <v/>
      </c>
      <c r="H337" s="304"/>
      <c r="I337" s="194" t="str">
        <f>IFERROR(IF(B337="","",AVERAGEIFS(VENTAS!$G$5:$G1000,VENTAS!$D$5:$D1000,B337)),0)</f>
        <v/>
      </c>
      <c r="J337" s="194" t="str">
        <f>IFERROR(IF(C337="","",AVERAGEIFS(COMPRAS!$T$5:$T1000,COMPRAS!$E$5:$E1000,B337)),0)</f>
        <v/>
      </c>
      <c r="K337" s="194">
        <f t="shared" si="5"/>
        <v>0</v>
      </c>
      <c r="L337" s="194" t="str">
        <f t="shared" si="6"/>
        <v/>
      </c>
      <c r="M337" s="304" t="str">
        <f t="shared" si="7"/>
        <v/>
      </c>
      <c r="N337" s="194">
        <f t="shared" si="8"/>
        <v>0</v>
      </c>
      <c r="O337" s="194">
        <f t="shared" si="9"/>
        <v>0</v>
      </c>
    </row>
    <row r="338">
      <c r="C338" s="189" t="str">
        <f t="array" ref="C338">IF(B338="","",XLOOKUP(B338,DATOS!D339:D1000,DATOS!C339:C1000,0,0,1))</f>
        <v/>
      </c>
      <c r="D338" s="189" t="str">
        <f>IF(B338="","", SUMIFS(COMPRAS!$G$5:$G1000,COMPRAS!$E$5:$E1000,B338))</f>
        <v/>
      </c>
      <c r="E338" s="189" t="str">
        <f>IF(C338="","", SUMIFS(VENTAS!$F$5:$F1000,VENTAS!$D$5:$D1000,B338))</f>
        <v/>
      </c>
      <c r="F338" s="189" t="str">
        <f t="shared" si="3"/>
        <v/>
      </c>
      <c r="G338" s="189" t="str">
        <f>IF(B338="","",COUNTIFS(COMPRAS!$E$5:$E1000,B338))</f>
        <v/>
      </c>
      <c r="H338" s="304"/>
      <c r="I338" s="194" t="str">
        <f>IFERROR(IF(B338="","",AVERAGEIFS(VENTAS!$G$5:$G1000,VENTAS!$D$5:$D1000,B338)),0)</f>
        <v/>
      </c>
      <c r="J338" s="194" t="str">
        <f>IFERROR(IF(C338="","",AVERAGEIFS(COMPRAS!$T$5:$T1000,COMPRAS!$E$5:$E1000,B338)),0)</f>
        <v/>
      </c>
      <c r="K338" s="194">
        <f t="shared" si="5"/>
        <v>0</v>
      </c>
      <c r="L338" s="194" t="str">
        <f t="shared" si="6"/>
        <v/>
      </c>
      <c r="M338" s="304" t="str">
        <f t="shared" si="7"/>
        <v/>
      </c>
      <c r="N338" s="194">
        <f t="shared" si="8"/>
        <v>0</v>
      </c>
      <c r="O338" s="194">
        <f t="shared" si="9"/>
        <v>0</v>
      </c>
    </row>
    <row r="339">
      <c r="C339" s="189" t="str">
        <f t="array" ref="C339">IF(B339="","",XLOOKUP(B339,DATOS!D340:D1000,DATOS!C340:C1000,0,0,1))</f>
        <v/>
      </c>
      <c r="D339" s="189" t="str">
        <f>IF(B339="","", SUMIFS(COMPRAS!$G$5:$G1000,COMPRAS!$E$5:$E1000,B339))</f>
        <v/>
      </c>
      <c r="E339" s="189" t="str">
        <f>IF(C339="","", SUMIFS(VENTAS!$F$5:$F1000,VENTAS!$D$5:$D1000,B339))</f>
        <v/>
      </c>
      <c r="F339" s="189" t="str">
        <f t="shared" si="3"/>
        <v/>
      </c>
      <c r="G339" s="189" t="str">
        <f>IF(B339="","",COUNTIFS(COMPRAS!$E$5:$E1000,B339))</f>
        <v/>
      </c>
      <c r="H339" s="304"/>
      <c r="I339" s="194" t="str">
        <f>IFERROR(IF(B339="","",AVERAGEIFS(VENTAS!$G$5:$G1000,VENTAS!$D$5:$D1000,B339)),0)</f>
        <v/>
      </c>
      <c r="J339" s="194" t="str">
        <f>IFERROR(IF(C339="","",AVERAGEIFS(COMPRAS!$T$5:$T1000,COMPRAS!$E$5:$E1000,B339)),0)</f>
        <v/>
      </c>
      <c r="K339" s="194">
        <f t="shared" si="5"/>
        <v>0</v>
      </c>
      <c r="L339" s="194" t="str">
        <f t="shared" si="6"/>
        <v/>
      </c>
      <c r="M339" s="304" t="str">
        <f t="shared" si="7"/>
        <v/>
      </c>
      <c r="N339" s="194">
        <f t="shared" si="8"/>
        <v>0</v>
      </c>
      <c r="O339" s="194">
        <f t="shared" si="9"/>
        <v>0</v>
      </c>
    </row>
    <row r="340">
      <c r="C340" s="189" t="str">
        <f t="array" ref="C340">IF(B340="","",XLOOKUP(B340,DATOS!D341:D1000,DATOS!C341:C1000,0,0,1))</f>
        <v/>
      </c>
      <c r="D340" s="189" t="str">
        <f>IF(B340="","", SUMIFS(COMPRAS!$G$5:$G1000,COMPRAS!$E$5:$E1000,B340))</f>
        <v/>
      </c>
      <c r="E340" s="189" t="str">
        <f>IF(C340="","", SUMIFS(VENTAS!$F$5:$F1000,VENTAS!$D$5:$D1000,B340))</f>
        <v/>
      </c>
      <c r="F340" s="189" t="str">
        <f t="shared" si="3"/>
        <v/>
      </c>
      <c r="G340" s="189" t="str">
        <f>IF(B340="","",COUNTIFS(COMPRAS!$E$5:$E1000,B340))</f>
        <v/>
      </c>
      <c r="H340" s="304"/>
      <c r="I340" s="194" t="str">
        <f>IFERROR(IF(B340="","",AVERAGEIFS(VENTAS!$G$5:$G1000,VENTAS!$D$5:$D1000,B340)),0)</f>
        <v/>
      </c>
      <c r="J340" s="194" t="str">
        <f>IFERROR(IF(C340="","",AVERAGEIFS(COMPRAS!$T$5:$T1000,COMPRAS!$E$5:$E1000,B340)),0)</f>
        <v/>
      </c>
      <c r="K340" s="194">
        <f t="shared" si="5"/>
        <v>0</v>
      </c>
      <c r="L340" s="194" t="str">
        <f t="shared" si="6"/>
        <v/>
      </c>
      <c r="M340" s="304" t="str">
        <f t="shared" si="7"/>
        <v/>
      </c>
      <c r="N340" s="194">
        <f t="shared" si="8"/>
        <v>0</v>
      </c>
      <c r="O340" s="194">
        <f t="shared" si="9"/>
        <v>0</v>
      </c>
    </row>
    <row r="341">
      <c r="C341" s="189" t="str">
        <f t="array" ref="C341">IF(B341="","",XLOOKUP(B341,DATOS!D342:D1000,DATOS!C342:C1000,0,0,1))</f>
        <v/>
      </c>
      <c r="D341" s="189" t="str">
        <f>IF(B341="","", SUMIFS(COMPRAS!$G$5:$G1000,COMPRAS!$E$5:$E1000,B341))</f>
        <v/>
      </c>
      <c r="E341" s="189" t="str">
        <f>IF(C341="","", SUMIFS(VENTAS!$F$5:$F1000,VENTAS!$D$5:$D1000,B341))</f>
        <v/>
      </c>
      <c r="F341" s="189" t="str">
        <f t="shared" si="3"/>
        <v/>
      </c>
      <c r="G341" s="189" t="str">
        <f>IF(B341="","",COUNTIFS(COMPRAS!$E$5:$E1000,B341))</f>
        <v/>
      </c>
      <c r="H341" s="304"/>
      <c r="I341" s="194" t="str">
        <f>IFERROR(IF(B341="","",AVERAGEIFS(VENTAS!$G$5:$G1000,VENTAS!$D$5:$D1000,B341)),0)</f>
        <v/>
      </c>
      <c r="J341" s="194" t="str">
        <f>IFERROR(IF(C341="","",AVERAGEIFS(COMPRAS!$T$5:$T1000,COMPRAS!$E$5:$E1000,B341)),0)</f>
        <v/>
      </c>
      <c r="K341" s="194">
        <f t="shared" si="5"/>
        <v>0</v>
      </c>
      <c r="L341" s="194" t="str">
        <f t="shared" si="6"/>
        <v/>
      </c>
      <c r="M341" s="304" t="str">
        <f t="shared" si="7"/>
        <v/>
      </c>
      <c r="N341" s="194">
        <f t="shared" si="8"/>
        <v>0</v>
      </c>
      <c r="O341" s="194">
        <f t="shared" si="9"/>
        <v>0</v>
      </c>
    </row>
    <row r="342">
      <c r="C342" s="189" t="str">
        <f t="array" ref="C342">IF(B342="","",XLOOKUP(B342,DATOS!D343:D1000,DATOS!C343:C1000,0,0,1))</f>
        <v/>
      </c>
      <c r="D342" s="189" t="str">
        <f>IF(B342="","", SUMIFS(COMPRAS!$G$5:$G1000,COMPRAS!$E$5:$E1000,B342))</f>
        <v/>
      </c>
      <c r="E342" s="189" t="str">
        <f>IF(C342="","", SUMIFS(VENTAS!$F$5:$F1000,VENTAS!$D$5:$D1000,B342))</f>
        <v/>
      </c>
      <c r="F342" s="189" t="str">
        <f t="shared" si="3"/>
        <v/>
      </c>
      <c r="G342" s="189" t="str">
        <f>IF(B342="","",COUNTIFS(COMPRAS!$E$5:$E1000,B342))</f>
        <v/>
      </c>
      <c r="H342" s="304"/>
      <c r="I342" s="194" t="str">
        <f>IFERROR(IF(B342="","",AVERAGEIFS(VENTAS!$G$5:$G1000,VENTAS!$D$5:$D1000,B342)),0)</f>
        <v/>
      </c>
      <c r="J342" s="194" t="str">
        <f>IFERROR(IF(C342="","",AVERAGEIFS(COMPRAS!$T$5:$T1000,COMPRAS!$E$5:$E1000,B342)),0)</f>
        <v/>
      </c>
      <c r="K342" s="194">
        <f t="shared" si="5"/>
        <v>0</v>
      </c>
      <c r="L342" s="194" t="str">
        <f t="shared" si="6"/>
        <v/>
      </c>
      <c r="M342" s="304" t="str">
        <f t="shared" si="7"/>
        <v/>
      </c>
      <c r="N342" s="194">
        <f t="shared" si="8"/>
        <v>0</v>
      </c>
      <c r="O342" s="194">
        <f t="shared" si="9"/>
        <v>0</v>
      </c>
    </row>
    <row r="343">
      <c r="C343" s="189" t="str">
        <f t="array" ref="C343">IF(B343="","",XLOOKUP(B343,DATOS!D344:D1000,DATOS!C344:C1000,0,0,1))</f>
        <v/>
      </c>
      <c r="D343" s="189" t="str">
        <f>IF(B343="","", SUMIFS(COMPRAS!$G$5:$G1000,COMPRAS!$E$5:$E1000,B343))</f>
        <v/>
      </c>
      <c r="E343" s="189" t="str">
        <f>IF(C343="","", SUMIFS(VENTAS!$F$5:$F1000,VENTAS!$D$5:$D1000,B343))</f>
        <v/>
      </c>
      <c r="F343" s="189" t="str">
        <f t="shared" si="3"/>
        <v/>
      </c>
      <c r="G343" s="189" t="str">
        <f>IF(B343="","",COUNTIFS(COMPRAS!$E$5:$E1000,B343))</f>
        <v/>
      </c>
      <c r="H343" s="304"/>
      <c r="I343" s="194" t="str">
        <f>IFERROR(IF(B343="","",AVERAGEIFS(VENTAS!$G$5:$G1000,VENTAS!$D$5:$D1000,B343)),0)</f>
        <v/>
      </c>
      <c r="J343" s="194" t="str">
        <f>IFERROR(IF(C343="","",AVERAGEIFS(COMPRAS!$T$5:$T1000,COMPRAS!$E$5:$E1000,B343)),0)</f>
        <v/>
      </c>
      <c r="K343" s="194">
        <f t="shared" si="5"/>
        <v>0</v>
      </c>
      <c r="L343" s="194" t="str">
        <f t="shared" si="6"/>
        <v/>
      </c>
      <c r="M343" s="304" t="str">
        <f t="shared" si="7"/>
        <v/>
      </c>
      <c r="N343" s="194">
        <f t="shared" si="8"/>
        <v>0</v>
      </c>
      <c r="O343" s="194">
        <f t="shared" si="9"/>
        <v>0</v>
      </c>
    </row>
    <row r="344">
      <c r="C344" s="189" t="str">
        <f t="array" ref="C344">IF(B344="","",XLOOKUP(B344,DATOS!D345:D1000,DATOS!C345:C1000,0,0,1))</f>
        <v/>
      </c>
      <c r="D344" s="189" t="str">
        <f>IF(B344="","", SUMIFS(COMPRAS!$G$5:$G1000,COMPRAS!$E$5:$E1000,B344))</f>
        <v/>
      </c>
      <c r="E344" s="189" t="str">
        <f>IF(C344="","", SUMIFS(VENTAS!$F$5:$F1000,VENTAS!$D$5:$D1000,B344))</f>
        <v/>
      </c>
      <c r="F344" s="189" t="str">
        <f t="shared" si="3"/>
        <v/>
      </c>
      <c r="G344" s="189" t="str">
        <f>IF(B344="","",COUNTIFS(COMPRAS!$E$5:$E1000,B344))</f>
        <v/>
      </c>
      <c r="H344" s="304"/>
      <c r="I344" s="194" t="str">
        <f>IFERROR(IF(B344="","",AVERAGEIFS(VENTAS!$G$5:$G1000,VENTAS!$D$5:$D1000,B344)),0)</f>
        <v/>
      </c>
      <c r="J344" s="194" t="str">
        <f>IFERROR(IF(C344="","",AVERAGEIFS(COMPRAS!$T$5:$T1000,COMPRAS!$E$5:$E1000,B344)),0)</f>
        <v/>
      </c>
      <c r="K344" s="194">
        <f t="shared" si="5"/>
        <v>0</v>
      </c>
      <c r="L344" s="194" t="str">
        <f t="shared" si="6"/>
        <v/>
      </c>
      <c r="M344" s="304" t="str">
        <f t="shared" si="7"/>
        <v/>
      </c>
      <c r="N344" s="194">
        <f t="shared" si="8"/>
        <v>0</v>
      </c>
      <c r="O344" s="194">
        <f t="shared" si="9"/>
        <v>0</v>
      </c>
    </row>
    <row r="345">
      <c r="C345" s="189" t="str">
        <f t="array" ref="C345">IF(B345="","",XLOOKUP(B345,DATOS!D346:D1000,DATOS!C346:C1000,0,0,1))</f>
        <v/>
      </c>
      <c r="D345" s="189" t="str">
        <f>IF(B345="","", SUMIFS(COMPRAS!$G$5:$G1000,COMPRAS!$E$5:$E1000,B345))</f>
        <v/>
      </c>
      <c r="E345" s="189" t="str">
        <f>IF(C345="","", SUMIFS(VENTAS!$F$5:$F1000,VENTAS!$D$5:$D1000,B345))</f>
        <v/>
      </c>
      <c r="F345" s="189" t="str">
        <f t="shared" si="3"/>
        <v/>
      </c>
      <c r="G345" s="189" t="str">
        <f>IF(B345="","",COUNTIFS(COMPRAS!$E$5:$E1000,B345))</f>
        <v/>
      </c>
      <c r="H345" s="304"/>
      <c r="I345" s="194" t="str">
        <f>IFERROR(IF(B345="","",AVERAGEIFS(VENTAS!$G$5:$G1000,VENTAS!$D$5:$D1000,B345)),0)</f>
        <v/>
      </c>
      <c r="J345" s="194" t="str">
        <f>IFERROR(IF(C345="","",AVERAGEIFS(COMPRAS!$T$5:$T1000,COMPRAS!$E$5:$E1000,B345)),0)</f>
        <v/>
      </c>
      <c r="K345" s="194">
        <f t="shared" si="5"/>
        <v>0</v>
      </c>
      <c r="L345" s="194" t="str">
        <f t="shared" si="6"/>
        <v/>
      </c>
      <c r="M345" s="304" t="str">
        <f t="shared" si="7"/>
        <v/>
      </c>
      <c r="N345" s="194">
        <f t="shared" si="8"/>
        <v>0</v>
      </c>
      <c r="O345" s="194">
        <f t="shared" si="9"/>
        <v>0</v>
      </c>
    </row>
    <row r="346">
      <c r="C346" s="189" t="str">
        <f t="array" ref="C346">IF(B346="","",XLOOKUP(B346,DATOS!D347:D1000,DATOS!C347:C1000,0,0,1))</f>
        <v/>
      </c>
      <c r="D346" s="189" t="str">
        <f>IF(B346="","", SUMIFS(COMPRAS!$G$5:$G1000,COMPRAS!$E$5:$E1000,B346))</f>
        <v/>
      </c>
      <c r="E346" s="189" t="str">
        <f>IF(C346="","", SUMIFS(VENTAS!$F$5:$F1000,VENTAS!$D$5:$D1000,B346))</f>
        <v/>
      </c>
      <c r="F346" s="189" t="str">
        <f t="shared" si="3"/>
        <v/>
      </c>
      <c r="G346" s="189" t="str">
        <f>IF(B346="","",COUNTIFS(COMPRAS!$E$5:$E1000,B346))</f>
        <v/>
      </c>
      <c r="H346" s="304"/>
      <c r="I346" s="194" t="str">
        <f>IFERROR(IF(B346="","",AVERAGEIFS(VENTAS!$G$5:$G1000,VENTAS!$D$5:$D1000,B346)),0)</f>
        <v/>
      </c>
      <c r="J346" s="194" t="str">
        <f>IFERROR(IF(C346="","",AVERAGEIFS(COMPRAS!$T$5:$T1000,COMPRAS!$E$5:$E1000,B346)),0)</f>
        <v/>
      </c>
      <c r="K346" s="194">
        <f t="shared" si="5"/>
        <v>0</v>
      </c>
      <c r="L346" s="194" t="str">
        <f t="shared" si="6"/>
        <v/>
      </c>
      <c r="M346" s="304" t="str">
        <f t="shared" si="7"/>
        <v/>
      </c>
      <c r="N346" s="194">
        <f t="shared" si="8"/>
        <v>0</v>
      </c>
      <c r="O346" s="194">
        <f t="shared" si="9"/>
        <v>0</v>
      </c>
    </row>
    <row r="347">
      <c r="C347" s="189" t="str">
        <f t="array" ref="C347">IF(B347="","",XLOOKUP(B347,DATOS!D348:D1000,DATOS!C348:C1000,0,0,1))</f>
        <v/>
      </c>
      <c r="D347" s="189" t="str">
        <f>IF(B347="","", SUMIFS(COMPRAS!$G$5:$G1000,COMPRAS!$E$5:$E1000,B347))</f>
        <v/>
      </c>
      <c r="E347" s="189" t="str">
        <f>IF(C347="","", SUMIFS(VENTAS!$F$5:$F1000,VENTAS!$D$5:$D1000,B347))</f>
        <v/>
      </c>
      <c r="F347" s="189" t="str">
        <f t="shared" si="3"/>
        <v/>
      </c>
      <c r="G347" s="189" t="str">
        <f>IF(B347="","",COUNTIFS(COMPRAS!$E$5:$E1000,B347))</f>
        <v/>
      </c>
      <c r="H347" s="304"/>
      <c r="I347" s="194" t="str">
        <f>IFERROR(IF(B347="","",AVERAGEIFS(VENTAS!$G$5:$G1000,VENTAS!$D$5:$D1000,B347)),0)</f>
        <v/>
      </c>
      <c r="J347" s="194" t="str">
        <f>IFERROR(IF(C347="","",AVERAGEIFS(COMPRAS!$T$5:$T1000,COMPRAS!$E$5:$E1000,B347)),0)</f>
        <v/>
      </c>
      <c r="K347" s="194">
        <f t="shared" si="5"/>
        <v>0</v>
      </c>
      <c r="L347" s="194" t="str">
        <f t="shared" si="6"/>
        <v/>
      </c>
      <c r="M347" s="304" t="str">
        <f t="shared" si="7"/>
        <v/>
      </c>
      <c r="N347" s="194">
        <f t="shared" si="8"/>
        <v>0</v>
      </c>
      <c r="O347" s="194">
        <f t="shared" si="9"/>
        <v>0</v>
      </c>
    </row>
    <row r="348">
      <c r="C348" s="189" t="str">
        <f t="array" ref="C348">IF(B348="","",XLOOKUP(B348,DATOS!D349:D1000,DATOS!C349:C1000,0,0,1))</f>
        <v/>
      </c>
      <c r="D348" s="189" t="str">
        <f>IF(B348="","", SUMIFS(COMPRAS!$G$5:$G1000,COMPRAS!$E$5:$E1000,B348))</f>
        <v/>
      </c>
      <c r="E348" s="189" t="str">
        <f>IF(C348="","", SUMIFS(VENTAS!$F$5:$F1000,VENTAS!$D$5:$D1000,B348))</f>
        <v/>
      </c>
      <c r="F348" s="189" t="str">
        <f t="shared" si="3"/>
        <v/>
      </c>
      <c r="G348" s="189" t="str">
        <f>IF(B348="","",COUNTIFS(COMPRAS!$E$5:$E1000,B348))</f>
        <v/>
      </c>
      <c r="H348" s="304"/>
      <c r="I348" s="194" t="str">
        <f>IFERROR(IF(B348="","",AVERAGEIFS(VENTAS!$G$5:$G1000,VENTAS!$D$5:$D1000,B348)),0)</f>
        <v/>
      </c>
      <c r="J348" s="194" t="str">
        <f>IFERROR(IF(C348="","",AVERAGEIFS(COMPRAS!$T$5:$T1000,COMPRAS!$E$5:$E1000,B348)),0)</f>
        <v/>
      </c>
      <c r="K348" s="194">
        <f t="shared" si="5"/>
        <v>0</v>
      </c>
      <c r="L348" s="194" t="str">
        <f t="shared" si="6"/>
        <v/>
      </c>
      <c r="M348" s="304" t="str">
        <f t="shared" si="7"/>
        <v/>
      </c>
      <c r="N348" s="194">
        <f t="shared" si="8"/>
        <v>0</v>
      </c>
      <c r="O348" s="194">
        <f t="shared" si="9"/>
        <v>0</v>
      </c>
    </row>
    <row r="349">
      <c r="C349" s="189" t="str">
        <f t="array" ref="C349">IF(B349="","",XLOOKUP(B349,DATOS!D350:D1000,DATOS!C350:C1000,0,0,1))</f>
        <v/>
      </c>
      <c r="D349" s="189" t="str">
        <f>IF(B349="","", SUMIFS(COMPRAS!$G$5:$G1000,COMPRAS!$E$5:$E1000,B349))</f>
        <v/>
      </c>
      <c r="E349" s="189" t="str">
        <f>IF(C349="","", SUMIFS(VENTAS!$F$5:$F1000,VENTAS!$D$5:$D1000,B349))</f>
        <v/>
      </c>
      <c r="F349" s="189" t="str">
        <f t="shared" si="3"/>
        <v/>
      </c>
      <c r="G349" s="189" t="str">
        <f>IF(B349="","",COUNTIFS(COMPRAS!$E$5:$E1000,B349))</f>
        <v/>
      </c>
      <c r="H349" s="304"/>
      <c r="I349" s="194" t="str">
        <f>IFERROR(IF(B349="","",AVERAGEIFS(VENTAS!$G$5:$G1000,VENTAS!$D$5:$D1000,B349)),0)</f>
        <v/>
      </c>
      <c r="J349" s="194" t="str">
        <f>IFERROR(IF(C349="","",AVERAGEIFS(COMPRAS!$T$5:$T1000,COMPRAS!$E$5:$E1000,B349)),0)</f>
        <v/>
      </c>
      <c r="K349" s="194">
        <f t="shared" si="5"/>
        <v>0</v>
      </c>
      <c r="L349" s="194" t="str">
        <f t="shared" si="6"/>
        <v/>
      </c>
      <c r="M349" s="304" t="str">
        <f t="shared" si="7"/>
        <v/>
      </c>
      <c r="N349" s="194">
        <f t="shared" si="8"/>
        <v>0</v>
      </c>
      <c r="O349" s="194">
        <f t="shared" si="9"/>
        <v>0</v>
      </c>
    </row>
    <row r="350">
      <c r="C350" s="189" t="str">
        <f t="array" ref="C350">IF(B350="","",XLOOKUP(B350,DATOS!D351:D1000,DATOS!C351:C1000,0,0,1))</f>
        <v/>
      </c>
      <c r="D350" s="189" t="str">
        <f>IF(B350="","", SUMIFS(COMPRAS!$G$5:$G1000,COMPRAS!$E$5:$E1000,B350))</f>
        <v/>
      </c>
      <c r="E350" s="189" t="str">
        <f>IF(C350="","", SUMIFS(VENTAS!$F$5:$F1000,VENTAS!$D$5:$D1000,B350))</f>
        <v/>
      </c>
      <c r="F350" s="189" t="str">
        <f t="shared" si="3"/>
        <v/>
      </c>
      <c r="G350" s="189" t="str">
        <f>IF(B350="","",COUNTIFS(COMPRAS!$E$5:$E1000,B350))</f>
        <v/>
      </c>
      <c r="H350" s="304"/>
      <c r="I350" s="194" t="str">
        <f>IFERROR(IF(B350="","",AVERAGEIFS(VENTAS!$G$5:$G1000,VENTAS!$D$5:$D1000,B350)),0)</f>
        <v/>
      </c>
      <c r="J350" s="194" t="str">
        <f>IFERROR(IF(C350="","",AVERAGEIFS(COMPRAS!$T$5:$T1000,COMPRAS!$E$5:$E1000,B350)),0)</f>
        <v/>
      </c>
      <c r="K350" s="194">
        <f t="shared" si="5"/>
        <v>0</v>
      </c>
      <c r="L350" s="194" t="str">
        <f t="shared" si="6"/>
        <v/>
      </c>
      <c r="M350" s="304" t="str">
        <f t="shared" si="7"/>
        <v/>
      </c>
      <c r="N350" s="194">
        <f t="shared" si="8"/>
        <v>0</v>
      </c>
      <c r="O350" s="194">
        <f t="shared" si="9"/>
        <v>0</v>
      </c>
    </row>
    <row r="351">
      <c r="C351" s="189" t="str">
        <f t="array" ref="C351">IF(B351="","",XLOOKUP(B351,DATOS!D352:D1000,DATOS!C352:C1000,0,0,1))</f>
        <v/>
      </c>
      <c r="D351" s="189" t="str">
        <f>IF(B351="","", SUMIFS(COMPRAS!$G$5:$G1000,COMPRAS!$E$5:$E1000,B351))</f>
        <v/>
      </c>
      <c r="E351" s="189" t="str">
        <f>IF(C351="","", SUMIFS(VENTAS!$F$5:$F1000,VENTAS!$D$5:$D1000,B351))</f>
        <v/>
      </c>
      <c r="F351" s="189" t="str">
        <f t="shared" si="3"/>
        <v/>
      </c>
      <c r="G351" s="189" t="str">
        <f>IF(B351="","",COUNTIFS(COMPRAS!$E$5:$E1000,B351))</f>
        <v/>
      </c>
      <c r="H351" s="304"/>
      <c r="I351" s="194" t="str">
        <f>IFERROR(IF(B351="","",AVERAGEIFS(VENTAS!$G$5:$G1000,VENTAS!$D$5:$D1000,B351)),0)</f>
        <v/>
      </c>
      <c r="J351" s="194" t="str">
        <f>IFERROR(IF(C351="","",AVERAGEIFS(COMPRAS!$T$5:$T1000,COMPRAS!$E$5:$E1000,B351)),0)</f>
        <v/>
      </c>
      <c r="K351" s="194">
        <f t="shared" si="5"/>
        <v>0</v>
      </c>
      <c r="L351" s="194" t="str">
        <f t="shared" si="6"/>
        <v/>
      </c>
      <c r="M351" s="304" t="str">
        <f t="shared" si="7"/>
        <v/>
      </c>
      <c r="N351" s="194">
        <f t="shared" si="8"/>
        <v>0</v>
      </c>
      <c r="O351" s="194">
        <f t="shared" si="9"/>
        <v>0</v>
      </c>
    </row>
    <row r="352">
      <c r="C352" s="189" t="str">
        <f t="array" ref="C352">IF(B352="","",XLOOKUP(B352,DATOS!D353:D1000,DATOS!C353:C1000,0,0,1))</f>
        <v/>
      </c>
      <c r="D352" s="189" t="str">
        <f>IF(B352="","", SUMIFS(COMPRAS!$G$5:$G1000,COMPRAS!$E$5:$E1000,B352))</f>
        <v/>
      </c>
      <c r="E352" s="189" t="str">
        <f>IF(C352="","", SUMIFS(VENTAS!$F$5:$F1000,VENTAS!$D$5:$D1000,B352))</f>
        <v/>
      </c>
      <c r="F352" s="189" t="str">
        <f t="shared" si="3"/>
        <v/>
      </c>
      <c r="G352" s="189" t="str">
        <f>IF(B352="","",COUNTIFS(COMPRAS!$E$5:$E1000,B352))</f>
        <v/>
      </c>
      <c r="H352" s="304"/>
      <c r="I352" s="194" t="str">
        <f>IFERROR(IF(B352="","",AVERAGEIFS(VENTAS!$G$5:$G1000,VENTAS!$D$5:$D1000,B352)),0)</f>
        <v/>
      </c>
      <c r="J352" s="194" t="str">
        <f>IFERROR(IF(C352="","",AVERAGEIFS(COMPRAS!$T$5:$T1000,COMPRAS!$E$5:$E1000,B352)),0)</f>
        <v/>
      </c>
      <c r="K352" s="194">
        <f t="shared" si="5"/>
        <v>0</v>
      </c>
      <c r="L352" s="194" t="str">
        <f t="shared" si="6"/>
        <v/>
      </c>
      <c r="M352" s="304" t="str">
        <f t="shared" si="7"/>
        <v/>
      </c>
      <c r="N352" s="194">
        <f t="shared" si="8"/>
        <v>0</v>
      </c>
      <c r="O352" s="194">
        <f t="shared" si="9"/>
        <v>0</v>
      </c>
    </row>
    <row r="353">
      <c r="C353" s="189" t="str">
        <f t="array" ref="C353">IF(B353="","",XLOOKUP(B353,DATOS!D354:D1000,DATOS!C354:C1000,0,0,1))</f>
        <v/>
      </c>
      <c r="D353" s="189" t="str">
        <f>IF(B353="","", SUMIFS(COMPRAS!$G$5:$G1000,COMPRAS!$E$5:$E1000,B353))</f>
        <v/>
      </c>
      <c r="E353" s="189" t="str">
        <f>IF(C353="","", SUMIFS(VENTAS!$F$5:$F1000,VENTAS!$D$5:$D1000,B353))</f>
        <v/>
      </c>
      <c r="F353" s="189" t="str">
        <f t="shared" si="3"/>
        <v/>
      </c>
      <c r="G353" s="189" t="str">
        <f>IF(B353="","",COUNTIFS(COMPRAS!$E$5:$E1000,B353))</f>
        <v/>
      </c>
      <c r="H353" s="304"/>
      <c r="I353" s="194" t="str">
        <f>IFERROR(IF(B353="","",AVERAGEIFS(VENTAS!$G$5:$G1000,VENTAS!$D$5:$D1000,B353)),0)</f>
        <v/>
      </c>
      <c r="J353" s="194" t="str">
        <f>IFERROR(IF(C353="","",AVERAGEIFS(COMPRAS!$T$5:$T1000,COMPRAS!$E$5:$E1000,B353)),0)</f>
        <v/>
      </c>
      <c r="K353" s="194">
        <f t="shared" si="5"/>
        <v>0</v>
      </c>
      <c r="L353" s="194" t="str">
        <f t="shared" si="6"/>
        <v/>
      </c>
      <c r="M353" s="304" t="str">
        <f t="shared" si="7"/>
        <v/>
      </c>
      <c r="N353" s="194">
        <f t="shared" si="8"/>
        <v>0</v>
      </c>
      <c r="O353" s="194">
        <f t="shared" si="9"/>
        <v>0</v>
      </c>
    </row>
    <row r="354">
      <c r="C354" s="189" t="str">
        <f t="array" ref="C354">IF(B354="","",XLOOKUP(B354,DATOS!D355:D1000,DATOS!C355:C1000,0,0,1))</f>
        <v/>
      </c>
      <c r="D354" s="189" t="str">
        <f>IF(B354="","", SUMIFS(COMPRAS!$G$5:$G1000,COMPRAS!$E$5:$E1000,B354))</f>
        <v/>
      </c>
      <c r="E354" s="189" t="str">
        <f>IF(C354="","", SUMIFS(VENTAS!$F$5:$F1000,VENTAS!$D$5:$D1000,B354))</f>
        <v/>
      </c>
      <c r="F354" s="189" t="str">
        <f t="shared" si="3"/>
        <v/>
      </c>
      <c r="G354" s="189" t="str">
        <f>IF(B354="","",COUNTIFS(COMPRAS!$E$5:$E1000,B354))</f>
        <v/>
      </c>
      <c r="H354" s="304"/>
      <c r="I354" s="194" t="str">
        <f>IFERROR(IF(B354="","",AVERAGEIFS(VENTAS!$G$5:$G1000,VENTAS!$D$5:$D1000,B354)),0)</f>
        <v/>
      </c>
      <c r="J354" s="194" t="str">
        <f>IFERROR(IF(C354="","",AVERAGEIFS(COMPRAS!$T$5:$T1000,COMPRAS!$E$5:$E1000,B354)),0)</f>
        <v/>
      </c>
      <c r="K354" s="194">
        <f t="shared" si="5"/>
        <v>0</v>
      </c>
      <c r="L354" s="194" t="str">
        <f t="shared" si="6"/>
        <v/>
      </c>
      <c r="M354" s="304" t="str">
        <f t="shared" si="7"/>
        <v/>
      </c>
      <c r="N354" s="194">
        <f t="shared" si="8"/>
        <v>0</v>
      </c>
      <c r="O354" s="194">
        <f t="shared" si="9"/>
        <v>0</v>
      </c>
    </row>
    <row r="355">
      <c r="C355" s="189" t="str">
        <f t="array" ref="C355">IF(B355="","",XLOOKUP(B355,DATOS!D356:D1000,DATOS!C356:C1000,0,0,1))</f>
        <v/>
      </c>
      <c r="D355" s="189" t="str">
        <f>IF(B355="","", SUMIFS(COMPRAS!$G$5:$G1000,COMPRAS!$E$5:$E1000,B355))</f>
        <v/>
      </c>
      <c r="E355" s="189" t="str">
        <f>IF(C355="","", SUMIFS(VENTAS!$F$5:$F1000,VENTAS!$D$5:$D1000,B355))</f>
        <v/>
      </c>
      <c r="F355" s="189" t="str">
        <f t="shared" si="3"/>
        <v/>
      </c>
      <c r="G355" s="189" t="str">
        <f>IF(B355="","",COUNTIFS(COMPRAS!$E$5:$E1000,B355))</f>
        <v/>
      </c>
      <c r="H355" s="304"/>
      <c r="I355" s="194" t="str">
        <f>IFERROR(IF(B355="","",AVERAGEIFS(VENTAS!$G$5:$G1000,VENTAS!$D$5:$D1000,B355)),0)</f>
        <v/>
      </c>
      <c r="J355" s="194" t="str">
        <f>IFERROR(IF(C355="","",AVERAGEIFS(COMPRAS!$T$5:$T1000,COMPRAS!$E$5:$E1000,B355)),0)</f>
        <v/>
      </c>
      <c r="K355" s="194">
        <f t="shared" si="5"/>
        <v>0</v>
      </c>
      <c r="L355" s="194" t="str">
        <f t="shared" si="6"/>
        <v/>
      </c>
      <c r="M355" s="304" t="str">
        <f t="shared" si="7"/>
        <v/>
      </c>
      <c r="N355" s="194">
        <f t="shared" si="8"/>
        <v>0</v>
      </c>
      <c r="O355" s="194">
        <f t="shared" si="9"/>
        <v>0</v>
      </c>
    </row>
    <row r="356">
      <c r="C356" s="189" t="str">
        <f t="array" ref="C356">IF(B356="","",XLOOKUP(B356,DATOS!D357:D1000,DATOS!C357:C1000,0,0,1))</f>
        <v/>
      </c>
      <c r="D356" s="189" t="str">
        <f>IF(B356="","", SUMIFS(COMPRAS!$G$5:$G1000,COMPRAS!$E$5:$E1000,B356))</f>
        <v/>
      </c>
      <c r="E356" s="189" t="str">
        <f>IF(C356="","", SUMIFS(VENTAS!$F$5:$F1000,VENTAS!$D$5:$D1000,B356))</f>
        <v/>
      </c>
      <c r="F356" s="189" t="str">
        <f t="shared" si="3"/>
        <v/>
      </c>
      <c r="G356" s="189" t="str">
        <f>IF(B356="","",COUNTIFS(COMPRAS!$E$5:$E1000,B356))</f>
        <v/>
      </c>
      <c r="H356" s="304"/>
      <c r="I356" s="194" t="str">
        <f>IFERROR(IF(B356="","",AVERAGEIFS(VENTAS!$G$5:$G1000,VENTAS!$D$5:$D1000,B356)),0)</f>
        <v/>
      </c>
      <c r="J356" s="194" t="str">
        <f>IFERROR(IF(C356="","",AVERAGEIFS(COMPRAS!$T$5:$T1000,COMPRAS!$E$5:$E1000,B356)),0)</f>
        <v/>
      </c>
      <c r="K356" s="194">
        <f t="shared" si="5"/>
        <v>0</v>
      </c>
      <c r="L356" s="194" t="str">
        <f t="shared" si="6"/>
        <v/>
      </c>
      <c r="M356" s="304" t="str">
        <f t="shared" si="7"/>
        <v/>
      </c>
      <c r="N356" s="194">
        <f t="shared" si="8"/>
        <v>0</v>
      </c>
      <c r="O356" s="194">
        <f t="shared" si="9"/>
        <v>0</v>
      </c>
    </row>
    <row r="357">
      <c r="C357" s="189" t="str">
        <f t="array" ref="C357">IF(B357="","",XLOOKUP(B357,DATOS!D358:D1000,DATOS!C358:C1000,0,0,1))</f>
        <v/>
      </c>
      <c r="D357" s="189" t="str">
        <f>IF(B357="","", SUMIFS(COMPRAS!$G$5:$G1000,COMPRAS!$E$5:$E1000,B357))</f>
        <v/>
      </c>
      <c r="E357" s="189" t="str">
        <f>IF(C357="","", SUMIFS(VENTAS!$F$5:$F1000,VENTAS!$D$5:$D1000,B357))</f>
        <v/>
      </c>
      <c r="F357" s="189" t="str">
        <f t="shared" si="3"/>
        <v/>
      </c>
      <c r="G357" s="189" t="str">
        <f>IF(B357="","",COUNTIFS(COMPRAS!$E$5:$E1000,B357))</f>
        <v/>
      </c>
      <c r="H357" s="304"/>
      <c r="I357" s="194" t="str">
        <f>IFERROR(IF(B357="","",AVERAGEIFS(VENTAS!$G$5:$G1000,VENTAS!$D$5:$D1000,B357)),0)</f>
        <v/>
      </c>
      <c r="J357" s="194" t="str">
        <f>IFERROR(IF(C357="","",AVERAGEIFS(COMPRAS!$T$5:$T1000,COMPRAS!$E$5:$E1000,B357)),0)</f>
        <v/>
      </c>
      <c r="K357" s="194">
        <f t="shared" si="5"/>
        <v>0</v>
      </c>
      <c r="L357" s="194" t="str">
        <f t="shared" si="6"/>
        <v/>
      </c>
      <c r="M357" s="304" t="str">
        <f t="shared" si="7"/>
        <v/>
      </c>
      <c r="N357" s="194">
        <f t="shared" si="8"/>
        <v>0</v>
      </c>
      <c r="O357" s="194">
        <f t="shared" si="9"/>
        <v>0</v>
      </c>
    </row>
    <row r="358">
      <c r="C358" s="189" t="str">
        <f t="array" ref="C358">IF(B358="","",XLOOKUP(B358,DATOS!D359:D1000,DATOS!C359:C1000,0,0,1))</f>
        <v/>
      </c>
      <c r="D358" s="189" t="str">
        <f>IF(B358="","", SUMIFS(COMPRAS!$G$5:$G1000,COMPRAS!$E$5:$E1000,B358))</f>
        <v/>
      </c>
      <c r="E358" s="189" t="str">
        <f>IF(C358="","", SUMIFS(VENTAS!$F$5:$F1000,VENTAS!$D$5:$D1000,B358))</f>
        <v/>
      </c>
      <c r="F358" s="189" t="str">
        <f t="shared" si="3"/>
        <v/>
      </c>
      <c r="G358" s="189" t="str">
        <f>IF(B358="","",COUNTIFS(COMPRAS!$E$5:$E1000,B358))</f>
        <v/>
      </c>
      <c r="H358" s="304"/>
      <c r="I358" s="194" t="str">
        <f>IFERROR(IF(B358="","",AVERAGEIFS(VENTAS!$G$5:$G1000,VENTAS!$D$5:$D1000,B358)),0)</f>
        <v/>
      </c>
      <c r="J358" s="194" t="str">
        <f>IFERROR(IF(C358="","",AVERAGEIFS(COMPRAS!$T$5:$T1000,COMPRAS!$E$5:$E1000,B358)),0)</f>
        <v/>
      </c>
      <c r="K358" s="194">
        <f t="shared" si="5"/>
        <v>0</v>
      </c>
      <c r="L358" s="194" t="str">
        <f t="shared" si="6"/>
        <v/>
      </c>
      <c r="M358" s="304" t="str">
        <f t="shared" si="7"/>
        <v/>
      </c>
      <c r="N358" s="194">
        <f t="shared" si="8"/>
        <v>0</v>
      </c>
      <c r="O358" s="194">
        <f t="shared" si="9"/>
        <v>0</v>
      </c>
    </row>
    <row r="359">
      <c r="C359" s="189" t="str">
        <f t="array" ref="C359">IF(B359="","",XLOOKUP(B359,DATOS!D360:D1000,DATOS!C360:C1000,0,0,1))</f>
        <v/>
      </c>
      <c r="D359" s="189" t="str">
        <f>IF(B359="","", SUMIFS(COMPRAS!$G$5:$G1000,COMPRAS!$E$5:$E1000,B359))</f>
        <v/>
      </c>
      <c r="E359" s="189" t="str">
        <f>IF(C359="","", SUMIFS(VENTAS!$F$5:$F1000,VENTAS!$D$5:$D1000,B359))</f>
        <v/>
      </c>
      <c r="F359" s="189" t="str">
        <f t="shared" si="3"/>
        <v/>
      </c>
      <c r="G359" s="189" t="str">
        <f>IF(B359="","",COUNTIFS(COMPRAS!$E$5:$E1000,B359))</f>
        <v/>
      </c>
      <c r="H359" s="304"/>
      <c r="I359" s="194" t="str">
        <f>IFERROR(IF(B359="","",AVERAGEIFS(VENTAS!$G$5:$G1000,VENTAS!$D$5:$D1000,B359)),0)</f>
        <v/>
      </c>
      <c r="J359" s="194" t="str">
        <f>IFERROR(IF(C359="","",AVERAGEIFS(COMPRAS!$T$5:$T1000,COMPRAS!$E$5:$E1000,B359)),0)</f>
        <v/>
      </c>
      <c r="K359" s="194">
        <f t="shared" si="5"/>
        <v>0</v>
      </c>
      <c r="L359" s="194" t="str">
        <f t="shared" si="6"/>
        <v/>
      </c>
      <c r="M359" s="304" t="str">
        <f t="shared" si="7"/>
        <v/>
      </c>
      <c r="N359" s="194">
        <f t="shared" si="8"/>
        <v>0</v>
      </c>
      <c r="O359" s="194">
        <f t="shared" si="9"/>
        <v>0</v>
      </c>
    </row>
    <row r="360">
      <c r="C360" s="189" t="str">
        <f t="array" ref="C360">IF(B360="","",XLOOKUP(B360,DATOS!D361:D1000,DATOS!C361:C1000,0,0,1))</f>
        <v/>
      </c>
      <c r="D360" s="189" t="str">
        <f>IF(B360="","", SUMIFS(COMPRAS!$G$5:$G1000,COMPRAS!$E$5:$E1000,B360))</f>
        <v/>
      </c>
      <c r="E360" s="189" t="str">
        <f>IF(C360="","", SUMIFS(VENTAS!$F$5:$F1000,VENTAS!$D$5:$D1000,B360))</f>
        <v/>
      </c>
      <c r="F360" s="189" t="str">
        <f t="shared" si="3"/>
        <v/>
      </c>
      <c r="G360" s="189" t="str">
        <f>IF(B360="","",COUNTIFS(COMPRAS!$E$5:$E1000,B360))</f>
        <v/>
      </c>
      <c r="H360" s="304"/>
      <c r="I360" s="194" t="str">
        <f>IFERROR(IF(B360="","",AVERAGEIFS(VENTAS!$G$5:$G1000,VENTAS!$D$5:$D1000,B360)),0)</f>
        <v/>
      </c>
      <c r="J360" s="194" t="str">
        <f>IFERROR(IF(C360="","",AVERAGEIFS(COMPRAS!$T$5:$T1000,COMPRAS!$E$5:$E1000,B360)),0)</f>
        <v/>
      </c>
      <c r="K360" s="194">
        <f t="shared" si="5"/>
        <v>0</v>
      </c>
      <c r="L360" s="194" t="str">
        <f t="shared" si="6"/>
        <v/>
      </c>
      <c r="M360" s="304" t="str">
        <f t="shared" si="7"/>
        <v/>
      </c>
      <c r="N360" s="194">
        <f t="shared" si="8"/>
        <v>0</v>
      </c>
      <c r="O360" s="194">
        <f t="shared" si="9"/>
        <v>0</v>
      </c>
    </row>
    <row r="361">
      <c r="C361" s="189" t="str">
        <f t="array" ref="C361">IF(B361="","",XLOOKUP(B361,DATOS!D362:D1000,DATOS!C362:C1000,0,0,1))</f>
        <v/>
      </c>
      <c r="D361" s="189" t="str">
        <f>IF(B361="","", SUMIFS(COMPRAS!$G$5:$G1000,COMPRAS!$E$5:$E1000,B361))</f>
        <v/>
      </c>
      <c r="E361" s="189" t="str">
        <f>IF(C361="","", SUMIFS(VENTAS!$F$5:$F1000,VENTAS!$D$5:$D1000,B361))</f>
        <v/>
      </c>
      <c r="F361" s="189" t="str">
        <f t="shared" si="3"/>
        <v/>
      </c>
      <c r="G361" s="189" t="str">
        <f>IF(B361="","",COUNTIFS(COMPRAS!$E$5:$E1000,B361))</f>
        <v/>
      </c>
      <c r="H361" s="304"/>
      <c r="I361" s="194" t="str">
        <f>IFERROR(IF(B361="","",AVERAGEIFS(VENTAS!$G$5:$G1000,VENTAS!$D$5:$D1000,B361)),0)</f>
        <v/>
      </c>
      <c r="J361" s="194" t="str">
        <f>IFERROR(IF(C361="","",AVERAGEIFS(COMPRAS!$T$5:$T1000,COMPRAS!$E$5:$E1000,B361)),0)</f>
        <v/>
      </c>
      <c r="K361" s="194">
        <f t="shared" si="5"/>
        <v>0</v>
      </c>
      <c r="L361" s="194" t="str">
        <f t="shared" si="6"/>
        <v/>
      </c>
      <c r="M361" s="304" t="str">
        <f t="shared" si="7"/>
        <v/>
      </c>
      <c r="N361" s="194">
        <f t="shared" si="8"/>
        <v>0</v>
      </c>
      <c r="O361" s="194">
        <f t="shared" si="9"/>
        <v>0</v>
      </c>
    </row>
    <row r="362">
      <c r="C362" s="189" t="str">
        <f t="array" ref="C362">IF(B362="","",XLOOKUP(B362,DATOS!D363:D1000,DATOS!C363:C1000,0,0,1))</f>
        <v/>
      </c>
      <c r="D362" s="189" t="str">
        <f>IF(B362="","", SUMIFS(COMPRAS!$G$5:$G1000,COMPRAS!$E$5:$E1000,B362))</f>
        <v/>
      </c>
      <c r="E362" s="189" t="str">
        <f>IF(C362="","", SUMIFS(VENTAS!$F$5:$F1000,VENTAS!$D$5:$D1000,B362))</f>
        <v/>
      </c>
      <c r="F362" s="189" t="str">
        <f t="shared" si="3"/>
        <v/>
      </c>
      <c r="G362" s="189" t="str">
        <f>IF(B362="","",COUNTIFS(COMPRAS!$E$5:$E1000,B362))</f>
        <v/>
      </c>
      <c r="H362" s="304"/>
      <c r="I362" s="194" t="str">
        <f>IFERROR(IF(B362="","",AVERAGEIFS(VENTAS!$G$5:$G1000,VENTAS!$D$5:$D1000,B362)),0)</f>
        <v/>
      </c>
      <c r="J362" s="194" t="str">
        <f>IFERROR(IF(C362="","",AVERAGEIFS(COMPRAS!$T$5:$T1000,COMPRAS!$E$5:$E1000,B362)),0)</f>
        <v/>
      </c>
      <c r="K362" s="194">
        <f t="shared" si="5"/>
        <v>0</v>
      </c>
      <c r="L362" s="194" t="str">
        <f t="shared" si="6"/>
        <v/>
      </c>
      <c r="M362" s="304" t="str">
        <f t="shared" si="7"/>
        <v/>
      </c>
      <c r="N362" s="194">
        <f t="shared" si="8"/>
        <v>0</v>
      </c>
      <c r="O362" s="194">
        <f t="shared" si="9"/>
        <v>0</v>
      </c>
    </row>
    <row r="363">
      <c r="C363" s="189" t="str">
        <f t="array" ref="C363">IF(B363="","",XLOOKUP(B363,DATOS!D364:D1000,DATOS!C364:C1000,0,0,1))</f>
        <v/>
      </c>
      <c r="D363" s="189" t="str">
        <f>IF(B363="","", SUMIFS(COMPRAS!$G$5:$G1000,COMPRAS!$E$5:$E1000,B363))</f>
        <v/>
      </c>
      <c r="E363" s="189" t="str">
        <f>IF(C363="","", SUMIFS(VENTAS!$F$5:$F1000,VENTAS!$D$5:$D1000,B363))</f>
        <v/>
      </c>
      <c r="F363" s="189" t="str">
        <f t="shared" si="3"/>
        <v/>
      </c>
      <c r="G363" s="189" t="str">
        <f>IF(B363="","",COUNTIFS(COMPRAS!$E$5:$E1000,B363))</f>
        <v/>
      </c>
      <c r="H363" s="304"/>
      <c r="I363" s="194" t="str">
        <f>IFERROR(IF(B363="","",AVERAGEIFS(VENTAS!$G$5:$G1000,VENTAS!$D$5:$D1000,B363)),0)</f>
        <v/>
      </c>
      <c r="J363" s="194" t="str">
        <f>IFERROR(IF(C363="","",AVERAGEIFS(COMPRAS!$T$5:$T1000,COMPRAS!$E$5:$E1000,B363)),0)</f>
        <v/>
      </c>
      <c r="K363" s="194">
        <f t="shared" si="5"/>
        <v>0</v>
      </c>
      <c r="L363" s="194" t="str">
        <f t="shared" si="6"/>
        <v/>
      </c>
      <c r="M363" s="304" t="str">
        <f t="shared" si="7"/>
        <v/>
      </c>
      <c r="N363" s="194">
        <f t="shared" si="8"/>
        <v>0</v>
      </c>
      <c r="O363" s="194">
        <f t="shared" si="9"/>
        <v>0</v>
      </c>
    </row>
    <row r="364">
      <c r="C364" s="189" t="str">
        <f t="array" ref="C364">IF(B364="","",XLOOKUP(B364,DATOS!D365:D1000,DATOS!C365:C1000,0,0,1))</f>
        <v/>
      </c>
      <c r="D364" s="189" t="str">
        <f>IF(B364="","", SUMIFS(COMPRAS!$G$5:$G1000,COMPRAS!$E$5:$E1000,B364))</f>
        <v/>
      </c>
      <c r="E364" s="189" t="str">
        <f>IF(C364="","", SUMIFS(VENTAS!$F$5:$F1000,VENTAS!$D$5:$D1000,B364))</f>
        <v/>
      </c>
      <c r="F364" s="189" t="str">
        <f t="shared" si="3"/>
        <v/>
      </c>
      <c r="G364" s="189" t="str">
        <f>IF(B364="","",COUNTIFS(COMPRAS!$E$5:$E1000,B364))</f>
        <v/>
      </c>
      <c r="H364" s="304"/>
      <c r="I364" s="194" t="str">
        <f>IFERROR(IF(B364="","",AVERAGEIFS(VENTAS!$G$5:$G1000,VENTAS!$D$5:$D1000,B364)),0)</f>
        <v/>
      </c>
      <c r="J364" s="194" t="str">
        <f>IFERROR(IF(C364="","",AVERAGEIFS(COMPRAS!$T$5:$T1000,COMPRAS!$E$5:$E1000,B364)),0)</f>
        <v/>
      </c>
      <c r="K364" s="194">
        <f t="shared" si="5"/>
        <v>0</v>
      </c>
      <c r="L364" s="194" t="str">
        <f t="shared" si="6"/>
        <v/>
      </c>
      <c r="M364" s="304" t="str">
        <f t="shared" si="7"/>
        <v/>
      </c>
      <c r="N364" s="194">
        <f t="shared" si="8"/>
        <v>0</v>
      </c>
      <c r="O364" s="194">
        <f t="shared" si="9"/>
        <v>0</v>
      </c>
    </row>
    <row r="365">
      <c r="C365" s="189" t="str">
        <f t="array" ref="C365">IF(B365="","",XLOOKUP(B365,DATOS!D366:D1000,DATOS!C366:C1000,0,0,1))</f>
        <v/>
      </c>
      <c r="D365" s="189" t="str">
        <f>IF(B365="","", SUMIFS(COMPRAS!$G$5:$G1000,COMPRAS!$E$5:$E1000,B365))</f>
        <v/>
      </c>
      <c r="E365" s="189" t="str">
        <f>IF(C365="","", SUMIFS(VENTAS!$F$5:$F1000,VENTAS!$D$5:$D1000,B365))</f>
        <v/>
      </c>
      <c r="F365" s="189" t="str">
        <f t="shared" si="3"/>
        <v/>
      </c>
      <c r="G365" s="189" t="str">
        <f>IF(B365="","",COUNTIFS(COMPRAS!$E$5:$E1000,B365))</f>
        <v/>
      </c>
      <c r="H365" s="304"/>
      <c r="I365" s="194" t="str">
        <f>IFERROR(IF(B365="","",AVERAGEIFS(VENTAS!$G$5:$G1000,VENTAS!$D$5:$D1000,B365)),0)</f>
        <v/>
      </c>
      <c r="J365" s="194" t="str">
        <f>IFERROR(IF(C365="","",AVERAGEIFS(COMPRAS!$T$5:$T1000,COMPRAS!$E$5:$E1000,B365)),0)</f>
        <v/>
      </c>
      <c r="K365" s="194">
        <f t="shared" si="5"/>
        <v>0</v>
      </c>
      <c r="L365" s="194" t="str">
        <f t="shared" si="6"/>
        <v/>
      </c>
      <c r="M365" s="304" t="str">
        <f t="shared" si="7"/>
        <v/>
      </c>
      <c r="N365" s="194">
        <f t="shared" si="8"/>
        <v>0</v>
      </c>
      <c r="O365" s="194">
        <f t="shared" si="9"/>
        <v>0</v>
      </c>
    </row>
    <row r="366">
      <c r="C366" s="189" t="str">
        <f t="array" ref="C366">IF(B366="","",XLOOKUP(B366,DATOS!D367:D1000,DATOS!C367:C1000,0,0,1))</f>
        <v/>
      </c>
      <c r="D366" s="189" t="str">
        <f>IF(B366="","", SUMIFS(COMPRAS!$G$5:$G1000,COMPRAS!$E$5:$E1000,B366))</f>
        <v/>
      </c>
      <c r="E366" s="189" t="str">
        <f>IF(C366="","", SUMIFS(VENTAS!$F$5:$F1000,VENTAS!$D$5:$D1000,B366))</f>
        <v/>
      </c>
      <c r="F366" s="189" t="str">
        <f t="shared" si="3"/>
        <v/>
      </c>
      <c r="G366" s="189" t="str">
        <f>IF(B366="","",COUNTIFS(COMPRAS!$E$5:$E1000,B366))</f>
        <v/>
      </c>
      <c r="H366" s="304"/>
      <c r="I366" s="194" t="str">
        <f>IFERROR(IF(B366="","",AVERAGEIFS(VENTAS!$G$5:$G1000,VENTAS!$D$5:$D1000,B366)),0)</f>
        <v/>
      </c>
      <c r="J366" s="194" t="str">
        <f>IFERROR(IF(C366="","",AVERAGEIFS(COMPRAS!$T$5:$T1000,COMPRAS!$E$5:$E1000,B366)),0)</f>
        <v/>
      </c>
      <c r="K366" s="194">
        <f t="shared" si="5"/>
        <v>0</v>
      </c>
      <c r="L366" s="194" t="str">
        <f t="shared" si="6"/>
        <v/>
      </c>
      <c r="M366" s="304" t="str">
        <f t="shared" si="7"/>
        <v/>
      </c>
      <c r="N366" s="194">
        <f t="shared" si="8"/>
        <v>0</v>
      </c>
      <c r="O366" s="194">
        <f t="shared" si="9"/>
        <v>0</v>
      </c>
    </row>
    <row r="367">
      <c r="C367" s="189" t="str">
        <f t="array" ref="C367">IF(B367="","",XLOOKUP(B367,DATOS!D368:D1000,DATOS!C368:C1000,0,0,1))</f>
        <v/>
      </c>
      <c r="D367" s="189" t="str">
        <f>IF(B367="","", SUMIFS(COMPRAS!$G$5:$G1000,COMPRAS!$E$5:$E1000,B367))</f>
        <v/>
      </c>
      <c r="E367" s="189" t="str">
        <f>IF(C367="","", SUMIFS(VENTAS!$F$5:$F1000,VENTAS!$D$5:$D1000,B367))</f>
        <v/>
      </c>
      <c r="F367" s="189" t="str">
        <f t="shared" si="3"/>
        <v/>
      </c>
      <c r="G367" s="189" t="str">
        <f>IF(B367="","",COUNTIFS(COMPRAS!$E$5:$E1000,B367))</f>
        <v/>
      </c>
      <c r="H367" s="304"/>
      <c r="I367" s="194" t="str">
        <f>IFERROR(IF(B367="","",AVERAGEIFS(VENTAS!$G$5:$G1000,VENTAS!$D$5:$D1000,B367)),0)</f>
        <v/>
      </c>
      <c r="J367" s="194" t="str">
        <f>IFERROR(IF(C367="","",AVERAGEIFS(COMPRAS!$T$5:$T1000,COMPRAS!$E$5:$E1000,B367)),0)</f>
        <v/>
      </c>
      <c r="K367" s="194">
        <f t="shared" si="5"/>
        <v>0</v>
      </c>
      <c r="L367" s="194" t="str">
        <f t="shared" si="6"/>
        <v/>
      </c>
      <c r="M367" s="304" t="str">
        <f t="shared" si="7"/>
        <v/>
      </c>
      <c r="N367" s="194">
        <f t="shared" si="8"/>
        <v>0</v>
      </c>
      <c r="O367" s="194">
        <f t="shared" si="9"/>
        <v>0</v>
      </c>
    </row>
    <row r="368">
      <c r="C368" s="189" t="str">
        <f t="array" ref="C368">IF(B368="","",XLOOKUP(B368,DATOS!D369:D1000,DATOS!C369:C1000,0,0,1))</f>
        <v/>
      </c>
      <c r="D368" s="189" t="str">
        <f>IF(B368="","", SUMIFS(COMPRAS!$G$5:$G1000,COMPRAS!$E$5:$E1000,B368))</f>
        <v/>
      </c>
      <c r="E368" s="189" t="str">
        <f>IF(C368="","", SUMIFS(VENTAS!$F$5:$F1000,VENTAS!$D$5:$D1000,B368))</f>
        <v/>
      </c>
      <c r="F368" s="189" t="str">
        <f t="shared" si="3"/>
        <v/>
      </c>
      <c r="G368" s="189" t="str">
        <f>IF(B368="","",COUNTIFS(COMPRAS!$E$5:$E1000,B368))</f>
        <v/>
      </c>
      <c r="H368" s="304"/>
      <c r="I368" s="194" t="str">
        <f>IFERROR(IF(B368="","",AVERAGEIFS(VENTAS!$G$5:$G1000,VENTAS!$D$5:$D1000,B368)),0)</f>
        <v/>
      </c>
      <c r="J368" s="194" t="str">
        <f>IFERROR(IF(C368="","",AVERAGEIFS(COMPRAS!$T$5:$T1000,COMPRAS!$E$5:$E1000,B368)),0)</f>
        <v/>
      </c>
      <c r="K368" s="194">
        <f t="shared" si="5"/>
        <v>0</v>
      </c>
      <c r="L368" s="194" t="str">
        <f t="shared" si="6"/>
        <v/>
      </c>
      <c r="M368" s="304" t="str">
        <f t="shared" si="7"/>
        <v/>
      </c>
      <c r="N368" s="194">
        <f t="shared" si="8"/>
        <v>0</v>
      </c>
      <c r="O368" s="194">
        <f t="shared" si="9"/>
        <v>0</v>
      </c>
    </row>
    <row r="369">
      <c r="C369" s="189" t="str">
        <f t="array" ref="C369">IF(B369="","",XLOOKUP(B369,DATOS!D370:D1000,DATOS!C370:C1000,0,0,1))</f>
        <v/>
      </c>
      <c r="D369" s="189" t="str">
        <f>IF(B369="","", SUMIFS(COMPRAS!$G$5:$G1000,COMPRAS!$E$5:$E1000,B369))</f>
        <v/>
      </c>
      <c r="E369" s="189" t="str">
        <f>IF(C369="","", SUMIFS(VENTAS!$F$5:$F1000,VENTAS!$D$5:$D1000,B369))</f>
        <v/>
      </c>
      <c r="F369" s="189" t="str">
        <f t="shared" si="3"/>
        <v/>
      </c>
      <c r="G369" s="189" t="str">
        <f>IF(B369="","",COUNTIFS(COMPRAS!$E$5:$E1000,B369))</f>
        <v/>
      </c>
      <c r="H369" s="304"/>
      <c r="I369" s="194" t="str">
        <f>IFERROR(IF(B369="","",AVERAGEIFS(VENTAS!$G$5:$G1000,VENTAS!$D$5:$D1000,B369)),0)</f>
        <v/>
      </c>
      <c r="J369" s="194" t="str">
        <f>IFERROR(IF(C369="","",AVERAGEIFS(COMPRAS!$T$5:$T1000,COMPRAS!$E$5:$E1000,B369)),0)</f>
        <v/>
      </c>
      <c r="K369" s="194">
        <f t="shared" si="5"/>
        <v>0</v>
      </c>
      <c r="L369" s="194" t="str">
        <f t="shared" si="6"/>
        <v/>
      </c>
      <c r="M369" s="304" t="str">
        <f t="shared" si="7"/>
        <v/>
      </c>
      <c r="N369" s="194">
        <f t="shared" si="8"/>
        <v>0</v>
      </c>
      <c r="O369" s="194">
        <f t="shared" si="9"/>
        <v>0</v>
      </c>
    </row>
    <row r="370">
      <c r="C370" s="189" t="str">
        <f t="array" ref="C370">IF(B370="","",XLOOKUP(B370,DATOS!D371:D1000,DATOS!C371:C1000,0,0,1))</f>
        <v/>
      </c>
      <c r="D370" s="189" t="str">
        <f>IF(B370="","", SUMIFS(COMPRAS!$G$5:$G1000,COMPRAS!$E$5:$E1000,B370))</f>
        <v/>
      </c>
      <c r="E370" s="189" t="str">
        <f>IF(C370="","", SUMIFS(VENTAS!$F$5:$F1000,VENTAS!$D$5:$D1000,B370))</f>
        <v/>
      </c>
      <c r="F370" s="189" t="str">
        <f t="shared" si="3"/>
        <v/>
      </c>
      <c r="G370" s="189" t="str">
        <f>IF(B370="","",COUNTIFS(COMPRAS!$E$5:$E1000,B370))</f>
        <v/>
      </c>
      <c r="H370" s="304"/>
      <c r="I370" s="194" t="str">
        <f>IFERROR(IF(B370="","",AVERAGEIFS(VENTAS!$G$5:$G1000,VENTAS!$D$5:$D1000,B370)),0)</f>
        <v/>
      </c>
      <c r="J370" s="194" t="str">
        <f>IFERROR(IF(C370="","",AVERAGEIFS(COMPRAS!$T$5:$T1000,COMPRAS!$E$5:$E1000,B370)),0)</f>
        <v/>
      </c>
      <c r="K370" s="194">
        <f t="shared" si="5"/>
        <v>0</v>
      </c>
      <c r="L370" s="194" t="str">
        <f t="shared" si="6"/>
        <v/>
      </c>
      <c r="M370" s="304" t="str">
        <f t="shared" si="7"/>
        <v/>
      </c>
      <c r="N370" s="194">
        <f t="shared" si="8"/>
        <v>0</v>
      </c>
      <c r="O370" s="194">
        <f t="shared" si="9"/>
        <v>0</v>
      </c>
    </row>
    <row r="371">
      <c r="C371" s="189" t="str">
        <f t="array" ref="C371">IF(B371="","",XLOOKUP(B371,DATOS!D372:D1000,DATOS!C372:C1000,0,0,1))</f>
        <v/>
      </c>
      <c r="D371" s="189" t="str">
        <f>IF(B371="","", SUMIFS(COMPRAS!$G$5:$G1000,COMPRAS!$E$5:$E1000,B371))</f>
        <v/>
      </c>
      <c r="E371" s="189" t="str">
        <f>IF(C371="","", SUMIFS(VENTAS!$F$5:$F1000,VENTAS!$D$5:$D1000,B371))</f>
        <v/>
      </c>
      <c r="F371" s="189" t="str">
        <f t="shared" si="3"/>
        <v/>
      </c>
      <c r="G371" s="189" t="str">
        <f>IF(B371="","",COUNTIFS(COMPRAS!$E$5:$E1000,B371))</f>
        <v/>
      </c>
      <c r="H371" s="304"/>
      <c r="I371" s="194" t="str">
        <f>IFERROR(IF(B371="","",AVERAGEIFS(VENTAS!$G$5:$G1000,VENTAS!$D$5:$D1000,B371)),0)</f>
        <v/>
      </c>
      <c r="J371" s="194" t="str">
        <f>IFERROR(IF(C371="","",AVERAGEIFS(COMPRAS!$T$5:$T1000,COMPRAS!$E$5:$E1000,B371)),0)</f>
        <v/>
      </c>
      <c r="K371" s="194">
        <f t="shared" si="5"/>
        <v>0</v>
      </c>
      <c r="L371" s="194" t="str">
        <f t="shared" si="6"/>
        <v/>
      </c>
      <c r="M371" s="304" t="str">
        <f t="shared" si="7"/>
        <v/>
      </c>
      <c r="N371" s="194">
        <f t="shared" si="8"/>
        <v>0</v>
      </c>
      <c r="O371" s="194">
        <f t="shared" si="9"/>
        <v>0</v>
      </c>
    </row>
    <row r="372">
      <c r="C372" s="189" t="str">
        <f t="array" ref="C372">IF(B372="","",XLOOKUP(B372,DATOS!D373:D1000,DATOS!C373:C1000,0,0,1))</f>
        <v/>
      </c>
      <c r="D372" s="189" t="str">
        <f>IF(B372="","", SUMIFS(COMPRAS!$G$5:$G1000,COMPRAS!$E$5:$E1000,B372))</f>
        <v/>
      </c>
      <c r="E372" s="189" t="str">
        <f>IF(C372="","", SUMIFS(VENTAS!$F$5:$F1000,VENTAS!$D$5:$D1000,B372))</f>
        <v/>
      </c>
      <c r="F372" s="189" t="str">
        <f t="shared" si="3"/>
        <v/>
      </c>
      <c r="G372" s="189" t="str">
        <f>IF(B372="","",COUNTIFS(COMPRAS!$E$5:$E1000,B372))</f>
        <v/>
      </c>
      <c r="H372" s="304"/>
      <c r="I372" s="194" t="str">
        <f>IFERROR(IF(B372="","",AVERAGEIFS(VENTAS!$G$5:$G1000,VENTAS!$D$5:$D1000,B372)),0)</f>
        <v/>
      </c>
      <c r="J372" s="194" t="str">
        <f>IFERROR(IF(C372="","",AVERAGEIFS(COMPRAS!$T$5:$T1000,COMPRAS!$E$5:$E1000,B372)),0)</f>
        <v/>
      </c>
      <c r="K372" s="194">
        <f t="shared" si="5"/>
        <v>0</v>
      </c>
      <c r="L372" s="194" t="str">
        <f t="shared" si="6"/>
        <v/>
      </c>
      <c r="M372" s="304" t="str">
        <f t="shared" si="7"/>
        <v/>
      </c>
      <c r="N372" s="194">
        <f t="shared" si="8"/>
        <v>0</v>
      </c>
      <c r="O372" s="194">
        <f t="shared" si="9"/>
        <v>0</v>
      </c>
    </row>
    <row r="373">
      <c r="C373" s="189" t="str">
        <f t="array" ref="C373">IF(B373="","",XLOOKUP(B373,DATOS!D374:D1000,DATOS!C374:C1000,0,0,1))</f>
        <v/>
      </c>
      <c r="D373" s="189" t="str">
        <f>IF(B373="","", SUMIFS(COMPRAS!$G$5:$G1000,COMPRAS!$E$5:$E1000,B373))</f>
        <v/>
      </c>
      <c r="E373" s="189" t="str">
        <f>IF(C373="","", SUMIFS(VENTAS!$F$5:$F1000,VENTAS!$D$5:$D1000,B373))</f>
        <v/>
      </c>
      <c r="F373" s="189" t="str">
        <f t="shared" si="3"/>
        <v/>
      </c>
      <c r="G373" s="189" t="str">
        <f>IF(B373="","",COUNTIFS(COMPRAS!$E$5:$E1000,B373))</f>
        <v/>
      </c>
      <c r="H373" s="304"/>
      <c r="I373" s="194" t="str">
        <f>IFERROR(IF(B373="","",AVERAGEIFS(VENTAS!$G$5:$G1000,VENTAS!$D$5:$D1000,B373)),0)</f>
        <v/>
      </c>
      <c r="J373" s="194" t="str">
        <f>IFERROR(IF(C373="","",AVERAGEIFS(COMPRAS!$T$5:$T1000,COMPRAS!$E$5:$E1000,B373)),0)</f>
        <v/>
      </c>
      <c r="K373" s="194">
        <f t="shared" si="5"/>
        <v>0</v>
      </c>
      <c r="L373" s="194" t="str">
        <f t="shared" si="6"/>
        <v/>
      </c>
      <c r="M373" s="304" t="str">
        <f t="shared" si="7"/>
        <v/>
      </c>
      <c r="N373" s="194">
        <f t="shared" si="8"/>
        <v>0</v>
      </c>
      <c r="O373" s="194">
        <f t="shared" si="9"/>
        <v>0</v>
      </c>
    </row>
    <row r="374">
      <c r="C374" s="189" t="str">
        <f t="array" ref="C374">IF(B374="","",XLOOKUP(B374,DATOS!D375:D1000,DATOS!C375:C1000,0,0,1))</f>
        <v/>
      </c>
      <c r="D374" s="189" t="str">
        <f>IF(B374="","", SUMIFS(COMPRAS!$G$5:$G1000,COMPRAS!$E$5:$E1000,B374))</f>
        <v/>
      </c>
      <c r="E374" s="189" t="str">
        <f>IF(C374="","", SUMIFS(VENTAS!$F$5:$F1000,VENTAS!$D$5:$D1000,B374))</f>
        <v/>
      </c>
      <c r="F374" s="189" t="str">
        <f t="shared" si="3"/>
        <v/>
      </c>
      <c r="G374" s="189" t="str">
        <f>IF(B374="","",COUNTIFS(COMPRAS!$E$5:$E1000,B374))</f>
        <v/>
      </c>
      <c r="H374" s="304"/>
      <c r="I374" s="194" t="str">
        <f>IFERROR(IF(B374="","",AVERAGEIFS(VENTAS!$G$5:$G1000,VENTAS!$D$5:$D1000,B374)),0)</f>
        <v/>
      </c>
      <c r="J374" s="194" t="str">
        <f>IFERROR(IF(C374="","",AVERAGEIFS(COMPRAS!$T$5:$T1000,COMPRAS!$E$5:$E1000,B374)),0)</f>
        <v/>
      </c>
      <c r="K374" s="194">
        <f t="shared" si="5"/>
        <v>0</v>
      </c>
      <c r="L374" s="194" t="str">
        <f t="shared" si="6"/>
        <v/>
      </c>
      <c r="M374" s="304" t="str">
        <f t="shared" si="7"/>
        <v/>
      </c>
      <c r="N374" s="194">
        <f t="shared" si="8"/>
        <v>0</v>
      </c>
      <c r="O374" s="194">
        <f t="shared" si="9"/>
        <v>0</v>
      </c>
    </row>
    <row r="375">
      <c r="C375" s="189" t="str">
        <f t="array" ref="C375">IF(B375="","",XLOOKUP(B375,DATOS!D376:D1000,DATOS!C376:C1000,0,0,1))</f>
        <v/>
      </c>
      <c r="D375" s="189" t="str">
        <f>IF(B375="","", SUMIFS(COMPRAS!$G$5:$G1000,COMPRAS!$E$5:$E1000,B375))</f>
        <v/>
      </c>
      <c r="E375" s="189" t="str">
        <f>IF(C375="","", SUMIFS(VENTAS!$F$5:$F1000,VENTAS!$D$5:$D1000,B375))</f>
        <v/>
      </c>
      <c r="F375" s="189" t="str">
        <f t="shared" si="3"/>
        <v/>
      </c>
      <c r="G375" s="189" t="str">
        <f>IF(B375="","",COUNTIFS(COMPRAS!$E$5:$E1000,B375))</f>
        <v/>
      </c>
      <c r="H375" s="304"/>
      <c r="I375" s="194" t="str">
        <f>IFERROR(IF(B375="","",AVERAGEIFS(VENTAS!$G$5:$G1000,VENTAS!$D$5:$D1000,B375)),0)</f>
        <v/>
      </c>
      <c r="J375" s="194" t="str">
        <f>IFERROR(IF(C375="","",AVERAGEIFS(COMPRAS!$T$5:$T1000,COMPRAS!$E$5:$E1000,B375)),0)</f>
        <v/>
      </c>
      <c r="K375" s="194">
        <f t="shared" si="5"/>
        <v>0</v>
      </c>
      <c r="L375" s="194" t="str">
        <f t="shared" si="6"/>
        <v/>
      </c>
      <c r="M375" s="304" t="str">
        <f t="shared" si="7"/>
        <v/>
      </c>
      <c r="N375" s="194">
        <f t="shared" si="8"/>
        <v>0</v>
      </c>
      <c r="O375" s="194">
        <f t="shared" si="9"/>
        <v>0</v>
      </c>
    </row>
    <row r="376">
      <c r="C376" s="189" t="str">
        <f t="array" ref="C376">IF(B376="","",XLOOKUP(B376,DATOS!D377:D1000,DATOS!C377:C1000,0,0,1))</f>
        <v/>
      </c>
      <c r="D376" s="189" t="str">
        <f>IF(B376="","", SUMIFS(COMPRAS!$G$5:$G1000,COMPRAS!$E$5:$E1000,B376))</f>
        <v/>
      </c>
      <c r="E376" s="189" t="str">
        <f>IF(C376="","", SUMIFS(VENTAS!$F$5:$F1000,VENTAS!$D$5:$D1000,B376))</f>
        <v/>
      </c>
      <c r="F376" s="189" t="str">
        <f t="shared" si="3"/>
        <v/>
      </c>
      <c r="G376" s="189" t="str">
        <f>IF(B376="","",COUNTIFS(COMPRAS!$E$5:$E1000,B376))</f>
        <v/>
      </c>
      <c r="H376" s="304"/>
      <c r="I376" s="194" t="str">
        <f>IFERROR(IF(B376="","",AVERAGEIFS(VENTAS!$G$5:$G1000,VENTAS!$D$5:$D1000,B376)),0)</f>
        <v/>
      </c>
      <c r="J376" s="194" t="str">
        <f>IFERROR(IF(C376="","",AVERAGEIFS(COMPRAS!$T$5:$T1000,COMPRAS!$E$5:$E1000,B376)),0)</f>
        <v/>
      </c>
      <c r="K376" s="194">
        <f t="shared" si="5"/>
        <v>0</v>
      </c>
      <c r="L376" s="194" t="str">
        <f t="shared" si="6"/>
        <v/>
      </c>
      <c r="M376" s="304" t="str">
        <f t="shared" si="7"/>
        <v/>
      </c>
      <c r="N376" s="194">
        <f t="shared" si="8"/>
        <v>0</v>
      </c>
      <c r="O376" s="194">
        <f t="shared" si="9"/>
        <v>0</v>
      </c>
    </row>
    <row r="377">
      <c r="C377" s="189" t="str">
        <f t="array" ref="C377">IF(B377="","",XLOOKUP(B377,DATOS!D378:D1000,DATOS!C378:C1000,0,0,1))</f>
        <v/>
      </c>
      <c r="D377" s="189" t="str">
        <f>IF(B377="","", SUMIFS(COMPRAS!$G$5:$G1000,COMPRAS!$E$5:$E1000,B377))</f>
        <v/>
      </c>
      <c r="E377" s="189" t="str">
        <f>IF(C377="","", SUMIFS(VENTAS!$F$5:$F1000,VENTAS!$D$5:$D1000,B377))</f>
        <v/>
      </c>
      <c r="F377" s="189" t="str">
        <f t="shared" si="3"/>
        <v/>
      </c>
      <c r="G377" s="189" t="str">
        <f>IF(B377="","",COUNTIFS(COMPRAS!$E$5:$E1000,B377))</f>
        <v/>
      </c>
      <c r="H377" s="304"/>
      <c r="I377" s="194" t="str">
        <f>IFERROR(IF(B377="","",AVERAGEIFS(VENTAS!$G$5:$G1000,VENTAS!$D$5:$D1000,B377)),0)</f>
        <v/>
      </c>
      <c r="J377" s="194" t="str">
        <f>IFERROR(IF(C377="","",AVERAGEIFS(COMPRAS!$T$5:$T1000,COMPRAS!$E$5:$E1000,B377)),0)</f>
        <v/>
      </c>
      <c r="K377" s="194">
        <f t="shared" si="5"/>
        <v>0</v>
      </c>
      <c r="L377" s="194" t="str">
        <f t="shared" si="6"/>
        <v/>
      </c>
      <c r="M377" s="304" t="str">
        <f t="shared" si="7"/>
        <v/>
      </c>
      <c r="N377" s="194">
        <f t="shared" si="8"/>
        <v>0</v>
      </c>
      <c r="O377" s="194">
        <f t="shared" si="9"/>
        <v>0</v>
      </c>
    </row>
    <row r="378">
      <c r="C378" s="189" t="str">
        <f t="array" ref="C378">IF(B378="","",XLOOKUP(B378,DATOS!D379:D1000,DATOS!C379:C1000,0,0,1))</f>
        <v/>
      </c>
      <c r="D378" s="189" t="str">
        <f>IF(B378="","", SUMIFS(COMPRAS!$G$5:$G1000,COMPRAS!$E$5:$E1000,B378))</f>
        <v/>
      </c>
      <c r="E378" s="189" t="str">
        <f>IF(C378="","", SUMIFS(VENTAS!$F$5:$F1000,VENTAS!$D$5:$D1000,B378))</f>
        <v/>
      </c>
      <c r="F378" s="189" t="str">
        <f t="shared" si="3"/>
        <v/>
      </c>
      <c r="G378" s="189" t="str">
        <f>IF(B378="","",COUNTIFS(COMPRAS!$E$5:$E1000,B378))</f>
        <v/>
      </c>
      <c r="H378" s="304"/>
      <c r="I378" s="194" t="str">
        <f>IFERROR(IF(B378="","",AVERAGEIFS(VENTAS!$G$5:$G1000,VENTAS!$D$5:$D1000,B378)),0)</f>
        <v/>
      </c>
      <c r="J378" s="194" t="str">
        <f>IFERROR(IF(C378="","",AVERAGEIFS(COMPRAS!$T$5:$T1000,COMPRAS!$E$5:$E1000,B378)),0)</f>
        <v/>
      </c>
      <c r="K378" s="194">
        <f t="shared" si="5"/>
        <v>0</v>
      </c>
      <c r="L378" s="194" t="str">
        <f t="shared" si="6"/>
        <v/>
      </c>
      <c r="M378" s="304" t="str">
        <f t="shared" si="7"/>
        <v/>
      </c>
      <c r="N378" s="194">
        <f t="shared" si="8"/>
        <v>0</v>
      </c>
      <c r="O378" s="194">
        <f t="shared" si="9"/>
        <v>0</v>
      </c>
    </row>
    <row r="379">
      <c r="C379" s="189" t="str">
        <f t="array" ref="C379">IF(B379="","",XLOOKUP(B379,DATOS!D380:D1000,DATOS!C380:C1000,0,0,1))</f>
        <v/>
      </c>
      <c r="D379" s="189" t="str">
        <f>IF(B379="","", SUMIFS(COMPRAS!$G$5:$G1000,COMPRAS!$E$5:$E1000,B379))</f>
        <v/>
      </c>
      <c r="E379" s="189" t="str">
        <f>IF(C379="","", SUMIFS(VENTAS!$F$5:$F1000,VENTAS!$D$5:$D1000,B379))</f>
        <v/>
      </c>
      <c r="F379" s="189" t="str">
        <f t="shared" si="3"/>
        <v/>
      </c>
      <c r="G379" s="189" t="str">
        <f>IF(B379="","",COUNTIFS(COMPRAS!$E$5:$E1000,B379))</f>
        <v/>
      </c>
      <c r="H379" s="304"/>
      <c r="I379" s="194" t="str">
        <f>IFERROR(IF(B379="","",AVERAGEIFS(VENTAS!$G$5:$G1000,VENTAS!$D$5:$D1000,B379)),0)</f>
        <v/>
      </c>
      <c r="J379" s="194" t="str">
        <f>IFERROR(IF(C379="","",AVERAGEIFS(COMPRAS!$T$5:$T1000,COMPRAS!$E$5:$E1000,B379)),0)</f>
        <v/>
      </c>
      <c r="K379" s="194">
        <f t="shared" si="5"/>
        <v>0</v>
      </c>
      <c r="L379" s="194" t="str">
        <f t="shared" si="6"/>
        <v/>
      </c>
      <c r="M379" s="304" t="str">
        <f t="shared" si="7"/>
        <v/>
      </c>
      <c r="N379" s="194">
        <f t="shared" si="8"/>
        <v>0</v>
      </c>
      <c r="O379" s="194">
        <f t="shared" si="9"/>
        <v>0</v>
      </c>
    </row>
    <row r="380">
      <c r="C380" s="189" t="str">
        <f t="array" ref="C380">IF(B380="","",XLOOKUP(B380,DATOS!D381:D1000,DATOS!C381:C1000,0,0,1))</f>
        <v/>
      </c>
      <c r="D380" s="189" t="str">
        <f>IF(B380="","", SUMIFS(COMPRAS!$G$5:$G1000,COMPRAS!$E$5:$E1000,B380))</f>
        <v/>
      </c>
      <c r="E380" s="189" t="str">
        <f>IF(C380="","", SUMIFS(VENTAS!$F$5:$F1000,VENTAS!$D$5:$D1000,B380))</f>
        <v/>
      </c>
      <c r="F380" s="189" t="str">
        <f t="shared" si="3"/>
        <v/>
      </c>
      <c r="G380" s="189" t="str">
        <f>IF(B380="","",COUNTIFS(COMPRAS!$E$5:$E1000,B380))</f>
        <v/>
      </c>
      <c r="H380" s="304"/>
      <c r="I380" s="194" t="str">
        <f>IFERROR(IF(B380="","",AVERAGEIFS(VENTAS!$G$5:$G1000,VENTAS!$D$5:$D1000,B380)),0)</f>
        <v/>
      </c>
      <c r="J380" s="194" t="str">
        <f>IFERROR(IF(C380="","",AVERAGEIFS(COMPRAS!$T$5:$T1000,COMPRAS!$E$5:$E1000,B380)),0)</f>
        <v/>
      </c>
      <c r="K380" s="194">
        <f t="shared" si="5"/>
        <v>0</v>
      </c>
      <c r="L380" s="194" t="str">
        <f t="shared" si="6"/>
        <v/>
      </c>
      <c r="M380" s="304" t="str">
        <f t="shared" si="7"/>
        <v/>
      </c>
      <c r="N380" s="194">
        <f t="shared" si="8"/>
        <v>0</v>
      </c>
      <c r="O380" s="194">
        <f t="shared" si="9"/>
        <v>0</v>
      </c>
    </row>
    <row r="381">
      <c r="C381" s="189" t="str">
        <f t="array" ref="C381">IF(B381="","",XLOOKUP(B381,DATOS!D382:D1000,DATOS!C382:C1000,0,0,1))</f>
        <v/>
      </c>
      <c r="D381" s="189" t="str">
        <f>IF(B381="","", SUMIFS(COMPRAS!$G$5:$G1000,COMPRAS!$E$5:$E1000,B381))</f>
        <v/>
      </c>
      <c r="E381" s="189" t="str">
        <f>IF(C381="","", SUMIFS(VENTAS!$F$5:$F1000,VENTAS!$D$5:$D1000,B381))</f>
        <v/>
      </c>
      <c r="F381" s="189" t="str">
        <f t="shared" si="3"/>
        <v/>
      </c>
      <c r="G381" s="189" t="str">
        <f>IF(B381="","",COUNTIFS(COMPRAS!$E$5:$E1000,B381))</f>
        <v/>
      </c>
      <c r="H381" s="304"/>
      <c r="I381" s="194" t="str">
        <f>IFERROR(IF(B381="","",AVERAGEIFS(VENTAS!$G$5:$G1000,VENTAS!$D$5:$D1000,B381)),0)</f>
        <v/>
      </c>
      <c r="J381" s="194" t="str">
        <f>IFERROR(IF(C381="","",AVERAGEIFS(COMPRAS!$T$5:$T1000,COMPRAS!$E$5:$E1000,B381)),0)</f>
        <v/>
      </c>
      <c r="K381" s="194">
        <f t="shared" si="5"/>
        <v>0</v>
      </c>
      <c r="L381" s="194" t="str">
        <f t="shared" si="6"/>
        <v/>
      </c>
      <c r="M381" s="304" t="str">
        <f t="shared" si="7"/>
        <v/>
      </c>
      <c r="N381" s="194">
        <f t="shared" si="8"/>
        <v>0</v>
      </c>
      <c r="O381" s="194">
        <f t="shared" si="9"/>
        <v>0</v>
      </c>
    </row>
    <row r="382">
      <c r="C382" s="189" t="str">
        <f t="array" ref="C382">IF(B382="","",XLOOKUP(B382,DATOS!D383:D1000,DATOS!C383:C1000,0,0,1))</f>
        <v/>
      </c>
      <c r="D382" s="189" t="str">
        <f>IF(B382="","", SUMIFS(COMPRAS!$G$5:$G1000,COMPRAS!$E$5:$E1000,B382))</f>
        <v/>
      </c>
      <c r="E382" s="189" t="str">
        <f>IF(C382="","", SUMIFS(VENTAS!$F$5:$F1000,VENTAS!$D$5:$D1000,B382))</f>
        <v/>
      </c>
      <c r="F382" s="189" t="str">
        <f t="shared" si="3"/>
        <v/>
      </c>
      <c r="G382" s="189" t="str">
        <f>IF(B382="","",COUNTIFS(COMPRAS!$E$5:$E1000,B382))</f>
        <v/>
      </c>
      <c r="H382" s="304"/>
      <c r="I382" s="194" t="str">
        <f>IFERROR(IF(B382="","",AVERAGEIFS(VENTAS!$G$5:$G1000,VENTAS!$D$5:$D1000,B382)),0)</f>
        <v/>
      </c>
      <c r="J382" s="194" t="str">
        <f>IFERROR(IF(C382="","",AVERAGEIFS(COMPRAS!$T$5:$T1000,COMPRAS!$E$5:$E1000,B382)),0)</f>
        <v/>
      </c>
      <c r="K382" s="194">
        <f t="shared" si="5"/>
        <v>0</v>
      </c>
      <c r="L382" s="194" t="str">
        <f t="shared" si="6"/>
        <v/>
      </c>
      <c r="M382" s="304" t="str">
        <f t="shared" si="7"/>
        <v/>
      </c>
      <c r="N382" s="194">
        <f t="shared" si="8"/>
        <v>0</v>
      </c>
      <c r="O382" s="194">
        <f t="shared" si="9"/>
        <v>0</v>
      </c>
    </row>
    <row r="383">
      <c r="C383" s="189" t="str">
        <f t="array" ref="C383">IF(B383="","",XLOOKUP(B383,DATOS!D384:D1000,DATOS!C384:C1000,0,0,1))</f>
        <v/>
      </c>
      <c r="D383" s="189" t="str">
        <f>IF(B383="","", SUMIFS(COMPRAS!$G$5:$G1000,COMPRAS!$E$5:$E1000,B383))</f>
        <v/>
      </c>
      <c r="E383" s="189" t="str">
        <f>IF(C383="","", SUMIFS(VENTAS!$F$5:$F1000,VENTAS!$D$5:$D1000,B383))</f>
        <v/>
      </c>
      <c r="F383" s="189" t="str">
        <f t="shared" si="3"/>
        <v/>
      </c>
      <c r="G383" s="189" t="str">
        <f>IF(B383="","",COUNTIFS(COMPRAS!$E$5:$E1000,B383))</f>
        <v/>
      </c>
      <c r="H383" s="304"/>
      <c r="I383" s="194" t="str">
        <f>IFERROR(IF(B383="","",AVERAGEIFS(VENTAS!$G$5:$G1000,VENTAS!$D$5:$D1000,B383)),0)</f>
        <v/>
      </c>
      <c r="J383" s="194" t="str">
        <f>IFERROR(IF(C383="","",AVERAGEIFS(COMPRAS!$T$5:$T1000,COMPRAS!$E$5:$E1000,B383)),0)</f>
        <v/>
      </c>
      <c r="K383" s="194">
        <f t="shared" si="5"/>
        <v>0</v>
      </c>
      <c r="L383" s="194" t="str">
        <f t="shared" si="6"/>
        <v/>
      </c>
      <c r="M383" s="304" t="str">
        <f t="shared" si="7"/>
        <v/>
      </c>
      <c r="N383" s="194">
        <f t="shared" si="8"/>
        <v>0</v>
      </c>
      <c r="O383" s="194">
        <f t="shared" si="9"/>
        <v>0</v>
      </c>
    </row>
    <row r="384">
      <c r="C384" s="189" t="str">
        <f t="array" ref="C384">IF(B384="","",XLOOKUP(B384,DATOS!D385:D1000,DATOS!C385:C1000,0,0,1))</f>
        <v/>
      </c>
      <c r="D384" s="189" t="str">
        <f>IF(B384="","", SUMIFS(COMPRAS!$G$5:$G1000,COMPRAS!$E$5:$E1000,B384))</f>
        <v/>
      </c>
      <c r="E384" s="189" t="str">
        <f>IF(C384="","", SUMIFS(VENTAS!$F$5:$F1000,VENTAS!$D$5:$D1000,B384))</f>
        <v/>
      </c>
      <c r="F384" s="189" t="str">
        <f t="shared" si="3"/>
        <v/>
      </c>
      <c r="G384" s="189" t="str">
        <f>IF(B384="","",COUNTIFS(COMPRAS!$E$5:$E1000,B384))</f>
        <v/>
      </c>
      <c r="H384" s="304"/>
      <c r="I384" s="194" t="str">
        <f>IFERROR(IF(B384="","",AVERAGEIFS(VENTAS!$G$5:$G1000,VENTAS!$D$5:$D1000,B384)),0)</f>
        <v/>
      </c>
      <c r="J384" s="194" t="str">
        <f>IFERROR(IF(C384="","",AVERAGEIFS(COMPRAS!$T$5:$T1000,COMPRAS!$E$5:$E1000,B384)),0)</f>
        <v/>
      </c>
      <c r="K384" s="194">
        <f t="shared" si="5"/>
        <v>0</v>
      </c>
      <c r="L384" s="194" t="str">
        <f t="shared" si="6"/>
        <v/>
      </c>
      <c r="M384" s="304" t="str">
        <f t="shared" si="7"/>
        <v/>
      </c>
      <c r="N384" s="194">
        <f t="shared" si="8"/>
        <v>0</v>
      </c>
      <c r="O384" s="194">
        <f t="shared" si="9"/>
        <v>0</v>
      </c>
    </row>
    <row r="385">
      <c r="C385" s="189" t="str">
        <f t="array" ref="C385">IF(B385="","",XLOOKUP(B385,DATOS!D386:D1000,DATOS!C386:C1000,0,0,1))</f>
        <v/>
      </c>
      <c r="D385" s="189" t="str">
        <f>IF(B385="","", SUMIFS(COMPRAS!$G$5:$G1000,COMPRAS!$E$5:$E1000,B385))</f>
        <v/>
      </c>
      <c r="E385" s="189" t="str">
        <f>IF(C385="","", SUMIFS(VENTAS!$F$5:$F1000,VENTAS!$D$5:$D1000,B385))</f>
        <v/>
      </c>
      <c r="F385" s="189" t="str">
        <f t="shared" si="3"/>
        <v/>
      </c>
      <c r="G385" s="189" t="str">
        <f>IF(B385="","",COUNTIFS(COMPRAS!$E$5:$E1000,B385))</f>
        <v/>
      </c>
      <c r="H385" s="304"/>
      <c r="I385" s="194" t="str">
        <f>IFERROR(IF(B385="","",AVERAGEIFS(VENTAS!$G$5:$G1000,VENTAS!$D$5:$D1000,B385)),0)</f>
        <v/>
      </c>
      <c r="J385" s="194" t="str">
        <f>IFERROR(IF(C385="","",AVERAGEIFS(COMPRAS!$T$5:$T1000,COMPRAS!$E$5:$E1000,B385)),0)</f>
        <v/>
      </c>
      <c r="K385" s="194">
        <f t="shared" si="5"/>
        <v>0</v>
      </c>
      <c r="L385" s="194" t="str">
        <f t="shared" si="6"/>
        <v/>
      </c>
      <c r="M385" s="304" t="str">
        <f t="shared" si="7"/>
        <v/>
      </c>
      <c r="N385" s="194">
        <f t="shared" si="8"/>
        <v>0</v>
      </c>
      <c r="O385" s="194">
        <f t="shared" si="9"/>
        <v>0</v>
      </c>
    </row>
    <row r="386">
      <c r="C386" s="189" t="str">
        <f t="array" ref="C386">IF(B386="","",XLOOKUP(B386,DATOS!D387:D1000,DATOS!C387:C1000,0,0,1))</f>
        <v/>
      </c>
      <c r="D386" s="189" t="str">
        <f>IF(B386="","", SUMIFS(COMPRAS!$G$5:$G1000,COMPRAS!$E$5:$E1000,B386))</f>
        <v/>
      </c>
      <c r="E386" s="189" t="str">
        <f>IF(C386="","", SUMIFS(VENTAS!$F$5:$F1000,VENTAS!$D$5:$D1000,B386))</f>
        <v/>
      </c>
      <c r="F386" s="189" t="str">
        <f t="shared" si="3"/>
        <v/>
      </c>
      <c r="G386" s="189" t="str">
        <f>IF(B386="","",COUNTIFS(COMPRAS!$E$5:$E1000,B386))</f>
        <v/>
      </c>
      <c r="H386" s="304"/>
      <c r="I386" s="194" t="str">
        <f>IFERROR(IF(B386="","",AVERAGEIFS(VENTAS!$G$5:$G1000,VENTAS!$D$5:$D1000,B386)),0)</f>
        <v/>
      </c>
      <c r="J386" s="194" t="str">
        <f>IFERROR(IF(C386="","",AVERAGEIFS(COMPRAS!$T$5:$T1000,COMPRAS!$E$5:$E1000,B386)),0)</f>
        <v/>
      </c>
      <c r="K386" s="194">
        <f t="shared" si="5"/>
        <v>0</v>
      </c>
      <c r="L386" s="194" t="str">
        <f t="shared" si="6"/>
        <v/>
      </c>
      <c r="M386" s="304" t="str">
        <f t="shared" si="7"/>
        <v/>
      </c>
      <c r="N386" s="194">
        <f t="shared" si="8"/>
        <v>0</v>
      </c>
      <c r="O386" s="194">
        <f t="shared" si="9"/>
        <v>0</v>
      </c>
    </row>
    <row r="387">
      <c r="C387" s="189" t="str">
        <f t="array" ref="C387">IF(B387="","",XLOOKUP(B387,DATOS!D388:D1000,DATOS!C388:C1000,0,0,1))</f>
        <v/>
      </c>
      <c r="D387" s="189" t="str">
        <f>IF(B387="","", SUMIFS(COMPRAS!$G$5:$G1000,COMPRAS!$E$5:$E1000,B387))</f>
        <v/>
      </c>
      <c r="E387" s="189" t="str">
        <f>IF(C387="","", SUMIFS(VENTAS!$F$5:$F1000,VENTAS!$D$5:$D1000,B387))</f>
        <v/>
      </c>
      <c r="F387" s="189" t="str">
        <f t="shared" si="3"/>
        <v/>
      </c>
      <c r="G387" s="189" t="str">
        <f>IF(B387="","",COUNTIFS(COMPRAS!$E$5:$E1000,B387))</f>
        <v/>
      </c>
      <c r="H387" s="304"/>
      <c r="I387" s="194" t="str">
        <f>IFERROR(IF(B387="","",AVERAGEIFS(VENTAS!$G$5:$G1000,VENTAS!$D$5:$D1000,B387)),0)</f>
        <v/>
      </c>
      <c r="J387" s="194" t="str">
        <f>IFERROR(IF(C387="","",AVERAGEIFS(COMPRAS!$T$5:$T1000,COMPRAS!$E$5:$E1000,B387)),0)</f>
        <v/>
      </c>
      <c r="K387" s="194">
        <f t="shared" si="5"/>
        <v>0</v>
      </c>
      <c r="L387" s="194" t="str">
        <f t="shared" si="6"/>
        <v/>
      </c>
      <c r="M387" s="304" t="str">
        <f t="shared" si="7"/>
        <v/>
      </c>
      <c r="N387" s="194">
        <f t="shared" si="8"/>
        <v>0</v>
      </c>
      <c r="O387" s="194">
        <f t="shared" si="9"/>
        <v>0</v>
      </c>
    </row>
    <row r="388">
      <c r="C388" s="189" t="str">
        <f t="array" ref="C388">IF(B388="","",XLOOKUP(B388,DATOS!D389:D1000,DATOS!C389:C1000,0,0,1))</f>
        <v/>
      </c>
      <c r="D388" s="189" t="str">
        <f>IF(B388="","", SUMIFS(COMPRAS!$G$5:$G1000,COMPRAS!$E$5:$E1000,B388))</f>
        <v/>
      </c>
      <c r="E388" s="189" t="str">
        <f>IF(C388="","", SUMIFS(VENTAS!$F$5:$F1000,VENTAS!$D$5:$D1000,B388))</f>
        <v/>
      </c>
      <c r="F388" s="189" t="str">
        <f t="shared" si="3"/>
        <v/>
      </c>
      <c r="G388" s="189" t="str">
        <f>IF(B388="","",COUNTIFS(COMPRAS!$E$5:$E1000,B388))</f>
        <v/>
      </c>
      <c r="H388" s="304"/>
      <c r="I388" s="194" t="str">
        <f>IFERROR(IF(B388="","",AVERAGEIFS(VENTAS!$G$5:$G1000,VENTAS!$D$5:$D1000,B388)),0)</f>
        <v/>
      </c>
      <c r="J388" s="194" t="str">
        <f>IFERROR(IF(C388="","",AVERAGEIFS(COMPRAS!$T$5:$T1000,COMPRAS!$E$5:$E1000,B388)),0)</f>
        <v/>
      </c>
      <c r="K388" s="194">
        <f t="shared" si="5"/>
        <v>0</v>
      </c>
      <c r="L388" s="194" t="str">
        <f t="shared" si="6"/>
        <v/>
      </c>
      <c r="M388" s="304" t="str">
        <f t="shared" si="7"/>
        <v/>
      </c>
      <c r="N388" s="194">
        <f t="shared" si="8"/>
        <v>0</v>
      </c>
      <c r="O388" s="194">
        <f t="shared" si="9"/>
        <v>0</v>
      </c>
    </row>
    <row r="389">
      <c r="C389" s="189" t="str">
        <f t="array" ref="C389">IF(B389="","",XLOOKUP(B389,DATOS!D390:D1000,DATOS!C390:C1000,0,0,1))</f>
        <v/>
      </c>
      <c r="D389" s="189" t="str">
        <f>IF(B389="","", SUMIFS(COMPRAS!$G$5:$G1000,COMPRAS!$E$5:$E1000,B389))</f>
        <v/>
      </c>
      <c r="E389" s="189" t="str">
        <f>IF(C389="","", SUMIFS(VENTAS!$F$5:$F1000,VENTAS!$D$5:$D1000,B389))</f>
        <v/>
      </c>
      <c r="F389" s="189" t="str">
        <f t="shared" si="3"/>
        <v/>
      </c>
      <c r="G389" s="189" t="str">
        <f>IF(B389="","",COUNTIFS(COMPRAS!$E$5:$E1000,B389))</f>
        <v/>
      </c>
      <c r="H389" s="304"/>
      <c r="I389" s="194" t="str">
        <f>IFERROR(IF(B389="","",AVERAGEIFS(VENTAS!$G$5:$G1000,VENTAS!$D$5:$D1000,B389)),0)</f>
        <v/>
      </c>
      <c r="J389" s="194" t="str">
        <f>IFERROR(IF(C389="","",AVERAGEIFS(COMPRAS!$T$5:$T1000,COMPRAS!$E$5:$E1000,B389)),0)</f>
        <v/>
      </c>
      <c r="K389" s="194">
        <f t="shared" si="5"/>
        <v>0</v>
      </c>
      <c r="L389" s="194" t="str">
        <f t="shared" si="6"/>
        <v/>
      </c>
      <c r="M389" s="304" t="str">
        <f t="shared" si="7"/>
        <v/>
      </c>
      <c r="N389" s="194">
        <f t="shared" si="8"/>
        <v>0</v>
      </c>
      <c r="O389" s="194">
        <f t="shared" si="9"/>
        <v>0</v>
      </c>
    </row>
    <row r="390">
      <c r="C390" s="189" t="str">
        <f t="array" ref="C390">IF(B390="","",XLOOKUP(B390,DATOS!D391:D1000,DATOS!C391:C1000,0,0,1))</f>
        <v/>
      </c>
      <c r="D390" s="189" t="str">
        <f>IF(B390="","", SUMIFS(COMPRAS!$G$5:$G1000,COMPRAS!$E$5:$E1000,B390))</f>
        <v/>
      </c>
      <c r="E390" s="189" t="str">
        <f>IF(C390="","", SUMIFS(VENTAS!$F$5:$F1000,VENTAS!$D$5:$D1000,B390))</f>
        <v/>
      </c>
      <c r="F390" s="189" t="str">
        <f t="shared" si="3"/>
        <v/>
      </c>
      <c r="G390" s="189" t="str">
        <f>IF(B390="","",COUNTIFS(COMPRAS!$E$5:$E1000,B390))</f>
        <v/>
      </c>
      <c r="H390" s="304"/>
      <c r="I390" s="194" t="str">
        <f>IFERROR(IF(B390="","",AVERAGEIFS(VENTAS!$G$5:$G1000,VENTAS!$D$5:$D1000,B390)),0)</f>
        <v/>
      </c>
      <c r="J390" s="194" t="str">
        <f>IFERROR(IF(C390="","",AVERAGEIFS(COMPRAS!$T$5:$T1000,COMPRAS!$E$5:$E1000,B390)),0)</f>
        <v/>
      </c>
      <c r="K390" s="194">
        <f t="shared" si="5"/>
        <v>0</v>
      </c>
      <c r="L390" s="194" t="str">
        <f t="shared" si="6"/>
        <v/>
      </c>
      <c r="M390" s="304" t="str">
        <f t="shared" si="7"/>
        <v/>
      </c>
      <c r="N390" s="194">
        <f t="shared" si="8"/>
        <v>0</v>
      </c>
      <c r="O390" s="194">
        <f t="shared" si="9"/>
        <v>0</v>
      </c>
    </row>
    <row r="391">
      <c r="C391" s="189" t="str">
        <f t="array" ref="C391">IF(B391="","",XLOOKUP(B391,DATOS!D392:D1000,DATOS!C392:C1000,0,0,1))</f>
        <v/>
      </c>
      <c r="D391" s="189" t="str">
        <f>IF(B391="","", SUMIFS(COMPRAS!$G$5:$G1000,COMPRAS!$E$5:$E1000,B391))</f>
        <v/>
      </c>
      <c r="E391" s="189" t="str">
        <f>IF(C391="","", SUMIFS(VENTAS!$F$5:$F1000,VENTAS!$D$5:$D1000,B391))</f>
        <v/>
      </c>
      <c r="F391" s="189" t="str">
        <f t="shared" si="3"/>
        <v/>
      </c>
      <c r="G391" s="189" t="str">
        <f>IF(B391="","",COUNTIFS(COMPRAS!$E$5:$E1000,B391))</f>
        <v/>
      </c>
      <c r="H391" s="304"/>
      <c r="I391" s="194" t="str">
        <f>IFERROR(IF(B391="","",AVERAGEIFS(VENTAS!$G$5:$G1000,VENTAS!$D$5:$D1000,B391)),0)</f>
        <v/>
      </c>
      <c r="J391" s="194" t="str">
        <f>IFERROR(IF(C391="","",AVERAGEIFS(COMPRAS!$T$5:$T1000,COMPRAS!$E$5:$E1000,B391)),0)</f>
        <v/>
      </c>
      <c r="K391" s="194">
        <f t="shared" si="5"/>
        <v>0</v>
      </c>
      <c r="L391" s="194" t="str">
        <f t="shared" si="6"/>
        <v/>
      </c>
      <c r="M391" s="304" t="str">
        <f t="shared" si="7"/>
        <v/>
      </c>
      <c r="N391" s="194">
        <f t="shared" si="8"/>
        <v>0</v>
      </c>
      <c r="O391" s="194">
        <f t="shared" si="9"/>
        <v>0</v>
      </c>
    </row>
    <row r="392">
      <c r="C392" s="189" t="str">
        <f t="array" ref="C392">IF(B392="","",XLOOKUP(B392,DATOS!D393:D1000,DATOS!C393:C1000,0,0,1))</f>
        <v/>
      </c>
      <c r="D392" s="189" t="str">
        <f>IF(B392="","", SUMIFS(COMPRAS!$G$5:$G1000,COMPRAS!$E$5:$E1000,B392))</f>
        <v/>
      </c>
      <c r="E392" s="189" t="str">
        <f>IF(C392="","", SUMIFS(VENTAS!$F$5:$F1000,VENTAS!$D$5:$D1000,B392))</f>
        <v/>
      </c>
      <c r="F392" s="189" t="str">
        <f t="shared" si="3"/>
        <v/>
      </c>
      <c r="G392" s="189" t="str">
        <f>IF(B392="","",COUNTIFS(COMPRAS!$E$5:$E1000,B392))</f>
        <v/>
      </c>
      <c r="H392" s="304"/>
      <c r="I392" s="194" t="str">
        <f>IFERROR(IF(B392="","",AVERAGEIFS(VENTAS!$G$5:$G1000,VENTAS!$D$5:$D1000,B392)),0)</f>
        <v/>
      </c>
      <c r="J392" s="194" t="str">
        <f>IFERROR(IF(C392="","",AVERAGEIFS(COMPRAS!$T$5:$T1000,COMPRAS!$E$5:$E1000,B392)),0)</f>
        <v/>
      </c>
      <c r="K392" s="194">
        <f t="shared" si="5"/>
        <v>0</v>
      </c>
      <c r="L392" s="194" t="str">
        <f t="shared" si="6"/>
        <v/>
      </c>
      <c r="M392" s="304" t="str">
        <f t="shared" si="7"/>
        <v/>
      </c>
      <c r="N392" s="194">
        <f t="shared" si="8"/>
        <v>0</v>
      </c>
      <c r="O392" s="194">
        <f t="shared" si="9"/>
        <v>0</v>
      </c>
    </row>
    <row r="393">
      <c r="C393" s="189" t="str">
        <f t="array" ref="C393">IF(B393="","",XLOOKUP(B393,DATOS!D394:D1000,DATOS!C394:C1000,0,0,1))</f>
        <v/>
      </c>
      <c r="D393" s="189" t="str">
        <f>IF(B393="","", SUMIFS(COMPRAS!$G$5:$G1000,COMPRAS!$E$5:$E1000,B393))</f>
        <v/>
      </c>
      <c r="E393" s="189" t="str">
        <f>IF(C393="","", SUMIFS(VENTAS!$F$5:$F1000,VENTAS!$D$5:$D1000,B393))</f>
        <v/>
      </c>
      <c r="F393" s="189" t="str">
        <f t="shared" si="3"/>
        <v/>
      </c>
      <c r="G393" s="189" t="str">
        <f>IF(B393="","",COUNTIFS(COMPRAS!$E$5:$E1000,B393))</f>
        <v/>
      </c>
      <c r="H393" s="304"/>
      <c r="I393" s="194" t="str">
        <f>IFERROR(IF(B393="","",AVERAGEIFS(VENTAS!$G$5:$G1000,VENTAS!$D$5:$D1000,B393)),0)</f>
        <v/>
      </c>
      <c r="J393" s="194" t="str">
        <f>IFERROR(IF(C393="","",AVERAGEIFS(COMPRAS!$T$5:$T1000,COMPRAS!$E$5:$E1000,B393)),0)</f>
        <v/>
      </c>
      <c r="K393" s="194">
        <f t="shared" si="5"/>
        <v>0</v>
      </c>
      <c r="L393" s="194" t="str">
        <f t="shared" si="6"/>
        <v/>
      </c>
      <c r="M393" s="304" t="str">
        <f t="shared" si="7"/>
        <v/>
      </c>
      <c r="N393" s="194">
        <f t="shared" si="8"/>
        <v>0</v>
      </c>
      <c r="O393" s="194">
        <f t="shared" si="9"/>
        <v>0</v>
      </c>
    </row>
    <row r="394">
      <c r="C394" s="189" t="str">
        <f t="array" ref="C394">IF(B394="","",XLOOKUP(B394,DATOS!D395:D1000,DATOS!C395:C1000,0,0,1))</f>
        <v/>
      </c>
      <c r="D394" s="189" t="str">
        <f>IF(B394="","", SUMIFS(COMPRAS!$G$5:$G1000,COMPRAS!$E$5:$E1000,B394))</f>
        <v/>
      </c>
      <c r="E394" s="189" t="str">
        <f>IF(C394="","", SUMIFS(VENTAS!$F$5:$F1000,VENTAS!$D$5:$D1000,B394))</f>
        <v/>
      </c>
      <c r="F394" s="189" t="str">
        <f t="shared" si="3"/>
        <v/>
      </c>
      <c r="G394" s="189" t="str">
        <f>IF(B394="","",COUNTIFS(COMPRAS!$E$5:$E1000,B394))</f>
        <v/>
      </c>
      <c r="H394" s="304"/>
      <c r="I394" s="194" t="str">
        <f>IFERROR(IF(B394="","",AVERAGEIFS(VENTAS!$G$5:$G1000,VENTAS!$D$5:$D1000,B394)),0)</f>
        <v/>
      </c>
      <c r="J394" s="194" t="str">
        <f>IFERROR(IF(C394="","",AVERAGEIFS(COMPRAS!$T$5:$T1000,COMPRAS!$E$5:$E1000,B394)),0)</f>
        <v/>
      </c>
      <c r="K394" s="194">
        <f t="shared" si="5"/>
        <v>0</v>
      </c>
      <c r="L394" s="194" t="str">
        <f t="shared" si="6"/>
        <v/>
      </c>
      <c r="M394" s="304" t="str">
        <f t="shared" si="7"/>
        <v/>
      </c>
      <c r="N394" s="194">
        <f t="shared" si="8"/>
        <v>0</v>
      </c>
      <c r="O394" s="194">
        <f t="shared" si="9"/>
        <v>0</v>
      </c>
    </row>
    <row r="395">
      <c r="C395" s="189" t="str">
        <f t="array" ref="C395">IF(B395="","",XLOOKUP(B395,DATOS!D396:D1000,DATOS!C396:C1000,0,0,1))</f>
        <v/>
      </c>
      <c r="D395" s="189" t="str">
        <f>IF(B395="","", SUMIFS(COMPRAS!$G$5:$G1000,COMPRAS!$E$5:$E1000,B395))</f>
        <v/>
      </c>
      <c r="E395" s="189" t="str">
        <f>IF(C395="","", SUMIFS(VENTAS!$F$5:$F1000,VENTAS!$D$5:$D1000,B395))</f>
        <v/>
      </c>
      <c r="F395" s="189" t="str">
        <f t="shared" si="3"/>
        <v/>
      </c>
      <c r="G395" s="189" t="str">
        <f>IF(B395="","",COUNTIFS(COMPRAS!$E$5:$E1000,B395))</f>
        <v/>
      </c>
      <c r="H395" s="304"/>
      <c r="I395" s="194" t="str">
        <f>IFERROR(IF(B395="","",AVERAGEIFS(VENTAS!$G$5:$G1000,VENTAS!$D$5:$D1000,B395)),0)</f>
        <v/>
      </c>
      <c r="J395" s="194" t="str">
        <f>IFERROR(IF(C395="","",AVERAGEIFS(COMPRAS!$T$5:$T1000,COMPRAS!$E$5:$E1000,B395)),0)</f>
        <v/>
      </c>
      <c r="K395" s="194">
        <f t="shared" si="5"/>
        <v>0</v>
      </c>
      <c r="L395" s="194" t="str">
        <f t="shared" si="6"/>
        <v/>
      </c>
      <c r="M395" s="304" t="str">
        <f t="shared" si="7"/>
        <v/>
      </c>
      <c r="N395" s="194">
        <f t="shared" si="8"/>
        <v>0</v>
      </c>
      <c r="O395" s="194">
        <f t="shared" si="9"/>
        <v>0</v>
      </c>
    </row>
    <row r="396">
      <c r="C396" s="189" t="str">
        <f t="array" ref="C396">IF(B396="","",XLOOKUP(B396,DATOS!D397:D1000,DATOS!C397:C1000,0,0,1))</f>
        <v/>
      </c>
      <c r="D396" s="189" t="str">
        <f>IF(B396="","", SUMIFS(COMPRAS!$G$5:$G1000,COMPRAS!$E$5:$E1000,B396))</f>
        <v/>
      </c>
      <c r="E396" s="189" t="str">
        <f>IF(C396="","", SUMIFS(VENTAS!$F$5:$F1000,VENTAS!$D$5:$D1000,B396))</f>
        <v/>
      </c>
      <c r="F396" s="189" t="str">
        <f t="shared" si="3"/>
        <v/>
      </c>
      <c r="G396" s="189" t="str">
        <f>IF(B396="","",COUNTIFS(COMPRAS!$E$5:$E1000,B396))</f>
        <v/>
      </c>
      <c r="H396" s="304"/>
      <c r="I396" s="194" t="str">
        <f>IFERROR(IF(B396="","",AVERAGEIFS(VENTAS!$G$5:$G1000,VENTAS!$D$5:$D1000,B396)),0)</f>
        <v/>
      </c>
      <c r="J396" s="194" t="str">
        <f>IFERROR(IF(C396="","",AVERAGEIFS(COMPRAS!$T$5:$T1000,COMPRAS!$E$5:$E1000,B396)),0)</f>
        <v/>
      </c>
      <c r="K396" s="194">
        <f t="shared" si="5"/>
        <v>0</v>
      </c>
      <c r="L396" s="194" t="str">
        <f t="shared" si="6"/>
        <v/>
      </c>
      <c r="M396" s="304" t="str">
        <f t="shared" si="7"/>
        <v/>
      </c>
      <c r="N396" s="194">
        <f t="shared" si="8"/>
        <v>0</v>
      </c>
      <c r="O396" s="194">
        <f t="shared" si="9"/>
        <v>0</v>
      </c>
    </row>
    <row r="397">
      <c r="C397" s="189" t="str">
        <f t="array" ref="C397">IF(B397="","",XLOOKUP(B397,DATOS!D398:D1000,DATOS!C398:C1000,0,0,1))</f>
        <v/>
      </c>
      <c r="D397" s="189" t="str">
        <f>IF(B397="","", SUMIFS(COMPRAS!$G$5:$G1000,COMPRAS!$E$5:$E1000,B397))</f>
        <v/>
      </c>
      <c r="E397" s="189" t="str">
        <f>IF(C397="","", SUMIFS(VENTAS!$F$5:$F1000,VENTAS!$D$5:$D1000,B397))</f>
        <v/>
      </c>
      <c r="F397" s="189" t="str">
        <f t="shared" si="3"/>
        <v/>
      </c>
      <c r="G397" s="189" t="str">
        <f>IF(B397="","",COUNTIFS(COMPRAS!$E$5:$E1000,B397))</f>
        <v/>
      </c>
      <c r="H397" s="304"/>
      <c r="I397" s="194" t="str">
        <f>IFERROR(IF(B397="","",AVERAGEIFS(VENTAS!$G$5:$G1000,VENTAS!$D$5:$D1000,B397)),0)</f>
        <v/>
      </c>
      <c r="J397" s="194" t="str">
        <f>IFERROR(IF(C397="","",AVERAGEIFS(COMPRAS!$T$5:$T1000,COMPRAS!$E$5:$E1000,B397)),0)</f>
        <v/>
      </c>
      <c r="K397" s="194">
        <f t="shared" si="5"/>
        <v>0</v>
      </c>
      <c r="L397" s="194" t="str">
        <f t="shared" si="6"/>
        <v/>
      </c>
      <c r="M397" s="304" t="str">
        <f t="shared" si="7"/>
        <v/>
      </c>
      <c r="N397" s="194">
        <f t="shared" si="8"/>
        <v>0</v>
      </c>
      <c r="O397" s="194">
        <f t="shared" si="9"/>
        <v>0</v>
      </c>
    </row>
    <row r="398">
      <c r="C398" s="189" t="str">
        <f t="array" ref="C398">IF(B398="","",XLOOKUP(B398,DATOS!D399:D1000,DATOS!C399:C1000,0,0,1))</f>
        <v/>
      </c>
      <c r="D398" s="189" t="str">
        <f>IF(B398="","", SUMIFS(COMPRAS!$G$5:$G1000,COMPRAS!$E$5:$E1000,B398))</f>
        <v/>
      </c>
      <c r="E398" s="189" t="str">
        <f>IF(C398="","", SUMIFS(VENTAS!$F$5:$F1000,VENTAS!$D$5:$D1000,B398))</f>
        <v/>
      </c>
      <c r="F398" s="189" t="str">
        <f t="shared" si="3"/>
        <v/>
      </c>
      <c r="G398" s="189" t="str">
        <f>IF(B398="","",COUNTIFS(COMPRAS!$E$5:$E1000,B398))</f>
        <v/>
      </c>
      <c r="H398" s="304"/>
      <c r="I398" s="194" t="str">
        <f>IFERROR(IF(B398="","",AVERAGEIFS(VENTAS!$G$5:$G1000,VENTAS!$D$5:$D1000,B398)),0)</f>
        <v/>
      </c>
      <c r="J398" s="194" t="str">
        <f>IFERROR(IF(C398="","",AVERAGEIFS(COMPRAS!$T$5:$T1000,COMPRAS!$E$5:$E1000,B398)),0)</f>
        <v/>
      </c>
      <c r="K398" s="194">
        <f t="shared" si="5"/>
        <v>0</v>
      </c>
      <c r="L398" s="194" t="str">
        <f t="shared" si="6"/>
        <v/>
      </c>
      <c r="M398" s="304" t="str">
        <f t="shared" si="7"/>
        <v/>
      </c>
      <c r="N398" s="194">
        <f t="shared" si="8"/>
        <v>0</v>
      </c>
      <c r="O398" s="194">
        <f t="shared" si="9"/>
        <v>0</v>
      </c>
    </row>
    <row r="399">
      <c r="C399" s="189" t="str">
        <f t="array" ref="C399">IF(B399="","",XLOOKUP(B399,DATOS!D400:D1000,DATOS!C400:C1000,0,0,1))</f>
        <v/>
      </c>
      <c r="D399" s="189" t="str">
        <f>IF(B399="","", SUMIFS(COMPRAS!$G$5:$G1000,COMPRAS!$E$5:$E1000,B399))</f>
        <v/>
      </c>
      <c r="E399" s="189" t="str">
        <f>IF(C399="","", SUMIFS(VENTAS!$F$5:$F1000,VENTAS!$D$5:$D1000,B399))</f>
        <v/>
      </c>
      <c r="F399" s="189" t="str">
        <f t="shared" si="3"/>
        <v/>
      </c>
      <c r="G399" s="189" t="str">
        <f>IF(B399="","",COUNTIFS(COMPRAS!$E$5:$E1000,B399))</f>
        <v/>
      </c>
      <c r="H399" s="304"/>
      <c r="I399" s="194" t="str">
        <f>IFERROR(IF(B399="","",AVERAGEIFS(VENTAS!$G$5:$G1000,VENTAS!$D$5:$D1000,B399)),0)</f>
        <v/>
      </c>
      <c r="J399" s="194" t="str">
        <f>IFERROR(IF(C399="","",AVERAGEIFS(COMPRAS!$T$5:$T1000,COMPRAS!$E$5:$E1000,B399)),0)</f>
        <v/>
      </c>
      <c r="K399" s="194">
        <f t="shared" si="5"/>
        <v>0</v>
      </c>
      <c r="L399" s="194" t="str">
        <f t="shared" si="6"/>
        <v/>
      </c>
      <c r="M399" s="304" t="str">
        <f t="shared" si="7"/>
        <v/>
      </c>
      <c r="N399" s="194">
        <f t="shared" si="8"/>
        <v>0</v>
      </c>
      <c r="O399" s="194">
        <f t="shared" si="9"/>
        <v>0</v>
      </c>
    </row>
    <row r="400">
      <c r="C400" s="189" t="str">
        <f t="array" ref="C400">IF(B400="","",XLOOKUP(B400,DATOS!D401:D1000,DATOS!C401:C1000,0,0,1))</f>
        <v/>
      </c>
      <c r="D400" s="189" t="str">
        <f>IF(B400="","", SUMIFS(COMPRAS!$G$5:$G1000,COMPRAS!$E$5:$E1000,B400))</f>
        <v/>
      </c>
      <c r="E400" s="189" t="str">
        <f>IF(C400="","", SUMIFS(VENTAS!$F$5:$F1000,VENTAS!$D$5:$D1000,B400))</f>
        <v/>
      </c>
      <c r="F400" s="189" t="str">
        <f t="shared" si="3"/>
        <v/>
      </c>
      <c r="G400" s="189" t="str">
        <f>IF(B400="","",COUNTIFS(COMPRAS!$E$5:$E1000,B400))</f>
        <v/>
      </c>
      <c r="H400" s="304"/>
      <c r="I400" s="194" t="str">
        <f>IFERROR(IF(B400="","",AVERAGEIFS(VENTAS!$G$5:$G1000,VENTAS!$D$5:$D1000,B400)),0)</f>
        <v/>
      </c>
      <c r="J400" s="194" t="str">
        <f>IFERROR(IF(C400="","",AVERAGEIFS(COMPRAS!$T$5:$T1000,COMPRAS!$E$5:$E1000,B400)),0)</f>
        <v/>
      </c>
      <c r="K400" s="194">
        <f t="shared" si="5"/>
        <v>0</v>
      </c>
      <c r="L400" s="194" t="str">
        <f t="shared" si="6"/>
        <v/>
      </c>
      <c r="M400" s="304" t="str">
        <f t="shared" si="7"/>
        <v/>
      </c>
      <c r="N400" s="194">
        <f t="shared" si="8"/>
        <v>0</v>
      </c>
      <c r="O400" s="194">
        <f t="shared" si="9"/>
        <v>0</v>
      </c>
    </row>
    <row r="401">
      <c r="C401" s="189" t="str">
        <f t="array" ref="C401">IF(B401="","",XLOOKUP(B401,DATOS!D402:D1000,DATOS!C402:C1000,0,0,1))</f>
        <v/>
      </c>
      <c r="D401" s="189" t="str">
        <f>IF(B401="","", SUMIFS(COMPRAS!$G$5:$G1000,COMPRAS!$E$5:$E1000,B401))</f>
        <v/>
      </c>
      <c r="E401" s="189" t="str">
        <f>IF(C401="","", SUMIFS(VENTAS!$F$5:$F1000,VENTAS!$D$5:$D1000,B401))</f>
        <v/>
      </c>
      <c r="F401" s="189" t="str">
        <f t="shared" si="3"/>
        <v/>
      </c>
      <c r="G401" s="189" t="str">
        <f>IF(B401="","",COUNTIFS(COMPRAS!$E$5:$E1000,B401))</f>
        <v/>
      </c>
      <c r="H401" s="304"/>
      <c r="I401" s="194" t="str">
        <f>IFERROR(IF(B401="","",AVERAGEIFS(VENTAS!$G$5:$G1000,VENTAS!$D$5:$D1000,B401)),0)</f>
        <v/>
      </c>
      <c r="J401" s="194" t="str">
        <f>IFERROR(IF(C401="","",AVERAGEIFS(COMPRAS!$T$5:$T1000,COMPRAS!$E$5:$E1000,B401)),0)</f>
        <v/>
      </c>
      <c r="K401" s="194">
        <f t="shared" si="5"/>
        <v>0</v>
      </c>
      <c r="L401" s="194" t="str">
        <f t="shared" si="6"/>
        <v/>
      </c>
      <c r="M401" s="304" t="str">
        <f t="shared" si="7"/>
        <v/>
      </c>
      <c r="N401" s="194">
        <f t="shared" si="8"/>
        <v>0</v>
      </c>
      <c r="O401" s="194">
        <f t="shared" si="9"/>
        <v>0</v>
      </c>
    </row>
    <row r="402">
      <c r="C402" s="189" t="str">
        <f t="array" ref="C402">IF(B402="","",XLOOKUP(B402,DATOS!D403:D1000,DATOS!C403:C1000,0,0,1))</f>
        <v/>
      </c>
      <c r="D402" s="189" t="str">
        <f>IF(B402="","", SUMIFS(COMPRAS!$G$5:$G1000,COMPRAS!$E$5:$E1000,B402))</f>
        <v/>
      </c>
      <c r="E402" s="189" t="str">
        <f>IF(C402="","", SUMIFS(VENTAS!$F$5:$F1000,VENTAS!$D$5:$D1000,B402))</f>
        <v/>
      </c>
      <c r="F402" s="189" t="str">
        <f t="shared" si="3"/>
        <v/>
      </c>
      <c r="G402" s="189" t="str">
        <f>IF(B402="","",COUNTIFS(COMPRAS!$E$5:$E1000,B402))</f>
        <v/>
      </c>
      <c r="H402" s="304"/>
      <c r="I402" s="194" t="str">
        <f>IFERROR(IF(B402="","",AVERAGEIFS(VENTAS!$G$5:$G1000,VENTAS!$D$5:$D1000,B402)),0)</f>
        <v/>
      </c>
      <c r="J402" s="194" t="str">
        <f>IFERROR(IF(C402="","",AVERAGEIFS(COMPRAS!$T$5:$T1000,COMPRAS!$E$5:$E1000,B402)),0)</f>
        <v/>
      </c>
      <c r="K402" s="194">
        <f t="shared" si="5"/>
        <v>0</v>
      </c>
      <c r="L402" s="194" t="str">
        <f t="shared" si="6"/>
        <v/>
      </c>
      <c r="M402" s="304" t="str">
        <f t="shared" si="7"/>
        <v/>
      </c>
      <c r="N402" s="194">
        <f t="shared" si="8"/>
        <v>0</v>
      </c>
      <c r="O402" s="194">
        <f t="shared" si="9"/>
        <v>0</v>
      </c>
    </row>
    <row r="403">
      <c r="C403" s="189" t="str">
        <f t="array" ref="C403">IF(B403="","",XLOOKUP(B403,DATOS!D404:D1000,DATOS!C404:C1000,0,0,1))</f>
        <v/>
      </c>
      <c r="D403" s="189" t="str">
        <f>IF(B403="","", SUMIFS(COMPRAS!$G$5:$G1000,COMPRAS!$E$5:$E1000,B403))</f>
        <v/>
      </c>
      <c r="E403" s="189" t="str">
        <f>IF(C403="","", SUMIFS(VENTAS!$F$5:$F1000,VENTAS!$D$5:$D1000,B403))</f>
        <v/>
      </c>
      <c r="F403" s="189" t="str">
        <f t="shared" si="3"/>
        <v/>
      </c>
      <c r="G403" s="189" t="str">
        <f>IF(B403="","",COUNTIFS(COMPRAS!$E$5:$E1000,B403))</f>
        <v/>
      </c>
      <c r="H403" s="304"/>
      <c r="I403" s="194" t="str">
        <f>IFERROR(IF(B403="","",AVERAGEIFS(VENTAS!$G$5:$G1000,VENTAS!$D$5:$D1000,B403)),0)</f>
        <v/>
      </c>
      <c r="J403" s="194" t="str">
        <f>IFERROR(IF(C403="","",AVERAGEIFS(COMPRAS!$T$5:$T1000,COMPRAS!$E$5:$E1000,B403)),0)</f>
        <v/>
      </c>
      <c r="K403" s="194">
        <f t="shared" si="5"/>
        <v>0</v>
      </c>
      <c r="L403" s="194" t="str">
        <f t="shared" si="6"/>
        <v/>
      </c>
      <c r="M403" s="304" t="str">
        <f t="shared" si="7"/>
        <v/>
      </c>
      <c r="N403" s="194">
        <f t="shared" si="8"/>
        <v>0</v>
      </c>
      <c r="O403" s="194">
        <f t="shared" si="9"/>
        <v>0</v>
      </c>
    </row>
    <row r="404">
      <c r="C404" s="189" t="str">
        <f t="array" ref="C404">IF(B404="","",XLOOKUP(B404,DATOS!D405:D1000,DATOS!C405:C1000,0,0,1))</f>
        <v/>
      </c>
      <c r="D404" s="189" t="str">
        <f>IF(B404="","", SUMIFS(COMPRAS!$G$5:$G1000,COMPRAS!$E$5:$E1000,B404))</f>
        <v/>
      </c>
      <c r="E404" s="189" t="str">
        <f>IF(C404="","", SUMIFS(VENTAS!$F$5:$F1000,VENTAS!$D$5:$D1000,B404))</f>
        <v/>
      </c>
      <c r="F404" s="189" t="str">
        <f t="shared" si="3"/>
        <v/>
      </c>
      <c r="G404" s="189" t="str">
        <f>IF(B404="","",COUNTIFS(COMPRAS!$E$5:$E1000,B404))</f>
        <v/>
      </c>
      <c r="H404" s="304"/>
      <c r="I404" s="194" t="str">
        <f>IFERROR(IF(B404="","",AVERAGEIFS(VENTAS!$G$5:$G1000,VENTAS!$D$5:$D1000,B404)),0)</f>
        <v/>
      </c>
      <c r="J404" s="194" t="str">
        <f>IFERROR(IF(C404="","",AVERAGEIFS(COMPRAS!$T$5:$T1000,COMPRAS!$E$5:$E1000,B404)),0)</f>
        <v/>
      </c>
      <c r="K404" s="194">
        <f t="shared" si="5"/>
        <v>0</v>
      </c>
      <c r="L404" s="194" t="str">
        <f t="shared" si="6"/>
        <v/>
      </c>
      <c r="M404" s="304" t="str">
        <f t="shared" si="7"/>
        <v/>
      </c>
      <c r="N404" s="194">
        <f t="shared" si="8"/>
        <v>0</v>
      </c>
      <c r="O404" s="194">
        <f t="shared" si="9"/>
        <v>0</v>
      </c>
    </row>
    <row r="405">
      <c r="C405" s="189" t="str">
        <f t="array" ref="C405">IF(B405="","",XLOOKUP(B405,DATOS!D406:D1000,DATOS!C406:C1000,0,0,1))</f>
        <v/>
      </c>
      <c r="D405" s="189" t="str">
        <f>IF(B405="","", SUMIFS(COMPRAS!$G$5:$G1000,COMPRAS!$E$5:$E1000,B405))</f>
        <v/>
      </c>
      <c r="E405" s="189" t="str">
        <f>IF(C405="","", SUMIFS(VENTAS!$F$5:$F1000,VENTAS!$D$5:$D1000,B405))</f>
        <v/>
      </c>
      <c r="F405" s="189" t="str">
        <f t="shared" si="3"/>
        <v/>
      </c>
      <c r="G405" s="189" t="str">
        <f>IF(B405="","",COUNTIFS(COMPRAS!$E$5:$E1000,B405))</f>
        <v/>
      </c>
      <c r="H405" s="304"/>
      <c r="I405" s="194" t="str">
        <f>IFERROR(IF(B405="","",AVERAGEIFS(VENTAS!$G$5:$G1000,VENTAS!$D$5:$D1000,B405)),0)</f>
        <v/>
      </c>
      <c r="J405" s="194" t="str">
        <f>IFERROR(IF(C405="","",AVERAGEIFS(COMPRAS!$T$5:$T1000,COMPRAS!$E$5:$E1000,B405)),0)</f>
        <v/>
      </c>
      <c r="K405" s="194">
        <f t="shared" si="5"/>
        <v>0</v>
      </c>
      <c r="L405" s="194" t="str">
        <f t="shared" si="6"/>
        <v/>
      </c>
      <c r="M405" s="304" t="str">
        <f t="shared" si="7"/>
        <v/>
      </c>
      <c r="N405" s="194">
        <f t="shared" si="8"/>
        <v>0</v>
      </c>
      <c r="O405" s="194">
        <f t="shared" si="9"/>
        <v>0</v>
      </c>
    </row>
    <row r="406">
      <c r="C406" s="189" t="str">
        <f t="array" ref="C406">IF(B406="","",XLOOKUP(B406,DATOS!D407:D1000,DATOS!C407:C1000,0,0,1))</f>
        <v/>
      </c>
      <c r="D406" s="189" t="str">
        <f>IF(B406="","", SUMIFS(COMPRAS!$G$5:$G1000,COMPRAS!$E$5:$E1000,B406))</f>
        <v/>
      </c>
      <c r="E406" s="189" t="str">
        <f>IF(C406="","", SUMIFS(VENTAS!$F$5:$F1000,VENTAS!$D$5:$D1000,B406))</f>
        <v/>
      </c>
      <c r="F406" s="189" t="str">
        <f t="shared" si="3"/>
        <v/>
      </c>
      <c r="G406" s="189" t="str">
        <f>IF(B406="","",COUNTIFS(COMPRAS!$E$5:$E1000,B406))</f>
        <v/>
      </c>
      <c r="H406" s="304"/>
      <c r="I406" s="194" t="str">
        <f>IFERROR(IF(B406="","",AVERAGEIFS(VENTAS!$G$5:$G1000,VENTAS!$D$5:$D1000,B406)),0)</f>
        <v/>
      </c>
      <c r="J406" s="194" t="str">
        <f>IFERROR(IF(C406="","",AVERAGEIFS(COMPRAS!$T$5:$T1000,COMPRAS!$E$5:$E1000,B406)),0)</f>
        <v/>
      </c>
      <c r="K406" s="194">
        <f t="shared" si="5"/>
        <v>0</v>
      </c>
      <c r="L406" s="194" t="str">
        <f t="shared" si="6"/>
        <v/>
      </c>
      <c r="M406" s="304" t="str">
        <f t="shared" si="7"/>
        <v/>
      </c>
      <c r="N406" s="194">
        <f t="shared" si="8"/>
        <v>0</v>
      </c>
      <c r="O406" s="194">
        <f t="shared" si="9"/>
        <v>0</v>
      </c>
    </row>
    <row r="407">
      <c r="C407" s="189" t="str">
        <f t="array" ref="C407">IF(B407="","",XLOOKUP(B407,DATOS!D408:D1000,DATOS!C408:C1000,0,0,1))</f>
        <v/>
      </c>
      <c r="D407" s="189" t="str">
        <f>IF(B407="","", SUMIFS(COMPRAS!$G$5:$G1000,COMPRAS!$E$5:$E1000,B407))</f>
        <v/>
      </c>
      <c r="E407" s="189" t="str">
        <f>IF(C407="","", SUMIFS(VENTAS!$F$5:$F1000,VENTAS!$D$5:$D1000,B407))</f>
        <v/>
      </c>
      <c r="F407" s="189" t="str">
        <f t="shared" si="3"/>
        <v/>
      </c>
      <c r="G407" s="189" t="str">
        <f>IF(B407="","",COUNTIFS(COMPRAS!$E$5:$E1000,B407))</f>
        <v/>
      </c>
      <c r="H407" s="304"/>
      <c r="I407" s="194" t="str">
        <f>IFERROR(IF(B407="","",AVERAGEIFS(VENTAS!$G$5:$G1000,VENTAS!$D$5:$D1000,B407)),0)</f>
        <v/>
      </c>
      <c r="J407" s="194" t="str">
        <f>IFERROR(IF(C407="","",AVERAGEIFS(COMPRAS!$T$5:$T1000,COMPRAS!$E$5:$E1000,B407)),0)</f>
        <v/>
      </c>
      <c r="K407" s="194">
        <f t="shared" si="5"/>
        <v>0</v>
      </c>
      <c r="L407" s="194" t="str">
        <f t="shared" si="6"/>
        <v/>
      </c>
      <c r="M407" s="304" t="str">
        <f t="shared" si="7"/>
        <v/>
      </c>
      <c r="N407" s="194">
        <f t="shared" si="8"/>
        <v>0</v>
      </c>
      <c r="O407" s="194">
        <f t="shared" si="9"/>
        <v>0</v>
      </c>
    </row>
    <row r="408">
      <c r="C408" s="189" t="str">
        <f t="array" ref="C408">IF(B408="","",XLOOKUP(B408,DATOS!D409:D1000,DATOS!C409:C1000,0,0,1))</f>
        <v/>
      </c>
      <c r="D408" s="189" t="str">
        <f>IF(B408="","", SUMIFS(COMPRAS!$G$5:$G1000,COMPRAS!$E$5:$E1000,B408))</f>
        <v/>
      </c>
      <c r="E408" s="189" t="str">
        <f>IF(C408="","", SUMIFS(VENTAS!$F$5:$F1000,VENTAS!$D$5:$D1000,B408))</f>
        <v/>
      </c>
      <c r="F408" s="189" t="str">
        <f t="shared" si="3"/>
        <v/>
      </c>
      <c r="G408" s="189" t="str">
        <f>IF(B408="","",COUNTIFS(COMPRAS!$E$5:$E1000,B408))</f>
        <v/>
      </c>
      <c r="H408" s="304"/>
      <c r="I408" s="194" t="str">
        <f>IFERROR(IF(B408="","",AVERAGEIFS(VENTAS!$G$5:$G1000,VENTAS!$D$5:$D1000,B408)),0)</f>
        <v/>
      </c>
      <c r="J408" s="194" t="str">
        <f>IFERROR(IF(C408="","",AVERAGEIFS(COMPRAS!$T$5:$T1000,COMPRAS!$E$5:$E1000,B408)),0)</f>
        <v/>
      </c>
      <c r="K408" s="194">
        <f t="shared" si="5"/>
        <v>0</v>
      </c>
      <c r="L408" s="194" t="str">
        <f t="shared" si="6"/>
        <v/>
      </c>
      <c r="M408" s="304" t="str">
        <f t="shared" si="7"/>
        <v/>
      </c>
      <c r="N408" s="194">
        <f t="shared" si="8"/>
        <v>0</v>
      </c>
      <c r="O408" s="194">
        <f t="shared" si="9"/>
        <v>0</v>
      </c>
    </row>
    <row r="409">
      <c r="C409" s="189" t="str">
        <f t="array" ref="C409">IF(B409="","",XLOOKUP(B409,DATOS!D410:D1000,DATOS!C410:C1000,0,0,1))</f>
        <v/>
      </c>
      <c r="D409" s="189" t="str">
        <f>IF(B409="","", SUMIFS(COMPRAS!$G$5:$G1000,COMPRAS!$E$5:$E1000,B409))</f>
        <v/>
      </c>
      <c r="E409" s="189" t="str">
        <f>IF(C409="","", SUMIFS(VENTAS!$F$5:$F1000,VENTAS!$D$5:$D1000,B409))</f>
        <v/>
      </c>
      <c r="F409" s="189" t="str">
        <f t="shared" si="3"/>
        <v/>
      </c>
      <c r="G409" s="189" t="str">
        <f>IF(B409="","",COUNTIFS(COMPRAS!$E$5:$E1000,B409))</f>
        <v/>
      </c>
      <c r="H409" s="304"/>
      <c r="I409" s="194" t="str">
        <f>IFERROR(IF(B409="","",AVERAGEIFS(VENTAS!$G$5:$G1000,VENTAS!$D$5:$D1000,B409)),0)</f>
        <v/>
      </c>
      <c r="J409" s="194" t="str">
        <f>IFERROR(IF(C409="","",AVERAGEIFS(COMPRAS!$T$5:$T1000,COMPRAS!$E$5:$E1000,B409)),0)</f>
        <v/>
      </c>
      <c r="K409" s="194">
        <f t="shared" si="5"/>
        <v>0</v>
      </c>
      <c r="L409" s="194" t="str">
        <f t="shared" si="6"/>
        <v/>
      </c>
      <c r="M409" s="304" t="str">
        <f t="shared" si="7"/>
        <v/>
      </c>
      <c r="N409" s="194">
        <f t="shared" si="8"/>
        <v>0</v>
      </c>
      <c r="O409" s="194">
        <f t="shared" si="9"/>
        <v>0</v>
      </c>
    </row>
    <row r="410">
      <c r="C410" s="189" t="str">
        <f t="array" ref="C410">IF(B410="","",XLOOKUP(B410,DATOS!D411:D1000,DATOS!C411:C1000,0,0,1))</f>
        <v/>
      </c>
      <c r="D410" s="189" t="str">
        <f>IF(B410="","", SUMIFS(COMPRAS!$G$5:$G1000,COMPRAS!$E$5:$E1000,B410))</f>
        <v/>
      </c>
      <c r="E410" s="189" t="str">
        <f>IF(C410="","", SUMIFS(VENTAS!$F$5:$F1000,VENTAS!$D$5:$D1000,B410))</f>
        <v/>
      </c>
      <c r="F410" s="189" t="str">
        <f t="shared" si="3"/>
        <v/>
      </c>
      <c r="G410" s="189" t="str">
        <f>IF(B410="","",COUNTIFS(COMPRAS!$E$5:$E1000,B410))</f>
        <v/>
      </c>
      <c r="H410" s="304"/>
      <c r="I410" s="194" t="str">
        <f>IFERROR(IF(B410="","",AVERAGEIFS(VENTAS!$G$5:$G1000,VENTAS!$D$5:$D1000,B410)),0)</f>
        <v/>
      </c>
      <c r="J410" s="194" t="str">
        <f>IFERROR(IF(C410="","",AVERAGEIFS(COMPRAS!$T$5:$T1000,COMPRAS!$E$5:$E1000,B410)),0)</f>
        <v/>
      </c>
      <c r="K410" s="194">
        <f t="shared" si="5"/>
        <v>0</v>
      </c>
      <c r="L410" s="194" t="str">
        <f t="shared" si="6"/>
        <v/>
      </c>
      <c r="M410" s="304" t="str">
        <f t="shared" si="7"/>
        <v/>
      </c>
      <c r="N410" s="194">
        <f t="shared" si="8"/>
        <v>0</v>
      </c>
      <c r="O410" s="194">
        <f t="shared" si="9"/>
        <v>0</v>
      </c>
    </row>
    <row r="411">
      <c r="C411" s="189" t="str">
        <f t="array" ref="C411">IF(B411="","",XLOOKUP(B411,DATOS!D412:D1000,DATOS!C412:C1000,0,0,1))</f>
        <v/>
      </c>
      <c r="D411" s="189" t="str">
        <f>IF(B411="","", SUMIFS(COMPRAS!$G$5:$G1000,COMPRAS!$E$5:$E1000,B411))</f>
        <v/>
      </c>
      <c r="E411" s="189" t="str">
        <f>IF(C411="","", SUMIFS(VENTAS!$F$5:$F1000,VENTAS!$D$5:$D1000,B411))</f>
        <v/>
      </c>
      <c r="F411" s="189" t="str">
        <f t="shared" si="3"/>
        <v/>
      </c>
      <c r="G411" s="189" t="str">
        <f>IF(B411="","",COUNTIFS(COMPRAS!$E$5:$E1000,B411))</f>
        <v/>
      </c>
      <c r="H411" s="304"/>
      <c r="I411" s="194" t="str">
        <f>IFERROR(IF(B411="","",AVERAGEIFS(VENTAS!$G$5:$G1000,VENTAS!$D$5:$D1000,B411)),0)</f>
        <v/>
      </c>
      <c r="J411" s="194" t="str">
        <f>IFERROR(IF(C411="","",AVERAGEIFS(COMPRAS!$T$5:$T1000,COMPRAS!$E$5:$E1000,B411)),0)</f>
        <v/>
      </c>
      <c r="K411" s="194">
        <f t="shared" si="5"/>
        <v>0</v>
      </c>
      <c r="L411" s="194" t="str">
        <f t="shared" si="6"/>
        <v/>
      </c>
      <c r="M411" s="304" t="str">
        <f t="shared" si="7"/>
        <v/>
      </c>
      <c r="N411" s="194">
        <f t="shared" si="8"/>
        <v>0</v>
      </c>
      <c r="O411" s="194">
        <f t="shared" si="9"/>
        <v>0</v>
      </c>
    </row>
    <row r="412">
      <c r="C412" s="189" t="str">
        <f t="array" ref="C412">IF(B412="","",XLOOKUP(B412,DATOS!D413:D1000,DATOS!C413:C1000,0,0,1))</f>
        <v/>
      </c>
      <c r="D412" s="189" t="str">
        <f>IF(B412="","", SUMIFS(COMPRAS!$G$5:$G1000,COMPRAS!$E$5:$E1000,B412))</f>
        <v/>
      </c>
      <c r="E412" s="189" t="str">
        <f>IF(C412="","", SUMIFS(VENTAS!$F$5:$F1000,VENTAS!$D$5:$D1000,B412))</f>
        <v/>
      </c>
      <c r="F412" s="189" t="str">
        <f t="shared" si="3"/>
        <v/>
      </c>
      <c r="G412" s="189" t="str">
        <f>IF(B412="","",COUNTIFS(COMPRAS!$E$5:$E1000,B412))</f>
        <v/>
      </c>
      <c r="H412" s="304"/>
      <c r="I412" s="194" t="str">
        <f>IFERROR(IF(B412="","",AVERAGEIFS(VENTAS!$G$5:$G1000,VENTAS!$D$5:$D1000,B412)),0)</f>
        <v/>
      </c>
      <c r="J412" s="194" t="str">
        <f>IFERROR(IF(C412="","",AVERAGEIFS(COMPRAS!$T$5:$T1000,COMPRAS!$E$5:$E1000,B412)),0)</f>
        <v/>
      </c>
      <c r="K412" s="194">
        <f t="shared" si="5"/>
        <v>0</v>
      </c>
      <c r="L412" s="194" t="str">
        <f t="shared" si="6"/>
        <v/>
      </c>
      <c r="M412" s="304" t="str">
        <f t="shared" si="7"/>
        <v/>
      </c>
      <c r="N412" s="194">
        <f t="shared" si="8"/>
        <v>0</v>
      </c>
      <c r="O412" s="194">
        <f t="shared" si="9"/>
        <v>0</v>
      </c>
    </row>
    <row r="413">
      <c r="C413" s="189" t="str">
        <f t="array" ref="C413">IF(B413="","",XLOOKUP(B413,DATOS!D414:D1000,DATOS!C414:C1000,0,0,1))</f>
        <v/>
      </c>
      <c r="D413" s="189" t="str">
        <f>IF(B413="","", SUMIFS(COMPRAS!$G$5:$G1000,COMPRAS!$E$5:$E1000,B413))</f>
        <v/>
      </c>
      <c r="E413" s="189" t="str">
        <f>IF(C413="","", SUMIFS(VENTAS!$F$5:$F1000,VENTAS!$D$5:$D1000,B413))</f>
        <v/>
      </c>
      <c r="F413" s="189" t="str">
        <f t="shared" si="3"/>
        <v/>
      </c>
      <c r="G413" s="189" t="str">
        <f>IF(B413="","",COUNTIFS(COMPRAS!$E$5:$E1000,B413))</f>
        <v/>
      </c>
      <c r="H413" s="304"/>
      <c r="I413" s="194" t="str">
        <f>IFERROR(IF(B413="","",AVERAGEIFS(VENTAS!$G$5:$G1000,VENTAS!$D$5:$D1000,B413)),0)</f>
        <v/>
      </c>
      <c r="J413" s="194" t="str">
        <f>IFERROR(IF(C413="","",AVERAGEIFS(COMPRAS!$T$5:$T1000,COMPRAS!$E$5:$E1000,B413)),0)</f>
        <v/>
      </c>
      <c r="K413" s="194">
        <f t="shared" si="5"/>
        <v>0</v>
      </c>
      <c r="L413" s="194" t="str">
        <f t="shared" si="6"/>
        <v/>
      </c>
      <c r="M413" s="304" t="str">
        <f t="shared" si="7"/>
        <v/>
      </c>
      <c r="N413" s="194">
        <f t="shared" si="8"/>
        <v>0</v>
      </c>
      <c r="O413" s="194">
        <f t="shared" si="9"/>
        <v>0</v>
      </c>
    </row>
    <row r="414">
      <c r="C414" s="189" t="str">
        <f t="array" ref="C414">IF(B414="","",XLOOKUP(B414,DATOS!D415:D1000,DATOS!C415:C1000,0,0,1))</f>
        <v/>
      </c>
      <c r="D414" s="189" t="str">
        <f>IF(B414="","", SUMIFS(COMPRAS!$G$5:$G1000,COMPRAS!$E$5:$E1000,B414))</f>
        <v/>
      </c>
      <c r="E414" s="189" t="str">
        <f>IF(C414="","", SUMIFS(VENTAS!$F$5:$F1000,VENTAS!$D$5:$D1000,B414))</f>
        <v/>
      </c>
      <c r="F414" s="189" t="str">
        <f t="shared" si="3"/>
        <v/>
      </c>
      <c r="G414" s="189" t="str">
        <f>IF(B414="","",COUNTIFS(COMPRAS!$E$5:$E1000,B414))</f>
        <v/>
      </c>
      <c r="H414" s="304"/>
      <c r="I414" s="194" t="str">
        <f>IFERROR(IF(B414="","",AVERAGEIFS(VENTAS!$G$5:$G1000,VENTAS!$D$5:$D1000,B414)),0)</f>
        <v/>
      </c>
      <c r="J414" s="194" t="str">
        <f>IFERROR(IF(C414="","",AVERAGEIFS(COMPRAS!$T$5:$T1000,COMPRAS!$E$5:$E1000,B414)),0)</f>
        <v/>
      </c>
      <c r="K414" s="194">
        <f t="shared" si="5"/>
        <v>0</v>
      </c>
      <c r="L414" s="194" t="str">
        <f t="shared" si="6"/>
        <v/>
      </c>
      <c r="M414" s="304" t="str">
        <f t="shared" si="7"/>
        <v/>
      </c>
      <c r="N414" s="194">
        <f t="shared" si="8"/>
        <v>0</v>
      </c>
      <c r="O414" s="194">
        <f t="shared" si="9"/>
        <v>0</v>
      </c>
    </row>
    <row r="415">
      <c r="C415" s="189" t="str">
        <f t="array" ref="C415">IF(B415="","",XLOOKUP(B415,DATOS!D416:D1000,DATOS!C416:C1000,0,0,1))</f>
        <v/>
      </c>
      <c r="D415" s="189" t="str">
        <f>IF(B415="","", SUMIFS(COMPRAS!$G$5:$G1000,COMPRAS!$E$5:$E1000,B415))</f>
        <v/>
      </c>
      <c r="E415" s="189" t="str">
        <f>IF(C415="","", SUMIFS(VENTAS!$F$5:$F1000,VENTAS!$D$5:$D1000,B415))</f>
        <v/>
      </c>
      <c r="F415" s="189" t="str">
        <f t="shared" si="3"/>
        <v/>
      </c>
      <c r="G415" s="189" t="str">
        <f>IF(B415="","",COUNTIFS(COMPRAS!$E$5:$E1000,B415))</f>
        <v/>
      </c>
      <c r="H415" s="304"/>
      <c r="I415" s="194" t="str">
        <f>IFERROR(IF(B415="","",AVERAGEIFS(VENTAS!$G$5:$G1000,VENTAS!$D$5:$D1000,B415)),0)</f>
        <v/>
      </c>
      <c r="J415" s="194" t="str">
        <f>IFERROR(IF(C415="","",AVERAGEIFS(COMPRAS!$T$5:$T1000,COMPRAS!$E$5:$E1000,B415)),0)</f>
        <v/>
      </c>
      <c r="K415" s="194">
        <f t="shared" si="5"/>
        <v>0</v>
      </c>
      <c r="L415" s="194" t="str">
        <f t="shared" si="6"/>
        <v/>
      </c>
      <c r="M415" s="304" t="str">
        <f t="shared" si="7"/>
        <v/>
      </c>
      <c r="N415" s="194">
        <f t="shared" si="8"/>
        <v>0</v>
      </c>
      <c r="O415" s="194">
        <f t="shared" si="9"/>
        <v>0</v>
      </c>
    </row>
    <row r="416">
      <c r="C416" s="189" t="str">
        <f t="array" ref="C416">IF(B416="","",XLOOKUP(B416,DATOS!D417:D1000,DATOS!C417:C1000,0,0,1))</f>
        <v/>
      </c>
      <c r="D416" s="189" t="str">
        <f>IF(B416="","", SUMIFS(COMPRAS!$G$5:$G1000,COMPRAS!$E$5:$E1000,B416))</f>
        <v/>
      </c>
      <c r="E416" s="189" t="str">
        <f>IF(C416="","", SUMIFS(VENTAS!$F$5:$F1000,VENTAS!$D$5:$D1000,B416))</f>
        <v/>
      </c>
      <c r="F416" s="189" t="str">
        <f t="shared" si="3"/>
        <v/>
      </c>
      <c r="G416" s="189" t="str">
        <f>IF(B416="","",COUNTIFS(COMPRAS!$E$5:$E1000,B416))</f>
        <v/>
      </c>
      <c r="H416" s="304"/>
      <c r="I416" s="194" t="str">
        <f>IFERROR(IF(B416="","",AVERAGEIFS(VENTAS!$G$5:$G1000,VENTAS!$D$5:$D1000,B416)),0)</f>
        <v/>
      </c>
      <c r="J416" s="194" t="str">
        <f>IFERROR(IF(C416="","",AVERAGEIFS(COMPRAS!$T$5:$T1000,COMPRAS!$E$5:$E1000,B416)),0)</f>
        <v/>
      </c>
      <c r="K416" s="194">
        <f t="shared" si="5"/>
        <v>0</v>
      </c>
      <c r="L416" s="194" t="str">
        <f t="shared" si="6"/>
        <v/>
      </c>
      <c r="M416" s="304" t="str">
        <f t="shared" si="7"/>
        <v/>
      </c>
      <c r="N416" s="194">
        <f t="shared" si="8"/>
        <v>0</v>
      </c>
      <c r="O416" s="194">
        <f t="shared" si="9"/>
        <v>0</v>
      </c>
    </row>
    <row r="417">
      <c r="C417" s="189" t="str">
        <f t="array" ref="C417">IF(B417="","",XLOOKUP(B417,DATOS!D418:D1000,DATOS!C418:C1000,0,0,1))</f>
        <v/>
      </c>
      <c r="D417" s="189" t="str">
        <f>IF(B417="","", SUMIFS(COMPRAS!$G$5:$G1000,COMPRAS!$E$5:$E1000,B417))</f>
        <v/>
      </c>
      <c r="E417" s="189" t="str">
        <f>IF(C417="","", SUMIFS(VENTAS!$F$5:$F1000,VENTAS!$D$5:$D1000,B417))</f>
        <v/>
      </c>
      <c r="F417" s="189" t="str">
        <f t="shared" si="3"/>
        <v/>
      </c>
      <c r="G417" s="189" t="str">
        <f>IF(B417="","",COUNTIFS(COMPRAS!$E$5:$E1000,B417))</f>
        <v/>
      </c>
      <c r="H417" s="304"/>
      <c r="I417" s="194" t="str">
        <f>IFERROR(IF(B417="","",AVERAGEIFS(VENTAS!$G$5:$G1000,VENTAS!$D$5:$D1000,B417)),0)</f>
        <v/>
      </c>
      <c r="J417" s="194" t="str">
        <f>IFERROR(IF(C417="","",AVERAGEIFS(COMPRAS!$T$5:$T1000,COMPRAS!$E$5:$E1000,B417)),0)</f>
        <v/>
      </c>
      <c r="K417" s="194">
        <f t="shared" si="5"/>
        <v>0</v>
      </c>
      <c r="L417" s="194" t="str">
        <f t="shared" si="6"/>
        <v/>
      </c>
      <c r="M417" s="304" t="str">
        <f t="shared" si="7"/>
        <v/>
      </c>
      <c r="N417" s="194">
        <f t="shared" si="8"/>
        <v>0</v>
      </c>
      <c r="O417" s="194">
        <f t="shared" si="9"/>
        <v>0</v>
      </c>
    </row>
    <row r="418">
      <c r="C418" s="189" t="str">
        <f t="array" ref="C418">IF(B418="","",XLOOKUP(B418,DATOS!D419:D1000,DATOS!C419:C1000,0,0,1))</f>
        <v/>
      </c>
      <c r="D418" s="189" t="str">
        <f>IF(B418="","", SUMIFS(COMPRAS!$G$5:$G1000,COMPRAS!$E$5:$E1000,B418))</f>
        <v/>
      </c>
      <c r="E418" s="189" t="str">
        <f>IF(C418="","", SUMIFS(VENTAS!$F$5:$F1000,VENTAS!$D$5:$D1000,B418))</f>
        <v/>
      </c>
      <c r="F418" s="189" t="str">
        <f t="shared" si="3"/>
        <v/>
      </c>
      <c r="G418" s="189" t="str">
        <f>IF(B418="","",COUNTIFS(COMPRAS!$E$5:$E1000,B418))</f>
        <v/>
      </c>
      <c r="H418" s="304"/>
      <c r="I418" s="194" t="str">
        <f>IFERROR(IF(B418="","",AVERAGEIFS(VENTAS!$G$5:$G1000,VENTAS!$D$5:$D1000,B418)),0)</f>
        <v/>
      </c>
      <c r="J418" s="194" t="str">
        <f>IFERROR(IF(C418="","",AVERAGEIFS(COMPRAS!$T$5:$T1000,COMPRAS!$E$5:$E1000,B418)),0)</f>
        <v/>
      </c>
      <c r="K418" s="194">
        <f t="shared" si="5"/>
        <v>0</v>
      </c>
      <c r="L418" s="194" t="str">
        <f t="shared" si="6"/>
        <v/>
      </c>
      <c r="M418" s="304" t="str">
        <f t="shared" si="7"/>
        <v/>
      </c>
      <c r="N418" s="194">
        <f t="shared" si="8"/>
        <v>0</v>
      </c>
      <c r="O418" s="194">
        <f t="shared" si="9"/>
        <v>0</v>
      </c>
    </row>
    <row r="419">
      <c r="C419" s="189" t="str">
        <f t="array" ref="C419">IF(B419="","",XLOOKUP(B419,DATOS!D420:D1000,DATOS!C420:C1000,0,0,1))</f>
        <v/>
      </c>
      <c r="D419" s="189" t="str">
        <f>IF(B419="","", SUMIFS(COMPRAS!$G$5:$G1000,COMPRAS!$E$5:$E1000,B419))</f>
        <v/>
      </c>
      <c r="E419" s="189" t="str">
        <f>IF(C419="","", SUMIFS(VENTAS!$F$5:$F1000,VENTAS!$D$5:$D1000,B419))</f>
        <v/>
      </c>
      <c r="F419" s="189" t="str">
        <f t="shared" si="3"/>
        <v/>
      </c>
      <c r="G419" s="189" t="str">
        <f>IF(B419="","",COUNTIFS(COMPRAS!$E$5:$E1000,B419))</f>
        <v/>
      </c>
      <c r="H419" s="304"/>
      <c r="I419" s="194" t="str">
        <f>IFERROR(IF(B419="","",AVERAGEIFS(VENTAS!$G$5:$G1000,VENTAS!$D$5:$D1000,B419)),0)</f>
        <v/>
      </c>
      <c r="J419" s="194" t="str">
        <f>IFERROR(IF(C419="","",AVERAGEIFS(COMPRAS!$T$5:$T1000,COMPRAS!$E$5:$E1000,B419)),0)</f>
        <v/>
      </c>
      <c r="K419" s="194">
        <f t="shared" si="5"/>
        <v>0</v>
      </c>
      <c r="L419" s="194" t="str">
        <f t="shared" si="6"/>
        <v/>
      </c>
      <c r="M419" s="304" t="str">
        <f t="shared" si="7"/>
        <v/>
      </c>
      <c r="N419" s="194">
        <f t="shared" si="8"/>
        <v>0</v>
      </c>
      <c r="O419" s="194">
        <f t="shared" si="9"/>
        <v>0</v>
      </c>
    </row>
    <row r="420">
      <c r="C420" s="189" t="str">
        <f t="array" ref="C420">IF(B420="","",XLOOKUP(B420,DATOS!D421:D1000,DATOS!C421:C1000,0,0,1))</f>
        <v/>
      </c>
      <c r="D420" s="189" t="str">
        <f>IF(B420="","", SUMIFS(COMPRAS!$G$5:$G1000,COMPRAS!$E$5:$E1000,B420))</f>
        <v/>
      </c>
      <c r="E420" s="189" t="str">
        <f>IF(C420="","", SUMIFS(VENTAS!$F$5:$F1000,VENTAS!$D$5:$D1000,B420))</f>
        <v/>
      </c>
      <c r="F420" s="189" t="str">
        <f t="shared" si="3"/>
        <v/>
      </c>
      <c r="G420" s="189" t="str">
        <f>IF(B420="","",COUNTIFS(COMPRAS!$E$5:$E1000,B420))</f>
        <v/>
      </c>
      <c r="H420" s="304"/>
      <c r="I420" s="194" t="str">
        <f>IFERROR(IF(B420="","",AVERAGEIFS(VENTAS!$G$5:$G1000,VENTAS!$D$5:$D1000,B420)),0)</f>
        <v/>
      </c>
      <c r="J420" s="194" t="str">
        <f>IFERROR(IF(C420="","",AVERAGEIFS(COMPRAS!$T$5:$T1000,COMPRAS!$E$5:$E1000,B420)),0)</f>
        <v/>
      </c>
      <c r="K420" s="194">
        <f t="shared" si="5"/>
        <v>0</v>
      </c>
      <c r="L420" s="194" t="str">
        <f t="shared" si="6"/>
        <v/>
      </c>
      <c r="M420" s="304" t="str">
        <f t="shared" si="7"/>
        <v/>
      </c>
      <c r="N420" s="194">
        <f t="shared" si="8"/>
        <v>0</v>
      </c>
      <c r="O420" s="194">
        <f t="shared" si="9"/>
        <v>0</v>
      </c>
    </row>
    <row r="421">
      <c r="C421" s="189" t="str">
        <f t="array" ref="C421">IF(B421="","",XLOOKUP(B421,DATOS!D422:D1000,DATOS!C422:C1000,0,0,1))</f>
        <v/>
      </c>
      <c r="D421" s="189" t="str">
        <f>IF(B421="","", SUMIFS(COMPRAS!$G$5:$G1000,COMPRAS!$E$5:$E1000,B421))</f>
        <v/>
      </c>
      <c r="E421" s="189" t="str">
        <f>IF(C421="","", SUMIFS(VENTAS!$F$5:$F1000,VENTAS!$D$5:$D1000,B421))</f>
        <v/>
      </c>
      <c r="F421" s="189" t="str">
        <f t="shared" si="3"/>
        <v/>
      </c>
      <c r="G421" s="189" t="str">
        <f>IF(B421="","",COUNTIFS(COMPRAS!$E$5:$E1000,B421))</f>
        <v/>
      </c>
      <c r="H421" s="304"/>
      <c r="I421" s="194" t="str">
        <f>IFERROR(IF(B421="","",AVERAGEIFS(VENTAS!$G$5:$G1000,VENTAS!$D$5:$D1000,B421)),0)</f>
        <v/>
      </c>
      <c r="J421" s="194" t="str">
        <f>IFERROR(IF(C421="","",AVERAGEIFS(COMPRAS!$T$5:$T1000,COMPRAS!$E$5:$E1000,B421)),0)</f>
        <v/>
      </c>
      <c r="K421" s="194">
        <f t="shared" si="5"/>
        <v>0</v>
      </c>
      <c r="L421" s="194" t="str">
        <f t="shared" si="6"/>
        <v/>
      </c>
      <c r="M421" s="304" t="str">
        <f t="shared" si="7"/>
        <v/>
      </c>
      <c r="N421" s="194">
        <f t="shared" si="8"/>
        <v>0</v>
      </c>
      <c r="O421" s="194">
        <f t="shared" si="9"/>
        <v>0</v>
      </c>
    </row>
    <row r="422">
      <c r="C422" s="189" t="str">
        <f t="array" ref="C422">IF(B422="","",XLOOKUP(B422,DATOS!D423:D1000,DATOS!C423:C1000,0,0,1))</f>
        <v/>
      </c>
      <c r="D422" s="189" t="str">
        <f>IF(B422="","", SUMIFS(COMPRAS!$G$5:$G1000,COMPRAS!$E$5:$E1000,B422))</f>
        <v/>
      </c>
      <c r="E422" s="189" t="str">
        <f>IF(C422="","", SUMIFS(VENTAS!$F$5:$F1000,VENTAS!$D$5:$D1000,B422))</f>
        <v/>
      </c>
      <c r="F422" s="189" t="str">
        <f t="shared" si="3"/>
        <v/>
      </c>
      <c r="G422" s="189" t="str">
        <f>IF(B422="","",COUNTIFS(COMPRAS!$E$5:$E1000,B422))</f>
        <v/>
      </c>
      <c r="H422" s="304"/>
      <c r="I422" s="194" t="str">
        <f>IFERROR(IF(B422="","",AVERAGEIFS(VENTAS!$G$5:$G1000,VENTAS!$D$5:$D1000,B422)),0)</f>
        <v/>
      </c>
      <c r="J422" s="194" t="str">
        <f>IFERROR(IF(C422="","",AVERAGEIFS(COMPRAS!$T$5:$T1000,COMPRAS!$E$5:$E1000,B422)),0)</f>
        <v/>
      </c>
      <c r="K422" s="194">
        <f t="shared" si="5"/>
        <v>0</v>
      </c>
      <c r="L422" s="194" t="str">
        <f t="shared" si="6"/>
        <v/>
      </c>
      <c r="M422" s="304" t="str">
        <f t="shared" si="7"/>
        <v/>
      </c>
      <c r="N422" s="194">
        <f t="shared" si="8"/>
        <v>0</v>
      </c>
      <c r="O422" s="194">
        <f t="shared" si="9"/>
        <v>0</v>
      </c>
    </row>
    <row r="423">
      <c r="C423" s="189" t="str">
        <f t="array" ref="C423">IF(B423="","",XLOOKUP(B423,DATOS!D424:D1000,DATOS!C424:C1000,0,0,1))</f>
        <v/>
      </c>
      <c r="D423" s="189" t="str">
        <f>IF(B423="","", SUMIFS(COMPRAS!$G$5:$G1000,COMPRAS!$E$5:$E1000,B423))</f>
        <v/>
      </c>
      <c r="E423" s="189" t="str">
        <f>IF(C423="","", SUMIFS(VENTAS!$F$5:$F1000,VENTAS!$D$5:$D1000,B423))</f>
        <v/>
      </c>
      <c r="F423" s="189" t="str">
        <f t="shared" si="3"/>
        <v/>
      </c>
      <c r="G423" s="189" t="str">
        <f>IF(B423="","",COUNTIFS(COMPRAS!$E$5:$E1000,B423))</f>
        <v/>
      </c>
      <c r="H423" s="304"/>
      <c r="I423" s="194" t="str">
        <f>IFERROR(IF(B423="","",AVERAGEIFS(VENTAS!$G$5:$G1000,VENTAS!$D$5:$D1000,B423)),0)</f>
        <v/>
      </c>
      <c r="J423" s="194" t="str">
        <f>IFERROR(IF(C423="","",AVERAGEIFS(COMPRAS!$T$5:$T1000,COMPRAS!$E$5:$E1000,B423)),0)</f>
        <v/>
      </c>
      <c r="K423" s="194">
        <f t="shared" si="5"/>
        <v>0</v>
      </c>
      <c r="L423" s="194" t="str">
        <f t="shared" si="6"/>
        <v/>
      </c>
      <c r="M423" s="304" t="str">
        <f t="shared" si="7"/>
        <v/>
      </c>
      <c r="N423" s="194">
        <f t="shared" si="8"/>
        <v>0</v>
      </c>
      <c r="O423" s="194">
        <f t="shared" si="9"/>
        <v>0</v>
      </c>
    </row>
    <row r="424">
      <c r="C424" s="189" t="str">
        <f t="array" ref="C424">IF(B424="","",XLOOKUP(B424,DATOS!D425:D1000,DATOS!C425:C1000,0,0,1))</f>
        <v/>
      </c>
      <c r="D424" s="189" t="str">
        <f>IF(B424="","", SUMIFS(COMPRAS!$G$5:$G1000,COMPRAS!$E$5:$E1000,B424))</f>
        <v/>
      </c>
      <c r="E424" s="189" t="str">
        <f>IF(C424="","", SUMIFS(VENTAS!$F$5:$F1000,VENTAS!$D$5:$D1000,B424))</f>
        <v/>
      </c>
      <c r="F424" s="189" t="str">
        <f t="shared" si="3"/>
        <v/>
      </c>
      <c r="G424" s="189" t="str">
        <f>IF(B424="","",COUNTIFS(COMPRAS!$E$5:$E1000,B424))</f>
        <v/>
      </c>
      <c r="H424" s="304"/>
      <c r="I424" s="194" t="str">
        <f>IFERROR(IF(B424="","",AVERAGEIFS(VENTAS!$G$5:$G1000,VENTAS!$D$5:$D1000,B424)),0)</f>
        <v/>
      </c>
      <c r="J424" s="194" t="str">
        <f>IFERROR(IF(C424="","",AVERAGEIFS(COMPRAS!$T$5:$T1000,COMPRAS!$E$5:$E1000,B424)),0)</f>
        <v/>
      </c>
      <c r="K424" s="194">
        <f t="shared" si="5"/>
        <v>0</v>
      </c>
      <c r="L424" s="194" t="str">
        <f t="shared" si="6"/>
        <v/>
      </c>
      <c r="M424" s="304" t="str">
        <f t="shared" si="7"/>
        <v/>
      </c>
      <c r="N424" s="194">
        <f t="shared" si="8"/>
        <v>0</v>
      </c>
      <c r="O424" s="194">
        <f t="shared" si="9"/>
        <v>0</v>
      </c>
    </row>
    <row r="425">
      <c r="C425" s="189" t="str">
        <f t="array" ref="C425">IF(B425="","",XLOOKUP(B425,DATOS!D426:D1000,DATOS!C426:C1000,0,0,1))</f>
        <v/>
      </c>
      <c r="D425" s="189" t="str">
        <f>IF(B425="","", SUMIFS(COMPRAS!$G$5:$G1000,COMPRAS!$E$5:$E1000,B425))</f>
        <v/>
      </c>
      <c r="E425" s="189" t="str">
        <f>IF(C425="","", SUMIFS(VENTAS!$F$5:$F1000,VENTAS!$D$5:$D1000,B425))</f>
        <v/>
      </c>
      <c r="F425" s="189" t="str">
        <f t="shared" si="3"/>
        <v/>
      </c>
      <c r="G425" s="189" t="str">
        <f>IF(B425="","",COUNTIFS(COMPRAS!$E$5:$E1000,B425))</f>
        <v/>
      </c>
      <c r="H425" s="304"/>
      <c r="I425" s="194" t="str">
        <f>IFERROR(IF(B425="","",AVERAGEIFS(VENTAS!$G$5:$G1000,VENTAS!$D$5:$D1000,B425)),0)</f>
        <v/>
      </c>
      <c r="J425" s="194" t="str">
        <f>IFERROR(IF(C425="","",AVERAGEIFS(COMPRAS!$T$5:$T1000,COMPRAS!$E$5:$E1000,B425)),0)</f>
        <v/>
      </c>
      <c r="K425" s="194">
        <f t="shared" si="5"/>
        <v>0</v>
      </c>
      <c r="L425" s="194" t="str">
        <f t="shared" si="6"/>
        <v/>
      </c>
      <c r="M425" s="304" t="str">
        <f t="shared" si="7"/>
        <v/>
      </c>
      <c r="N425" s="194">
        <f t="shared" si="8"/>
        <v>0</v>
      </c>
      <c r="O425" s="194">
        <f t="shared" si="9"/>
        <v>0</v>
      </c>
    </row>
    <row r="426">
      <c r="C426" s="189" t="str">
        <f t="array" ref="C426">IF(B426="","",XLOOKUP(B426,DATOS!D427:D1000,DATOS!C427:C1000,0,0,1))</f>
        <v/>
      </c>
      <c r="D426" s="189" t="str">
        <f>IF(B426="","", SUMIFS(COMPRAS!$G$5:$G1000,COMPRAS!$E$5:$E1000,B426))</f>
        <v/>
      </c>
      <c r="E426" s="189" t="str">
        <f>IF(C426="","", SUMIFS(VENTAS!$F$5:$F1000,VENTAS!$D$5:$D1000,B426))</f>
        <v/>
      </c>
      <c r="F426" s="189" t="str">
        <f t="shared" si="3"/>
        <v/>
      </c>
      <c r="G426" s="189" t="str">
        <f>IF(B426="","",COUNTIFS(COMPRAS!$E$5:$E1000,B426))</f>
        <v/>
      </c>
      <c r="H426" s="304"/>
      <c r="I426" s="194" t="str">
        <f>IFERROR(IF(B426="","",AVERAGEIFS(VENTAS!$G$5:$G1000,VENTAS!$D$5:$D1000,B426)),0)</f>
        <v/>
      </c>
      <c r="J426" s="194" t="str">
        <f>IFERROR(IF(C426="","",AVERAGEIFS(COMPRAS!$T$5:$T1000,COMPRAS!$E$5:$E1000,B426)),0)</f>
        <v/>
      </c>
      <c r="K426" s="194">
        <f t="shared" si="5"/>
        <v>0</v>
      </c>
      <c r="L426" s="194" t="str">
        <f t="shared" si="6"/>
        <v/>
      </c>
      <c r="M426" s="304" t="str">
        <f t="shared" si="7"/>
        <v/>
      </c>
      <c r="N426" s="194">
        <f t="shared" si="8"/>
        <v>0</v>
      </c>
      <c r="O426" s="194">
        <f t="shared" si="9"/>
        <v>0</v>
      </c>
    </row>
    <row r="427">
      <c r="C427" s="189" t="str">
        <f t="array" ref="C427">IF(B427="","",XLOOKUP(B427,DATOS!D428:D1000,DATOS!C428:C1000,0,0,1))</f>
        <v/>
      </c>
      <c r="D427" s="189" t="str">
        <f>IF(B427="","", SUMIFS(COMPRAS!$G$5:$G1000,COMPRAS!$E$5:$E1000,B427))</f>
        <v/>
      </c>
      <c r="E427" s="189" t="str">
        <f>IF(C427="","", SUMIFS(VENTAS!$F$5:$F1000,VENTAS!$D$5:$D1000,B427))</f>
        <v/>
      </c>
      <c r="F427" s="189" t="str">
        <f t="shared" si="3"/>
        <v/>
      </c>
      <c r="G427" s="189" t="str">
        <f>IF(B427="","",COUNTIFS(COMPRAS!$E$5:$E1000,B427))</f>
        <v/>
      </c>
      <c r="H427" s="304"/>
      <c r="I427" s="194" t="str">
        <f>IFERROR(IF(B427="","",AVERAGEIFS(VENTAS!$G$5:$G1000,VENTAS!$D$5:$D1000,B427)),0)</f>
        <v/>
      </c>
      <c r="J427" s="194" t="str">
        <f>IFERROR(IF(C427="","",AVERAGEIFS(COMPRAS!$T$5:$T1000,COMPRAS!$E$5:$E1000,B427)),0)</f>
        <v/>
      </c>
      <c r="K427" s="194">
        <f t="shared" si="5"/>
        <v>0</v>
      </c>
      <c r="L427" s="194" t="str">
        <f t="shared" si="6"/>
        <v/>
      </c>
      <c r="M427" s="304" t="str">
        <f t="shared" si="7"/>
        <v/>
      </c>
      <c r="N427" s="194">
        <f t="shared" si="8"/>
        <v>0</v>
      </c>
      <c r="O427" s="194">
        <f t="shared" si="9"/>
        <v>0</v>
      </c>
    </row>
    <row r="428">
      <c r="C428" s="189" t="str">
        <f t="array" ref="C428">IF(B428="","",XLOOKUP(B428,DATOS!D429:D1000,DATOS!C429:C1000,0,0,1))</f>
        <v/>
      </c>
      <c r="D428" s="189" t="str">
        <f>IF(B428="","", SUMIFS(COMPRAS!$G$5:$G1000,COMPRAS!$E$5:$E1000,B428))</f>
        <v/>
      </c>
      <c r="E428" s="189" t="str">
        <f>IF(C428="","", SUMIFS(VENTAS!$F$5:$F1000,VENTAS!$D$5:$D1000,B428))</f>
        <v/>
      </c>
      <c r="F428" s="189" t="str">
        <f t="shared" si="3"/>
        <v/>
      </c>
      <c r="G428" s="189" t="str">
        <f>IF(B428="","",COUNTIFS(COMPRAS!$E$5:$E1000,B428))</f>
        <v/>
      </c>
      <c r="H428" s="304"/>
      <c r="I428" s="194" t="str">
        <f>IFERROR(IF(B428="","",AVERAGEIFS(VENTAS!$G$5:$G1000,VENTAS!$D$5:$D1000,B428)),0)</f>
        <v/>
      </c>
      <c r="J428" s="194" t="str">
        <f>IFERROR(IF(C428="","",AVERAGEIFS(COMPRAS!$T$5:$T1000,COMPRAS!$E$5:$E1000,B428)),0)</f>
        <v/>
      </c>
      <c r="K428" s="194">
        <f t="shared" si="5"/>
        <v>0</v>
      </c>
      <c r="L428" s="194" t="str">
        <f t="shared" si="6"/>
        <v/>
      </c>
      <c r="M428" s="304" t="str">
        <f t="shared" si="7"/>
        <v/>
      </c>
      <c r="N428" s="194">
        <f t="shared" si="8"/>
        <v>0</v>
      </c>
      <c r="O428" s="194">
        <f t="shared" si="9"/>
        <v>0</v>
      </c>
    </row>
    <row r="429">
      <c r="C429" s="189" t="str">
        <f t="array" ref="C429">IF(B429="","",XLOOKUP(B429,DATOS!D430:D1000,DATOS!C430:C1000,0,0,1))</f>
        <v/>
      </c>
      <c r="D429" s="189" t="str">
        <f>IF(B429="","", SUMIFS(COMPRAS!$G$5:$G1000,COMPRAS!$E$5:$E1000,B429))</f>
        <v/>
      </c>
      <c r="E429" s="189" t="str">
        <f>IF(C429="","", SUMIFS(VENTAS!$F$5:$F1000,VENTAS!$D$5:$D1000,B429))</f>
        <v/>
      </c>
      <c r="F429" s="189" t="str">
        <f t="shared" si="3"/>
        <v/>
      </c>
      <c r="G429" s="189" t="str">
        <f>IF(B429="","",COUNTIFS(COMPRAS!$E$5:$E1000,B429))</f>
        <v/>
      </c>
      <c r="H429" s="304"/>
      <c r="I429" s="194" t="str">
        <f>IFERROR(IF(B429="","",AVERAGEIFS(VENTAS!$G$5:$G1000,VENTAS!$D$5:$D1000,B429)),0)</f>
        <v/>
      </c>
      <c r="J429" s="194" t="str">
        <f>IFERROR(IF(C429="","",AVERAGEIFS(COMPRAS!$T$5:$T1000,COMPRAS!$E$5:$E1000,B429)),0)</f>
        <v/>
      </c>
      <c r="K429" s="194">
        <f t="shared" si="5"/>
        <v>0</v>
      </c>
      <c r="L429" s="194" t="str">
        <f t="shared" si="6"/>
        <v/>
      </c>
      <c r="M429" s="304" t="str">
        <f t="shared" si="7"/>
        <v/>
      </c>
      <c r="N429" s="194">
        <f t="shared" si="8"/>
        <v>0</v>
      </c>
      <c r="O429" s="194">
        <f t="shared" si="9"/>
        <v>0</v>
      </c>
    </row>
    <row r="430">
      <c r="C430" s="189" t="str">
        <f t="array" ref="C430">IF(B430="","",XLOOKUP(B430,DATOS!D431:D1000,DATOS!C431:C1000,0,0,1))</f>
        <v/>
      </c>
      <c r="D430" s="189" t="str">
        <f>IF(B430="","", SUMIFS(COMPRAS!$G$5:$G1000,COMPRAS!$E$5:$E1000,B430))</f>
        <v/>
      </c>
      <c r="E430" s="189" t="str">
        <f>IF(C430="","", SUMIFS(VENTAS!$F$5:$F1000,VENTAS!$D$5:$D1000,B430))</f>
        <v/>
      </c>
      <c r="F430" s="189" t="str">
        <f t="shared" si="3"/>
        <v/>
      </c>
      <c r="G430" s="189" t="str">
        <f>IF(B430="","",COUNTIFS(COMPRAS!$E$5:$E1000,B430))</f>
        <v/>
      </c>
      <c r="H430" s="304"/>
      <c r="I430" s="194" t="str">
        <f>IFERROR(IF(B430="","",AVERAGEIFS(VENTAS!$G$5:$G1000,VENTAS!$D$5:$D1000,B430)),0)</f>
        <v/>
      </c>
      <c r="J430" s="194" t="str">
        <f>IFERROR(IF(C430="","",AVERAGEIFS(COMPRAS!$T$5:$T1000,COMPRAS!$E$5:$E1000,B430)),0)</f>
        <v/>
      </c>
      <c r="K430" s="194">
        <f t="shared" si="5"/>
        <v>0</v>
      </c>
      <c r="L430" s="194" t="str">
        <f t="shared" si="6"/>
        <v/>
      </c>
      <c r="M430" s="304" t="str">
        <f t="shared" si="7"/>
        <v/>
      </c>
      <c r="N430" s="194">
        <f t="shared" si="8"/>
        <v>0</v>
      </c>
      <c r="O430" s="194">
        <f t="shared" si="9"/>
        <v>0</v>
      </c>
    </row>
    <row r="431">
      <c r="C431" s="189" t="str">
        <f t="array" ref="C431">IF(B431="","",XLOOKUP(B431,DATOS!D432:D1000,DATOS!C432:C1000,0,0,1))</f>
        <v/>
      </c>
      <c r="D431" s="189" t="str">
        <f>IF(B431="","", SUMIFS(COMPRAS!$G$5:$G1000,COMPRAS!$E$5:$E1000,B431))</f>
        <v/>
      </c>
      <c r="E431" s="189" t="str">
        <f>IF(C431="","", SUMIFS(VENTAS!$F$5:$F1000,VENTAS!$D$5:$D1000,B431))</f>
        <v/>
      </c>
      <c r="F431" s="189" t="str">
        <f t="shared" si="3"/>
        <v/>
      </c>
      <c r="G431" s="189" t="str">
        <f>IF(B431="","",COUNTIFS(COMPRAS!$E$5:$E1000,B431))</f>
        <v/>
      </c>
      <c r="H431" s="304"/>
      <c r="I431" s="194" t="str">
        <f>IFERROR(IF(B431="","",AVERAGEIFS(VENTAS!$G$5:$G1000,VENTAS!$D$5:$D1000,B431)),0)</f>
        <v/>
      </c>
      <c r="J431" s="194" t="str">
        <f>IFERROR(IF(C431="","",AVERAGEIFS(COMPRAS!$T$5:$T1000,COMPRAS!$E$5:$E1000,B431)),0)</f>
        <v/>
      </c>
      <c r="K431" s="194">
        <f t="shared" si="5"/>
        <v>0</v>
      </c>
      <c r="L431" s="194" t="str">
        <f t="shared" si="6"/>
        <v/>
      </c>
      <c r="M431" s="304" t="str">
        <f t="shared" si="7"/>
        <v/>
      </c>
      <c r="N431" s="194">
        <f t="shared" si="8"/>
        <v>0</v>
      </c>
      <c r="O431" s="194">
        <f t="shared" si="9"/>
        <v>0</v>
      </c>
    </row>
    <row r="432">
      <c r="C432" s="189" t="str">
        <f t="array" ref="C432">IF(B432="","",XLOOKUP(B432,DATOS!D433:D1000,DATOS!C433:C1000,0,0,1))</f>
        <v/>
      </c>
      <c r="D432" s="189" t="str">
        <f>IF(B432="","", SUMIFS(COMPRAS!$G$5:$G1000,COMPRAS!$E$5:$E1000,B432))</f>
        <v/>
      </c>
      <c r="E432" s="189" t="str">
        <f>IF(C432="","", SUMIFS(VENTAS!$F$5:$F1000,VENTAS!$D$5:$D1000,B432))</f>
        <v/>
      </c>
      <c r="F432" s="189" t="str">
        <f t="shared" si="3"/>
        <v/>
      </c>
      <c r="G432" s="189" t="str">
        <f>IF(B432="","",COUNTIFS(COMPRAS!$E$5:$E1000,B432))</f>
        <v/>
      </c>
      <c r="H432" s="304"/>
      <c r="I432" s="194" t="str">
        <f>IFERROR(IF(B432="","",AVERAGEIFS(VENTAS!$G$5:$G1000,VENTAS!$D$5:$D1000,B432)),0)</f>
        <v/>
      </c>
      <c r="J432" s="194" t="str">
        <f>IFERROR(IF(C432="","",AVERAGEIFS(COMPRAS!$T$5:$T1000,COMPRAS!$E$5:$E1000,B432)),0)</f>
        <v/>
      </c>
      <c r="K432" s="194">
        <f t="shared" si="5"/>
        <v>0</v>
      </c>
      <c r="L432" s="194" t="str">
        <f t="shared" si="6"/>
        <v/>
      </c>
      <c r="M432" s="304" t="str">
        <f t="shared" si="7"/>
        <v/>
      </c>
      <c r="N432" s="194">
        <f t="shared" si="8"/>
        <v>0</v>
      </c>
      <c r="O432" s="194">
        <f t="shared" si="9"/>
        <v>0</v>
      </c>
    </row>
    <row r="433">
      <c r="C433" s="189" t="str">
        <f t="array" ref="C433">IF(B433="","",XLOOKUP(B433,DATOS!D434:D1000,DATOS!C434:C1000,0,0,1))</f>
        <v/>
      </c>
      <c r="D433" s="189" t="str">
        <f>IF(B433="","", SUMIFS(COMPRAS!$G$5:$G1000,COMPRAS!$E$5:$E1000,B433))</f>
        <v/>
      </c>
      <c r="E433" s="189" t="str">
        <f>IF(C433="","", SUMIFS(VENTAS!$F$5:$F1000,VENTAS!$D$5:$D1000,B433))</f>
        <v/>
      </c>
      <c r="F433" s="189" t="str">
        <f t="shared" si="3"/>
        <v/>
      </c>
      <c r="G433" s="189" t="str">
        <f>IF(B433="","",COUNTIFS(COMPRAS!$E$5:$E1000,B433))</f>
        <v/>
      </c>
      <c r="H433" s="304"/>
      <c r="I433" s="194" t="str">
        <f>IFERROR(IF(B433="","",AVERAGEIFS(VENTAS!$G$5:$G1000,VENTAS!$D$5:$D1000,B433)),0)</f>
        <v/>
      </c>
      <c r="J433" s="194" t="str">
        <f>IFERROR(IF(C433="","",AVERAGEIFS(COMPRAS!$T$5:$T1000,COMPRAS!$E$5:$E1000,B433)),0)</f>
        <v/>
      </c>
      <c r="K433" s="194">
        <f t="shared" si="5"/>
        <v>0</v>
      </c>
      <c r="L433" s="194" t="str">
        <f t="shared" si="6"/>
        <v/>
      </c>
      <c r="M433" s="304" t="str">
        <f t="shared" si="7"/>
        <v/>
      </c>
      <c r="N433" s="194">
        <f t="shared" si="8"/>
        <v>0</v>
      </c>
      <c r="O433" s="194">
        <f t="shared" si="9"/>
        <v>0</v>
      </c>
    </row>
    <row r="434">
      <c r="C434" s="189" t="str">
        <f t="array" ref="C434">IF(B434="","",XLOOKUP(B434,DATOS!D435:D1000,DATOS!C435:C1000,0,0,1))</f>
        <v/>
      </c>
      <c r="D434" s="189" t="str">
        <f>IF(B434="","", SUMIFS(COMPRAS!$G$5:$G1000,COMPRAS!$E$5:$E1000,B434))</f>
        <v/>
      </c>
      <c r="E434" s="189" t="str">
        <f>IF(C434="","", SUMIFS(VENTAS!$F$5:$F1000,VENTAS!$D$5:$D1000,B434))</f>
        <v/>
      </c>
      <c r="F434" s="189" t="str">
        <f t="shared" si="3"/>
        <v/>
      </c>
      <c r="G434" s="189" t="str">
        <f>IF(B434="","",COUNTIFS(COMPRAS!$E$5:$E1000,B434))</f>
        <v/>
      </c>
      <c r="H434" s="304"/>
      <c r="I434" s="194" t="str">
        <f>IFERROR(IF(B434="","",AVERAGEIFS(VENTAS!$G$5:$G1000,VENTAS!$D$5:$D1000,B434)),0)</f>
        <v/>
      </c>
      <c r="J434" s="194" t="str">
        <f>IFERROR(IF(C434="","",AVERAGEIFS(COMPRAS!$T$5:$T1000,COMPRAS!$E$5:$E1000,B434)),0)</f>
        <v/>
      </c>
      <c r="K434" s="194">
        <f t="shared" si="5"/>
        <v>0</v>
      </c>
      <c r="L434" s="194" t="str">
        <f t="shared" si="6"/>
        <v/>
      </c>
      <c r="M434" s="304" t="str">
        <f t="shared" si="7"/>
        <v/>
      </c>
      <c r="N434" s="194">
        <f t="shared" si="8"/>
        <v>0</v>
      </c>
      <c r="O434" s="194">
        <f t="shared" si="9"/>
        <v>0</v>
      </c>
    </row>
    <row r="435">
      <c r="C435" s="189" t="str">
        <f t="array" ref="C435">IF(B435="","",XLOOKUP(B435,DATOS!D436:D1000,DATOS!C436:C1000,0,0,1))</f>
        <v/>
      </c>
      <c r="D435" s="189" t="str">
        <f>IF(B435="","", SUMIFS(COMPRAS!$G$5:$G1000,COMPRAS!$E$5:$E1000,B435))</f>
        <v/>
      </c>
      <c r="E435" s="189" t="str">
        <f>IF(C435="","", SUMIFS(VENTAS!$F$5:$F1000,VENTAS!$D$5:$D1000,B435))</f>
        <v/>
      </c>
      <c r="F435" s="189" t="str">
        <f t="shared" si="3"/>
        <v/>
      </c>
      <c r="G435" s="189" t="str">
        <f>IF(B435="","",COUNTIFS(COMPRAS!$E$5:$E1000,B435))</f>
        <v/>
      </c>
      <c r="H435" s="304"/>
      <c r="I435" s="194" t="str">
        <f>IFERROR(IF(B435="","",AVERAGEIFS(VENTAS!$G$5:$G1000,VENTAS!$D$5:$D1000,B435)),0)</f>
        <v/>
      </c>
      <c r="J435" s="194" t="str">
        <f>IFERROR(IF(C435="","",AVERAGEIFS(COMPRAS!$T$5:$T1000,COMPRAS!$E$5:$E1000,B435)),0)</f>
        <v/>
      </c>
      <c r="K435" s="194">
        <f t="shared" si="5"/>
        <v>0</v>
      </c>
      <c r="L435" s="194" t="str">
        <f t="shared" si="6"/>
        <v/>
      </c>
      <c r="M435" s="304" t="str">
        <f t="shared" si="7"/>
        <v/>
      </c>
      <c r="N435" s="194">
        <f t="shared" si="8"/>
        <v>0</v>
      </c>
      <c r="O435" s="194">
        <f t="shared" si="9"/>
        <v>0</v>
      </c>
    </row>
    <row r="436">
      <c r="C436" s="189" t="str">
        <f t="array" ref="C436">IF(B436="","",XLOOKUP(B436,DATOS!D437:D1000,DATOS!C437:C1000,0,0,1))</f>
        <v/>
      </c>
      <c r="D436" s="189" t="str">
        <f>IF(B436="","", SUMIFS(COMPRAS!$G$5:$G1000,COMPRAS!$E$5:$E1000,B436))</f>
        <v/>
      </c>
      <c r="E436" s="189" t="str">
        <f>IF(C436="","", SUMIFS(VENTAS!$F$5:$F1000,VENTAS!$D$5:$D1000,B436))</f>
        <v/>
      </c>
      <c r="F436" s="189" t="str">
        <f t="shared" si="3"/>
        <v/>
      </c>
      <c r="G436" s="189" t="str">
        <f>IF(B436="","",COUNTIFS(COMPRAS!$E$5:$E1000,B436))</f>
        <v/>
      </c>
      <c r="H436" s="304"/>
      <c r="I436" s="194" t="str">
        <f>IFERROR(IF(B436="","",AVERAGEIFS(VENTAS!$G$5:$G1000,VENTAS!$D$5:$D1000,B436)),0)</f>
        <v/>
      </c>
      <c r="J436" s="194" t="str">
        <f>IFERROR(IF(C436="","",AVERAGEIFS(COMPRAS!$T$5:$T1000,COMPRAS!$E$5:$E1000,B436)),0)</f>
        <v/>
      </c>
      <c r="K436" s="194">
        <f t="shared" si="5"/>
        <v>0</v>
      </c>
      <c r="L436" s="194" t="str">
        <f t="shared" si="6"/>
        <v/>
      </c>
      <c r="M436" s="304" t="str">
        <f t="shared" si="7"/>
        <v/>
      </c>
      <c r="N436" s="194">
        <f t="shared" si="8"/>
        <v>0</v>
      </c>
      <c r="O436" s="194">
        <f t="shared" si="9"/>
        <v>0</v>
      </c>
    </row>
    <row r="437">
      <c r="C437" s="189" t="str">
        <f t="array" ref="C437">IF(B437="","",XLOOKUP(B437,DATOS!D438:D1000,DATOS!C438:C1000,0,0,1))</f>
        <v/>
      </c>
      <c r="D437" s="189" t="str">
        <f>IF(B437="","", SUMIFS(COMPRAS!$G$5:$G1000,COMPRAS!$E$5:$E1000,B437))</f>
        <v/>
      </c>
      <c r="E437" s="189" t="str">
        <f>IF(C437="","", SUMIFS(VENTAS!$F$5:$F1000,VENTAS!$D$5:$D1000,B437))</f>
        <v/>
      </c>
      <c r="F437" s="189" t="str">
        <f t="shared" si="3"/>
        <v/>
      </c>
      <c r="G437" s="189" t="str">
        <f>IF(B437="","",COUNTIFS(COMPRAS!$E$5:$E1000,B437))</f>
        <v/>
      </c>
      <c r="H437" s="304"/>
      <c r="I437" s="194" t="str">
        <f>IFERROR(IF(B437="","",AVERAGEIFS(VENTAS!$G$5:$G1000,VENTAS!$D$5:$D1000,B437)),0)</f>
        <v/>
      </c>
      <c r="J437" s="194" t="str">
        <f>IFERROR(IF(C437="","",AVERAGEIFS(COMPRAS!$T$5:$T1000,COMPRAS!$E$5:$E1000,B437)),0)</f>
        <v/>
      </c>
      <c r="K437" s="194">
        <f t="shared" si="5"/>
        <v>0</v>
      </c>
      <c r="L437" s="194" t="str">
        <f t="shared" si="6"/>
        <v/>
      </c>
      <c r="M437" s="304" t="str">
        <f t="shared" si="7"/>
        <v/>
      </c>
      <c r="N437" s="194">
        <f t="shared" si="8"/>
        <v>0</v>
      </c>
      <c r="O437" s="194">
        <f t="shared" si="9"/>
        <v>0</v>
      </c>
    </row>
    <row r="438">
      <c r="C438" s="189" t="str">
        <f t="array" ref="C438">IF(B438="","",XLOOKUP(B438,DATOS!D439:D1000,DATOS!C439:C1000,0,0,1))</f>
        <v/>
      </c>
      <c r="D438" s="189" t="str">
        <f>IF(B438="","", SUMIFS(COMPRAS!$G$5:$G1000,COMPRAS!$E$5:$E1000,B438))</f>
        <v/>
      </c>
      <c r="E438" s="189" t="str">
        <f>IF(C438="","", SUMIFS(VENTAS!$F$5:$F1000,VENTAS!$D$5:$D1000,B438))</f>
        <v/>
      </c>
      <c r="F438" s="189" t="str">
        <f t="shared" si="3"/>
        <v/>
      </c>
      <c r="G438" s="189" t="str">
        <f>IF(B438="","",COUNTIFS(COMPRAS!$E$5:$E1000,B438))</f>
        <v/>
      </c>
      <c r="H438" s="304"/>
      <c r="I438" s="194" t="str">
        <f>IFERROR(IF(B438="","",AVERAGEIFS(VENTAS!$G$5:$G1000,VENTAS!$D$5:$D1000,B438)),0)</f>
        <v/>
      </c>
      <c r="J438" s="194" t="str">
        <f>IFERROR(IF(C438="","",AVERAGEIFS(COMPRAS!$T$5:$T1000,COMPRAS!$E$5:$E1000,B438)),0)</f>
        <v/>
      </c>
      <c r="K438" s="194">
        <f t="shared" si="5"/>
        <v>0</v>
      </c>
      <c r="L438" s="194" t="str">
        <f t="shared" si="6"/>
        <v/>
      </c>
      <c r="M438" s="304" t="str">
        <f t="shared" si="7"/>
        <v/>
      </c>
      <c r="N438" s="194">
        <f t="shared" si="8"/>
        <v>0</v>
      </c>
      <c r="O438" s="194">
        <f t="shared" si="9"/>
        <v>0</v>
      </c>
    </row>
    <row r="439">
      <c r="C439" s="189" t="str">
        <f t="array" ref="C439">IF(B439="","",XLOOKUP(B439,DATOS!D440:D1000,DATOS!C440:C1000,0,0,1))</f>
        <v/>
      </c>
      <c r="D439" s="189" t="str">
        <f>IF(B439="","", SUMIFS(COMPRAS!$G$5:$G1000,COMPRAS!$E$5:$E1000,B439))</f>
        <v/>
      </c>
      <c r="E439" s="189" t="str">
        <f>IF(C439="","", SUMIFS(VENTAS!$F$5:$F1000,VENTAS!$D$5:$D1000,B439))</f>
        <v/>
      </c>
      <c r="F439" s="189" t="str">
        <f t="shared" si="3"/>
        <v/>
      </c>
      <c r="G439" s="189" t="str">
        <f>IF(B439="","",COUNTIFS(COMPRAS!$E$5:$E1000,B439))</f>
        <v/>
      </c>
      <c r="H439" s="304"/>
      <c r="I439" s="194" t="str">
        <f>IFERROR(IF(B439="","",AVERAGEIFS(VENTAS!$G$5:$G1000,VENTAS!$D$5:$D1000,B439)),0)</f>
        <v/>
      </c>
      <c r="J439" s="194" t="str">
        <f>IFERROR(IF(C439="","",AVERAGEIFS(COMPRAS!$T$5:$T1000,COMPRAS!$E$5:$E1000,B439)),0)</f>
        <v/>
      </c>
      <c r="K439" s="194">
        <f t="shared" si="5"/>
        <v>0</v>
      </c>
      <c r="L439" s="194" t="str">
        <f t="shared" si="6"/>
        <v/>
      </c>
      <c r="M439" s="304" t="str">
        <f t="shared" si="7"/>
        <v/>
      </c>
      <c r="N439" s="194">
        <f t="shared" si="8"/>
        <v>0</v>
      </c>
      <c r="O439" s="194">
        <f t="shared" si="9"/>
        <v>0</v>
      </c>
    </row>
    <row r="440">
      <c r="C440" s="189" t="str">
        <f t="array" ref="C440">IF(B440="","",XLOOKUP(B440,DATOS!D441:D1000,DATOS!C441:C1000,0,0,1))</f>
        <v/>
      </c>
      <c r="D440" s="189" t="str">
        <f>IF(B440="","", SUMIFS(COMPRAS!$G$5:$G1000,COMPRAS!$E$5:$E1000,B440))</f>
        <v/>
      </c>
      <c r="E440" s="189" t="str">
        <f>IF(C440="","", SUMIFS(VENTAS!$F$5:$F1000,VENTAS!$D$5:$D1000,B440))</f>
        <v/>
      </c>
      <c r="F440" s="189" t="str">
        <f t="shared" si="3"/>
        <v/>
      </c>
      <c r="G440" s="189" t="str">
        <f>IF(B440="","",COUNTIFS(COMPRAS!$E$5:$E1000,B440))</f>
        <v/>
      </c>
      <c r="H440" s="304"/>
      <c r="I440" s="194" t="str">
        <f>IFERROR(IF(B440="","",AVERAGEIFS(VENTAS!$G$5:$G1000,VENTAS!$D$5:$D1000,B440)),0)</f>
        <v/>
      </c>
      <c r="J440" s="194" t="str">
        <f>IFERROR(IF(C440="","",AVERAGEIFS(COMPRAS!$T$5:$T1000,COMPRAS!$E$5:$E1000,B440)),0)</f>
        <v/>
      </c>
      <c r="K440" s="194">
        <f t="shared" si="5"/>
        <v>0</v>
      </c>
      <c r="L440" s="194" t="str">
        <f t="shared" si="6"/>
        <v/>
      </c>
      <c r="M440" s="304" t="str">
        <f t="shared" si="7"/>
        <v/>
      </c>
      <c r="N440" s="194">
        <f t="shared" si="8"/>
        <v>0</v>
      </c>
      <c r="O440" s="194">
        <f t="shared" si="9"/>
        <v>0</v>
      </c>
    </row>
    <row r="441">
      <c r="C441" s="189" t="str">
        <f t="array" ref="C441">IF(B441="","",XLOOKUP(B441,DATOS!D442:D1000,DATOS!C442:C1000,0,0,1))</f>
        <v/>
      </c>
      <c r="D441" s="189" t="str">
        <f>IF(B441="","", SUMIFS(COMPRAS!$G$5:$G1000,COMPRAS!$E$5:$E1000,B441))</f>
        <v/>
      </c>
      <c r="E441" s="189" t="str">
        <f>IF(C441="","", SUMIFS(VENTAS!$F$5:$F1000,VENTAS!$D$5:$D1000,B441))</f>
        <v/>
      </c>
      <c r="F441" s="189" t="str">
        <f t="shared" si="3"/>
        <v/>
      </c>
      <c r="G441" s="189" t="str">
        <f>IF(B441="","",COUNTIFS(COMPRAS!$E$5:$E1000,B441))</f>
        <v/>
      </c>
      <c r="H441" s="304"/>
      <c r="I441" s="194" t="str">
        <f>IFERROR(IF(B441="","",AVERAGEIFS(VENTAS!$G$5:$G1000,VENTAS!$D$5:$D1000,B441)),0)</f>
        <v/>
      </c>
      <c r="J441" s="194" t="str">
        <f>IFERROR(IF(C441="","",AVERAGEIFS(COMPRAS!$T$5:$T1000,COMPRAS!$E$5:$E1000,B441)),0)</f>
        <v/>
      </c>
      <c r="K441" s="194">
        <f t="shared" si="5"/>
        <v>0</v>
      </c>
      <c r="L441" s="194" t="str">
        <f t="shared" si="6"/>
        <v/>
      </c>
      <c r="M441" s="304" t="str">
        <f t="shared" si="7"/>
        <v/>
      </c>
      <c r="N441" s="194">
        <f t="shared" si="8"/>
        <v>0</v>
      </c>
      <c r="O441" s="194">
        <f t="shared" si="9"/>
        <v>0</v>
      </c>
    </row>
    <row r="442">
      <c r="C442" s="189" t="str">
        <f t="array" ref="C442">IF(B442="","",XLOOKUP(B442,DATOS!D443:D1000,DATOS!C443:C1000,0,0,1))</f>
        <v/>
      </c>
      <c r="D442" s="189" t="str">
        <f>IF(B442="","", SUMIFS(COMPRAS!$G$5:$G1000,COMPRAS!$E$5:$E1000,B442))</f>
        <v/>
      </c>
      <c r="E442" s="189" t="str">
        <f>IF(C442="","", SUMIFS(VENTAS!$F$5:$F1000,VENTAS!$D$5:$D1000,B442))</f>
        <v/>
      </c>
      <c r="F442" s="189" t="str">
        <f t="shared" si="3"/>
        <v/>
      </c>
      <c r="G442" s="189" t="str">
        <f>IF(B442="","",COUNTIFS(COMPRAS!$E$5:$E1000,B442))</f>
        <v/>
      </c>
      <c r="H442" s="304"/>
      <c r="I442" s="194" t="str">
        <f>IFERROR(IF(B442="","",AVERAGEIFS(VENTAS!$G$5:$G1000,VENTAS!$D$5:$D1000,B442)),0)</f>
        <v/>
      </c>
      <c r="J442" s="194" t="str">
        <f>IFERROR(IF(C442="","",AVERAGEIFS(COMPRAS!$T$5:$T1000,COMPRAS!$E$5:$E1000,B442)),0)</f>
        <v/>
      </c>
      <c r="K442" s="194">
        <f t="shared" si="5"/>
        <v>0</v>
      </c>
      <c r="L442" s="194" t="str">
        <f t="shared" si="6"/>
        <v/>
      </c>
      <c r="M442" s="304" t="str">
        <f t="shared" si="7"/>
        <v/>
      </c>
      <c r="N442" s="194">
        <f t="shared" si="8"/>
        <v>0</v>
      </c>
      <c r="O442" s="194">
        <f t="shared" si="9"/>
        <v>0</v>
      </c>
    </row>
    <row r="443">
      <c r="C443" s="189" t="str">
        <f t="array" ref="C443">IF(B443="","",XLOOKUP(B443,DATOS!D444:D1000,DATOS!C444:C1000,0,0,1))</f>
        <v/>
      </c>
      <c r="D443" s="189" t="str">
        <f>IF(B443="","", SUMIFS(COMPRAS!$G$5:$G1000,COMPRAS!$E$5:$E1000,B443))</f>
        <v/>
      </c>
      <c r="E443" s="189" t="str">
        <f>IF(C443="","", SUMIFS(VENTAS!$F$5:$F1000,VENTAS!$D$5:$D1000,B443))</f>
        <v/>
      </c>
      <c r="F443" s="189" t="str">
        <f t="shared" si="3"/>
        <v/>
      </c>
      <c r="G443" s="189" t="str">
        <f>IF(B443="","",COUNTIFS(COMPRAS!$E$5:$E1000,B443))</f>
        <v/>
      </c>
      <c r="H443" s="304"/>
      <c r="I443" s="194" t="str">
        <f>IFERROR(IF(B443="","",AVERAGEIFS(VENTAS!$G$5:$G1000,VENTAS!$D$5:$D1000,B443)),0)</f>
        <v/>
      </c>
      <c r="J443" s="194" t="str">
        <f>IFERROR(IF(C443="","",AVERAGEIFS(COMPRAS!$T$5:$T1000,COMPRAS!$E$5:$E1000,B443)),0)</f>
        <v/>
      </c>
      <c r="K443" s="194">
        <f t="shared" si="5"/>
        <v>0</v>
      </c>
      <c r="L443" s="194" t="str">
        <f t="shared" si="6"/>
        <v/>
      </c>
      <c r="M443" s="304" t="str">
        <f t="shared" si="7"/>
        <v/>
      </c>
      <c r="N443" s="194">
        <f t="shared" si="8"/>
        <v>0</v>
      </c>
      <c r="O443" s="194">
        <f t="shared" si="9"/>
        <v>0</v>
      </c>
    </row>
    <row r="444">
      <c r="C444" s="189" t="str">
        <f t="array" ref="C444">IF(B444="","",XLOOKUP(B444,DATOS!D445:D1000,DATOS!C445:C1000,0,0,1))</f>
        <v/>
      </c>
      <c r="D444" s="189" t="str">
        <f>IF(B444="","", SUMIFS(COMPRAS!$G$5:$G1000,COMPRAS!$E$5:$E1000,B444))</f>
        <v/>
      </c>
      <c r="E444" s="189" t="str">
        <f>IF(C444="","", SUMIFS(VENTAS!$F$5:$F1000,VENTAS!$D$5:$D1000,B444))</f>
        <v/>
      </c>
      <c r="F444" s="189" t="str">
        <f t="shared" si="3"/>
        <v/>
      </c>
      <c r="G444" s="189" t="str">
        <f>IF(B444="","",COUNTIFS(COMPRAS!$E$5:$E1000,B444))</f>
        <v/>
      </c>
      <c r="H444" s="304"/>
      <c r="I444" s="194" t="str">
        <f>IFERROR(IF(B444="","",AVERAGEIFS(VENTAS!$G$5:$G1000,VENTAS!$D$5:$D1000,B444)),0)</f>
        <v/>
      </c>
      <c r="J444" s="194" t="str">
        <f>IFERROR(IF(C444="","",AVERAGEIFS(COMPRAS!$T$5:$T1000,COMPRAS!$E$5:$E1000,B444)),0)</f>
        <v/>
      </c>
      <c r="K444" s="194">
        <f t="shared" si="5"/>
        <v>0</v>
      </c>
      <c r="L444" s="194" t="str">
        <f t="shared" si="6"/>
        <v/>
      </c>
      <c r="M444" s="304" t="str">
        <f t="shared" si="7"/>
        <v/>
      </c>
      <c r="N444" s="194">
        <f t="shared" si="8"/>
        <v>0</v>
      </c>
      <c r="O444" s="194">
        <f t="shared" si="9"/>
        <v>0</v>
      </c>
    </row>
    <row r="445">
      <c r="C445" s="189" t="str">
        <f t="array" ref="C445">IF(B445="","",XLOOKUP(B445,DATOS!D446:D1000,DATOS!C446:C1000,0,0,1))</f>
        <v/>
      </c>
      <c r="D445" s="189" t="str">
        <f>IF(B445="","", SUMIFS(COMPRAS!$G$5:$G1000,COMPRAS!$E$5:$E1000,B445))</f>
        <v/>
      </c>
      <c r="E445" s="189" t="str">
        <f>IF(C445="","", SUMIFS(VENTAS!$F$5:$F1000,VENTAS!$D$5:$D1000,B445))</f>
        <v/>
      </c>
      <c r="F445" s="189" t="str">
        <f t="shared" si="3"/>
        <v/>
      </c>
      <c r="G445" s="189" t="str">
        <f>IF(B445="","",COUNTIFS(COMPRAS!$E$5:$E1000,B445))</f>
        <v/>
      </c>
      <c r="H445" s="304"/>
      <c r="I445" s="194" t="str">
        <f>IFERROR(IF(B445="","",AVERAGEIFS(VENTAS!$G$5:$G1000,VENTAS!$D$5:$D1000,B445)),0)</f>
        <v/>
      </c>
      <c r="J445" s="194" t="str">
        <f>IFERROR(IF(C445="","",AVERAGEIFS(COMPRAS!$T$5:$T1000,COMPRAS!$E$5:$E1000,B445)),0)</f>
        <v/>
      </c>
      <c r="K445" s="194">
        <f t="shared" si="5"/>
        <v>0</v>
      </c>
      <c r="L445" s="194" t="str">
        <f t="shared" si="6"/>
        <v/>
      </c>
      <c r="M445" s="304" t="str">
        <f t="shared" si="7"/>
        <v/>
      </c>
      <c r="N445" s="194">
        <f t="shared" si="8"/>
        <v>0</v>
      </c>
      <c r="O445" s="194">
        <f t="shared" si="9"/>
        <v>0</v>
      </c>
    </row>
    <row r="446">
      <c r="C446" s="189" t="str">
        <f t="array" ref="C446">IF(B446="","",XLOOKUP(B446,DATOS!D447:D1000,DATOS!C447:C1000,0,0,1))</f>
        <v/>
      </c>
      <c r="D446" s="189" t="str">
        <f>IF(B446="","", SUMIFS(COMPRAS!$G$5:$G1000,COMPRAS!$E$5:$E1000,B446))</f>
        <v/>
      </c>
      <c r="E446" s="189" t="str">
        <f>IF(C446="","", SUMIFS(VENTAS!$F$5:$F1000,VENTAS!$D$5:$D1000,B446))</f>
        <v/>
      </c>
      <c r="F446" s="189" t="str">
        <f t="shared" si="3"/>
        <v/>
      </c>
      <c r="G446" s="189" t="str">
        <f>IF(B446="","",COUNTIFS(COMPRAS!$E$5:$E1000,B446))</f>
        <v/>
      </c>
      <c r="H446" s="304"/>
      <c r="I446" s="194" t="str">
        <f>IFERROR(IF(B446="","",AVERAGEIFS(VENTAS!$G$5:$G1000,VENTAS!$D$5:$D1000,B446)),0)</f>
        <v/>
      </c>
      <c r="J446" s="194" t="str">
        <f>IFERROR(IF(C446="","",AVERAGEIFS(COMPRAS!$T$5:$T1000,COMPRAS!$E$5:$E1000,B446)),0)</f>
        <v/>
      </c>
      <c r="K446" s="194">
        <f t="shared" si="5"/>
        <v>0</v>
      </c>
      <c r="L446" s="194" t="str">
        <f t="shared" si="6"/>
        <v/>
      </c>
      <c r="M446" s="304" t="str">
        <f t="shared" si="7"/>
        <v/>
      </c>
      <c r="N446" s="194">
        <f t="shared" si="8"/>
        <v>0</v>
      </c>
      <c r="O446" s="194">
        <f t="shared" si="9"/>
        <v>0</v>
      </c>
    </row>
    <row r="447">
      <c r="C447" s="189" t="str">
        <f t="array" ref="C447">IF(B447="","",XLOOKUP(B447,DATOS!D448:D1000,DATOS!C448:C1000,0,0,1))</f>
        <v/>
      </c>
      <c r="D447" s="189" t="str">
        <f>IF(B447="","", SUMIFS(COMPRAS!$G$5:$G1000,COMPRAS!$E$5:$E1000,B447))</f>
        <v/>
      </c>
      <c r="E447" s="189" t="str">
        <f>IF(C447="","", SUMIFS(VENTAS!$F$5:$F1000,VENTAS!$D$5:$D1000,B447))</f>
        <v/>
      </c>
      <c r="F447" s="189" t="str">
        <f t="shared" si="3"/>
        <v/>
      </c>
      <c r="G447" s="189" t="str">
        <f>IF(B447="","",COUNTIFS(COMPRAS!$E$5:$E1000,B447))</f>
        <v/>
      </c>
      <c r="H447" s="304"/>
      <c r="I447" s="194" t="str">
        <f>IFERROR(IF(B447="","",AVERAGEIFS(VENTAS!$G$5:$G1000,VENTAS!$D$5:$D1000,B447)),0)</f>
        <v/>
      </c>
      <c r="J447" s="194" t="str">
        <f>IFERROR(IF(C447="","",AVERAGEIFS(COMPRAS!$T$5:$T1000,COMPRAS!$E$5:$E1000,B447)),0)</f>
        <v/>
      </c>
      <c r="K447" s="194">
        <f t="shared" si="5"/>
        <v>0</v>
      </c>
      <c r="L447" s="194" t="str">
        <f t="shared" si="6"/>
        <v/>
      </c>
      <c r="M447" s="304" t="str">
        <f t="shared" si="7"/>
        <v/>
      </c>
      <c r="N447" s="194">
        <f t="shared" si="8"/>
        <v>0</v>
      </c>
      <c r="O447" s="194">
        <f t="shared" si="9"/>
        <v>0</v>
      </c>
    </row>
    <row r="448">
      <c r="C448" s="189" t="str">
        <f t="array" ref="C448">IF(B448="","",XLOOKUP(B448,DATOS!D449:D1000,DATOS!C449:C1000,0,0,1))</f>
        <v/>
      </c>
      <c r="D448" s="189" t="str">
        <f>IF(B448="","", SUMIFS(COMPRAS!$G$5:$G1000,COMPRAS!$E$5:$E1000,B448))</f>
        <v/>
      </c>
      <c r="E448" s="189" t="str">
        <f>IF(C448="","", SUMIFS(VENTAS!$F$5:$F1000,VENTAS!$D$5:$D1000,B448))</f>
        <v/>
      </c>
      <c r="F448" s="189" t="str">
        <f t="shared" si="3"/>
        <v/>
      </c>
      <c r="G448" s="189" t="str">
        <f>IF(B448="","",COUNTIFS(COMPRAS!$E$5:$E1000,B448))</f>
        <v/>
      </c>
      <c r="H448" s="304"/>
      <c r="I448" s="194" t="str">
        <f>IFERROR(IF(B448="","",AVERAGEIFS(VENTAS!$G$5:$G1000,VENTAS!$D$5:$D1000,B448)),0)</f>
        <v/>
      </c>
      <c r="J448" s="194" t="str">
        <f>IFERROR(IF(C448="","",AVERAGEIFS(COMPRAS!$T$5:$T1000,COMPRAS!$E$5:$E1000,B448)),0)</f>
        <v/>
      </c>
      <c r="K448" s="194">
        <f t="shared" si="5"/>
        <v>0</v>
      </c>
      <c r="L448" s="194" t="str">
        <f t="shared" si="6"/>
        <v/>
      </c>
      <c r="M448" s="304" t="str">
        <f t="shared" si="7"/>
        <v/>
      </c>
      <c r="N448" s="194">
        <f t="shared" si="8"/>
        <v>0</v>
      </c>
      <c r="O448" s="194">
        <f t="shared" si="9"/>
        <v>0</v>
      </c>
    </row>
    <row r="449">
      <c r="C449" s="189" t="str">
        <f t="array" ref="C449">IF(B449="","",XLOOKUP(B449,DATOS!D450:D1000,DATOS!C450:C1000,0,0,1))</f>
        <v/>
      </c>
      <c r="D449" s="189" t="str">
        <f>IF(B449="","", SUMIFS(COMPRAS!$G$5:$G1000,COMPRAS!$E$5:$E1000,B449))</f>
        <v/>
      </c>
      <c r="E449" s="189" t="str">
        <f>IF(C449="","", SUMIFS(VENTAS!$F$5:$F1000,VENTAS!$D$5:$D1000,B449))</f>
        <v/>
      </c>
      <c r="F449" s="189" t="str">
        <f t="shared" si="3"/>
        <v/>
      </c>
      <c r="G449" s="189" t="str">
        <f>IF(B449="","",COUNTIFS(COMPRAS!$E$5:$E1000,B449))</f>
        <v/>
      </c>
      <c r="H449" s="304"/>
      <c r="I449" s="194" t="str">
        <f>IFERROR(IF(B449="","",AVERAGEIFS(VENTAS!$G$5:$G1000,VENTAS!$D$5:$D1000,B449)),0)</f>
        <v/>
      </c>
      <c r="J449" s="194" t="str">
        <f>IFERROR(IF(C449="","",AVERAGEIFS(COMPRAS!$T$5:$T1000,COMPRAS!$E$5:$E1000,B449)),0)</f>
        <v/>
      </c>
      <c r="K449" s="194">
        <f t="shared" si="5"/>
        <v>0</v>
      </c>
      <c r="L449" s="194" t="str">
        <f t="shared" si="6"/>
        <v/>
      </c>
      <c r="M449" s="304" t="str">
        <f t="shared" si="7"/>
        <v/>
      </c>
      <c r="N449" s="194">
        <f t="shared" si="8"/>
        <v>0</v>
      </c>
      <c r="O449" s="194">
        <f t="shared" si="9"/>
        <v>0</v>
      </c>
    </row>
    <row r="450">
      <c r="C450" s="189" t="str">
        <f t="array" ref="C450">IF(B450="","",XLOOKUP(B450,DATOS!D451:D1000,DATOS!C451:C1000,0,0,1))</f>
        <v/>
      </c>
      <c r="D450" s="189" t="str">
        <f>IF(B450="","", SUMIFS(COMPRAS!$G$5:$G1000,COMPRAS!$E$5:$E1000,B450))</f>
        <v/>
      </c>
      <c r="E450" s="189" t="str">
        <f>IF(C450="","", SUMIFS(VENTAS!$F$5:$F1000,VENTAS!$D$5:$D1000,B450))</f>
        <v/>
      </c>
      <c r="F450" s="189" t="str">
        <f t="shared" si="3"/>
        <v/>
      </c>
      <c r="G450" s="189" t="str">
        <f>IF(B450="","",COUNTIFS(COMPRAS!$E$5:$E1000,B450))</f>
        <v/>
      </c>
      <c r="H450" s="304"/>
      <c r="I450" s="194" t="str">
        <f>IFERROR(IF(B450="","",AVERAGEIFS(VENTAS!$G$5:$G1000,VENTAS!$D$5:$D1000,B450)),0)</f>
        <v/>
      </c>
      <c r="J450" s="194" t="str">
        <f>IFERROR(IF(C450="","",AVERAGEIFS(COMPRAS!$T$5:$T1000,COMPRAS!$E$5:$E1000,B450)),0)</f>
        <v/>
      </c>
      <c r="K450" s="194">
        <f t="shared" si="5"/>
        <v>0</v>
      </c>
      <c r="L450" s="194" t="str">
        <f t="shared" si="6"/>
        <v/>
      </c>
      <c r="M450" s="304" t="str">
        <f t="shared" si="7"/>
        <v/>
      </c>
      <c r="N450" s="194">
        <f t="shared" si="8"/>
        <v>0</v>
      </c>
      <c r="O450" s="194">
        <f t="shared" si="9"/>
        <v>0</v>
      </c>
    </row>
    <row r="451">
      <c r="C451" s="189" t="str">
        <f t="array" ref="C451">IF(B451="","",XLOOKUP(B451,DATOS!D452:D1000,DATOS!C452:C1000,0,0,1))</f>
        <v/>
      </c>
      <c r="D451" s="189" t="str">
        <f>IF(B451="","", SUMIFS(COMPRAS!$G$5:$G1000,COMPRAS!$E$5:$E1000,B451))</f>
        <v/>
      </c>
      <c r="E451" s="189" t="str">
        <f>IF(C451="","", SUMIFS(VENTAS!$F$5:$F1000,VENTAS!$D$5:$D1000,B451))</f>
        <v/>
      </c>
      <c r="F451" s="189" t="str">
        <f t="shared" si="3"/>
        <v/>
      </c>
      <c r="G451" s="189" t="str">
        <f>IF(B451="","",COUNTIFS(COMPRAS!$E$5:$E1000,B451))</f>
        <v/>
      </c>
      <c r="H451" s="304"/>
      <c r="I451" s="194" t="str">
        <f>IFERROR(IF(B451="","",AVERAGEIFS(VENTAS!$G$5:$G1000,VENTAS!$D$5:$D1000,B451)),0)</f>
        <v/>
      </c>
      <c r="J451" s="194" t="str">
        <f>IFERROR(IF(C451="","",AVERAGEIFS(COMPRAS!$T$5:$T1000,COMPRAS!$E$5:$E1000,B451)),0)</f>
        <v/>
      </c>
      <c r="K451" s="194">
        <f t="shared" si="5"/>
        <v>0</v>
      </c>
      <c r="L451" s="194" t="str">
        <f t="shared" si="6"/>
        <v/>
      </c>
      <c r="M451" s="304" t="str">
        <f t="shared" si="7"/>
        <v/>
      </c>
      <c r="N451" s="194">
        <f t="shared" si="8"/>
        <v>0</v>
      </c>
      <c r="O451" s="194">
        <f t="shared" si="9"/>
        <v>0</v>
      </c>
    </row>
    <row r="452">
      <c r="C452" s="189" t="str">
        <f t="array" ref="C452">IF(B452="","",XLOOKUP(B452,DATOS!D453:D1000,DATOS!C453:C1000,0,0,1))</f>
        <v/>
      </c>
      <c r="D452" s="189" t="str">
        <f>IF(B452="","", SUMIFS(COMPRAS!$G$5:$G1000,COMPRAS!$E$5:$E1000,B452))</f>
        <v/>
      </c>
      <c r="E452" s="189" t="str">
        <f>IF(C452="","", SUMIFS(VENTAS!$F$5:$F1000,VENTAS!$D$5:$D1000,B452))</f>
        <v/>
      </c>
      <c r="F452" s="189" t="str">
        <f t="shared" si="3"/>
        <v/>
      </c>
      <c r="G452" s="189" t="str">
        <f>IF(B452="","",COUNTIFS(COMPRAS!$E$5:$E1000,B452))</f>
        <v/>
      </c>
      <c r="H452" s="304"/>
      <c r="I452" s="194" t="str">
        <f>IFERROR(IF(B452="","",AVERAGEIFS(VENTAS!$G$5:$G1000,VENTAS!$D$5:$D1000,B452)),0)</f>
        <v/>
      </c>
      <c r="J452" s="194" t="str">
        <f>IFERROR(IF(C452="","",AVERAGEIFS(COMPRAS!$T$5:$T1000,COMPRAS!$E$5:$E1000,B452)),0)</f>
        <v/>
      </c>
      <c r="K452" s="194">
        <f t="shared" si="5"/>
        <v>0</v>
      </c>
      <c r="L452" s="194" t="str">
        <f t="shared" si="6"/>
        <v/>
      </c>
      <c r="M452" s="304" t="str">
        <f t="shared" si="7"/>
        <v/>
      </c>
      <c r="N452" s="194">
        <f t="shared" si="8"/>
        <v>0</v>
      </c>
      <c r="O452" s="194">
        <f t="shared" si="9"/>
        <v>0</v>
      </c>
    </row>
    <row r="453">
      <c r="C453" s="189" t="str">
        <f t="array" ref="C453">IF(B453="","",XLOOKUP(B453,DATOS!D454:D1000,DATOS!C454:C1000,0,0,1))</f>
        <v/>
      </c>
      <c r="D453" s="189" t="str">
        <f>IF(B453="","", SUMIFS(COMPRAS!$G$5:$G1000,COMPRAS!$E$5:$E1000,B453))</f>
        <v/>
      </c>
      <c r="E453" s="189" t="str">
        <f>IF(C453="","", SUMIFS(VENTAS!$F$5:$F1000,VENTAS!$D$5:$D1000,B453))</f>
        <v/>
      </c>
      <c r="F453" s="189" t="str">
        <f t="shared" si="3"/>
        <v/>
      </c>
      <c r="G453" s="189" t="str">
        <f>IF(B453="","",COUNTIFS(COMPRAS!$E$5:$E1000,B453))</f>
        <v/>
      </c>
      <c r="H453" s="304"/>
      <c r="I453" s="194" t="str">
        <f>IFERROR(IF(B453="","",AVERAGEIFS(VENTAS!$G$5:$G1000,VENTAS!$D$5:$D1000,B453)),0)</f>
        <v/>
      </c>
      <c r="J453" s="194" t="str">
        <f>IFERROR(IF(C453="","",AVERAGEIFS(COMPRAS!$T$5:$T1000,COMPRAS!$E$5:$E1000,B453)),0)</f>
        <v/>
      </c>
      <c r="K453" s="194">
        <f t="shared" si="5"/>
        <v>0</v>
      </c>
      <c r="L453" s="194" t="str">
        <f t="shared" si="6"/>
        <v/>
      </c>
      <c r="M453" s="304" t="str">
        <f t="shared" si="7"/>
        <v/>
      </c>
      <c r="N453" s="194">
        <f t="shared" si="8"/>
        <v>0</v>
      </c>
      <c r="O453" s="194">
        <f t="shared" si="9"/>
        <v>0</v>
      </c>
    </row>
    <row r="454">
      <c r="C454" s="189" t="str">
        <f t="array" ref="C454">IF(B454="","",XLOOKUP(B454,DATOS!D455:D1000,DATOS!C455:C1000,0,0,1))</f>
        <v/>
      </c>
      <c r="D454" s="189" t="str">
        <f>IF(B454="","", SUMIFS(COMPRAS!$G$5:$G1000,COMPRAS!$E$5:$E1000,B454))</f>
        <v/>
      </c>
      <c r="E454" s="189" t="str">
        <f>IF(C454="","", SUMIFS(VENTAS!$F$5:$F1000,VENTAS!$D$5:$D1000,B454))</f>
        <v/>
      </c>
      <c r="F454" s="189" t="str">
        <f t="shared" si="3"/>
        <v/>
      </c>
      <c r="G454" s="189" t="str">
        <f>IF(B454="","",COUNTIFS(COMPRAS!$E$5:$E1000,B454))</f>
        <v/>
      </c>
      <c r="H454" s="304"/>
      <c r="I454" s="194" t="str">
        <f>IFERROR(IF(B454="","",AVERAGEIFS(VENTAS!$G$5:$G1000,VENTAS!$D$5:$D1000,B454)),0)</f>
        <v/>
      </c>
      <c r="J454" s="194" t="str">
        <f>IFERROR(IF(C454="","",AVERAGEIFS(COMPRAS!$T$5:$T1000,COMPRAS!$E$5:$E1000,B454)),0)</f>
        <v/>
      </c>
      <c r="K454" s="194">
        <f t="shared" si="5"/>
        <v>0</v>
      </c>
      <c r="L454" s="194" t="str">
        <f t="shared" si="6"/>
        <v/>
      </c>
      <c r="M454" s="304" t="str">
        <f t="shared" si="7"/>
        <v/>
      </c>
      <c r="N454" s="194">
        <f t="shared" si="8"/>
        <v>0</v>
      </c>
      <c r="O454" s="194">
        <f t="shared" si="9"/>
        <v>0</v>
      </c>
    </row>
    <row r="455">
      <c r="C455" s="189" t="str">
        <f t="array" ref="C455">IF(B455="","",XLOOKUP(B455,DATOS!D456:D1000,DATOS!C456:C1000,0,0,1))</f>
        <v/>
      </c>
      <c r="D455" s="189" t="str">
        <f>IF(B455="","", SUMIFS(COMPRAS!$G$5:$G1000,COMPRAS!$E$5:$E1000,B455))</f>
        <v/>
      </c>
      <c r="E455" s="189" t="str">
        <f>IF(C455="","", SUMIFS(VENTAS!$F$5:$F1000,VENTAS!$D$5:$D1000,B455))</f>
        <v/>
      </c>
      <c r="F455" s="189" t="str">
        <f t="shared" si="3"/>
        <v/>
      </c>
      <c r="G455" s="189" t="str">
        <f>IF(B455="","",COUNTIFS(COMPRAS!$E$5:$E1000,B455))</f>
        <v/>
      </c>
      <c r="H455" s="304"/>
      <c r="I455" s="194" t="str">
        <f>IFERROR(IF(B455="","",AVERAGEIFS(VENTAS!$G$5:$G1000,VENTAS!$D$5:$D1000,B455)),0)</f>
        <v/>
      </c>
      <c r="J455" s="194" t="str">
        <f>IFERROR(IF(C455="","",AVERAGEIFS(COMPRAS!$T$5:$T1000,COMPRAS!$E$5:$E1000,B455)),0)</f>
        <v/>
      </c>
      <c r="K455" s="194">
        <f t="shared" si="5"/>
        <v>0</v>
      </c>
      <c r="L455" s="194" t="str">
        <f t="shared" si="6"/>
        <v/>
      </c>
      <c r="M455" s="304" t="str">
        <f t="shared" si="7"/>
        <v/>
      </c>
      <c r="N455" s="194">
        <f t="shared" si="8"/>
        <v>0</v>
      </c>
      <c r="O455" s="194">
        <f t="shared" si="9"/>
        <v>0</v>
      </c>
    </row>
    <row r="456">
      <c r="C456" s="189" t="str">
        <f t="array" ref="C456">IF(B456="","",XLOOKUP(B456,DATOS!D457:D1000,DATOS!C457:C1000,0,0,1))</f>
        <v/>
      </c>
      <c r="D456" s="189" t="str">
        <f>IF(B456="","", SUMIFS(COMPRAS!$G$5:$G1000,COMPRAS!$E$5:$E1000,B456))</f>
        <v/>
      </c>
      <c r="E456" s="189" t="str">
        <f>IF(C456="","", SUMIFS(VENTAS!$F$5:$F1000,VENTAS!$D$5:$D1000,B456))</f>
        <v/>
      </c>
      <c r="F456" s="189" t="str">
        <f t="shared" si="3"/>
        <v/>
      </c>
      <c r="G456" s="189" t="str">
        <f>IF(B456="","",COUNTIFS(COMPRAS!$E$5:$E1000,B456))</f>
        <v/>
      </c>
      <c r="H456" s="304"/>
      <c r="I456" s="194" t="str">
        <f>IFERROR(IF(B456="","",AVERAGEIFS(VENTAS!$G$5:$G1000,VENTAS!$D$5:$D1000,B456)),0)</f>
        <v/>
      </c>
      <c r="J456" s="194" t="str">
        <f>IFERROR(IF(C456="","",AVERAGEIFS(COMPRAS!$T$5:$T1000,COMPRAS!$E$5:$E1000,B456)),0)</f>
        <v/>
      </c>
      <c r="K456" s="194">
        <f t="shared" si="5"/>
        <v>0</v>
      </c>
      <c r="L456" s="194" t="str">
        <f t="shared" si="6"/>
        <v/>
      </c>
      <c r="M456" s="304" t="str">
        <f t="shared" si="7"/>
        <v/>
      </c>
      <c r="N456" s="194">
        <f t="shared" si="8"/>
        <v>0</v>
      </c>
      <c r="O456" s="194">
        <f t="shared" si="9"/>
        <v>0</v>
      </c>
    </row>
    <row r="457">
      <c r="C457" s="189" t="str">
        <f t="array" ref="C457">IF(B457="","",XLOOKUP(B457,DATOS!D458:D1000,DATOS!C458:C1000,0,0,1))</f>
        <v/>
      </c>
      <c r="D457" s="189" t="str">
        <f>IF(B457="","", SUMIFS(COMPRAS!$G$5:$G1000,COMPRAS!$E$5:$E1000,B457))</f>
        <v/>
      </c>
      <c r="E457" s="189" t="str">
        <f>IF(C457="","", SUMIFS(VENTAS!$F$5:$F1000,VENTAS!$D$5:$D1000,B457))</f>
        <v/>
      </c>
      <c r="F457" s="189" t="str">
        <f t="shared" si="3"/>
        <v/>
      </c>
      <c r="G457" s="189" t="str">
        <f>IF(B457="","",COUNTIFS(COMPRAS!$E$5:$E1000,B457))</f>
        <v/>
      </c>
      <c r="H457" s="304"/>
      <c r="I457" s="194" t="str">
        <f>IFERROR(IF(B457="","",AVERAGEIFS(VENTAS!$G$5:$G1000,VENTAS!$D$5:$D1000,B457)),0)</f>
        <v/>
      </c>
      <c r="J457" s="194" t="str">
        <f>IFERROR(IF(C457="","",AVERAGEIFS(COMPRAS!$T$5:$T1000,COMPRAS!$E$5:$E1000,B457)),0)</f>
        <v/>
      </c>
      <c r="K457" s="194">
        <f t="shared" si="5"/>
        <v>0</v>
      </c>
      <c r="L457" s="194" t="str">
        <f t="shared" si="6"/>
        <v/>
      </c>
      <c r="M457" s="304" t="str">
        <f t="shared" si="7"/>
        <v/>
      </c>
      <c r="N457" s="194">
        <f t="shared" si="8"/>
        <v>0</v>
      </c>
      <c r="O457" s="194">
        <f t="shared" si="9"/>
        <v>0</v>
      </c>
    </row>
    <row r="458">
      <c r="C458" s="189" t="str">
        <f t="array" ref="C458">IF(B458="","",XLOOKUP(B458,DATOS!D459:D1000,DATOS!C459:C1000,0,0,1))</f>
        <v/>
      </c>
      <c r="D458" s="189" t="str">
        <f>IF(B458="","", SUMIFS(COMPRAS!$G$5:$G1000,COMPRAS!$E$5:$E1000,B458))</f>
        <v/>
      </c>
      <c r="E458" s="189" t="str">
        <f>IF(C458="","", SUMIFS(VENTAS!$F$5:$F1000,VENTAS!$D$5:$D1000,B458))</f>
        <v/>
      </c>
      <c r="F458" s="189" t="str">
        <f t="shared" si="3"/>
        <v/>
      </c>
      <c r="G458" s="189" t="str">
        <f>IF(B458="","",COUNTIFS(COMPRAS!$E$5:$E1000,B458))</f>
        <v/>
      </c>
      <c r="H458" s="304"/>
      <c r="I458" s="194" t="str">
        <f>IFERROR(IF(B458="","",AVERAGEIFS(VENTAS!$G$5:$G1000,VENTAS!$D$5:$D1000,B458)),0)</f>
        <v/>
      </c>
      <c r="J458" s="194" t="str">
        <f>IFERROR(IF(C458="","",AVERAGEIFS(COMPRAS!$T$5:$T1000,COMPRAS!$E$5:$E1000,B458)),0)</f>
        <v/>
      </c>
      <c r="K458" s="194">
        <f t="shared" si="5"/>
        <v>0</v>
      </c>
      <c r="L458" s="194" t="str">
        <f t="shared" si="6"/>
        <v/>
      </c>
      <c r="M458" s="304" t="str">
        <f t="shared" si="7"/>
        <v/>
      </c>
      <c r="N458" s="194">
        <f t="shared" si="8"/>
        <v>0</v>
      </c>
      <c r="O458" s="194">
        <f t="shared" si="9"/>
        <v>0</v>
      </c>
    </row>
    <row r="459">
      <c r="C459" s="189" t="str">
        <f t="array" ref="C459">IF(B459="","",XLOOKUP(B459,DATOS!D460:D1000,DATOS!C460:C1000,0,0,1))</f>
        <v/>
      </c>
      <c r="D459" s="189" t="str">
        <f>IF(B459="","", SUMIFS(COMPRAS!$G$5:$G1000,COMPRAS!$E$5:$E1000,B459))</f>
        <v/>
      </c>
      <c r="E459" s="189" t="str">
        <f>IF(C459="","", SUMIFS(VENTAS!$F$5:$F1000,VENTAS!$D$5:$D1000,B459))</f>
        <v/>
      </c>
      <c r="F459" s="189" t="str">
        <f t="shared" si="3"/>
        <v/>
      </c>
      <c r="G459" s="189" t="str">
        <f>IF(B459="","",COUNTIFS(COMPRAS!$E$5:$E1000,B459))</f>
        <v/>
      </c>
      <c r="H459" s="304"/>
      <c r="I459" s="194" t="str">
        <f>IFERROR(IF(B459="","",AVERAGEIFS(VENTAS!$G$5:$G1000,VENTAS!$D$5:$D1000,B459)),0)</f>
        <v/>
      </c>
      <c r="J459" s="194" t="str">
        <f>IFERROR(IF(C459="","",AVERAGEIFS(COMPRAS!$T$5:$T1000,COMPRAS!$E$5:$E1000,B459)),0)</f>
        <v/>
      </c>
      <c r="K459" s="194">
        <f t="shared" si="5"/>
        <v>0</v>
      </c>
      <c r="L459" s="194" t="str">
        <f t="shared" si="6"/>
        <v/>
      </c>
      <c r="M459" s="304" t="str">
        <f t="shared" si="7"/>
        <v/>
      </c>
      <c r="N459" s="194">
        <f t="shared" si="8"/>
        <v>0</v>
      </c>
      <c r="O459" s="194">
        <f t="shared" si="9"/>
        <v>0</v>
      </c>
    </row>
    <row r="460">
      <c r="C460" s="189" t="str">
        <f t="array" ref="C460">IF(B460="","",XLOOKUP(B460,DATOS!D461:D1000,DATOS!C461:C1000,0,0,1))</f>
        <v/>
      </c>
      <c r="D460" s="189" t="str">
        <f>IF(B460="","", SUMIFS(COMPRAS!$G$5:$G1000,COMPRAS!$E$5:$E1000,B460))</f>
        <v/>
      </c>
      <c r="E460" s="189" t="str">
        <f>IF(C460="","", SUMIFS(VENTAS!$F$5:$F1000,VENTAS!$D$5:$D1000,B460))</f>
        <v/>
      </c>
      <c r="F460" s="189" t="str">
        <f t="shared" si="3"/>
        <v/>
      </c>
      <c r="G460" s="189" t="str">
        <f>IF(B460="","",COUNTIFS(COMPRAS!$E$5:$E1000,B460))</f>
        <v/>
      </c>
      <c r="H460" s="304"/>
      <c r="I460" s="194" t="str">
        <f>IFERROR(IF(B460="","",AVERAGEIFS(VENTAS!$G$5:$G1000,VENTAS!$D$5:$D1000,B460)),0)</f>
        <v/>
      </c>
      <c r="J460" s="194" t="str">
        <f>IFERROR(IF(C460="","",AVERAGEIFS(COMPRAS!$T$5:$T1000,COMPRAS!$E$5:$E1000,B460)),0)</f>
        <v/>
      </c>
      <c r="K460" s="194">
        <f t="shared" si="5"/>
        <v>0</v>
      </c>
      <c r="L460" s="194" t="str">
        <f t="shared" si="6"/>
        <v/>
      </c>
      <c r="M460" s="304" t="str">
        <f t="shared" si="7"/>
        <v/>
      </c>
      <c r="N460" s="194">
        <f t="shared" si="8"/>
        <v>0</v>
      </c>
      <c r="O460" s="194">
        <f t="shared" si="9"/>
        <v>0</v>
      </c>
    </row>
    <row r="461">
      <c r="C461" s="189" t="str">
        <f t="array" ref="C461">IF(B461="","",XLOOKUP(B461,DATOS!D462:D1000,DATOS!C462:C1000,0,0,1))</f>
        <v/>
      </c>
      <c r="D461" s="189" t="str">
        <f>IF(B461="","", SUMIFS(COMPRAS!$G$5:$G1000,COMPRAS!$E$5:$E1000,B461))</f>
        <v/>
      </c>
      <c r="E461" s="189" t="str">
        <f>IF(C461="","", SUMIFS(VENTAS!$F$5:$F1000,VENTAS!$D$5:$D1000,B461))</f>
        <v/>
      </c>
      <c r="F461" s="189" t="str">
        <f t="shared" si="3"/>
        <v/>
      </c>
      <c r="G461" s="189" t="str">
        <f>IF(B461="","",COUNTIFS(COMPRAS!$E$5:$E1000,B461))</f>
        <v/>
      </c>
      <c r="H461" s="304"/>
      <c r="I461" s="194" t="str">
        <f>IFERROR(IF(B461="","",AVERAGEIFS(VENTAS!$G$5:$G1000,VENTAS!$D$5:$D1000,B461)),0)</f>
        <v/>
      </c>
      <c r="J461" s="194" t="str">
        <f>IFERROR(IF(C461="","",AVERAGEIFS(COMPRAS!$T$5:$T1000,COMPRAS!$E$5:$E1000,B461)),0)</f>
        <v/>
      </c>
      <c r="K461" s="194">
        <f t="shared" si="5"/>
        <v>0</v>
      </c>
      <c r="L461" s="194" t="str">
        <f t="shared" si="6"/>
        <v/>
      </c>
      <c r="M461" s="304" t="str">
        <f t="shared" si="7"/>
        <v/>
      </c>
      <c r="N461" s="194">
        <f t="shared" si="8"/>
        <v>0</v>
      </c>
      <c r="O461" s="194">
        <f t="shared" si="9"/>
        <v>0</v>
      </c>
    </row>
    <row r="462">
      <c r="C462" s="189" t="str">
        <f t="array" ref="C462">IF(B462="","",XLOOKUP(B462,DATOS!D463:D1000,DATOS!C463:C1000,0,0,1))</f>
        <v/>
      </c>
      <c r="D462" s="189" t="str">
        <f>IF(B462="","", SUMIFS(COMPRAS!$G$5:$G1000,COMPRAS!$E$5:$E1000,B462))</f>
        <v/>
      </c>
      <c r="E462" s="189" t="str">
        <f>IF(C462="","", SUMIFS(VENTAS!$F$5:$F1000,VENTAS!$D$5:$D1000,B462))</f>
        <v/>
      </c>
      <c r="F462" s="189" t="str">
        <f t="shared" si="3"/>
        <v/>
      </c>
      <c r="G462" s="189" t="str">
        <f>IF(B462="","",COUNTIFS(COMPRAS!$E$5:$E1000,B462))</f>
        <v/>
      </c>
      <c r="H462" s="304"/>
      <c r="I462" s="194" t="str">
        <f>IFERROR(IF(B462="","",AVERAGEIFS(VENTAS!$G$5:$G1000,VENTAS!$D$5:$D1000,B462)),0)</f>
        <v/>
      </c>
      <c r="J462" s="194" t="str">
        <f>IFERROR(IF(C462="","",AVERAGEIFS(COMPRAS!$T$5:$T1000,COMPRAS!$E$5:$E1000,B462)),0)</f>
        <v/>
      </c>
      <c r="K462" s="194">
        <f t="shared" si="5"/>
        <v>0</v>
      </c>
      <c r="L462" s="194" t="str">
        <f t="shared" si="6"/>
        <v/>
      </c>
      <c r="M462" s="304" t="str">
        <f t="shared" si="7"/>
        <v/>
      </c>
      <c r="N462" s="194">
        <f t="shared" si="8"/>
        <v>0</v>
      </c>
      <c r="O462" s="194">
        <f t="shared" si="9"/>
        <v>0</v>
      </c>
    </row>
    <row r="463">
      <c r="C463" s="189" t="str">
        <f t="array" ref="C463">IF(B463="","",XLOOKUP(B463,DATOS!D464:D1000,DATOS!C464:C1000,0,0,1))</f>
        <v/>
      </c>
      <c r="D463" s="189" t="str">
        <f>IF(B463="","", SUMIFS(COMPRAS!$G$5:$G1000,COMPRAS!$E$5:$E1000,B463))</f>
        <v/>
      </c>
      <c r="E463" s="189" t="str">
        <f>IF(C463="","", SUMIFS(VENTAS!$F$5:$F1000,VENTAS!$D$5:$D1000,B463))</f>
        <v/>
      </c>
      <c r="F463" s="189" t="str">
        <f t="shared" si="3"/>
        <v/>
      </c>
      <c r="G463" s="189" t="str">
        <f>IF(B463="","",COUNTIFS(COMPRAS!$E$5:$E1000,B463))</f>
        <v/>
      </c>
      <c r="H463" s="304"/>
      <c r="I463" s="194" t="str">
        <f>IFERROR(IF(B463="","",AVERAGEIFS(VENTAS!$G$5:$G1000,VENTAS!$D$5:$D1000,B463)),0)</f>
        <v/>
      </c>
      <c r="J463" s="194" t="str">
        <f>IFERROR(IF(C463="","",AVERAGEIFS(COMPRAS!$T$5:$T1000,COMPRAS!$E$5:$E1000,B463)),0)</f>
        <v/>
      </c>
      <c r="K463" s="194">
        <f t="shared" si="5"/>
        <v>0</v>
      </c>
      <c r="L463" s="194" t="str">
        <f t="shared" si="6"/>
        <v/>
      </c>
      <c r="M463" s="304" t="str">
        <f t="shared" si="7"/>
        <v/>
      </c>
      <c r="N463" s="194">
        <f t="shared" si="8"/>
        <v>0</v>
      </c>
      <c r="O463" s="194">
        <f t="shared" si="9"/>
        <v>0</v>
      </c>
    </row>
    <row r="464">
      <c r="C464" s="189" t="str">
        <f t="array" ref="C464">IF(B464="","",XLOOKUP(B464,DATOS!D465:D1000,DATOS!C465:C1000,0,0,1))</f>
        <v/>
      </c>
      <c r="D464" s="189" t="str">
        <f>IF(B464="","", SUMIFS(COMPRAS!$G$5:$G1000,COMPRAS!$E$5:$E1000,B464))</f>
        <v/>
      </c>
      <c r="E464" s="189" t="str">
        <f>IF(C464="","", SUMIFS(VENTAS!$F$5:$F1000,VENTAS!$D$5:$D1000,B464))</f>
        <v/>
      </c>
      <c r="F464" s="189" t="str">
        <f t="shared" si="3"/>
        <v/>
      </c>
      <c r="G464" s="189" t="str">
        <f>IF(B464="","",COUNTIFS(COMPRAS!$E$5:$E1000,B464))</f>
        <v/>
      </c>
      <c r="H464" s="304"/>
      <c r="I464" s="194" t="str">
        <f>IFERROR(IF(B464="","",AVERAGEIFS(VENTAS!$G$5:$G1000,VENTAS!$D$5:$D1000,B464)),0)</f>
        <v/>
      </c>
      <c r="J464" s="194" t="str">
        <f>IFERROR(IF(C464="","",AVERAGEIFS(COMPRAS!$T$5:$T1000,COMPRAS!$E$5:$E1000,B464)),0)</f>
        <v/>
      </c>
      <c r="K464" s="194">
        <f t="shared" si="5"/>
        <v>0</v>
      </c>
      <c r="L464" s="194" t="str">
        <f t="shared" si="6"/>
        <v/>
      </c>
      <c r="M464" s="304" t="str">
        <f t="shared" si="7"/>
        <v/>
      </c>
      <c r="N464" s="194">
        <f t="shared" si="8"/>
        <v>0</v>
      </c>
      <c r="O464" s="194">
        <f t="shared" si="9"/>
        <v>0</v>
      </c>
    </row>
    <row r="465">
      <c r="C465" s="189" t="str">
        <f t="array" ref="C465">IF(B465="","",XLOOKUP(B465,DATOS!D466:D1000,DATOS!C466:C1000,0,0,1))</f>
        <v/>
      </c>
      <c r="D465" s="189" t="str">
        <f>IF(B465="","", SUMIFS(COMPRAS!$G$5:$G1000,COMPRAS!$E$5:$E1000,B465))</f>
        <v/>
      </c>
      <c r="E465" s="189" t="str">
        <f>IF(C465="","", SUMIFS(VENTAS!$F$5:$F1000,VENTAS!$D$5:$D1000,B465))</f>
        <v/>
      </c>
      <c r="F465" s="189" t="str">
        <f t="shared" si="3"/>
        <v/>
      </c>
      <c r="G465" s="189" t="str">
        <f>IF(B465="","",COUNTIFS(COMPRAS!$E$5:$E1000,B465))</f>
        <v/>
      </c>
      <c r="H465" s="304"/>
      <c r="I465" s="194" t="str">
        <f>IFERROR(IF(B465="","",AVERAGEIFS(VENTAS!$G$5:$G1000,VENTAS!$D$5:$D1000,B465)),0)</f>
        <v/>
      </c>
      <c r="J465" s="194" t="str">
        <f>IFERROR(IF(C465="","",AVERAGEIFS(COMPRAS!$T$5:$T1000,COMPRAS!$E$5:$E1000,B465)),0)</f>
        <v/>
      </c>
      <c r="K465" s="194">
        <f t="shared" si="5"/>
        <v>0</v>
      </c>
      <c r="L465" s="194" t="str">
        <f t="shared" si="6"/>
        <v/>
      </c>
      <c r="M465" s="304" t="str">
        <f t="shared" si="7"/>
        <v/>
      </c>
      <c r="N465" s="194">
        <f t="shared" si="8"/>
        <v>0</v>
      </c>
      <c r="O465" s="194">
        <f t="shared" si="9"/>
        <v>0</v>
      </c>
    </row>
    <row r="466">
      <c r="C466" s="189" t="str">
        <f t="array" ref="C466">IF(B466="","",XLOOKUP(B466,DATOS!D467:D1000,DATOS!C467:C1000,0,0,1))</f>
        <v/>
      </c>
      <c r="D466" s="189" t="str">
        <f>IF(B466="","", SUMIFS(COMPRAS!$G$5:$G1000,COMPRAS!$E$5:$E1000,B466))</f>
        <v/>
      </c>
      <c r="E466" s="189" t="str">
        <f>IF(C466="","", SUMIFS(VENTAS!$F$5:$F1000,VENTAS!$D$5:$D1000,B466))</f>
        <v/>
      </c>
      <c r="F466" s="189" t="str">
        <f t="shared" si="3"/>
        <v/>
      </c>
      <c r="G466" s="189" t="str">
        <f>IF(B466="","",COUNTIFS(COMPRAS!$E$5:$E1000,B466))</f>
        <v/>
      </c>
      <c r="H466" s="304"/>
      <c r="I466" s="194" t="str">
        <f>IFERROR(IF(B466="","",AVERAGEIFS(VENTAS!$G$5:$G1000,VENTAS!$D$5:$D1000,B466)),0)</f>
        <v/>
      </c>
      <c r="J466" s="194" t="str">
        <f>IFERROR(IF(C466="","",AVERAGEIFS(COMPRAS!$T$5:$T1000,COMPRAS!$E$5:$E1000,B466)),0)</f>
        <v/>
      </c>
      <c r="K466" s="194">
        <f t="shared" si="5"/>
        <v>0</v>
      </c>
      <c r="L466" s="194" t="str">
        <f t="shared" si="6"/>
        <v/>
      </c>
      <c r="M466" s="304" t="str">
        <f t="shared" si="7"/>
        <v/>
      </c>
      <c r="N466" s="194">
        <f t="shared" si="8"/>
        <v>0</v>
      </c>
      <c r="O466" s="194">
        <f t="shared" si="9"/>
        <v>0</v>
      </c>
    </row>
    <row r="467">
      <c r="C467" s="189" t="str">
        <f t="array" ref="C467">IF(B467="","",XLOOKUP(B467,DATOS!D468:D1000,DATOS!C468:C1000,0,0,1))</f>
        <v/>
      </c>
      <c r="D467" s="189" t="str">
        <f>IF(B467="","", SUMIFS(COMPRAS!$G$5:$G1000,COMPRAS!$E$5:$E1000,B467))</f>
        <v/>
      </c>
      <c r="E467" s="189" t="str">
        <f>IF(C467="","", SUMIFS(VENTAS!$F$5:$F1000,VENTAS!$D$5:$D1000,B467))</f>
        <v/>
      </c>
      <c r="F467" s="189" t="str">
        <f t="shared" si="3"/>
        <v/>
      </c>
      <c r="G467" s="189" t="str">
        <f>IF(B467="","",COUNTIFS(COMPRAS!$E$5:$E1000,B467))</f>
        <v/>
      </c>
      <c r="H467" s="304"/>
      <c r="I467" s="194" t="str">
        <f>IFERROR(IF(B467="","",AVERAGEIFS(VENTAS!$G$5:$G1000,VENTAS!$D$5:$D1000,B467)),0)</f>
        <v/>
      </c>
      <c r="J467" s="194" t="str">
        <f>IFERROR(IF(C467="","",AVERAGEIFS(COMPRAS!$T$5:$T1000,COMPRAS!$E$5:$E1000,B467)),0)</f>
        <v/>
      </c>
      <c r="K467" s="194">
        <f t="shared" si="5"/>
        <v>0</v>
      </c>
      <c r="L467" s="194" t="str">
        <f t="shared" si="6"/>
        <v/>
      </c>
      <c r="M467" s="304" t="str">
        <f t="shared" si="7"/>
        <v/>
      </c>
      <c r="N467" s="194">
        <f t="shared" si="8"/>
        <v>0</v>
      </c>
      <c r="O467" s="194">
        <f t="shared" si="9"/>
        <v>0</v>
      </c>
    </row>
    <row r="468">
      <c r="C468" s="189" t="str">
        <f t="array" ref="C468">IF(B468="","",XLOOKUP(B468,DATOS!D469:D1000,DATOS!C469:C1000,0,0,1))</f>
        <v/>
      </c>
      <c r="D468" s="189" t="str">
        <f>IF(B468="","", SUMIFS(COMPRAS!$G$5:$G1000,COMPRAS!$E$5:$E1000,B468))</f>
        <v/>
      </c>
      <c r="E468" s="189" t="str">
        <f>IF(C468="","", SUMIFS(VENTAS!$F$5:$F1000,VENTAS!$D$5:$D1000,B468))</f>
        <v/>
      </c>
      <c r="F468" s="189" t="str">
        <f t="shared" si="3"/>
        <v/>
      </c>
      <c r="G468" s="189" t="str">
        <f>IF(B468="","",COUNTIFS(COMPRAS!$E$5:$E1000,B468))</f>
        <v/>
      </c>
      <c r="H468" s="304"/>
      <c r="I468" s="194" t="str">
        <f>IFERROR(IF(B468="","",AVERAGEIFS(VENTAS!$G$5:$G1000,VENTAS!$D$5:$D1000,B468)),0)</f>
        <v/>
      </c>
      <c r="J468" s="194" t="str">
        <f>IFERROR(IF(C468="","",AVERAGEIFS(COMPRAS!$T$5:$T1000,COMPRAS!$E$5:$E1000,B468)),0)</f>
        <v/>
      </c>
      <c r="K468" s="194">
        <f t="shared" si="5"/>
        <v>0</v>
      </c>
      <c r="L468" s="194" t="str">
        <f t="shared" si="6"/>
        <v/>
      </c>
      <c r="M468" s="304" t="str">
        <f t="shared" si="7"/>
        <v/>
      </c>
      <c r="N468" s="194">
        <f t="shared" si="8"/>
        <v>0</v>
      </c>
      <c r="O468" s="194">
        <f t="shared" si="9"/>
        <v>0</v>
      </c>
    </row>
    <row r="469">
      <c r="C469" s="189" t="str">
        <f t="array" ref="C469">IF(B469="","",XLOOKUP(B469,DATOS!D470:D1000,DATOS!C470:C1000,0,0,1))</f>
        <v/>
      </c>
      <c r="D469" s="189" t="str">
        <f>IF(B469="","", SUMIFS(COMPRAS!$G$5:$G1000,COMPRAS!$E$5:$E1000,B469))</f>
        <v/>
      </c>
      <c r="E469" s="189" t="str">
        <f>IF(C469="","", SUMIFS(VENTAS!$F$5:$F1000,VENTAS!$D$5:$D1000,B469))</f>
        <v/>
      </c>
      <c r="F469" s="189" t="str">
        <f t="shared" si="3"/>
        <v/>
      </c>
      <c r="G469" s="189" t="str">
        <f>IF(B469="","",COUNTIFS(COMPRAS!$E$5:$E1000,B469))</f>
        <v/>
      </c>
      <c r="H469" s="304"/>
      <c r="I469" s="194" t="str">
        <f>IFERROR(IF(B469="","",AVERAGEIFS(VENTAS!$G$5:$G1000,VENTAS!$D$5:$D1000,B469)),0)</f>
        <v/>
      </c>
      <c r="J469" s="194" t="str">
        <f>IFERROR(IF(C469="","",AVERAGEIFS(COMPRAS!$T$5:$T1000,COMPRAS!$E$5:$E1000,B469)),0)</f>
        <v/>
      </c>
      <c r="K469" s="194">
        <f t="shared" si="5"/>
        <v>0</v>
      </c>
      <c r="L469" s="194" t="str">
        <f t="shared" si="6"/>
        <v/>
      </c>
      <c r="M469" s="304" t="str">
        <f t="shared" si="7"/>
        <v/>
      </c>
      <c r="N469" s="194">
        <f t="shared" si="8"/>
        <v>0</v>
      </c>
      <c r="O469" s="194">
        <f t="shared" si="9"/>
        <v>0</v>
      </c>
    </row>
    <row r="470">
      <c r="C470" s="189" t="str">
        <f t="array" ref="C470">IF(B470="","",XLOOKUP(B470,DATOS!D471:D1000,DATOS!C471:C1000,0,0,1))</f>
        <v/>
      </c>
      <c r="D470" s="189" t="str">
        <f>IF(B470="","", SUMIFS(COMPRAS!$G$5:$G1000,COMPRAS!$E$5:$E1000,B470))</f>
        <v/>
      </c>
      <c r="E470" s="189" t="str">
        <f>IF(C470="","", SUMIFS(VENTAS!$F$5:$F1000,VENTAS!$D$5:$D1000,B470))</f>
        <v/>
      </c>
      <c r="F470" s="189" t="str">
        <f t="shared" si="3"/>
        <v/>
      </c>
      <c r="G470" s="189" t="str">
        <f>IF(B470="","",COUNTIFS(COMPRAS!$E$5:$E1000,B470))</f>
        <v/>
      </c>
      <c r="H470" s="304"/>
      <c r="I470" s="194" t="str">
        <f>IFERROR(IF(B470="","",AVERAGEIFS(VENTAS!$G$5:$G1000,VENTAS!$D$5:$D1000,B470)),0)</f>
        <v/>
      </c>
      <c r="J470" s="194" t="str">
        <f>IFERROR(IF(C470="","",AVERAGEIFS(COMPRAS!$T$5:$T1000,COMPRAS!$E$5:$E1000,B470)),0)</f>
        <v/>
      </c>
      <c r="K470" s="194">
        <f t="shared" si="5"/>
        <v>0</v>
      </c>
      <c r="L470" s="194" t="str">
        <f t="shared" si="6"/>
        <v/>
      </c>
      <c r="M470" s="304" t="str">
        <f t="shared" si="7"/>
        <v/>
      </c>
      <c r="N470" s="194">
        <f t="shared" si="8"/>
        <v>0</v>
      </c>
      <c r="O470" s="194">
        <f t="shared" si="9"/>
        <v>0</v>
      </c>
    </row>
    <row r="471">
      <c r="C471" s="189" t="str">
        <f t="array" ref="C471">IF(B471="","",XLOOKUP(B471,DATOS!D472:D1000,DATOS!C472:C1000,0,0,1))</f>
        <v/>
      </c>
      <c r="D471" s="189" t="str">
        <f>IF(B471="","", SUMIFS(COMPRAS!$G$5:$G1000,COMPRAS!$E$5:$E1000,B471))</f>
        <v/>
      </c>
      <c r="E471" s="189" t="str">
        <f>IF(C471="","", SUMIFS(VENTAS!$F$5:$F1000,VENTAS!$D$5:$D1000,B471))</f>
        <v/>
      </c>
      <c r="F471" s="189" t="str">
        <f t="shared" si="3"/>
        <v/>
      </c>
      <c r="G471" s="189" t="str">
        <f>IF(B471="","",COUNTIFS(COMPRAS!$E$5:$E1000,B471))</f>
        <v/>
      </c>
      <c r="H471" s="304"/>
      <c r="I471" s="194" t="str">
        <f>IFERROR(IF(B471="","",AVERAGEIFS(VENTAS!$G$5:$G1000,VENTAS!$D$5:$D1000,B471)),0)</f>
        <v/>
      </c>
      <c r="J471" s="194" t="str">
        <f>IFERROR(IF(C471="","",AVERAGEIFS(COMPRAS!$T$5:$T1000,COMPRAS!$E$5:$E1000,B471)),0)</f>
        <v/>
      </c>
      <c r="K471" s="194">
        <f t="shared" si="5"/>
        <v>0</v>
      </c>
      <c r="L471" s="194" t="str">
        <f t="shared" si="6"/>
        <v/>
      </c>
      <c r="M471" s="304" t="str">
        <f t="shared" si="7"/>
        <v/>
      </c>
      <c r="N471" s="194">
        <f t="shared" si="8"/>
        <v>0</v>
      </c>
      <c r="O471" s="194">
        <f t="shared" si="9"/>
        <v>0</v>
      </c>
    </row>
    <row r="472">
      <c r="C472" s="189" t="str">
        <f t="array" ref="C472">IF(B472="","",XLOOKUP(B472,DATOS!D473:D1000,DATOS!C473:C1000,0,0,1))</f>
        <v/>
      </c>
      <c r="D472" s="189" t="str">
        <f>IF(B472="","", SUMIFS(COMPRAS!$G$5:$G1000,COMPRAS!$E$5:$E1000,B472))</f>
        <v/>
      </c>
      <c r="E472" s="189" t="str">
        <f>IF(C472="","", SUMIFS(VENTAS!$F$5:$F1000,VENTAS!$D$5:$D1000,B472))</f>
        <v/>
      </c>
      <c r="F472" s="189" t="str">
        <f t="shared" si="3"/>
        <v/>
      </c>
      <c r="G472" s="189" t="str">
        <f>IF(B472="","",COUNTIFS(COMPRAS!$E$5:$E1000,B472))</f>
        <v/>
      </c>
      <c r="H472" s="304"/>
      <c r="I472" s="194" t="str">
        <f>IFERROR(IF(B472="","",AVERAGEIFS(VENTAS!$G$5:$G1000,VENTAS!$D$5:$D1000,B472)),0)</f>
        <v/>
      </c>
      <c r="J472" s="194" t="str">
        <f>IFERROR(IF(C472="","",AVERAGEIFS(COMPRAS!$T$5:$T1000,COMPRAS!$E$5:$E1000,B472)),0)</f>
        <v/>
      </c>
      <c r="K472" s="194">
        <f t="shared" si="5"/>
        <v>0</v>
      </c>
      <c r="L472" s="194" t="str">
        <f t="shared" si="6"/>
        <v/>
      </c>
      <c r="M472" s="304" t="str">
        <f t="shared" si="7"/>
        <v/>
      </c>
      <c r="N472" s="194">
        <f t="shared" si="8"/>
        <v>0</v>
      </c>
      <c r="O472" s="194">
        <f t="shared" si="9"/>
        <v>0</v>
      </c>
    </row>
    <row r="473">
      <c r="C473" s="189" t="str">
        <f t="array" ref="C473">IF(B473="","",XLOOKUP(B473,DATOS!D474:D1000,DATOS!C474:C1000,0,0,1))</f>
        <v/>
      </c>
      <c r="D473" s="189" t="str">
        <f>IF(B473="","", SUMIFS(COMPRAS!$G$5:$G1000,COMPRAS!$E$5:$E1000,B473))</f>
        <v/>
      </c>
      <c r="E473" s="189" t="str">
        <f>IF(C473="","", SUMIFS(VENTAS!$F$5:$F1000,VENTAS!$D$5:$D1000,B473))</f>
        <v/>
      </c>
      <c r="F473" s="189" t="str">
        <f t="shared" si="3"/>
        <v/>
      </c>
      <c r="G473" s="189" t="str">
        <f>IF(B473="","",COUNTIFS(COMPRAS!$E$5:$E1000,B473))</f>
        <v/>
      </c>
      <c r="H473" s="304"/>
      <c r="I473" s="194" t="str">
        <f>IFERROR(IF(B473="","",AVERAGEIFS(VENTAS!$G$5:$G1000,VENTAS!$D$5:$D1000,B473)),0)</f>
        <v/>
      </c>
      <c r="J473" s="194" t="str">
        <f>IFERROR(IF(C473="","",AVERAGEIFS(COMPRAS!$T$5:$T1000,COMPRAS!$E$5:$E1000,B473)),0)</f>
        <v/>
      </c>
      <c r="K473" s="194">
        <f t="shared" si="5"/>
        <v>0</v>
      </c>
      <c r="L473" s="194" t="str">
        <f t="shared" si="6"/>
        <v/>
      </c>
      <c r="M473" s="304" t="str">
        <f t="shared" si="7"/>
        <v/>
      </c>
      <c r="N473" s="194">
        <f t="shared" si="8"/>
        <v>0</v>
      </c>
      <c r="O473" s="194">
        <f t="shared" si="9"/>
        <v>0</v>
      </c>
    </row>
    <row r="474">
      <c r="C474" s="189" t="str">
        <f t="array" ref="C474">IF(B474="","",XLOOKUP(B474,DATOS!D475:D1000,DATOS!C475:C1000,0,0,1))</f>
        <v/>
      </c>
      <c r="D474" s="189" t="str">
        <f>IF(B474="","", SUMIFS(COMPRAS!$G$5:$G1000,COMPRAS!$E$5:$E1000,B474))</f>
        <v/>
      </c>
      <c r="E474" s="189" t="str">
        <f>IF(C474="","", SUMIFS(VENTAS!$F$5:$F1000,VENTAS!$D$5:$D1000,B474))</f>
        <v/>
      </c>
      <c r="F474" s="189" t="str">
        <f t="shared" si="3"/>
        <v/>
      </c>
      <c r="G474" s="189" t="str">
        <f>IF(B474="","",COUNTIFS(COMPRAS!$E$5:$E1000,B474))</f>
        <v/>
      </c>
      <c r="H474" s="304"/>
      <c r="I474" s="194" t="str">
        <f>IFERROR(IF(B474="","",AVERAGEIFS(VENTAS!$G$5:$G1000,VENTAS!$D$5:$D1000,B474)),0)</f>
        <v/>
      </c>
      <c r="J474" s="194" t="str">
        <f>IFERROR(IF(C474="","",AVERAGEIFS(COMPRAS!$T$5:$T1000,COMPRAS!$E$5:$E1000,B474)),0)</f>
        <v/>
      </c>
      <c r="K474" s="194">
        <f t="shared" si="5"/>
        <v>0</v>
      </c>
      <c r="L474" s="194" t="str">
        <f t="shared" si="6"/>
        <v/>
      </c>
      <c r="M474" s="304" t="str">
        <f t="shared" si="7"/>
        <v/>
      </c>
      <c r="N474" s="194">
        <f t="shared" si="8"/>
        <v>0</v>
      </c>
      <c r="O474" s="194">
        <f t="shared" si="9"/>
        <v>0</v>
      </c>
    </row>
    <row r="475">
      <c r="C475" s="189" t="str">
        <f t="array" ref="C475">IF(B475="","",XLOOKUP(B475,DATOS!D476:D1000,DATOS!C476:C1000,0,0,1))</f>
        <v/>
      </c>
      <c r="D475" s="189" t="str">
        <f>IF(B475="","", SUMIFS(COMPRAS!$G$5:$G1000,COMPRAS!$E$5:$E1000,B475))</f>
        <v/>
      </c>
      <c r="E475" s="189" t="str">
        <f>IF(C475="","", SUMIFS(VENTAS!$F$5:$F1000,VENTAS!$D$5:$D1000,B475))</f>
        <v/>
      </c>
      <c r="F475" s="189" t="str">
        <f t="shared" si="3"/>
        <v/>
      </c>
      <c r="G475" s="189" t="str">
        <f>IF(B475="","",COUNTIFS(COMPRAS!$E$5:$E1000,B475))</f>
        <v/>
      </c>
      <c r="H475" s="304"/>
      <c r="I475" s="194" t="str">
        <f>IFERROR(IF(B475="","",AVERAGEIFS(VENTAS!$G$5:$G1000,VENTAS!$D$5:$D1000,B475)),0)</f>
        <v/>
      </c>
      <c r="J475" s="194" t="str">
        <f>IFERROR(IF(C475="","",AVERAGEIFS(COMPRAS!$T$5:$T1000,COMPRAS!$E$5:$E1000,B475)),0)</f>
        <v/>
      </c>
      <c r="K475" s="194">
        <f t="shared" si="5"/>
        <v>0</v>
      </c>
      <c r="L475" s="194" t="str">
        <f t="shared" si="6"/>
        <v/>
      </c>
      <c r="M475" s="304" t="str">
        <f t="shared" si="7"/>
        <v/>
      </c>
      <c r="N475" s="194">
        <f t="shared" si="8"/>
        <v>0</v>
      </c>
      <c r="O475" s="194">
        <f t="shared" si="9"/>
        <v>0</v>
      </c>
    </row>
    <row r="476">
      <c r="C476" s="189" t="str">
        <f t="array" ref="C476">IF(B476="","",XLOOKUP(B476,DATOS!D477:D1000,DATOS!C477:C1000,0,0,1))</f>
        <v/>
      </c>
      <c r="D476" s="189" t="str">
        <f>IF(B476="","", SUMIFS(COMPRAS!$G$5:$G1000,COMPRAS!$E$5:$E1000,B476))</f>
        <v/>
      </c>
      <c r="E476" s="189" t="str">
        <f>IF(C476="","", SUMIFS(VENTAS!$F$5:$F1000,VENTAS!$D$5:$D1000,B476))</f>
        <v/>
      </c>
      <c r="F476" s="189" t="str">
        <f t="shared" si="3"/>
        <v/>
      </c>
      <c r="G476" s="189" t="str">
        <f>IF(B476="","",COUNTIFS(COMPRAS!$E$5:$E1000,B476))</f>
        <v/>
      </c>
      <c r="H476" s="304"/>
      <c r="I476" s="194" t="str">
        <f>IFERROR(IF(B476="","",AVERAGEIFS(VENTAS!$G$5:$G1000,VENTAS!$D$5:$D1000,B476)),0)</f>
        <v/>
      </c>
      <c r="J476" s="194" t="str">
        <f>IFERROR(IF(C476="","",AVERAGEIFS(COMPRAS!$T$5:$T1000,COMPRAS!$E$5:$E1000,B476)),0)</f>
        <v/>
      </c>
      <c r="K476" s="194">
        <f t="shared" si="5"/>
        <v>0</v>
      </c>
      <c r="L476" s="194" t="str">
        <f t="shared" si="6"/>
        <v/>
      </c>
      <c r="M476" s="304" t="str">
        <f t="shared" si="7"/>
        <v/>
      </c>
      <c r="N476" s="194">
        <f t="shared" si="8"/>
        <v>0</v>
      </c>
      <c r="O476" s="194">
        <f t="shared" si="9"/>
        <v>0</v>
      </c>
    </row>
    <row r="477">
      <c r="C477" s="189" t="str">
        <f t="array" ref="C477">IF(B477="","",XLOOKUP(B477,DATOS!D478:D1000,DATOS!C478:C1000,0,0,1))</f>
        <v/>
      </c>
      <c r="D477" s="189" t="str">
        <f>IF(B477="","", SUMIFS(COMPRAS!$G$5:$G1000,COMPRAS!$E$5:$E1000,B477))</f>
        <v/>
      </c>
      <c r="E477" s="189" t="str">
        <f>IF(C477="","", SUMIFS(VENTAS!$F$5:$F1000,VENTAS!$D$5:$D1000,B477))</f>
        <v/>
      </c>
      <c r="F477" s="189" t="str">
        <f t="shared" si="3"/>
        <v/>
      </c>
      <c r="G477" s="189" t="str">
        <f>IF(B477="","",COUNTIFS(COMPRAS!$E$5:$E1000,B477))</f>
        <v/>
      </c>
      <c r="H477" s="304"/>
      <c r="I477" s="194" t="str">
        <f>IFERROR(IF(B477="","",AVERAGEIFS(VENTAS!$G$5:$G1000,VENTAS!$D$5:$D1000,B477)),0)</f>
        <v/>
      </c>
      <c r="J477" s="194" t="str">
        <f>IFERROR(IF(C477="","",AVERAGEIFS(COMPRAS!$T$5:$T1000,COMPRAS!$E$5:$E1000,B477)),0)</f>
        <v/>
      </c>
      <c r="K477" s="194">
        <f t="shared" si="5"/>
        <v>0</v>
      </c>
      <c r="L477" s="194" t="str">
        <f t="shared" si="6"/>
        <v/>
      </c>
      <c r="M477" s="304" t="str">
        <f t="shared" si="7"/>
        <v/>
      </c>
      <c r="N477" s="194">
        <f t="shared" si="8"/>
        <v>0</v>
      </c>
      <c r="O477" s="194">
        <f t="shared" si="9"/>
        <v>0</v>
      </c>
    </row>
    <row r="478">
      <c r="C478" s="189" t="str">
        <f t="array" ref="C478">IF(B478="","",XLOOKUP(B478,DATOS!D479:D1000,DATOS!C479:C1000,0,0,1))</f>
        <v/>
      </c>
      <c r="D478" s="189" t="str">
        <f>IF(B478="","", SUMIFS(COMPRAS!$G$5:$G1000,COMPRAS!$E$5:$E1000,B478))</f>
        <v/>
      </c>
      <c r="E478" s="189" t="str">
        <f>IF(C478="","", SUMIFS(VENTAS!$F$5:$F1000,VENTAS!$D$5:$D1000,B478))</f>
        <v/>
      </c>
      <c r="F478" s="189" t="str">
        <f t="shared" si="3"/>
        <v/>
      </c>
      <c r="G478" s="189" t="str">
        <f>IF(B478="","",COUNTIFS(COMPRAS!$E$5:$E1000,B478))</f>
        <v/>
      </c>
      <c r="H478" s="304"/>
      <c r="I478" s="194" t="str">
        <f>IFERROR(IF(B478="","",AVERAGEIFS(VENTAS!$G$5:$G1000,VENTAS!$D$5:$D1000,B478)),0)</f>
        <v/>
      </c>
      <c r="J478" s="194" t="str">
        <f>IFERROR(IF(C478="","",AVERAGEIFS(COMPRAS!$T$5:$T1000,COMPRAS!$E$5:$E1000,B478)),0)</f>
        <v/>
      </c>
      <c r="K478" s="194">
        <f t="shared" si="5"/>
        <v>0</v>
      </c>
      <c r="L478" s="194" t="str">
        <f t="shared" si="6"/>
        <v/>
      </c>
      <c r="M478" s="304" t="str">
        <f t="shared" si="7"/>
        <v/>
      </c>
      <c r="N478" s="194">
        <f t="shared" si="8"/>
        <v>0</v>
      </c>
      <c r="O478" s="194">
        <f t="shared" si="9"/>
        <v>0</v>
      </c>
    </row>
    <row r="479">
      <c r="C479" s="189" t="str">
        <f t="array" ref="C479">IF(B479="","",XLOOKUP(B479,DATOS!D480:D1000,DATOS!C480:C1000,0,0,1))</f>
        <v/>
      </c>
      <c r="D479" s="189" t="str">
        <f>IF(B479="","", SUMIFS(COMPRAS!$G$5:$G1000,COMPRAS!$E$5:$E1000,B479))</f>
        <v/>
      </c>
      <c r="E479" s="189" t="str">
        <f>IF(C479="","", SUMIFS(VENTAS!$F$5:$F1000,VENTAS!$D$5:$D1000,B479))</f>
        <v/>
      </c>
      <c r="F479" s="189" t="str">
        <f t="shared" si="3"/>
        <v/>
      </c>
      <c r="G479" s="189" t="str">
        <f>IF(B479="","",COUNTIFS(COMPRAS!$E$5:$E1000,B479))</f>
        <v/>
      </c>
      <c r="H479" s="304"/>
      <c r="I479" s="194" t="str">
        <f>IFERROR(IF(B479="","",AVERAGEIFS(VENTAS!$G$5:$G1000,VENTAS!$D$5:$D1000,B479)),0)</f>
        <v/>
      </c>
      <c r="J479" s="194" t="str">
        <f>IFERROR(IF(C479="","",AVERAGEIFS(COMPRAS!$T$5:$T1000,COMPRAS!$E$5:$E1000,B479)),0)</f>
        <v/>
      </c>
      <c r="K479" s="194">
        <f t="shared" si="5"/>
        <v>0</v>
      </c>
      <c r="L479" s="194" t="str">
        <f t="shared" si="6"/>
        <v/>
      </c>
      <c r="M479" s="304" t="str">
        <f t="shared" si="7"/>
        <v/>
      </c>
      <c r="N479" s="194">
        <f t="shared" si="8"/>
        <v>0</v>
      </c>
      <c r="O479" s="194">
        <f t="shared" si="9"/>
        <v>0</v>
      </c>
    </row>
    <row r="480">
      <c r="C480" s="189" t="str">
        <f t="array" ref="C480">IF(B480="","",XLOOKUP(B480,DATOS!D481:D1000,DATOS!C481:C1000,0,0,1))</f>
        <v/>
      </c>
      <c r="D480" s="189" t="str">
        <f>IF(B480="","", SUMIFS(COMPRAS!$G$5:$G1000,COMPRAS!$E$5:$E1000,B480))</f>
        <v/>
      </c>
      <c r="E480" s="189" t="str">
        <f>IF(C480="","", SUMIFS(VENTAS!$F$5:$F1000,VENTAS!$D$5:$D1000,B480))</f>
        <v/>
      </c>
      <c r="F480" s="189" t="str">
        <f t="shared" si="3"/>
        <v/>
      </c>
      <c r="G480" s="189" t="str">
        <f>IF(B480="","",COUNTIFS(COMPRAS!$E$5:$E1000,B480))</f>
        <v/>
      </c>
      <c r="H480" s="304"/>
      <c r="I480" s="194" t="str">
        <f>IFERROR(IF(B480="","",AVERAGEIFS(VENTAS!$G$5:$G1000,VENTAS!$D$5:$D1000,B480)),0)</f>
        <v/>
      </c>
      <c r="J480" s="194" t="str">
        <f>IFERROR(IF(C480="","",AVERAGEIFS(COMPRAS!$T$5:$T1000,COMPRAS!$E$5:$E1000,B480)),0)</f>
        <v/>
      </c>
      <c r="K480" s="194">
        <f t="shared" si="5"/>
        <v>0</v>
      </c>
      <c r="L480" s="194" t="str">
        <f t="shared" si="6"/>
        <v/>
      </c>
      <c r="M480" s="304" t="str">
        <f t="shared" si="7"/>
        <v/>
      </c>
      <c r="N480" s="194">
        <f t="shared" si="8"/>
        <v>0</v>
      </c>
      <c r="O480" s="194">
        <f t="shared" si="9"/>
        <v>0</v>
      </c>
    </row>
    <row r="481">
      <c r="C481" s="189" t="str">
        <f t="array" ref="C481">IF(B481="","",XLOOKUP(B481,DATOS!D482:D1000,DATOS!C482:C1000,0,0,1))</f>
        <v/>
      </c>
      <c r="D481" s="189" t="str">
        <f>IF(B481="","", SUMIFS(COMPRAS!$G$5:$G1000,COMPRAS!$E$5:$E1000,B481))</f>
        <v/>
      </c>
      <c r="E481" s="189" t="str">
        <f>IF(C481="","", SUMIFS(VENTAS!$F$5:$F1000,VENTAS!$D$5:$D1000,B481))</f>
        <v/>
      </c>
      <c r="F481" s="189" t="str">
        <f t="shared" si="3"/>
        <v/>
      </c>
      <c r="G481" s="189" t="str">
        <f>IF(B481="","",COUNTIFS(COMPRAS!$E$5:$E1000,B481))</f>
        <v/>
      </c>
      <c r="H481" s="304"/>
      <c r="I481" s="194" t="str">
        <f>IFERROR(IF(B481="","",AVERAGEIFS(VENTAS!$G$5:$G1000,VENTAS!$D$5:$D1000,B481)),0)</f>
        <v/>
      </c>
      <c r="J481" s="194" t="str">
        <f>IFERROR(IF(C481="","",AVERAGEIFS(COMPRAS!$T$5:$T1000,COMPRAS!$E$5:$E1000,B481)),0)</f>
        <v/>
      </c>
      <c r="K481" s="194">
        <f t="shared" si="5"/>
        <v>0</v>
      </c>
      <c r="L481" s="194" t="str">
        <f t="shared" si="6"/>
        <v/>
      </c>
      <c r="M481" s="304" t="str">
        <f t="shared" si="7"/>
        <v/>
      </c>
      <c r="N481" s="194">
        <f t="shared" si="8"/>
        <v>0</v>
      </c>
      <c r="O481" s="194">
        <f t="shared" si="9"/>
        <v>0</v>
      </c>
    </row>
    <row r="482">
      <c r="C482" s="189" t="str">
        <f t="array" ref="C482">IF(B482="","",XLOOKUP(B482,DATOS!D483:D1000,DATOS!C483:C1000,0,0,1))</f>
        <v/>
      </c>
      <c r="D482" s="189" t="str">
        <f>IF(B482="","", SUMIFS(COMPRAS!$G$5:$G1000,COMPRAS!$E$5:$E1000,B482))</f>
        <v/>
      </c>
      <c r="E482" s="189" t="str">
        <f>IF(C482="","", SUMIFS(VENTAS!$F$5:$F1000,VENTAS!$D$5:$D1000,B482))</f>
        <v/>
      </c>
      <c r="F482" s="189" t="str">
        <f t="shared" si="3"/>
        <v/>
      </c>
      <c r="G482" s="189" t="str">
        <f>IF(B482="","",COUNTIFS(COMPRAS!$E$5:$E1000,B482))</f>
        <v/>
      </c>
      <c r="H482" s="304"/>
      <c r="I482" s="194" t="str">
        <f>IFERROR(IF(B482="","",AVERAGEIFS(VENTAS!$G$5:$G1000,VENTAS!$D$5:$D1000,B482)),0)</f>
        <v/>
      </c>
      <c r="J482" s="194" t="str">
        <f>IFERROR(IF(C482="","",AVERAGEIFS(COMPRAS!$T$5:$T1000,COMPRAS!$E$5:$E1000,B482)),0)</f>
        <v/>
      </c>
      <c r="K482" s="194">
        <f t="shared" si="5"/>
        <v>0</v>
      </c>
      <c r="L482" s="194" t="str">
        <f t="shared" si="6"/>
        <v/>
      </c>
      <c r="M482" s="304" t="str">
        <f t="shared" si="7"/>
        <v/>
      </c>
      <c r="N482" s="194">
        <f t="shared" si="8"/>
        <v>0</v>
      </c>
      <c r="O482" s="194">
        <f t="shared" si="9"/>
        <v>0</v>
      </c>
    </row>
    <row r="483">
      <c r="C483" s="189" t="str">
        <f t="array" ref="C483">IF(B483="","",XLOOKUP(B483,DATOS!D484:D1000,DATOS!C484:C1000,0,0,1))</f>
        <v/>
      </c>
      <c r="D483" s="189" t="str">
        <f>IF(B483="","", SUMIFS(COMPRAS!$G$5:$G1000,COMPRAS!$E$5:$E1000,B483))</f>
        <v/>
      </c>
      <c r="E483" s="189" t="str">
        <f>IF(C483="","", SUMIFS(VENTAS!$F$5:$F1000,VENTAS!$D$5:$D1000,B483))</f>
        <v/>
      </c>
      <c r="F483" s="189" t="str">
        <f t="shared" si="3"/>
        <v/>
      </c>
      <c r="G483" s="189" t="str">
        <f>IF(B483="","",COUNTIFS(COMPRAS!$E$5:$E1000,B483))</f>
        <v/>
      </c>
      <c r="H483" s="304"/>
      <c r="I483" s="194" t="str">
        <f>IFERROR(IF(B483="","",AVERAGEIFS(VENTAS!$G$5:$G1000,VENTAS!$D$5:$D1000,B483)),0)</f>
        <v/>
      </c>
      <c r="J483" s="194" t="str">
        <f>IFERROR(IF(C483="","",AVERAGEIFS(COMPRAS!$T$5:$T1000,COMPRAS!$E$5:$E1000,B483)),0)</f>
        <v/>
      </c>
      <c r="K483" s="194">
        <f t="shared" si="5"/>
        <v>0</v>
      </c>
      <c r="L483" s="194" t="str">
        <f t="shared" si="6"/>
        <v/>
      </c>
      <c r="M483" s="304" t="str">
        <f t="shared" si="7"/>
        <v/>
      </c>
      <c r="N483" s="194">
        <f t="shared" si="8"/>
        <v>0</v>
      </c>
      <c r="O483" s="194">
        <f t="shared" si="9"/>
        <v>0</v>
      </c>
    </row>
    <row r="484">
      <c r="C484" s="189" t="str">
        <f t="array" ref="C484">IF(B484="","",XLOOKUP(B484,DATOS!D485:D1000,DATOS!C485:C1000,0,0,1))</f>
        <v/>
      </c>
      <c r="D484" s="189" t="str">
        <f>IF(B484="","", SUMIFS(COMPRAS!$G$5:$G1000,COMPRAS!$E$5:$E1000,B484))</f>
        <v/>
      </c>
      <c r="E484" s="189" t="str">
        <f>IF(C484="","", SUMIFS(VENTAS!$F$5:$F1000,VENTAS!$D$5:$D1000,B484))</f>
        <v/>
      </c>
      <c r="F484" s="189" t="str">
        <f t="shared" si="3"/>
        <v/>
      </c>
      <c r="G484" s="189" t="str">
        <f>IF(B484="","",COUNTIFS(COMPRAS!$E$5:$E1000,B484))</f>
        <v/>
      </c>
      <c r="H484" s="304"/>
      <c r="I484" s="194" t="str">
        <f>IFERROR(IF(B484="","",AVERAGEIFS(VENTAS!$G$5:$G1000,VENTAS!$D$5:$D1000,B484)),0)</f>
        <v/>
      </c>
      <c r="J484" s="194" t="str">
        <f>IFERROR(IF(C484="","",AVERAGEIFS(COMPRAS!$T$5:$T1000,COMPRAS!$E$5:$E1000,B484)),0)</f>
        <v/>
      </c>
      <c r="K484" s="194">
        <f t="shared" si="5"/>
        <v>0</v>
      </c>
      <c r="L484" s="194" t="str">
        <f t="shared" si="6"/>
        <v/>
      </c>
      <c r="M484" s="304" t="str">
        <f t="shared" si="7"/>
        <v/>
      </c>
      <c r="N484" s="194">
        <f t="shared" si="8"/>
        <v>0</v>
      </c>
      <c r="O484" s="194">
        <f t="shared" si="9"/>
        <v>0</v>
      </c>
    </row>
    <row r="485">
      <c r="C485" s="189" t="str">
        <f t="array" ref="C485">IF(B485="","",XLOOKUP(B485,DATOS!D486:D1000,DATOS!C486:C1000,0,0,1))</f>
        <v/>
      </c>
      <c r="D485" s="189" t="str">
        <f>IF(B485="","", SUMIFS(COMPRAS!$G$5:$G1000,COMPRAS!$E$5:$E1000,B485))</f>
        <v/>
      </c>
      <c r="E485" s="189" t="str">
        <f>IF(C485="","", SUMIFS(VENTAS!$F$5:$F1000,VENTAS!$D$5:$D1000,B485))</f>
        <v/>
      </c>
      <c r="F485" s="189" t="str">
        <f t="shared" si="3"/>
        <v/>
      </c>
      <c r="G485" s="189" t="str">
        <f>IF(B485="","",COUNTIFS(COMPRAS!$E$5:$E1000,B485))</f>
        <v/>
      </c>
      <c r="H485" s="304"/>
      <c r="I485" s="194" t="str">
        <f>IFERROR(IF(B485="","",AVERAGEIFS(VENTAS!$G$5:$G1000,VENTAS!$D$5:$D1000,B485)),0)</f>
        <v/>
      </c>
      <c r="J485" s="194" t="str">
        <f>IFERROR(IF(C485="","",AVERAGEIFS(COMPRAS!$T$5:$T1000,COMPRAS!$E$5:$E1000,B485)),0)</f>
        <v/>
      </c>
      <c r="K485" s="194">
        <f t="shared" si="5"/>
        <v>0</v>
      </c>
      <c r="L485" s="194" t="str">
        <f t="shared" si="6"/>
        <v/>
      </c>
      <c r="M485" s="304" t="str">
        <f t="shared" si="7"/>
        <v/>
      </c>
      <c r="N485" s="194">
        <f t="shared" si="8"/>
        <v>0</v>
      </c>
      <c r="O485" s="194">
        <f t="shared" si="9"/>
        <v>0</v>
      </c>
    </row>
    <row r="486">
      <c r="C486" s="189" t="str">
        <f t="array" ref="C486">IF(B486="","",XLOOKUP(B486,DATOS!D487:D1000,DATOS!C487:C1000,0,0,1))</f>
        <v/>
      </c>
      <c r="D486" s="189" t="str">
        <f>IF(B486="","", SUMIFS(COMPRAS!$G$5:$G1000,COMPRAS!$E$5:$E1000,B486))</f>
        <v/>
      </c>
      <c r="E486" s="189" t="str">
        <f>IF(C486="","", SUMIFS(VENTAS!$F$5:$F1000,VENTAS!$D$5:$D1000,B486))</f>
        <v/>
      </c>
      <c r="F486" s="189" t="str">
        <f t="shared" si="3"/>
        <v/>
      </c>
      <c r="G486" s="189" t="str">
        <f>IF(B486="","",COUNTIFS(COMPRAS!$E$5:$E1000,B486))</f>
        <v/>
      </c>
      <c r="H486" s="304"/>
      <c r="I486" s="194" t="str">
        <f>IFERROR(IF(B486="","",AVERAGEIFS(VENTAS!$G$5:$G1000,VENTAS!$D$5:$D1000,B486)),0)</f>
        <v/>
      </c>
      <c r="J486" s="194" t="str">
        <f>IFERROR(IF(C486="","",AVERAGEIFS(COMPRAS!$T$5:$T1000,COMPRAS!$E$5:$E1000,B486)),0)</f>
        <v/>
      </c>
      <c r="K486" s="194">
        <f t="shared" si="5"/>
        <v>0</v>
      </c>
      <c r="L486" s="194" t="str">
        <f t="shared" si="6"/>
        <v/>
      </c>
      <c r="M486" s="304" t="str">
        <f t="shared" si="7"/>
        <v/>
      </c>
      <c r="N486" s="194">
        <f t="shared" si="8"/>
        <v>0</v>
      </c>
      <c r="O486" s="194">
        <f t="shared" si="9"/>
        <v>0</v>
      </c>
    </row>
    <row r="487">
      <c r="C487" s="189" t="str">
        <f t="array" ref="C487">IF(B487="","",XLOOKUP(B487,DATOS!D488:D1000,DATOS!C488:C1000,0,0,1))</f>
        <v/>
      </c>
      <c r="D487" s="189" t="str">
        <f>IF(B487="","", SUMIFS(COMPRAS!$G$5:$G1000,COMPRAS!$E$5:$E1000,B487))</f>
        <v/>
      </c>
      <c r="E487" s="189" t="str">
        <f>IF(C487="","", SUMIFS(VENTAS!$F$5:$F1000,VENTAS!$D$5:$D1000,B487))</f>
        <v/>
      </c>
      <c r="F487" s="189" t="str">
        <f t="shared" si="3"/>
        <v/>
      </c>
      <c r="G487" s="189" t="str">
        <f>IF(B487="","",COUNTIFS(COMPRAS!$E$5:$E1000,B487))</f>
        <v/>
      </c>
      <c r="H487" s="304"/>
      <c r="I487" s="194" t="str">
        <f>IFERROR(IF(B487="","",AVERAGEIFS(VENTAS!$G$5:$G1000,VENTAS!$D$5:$D1000,B487)),0)</f>
        <v/>
      </c>
      <c r="J487" s="194" t="str">
        <f>IFERROR(IF(C487="","",AVERAGEIFS(COMPRAS!$T$5:$T1000,COMPRAS!$E$5:$E1000,B487)),0)</f>
        <v/>
      </c>
      <c r="K487" s="194">
        <f t="shared" si="5"/>
        <v>0</v>
      </c>
      <c r="L487" s="194" t="str">
        <f t="shared" si="6"/>
        <v/>
      </c>
      <c r="M487" s="304" t="str">
        <f t="shared" si="7"/>
        <v/>
      </c>
      <c r="N487" s="194">
        <f t="shared" si="8"/>
        <v>0</v>
      </c>
      <c r="O487" s="194">
        <f t="shared" si="9"/>
        <v>0</v>
      </c>
    </row>
    <row r="488">
      <c r="C488" s="189" t="str">
        <f t="array" ref="C488">IF(B488="","",XLOOKUP(B488,DATOS!D489:D1000,DATOS!C489:C1000,0,0,1))</f>
        <v/>
      </c>
      <c r="D488" s="189" t="str">
        <f>IF(B488="","", SUMIFS(COMPRAS!$G$5:$G1000,COMPRAS!$E$5:$E1000,B488))</f>
        <v/>
      </c>
      <c r="E488" s="189" t="str">
        <f>IF(C488="","", SUMIFS(VENTAS!$F$5:$F1000,VENTAS!$D$5:$D1000,B488))</f>
        <v/>
      </c>
      <c r="F488" s="189" t="str">
        <f t="shared" si="3"/>
        <v/>
      </c>
      <c r="G488" s="189" t="str">
        <f>IF(B488="","",COUNTIFS(COMPRAS!$E$5:$E1000,B488))</f>
        <v/>
      </c>
      <c r="H488" s="304"/>
      <c r="I488" s="194" t="str">
        <f>IFERROR(IF(B488="","",AVERAGEIFS(VENTAS!$G$5:$G1000,VENTAS!$D$5:$D1000,B488)),0)</f>
        <v/>
      </c>
      <c r="J488" s="194" t="str">
        <f>IFERROR(IF(C488="","",AVERAGEIFS(COMPRAS!$T$5:$T1000,COMPRAS!$E$5:$E1000,B488)),0)</f>
        <v/>
      </c>
      <c r="K488" s="194">
        <f t="shared" si="5"/>
        <v>0</v>
      </c>
      <c r="L488" s="194" t="str">
        <f t="shared" si="6"/>
        <v/>
      </c>
      <c r="M488" s="304" t="str">
        <f t="shared" si="7"/>
        <v/>
      </c>
      <c r="N488" s="194">
        <f t="shared" si="8"/>
        <v>0</v>
      </c>
      <c r="O488" s="194">
        <f t="shared" si="9"/>
        <v>0</v>
      </c>
    </row>
    <row r="489">
      <c r="C489" s="189" t="str">
        <f t="array" ref="C489">IF(B489="","",XLOOKUP(B489,DATOS!D490:D1000,DATOS!C490:C1000,0,0,1))</f>
        <v/>
      </c>
      <c r="D489" s="189" t="str">
        <f>IF(B489="","", SUMIFS(COMPRAS!$G$5:$G1000,COMPRAS!$E$5:$E1000,B489))</f>
        <v/>
      </c>
      <c r="E489" s="189" t="str">
        <f>IF(C489="","", SUMIFS(VENTAS!$F$5:$F1000,VENTAS!$D$5:$D1000,B489))</f>
        <v/>
      </c>
      <c r="F489" s="189" t="str">
        <f t="shared" si="3"/>
        <v/>
      </c>
      <c r="G489" s="189" t="str">
        <f>IF(B489="","",COUNTIFS(COMPRAS!$E$5:$E1000,B489))</f>
        <v/>
      </c>
      <c r="H489" s="304"/>
      <c r="I489" s="194" t="str">
        <f>IFERROR(IF(B489="","",AVERAGEIFS(VENTAS!$G$5:$G1000,VENTAS!$D$5:$D1000,B489)),0)</f>
        <v/>
      </c>
      <c r="J489" s="194" t="str">
        <f>IFERROR(IF(C489="","",AVERAGEIFS(COMPRAS!$T$5:$T1000,COMPRAS!$E$5:$E1000,B489)),0)</f>
        <v/>
      </c>
      <c r="K489" s="194">
        <f t="shared" si="5"/>
        <v>0</v>
      </c>
      <c r="L489" s="194" t="str">
        <f t="shared" si="6"/>
        <v/>
      </c>
      <c r="M489" s="304" t="str">
        <f t="shared" si="7"/>
        <v/>
      </c>
      <c r="N489" s="194">
        <f t="shared" si="8"/>
        <v>0</v>
      </c>
      <c r="O489" s="194">
        <f t="shared" si="9"/>
        <v>0</v>
      </c>
    </row>
    <row r="490">
      <c r="C490" s="189" t="str">
        <f t="array" ref="C490">IF(B490="","",XLOOKUP(B490,DATOS!D491:D1000,DATOS!C491:C1000,0,0,1))</f>
        <v/>
      </c>
      <c r="D490" s="189" t="str">
        <f>IF(B490="","", SUMIFS(COMPRAS!$G$5:$G1000,COMPRAS!$E$5:$E1000,B490))</f>
        <v/>
      </c>
      <c r="E490" s="189" t="str">
        <f>IF(C490="","", SUMIFS(VENTAS!$F$5:$F1000,VENTAS!$D$5:$D1000,B490))</f>
        <v/>
      </c>
      <c r="F490" s="189" t="str">
        <f t="shared" si="3"/>
        <v/>
      </c>
      <c r="G490" s="189" t="str">
        <f>IF(B490="","",COUNTIFS(COMPRAS!$E$5:$E1000,B490))</f>
        <v/>
      </c>
      <c r="H490" s="304"/>
      <c r="I490" s="194" t="str">
        <f>IFERROR(IF(B490="","",AVERAGEIFS(VENTAS!$G$5:$G1000,VENTAS!$D$5:$D1000,B490)),0)</f>
        <v/>
      </c>
      <c r="J490" s="194" t="str">
        <f>IFERROR(IF(C490="","",AVERAGEIFS(COMPRAS!$T$5:$T1000,COMPRAS!$E$5:$E1000,B490)),0)</f>
        <v/>
      </c>
      <c r="K490" s="194">
        <f t="shared" si="5"/>
        <v>0</v>
      </c>
      <c r="L490" s="194" t="str">
        <f t="shared" si="6"/>
        <v/>
      </c>
      <c r="M490" s="304" t="str">
        <f t="shared" si="7"/>
        <v/>
      </c>
      <c r="N490" s="194">
        <f t="shared" si="8"/>
        <v>0</v>
      </c>
      <c r="O490" s="194">
        <f t="shared" si="9"/>
        <v>0</v>
      </c>
    </row>
    <row r="491">
      <c r="C491" s="189" t="str">
        <f t="array" ref="C491">IF(B491="","",XLOOKUP(B491,DATOS!D492:D1000,DATOS!C492:C1000,0,0,1))</f>
        <v/>
      </c>
      <c r="D491" s="189" t="str">
        <f>IF(B491="","", SUMIFS(COMPRAS!$G$5:$G1000,COMPRAS!$E$5:$E1000,B491))</f>
        <v/>
      </c>
      <c r="E491" s="189" t="str">
        <f>IF(C491="","", SUMIFS(VENTAS!$F$5:$F1000,VENTAS!$D$5:$D1000,B491))</f>
        <v/>
      </c>
      <c r="F491" s="189" t="str">
        <f t="shared" si="3"/>
        <v/>
      </c>
      <c r="G491" s="189" t="str">
        <f>IF(B491="","",COUNTIFS(COMPRAS!$E$5:$E1000,B491))</f>
        <v/>
      </c>
      <c r="H491" s="304"/>
      <c r="I491" s="194" t="str">
        <f>IFERROR(IF(B491="","",AVERAGEIFS(VENTAS!$G$5:$G1000,VENTAS!$D$5:$D1000,B491)),0)</f>
        <v/>
      </c>
      <c r="J491" s="194" t="str">
        <f>IFERROR(IF(C491="","",AVERAGEIFS(COMPRAS!$T$5:$T1000,COMPRAS!$E$5:$E1000,B491)),0)</f>
        <v/>
      </c>
      <c r="K491" s="194">
        <f t="shared" si="5"/>
        <v>0</v>
      </c>
      <c r="L491" s="194" t="str">
        <f t="shared" si="6"/>
        <v/>
      </c>
      <c r="M491" s="304" t="str">
        <f t="shared" si="7"/>
        <v/>
      </c>
      <c r="N491" s="194">
        <f t="shared" si="8"/>
        <v>0</v>
      </c>
      <c r="O491" s="194">
        <f t="shared" si="9"/>
        <v>0</v>
      </c>
    </row>
    <row r="492">
      <c r="C492" s="189" t="str">
        <f t="array" ref="C492">IF(B492="","",XLOOKUP(B492,DATOS!D493:D1000,DATOS!C493:C1000,0,0,1))</f>
        <v/>
      </c>
      <c r="D492" s="189" t="str">
        <f>IF(B492="","", SUMIFS(COMPRAS!$G$5:$G1000,COMPRAS!$E$5:$E1000,B492))</f>
        <v/>
      </c>
      <c r="E492" s="189" t="str">
        <f>IF(C492="","", SUMIFS(VENTAS!$F$5:$F1000,VENTAS!$D$5:$D1000,B492))</f>
        <v/>
      </c>
      <c r="F492" s="189" t="str">
        <f t="shared" si="3"/>
        <v/>
      </c>
      <c r="G492" s="189" t="str">
        <f>IF(B492="","",COUNTIFS(COMPRAS!$E$5:$E1000,B492))</f>
        <v/>
      </c>
      <c r="H492" s="304"/>
      <c r="I492" s="194" t="str">
        <f>IFERROR(IF(B492="","",AVERAGEIFS(VENTAS!$G$5:$G1000,VENTAS!$D$5:$D1000,B492)),0)</f>
        <v/>
      </c>
      <c r="J492" s="194" t="str">
        <f>IFERROR(IF(C492="","",AVERAGEIFS(COMPRAS!$T$5:$T1000,COMPRAS!$E$5:$E1000,B492)),0)</f>
        <v/>
      </c>
      <c r="K492" s="194">
        <f t="shared" si="5"/>
        <v>0</v>
      </c>
      <c r="L492" s="194" t="str">
        <f t="shared" si="6"/>
        <v/>
      </c>
      <c r="M492" s="304" t="str">
        <f t="shared" si="7"/>
        <v/>
      </c>
      <c r="N492" s="194">
        <f t="shared" si="8"/>
        <v>0</v>
      </c>
      <c r="O492" s="194">
        <f t="shared" si="9"/>
        <v>0</v>
      </c>
    </row>
    <row r="493">
      <c r="C493" s="189" t="str">
        <f t="array" ref="C493">IF(B493="","",XLOOKUP(B493,DATOS!D494:D1000,DATOS!C494:C1000,0,0,1))</f>
        <v/>
      </c>
      <c r="D493" s="189" t="str">
        <f>IF(B493="","", SUMIFS(COMPRAS!$G$5:$G1000,COMPRAS!$E$5:$E1000,B493))</f>
        <v/>
      </c>
      <c r="E493" s="189" t="str">
        <f>IF(C493="","", SUMIFS(VENTAS!$F$5:$F1000,VENTAS!$D$5:$D1000,B493))</f>
        <v/>
      </c>
      <c r="F493" s="189" t="str">
        <f t="shared" si="3"/>
        <v/>
      </c>
      <c r="G493" s="189" t="str">
        <f>IF(B493="","",COUNTIFS(COMPRAS!$E$5:$E1000,B493))</f>
        <v/>
      </c>
      <c r="H493" s="304"/>
      <c r="I493" s="194" t="str">
        <f>IFERROR(IF(B493="","",AVERAGEIFS(VENTAS!$G$5:$G1000,VENTAS!$D$5:$D1000,B493)),0)</f>
        <v/>
      </c>
      <c r="J493" s="194" t="str">
        <f>IFERROR(IF(C493="","",AVERAGEIFS(COMPRAS!$T$5:$T1000,COMPRAS!$E$5:$E1000,B493)),0)</f>
        <v/>
      </c>
      <c r="K493" s="194">
        <f t="shared" si="5"/>
        <v>0</v>
      </c>
      <c r="L493" s="194" t="str">
        <f t="shared" si="6"/>
        <v/>
      </c>
      <c r="M493" s="304" t="str">
        <f t="shared" si="7"/>
        <v/>
      </c>
      <c r="N493" s="194">
        <f t="shared" si="8"/>
        <v>0</v>
      </c>
      <c r="O493" s="194">
        <f t="shared" si="9"/>
        <v>0</v>
      </c>
    </row>
    <row r="494">
      <c r="C494" s="189" t="str">
        <f t="array" ref="C494">IF(B494="","",XLOOKUP(B494,DATOS!D495:D1000,DATOS!C495:C1000,0,0,1))</f>
        <v/>
      </c>
      <c r="D494" s="189" t="str">
        <f>IF(B494="","", SUMIFS(COMPRAS!$G$5:$G1000,COMPRAS!$E$5:$E1000,B494))</f>
        <v/>
      </c>
      <c r="E494" s="189" t="str">
        <f>IF(C494="","", SUMIFS(VENTAS!$F$5:$F1000,VENTAS!$D$5:$D1000,B494))</f>
        <v/>
      </c>
      <c r="F494" s="189" t="str">
        <f t="shared" si="3"/>
        <v/>
      </c>
      <c r="G494" s="189" t="str">
        <f>IF(B494="","",COUNTIFS(COMPRAS!$E$5:$E1000,B494))</f>
        <v/>
      </c>
      <c r="H494" s="304"/>
      <c r="I494" s="194" t="str">
        <f>IFERROR(IF(B494="","",AVERAGEIFS(VENTAS!$G$5:$G1000,VENTAS!$D$5:$D1000,B494)),0)</f>
        <v/>
      </c>
      <c r="J494" s="194" t="str">
        <f>IFERROR(IF(C494="","",AVERAGEIFS(COMPRAS!$T$5:$T1000,COMPRAS!$E$5:$E1000,B494)),0)</f>
        <v/>
      </c>
      <c r="K494" s="194">
        <f t="shared" si="5"/>
        <v>0</v>
      </c>
      <c r="L494" s="194" t="str">
        <f t="shared" si="6"/>
        <v/>
      </c>
      <c r="M494" s="304" t="str">
        <f t="shared" si="7"/>
        <v/>
      </c>
      <c r="N494" s="194">
        <f t="shared" si="8"/>
        <v>0</v>
      </c>
      <c r="O494" s="194">
        <f t="shared" si="9"/>
        <v>0</v>
      </c>
    </row>
    <row r="495">
      <c r="C495" s="189" t="str">
        <f t="array" ref="C495">IF(B495="","",XLOOKUP(B495,DATOS!D496:D1000,DATOS!C496:C1000,0,0,1))</f>
        <v/>
      </c>
      <c r="D495" s="189" t="str">
        <f>IF(B495="","", SUMIFS(COMPRAS!$G$5:$G1000,COMPRAS!$E$5:$E1000,B495))</f>
        <v/>
      </c>
      <c r="E495" s="189" t="str">
        <f>IF(C495="","", SUMIFS(VENTAS!$F$5:$F1000,VENTAS!$D$5:$D1000,B495))</f>
        <v/>
      </c>
      <c r="F495" s="189" t="str">
        <f t="shared" si="3"/>
        <v/>
      </c>
      <c r="G495" s="189" t="str">
        <f>IF(B495="","",COUNTIFS(COMPRAS!$E$5:$E1000,B495))</f>
        <v/>
      </c>
      <c r="H495" s="304"/>
      <c r="I495" s="194" t="str">
        <f>IFERROR(IF(B495="","",AVERAGEIFS(VENTAS!$G$5:$G1000,VENTAS!$D$5:$D1000,B495)),0)</f>
        <v/>
      </c>
      <c r="J495" s="194" t="str">
        <f>IFERROR(IF(C495="","",AVERAGEIFS(COMPRAS!$T$5:$T1000,COMPRAS!$E$5:$E1000,B495)),0)</f>
        <v/>
      </c>
      <c r="K495" s="194">
        <f t="shared" si="5"/>
        <v>0</v>
      </c>
      <c r="L495" s="194" t="str">
        <f t="shared" si="6"/>
        <v/>
      </c>
      <c r="M495" s="304" t="str">
        <f t="shared" si="7"/>
        <v/>
      </c>
      <c r="N495" s="194">
        <f t="shared" si="8"/>
        <v>0</v>
      </c>
      <c r="O495" s="194">
        <f t="shared" si="9"/>
        <v>0</v>
      </c>
    </row>
    <row r="496">
      <c r="C496" s="189" t="str">
        <f t="array" ref="C496">IF(B496="","",XLOOKUP(B496,DATOS!D497:D1000,DATOS!C497:C1000,0,0,1))</f>
        <v/>
      </c>
      <c r="D496" s="189" t="str">
        <f>IF(B496="","", SUMIFS(COMPRAS!$G$5:$G1000,COMPRAS!$E$5:$E1000,B496))</f>
        <v/>
      </c>
      <c r="E496" s="189" t="str">
        <f>IF(C496="","", SUMIFS(VENTAS!$F$5:$F1000,VENTAS!$D$5:$D1000,B496))</f>
        <v/>
      </c>
      <c r="F496" s="189" t="str">
        <f t="shared" si="3"/>
        <v/>
      </c>
      <c r="G496" s="189" t="str">
        <f>IF(B496="","",COUNTIFS(COMPRAS!$E$5:$E1000,B496))</f>
        <v/>
      </c>
      <c r="H496" s="304"/>
      <c r="I496" s="194" t="str">
        <f>IFERROR(IF(B496="","",AVERAGEIFS(VENTAS!$G$5:$G1000,VENTAS!$D$5:$D1000,B496)),0)</f>
        <v/>
      </c>
      <c r="J496" s="194" t="str">
        <f>IFERROR(IF(C496="","",AVERAGEIFS(COMPRAS!$T$5:$T1000,COMPRAS!$E$5:$E1000,B496)),0)</f>
        <v/>
      </c>
      <c r="K496" s="194">
        <f t="shared" si="5"/>
        <v>0</v>
      </c>
      <c r="L496" s="194" t="str">
        <f t="shared" si="6"/>
        <v/>
      </c>
      <c r="M496" s="304" t="str">
        <f t="shared" si="7"/>
        <v/>
      </c>
      <c r="N496" s="194">
        <f t="shared" si="8"/>
        <v>0</v>
      </c>
      <c r="O496" s="194">
        <f t="shared" si="9"/>
        <v>0</v>
      </c>
    </row>
    <row r="497">
      <c r="C497" s="189" t="str">
        <f t="array" ref="C497">IF(B497="","",XLOOKUP(B497,DATOS!D498:D1000,DATOS!C498:C1000,0,0,1))</f>
        <v/>
      </c>
      <c r="D497" s="189" t="str">
        <f>IF(B497="","", SUMIFS(COMPRAS!$G$5:$G1000,COMPRAS!$E$5:$E1000,B497))</f>
        <v/>
      </c>
      <c r="E497" s="189" t="str">
        <f>IF(C497="","", SUMIFS(VENTAS!$F$5:$F1000,VENTAS!$D$5:$D1000,B497))</f>
        <v/>
      </c>
      <c r="F497" s="189" t="str">
        <f t="shared" si="3"/>
        <v/>
      </c>
      <c r="G497" s="189" t="str">
        <f>IF(B497="","",COUNTIFS(COMPRAS!$E$5:$E1000,B497))</f>
        <v/>
      </c>
      <c r="H497" s="304"/>
      <c r="I497" s="194" t="str">
        <f>IFERROR(IF(B497="","",AVERAGEIFS(VENTAS!$G$5:$G1000,VENTAS!$D$5:$D1000,B497)),0)</f>
        <v/>
      </c>
      <c r="J497" s="194" t="str">
        <f>IFERROR(IF(C497="","",AVERAGEIFS(COMPRAS!$T$5:$T1000,COMPRAS!$E$5:$E1000,B497)),0)</f>
        <v/>
      </c>
      <c r="K497" s="194">
        <f t="shared" si="5"/>
        <v>0</v>
      </c>
      <c r="L497" s="194" t="str">
        <f t="shared" si="6"/>
        <v/>
      </c>
      <c r="M497" s="304" t="str">
        <f t="shared" si="7"/>
        <v/>
      </c>
      <c r="N497" s="194">
        <f t="shared" si="8"/>
        <v>0</v>
      </c>
      <c r="O497" s="194">
        <f t="shared" si="9"/>
        <v>0</v>
      </c>
    </row>
    <row r="498">
      <c r="C498" s="189" t="str">
        <f t="array" ref="C498">IF(B498="","",XLOOKUP(B498,DATOS!D499:D1000,DATOS!C499:C1000,0,0,1))</f>
        <v/>
      </c>
      <c r="D498" s="189" t="str">
        <f>IF(B498="","", SUMIFS(COMPRAS!$G$5:$G1000,COMPRAS!$E$5:$E1000,B498))</f>
        <v/>
      </c>
      <c r="E498" s="189" t="str">
        <f>IF(C498="","", SUMIFS(VENTAS!$F$5:$F1000,VENTAS!$D$5:$D1000,B498))</f>
        <v/>
      </c>
      <c r="F498" s="189" t="str">
        <f t="shared" si="3"/>
        <v/>
      </c>
      <c r="G498" s="189" t="str">
        <f>IF(B498="","",COUNTIFS(COMPRAS!$E$5:$E1000,B498))</f>
        <v/>
      </c>
      <c r="H498" s="304"/>
      <c r="I498" s="194" t="str">
        <f>IFERROR(IF(B498="","",AVERAGEIFS(VENTAS!$G$5:$G1000,VENTAS!$D$5:$D1000,B498)),0)</f>
        <v/>
      </c>
      <c r="J498" s="194" t="str">
        <f>IFERROR(IF(C498="","",AVERAGEIFS(COMPRAS!$T$5:$T1000,COMPRAS!$E$5:$E1000,B498)),0)</f>
        <v/>
      </c>
      <c r="K498" s="194">
        <f t="shared" si="5"/>
        <v>0</v>
      </c>
      <c r="L498" s="194" t="str">
        <f t="shared" si="6"/>
        <v/>
      </c>
      <c r="M498" s="304" t="str">
        <f t="shared" si="7"/>
        <v/>
      </c>
      <c r="N498" s="194">
        <f t="shared" si="8"/>
        <v>0</v>
      </c>
      <c r="O498" s="194">
        <f t="shared" si="9"/>
        <v>0</v>
      </c>
    </row>
    <row r="499">
      <c r="C499" s="189" t="str">
        <f t="array" ref="C499">IF(B499="","",XLOOKUP(B499,DATOS!D500:D1000,DATOS!C500:C1000,0,0,1))</f>
        <v/>
      </c>
      <c r="D499" s="189" t="str">
        <f>IF(B499="","", SUMIFS(COMPRAS!$G$5:$G1000,COMPRAS!$E$5:$E1000,B499))</f>
        <v/>
      </c>
      <c r="E499" s="189" t="str">
        <f>IF(C499="","", SUMIFS(VENTAS!$F$5:$F1000,VENTAS!$D$5:$D1000,B499))</f>
        <v/>
      </c>
      <c r="F499" s="189" t="str">
        <f t="shared" si="3"/>
        <v/>
      </c>
      <c r="G499" s="189" t="str">
        <f>IF(B499="","",COUNTIFS(COMPRAS!$E$5:$E1000,B499))</f>
        <v/>
      </c>
      <c r="H499" s="304"/>
      <c r="I499" s="194" t="str">
        <f>IFERROR(IF(B499="","",AVERAGEIFS(VENTAS!$G$5:$G1000,VENTAS!$D$5:$D1000,B499)),0)</f>
        <v/>
      </c>
      <c r="J499" s="194" t="str">
        <f>IFERROR(IF(C499="","",AVERAGEIFS(COMPRAS!$T$5:$T1000,COMPRAS!$E$5:$E1000,B499)),0)</f>
        <v/>
      </c>
      <c r="K499" s="194">
        <f t="shared" si="5"/>
        <v>0</v>
      </c>
      <c r="L499" s="194" t="str">
        <f t="shared" si="6"/>
        <v/>
      </c>
      <c r="M499" s="304" t="str">
        <f t="shared" si="7"/>
        <v/>
      </c>
      <c r="N499" s="194">
        <f t="shared" si="8"/>
        <v>0</v>
      </c>
      <c r="O499" s="194">
        <f t="shared" si="9"/>
        <v>0</v>
      </c>
    </row>
    <row r="500">
      <c r="C500" s="189" t="str">
        <f t="array" ref="C500">IF(B500="","",XLOOKUP(B500,DATOS!D501:D1000,DATOS!C501:C1000,0,0,1))</f>
        <v/>
      </c>
      <c r="D500" s="189" t="str">
        <f>IF(B500="","", SUMIFS(COMPRAS!$G$5:$G1000,COMPRAS!$E$5:$E1000,B500))</f>
        <v/>
      </c>
      <c r="E500" s="189" t="str">
        <f>IF(C500="","", SUMIFS(VENTAS!$F$5:$F1000,VENTAS!$D$5:$D1000,B500))</f>
        <v/>
      </c>
      <c r="F500" s="189" t="str">
        <f t="shared" si="3"/>
        <v/>
      </c>
      <c r="G500" s="189" t="str">
        <f>IF(B500="","",COUNTIFS(COMPRAS!$E$5:$E1000,B500))</f>
        <v/>
      </c>
      <c r="H500" s="304"/>
      <c r="I500" s="194" t="str">
        <f>IFERROR(IF(B500="","",AVERAGEIFS(VENTAS!$G$5:$G1000,VENTAS!$D$5:$D1000,B500)),0)</f>
        <v/>
      </c>
      <c r="J500" s="194" t="str">
        <f>IFERROR(IF(C500="","",AVERAGEIFS(COMPRAS!$T$5:$T1000,COMPRAS!$E$5:$E1000,B500)),0)</f>
        <v/>
      </c>
      <c r="K500" s="194">
        <f t="shared" si="5"/>
        <v>0</v>
      </c>
      <c r="L500" s="194" t="str">
        <f t="shared" si="6"/>
        <v/>
      </c>
      <c r="M500" s="304" t="str">
        <f t="shared" si="7"/>
        <v/>
      </c>
      <c r="N500" s="194">
        <f t="shared" si="8"/>
        <v>0</v>
      </c>
      <c r="O500" s="194">
        <f t="shared" si="9"/>
        <v>0</v>
      </c>
    </row>
    <row r="501">
      <c r="C501" s="189" t="str">
        <f t="array" ref="C501">IF(B501="","",XLOOKUP(B501,DATOS!D502:D1000,DATOS!C502:C1000,0,0,1))</f>
        <v/>
      </c>
      <c r="D501" s="189" t="str">
        <f>IF(B501="","", SUMIFS(COMPRAS!$G$5:$G1000,COMPRAS!$E$5:$E1000,B501))</f>
        <v/>
      </c>
      <c r="E501" s="189" t="str">
        <f>IF(C501="","", SUMIFS(VENTAS!$F$5:$F1000,VENTAS!$D$5:$D1000,B501))</f>
        <v/>
      </c>
      <c r="F501" s="189" t="str">
        <f t="shared" si="3"/>
        <v/>
      </c>
      <c r="G501" s="189" t="str">
        <f>IF(B501="","",COUNTIFS(COMPRAS!$E$5:$E1000,B501))</f>
        <v/>
      </c>
      <c r="H501" s="304"/>
      <c r="I501" s="194" t="str">
        <f>IFERROR(IF(B501="","",AVERAGEIFS(VENTAS!$G$5:$G1000,VENTAS!$D$5:$D1000,B501)),0)</f>
        <v/>
      </c>
      <c r="J501" s="194" t="str">
        <f>IFERROR(IF(C501="","",AVERAGEIFS(COMPRAS!$T$5:$T1000,COMPRAS!$E$5:$E1000,B501)),0)</f>
        <v/>
      </c>
      <c r="K501" s="194">
        <f t="shared" si="5"/>
        <v>0</v>
      </c>
      <c r="L501" s="194" t="str">
        <f t="shared" si="6"/>
        <v/>
      </c>
      <c r="M501" s="304" t="str">
        <f t="shared" si="7"/>
        <v/>
      </c>
      <c r="N501" s="194">
        <f t="shared" si="8"/>
        <v>0</v>
      </c>
      <c r="O501" s="194">
        <f t="shared" si="9"/>
        <v>0</v>
      </c>
    </row>
    <row r="502">
      <c r="C502" s="189" t="str">
        <f t="array" ref="C502">IF(B502="","",XLOOKUP(B502,DATOS!D503:D1000,DATOS!C503:C1000,0,0,1))</f>
        <v/>
      </c>
      <c r="D502" s="189" t="str">
        <f>IF(B502="","", SUMIFS(COMPRAS!$G$5:$G1000,COMPRAS!$E$5:$E1000,B502))</f>
        <v/>
      </c>
      <c r="E502" s="189" t="str">
        <f>IF(C502="","", SUMIFS(VENTAS!$F$5:$F1000,VENTAS!$D$5:$D1000,B502))</f>
        <v/>
      </c>
      <c r="F502" s="189" t="str">
        <f t="shared" si="3"/>
        <v/>
      </c>
      <c r="G502" s="189" t="str">
        <f>IF(B502="","",COUNTIFS(COMPRAS!$E$5:$E1000,B502))</f>
        <v/>
      </c>
      <c r="H502" s="304"/>
      <c r="I502" s="194" t="str">
        <f>IFERROR(IF(B502="","",AVERAGEIFS(VENTAS!$G$5:$G1000,VENTAS!$D$5:$D1000,B502)),0)</f>
        <v/>
      </c>
      <c r="J502" s="194" t="str">
        <f>IFERROR(IF(C502="","",AVERAGEIFS(COMPRAS!$T$5:$T1000,COMPRAS!$E$5:$E1000,B502)),0)</f>
        <v/>
      </c>
      <c r="K502" s="194">
        <f t="shared" si="5"/>
        <v>0</v>
      </c>
      <c r="L502" s="194" t="str">
        <f t="shared" si="6"/>
        <v/>
      </c>
      <c r="M502" s="304" t="str">
        <f t="shared" si="7"/>
        <v/>
      </c>
      <c r="N502" s="194">
        <f t="shared" si="8"/>
        <v>0</v>
      </c>
      <c r="O502" s="194">
        <f t="shared" si="9"/>
        <v>0</v>
      </c>
    </row>
    <row r="503">
      <c r="C503" s="189" t="str">
        <f t="array" ref="C503">IF(B503="","",XLOOKUP(B503,DATOS!D504:D1000,DATOS!C504:C1000,0,0,1))</f>
        <v/>
      </c>
      <c r="D503" s="189" t="str">
        <f>IF(B503="","", SUMIFS(COMPRAS!$G$5:$G1000,COMPRAS!$E$5:$E1000,B503))</f>
        <v/>
      </c>
      <c r="E503" s="189" t="str">
        <f>IF(C503="","", SUMIFS(VENTAS!$F$5:$F1000,VENTAS!$D$5:$D1000,B503))</f>
        <v/>
      </c>
      <c r="F503" s="189" t="str">
        <f t="shared" si="3"/>
        <v/>
      </c>
      <c r="G503" s="189" t="str">
        <f>IF(B503="","",COUNTIFS(COMPRAS!$E$5:$E1000,B503))</f>
        <v/>
      </c>
      <c r="H503" s="304"/>
      <c r="I503" s="194" t="str">
        <f>IFERROR(IF(B503="","",AVERAGEIFS(VENTAS!$G$5:$G1000,VENTAS!$D$5:$D1000,B503)),0)</f>
        <v/>
      </c>
      <c r="J503" s="194" t="str">
        <f>IFERROR(IF(C503="","",AVERAGEIFS(COMPRAS!$T$5:$T1000,COMPRAS!$E$5:$E1000,B503)),0)</f>
        <v/>
      </c>
      <c r="K503" s="194">
        <f t="shared" si="5"/>
        <v>0</v>
      </c>
      <c r="L503" s="194" t="str">
        <f t="shared" si="6"/>
        <v/>
      </c>
      <c r="M503" s="304" t="str">
        <f t="shared" si="7"/>
        <v/>
      </c>
      <c r="N503" s="194">
        <f t="shared" si="8"/>
        <v>0</v>
      </c>
      <c r="O503" s="194">
        <f t="shared" si="9"/>
        <v>0</v>
      </c>
    </row>
    <row r="504">
      <c r="C504" s="189" t="str">
        <f t="array" ref="C504">IF(B504="","",XLOOKUP(B504,DATOS!D505:D1000,DATOS!C505:C1000,0,0,1))</f>
        <v/>
      </c>
      <c r="D504" s="189" t="str">
        <f>IF(B504="","", SUMIFS(COMPRAS!$G$5:$G1000,COMPRAS!$E$5:$E1000,B504))</f>
        <v/>
      </c>
      <c r="E504" s="189" t="str">
        <f>IF(C504="","", SUMIFS(VENTAS!$F$5:$F1000,VENTAS!$D$5:$D1000,B504))</f>
        <v/>
      </c>
      <c r="F504" s="189" t="str">
        <f t="shared" si="3"/>
        <v/>
      </c>
      <c r="G504" s="189" t="str">
        <f>IF(B504="","",COUNTIFS(COMPRAS!$E$5:$E1000,B504))</f>
        <v/>
      </c>
      <c r="H504" s="304"/>
      <c r="I504" s="194" t="str">
        <f>IFERROR(IF(B504="","",AVERAGEIFS(VENTAS!$G$5:$G1000,VENTAS!$D$5:$D1000,B504)),0)</f>
        <v/>
      </c>
      <c r="J504" s="194" t="str">
        <f>IFERROR(IF(C504="","",AVERAGEIFS(COMPRAS!$T$5:$T1000,COMPRAS!$E$5:$E1000,B504)),0)</f>
        <v/>
      </c>
      <c r="K504" s="194">
        <f t="shared" si="5"/>
        <v>0</v>
      </c>
      <c r="L504" s="194" t="str">
        <f t="shared" si="6"/>
        <v/>
      </c>
      <c r="M504" s="304" t="str">
        <f t="shared" si="7"/>
        <v/>
      </c>
      <c r="N504" s="194">
        <f t="shared" si="8"/>
        <v>0</v>
      </c>
      <c r="O504" s="194">
        <f t="shared" si="9"/>
        <v>0</v>
      </c>
    </row>
    <row r="505">
      <c r="C505" s="189" t="str">
        <f t="array" ref="C505">IF(B505="","",XLOOKUP(B505,DATOS!D506:D1000,DATOS!C506:C1000,0,0,1))</f>
        <v/>
      </c>
      <c r="D505" s="189" t="str">
        <f>IF(B505="","", SUMIFS(COMPRAS!$G$5:$G1000,COMPRAS!$E$5:$E1000,B505))</f>
        <v/>
      </c>
      <c r="E505" s="189" t="str">
        <f>IF(C505="","", SUMIFS(VENTAS!$F$5:$F1000,VENTAS!$D$5:$D1000,B505))</f>
        <v/>
      </c>
      <c r="F505" s="189" t="str">
        <f t="shared" si="3"/>
        <v/>
      </c>
      <c r="G505" s="189" t="str">
        <f>IF(B505="","",COUNTIFS(COMPRAS!$E$5:$E1000,B505))</f>
        <v/>
      </c>
      <c r="H505" s="304"/>
      <c r="I505" s="194" t="str">
        <f>IFERROR(IF(B505="","",AVERAGEIFS(VENTAS!$G$5:$G1000,VENTAS!$D$5:$D1000,B505)),0)</f>
        <v/>
      </c>
      <c r="J505" s="194" t="str">
        <f>IFERROR(IF(C505="","",AVERAGEIFS(COMPRAS!$T$5:$T1000,COMPRAS!$E$5:$E1000,B505)),0)</f>
        <v/>
      </c>
      <c r="K505" s="194">
        <f t="shared" si="5"/>
        <v>0</v>
      </c>
      <c r="L505" s="194" t="str">
        <f t="shared" si="6"/>
        <v/>
      </c>
      <c r="M505" s="304" t="str">
        <f t="shared" si="7"/>
        <v/>
      </c>
      <c r="N505" s="194">
        <f t="shared" si="8"/>
        <v>0</v>
      </c>
      <c r="O505" s="194">
        <f t="shared" si="9"/>
        <v>0</v>
      </c>
    </row>
    <row r="506">
      <c r="C506" s="189" t="str">
        <f t="array" ref="C506">IF(B506="","",XLOOKUP(B506,DATOS!D507:D1000,DATOS!C507:C1000,0,0,1))</f>
        <v/>
      </c>
      <c r="D506" s="189" t="str">
        <f>IF(B506="","", SUMIFS(COMPRAS!$G$5:$G1000,COMPRAS!$E$5:$E1000,B506))</f>
        <v/>
      </c>
      <c r="E506" s="189" t="str">
        <f>IF(C506="","", SUMIFS(VENTAS!$F$5:$F1000,VENTAS!$D$5:$D1000,B506))</f>
        <v/>
      </c>
      <c r="F506" s="189" t="str">
        <f t="shared" si="3"/>
        <v/>
      </c>
      <c r="G506" s="189" t="str">
        <f>IF(B506="","",COUNTIFS(COMPRAS!$E$5:$E1000,B506))</f>
        <v/>
      </c>
      <c r="H506" s="304"/>
      <c r="I506" s="194" t="str">
        <f>IFERROR(IF(B506="","",AVERAGEIFS(VENTAS!$G$5:$G1000,VENTAS!$D$5:$D1000,B506)),0)</f>
        <v/>
      </c>
      <c r="J506" s="194" t="str">
        <f>IFERROR(IF(C506="","",AVERAGEIFS(COMPRAS!$T$5:$T1000,COMPRAS!$E$5:$E1000,B506)),0)</f>
        <v/>
      </c>
      <c r="K506" s="194">
        <f t="shared" si="5"/>
        <v>0</v>
      </c>
      <c r="L506" s="194" t="str">
        <f t="shared" si="6"/>
        <v/>
      </c>
      <c r="M506" s="304" t="str">
        <f t="shared" si="7"/>
        <v/>
      </c>
      <c r="N506" s="194">
        <f t="shared" si="8"/>
        <v>0</v>
      </c>
      <c r="O506" s="194">
        <f t="shared" si="9"/>
        <v>0</v>
      </c>
    </row>
    <row r="507">
      <c r="C507" s="189" t="str">
        <f t="array" ref="C507">IF(B507="","",XLOOKUP(B507,DATOS!D508:D1000,DATOS!C508:C1000,0,0,1))</f>
        <v/>
      </c>
      <c r="D507" s="189" t="str">
        <f>IF(B507="","", SUMIFS(COMPRAS!$G$5:$G1000,COMPRAS!$E$5:$E1000,B507))</f>
        <v/>
      </c>
      <c r="E507" s="189" t="str">
        <f>IF(C507="","", SUMIFS(VENTAS!$F$5:$F1000,VENTAS!$D$5:$D1000,B507))</f>
        <v/>
      </c>
      <c r="F507" s="189" t="str">
        <f t="shared" si="3"/>
        <v/>
      </c>
      <c r="G507" s="189" t="str">
        <f>IF(B507="","",COUNTIFS(COMPRAS!$E$5:$E1000,B507))</f>
        <v/>
      </c>
      <c r="H507" s="304"/>
      <c r="I507" s="194" t="str">
        <f>IFERROR(IF(B507="","",AVERAGEIFS(VENTAS!$G$5:$G1000,VENTAS!$D$5:$D1000,B507)),0)</f>
        <v/>
      </c>
      <c r="J507" s="194" t="str">
        <f>IFERROR(IF(C507="","",AVERAGEIFS(COMPRAS!$T$5:$T1000,COMPRAS!$E$5:$E1000,B507)),0)</f>
        <v/>
      </c>
      <c r="K507" s="194">
        <f t="shared" si="5"/>
        <v>0</v>
      </c>
      <c r="L507" s="194" t="str">
        <f t="shared" si="6"/>
        <v/>
      </c>
      <c r="M507" s="304" t="str">
        <f t="shared" si="7"/>
        <v/>
      </c>
      <c r="N507" s="194">
        <f t="shared" si="8"/>
        <v>0</v>
      </c>
      <c r="O507" s="194">
        <f t="shared" si="9"/>
        <v>0</v>
      </c>
    </row>
    <row r="508">
      <c r="C508" s="189" t="str">
        <f t="array" ref="C508">IF(B508="","",XLOOKUP(B508,DATOS!D509:D1000,DATOS!C509:C1000,0,0,1))</f>
        <v/>
      </c>
      <c r="D508" s="189" t="str">
        <f>IF(B508="","", SUMIFS(COMPRAS!$G$5:$G1000,COMPRAS!$E$5:$E1000,B508))</f>
        <v/>
      </c>
      <c r="E508" s="189" t="str">
        <f>IF(C508="","", SUMIFS(VENTAS!$F$5:$F1000,VENTAS!$D$5:$D1000,B508))</f>
        <v/>
      </c>
      <c r="F508" s="189" t="str">
        <f t="shared" si="3"/>
        <v/>
      </c>
      <c r="G508" s="189" t="str">
        <f>IF(B508="","",COUNTIFS(COMPRAS!$E$5:$E1000,B508))</f>
        <v/>
      </c>
      <c r="H508" s="304"/>
      <c r="I508" s="194" t="str">
        <f>IFERROR(IF(B508="","",AVERAGEIFS(VENTAS!$G$5:$G1000,VENTAS!$D$5:$D1000,B508)),0)</f>
        <v/>
      </c>
      <c r="J508" s="194" t="str">
        <f>IFERROR(IF(C508="","",AVERAGEIFS(COMPRAS!$T$5:$T1000,COMPRAS!$E$5:$E1000,B508)),0)</f>
        <v/>
      </c>
      <c r="K508" s="194">
        <f t="shared" si="5"/>
        <v>0</v>
      </c>
      <c r="L508" s="194" t="str">
        <f t="shared" si="6"/>
        <v/>
      </c>
      <c r="M508" s="304" t="str">
        <f t="shared" si="7"/>
        <v/>
      </c>
      <c r="N508" s="194">
        <f t="shared" si="8"/>
        <v>0</v>
      </c>
      <c r="O508" s="194">
        <f t="shared" si="9"/>
        <v>0</v>
      </c>
    </row>
    <row r="509">
      <c r="C509" s="189" t="str">
        <f t="array" ref="C509">IF(B509="","",XLOOKUP(B509,DATOS!D510:D1000,DATOS!C510:C1000,0,0,1))</f>
        <v/>
      </c>
      <c r="D509" s="189" t="str">
        <f>IF(B509="","", SUMIFS(COMPRAS!$G$5:$G1000,COMPRAS!$E$5:$E1000,B509))</f>
        <v/>
      </c>
      <c r="E509" s="189" t="str">
        <f>IF(C509="","", SUMIFS(VENTAS!$F$5:$F1000,VENTAS!$D$5:$D1000,B509))</f>
        <v/>
      </c>
      <c r="F509" s="189" t="str">
        <f t="shared" si="3"/>
        <v/>
      </c>
      <c r="G509" s="189" t="str">
        <f>IF(B509="","",COUNTIFS(COMPRAS!$E$5:$E1000,B509))</f>
        <v/>
      </c>
      <c r="H509" s="304"/>
      <c r="I509" s="194" t="str">
        <f>IFERROR(IF(B509="","",AVERAGEIFS(VENTAS!$G$5:$G1000,VENTAS!$D$5:$D1000,B509)),0)</f>
        <v/>
      </c>
      <c r="J509" s="194" t="str">
        <f>IFERROR(IF(C509="","",AVERAGEIFS(COMPRAS!$T$5:$T1000,COMPRAS!$E$5:$E1000,B509)),0)</f>
        <v/>
      </c>
      <c r="K509" s="194">
        <f t="shared" si="5"/>
        <v>0</v>
      </c>
      <c r="L509" s="194" t="str">
        <f t="shared" si="6"/>
        <v/>
      </c>
      <c r="M509" s="304" t="str">
        <f t="shared" si="7"/>
        <v/>
      </c>
      <c r="N509" s="194">
        <f t="shared" si="8"/>
        <v>0</v>
      </c>
      <c r="O509" s="194">
        <f t="shared" si="9"/>
        <v>0</v>
      </c>
    </row>
    <row r="510">
      <c r="C510" s="189" t="str">
        <f t="array" ref="C510">IF(B510="","",XLOOKUP(B510,DATOS!D511:D1000,DATOS!C511:C1000,0,0,1))</f>
        <v/>
      </c>
      <c r="D510" s="189" t="str">
        <f>IF(B510="","", SUMIFS(COMPRAS!$G$5:$G1000,COMPRAS!$E$5:$E1000,B510))</f>
        <v/>
      </c>
      <c r="E510" s="189" t="str">
        <f>IF(C510="","", SUMIFS(VENTAS!$F$5:$F1000,VENTAS!$D$5:$D1000,B510))</f>
        <v/>
      </c>
      <c r="F510" s="189" t="str">
        <f t="shared" si="3"/>
        <v/>
      </c>
      <c r="G510" s="189" t="str">
        <f>IF(B510="","",COUNTIFS(COMPRAS!$E$5:$E1000,B510))</f>
        <v/>
      </c>
      <c r="H510" s="304"/>
      <c r="I510" s="194" t="str">
        <f>IFERROR(IF(B510="","",AVERAGEIFS(VENTAS!$G$5:$G1000,VENTAS!$D$5:$D1000,B510)),0)</f>
        <v/>
      </c>
      <c r="J510" s="194" t="str">
        <f>IFERROR(IF(C510="","",AVERAGEIFS(COMPRAS!$T$5:$T1000,COMPRAS!$E$5:$E1000,B510)),0)</f>
        <v/>
      </c>
      <c r="K510" s="194">
        <f t="shared" si="5"/>
        <v>0</v>
      </c>
      <c r="L510" s="194" t="str">
        <f t="shared" si="6"/>
        <v/>
      </c>
      <c r="M510" s="304" t="str">
        <f t="shared" si="7"/>
        <v/>
      </c>
      <c r="N510" s="194">
        <f t="shared" si="8"/>
        <v>0</v>
      </c>
      <c r="O510" s="194">
        <f t="shared" si="9"/>
        <v>0</v>
      </c>
    </row>
    <row r="511">
      <c r="C511" s="189" t="str">
        <f t="array" ref="C511">IF(B511="","",XLOOKUP(B511,DATOS!D512:D1000,DATOS!C512:C1000,0,0,1))</f>
        <v/>
      </c>
      <c r="D511" s="189" t="str">
        <f>IF(B511="","", SUMIFS(COMPRAS!$G$5:$G1000,COMPRAS!$E$5:$E1000,B511))</f>
        <v/>
      </c>
      <c r="E511" s="189" t="str">
        <f>IF(C511="","", SUMIFS(VENTAS!$F$5:$F1000,VENTAS!$D$5:$D1000,B511))</f>
        <v/>
      </c>
      <c r="F511" s="189" t="str">
        <f t="shared" si="3"/>
        <v/>
      </c>
      <c r="G511" s="189" t="str">
        <f>IF(B511="","",COUNTIFS(COMPRAS!$E$5:$E1000,B511))</f>
        <v/>
      </c>
      <c r="H511" s="304"/>
      <c r="I511" s="194" t="str">
        <f>IFERROR(IF(B511="","",AVERAGEIFS(VENTAS!$G$5:$G1000,VENTAS!$D$5:$D1000,B511)),0)</f>
        <v/>
      </c>
      <c r="J511" s="194" t="str">
        <f>IFERROR(IF(C511="","",AVERAGEIFS(COMPRAS!$T$5:$T1000,COMPRAS!$E$5:$E1000,B511)),0)</f>
        <v/>
      </c>
      <c r="K511" s="194">
        <f t="shared" si="5"/>
        <v>0</v>
      </c>
      <c r="L511" s="194" t="str">
        <f t="shared" si="6"/>
        <v/>
      </c>
      <c r="M511" s="304" t="str">
        <f t="shared" si="7"/>
        <v/>
      </c>
      <c r="N511" s="194">
        <f t="shared" si="8"/>
        <v>0</v>
      </c>
      <c r="O511" s="194">
        <f t="shared" si="9"/>
        <v>0</v>
      </c>
    </row>
    <row r="512">
      <c r="C512" s="189" t="str">
        <f t="array" ref="C512">IF(B512="","",XLOOKUP(B512,DATOS!D513:D1000,DATOS!C513:C1000,0,0,1))</f>
        <v/>
      </c>
      <c r="D512" s="189" t="str">
        <f>IF(B512="","", SUMIFS(COMPRAS!$G$5:$G1000,COMPRAS!$E$5:$E1000,B512))</f>
        <v/>
      </c>
      <c r="E512" s="189" t="str">
        <f>IF(C512="","", SUMIFS(VENTAS!$F$5:$F1000,VENTAS!$D$5:$D1000,B512))</f>
        <v/>
      </c>
      <c r="F512" s="189" t="str">
        <f t="shared" si="3"/>
        <v/>
      </c>
      <c r="G512" s="189" t="str">
        <f>IF(B512="","",COUNTIFS(COMPRAS!$E$5:$E1000,B512))</f>
        <v/>
      </c>
      <c r="H512" s="304"/>
      <c r="I512" s="194" t="str">
        <f>IFERROR(IF(B512="","",AVERAGEIFS(VENTAS!$G$5:$G1000,VENTAS!$D$5:$D1000,B512)),0)</f>
        <v/>
      </c>
      <c r="J512" s="194" t="str">
        <f>IFERROR(IF(C512="","",AVERAGEIFS(COMPRAS!$T$5:$T1000,COMPRAS!$E$5:$E1000,B512)),0)</f>
        <v/>
      </c>
      <c r="K512" s="194">
        <f t="shared" si="5"/>
        <v>0</v>
      </c>
      <c r="L512" s="194" t="str">
        <f t="shared" si="6"/>
        <v/>
      </c>
      <c r="M512" s="304" t="str">
        <f t="shared" si="7"/>
        <v/>
      </c>
      <c r="N512" s="194">
        <f t="shared" si="8"/>
        <v>0</v>
      </c>
      <c r="O512" s="194">
        <f t="shared" si="9"/>
        <v>0</v>
      </c>
    </row>
    <row r="513">
      <c r="C513" s="189" t="str">
        <f t="array" ref="C513">IF(B513="","",XLOOKUP(B513,DATOS!D514:D1000,DATOS!C514:C1000,0,0,1))</f>
        <v/>
      </c>
      <c r="D513" s="189" t="str">
        <f>IF(B513="","", SUMIFS(COMPRAS!$G$5:$G1000,COMPRAS!$E$5:$E1000,B513))</f>
        <v/>
      </c>
      <c r="E513" s="189" t="str">
        <f>IF(C513="","", SUMIFS(VENTAS!$F$5:$F1000,VENTAS!$D$5:$D1000,B513))</f>
        <v/>
      </c>
      <c r="F513" s="189" t="str">
        <f t="shared" si="3"/>
        <v/>
      </c>
      <c r="G513" s="189" t="str">
        <f>IF(B513="","",COUNTIFS(COMPRAS!$E$5:$E1000,B513))</f>
        <v/>
      </c>
      <c r="H513" s="304"/>
      <c r="I513" s="194" t="str">
        <f>IFERROR(IF(B513="","",AVERAGEIFS(VENTAS!$G$5:$G1000,VENTAS!$D$5:$D1000,B513)),0)</f>
        <v/>
      </c>
      <c r="J513" s="194" t="str">
        <f>IFERROR(IF(C513="","",AVERAGEIFS(COMPRAS!$T$5:$T1000,COMPRAS!$E$5:$E1000,B513)),0)</f>
        <v/>
      </c>
      <c r="K513" s="194">
        <f t="shared" si="5"/>
        <v>0</v>
      </c>
      <c r="L513" s="194" t="str">
        <f t="shared" si="6"/>
        <v/>
      </c>
      <c r="M513" s="304" t="str">
        <f t="shared" si="7"/>
        <v/>
      </c>
      <c r="N513" s="194">
        <f t="shared" si="8"/>
        <v>0</v>
      </c>
      <c r="O513" s="194">
        <f t="shared" si="9"/>
        <v>0</v>
      </c>
    </row>
    <row r="514">
      <c r="C514" s="189" t="str">
        <f t="array" ref="C514">IF(B514="","",XLOOKUP(B514,DATOS!D515:D1000,DATOS!C515:C1000,0,0,1))</f>
        <v/>
      </c>
      <c r="D514" s="189" t="str">
        <f>IF(B514="","", SUMIFS(COMPRAS!$G$5:$G1000,COMPRAS!$E$5:$E1000,B514))</f>
        <v/>
      </c>
      <c r="E514" s="189" t="str">
        <f>IF(C514="","", SUMIFS(VENTAS!$F$5:$F1000,VENTAS!$D$5:$D1000,B514))</f>
        <v/>
      </c>
      <c r="F514" s="189" t="str">
        <f t="shared" si="3"/>
        <v/>
      </c>
      <c r="G514" s="189" t="str">
        <f>IF(B514="","",COUNTIFS(COMPRAS!$E$5:$E1000,B514))</f>
        <v/>
      </c>
      <c r="H514" s="304"/>
      <c r="I514" s="194" t="str">
        <f>IFERROR(IF(B514="","",AVERAGEIFS(VENTAS!$G$5:$G1000,VENTAS!$D$5:$D1000,B514)),0)</f>
        <v/>
      </c>
      <c r="J514" s="194" t="str">
        <f>IFERROR(IF(C514="","",AVERAGEIFS(COMPRAS!$T$5:$T1000,COMPRAS!$E$5:$E1000,B514)),0)</f>
        <v/>
      </c>
      <c r="K514" s="194">
        <f t="shared" si="5"/>
        <v>0</v>
      </c>
      <c r="L514" s="194" t="str">
        <f t="shared" si="6"/>
        <v/>
      </c>
      <c r="M514" s="304" t="str">
        <f t="shared" si="7"/>
        <v/>
      </c>
      <c r="N514" s="194">
        <f t="shared" si="8"/>
        <v>0</v>
      </c>
      <c r="O514" s="194">
        <f t="shared" si="9"/>
        <v>0</v>
      </c>
    </row>
    <row r="515">
      <c r="C515" s="189" t="str">
        <f t="array" ref="C515">IF(B515="","",XLOOKUP(B515,DATOS!D516:D1000,DATOS!C516:C1000,0,0,1))</f>
        <v/>
      </c>
      <c r="D515" s="189" t="str">
        <f>IF(B515="","", SUMIFS(COMPRAS!$G$5:$G1000,COMPRAS!$E$5:$E1000,B515))</f>
        <v/>
      </c>
      <c r="E515" s="189" t="str">
        <f>IF(C515="","", SUMIFS(VENTAS!$F$5:$F1000,VENTAS!$D$5:$D1000,B515))</f>
        <v/>
      </c>
      <c r="F515" s="189" t="str">
        <f t="shared" si="3"/>
        <v/>
      </c>
      <c r="G515" s="189" t="str">
        <f>IF(B515="","",COUNTIFS(COMPRAS!$E$5:$E1000,B515))</f>
        <v/>
      </c>
      <c r="H515" s="304"/>
      <c r="I515" s="194" t="str">
        <f>IFERROR(IF(B515="","",AVERAGEIFS(VENTAS!$G$5:$G1000,VENTAS!$D$5:$D1000,B515)),0)</f>
        <v/>
      </c>
      <c r="J515" s="194" t="str">
        <f>IFERROR(IF(C515="","",AVERAGEIFS(COMPRAS!$T$5:$T1000,COMPRAS!$E$5:$E1000,B515)),0)</f>
        <v/>
      </c>
      <c r="K515" s="194">
        <f t="shared" si="5"/>
        <v>0</v>
      </c>
      <c r="L515" s="194" t="str">
        <f t="shared" si="6"/>
        <v/>
      </c>
      <c r="M515" s="304" t="str">
        <f t="shared" si="7"/>
        <v/>
      </c>
      <c r="N515" s="194">
        <f t="shared" si="8"/>
        <v>0</v>
      </c>
      <c r="O515" s="194">
        <f t="shared" si="9"/>
        <v>0</v>
      </c>
    </row>
    <row r="516">
      <c r="C516" s="189" t="str">
        <f t="array" ref="C516">IF(B516="","",XLOOKUP(B516,DATOS!D517:D1000,DATOS!C517:C1000,0,0,1))</f>
        <v/>
      </c>
      <c r="D516" s="189" t="str">
        <f>IF(B516="","", SUMIFS(COMPRAS!$G$5:$G1000,COMPRAS!$E$5:$E1000,B516))</f>
        <v/>
      </c>
      <c r="E516" s="189" t="str">
        <f>IF(C516="","", SUMIFS(VENTAS!$F$5:$F1000,VENTAS!$D$5:$D1000,B516))</f>
        <v/>
      </c>
      <c r="F516" s="189" t="str">
        <f t="shared" si="3"/>
        <v/>
      </c>
      <c r="G516" s="189" t="str">
        <f>IF(B516="","",COUNTIFS(COMPRAS!$E$5:$E1000,B516))</f>
        <v/>
      </c>
      <c r="H516" s="304"/>
      <c r="I516" s="194" t="str">
        <f>IFERROR(IF(B516="","",AVERAGEIFS(VENTAS!$G$5:$G1000,VENTAS!$D$5:$D1000,B516)),0)</f>
        <v/>
      </c>
      <c r="J516" s="194" t="str">
        <f>IFERROR(IF(C516="","",AVERAGEIFS(COMPRAS!$T$5:$T1000,COMPRAS!$E$5:$E1000,B516)),0)</f>
        <v/>
      </c>
      <c r="K516" s="194">
        <f t="shared" si="5"/>
        <v>0</v>
      </c>
      <c r="L516" s="194" t="str">
        <f t="shared" si="6"/>
        <v/>
      </c>
      <c r="M516" s="304" t="str">
        <f t="shared" si="7"/>
        <v/>
      </c>
      <c r="N516" s="194">
        <f t="shared" si="8"/>
        <v>0</v>
      </c>
      <c r="O516" s="194">
        <f t="shared" si="9"/>
        <v>0</v>
      </c>
    </row>
    <row r="517">
      <c r="C517" s="189" t="str">
        <f t="array" ref="C517">IF(B517="","",XLOOKUP(B517,DATOS!D518:D1000,DATOS!C518:C1000,0,0,1))</f>
        <v/>
      </c>
      <c r="D517" s="189" t="str">
        <f>IF(B517="","", SUMIFS(COMPRAS!$G$5:$G1000,COMPRAS!$E$5:$E1000,B517))</f>
        <v/>
      </c>
      <c r="E517" s="189" t="str">
        <f>IF(C517="","", SUMIFS(VENTAS!$F$5:$F1000,VENTAS!$D$5:$D1000,B517))</f>
        <v/>
      </c>
      <c r="F517" s="189" t="str">
        <f t="shared" si="3"/>
        <v/>
      </c>
      <c r="G517" s="189" t="str">
        <f>IF(B517="","",COUNTIFS(COMPRAS!$E$5:$E1000,B517))</f>
        <v/>
      </c>
      <c r="H517" s="304"/>
      <c r="I517" s="194" t="str">
        <f>IFERROR(IF(B517="","",AVERAGEIFS(VENTAS!$G$5:$G1000,VENTAS!$D$5:$D1000,B517)),0)</f>
        <v/>
      </c>
      <c r="J517" s="194" t="str">
        <f>IFERROR(IF(C517="","",AVERAGEIFS(COMPRAS!$T$5:$T1000,COMPRAS!$E$5:$E1000,B517)),0)</f>
        <v/>
      </c>
      <c r="K517" s="194">
        <f t="shared" si="5"/>
        <v>0</v>
      </c>
      <c r="L517" s="194" t="str">
        <f t="shared" si="6"/>
        <v/>
      </c>
      <c r="M517" s="304" t="str">
        <f t="shared" si="7"/>
        <v/>
      </c>
      <c r="N517" s="194">
        <f t="shared" si="8"/>
        <v>0</v>
      </c>
      <c r="O517" s="194">
        <f t="shared" si="9"/>
        <v>0</v>
      </c>
    </row>
    <row r="518">
      <c r="C518" s="189" t="str">
        <f t="array" ref="C518">IF(B518="","",XLOOKUP(B518,DATOS!D519:D1000,DATOS!C519:C1000,0,0,1))</f>
        <v/>
      </c>
      <c r="D518" s="189" t="str">
        <f>IF(B518="","", SUMIFS(COMPRAS!$G$5:$G1000,COMPRAS!$E$5:$E1000,B518))</f>
        <v/>
      </c>
      <c r="E518" s="189" t="str">
        <f>IF(C518="","", SUMIFS(VENTAS!$F$5:$F1000,VENTAS!$D$5:$D1000,B518))</f>
        <v/>
      </c>
      <c r="F518" s="189" t="str">
        <f t="shared" si="3"/>
        <v/>
      </c>
      <c r="G518" s="189" t="str">
        <f>IF(B518="","",COUNTIFS(COMPRAS!$E$5:$E1000,B518))</f>
        <v/>
      </c>
      <c r="H518" s="304"/>
      <c r="I518" s="194" t="str">
        <f>IFERROR(IF(B518="","",AVERAGEIFS(VENTAS!$G$5:$G1000,VENTAS!$D$5:$D1000,B518)),0)</f>
        <v/>
      </c>
      <c r="J518" s="194" t="str">
        <f>IFERROR(IF(C518="","",AVERAGEIFS(COMPRAS!$T$5:$T1000,COMPRAS!$E$5:$E1000,B518)),0)</f>
        <v/>
      </c>
      <c r="K518" s="194">
        <f t="shared" si="5"/>
        <v>0</v>
      </c>
      <c r="L518" s="194" t="str">
        <f t="shared" si="6"/>
        <v/>
      </c>
      <c r="M518" s="304" t="str">
        <f t="shared" si="7"/>
        <v/>
      </c>
      <c r="N518" s="194">
        <f t="shared" si="8"/>
        <v>0</v>
      </c>
      <c r="O518" s="194">
        <f t="shared" si="9"/>
        <v>0</v>
      </c>
    </row>
    <row r="519">
      <c r="C519" s="189" t="str">
        <f t="array" ref="C519">IF(B519="","",XLOOKUP(B519,DATOS!D520:D1000,DATOS!C520:C1000,0,0,1))</f>
        <v/>
      </c>
      <c r="D519" s="189" t="str">
        <f>IF(B519="","", SUMIFS(COMPRAS!$G$5:$G1000,COMPRAS!$E$5:$E1000,B519))</f>
        <v/>
      </c>
      <c r="E519" s="189" t="str">
        <f>IF(C519="","", SUMIFS(VENTAS!$F$5:$F1000,VENTAS!$D$5:$D1000,B519))</f>
        <v/>
      </c>
      <c r="F519" s="189" t="str">
        <f t="shared" si="3"/>
        <v/>
      </c>
      <c r="G519" s="189" t="str">
        <f>IF(B519="","",COUNTIFS(COMPRAS!$E$5:$E1000,B519))</f>
        <v/>
      </c>
      <c r="H519" s="304"/>
      <c r="I519" s="194" t="str">
        <f>IFERROR(IF(B519="","",AVERAGEIFS(VENTAS!$G$5:$G1000,VENTAS!$D$5:$D1000,B519)),0)</f>
        <v/>
      </c>
      <c r="J519" s="194" t="str">
        <f>IFERROR(IF(C519="","",AVERAGEIFS(COMPRAS!$T$5:$T1000,COMPRAS!$E$5:$E1000,B519)),0)</f>
        <v/>
      </c>
      <c r="K519" s="194">
        <f t="shared" si="5"/>
        <v>0</v>
      </c>
      <c r="L519" s="194" t="str">
        <f t="shared" si="6"/>
        <v/>
      </c>
      <c r="M519" s="304" t="str">
        <f t="shared" si="7"/>
        <v/>
      </c>
      <c r="N519" s="194">
        <f t="shared" si="8"/>
        <v>0</v>
      </c>
      <c r="O519" s="194">
        <f t="shared" si="9"/>
        <v>0</v>
      </c>
    </row>
    <row r="520">
      <c r="C520" s="189" t="str">
        <f t="array" ref="C520">IF(B520="","",XLOOKUP(B520,DATOS!D521:D1000,DATOS!C521:C1000,0,0,1))</f>
        <v/>
      </c>
      <c r="D520" s="189" t="str">
        <f>IF(B520="","", SUMIFS(COMPRAS!$G$5:$G1000,COMPRAS!$E$5:$E1000,B520))</f>
        <v/>
      </c>
      <c r="E520" s="189" t="str">
        <f>IF(C520="","", SUMIFS(VENTAS!$F$5:$F1000,VENTAS!$D$5:$D1000,B520))</f>
        <v/>
      </c>
      <c r="F520" s="189" t="str">
        <f t="shared" si="3"/>
        <v/>
      </c>
      <c r="G520" s="189" t="str">
        <f>IF(B520="","",COUNTIFS(COMPRAS!$E$5:$E1000,B520))</f>
        <v/>
      </c>
      <c r="H520" s="304"/>
      <c r="I520" s="194" t="str">
        <f>IFERROR(IF(B520="","",AVERAGEIFS(VENTAS!$G$5:$G1000,VENTAS!$D$5:$D1000,B520)),0)</f>
        <v/>
      </c>
      <c r="J520" s="194" t="str">
        <f>IFERROR(IF(C520="","",AVERAGEIFS(COMPRAS!$T$5:$T1000,COMPRAS!$E$5:$E1000,B520)),0)</f>
        <v/>
      </c>
      <c r="K520" s="194">
        <f t="shared" si="5"/>
        <v>0</v>
      </c>
      <c r="L520" s="194" t="str">
        <f t="shared" si="6"/>
        <v/>
      </c>
      <c r="M520" s="304" t="str">
        <f t="shared" si="7"/>
        <v/>
      </c>
      <c r="N520" s="194">
        <f t="shared" si="8"/>
        <v>0</v>
      </c>
      <c r="O520" s="194">
        <f t="shared" si="9"/>
        <v>0</v>
      </c>
    </row>
    <row r="521">
      <c r="C521" s="189" t="str">
        <f t="array" ref="C521">IF(B521="","",XLOOKUP(B521,DATOS!D522:D1000,DATOS!C522:C1000,0,0,1))</f>
        <v/>
      </c>
      <c r="D521" s="189" t="str">
        <f>IF(B521="","", SUMIFS(COMPRAS!$G$5:$G1000,COMPRAS!$E$5:$E1000,B521))</f>
        <v/>
      </c>
      <c r="E521" s="189" t="str">
        <f>IF(C521="","", SUMIFS(VENTAS!$F$5:$F1000,VENTAS!$D$5:$D1000,B521))</f>
        <v/>
      </c>
      <c r="F521" s="189" t="str">
        <f t="shared" si="3"/>
        <v/>
      </c>
      <c r="G521" s="189" t="str">
        <f>IF(B521="","",COUNTIFS(COMPRAS!$E$5:$E1000,B521))</f>
        <v/>
      </c>
      <c r="H521" s="304"/>
      <c r="I521" s="194" t="str">
        <f>IFERROR(IF(B521="","",AVERAGEIFS(VENTAS!$G$5:$G1000,VENTAS!$D$5:$D1000,B521)),0)</f>
        <v/>
      </c>
      <c r="J521" s="194" t="str">
        <f>IFERROR(IF(C521="","",AVERAGEIFS(COMPRAS!$T$5:$T1000,COMPRAS!$E$5:$E1000,B521)),0)</f>
        <v/>
      </c>
      <c r="K521" s="194">
        <f t="shared" si="5"/>
        <v>0</v>
      </c>
      <c r="L521" s="194" t="str">
        <f t="shared" si="6"/>
        <v/>
      </c>
      <c r="M521" s="304" t="str">
        <f t="shared" si="7"/>
        <v/>
      </c>
      <c r="N521" s="194">
        <f t="shared" si="8"/>
        <v>0</v>
      </c>
      <c r="O521" s="194">
        <f t="shared" si="9"/>
        <v>0</v>
      </c>
    </row>
    <row r="522">
      <c r="C522" s="189" t="str">
        <f t="array" ref="C522">IF(B522="","",XLOOKUP(B522,DATOS!D523:D1000,DATOS!C523:C1000,0,0,1))</f>
        <v/>
      </c>
      <c r="D522" s="189" t="str">
        <f>IF(B522="","", SUMIFS(COMPRAS!$G$5:$G1000,COMPRAS!$E$5:$E1000,B522))</f>
        <v/>
      </c>
      <c r="E522" s="189" t="str">
        <f>IF(C522="","", SUMIFS(VENTAS!$F$5:$F1000,VENTAS!$D$5:$D1000,B522))</f>
        <v/>
      </c>
      <c r="F522" s="189" t="str">
        <f t="shared" si="3"/>
        <v/>
      </c>
      <c r="G522" s="189" t="str">
        <f>IF(B522="","",COUNTIFS(COMPRAS!$E$5:$E1000,B522))</f>
        <v/>
      </c>
      <c r="H522" s="304"/>
      <c r="I522" s="194" t="str">
        <f>IFERROR(IF(B522="","",AVERAGEIFS(VENTAS!$G$5:$G1000,VENTAS!$D$5:$D1000,B522)),0)</f>
        <v/>
      </c>
      <c r="J522" s="194" t="str">
        <f>IFERROR(IF(C522="","",AVERAGEIFS(COMPRAS!$T$5:$T1000,COMPRAS!$E$5:$E1000,B522)),0)</f>
        <v/>
      </c>
      <c r="K522" s="194">
        <f t="shared" si="5"/>
        <v>0</v>
      </c>
      <c r="L522" s="194" t="str">
        <f t="shared" si="6"/>
        <v/>
      </c>
      <c r="M522" s="304" t="str">
        <f t="shared" si="7"/>
        <v/>
      </c>
      <c r="N522" s="194">
        <f t="shared" si="8"/>
        <v>0</v>
      </c>
      <c r="O522" s="194">
        <f t="shared" si="9"/>
        <v>0</v>
      </c>
    </row>
    <row r="523">
      <c r="C523" s="189" t="str">
        <f t="array" ref="C523">IF(B523="","",XLOOKUP(B523,DATOS!D524:D1000,DATOS!C524:C1000,0,0,1))</f>
        <v/>
      </c>
      <c r="D523" s="189" t="str">
        <f>IF(B523="","", SUMIFS(COMPRAS!$G$5:$G1000,COMPRAS!$E$5:$E1000,B523))</f>
        <v/>
      </c>
      <c r="E523" s="189" t="str">
        <f>IF(C523="","", SUMIFS(VENTAS!$F$5:$F1000,VENTAS!$D$5:$D1000,B523))</f>
        <v/>
      </c>
      <c r="F523" s="189" t="str">
        <f t="shared" si="3"/>
        <v/>
      </c>
      <c r="G523" s="189" t="str">
        <f>IF(B523="","",COUNTIFS(COMPRAS!$E$5:$E1000,B523))</f>
        <v/>
      </c>
      <c r="H523" s="304"/>
      <c r="I523" s="194" t="str">
        <f>IFERROR(IF(B523="","",AVERAGEIFS(VENTAS!$G$5:$G1000,VENTAS!$D$5:$D1000,B523)),0)</f>
        <v/>
      </c>
      <c r="J523" s="194" t="str">
        <f>IFERROR(IF(C523="","",AVERAGEIFS(COMPRAS!$T$5:$T1000,COMPRAS!$E$5:$E1000,B523)),0)</f>
        <v/>
      </c>
      <c r="K523" s="194">
        <f t="shared" si="5"/>
        <v>0</v>
      </c>
      <c r="L523" s="194" t="str">
        <f t="shared" si="6"/>
        <v/>
      </c>
      <c r="M523" s="304" t="str">
        <f t="shared" si="7"/>
        <v/>
      </c>
      <c r="N523" s="194">
        <f t="shared" si="8"/>
        <v>0</v>
      </c>
      <c r="O523" s="194">
        <f t="shared" si="9"/>
        <v>0</v>
      </c>
    </row>
    <row r="524">
      <c r="C524" s="189" t="str">
        <f t="array" ref="C524">IF(B524="","",XLOOKUP(B524,DATOS!D525:D1000,DATOS!C525:C1000,0,0,1))</f>
        <v/>
      </c>
      <c r="D524" s="189" t="str">
        <f>IF(B524="","", SUMIFS(COMPRAS!$G$5:$G1000,COMPRAS!$E$5:$E1000,B524))</f>
        <v/>
      </c>
      <c r="E524" s="189" t="str">
        <f>IF(C524="","", SUMIFS(VENTAS!$F$5:$F1000,VENTAS!$D$5:$D1000,B524))</f>
        <v/>
      </c>
      <c r="F524" s="189" t="str">
        <f t="shared" si="3"/>
        <v/>
      </c>
      <c r="G524" s="189" t="str">
        <f>IF(B524="","",COUNTIFS(COMPRAS!$E$5:$E1000,B524))</f>
        <v/>
      </c>
      <c r="H524" s="304"/>
      <c r="I524" s="194" t="str">
        <f>IFERROR(IF(B524="","",AVERAGEIFS(VENTAS!$G$5:$G1000,VENTAS!$D$5:$D1000,B524)),0)</f>
        <v/>
      </c>
      <c r="J524" s="194" t="str">
        <f>IFERROR(IF(C524="","",AVERAGEIFS(COMPRAS!$T$5:$T1000,COMPRAS!$E$5:$E1000,B524)),0)</f>
        <v/>
      </c>
      <c r="K524" s="194">
        <f t="shared" si="5"/>
        <v>0</v>
      </c>
      <c r="L524" s="194" t="str">
        <f t="shared" si="6"/>
        <v/>
      </c>
      <c r="M524" s="304" t="str">
        <f t="shared" si="7"/>
        <v/>
      </c>
      <c r="N524" s="194">
        <f t="shared" si="8"/>
        <v>0</v>
      </c>
      <c r="O524" s="194">
        <f t="shared" si="9"/>
        <v>0</v>
      </c>
    </row>
    <row r="525">
      <c r="C525" s="189" t="str">
        <f t="array" ref="C525">IF(B525="","",XLOOKUP(B525,DATOS!D526:D1000,DATOS!C526:C1000,0,0,1))</f>
        <v/>
      </c>
      <c r="D525" s="189" t="str">
        <f>IF(B525="","", SUMIFS(COMPRAS!$G$5:$G1000,COMPRAS!$E$5:$E1000,B525))</f>
        <v/>
      </c>
      <c r="E525" s="189" t="str">
        <f>IF(C525="","", SUMIFS(VENTAS!$F$5:$F1000,VENTAS!$D$5:$D1000,B525))</f>
        <v/>
      </c>
      <c r="F525" s="189" t="str">
        <f t="shared" si="3"/>
        <v/>
      </c>
      <c r="G525" s="189" t="str">
        <f>IF(B525="","",COUNTIFS(COMPRAS!$E$5:$E1000,B525))</f>
        <v/>
      </c>
      <c r="H525" s="304"/>
      <c r="I525" s="194" t="str">
        <f>IFERROR(IF(B525="","",AVERAGEIFS(VENTAS!$G$5:$G1000,VENTAS!$D$5:$D1000,B525)),0)</f>
        <v/>
      </c>
      <c r="J525" s="194" t="str">
        <f>IFERROR(IF(C525="","",AVERAGEIFS(COMPRAS!$T$5:$T1000,COMPRAS!$E$5:$E1000,B525)),0)</f>
        <v/>
      </c>
      <c r="K525" s="194">
        <f t="shared" si="5"/>
        <v>0</v>
      </c>
      <c r="L525" s="194" t="str">
        <f t="shared" si="6"/>
        <v/>
      </c>
      <c r="M525" s="304" t="str">
        <f t="shared" si="7"/>
        <v/>
      </c>
      <c r="N525" s="194">
        <f t="shared" si="8"/>
        <v>0</v>
      </c>
      <c r="O525" s="194">
        <f t="shared" si="9"/>
        <v>0</v>
      </c>
    </row>
    <row r="526">
      <c r="C526" s="189" t="str">
        <f t="array" ref="C526">IF(B526="","",XLOOKUP(B526,DATOS!D527:D1000,DATOS!C527:C1000,0,0,1))</f>
        <v/>
      </c>
      <c r="D526" s="189" t="str">
        <f>IF(B526="","", SUMIFS(COMPRAS!$G$5:$G1000,COMPRAS!$E$5:$E1000,B526))</f>
        <v/>
      </c>
      <c r="E526" s="189" t="str">
        <f>IF(C526="","", SUMIFS(VENTAS!$F$5:$F1000,VENTAS!$D$5:$D1000,B526))</f>
        <v/>
      </c>
      <c r="F526" s="189" t="str">
        <f t="shared" si="3"/>
        <v/>
      </c>
      <c r="G526" s="189" t="str">
        <f>IF(B526="","",COUNTIFS(COMPRAS!$E$5:$E1000,B526))</f>
        <v/>
      </c>
      <c r="H526" s="304"/>
      <c r="I526" s="194" t="str">
        <f>IFERROR(IF(B526="","",AVERAGEIFS(VENTAS!$G$5:$G1000,VENTAS!$D$5:$D1000,B526)),0)</f>
        <v/>
      </c>
      <c r="J526" s="194" t="str">
        <f>IFERROR(IF(C526="","",AVERAGEIFS(COMPRAS!$T$5:$T1000,COMPRAS!$E$5:$E1000,B526)),0)</f>
        <v/>
      </c>
      <c r="K526" s="194">
        <f t="shared" si="5"/>
        <v>0</v>
      </c>
      <c r="L526" s="194" t="str">
        <f t="shared" si="6"/>
        <v/>
      </c>
      <c r="M526" s="304" t="str">
        <f t="shared" si="7"/>
        <v/>
      </c>
      <c r="N526" s="194">
        <f t="shared" si="8"/>
        <v>0</v>
      </c>
      <c r="O526" s="194">
        <f t="shared" si="9"/>
        <v>0</v>
      </c>
    </row>
    <row r="527">
      <c r="C527" s="189" t="str">
        <f t="array" ref="C527">IF(B527="","",XLOOKUP(B527,DATOS!D528:D1000,DATOS!C528:C1000,0,0,1))</f>
        <v/>
      </c>
      <c r="D527" s="189" t="str">
        <f>IF(B527="","", SUMIFS(COMPRAS!$G$5:$G1000,COMPRAS!$E$5:$E1000,B527))</f>
        <v/>
      </c>
      <c r="E527" s="189" t="str">
        <f>IF(C527="","", SUMIFS(VENTAS!$F$5:$F1000,VENTAS!$D$5:$D1000,B527))</f>
        <v/>
      </c>
      <c r="F527" s="189" t="str">
        <f t="shared" si="3"/>
        <v/>
      </c>
      <c r="G527" s="189" t="str">
        <f>IF(B527="","",COUNTIFS(COMPRAS!$E$5:$E1000,B527))</f>
        <v/>
      </c>
      <c r="H527" s="304"/>
      <c r="I527" s="194" t="str">
        <f>IFERROR(IF(B527="","",AVERAGEIFS(VENTAS!$G$5:$G1000,VENTAS!$D$5:$D1000,B527)),0)</f>
        <v/>
      </c>
      <c r="J527" s="194" t="str">
        <f>IFERROR(IF(C527="","",AVERAGEIFS(COMPRAS!$T$5:$T1000,COMPRAS!$E$5:$E1000,B527)),0)</f>
        <v/>
      </c>
      <c r="K527" s="194">
        <f t="shared" si="5"/>
        <v>0</v>
      </c>
      <c r="L527" s="194" t="str">
        <f t="shared" si="6"/>
        <v/>
      </c>
      <c r="M527" s="304" t="str">
        <f t="shared" si="7"/>
        <v/>
      </c>
      <c r="N527" s="194">
        <f t="shared" si="8"/>
        <v>0</v>
      </c>
      <c r="O527" s="194">
        <f t="shared" si="9"/>
        <v>0</v>
      </c>
    </row>
    <row r="528">
      <c r="C528" s="189" t="str">
        <f t="array" ref="C528">IF(B528="","",XLOOKUP(B528,DATOS!D529:D1000,DATOS!C529:C1000,0,0,1))</f>
        <v/>
      </c>
      <c r="D528" s="189" t="str">
        <f>IF(B528="","", SUMIFS(COMPRAS!$G$5:$G1000,COMPRAS!$E$5:$E1000,B528))</f>
        <v/>
      </c>
      <c r="E528" s="189" t="str">
        <f>IF(C528="","", SUMIFS(VENTAS!$F$5:$F1000,VENTAS!$D$5:$D1000,B528))</f>
        <v/>
      </c>
      <c r="F528" s="189" t="str">
        <f t="shared" si="3"/>
        <v/>
      </c>
      <c r="G528" s="189" t="str">
        <f>IF(B528="","",COUNTIFS(COMPRAS!$E$5:$E1000,B528))</f>
        <v/>
      </c>
      <c r="H528" s="304"/>
      <c r="I528" s="194" t="str">
        <f>IFERROR(IF(B528="","",AVERAGEIFS(VENTAS!$G$5:$G1000,VENTAS!$D$5:$D1000,B528)),0)</f>
        <v/>
      </c>
      <c r="J528" s="194" t="str">
        <f>IFERROR(IF(C528="","",AVERAGEIFS(COMPRAS!$T$5:$T1000,COMPRAS!$E$5:$E1000,B528)),0)</f>
        <v/>
      </c>
      <c r="K528" s="194">
        <f t="shared" si="5"/>
        <v>0</v>
      </c>
      <c r="L528" s="194" t="str">
        <f t="shared" si="6"/>
        <v/>
      </c>
      <c r="M528" s="304" t="str">
        <f t="shared" si="7"/>
        <v/>
      </c>
      <c r="N528" s="194">
        <f t="shared" si="8"/>
        <v>0</v>
      </c>
      <c r="O528" s="194">
        <f t="shared" si="9"/>
        <v>0</v>
      </c>
    </row>
    <row r="529">
      <c r="C529" s="189" t="str">
        <f t="array" ref="C529">IF(B529="","",XLOOKUP(B529,DATOS!D530:D1000,DATOS!C530:C1000,0,0,1))</f>
        <v/>
      </c>
      <c r="D529" s="189" t="str">
        <f>IF(B529="","", SUMIFS(COMPRAS!$G$5:$G1000,COMPRAS!$E$5:$E1000,B529))</f>
        <v/>
      </c>
      <c r="E529" s="189" t="str">
        <f>IF(C529="","", SUMIFS(VENTAS!$F$5:$F1000,VENTAS!$D$5:$D1000,B529))</f>
        <v/>
      </c>
      <c r="F529" s="189" t="str">
        <f t="shared" si="3"/>
        <v/>
      </c>
      <c r="G529" s="189" t="str">
        <f>IF(B529="","",COUNTIFS(COMPRAS!$E$5:$E1000,B529))</f>
        <v/>
      </c>
      <c r="H529" s="304"/>
      <c r="I529" s="194" t="str">
        <f>IFERROR(IF(B529="","",AVERAGEIFS(VENTAS!$G$5:$G1000,VENTAS!$D$5:$D1000,B529)),0)</f>
        <v/>
      </c>
      <c r="J529" s="194" t="str">
        <f>IFERROR(IF(C529="","",AVERAGEIFS(COMPRAS!$T$5:$T1000,COMPRAS!$E$5:$E1000,B529)),0)</f>
        <v/>
      </c>
      <c r="K529" s="194">
        <f t="shared" si="5"/>
        <v>0</v>
      </c>
      <c r="L529" s="194" t="str">
        <f t="shared" si="6"/>
        <v/>
      </c>
      <c r="M529" s="304" t="str">
        <f t="shared" si="7"/>
        <v/>
      </c>
      <c r="N529" s="194">
        <f t="shared" si="8"/>
        <v>0</v>
      </c>
      <c r="O529" s="194">
        <f t="shared" si="9"/>
        <v>0</v>
      </c>
    </row>
    <row r="530">
      <c r="C530" s="189" t="str">
        <f t="array" ref="C530">IF(B530="","",XLOOKUP(B530,DATOS!D531:D1000,DATOS!C531:C1000,0,0,1))</f>
        <v/>
      </c>
      <c r="D530" s="189" t="str">
        <f>IF(B530="","", SUMIFS(COMPRAS!$G$5:$G1000,COMPRAS!$E$5:$E1000,B530))</f>
        <v/>
      </c>
      <c r="E530" s="189" t="str">
        <f>IF(C530="","", SUMIFS(VENTAS!$F$5:$F1000,VENTAS!$D$5:$D1000,B530))</f>
        <v/>
      </c>
      <c r="F530" s="189" t="str">
        <f t="shared" si="3"/>
        <v/>
      </c>
      <c r="G530" s="189" t="str">
        <f>IF(B530="","",COUNTIFS(COMPRAS!$E$5:$E1000,B530))</f>
        <v/>
      </c>
      <c r="H530" s="304"/>
      <c r="I530" s="194" t="str">
        <f>IFERROR(IF(B530="","",AVERAGEIFS(VENTAS!$G$5:$G1000,VENTAS!$D$5:$D1000,B530)),0)</f>
        <v/>
      </c>
      <c r="J530" s="194" t="str">
        <f>IFERROR(IF(C530="","",AVERAGEIFS(COMPRAS!$T$5:$T1000,COMPRAS!$E$5:$E1000,B530)),0)</f>
        <v/>
      </c>
      <c r="K530" s="194">
        <f t="shared" si="5"/>
        <v>0</v>
      </c>
      <c r="L530" s="194" t="str">
        <f t="shared" si="6"/>
        <v/>
      </c>
      <c r="M530" s="304" t="str">
        <f t="shared" si="7"/>
        <v/>
      </c>
      <c r="N530" s="194">
        <f t="shared" si="8"/>
        <v>0</v>
      </c>
      <c r="O530" s="194">
        <f t="shared" si="9"/>
        <v>0</v>
      </c>
    </row>
    <row r="531">
      <c r="C531" s="189" t="str">
        <f t="array" ref="C531">IF(B531="","",XLOOKUP(B531,DATOS!D532:D1000,DATOS!C532:C1000,0,0,1))</f>
        <v/>
      </c>
      <c r="D531" s="189" t="str">
        <f>IF(B531="","", SUMIFS(COMPRAS!$G$5:$G1000,COMPRAS!$E$5:$E1000,B531))</f>
        <v/>
      </c>
      <c r="E531" s="189" t="str">
        <f>IF(C531="","", SUMIFS(VENTAS!$F$5:$F1000,VENTAS!$D$5:$D1000,B531))</f>
        <v/>
      </c>
      <c r="F531" s="189" t="str">
        <f t="shared" si="3"/>
        <v/>
      </c>
      <c r="G531" s="189" t="str">
        <f>IF(B531="","",COUNTIFS(COMPRAS!$E$5:$E1000,B531))</f>
        <v/>
      </c>
      <c r="H531" s="304"/>
      <c r="I531" s="194" t="str">
        <f>IFERROR(IF(B531="","",AVERAGEIFS(VENTAS!$G$5:$G1000,VENTAS!$D$5:$D1000,B531)),0)</f>
        <v/>
      </c>
      <c r="J531" s="194" t="str">
        <f>IFERROR(IF(C531="","",AVERAGEIFS(COMPRAS!$T$5:$T1000,COMPRAS!$E$5:$E1000,B531)),0)</f>
        <v/>
      </c>
      <c r="K531" s="194">
        <f t="shared" si="5"/>
        <v>0</v>
      </c>
      <c r="L531" s="194" t="str">
        <f t="shared" si="6"/>
        <v/>
      </c>
      <c r="M531" s="304" t="str">
        <f t="shared" si="7"/>
        <v/>
      </c>
      <c r="N531" s="194">
        <f t="shared" si="8"/>
        <v>0</v>
      </c>
      <c r="O531" s="194">
        <f t="shared" si="9"/>
        <v>0</v>
      </c>
    </row>
    <row r="532">
      <c r="C532" s="189" t="str">
        <f t="array" ref="C532">IF(B532="","",XLOOKUP(B532,DATOS!D533:D1000,DATOS!C533:C1000,0,0,1))</f>
        <v/>
      </c>
      <c r="D532" s="189" t="str">
        <f>IF(B532="","", SUMIFS(COMPRAS!$G$5:$G1000,COMPRAS!$E$5:$E1000,B532))</f>
        <v/>
      </c>
      <c r="E532" s="189" t="str">
        <f>IF(C532="","", SUMIFS(VENTAS!$F$5:$F1000,VENTAS!$D$5:$D1000,B532))</f>
        <v/>
      </c>
      <c r="F532" s="189" t="str">
        <f t="shared" si="3"/>
        <v/>
      </c>
      <c r="G532" s="189" t="str">
        <f>IF(B532="","",COUNTIFS(COMPRAS!$E$5:$E1000,B532))</f>
        <v/>
      </c>
      <c r="H532" s="304"/>
      <c r="I532" s="194" t="str">
        <f>IFERROR(IF(B532="","",AVERAGEIFS(VENTAS!$G$5:$G1000,VENTAS!$D$5:$D1000,B532)),0)</f>
        <v/>
      </c>
      <c r="J532" s="194" t="str">
        <f>IFERROR(IF(C532="","",AVERAGEIFS(COMPRAS!$T$5:$T1000,COMPRAS!$E$5:$E1000,B532)),0)</f>
        <v/>
      </c>
      <c r="K532" s="194">
        <f t="shared" si="5"/>
        <v>0</v>
      </c>
      <c r="L532" s="194" t="str">
        <f t="shared" si="6"/>
        <v/>
      </c>
      <c r="M532" s="304" t="str">
        <f t="shared" si="7"/>
        <v/>
      </c>
      <c r="N532" s="194">
        <f t="shared" si="8"/>
        <v>0</v>
      </c>
      <c r="O532" s="194">
        <f t="shared" si="9"/>
        <v>0</v>
      </c>
    </row>
    <row r="533">
      <c r="C533" s="189" t="str">
        <f t="array" ref="C533">IF(B533="","",XLOOKUP(B533,DATOS!D534:D1000,DATOS!C534:C1000,0,0,1))</f>
        <v/>
      </c>
      <c r="D533" s="189" t="str">
        <f>IF(B533="","", SUMIFS(COMPRAS!$G$5:$G1000,COMPRAS!$E$5:$E1000,B533))</f>
        <v/>
      </c>
      <c r="E533" s="189" t="str">
        <f>IF(C533="","", SUMIFS(VENTAS!$F$5:$F1000,VENTAS!$D$5:$D1000,B533))</f>
        <v/>
      </c>
      <c r="F533" s="189" t="str">
        <f t="shared" si="3"/>
        <v/>
      </c>
      <c r="G533" s="189" t="str">
        <f>IF(B533="","",COUNTIFS(COMPRAS!$E$5:$E1000,B533))</f>
        <v/>
      </c>
      <c r="H533" s="304"/>
      <c r="I533" s="194" t="str">
        <f>IFERROR(IF(B533="","",AVERAGEIFS(VENTAS!$G$5:$G1000,VENTAS!$D$5:$D1000,B533)),0)</f>
        <v/>
      </c>
      <c r="J533" s="194" t="str">
        <f>IFERROR(IF(C533="","",AVERAGEIFS(COMPRAS!$T$5:$T1000,COMPRAS!$E$5:$E1000,B533)),0)</f>
        <v/>
      </c>
      <c r="K533" s="194">
        <f t="shared" si="5"/>
        <v>0</v>
      </c>
      <c r="L533" s="194" t="str">
        <f t="shared" si="6"/>
        <v/>
      </c>
      <c r="M533" s="304" t="str">
        <f t="shared" si="7"/>
        <v/>
      </c>
      <c r="N533" s="194">
        <f t="shared" si="8"/>
        <v>0</v>
      </c>
      <c r="O533" s="194">
        <f t="shared" si="9"/>
        <v>0</v>
      </c>
    </row>
    <row r="534">
      <c r="C534" s="189" t="str">
        <f t="array" ref="C534">IF(B534="","",XLOOKUP(B534,DATOS!D535:D1000,DATOS!C535:C1000,0,0,1))</f>
        <v/>
      </c>
      <c r="D534" s="189" t="str">
        <f>IF(B534="","", SUMIFS(COMPRAS!$G$5:$G1000,COMPRAS!$E$5:$E1000,B534))</f>
        <v/>
      </c>
      <c r="E534" s="189" t="str">
        <f>IF(C534="","", SUMIFS(VENTAS!$F$5:$F1000,VENTAS!$D$5:$D1000,B534))</f>
        <v/>
      </c>
      <c r="F534" s="189" t="str">
        <f t="shared" si="3"/>
        <v/>
      </c>
      <c r="G534" s="189" t="str">
        <f>IF(B534="","",COUNTIFS(COMPRAS!$E$5:$E1000,B534))</f>
        <v/>
      </c>
      <c r="H534" s="304"/>
      <c r="I534" s="194" t="str">
        <f>IFERROR(IF(B534="","",AVERAGEIFS(VENTAS!$G$5:$G1000,VENTAS!$D$5:$D1000,B534)),0)</f>
        <v/>
      </c>
      <c r="J534" s="194" t="str">
        <f>IFERROR(IF(C534="","",AVERAGEIFS(COMPRAS!$T$5:$T1000,COMPRAS!$E$5:$E1000,B534)),0)</f>
        <v/>
      </c>
      <c r="K534" s="194">
        <f t="shared" si="5"/>
        <v>0</v>
      </c>
      <c r="L534" s="194" t="str">
        <f t="shared" si="6"/>
        <v/>
      </c>
      <c r="M534" s="304" t="str">
        <f t="shared" si="7"/>
        <v/>
      </c>
      <c r="N534" s="194">
        <f t="shared" si="8"/>
        <v>0</v>
      </c>
      <c r="O534" s="194">
        <f t="shared" si="9"/>
        <v>0</v>
      </c>
    </row>
    <row r="535">
      <c r="C535" s="189" t="str">
        <f t="array" ref="C535">IF(B535="","",XLOOKUP(B535,DATOS!D536:D1000,DATOS!C536:C1000,0,0,1))</f>
        <v/>
      </c>
      <c r="D535" s="189" t="str">
        <f>IF(B535="","", SUMIFS(COMPRAS!$G$5:$G1000,COMPRAS!$E$5:$E1000,B535))</f>
        <v/>
      </c>
      <c r="E535" s="189" t="str">
        <f>IF(C535="","", SUMIFS(VENTAS!$F$5:$F1000,VENTAS!$D$5:$D1000,B535))</f>
        <v/>
      </c>
      <c r="F535" s="189" t="str">
        <f t="shared" si="3"/>
        <v/>
      </c>
      <c r="G535" s="189" t="str">
        <f>IF(B535="","",COUNTIFS(COMPRAS!$E$5:$E1000,B535))</f>
        <v/>
      </c>
      <c r="H535" s="304"/>
      <c r="I535" s="194" t="str">
        <f>IFERROR(IF(B535="","",AVERAGEIFS(VENTAS!$G$5:$G1000,VENTAS!$D$5:$D1000,B535)),0)</f>
        <v/>
      </c>
      <c r="J535" s="194" t="str">
        <f>IFERROR(IF(C535="","",AVERAGEIFS(COMPRAS!$T$5:$T1000,COMPRAS!$E$5:$E1000,B535)),0)</f>
        <v/>
      </c>
      <c r="K535" s="194">
        <f t="shared" si="5"/>
        <v>0</v>
      </c>
      <c r="L535" s="194" t="str">
        <f t="shared" si="6"/>
        <v/>
      </c>
      <c r="M535" s="304" t="str">
        <f t="shared" si="7"/>
        <v/>
      </c>
      <c r="N535" s="194">
        <f t="shared" si="8"/>
        <v>0</v>
      </c>
      <c r="O535" s="194">
        <f t="shared" si="9"/>
        <v>0</v>
      </c>
    </row>
    <row r="536">
      <c r="C536" s="189" t="str">
        <f t="array" ref="C536">IF(B536="","",XLOOKUP(B536,DATOS!D537:D1000,DATOS!C537:C1000,0,0,1))</f>
        <v/>
      </c>
      <c r="D536" s="189" t="str">
        <f>IF(B536="","", SUMIFS(COMPRAS!$G$5:$G1000,COMPRAS!$E$5:$E1000,B536))</f>
        <v/>
      </c>
      <c r="E536" s="189" t="str">
        <f>IF(C536="","", SUMIFS(VENTAS!$F$5:$F1000,VENTAS!$D$5:$D1000,B536))</f>
        <v/>
      </c>
      <c r="F536" s="189" t="str">
        <f t="shared" si="3"/>
        <v/>
      </c>
      <c r="G536" s="189" t="str">
        <f>IF(B536="","",COUNTIFS(COMPRAS!$E$5:$E1000,B536))</f>
        <v/>
      </c>
      <c r="H536" s="304"/>
      <c r="I536" s="194" t="str">
        <f>IFERROR(IF(B536="","",AVERAGEIFS(VENTAS!$G$5:$G1000,VENTAS!$D$5:$D1000,B536)),0)</f>
        <v/>
      </c>
      <c r="J536" s="194" t="str">
        <f>IFERROR(IF(C536="","",AVERAGEIFS(COMPRAS!$T$5:$T1000,COMPRAS!$E$5:$E1000,B536)),0)</f>
        <v/>
      </c>
      <c r="K536" s="194">
        <f t="shared" si="5"/>
        <v>0</v>
      </c>
      <c r="L536" s="194" t="str">
        <f t="shared" si="6"/>
        <v/>
      </c>
      <c r="M536" s="304" t="str">
        <f t="shared" si="7"/>
        <v/>
      </c>
      <c r="N536" s="194">
        <f t="shared" si="8"/>
        <v>0</v>
      </c>
      <c r="O536" s="194">
        <f t="shared" si="9"/>
        <v>0</v>
      </c>
    </row>
    <row r="537">
      <c r="C537" s="189" t="str">
        <f t="array" ref="C537">IF(B537="","",XLOOKUP(B537,DATOS!D538:D1000,DATOS!C538:C1000,0,0,1))</f>
        <v/>
      </c>
      <c r="D537" s="189" t="str">
        <f>IF(B537="","", SUMIFS(COMPRAS!$G$5:$G1000,COMPRAS!$E$5:$E1000,B537))</f>
        <v/>
      </c>
      <c r="E537" s="189" t="str">
        <f>IF(C537="","", SUMIFS(VENTAS!$F$5:$F1000,VENTAS!$D$5:$D1000,B537))</f>
        <v/>
      </c>
      <c r="F537" s="189" t="str">
        <f t="shared" si="3"/>
        <v/>
      </c>
      <c r="G537" s="189" t="str">
        <f>IF(B537="","",COUNTIFS(COMPRAS!$E$5:$E1000,B537))</f>
        <v/>
      </c>
      <c r="H537" s="304"/>
      <c r="I537" s="194" t="str">
        <f>IFERROR(IF(B537="","",AVERAGEIFS(VENTAS!$G$5:$G1000,VENTAS!$D$5:$D1000,B537)),0)</f>
        <v/>
      </c>
      <c r="J537" s="194" t="str">
        <f>IFERROR(IF(C537="","",AVERAGEIFS(COMPRAS!$T$5:$T1000,COMPRAS!$E$5:$E1000,B537)),0)</f>
        <v/>
      </c>
      <c r="K537" s="194">
        <f t="shared" si="5"/>
        <v>0</v>
      </c>
      <c r="L537" s="194" t="str">
        <f t="shared" si="6"/>
        <v/>
      </c>
      <c r="M537" s="304" t="str">
        <f t="shared" si="7"/>
        <v/>
      </c>
      <c r="N537" s="194">
        <f t="shared" si="8"/>
        <v>0</v>
      </c>
      <c r="O537" s="194">
        <f t="shared" si="9"/>
        <v>0</v>
      </c>
    </row>
    <row r="538">
      <c r="C538" s="189" t="str">
        <f t="array" ref="C538">IF(B538="","",XLOOKUP(B538,DATOS!D539:D1000,DATOS!C539:C1000,0,0,1))</f>
        <v/>
      </c>
      <c r="D538" s="189" t="str">
        <f>IF(B538="","", SUMIFS(COMPRAS!$G$5:$G1000,COMPRAS!$E$5:$E1000,B538))</f>
        <v/>
      </c>
      <c r="E538" s="189" t="str">
        <f>IF(C538="","", SUMIFS(VENTAS!$F$5:$F1000,VENTAS!$D$5:$D1000,B538))</f>
        <v/>
      </c>
      <c r="F538" s="189" t="str">
        <f t="shared" si="3"/>
        <v/>
      </c>
      <c r="G538" s="189" t="str">
        <f>IF(B538="","",COUNTIFS(COMPRAS!$E$5:$E1000,B538))</f>
        <v/>
      </c>
      <c r="H538" s="304"/>
      <c r="I538" s="194" t="str">
        <f>IFERROR(IF(B538="","",AVERAGEIFS(VENTAS!$G$5:$G1000,VENTAS!$D$5:$D1000,B538)),0)</f>
        <v/>
      </c>
      <c r="J538" s="194" t="str">
        <f>IFERROR(IF(C538="","",AVERAGEIFS(COMPRAS!$T$5:$T1000,COMPRAS!$E$5:$E1000,B538)),0)</f>
        <v/>
      </c>
      <c r="K538" s="194">
        <f t="shared" si="5"/>
        <v>0</v>
      </c>
      <c r="L538" s="194" t="str">
        <f t="shared" si="6"/>
        <v/>
      </c>
      <c r="M538" s="304" t="str">
        <f t="shared" si="7"/>
        <v/>
      </c>
      <c r="N538" s="194">
        <f t="shared" si="8"/>
        <v>0</v>
      </c>
      <c r="O538" s="194">
        <f t="shared" si="9"/>
        <v>0</v>
      </c>
    </row>
    <row r="539">
      <c r="C539" s="189" t="str">
        <f t="array" ref="C539">IF(B539="","",XLOOKUP(B539,DATOS!D540:D1000,DATOS!C540:C1000,0,0,1))</f>
        <v/>
      </c>
      <c r="D539" s="189" t="str">
        <f>IF(B539="","", SUMIFS(COMPRAS!$G$5:$G1000,COMPRAS!$E$5:$E1000,B539))</f>
        <v/>
      </c>
      <c r="E539" s="189" t="str">
        <f>IF(C539="","", SUMIFS(VENTAS!$F$5:$F1000,VENTAS!$D$5:$D1000,B539))</f>
        <v/>
      </c>
      <c r="F539" s="189" t="str">
        <f t="shared" si="3"/>
        <v/>
      </c>
      <c r="G539" s="189" t="str">
        <f>IF(B539="","",COUNTIFS(COMPRAS!$E$5:$E1000,B539))</f>
        <v/>
      </c>
      <c r="H539" s="304"/>
      <c r="I539" s="194" t="str">
        <f>IFERROR(IF(B539="","",AVERAGEIFS(VENTAS!$G$5:$G1000,VENTAS!$D$5:$D1000,B539)),0)</f>
        <v/>
      </c>
      <c r="J539" s="194" t="str">
        <f>IFERROR(IF(C539="","",AVERAGEIFS(COMPRAS!$T$5:$T1000,COMPRAS!$E$5:$E1000,B539)),0)</f>
        <v/>
      </c>
      <c r="K539" s="194">
        <f t="shared" si="5"/>
        <v>0</v>
      </c>
      <c r="L539" s="194" t="str">
        <f t="shared" si="6"/>
        <v/>
      </c>
      <c r="M539" s="304" t="str">
        <f t="shared" si="7"/>
        <v/>
      </c>
      <c r="N539" s="194">
        <f t="shared" si="8"/>
        <v>0</v>
      </c>
      <c r="O539" s="194">
        <f t="shared" si="9"/>
        <v>0</v>
      </c>
    </row>
    <row r="540">
      <c r="C540" s="189" t="str">
        <f t="array" ref="C540">IF(B540="","",XLOOKUP(B540,DATOS!D541:D1000,DATOS!C541:C1000,0,0,1))</f>
        <v/>
      </c>
      <c r="D540" s="189" t="str">
        <f>IF(B540="","", SUMIFS(COMPRAS!$G$5:$G1000,COMPRAS!$E$5:$E1000,B540))</f>
        <v/>
      </c>
      <c r="E540" s="189" t="str">
        <f>IF(C540="","", SUMIFS(VENTAS!$F$5:$F1000,VENTAS!$D$5:$D1000,B540))</f>
        <v/>
      </c>
      <c r="F540" s="189" t="str">
        <f t="shared" si="3"/>
        <v/>
      </c>
      <c r="G540" s="189" t="str">
        <f>IF(B540="","",COUNTIFS(COMPRAS!$E$5:$E1000,B540))</f>
        <v/>
      </c>
      <c r="H540" s="304"/>
      <c r="I540" s="194" t="str">
        <f>IFERROR(IF(B540="","",AVERAGEIFS(VENTAS!$G$5:$G1000,VENTAS!$D$5:$D1000,B540)),0)</f>
        <v/>
      </c>
      <c r="J540" s="194" t="str">
        <f>IFERROR(IF(C540="","",AVERAGEIFS(COMPRAS!$T$5:$T1000,COMPRAS!$E$5:$E1000,B540)),0)</f>
        <v/>
      </c>
      <c r="K540" s="194">
        <f t="shared" si="5"/>
        <v>0</v>
      </c>
      <c r="L540" s="194" t="str">
        <f t="shared" si="6"/>
        <v/>
      </c>
      <c r="M540" s="304" t="str">
        <f t="shared" si="7"/>
        <v/>
      </c>
      <c r="N540" s="194">
        <f t="shared" si="8"/>
        <v>0</v>
      </c>
      <c r="O540" s="194">
        <f t="shared" si="9"/>
        <v>0</v>
      </c>
    </row>
    <row r="541">
      <c r="C541" s="189" t="str">
        <f t="array" ref="C541">IF(B541="","",XLOOKUP(B541,DATOS!D542:D1000,DATOS!C542:C1000,0,0,1))</f>
        <v/>
      </c>
      <c r="D541" s="189" t="str">
        <f>IF(B541="","", SUMIFS(COMPRAS!$G$5:$G1000,COMPRAS!$E$5:$E1000,B541))</f>
        <v/>
      </c>
      <c r="E541" s="189" t="str">
        <f>IF(C541="","", SUMIFS(VENTAS!$F$5:$F1000,VENTAS!$D$5:$D1000,B541))</f>
        <v/>
      </c>
      <c r="F541" s="189" t="str">
        <f t="shared" si="3"/>
        <v/>
      </c>
      <c r="G541" s="189" t="str">
        <f>IF(B541="","",COUNTIFS(COMPRAS!$E$5:$E1000,B541))</f>
        <v/>
      </c>
      <c r="H541" s="304"/>
      <c r="I541" s="194" t="str">
        <f>IFERROR(IF(B541="","",AVERAGEIFS(VENTAS!$G$5:$G1000,VENTAS!$D$5:$D1000,B541)),0)</f>
        <v/>
      </c>
      <c r="J541" s="194" t="str">
        <f>IFERROR(IF(C541="","",AVERAGEIFS(COMPRAS!$T$5:$T1000,COMPRAS!$E$5:$E1000,B541)),0)</f>
        <v/>
      </c>
      <c r="K541" s="194">
        <f t="shared" si="5"/>
        <v>0</v>
      </c>
      <c r="L541" s="194" t="str">
        <f t="shared" si="6"/>
        <v/>
      </c>
      <c r="M541" s="304" t="str">
        <f t="shared" si="7"/>
        <v/>
      </c>
      <c r="N541" s="194">
        <f t="shared" si="8"/>
        <v>0</v>
      </c>
      <c r="O541" s="194">
        <f t="shared" si="9"/>
        <v>0</v>
      </c>
    </row>
    <row r="542">
      <c r="C542" s="189" t="str">
        <f t="array" ref="C542">IF(B542="","",XLOOKUP(B542,DATOS!D543:D1000,DATOS!C543:C1000,0,0,1))</f>
        <v/>
      </c>
      <c r="D542" s="189" t="str">
        <f>IF(B542="","", SUMIFS(COMPRAS!$G$5:$G1000,COMPRAS!$E$5:$E1000,B542))</f>
        <v/>
      </c>
      <c r="E542" s="189" t="str">
        <f>IF(C542="","", SUMIFS(VENTAS!$F$5:$F1000,VENTAS!$D$5:$D1000,B542))</f>
        <v/>
      </c>
      <c r="F542" s="189" t="str">
        <f t="shared" si="3"/>
        <v/>
      </c>
      <c r="G542" s="189" t="str">
        <f>IF(B542="","",COUNTIFS(COMPRAS!$E$5:$E1000,B542))</f>
        <v/>
      </c>
      <c r="H542" s="304"/>
      <c r="I542" s="194" t="str">
        <f>IFERROR(IF(B542="","",AVERAGEIFS(VENTAS!$G$5:$G1000,VENTAS!$D$5:$D1000,B542)),0)</f>
        <v/>
      </c>
      <c r="J542" s="194" t="str">
        <f>IFERROR(IF(C542="","",AVERAGEIFS(COMPRAS!$T$5:$T1000,COMPRAS!$E$5:$E1000,B542)),0)</f>
        <v/>
      </c>
      <c r="K542" s="194">
        <f t="shared" si="5"/>
        <v>0</v>
      </c>
      <c r="L542" s="194" t="str">
        <f t="shared" si="6"/>
        <v/>
      </c>
      <c r="M542" s="304" t="str">
        <f t="shared" si="7"/>
        <v/>
      </c>
      <c r="N542" s="194">
        <f t="shared" si="8"/>
        <v>0</v>
      </c>
      <c r="O542" s="194">
        <f t="shared" si="9"/>
        <v>0</v>
      </c>
    </row>
    <row r="543">
      <c r="C543" s="189" t="str">
        <f t="array" ref="C543">IF(B543="","",XLOOKUP(B543,DATOS!D544:D1000,DATOS!C544:C1000,0,0,1))</f>
        <v/>
      </c>
      <c r="D543" s="189" t="str">
        <f>IF(B543="","", SUMIFS(COMPRAS!$G$5:$G1000,COMPRAS!$E$5:$E1000,B543))</f>
        <v/>
      </c>
      <c r="E543" s="189" t="str">
        <f>IF(C543="","", SUMIFS(VENTAS!$F$5:$F1000,VENTAS!$D$5:$D1000,B543))</f>
        <v/>
      </c>
      <c r="F543" s="189" t="str">
        <f t="shared" si="3"/>
        <v/>
      </c>
      <c r="G543" s="189" t="str">
        <f>IF(B543="","",COUNTIFS(COMPRAS!$E$5:$E1000,B543))</f>
        <v/>
      </c>
      <c r="H543" s="304"/>
      <c r="I543" s="194" t="str">
        <f>IFERROR(IF(B543="","",AVERAGEIFS(VENTAS!$G$5:$G1000,VENTAS!$D$5:$D1000,B543)),0)</f>
        <v/>
      </c>
      <c r="J543" s="194" t="str">
        <f>IFERROR(IF(C543="","",AVERAGEIFS(COMPRAS!$T$5:$T1000,COMPRAS!$E$5:$E1000,B543)),0)</f>
        <v/>
      </c>
      <c r="K543" s="194">
        <f t="shared" si="5"/>
        <v>0</v>
      </c>
      <c r="L543" s="194" t="str">
        <f t="shared" si="6"/>
        <v/>
      </c>
      <c r="M543" s="304" t="str">
        <f t="shared" si="7"/>
        <v/>
      </c>
      <c r="N543" s="194">
        <f t="shared" si="8"/>
        <v>0</v>
      </c>
      <c r="O543" s="194">
        <f t="shared" si="9"/>
        <v>0</v>
      </c>
    </row>
    <row r="544">
      <c r="C544" s="189" t="str">
        <f t="array" ref="C544">IF(B544="","",XLOOKUP(B544,DATOS!D545:D1000,DATOS!C545:C1000,0,0,1))</f>
        <v/>
      </c>
      <c r="D544" s="189" t="str">
        <f>IF(B544="","", SUMIFS(COMPRAS!$G$5:$G1000,COMPRAS!$E$5:$E1000,B544))</f>
        <v/>
      </c>
      <c r="E544" s="189" t="str">
        <f>IF(C544="","", SUMIFS(VENTAS!$F$5:$F1000,VENTAS!$D$5:$D1000,B544))</f>
        <v/>
      </c>
      <c r="F544" s="189" t="str">
        <f t="shared" si="3"/>
        <v/>
      </c>
      <c r="G544" s="189" t="str">
        <f>IF(B544="","",COUNTIFS(COMPRAS!$E$5:$E1000,B544))</f>
        <v/>
      </c>
      <c r="H544" s="304"/>
      <c r="I544" s="194" t="str">
        <f>IFERROR(IF(B544="","",AVERAGEIFS(VENTAS!$G$5:$G1000,VENTAS!$D$5:$D1000,B544)),0)</f>
        <v/>
      </c>
      <c r="J544" s="194" t="str">
        <f>IFERROR(IF(C544="","",AVERAGEIFS(COMPRAS!$T$5:$T1000,COMPRAS!$E$5:$E1000,B544)),0)</f>
        <v/>
      </c>
      <c r="K544" s="194">
        <f t="shared" si="5"/>
        <v>0</v>
      </c>
      <c r="L544" s="194" t="str">
        <f t="shared" si="6"/>
        <v/>
      </c>
      <c r="M544" s="304" t="str">
        <f t="shared" si="7"/>
        <v/>
      </c>
      <c r="N544" s="194">
        <f t="shared" si="8"/>
        <v>0</v>
      </c>
      <c r="O544" s="194">
        <f t="shared" si="9"/>
        <v>0</v>
      </c>
    </row>
    <row r="545">
      <c r="C545" s="189" t="str">
        <f t="array" ref="C545">IF(B545="","",XLOOKUP(B545,DATOS!D546:D1000,DATOS!C546:C1000,0,0,1))</f>
        <v/>
      </c>
      <c r="D545" s="189" t="str">
        <f>IF(B545="","", SUMIFS(COMPRAS!$G$5:$G1000,COMPRAS!$E$5:$E1000,B545))</f>
        <v/>
      </c>
      <c r="E545" s="189" t="str">
        <f>IF(C545="","", SUMIFS(VENTAS!$F$5:$F1000,VENTAS!$D$5:$D1000,B545))</f>
        <v/>
      </c>
      <c r="F545" s="189" t="str">
        <f t="shared" si="3"/>
        <v/>
      </c>
      <c r="G545" s="189" t="str">
        <f>IF(B545="","",COUNTIFS(COMPRAS!$E$5:$E1000,B545))</f>
        <v/>
      </c>
      <c r="H545" s="304"/>
      <c r="I545" s="194" t="str">
        <f>IFERROR(IF(B545="","",AVERAGEIFS(VENTAS!$G$5:$G1000,VENTAS!$D$5:$D1000,B545)),0)</f>
        <v/>
      </c>
      <c r="J545" s="194" t="str">
        <f>IFERROR(IF(C545="","",AVERAGEIFS(COMPRAS!$T$5:$T1000,COMPRAS!$E$5:$E1000,B545)),0)</f>
        <v/>
      </c>
      <c r="K545" s="194">
        <f t="shared" si="5"/>
        <v>0</v>
      </c>
      <c r="L545" s="194" t="str">
        <f t="shared" si="6"/>
        <v/>
      </c>
      <c r="M545" s="304" t="str">
        <f t="shared" si="7"/>
        <v/>
      </c>
      <c r="N545" s="194">
        <f t="shared" si="8"/>
        <v>0</v>
      </c>
      <c r="O545" s="194">
        <f t="shared" si="9"/>
        <v>0</v>
      </c>
    </row>
    <row r="546">
      <c r="C546" s="189" t="str">
        <f t="array" ref="C546">IF(B546="","",XLOOKUP(B546,DATOS!D547:D1000,DATOS!C547:C1000,0,0,1))</f>
        <v/>
      </c>
      <c r="D546" s="189" t="str">
        <f>IF(B546="","", SUMIFS(COMPRAS!$G$5:$G1000,COMPRAS!$E$5:$E1000,B546))</f>
        <v/>
      </c>
      <c r="E546" s="189" t="str">
        <f>IF(C546="","", SUMIFS(VENTAS!$F$5:$F1000,VENTAS!$D$5:$D1000,B546))</f>
        <v/>
      </c>
      <c r="F546" s="189" t="str">
        <f t="shared" si="3"/>
        <v/>
      </c>
      <c r="G546" s="189" t="str">
        <f>IF(B546="","",COUNTIFS(COMPRAS!$E$5:$E1000,B546))</f>
        <v/>
      </c>
      <c r="H546" s="304"/>
      <c r="I546" s="194" t="str">
        <f>IFERROR(IF(B546="","",AVERAGEIFS(VENTAS!$G$5:$G1000,VENTAS!$D$5:$D1000,B546)),0)</f>
        <v/>
      </c>
      <c r="J546" s="194" t="str">
        <f>IFERROR(IF(C546="","",AVERAGEIFS(COMPRAS!$T$5:$T1000,COMPRAS!$E$5:$E1000,B546)),0)</f>
        <v/>
      </c>
      <c r="K546" s="194">
        <f t="shared" si="5"/>
        <v>0</v>
      </c>
      <c r="L546" s="194" t="str">
        <f t="shared" si="6"/>
        <v/>
      </c>
      <c r="M546" s="304" t="str">
        <f t="shared" si="7"/>
        <v/>
      </c>
      <c r="N546" s="194">
        <f t="shared" si="8"/>
        <v>0</v>
      </c>
      <c r="O546" s="194">
        <f t="shared" si="9"/>
        <v>0</v>
      </c>
    </row>
    <row r="547">
      <c r="C547" s="189" t="str">
        <f t="array" ref="C547">IF(B547="","",XLOOKUP(B547,DATOS!D548:D1000,DATOS!C548:C1000,0,0,1))</f>
        <v/>
      </c>
      <c r="D547" s="189" t="str">
        <f>IF(B547="","", SUMIFS(COMPRAS!$G$5:$G1000,COMPRAS!$E$5:$E1000,B547))</f>
        <v/>
      </c>
      <c r="E547" s="189" t="str">
        <f>IF(C547="","", SUMIFS(VENTAS!$F$5:$F1000,VENTAS!$D$5:$D1000,B547))</f>
        <v/>
      </c>
      <c r="F547" s="189" t="str">
        <f t="shared" si="3"/>
        <v/>
      </c>
      <c r="G547" s="189" t="str">
        <f>IF(B547="","",COUNTIFS(COMPRAS!$E$5:$E1000,B547))</f>
        <v/>
      </c>
      <c r="H547" s="304"/>
      <c r="I547" s="194" t="str">
        <f>IFERROR(IF(B547="","",AVERAGEIFS(VENTAS!$G$5:$G1000,VENTAS!$D$5:$D1000,B547)),0)</f>
        <v/>
      </c>
      <c r="J547" s="194" t="str">
        <f>IFERROR(IF(C547="","",AVERAGEIFS(COMPRAS!$T$5:$T1000,COMPRAS!$E$5:$E1000,B547)),0)</f>
        <v/>
      </c>
      <c r="K547" s="194">
        <f t="shared" si="5"/>
        <v>0</v>
      </c>
      <c r="L547" s="194" t="str">
        <f t="shared" si="6"/>
        <v/>
      </c>
      <c r="M547" s="304" t="str">
        <f t="shared" si="7"/>
        <v/>
      </c>
      <c r="N547" s="194">
        <f t="shared" si="8"/>
        <v>0</v>
      </c>
      <c r="O547" s="194">
        <f t="shared" si="9"/>
        <v>0</v>
      </c>
    </row>
    <row r="548">
      <c r="C548" s="189" t="str">
        <f t="array" ref="C548">IF(B548="","",XLOOKUP(B548,DATOS!D549:D1000,DATOS!C549:C1000,0,0,1))</f>
        <v/>
      </c>
      <c r="D548" s="189" t="str">
        <f>IF(B548="","", SUMIFS(COMPRAS!$G$5:$G1000,COMPRAS!$E$5:$E1000,B548))</f>
        <v/>
      </c>
      <c r="E548" s="189" t="str">
        <f>IF(C548="","", SUMIFS(VENTAS!$F$5:$F1000,VENTAS!$D$5:$D1000,B548))</f>
        <v/>
      </c>
      <c r="F548" s="189" t="str">
        <f t="shared" si="3"/>
        <v/>
      </c>
      <c r="G548" s="189" t="str">
        <f>IF(B548="","",COUNTIFS(COMPRAS!$E$5:$E1000,B548))</f>
        <v/>
      </c>
      <c r="H548" s="304"/>
      <c r="I548" s="194" t="str">
        <f>IFERROR(IF(B548="","",AVERAGEIFS(VENTAS!$G$5:$G1000,VENTAS!$D$5:$D1000,B548)),0)</f>
        <v/>
      </c>
      <c r="J548" s="194" t="str">
        <f>IFERROR(IF(C548="","",AVERAGEIFS(COMPRAS!$T$5:$T1000,COMPRAS!$E$5:$E1000,B548)),0)</f>
        <v/>
      </c>
      <c r="K548" s="194">
        <f t="shared" si="5"/>
        <v>0</v>
      </c>
      <c r="L548" s="194" t="str">
        <f t="shared" si="6"/>
        <v/>
      </c>
      <c r="M548" s="304" t="str">
        <f t="shared" si="7"/>
        <v/>
      </c>
      <c r="N548" s="194">
        <f t="shared" si="8"/>
        <v>0</v>
      </c>
      <c r="O548" s="194">
        <f t="shared" si="9"/>
        <v>0</v>
      </c>
    </row>
    <row r="549">
      <c r="C549" s="189" t="str">
        <f t="array" ref="C549">IF(B549="","",XLOOKUP(B549,DATOS!D550:D1000,DATOS!C550:C1000,0,0,1))</f>
        <v/>
      </c>
      <c r="D549" s="189" t="str">
        <f>IF(B549="","", SUMIFS(COMPRAS!$G$5:$G1000,COMPRAS!$E$5:$E1000,B549))</f>
        <v/>
      </c>
      <c r="E549" s="189" t="str">
        <f>IF(C549="","", SUMIFS(VENTAS!$F$5:$F1000,VENTAS!$D$5:$D1000,B549))</f>
        <v/>
      </c>
      <c r="F549" s="189" t="str">
        <f t="shared" si="3"/>
        <v/>
      </c>
      <c r="G549" s="189" t="str">
        <f>IF(B549="","",COUNTIFS(COMPRAS!$E$5:$E1000,B549))</f>
        <v/>
      </c>
      <c r="H549" s="304"/>
      <c r="I549" s="194" t="str">
        <f>IFERROR(IF(B549="","",AVERAGEIFS(VENTAS!$G$5:$G1000,VENTAS!$D$5:$D1000,B549)),0)</f>
        <v/>
      </c>
      <c r="J549" s="194" t="str">
        <f>IFERROR(IF(C549="","",AVERAGEIFS(COMPRAS!$T$5:$T1000,COMPRAS!$E$5:$E1000,B549)),0)</f>
        <v/>
      </c>
      <c r="K549" s="194">
        <f t="shared" si="5"/>
        <v>0</v>
      </c>
      <c r="L549" s="194" t="str">
        <f t="shared" si="6"/>
        <v/>
      </c>
      <c r="M549" s="304" t="str">
        <f t="shared" si="7"/>
        <v/>
      </c>
      <c r="N549" s="194">
        <f t="shared" si="8"/>
        <v>0</v>
      </c>
      <c r="O549" s="194">
        <f t="shared" si="9"/>
        <v>0</v>
      </c>
    </row>
    <row r="550">
      <c r="C550" s="189" t="str">
        <f t="array" ref="C550">IF(B550="","",XLOOKUP(B550,DATOS!D551:D1000,DATOS!C551:C1000,0,0,1))</f>
        <v/>
      </c>
      <c r="D550" s="189" t="str">
        <f>IF(B550="","", SUMIFS(COMPRAS!$G$5:$G1000,COMPRAS!$E$5:$E1000,B550))</f>
        <v/>
      </c>
      <c r="E550" s="189" t="str">
        <f>IF(C550="","", SUMIFS(VENTAS!$F$5:$F1000,VENTAS!$D$5:$D1000,B550))</f>
        <v/>
      </c>
      <c r="F550" s="189" t="str">
        <f t="shared" si="3"/>
        <v/>
      </c>
      <c r="G550" s="189" t="str">
        <f>IF(B550="","",COUNTIFS(COMPRAS!$E$5:$E1000,B550))</f>
        <v/>
      </c>
      <c r="H550" s="304"/>
      <c r="I550" s="194" t="str">
        <f>IFERROR(IF(B550="","",AVERAGEIFS(VENTAS!$G$5:$G1000,VENTAS!$D$5:$D1000,B550)),0)</f>
        <v/>
      </c>
      <c r="J550" s="194" t="str">
        <f>IFERROR(IF(C550="","",AVERAGEIFS(COMPRAS!$T$5:$T1000,COMPRAS!$E$5:$E1000,B550)),0)</f>
        <v/>
      </c>
      <c r="K550" s="194">
        <f t="shared" si="5"/>
        <v>0</v>
      </c>
      <c r="L550" s="194" t="str">
        <f t="shared" si="6"/>
        <v/>
      </c>
      <c r="M550" s="304" t="str">
        <f t="shared" si="7"/>
        <v/>
      </c>
      <c r="N550" s="194">
        <f t="shared" si="8"/>
        <v>0</v>
      </c>
      <c r="O550" s="194">
        <f t="shared" si="9"/>
        <v>0</v>
      </c>
    </row>
    <row r="551">
      <c r="C551" s="189" t="str">
        <f t="array" ref="C551">IF(B551="","",XLOOKUP(B551,DATOS!D552:D1000,DATOS!C552:C1000,0,0,1))</f>
        <v/>
      </c>
      <c r="D551" s="189" t="str">
        <f>IF(B551="","", SUMIFS(COMPRAS!$G$5:$G1000,COMPRAS!$E$5:$E1000,B551))</f>
        <v/>
      </c>
      <c r="E551" s="189" t="str">
        <f>IF(C551="","", SUMIFS(VENTAS!$F$5:$F1000,VENTAS!$D$5:$D1000,B551))</f>
        <v/>
      </c>
      <c r="F551" s="189" t="str">
        <f t="shared" si="3"/>
        <v/>
      </c>
      <c r="G551" s="189" t="str">
        <f>IF(B551="","",COUNTIFS(COMPRAS!$E$5:$E1000,B551))</f>
        <v/>
      </c>
      <c r="H551" s="304"/>
      <c r="I551" s="194" t="str">
        <f>IFERROR(IF(B551="","",AVERAGEIFS(VENTAS!$G$5:$G1000,VENTAS!$D$5:$D1000,B551)),0)</f>
        <v/>
      </c>
      <c r="J551" s="194" t="str">
        <f>IFERROR(IF(C551="","",AVERAGEIFS(COMPRAS!$T$5:$T1000,COMPRAS!$E$5:$E1000,B551)),0)</f>
        <v/>
      </c>
      <c r="K551" s="194">
        <f t="shared" si="5"/>
        <v>0</v>
      </c>
      <c r="L551" s="194" t="str">
        <f t="shared" si="6"/>
        <v/>
      </c>
      <c r="M551" s="304" t="str">
        <f t="shared" si="7"/>
        <v/>
      </c>
      <c r="N551" s="194">
        <f t="shared" si="8"/>
        <v>0</v>
      </c>
      <c r="O551" s="194">
        <f t="shared" si="9"/>
        <v>0</v>
      </c>
    </row>
    <row r="552">
      <c r="C552" s="189" t="str">
        <f t="array" ref="C552">IF(B552="","",XLOOKUP(B552,DATOS!D553:D1000,DATOS!C553:C1000,0,0,1))</f>
        <v/>
      </c>
      <c r="D552" s="189" t="str">
        <f>IF(B552="","", SUMIFS(COMPRAS!$G$5:$G1000,COMPRAS!$E$5:$E1000,B552))</f>
        <v/>
      </c>
      <c r="E552" s="189" t="str">
        <f>IF(C552="","", SUMIFS(VENTAS!$F$5:$F1000,VENTAS!$D$5:$D1000,B552))</f>
        <v/>
      </c>
      <c r="F552" s="189" t="str">
        <f t="shared" si="3"/>
        <v/>
      </c>
      <c r="G552" s="189" t="str">
        <f>IF(B552="","",COUNTIFS(COMPRAS!$E$5:$E1000,B552))</f>
        <v/>
      </c>
      <c r="H552" s="304"/>
      <c r="I552" s="194" t="str">
        <f>IFERROR(IF(B552="","",AVERAGEIFS(VENTAS!$G$5:$G1000,VENTAS!$D$5:$D1000,B552)),0)</f>
        <v/>
      </c>
      <c r="J552" s="194" t="str">
        <f>IFERROR(IF(C552="","",AVERAGEIFS(COMPRAS!$T$5:$T1000,COMPRAS!$E$5:$E1000,B552)),0)</f>
        <v/>
      </c>
      <c r="K552" s="194">
        <f t="shared" si="5"/>
        <v>0</v>
      </c>
      <c r="L552" s="194" t="str">
        <f t="shared" si="6"/>
        <v/>
      </c>
      <c r="M552" s="304" t="str">
        <f t="shared" si="7"/>
        <v/>
      </c>
      <c r="N552" s="194">
        <f t="shared" si="8"/>
        <v>0</v>
      </c>
      <c r="O552" s="194">
        <f t="shared" si="9"/>
        <v>0</v>
      </c>
    </row>
    <row r="553">
      <c r="C553" s="189" t="str">
        <f t="array" ref="C553">IF(B553="","",XLOOKUP(B553,DATOS!D554:D1000,DATOS!C554:C1000,0,0,1))</f>
        <v/>
      </c>
      <c r="D553" s="189" t="str">
        <f>IF(B553="","", SUMIFS(COMPRAS!$G$5:$G1000,COMPRAS!$E$5:$E1000,B553))</f>
        <v/>
      </c>
      <c r="E553" s="189" t="str">
        <f>IF(C553="","", SUMIFS(VENTAS!$F$5:$F1000,VENTAS!$D$5:$D1000,B553))</f>
        <v/>
      </c>
      <c r="F553" s="189" t="str">
        <f t="shared" si="3"/>
        <v/>
      </c>
      <c r="G553" s="189" t="str">
        <f>IF(B553="","",COUNTIFS(COMPRAS!$E$5:$E1000,B553))</f>
        <v/>
      </c>
      <c r="H553" s="304"/>
      <c r="I553" s="194" t="str">
        <f>IFERROR(IF(B553="","",AVERAGEIFS(VENTAS!$G$5:$G1000,VENTAS!$D$5:$D1000,B553)),0)</f>
        <v/>
      </c>
      <c r="J553" s="194" t="str">
        <f>IFERROR(IF(C553="","",AVERAGEIFS(COMPRAS!$T$5:$T1000,COMPRAS!$E$5:$E1000,B553)),0)</f>
        <v/>
      </c>
      <c r="K553" s="194">
        <f t="shared" si="5"/>
        <v>0</v>
      </c>
      <c r="L553" s="194" t="str">
        <f t="shared" si="6"/>
        <v/>
      </c>
      <c r="M553" s="304" t="str">
        <f t="shared" si="7"/>
        <v/>
      </c>
      <c r="N553" s="194">
        <f t="shared" si="8"/>
        <v>0</v>
      </c>
      <c r="O553" s="194">
        <f t="shared" si="9"/>
        <v>0</v>
      </c>
    </row>
    <row r="554">
      <c r="C554" s="189" t="str">
        <f t="array" ref="C554">IF(B554="","",XLOOKUP(B554,DATOS!D555:D1000,DATOS!C555:C1000,0,0,1))</f>
        <v/>
      </c>
      <c r="D554" s="189" t="str">
        <f>IF(B554="","", SUMIFS(COMPRAS!$G$5:$G1000,COMPRAS!$E$5:$E1000,B554))</f>
        <v/>
      </c>
      <c r="E554" s="189" t="str">
        <f>IF(C554="","", SUMIFS(VENTAS!$F$5:$F1000,VENTAS!$D$5:$D1000,B554))</f>
        <v/>
      </c>
      <c r="F554" s="189" t="str">
        <f t="shared" si="3"/>
        <v/>
      </c>
      <c r="G554" s="189" t="str">
        <f>IF(B554="","",COUNTIFS(COMPRAS!$E$5:$E1000,B554))</f>
        <v/>
      </c>
      <c r="H554" s="304"/>
      <c r="I554" s="194" t="str">
        <f>IFERROR(IF(B554="","",AVERAGEIFS(VENTAS!$G$5:$G1000,VENTAS!$D$5:$D1000,B554)),0)</f>
        <v/>
      </c>
      <c r="J554" s="194" t="str">
        <f>IFERROR(IF(C554="","",AVERAGEIFS(COMPRAS!$T$5:$T1000,COMPRAS!$E$5:$E1000,B554)),0)</f>
        <v/>
      </c>
      <c r="K554" s="194">
        <f t="shared" si="5"/>
        <v>0</v>
      </c>
      <c r="L554" s="194" t="str">
        <f t="shared" si="6"/>
        <v/>
      </c>
      <c r="M554" s="304" t="str">
        <f t="shared" si="7"/>
        <v/>
      </c>
      <c r="N554" s="194">
        <f t="shared" si="8"/>
        <v>0</v>
      </c>
      <c r="O554" s="194">
        <f t="shared" si="9"/>
        <v>0</v>
      </c>
    </row>
    <row r="555">
      <c r="C555" s="189" t="str">
        <f t="array" ref="C555">IF(B555="","",XLOOKUP(B555,DATOS!D556:D1000,DATOS!C556:C1000,0,0,1))</f>
        <v/>
      </c>
      <c r="D555" s="189" t="str">
        <f>IF(B555="","", SUMIFS(COMPRAS!$G$5:$G1000,COMPRAS!$E$5:$E1000,B555))</f>
        <v/>
      </c>
      <c r="E555" s="189" t="str">
        <f>IF(C555="","", SUMIFS(VENTAS!$F$5:$F1000,VENTAS!$D$5:$D1000,B555))</f>
        <v/>
      </c>
      <c r="F555" s="189" t="str">
        <f t="shared" si="3"/>
        <v/>
      </c>
      <c r="G555" s="189" t="str">
        <f>IF(B555="","",COUNTIFS(COMPRAS!$E$5:$E1000,B555))</f>
        <v/>
      </c>
      <c r="H555" s="304"/>
      <c r="I555" s="194" t="str">
        <f>IFERROR(IF(B555="","",AVERAGEIFS(VENTAS!$G$5:$G1000,VENTAS!$D$5:$D1000,B555)),0)</f>
        <v/>
      </c>
      <c r="J555" s="194" t="str">
        <f>IFERROR(IF(C555="","",AVERAGEIFS(COMPRAS!$T$5:$T1000,COMPRAS!$E$5:$E1000,B555)),0)</f>
        <v/>
      </c>
      <c r="K555" s="194">
        <f t="shared" si="5"/>
        <v>0</v>
      </c>
      <c r="L555" s="194" t="str">
        <f t="shared" si="6"/>
        <v/>
      </c>
      <c r="M555" s="304" t="str">
        <f t="shared" si="7"/>
        <v/>
      </c>
      <c r="N555" s="194">
        <f t="shared" si="8"/>
        <v>0</v>
      </c>
      <c r="O555" s="194">
        <f t="shared" si="9"/>
        <v>0</v>
      </c>
    </row>
    <row r="556">
      <c r="C556" s="189" t="str">
        <f t="array" ref="C556">IF(B556="","",XLOOKUP(B556,DATOS!D557:D1000,DATOS!C557:C1000,0,0,1))</f>
        <v/>
      </c>
      <c r="D556" s="189" t="str">
        <f>IF(B556="","", SUMIFS(COMPRAS!$G$5:$G1000,COMPRAS!$E$5:$E1000,B556))</f>
        <v/>
      </c>
      <c r="E556" s="189" t="str">
        <f>IF(C556="","", SUMIFS(VENTAS!$F$5:$F1000,VENTAS!$D$5:$D1000,B556))</f>
        <v/>
      </c>
      <c r="F556" s="189" t="str">
        <f t="shared" si="3"/>
        <v/>
      </c>
      <c r="G556" s="189" t="str">
        <f>IF(B556="","",COUNTIFS(COMPRAS!$E$5:$E1000,B556))</f>
        <v/>
      </c>
      <c r="H556" s="304"/>
      <c r="I556" s="194" t="str">
        <f>IFERROR(IF(B556="","",AVERAGEIFS(VENTAS!$G$5:$G1000,VENTAS!$D$5:$D1000,B556)),0)</f>
        <v/>
      </c>
      <c r="J556" s="194" t="str">
        <f>IFERROR(IF(C556="","",AVERAGEIFS(COMPRAS!$T$5:$T1000,COMPRAS!$E$5:$E1000,B556)),0)</f>
        <v/>
      </c>
      <c r="K556" s="194">
        <f t="shared" si="5"/>
        <v>0</v>
      </c>
      <c r="L556" s="194" t="str">
        <f t="shared" si="6"/>
        <v/>
      </c>
      <c r="M556" s="304" t="str">
        <f t="shared" si="7"/>
        <v/>
      </c>
      <c r="N556" s="194">
        <f t="shared" si="8"/>
        <v>0</v>
      </c>
      <c r="O556" s="194">
        <f t="shared" si="9"/>
        <v>0</v>
      </c>
    </row>
    <row r="557">
      <c r="C557" s="189" t="str">
        <f t="array" ref="C557">IF(B557="","",XLOOKUP(B557,DATOS!D558:D1000,DATOS!C558:C1000,0,0,1))</f>
        <v/>
      </c>
      <c r="D557" s="189" t="str">
        <f>IF(B557="","", SUMIFS(COMPRAS!$G$5:$G1000,COMPRAS!$E$5:$E1000,B557))</f>
        <v/>
      </c>
      <c r="E557" s="189" t="str">
        <f>IF(C557="","", SUMIFS(VENTAS!$F$5:$F1000,VENTAS!$D$5:$D1000,B557))</f>
        <v/>
      </c>
      <c r="F557" s="189" t="str">
        <f t="shared" si="3"/>
        <v/>
      </c>
      <c r="G557" s="189" t="str">
        <f>IF(B557="","",COUNTIFS(COMPRAS!$E$5:$E1000,B557))</f>
        <v/>
      </c>
      <c r="H557" s="304"/>
      <c r="I557" s="194" t="str">
        <f>IFERROR(IF(B557="","",AVERAGEIFS(VENTAS!$G$5:$G1000,VENTAS!$D$5:$D1000,B557)),0)</f>
        <v/>
      </c>
      <c r="J557" s="194" t="str">
        <f>IFERROR(IF(C557="","",AVERAGEIFS(COMPRAS!$T$5:$T1000,COMPRAS!$E$5:$E1000,B557)),0)</f>
        <v/>
      </c>
      <c r="K557" s="194">
        <f t="shared" si="5"/>
        <v>0</v>
      </c>
      <c r="L557" s="194" t="str">
        <f t="shared" si="6"/>
        <v/>
      </c>
      <c r="M557" s="304" t="str">
        <f t="shared" si="7"/>
        <v/>
      </c>
      <c r="N557" s="194">
        <f t="shared" si="8"/>
        <v>0</v>
      </c>
      <c r="O557" s="194">
        <f t="shared" si="9"/>
        <v>0</v>
      </c>
    </row>
    <row r="558">
      <c r="C558" s="189" t="str">
        <f t="array" ref="C558">IF(B558="","",XLOOKUP(B558,DATOS!D559:D1000,DATOS!C559:C1000,0,0,1))</f>
        <v/>
      </c>
      <c r="D558" s="189" t="str">
        <f>IF(B558="","", SUMIFS(COMPRAS!$G$5:$G1000,COMPRAS!$E$5:$E1000,B558))</f>
        <v/>
      </c>
      <c r="E558" s="189" t="str">
        <f>IF(C558="","", SUMIFS(VENTAS!$F$5:$F1000,VENTAS!$D$5:$D1000,B558))</f>
        <v/>
      </c>
      <c r="F558" s="189" t="str">
        <f t="shared" si="3"/>
        <v/>
      </c>
      <c r="G558" s="189" t="str">
        <f>IF(B558="","",COUNTIFS(COMPRAS!$E$5:$E1000,B558))</f>
        <v/>
      </c>
      <c r="H558" s="304"/>
      <c r="I558" s="194" t="str">
        <f>IFERROR(IF(B558="","",AVERAGEIFS(VENTAS!$G$5:$G1000,VENTAS!$D$5:$D1000,B558)),0)</f>
        <v/>
      </c>
      <c r="J558" s="194" t="str">
        <f>IFERROR(IF(C558="","",AVERAGEIFS(COMPRAS!$T$5:$T1000,COMPRAS!$E$5:$E1000,B558)),0)</f>
        <v/>
      </c>
      <c r="K558" s="194">
        <f t="shared" si="5"/>
        <v>0</v>
      </c>
      <c r="L558" s="194" t="str">
        <f t="shared" si="6"/>
        <v/>
      </c>
      <c r="M558" s="304" t="str">
        <f t="shared" si="7"/>
        <v/>
      </c>
      <c r="N558" s="194">
        <f t="shared" si="8"/>
        <v>0</v>
      </c>
      <c r="O558" s="194">
        <f t="shared" si="9"/>
        <v>0</v>
      </c>
    </row>
    <row r="559">
      <c r="C559" s="189" t="str">
        <f t="array" ref="C559">IF(B559="","",XLOOKUP(B559,DATOS!D560:D1000,DATOS!C560:C1000,0,0,1))</f>
        <v/>
      </c>
      <c r="D559" s="189" t="str">
        <f>IF(B559="","", SUMIFS(COMPRAS!$G$5:$G1000,COMPRAS!$E$5:$E1000,B559))</f>
        <v/>
      </c>
      <c r="E559" s="189" t="str">
        <f>IF(C559="","", SUMIFS(VENTAS!$F$5:$F1000,VENTAS!$D$5:$D1000,B559))</f>
        <v/>
      </c>
      <c r="F559" s="189" t="str">
        <f t="shared" si="3"/>
        <v/>
      </c>
      <c r="G559" s="189" t="str">
        <f>IF(B559="","",COUNTIFS(COMPRAS!$E$5:$E1000,B559))</f>
        <v/>
      </c>
      <c r="H559" s="304"/>
      <c r="I559" s="194" t="str">
        <f>IFERROR(IF(B559="","",AVERAGEIFS(VENTAS!$G$5:$G1000,VENTAS!$D$5:$D1000,B559)),0)</f>
        <v/>
      </c>
      <c r="J559" s="194" t="str">
        <f>IFERROR(IF(C559="","",AVERAGEIFS(COMPRAS!$T$5:$T1000,COMPRAS!$E$5:$E1000,B559)),0)</f>
        <v/>
      </c>
      <c r="K559" s="194">
        <f t="shared" si="5"/>
        <v>0</v>
      </c>
      <c r="L559" s="194" t="str">
        <f t="shared" si="6"/>
        <v/>
      </c>
      <c r="M559" s="304" t="str">
        <f t="shared" si="7"/>
        <v/>
      </c>
      <c r="N559" s="194">
        <f t="shared" si="8"/>
        <v>0</v>
      </c>
      <c r="O559" s="194">
        <f t="shared" si="9"/>
        <v>0</v>
      </c>
    </row>
    <row r="560">
      <c r="C560" s="189" t="str">
        <f t="array" ref="C560">IF(B560="","",XLOOKUP(B560,DATOS!D561:D1000,DATOS!C561:C1000,0,0,1))</f>
        <v/>
      </c>
      <c r="D560" s="189" t="str">
        <f>IF(B560="","", SUMIFS(COMPRAS!$G$5:$G1000,COMPRAS!$E$5:$E1000,B560))</f>
        <v/>
      </c>
      <c r="E560" s="189" t="str">
        <f>IF(C560="","", SUMIFS(VENTAS!$F$5:$F1000,VENTAS!$D$5:$D1000,B560))</f>
        <v/>
      </c>
      <c r="F560" s="189" t="str">
        <f t="shared" si="3"/>
        <v/>
      </c>
      <c r="G560" s="189" t="str">
        <f>IF(B560="","",COUNTIFS(COMPRAS!$E$5:$E1000,B560))</f>
        <v/>
      </c>
      <c r="H560" s="304"/>
      <c r="I560" s="194" t="str">
        <f>IFERROR(IF(B560="","",AVERAGEIFS(VENTAS!$G$5:$G1000,VENTAS!$D$5:$D1000,B560)),0)</f>
        <v/>
      </c>
      <c r="J560" s="194" t="str">
        <f>IFERROR(IF(C560="","",AVERAGEIFS(COMPRAS!$T$5:$T1000,COMPRAS!$E$5:$E1000,B560)),0)</f>
        <v/>
      </c>
      <c r="K560" s="194">
        <f t="shared" si="5"/>
        <v>0</v>
      </c>
      <c r="L560" s="194" t="str">
        <f t="shared" si="6"/>
        <v/>
      </c>
      <c r="M560" s="304" t="str">
        <f t="shared" si="7"/>
        <v/>
      </c>
      <c r="N560" s="194">
        <f t="shared" si="8"/>
        <v>0</v>
      </c>
      <c r="O560" s="194">
        <f t="shared" si="9"/>
        <v>0</v>
      </c>
    </row>
    <row r="561">
      <c r="C561" s="189" t="str">
        <f t="array" ref="C561">IF(B561="","",XLOOKUP(B561,DATOS!D562:D1000,DATOS!C562:C1000,0,0,1))</f>
        <v/>
      </c>
      <c r="D561" s="189" t="str">
        <f>IF(B561="","", SUMIFS(COMPRAS!$G$5:$G1000,COMPRAS!$E$5:$E1000,B561))</f>
        <v/>
      </c>
      <c r="E561" s="189" t="str">
        <f>IF(C561="","", SUMIFS(VENTAS!$F$5:$F1000,VENTAS!$D$5:$D1000,B561))</f>
        <v/>
      </c>
      <c r="F561" s="189" t="str">
        <f t="shared" si="3"/>
        <v/>
      </c>
      <c r="G561" s="189" t="str">
        <f>IF(B561="","",COUNTIFS(COMPRAS!$E$5:$E1000,B561))</f>
        <v/>
      </c>
      <c r="H561" s="304"/>
      <c r="I561" s="194" t="str">
        <f>IFERROR(IF(B561="","",AVERAGEIFS(VENTAS!$G$5:$G1000,VENTAS!$D$5:$D1000,B561)),0)</f>
        <v/>
      </c>
      <c r="J561" s="194" t="str">
        <f>IFERROR(IF(C561="","",AVERAGEIFS(COMPRAS!$T$5:$T1000,COMPRAS!$E$5:$E1000,B561)),0)</f>
        <v/>
      </c>
      <c r="K561" s="194">
        <f t="shared" si="5"/>
        <v>0</v>
      </c>
      <c r="L561" s="194" t="str">
        <f t="shared" si="6"/>
        <v/>
      </c>
      <c r="M561" s="304" t="str">
        <f t="shared" si="7"/>
        <v/>
      </c>
      <c r="N561" s="194">
        <f t="shared" si="8"/>
        <v>0</v>
      </c>
      <c r="O561" s="194">
        <f t="shared" si="9"/>
        <v>0</v>
      </c>
    </row>
    <row r="562">
      <c r="C562" s="189" t="str">
        <f t="array" ref="C562">IF(B562="","",XLOOKUP(B562,DATOS!D563:D1000,DATOS!C563:C1000,0,0,1))</f>
        <v/>
      </c>
      <c r="D562" s="189" t="str">
        <f>IF(B562="","", SUMIFS(COMPRAS!$G$5:$G1000,COMPRAS!$E$5:$E1000,B562))</f>
        <v/>
      </c>
      <c r="E562" s="189" t="str">
        <f>IF(C562="","", SUMIFS(VENTAS!$F$5:$F1000,VENTAS!$D$5:$D1000,B562))</f>
        <v/>
      </c>
      <c r="F562" s="189" t="str">
        <f t="shared" si="3"/>
        <v/>
      </c>
      <c r="G562" s="189" t="str">
        <f>IF(B562="","",COUNTIFS(COMPRAS!$E$5:$E1000,B562))</f>
        <v/>
      </c>
      <c r="H562" s="304"/>
      <c r="I562" s="194" t="str">
        <f>IFERROR(IF(B562="","",AVERAGEIFS(VENTAS!$G$5:$G1000,VENTAS!$D$5:$D1000,B562)),0)</f>
        <v/>
      </c>
      <c r="J562" s="194" t="str">
        <f>IFERROR(IF(C562="","",AVERAGEIFS(COMPRAS!$T$5:$T1000,COMPRAS!$E$5:$E1000,B562)),0)</f>
        <v/>
      </c>
      <c r="K562" s="194">
        <f t="shared" si="5"/>
        <v>0</v>
      </c>
      <c r="L562" s="194" t="str">
        <f t="shared" si="6"/>
        <v/>
      </c>
      <c r="M562" s="304" t="str">
        <f t="shared" si="7"/>
        <v/>
      </c>
      <c r="N562" s="194">
        <f t="shared" si="8"/>
        <v>0</v>
      </c>
      <c r="O562" s="194">
        <f t="shared" si="9"/>
        <v>0</v>
      </c>
    </row>
    <row r="563">
      <c r="C563" s="189" t="str">
        <f t="array" ref="C563">IF(B563="","",XLOOKUP(B563,DATOS!D564:D1000,DATOS!C564:C1000,0,0,1))</f>
        <v/>
      </c>
      <c r="D563" s="189" t="str">
        <f>IF(B563="","", SUMIFS(COMPRAS!$G$5:$G1000,COMPRAS!$E$5:$E1000,B563))</f>
        <v/>
      </c>
      <c r="E563" s="189" t="str">
        <f>IF(C563="","", SUMIFS(VENTAS!$F$5:$F1000,VENTAS!$D$5:$D1000,B563))</f>
        <v/>
      </c>
      <c r="F563" s="189" t="str">
        <f t="shared" si="3"/>
        <v/>
      </c>
      <c r="G563" s="189" t="str">
        <f>IF(B563="","",COUNTIFS(COMPRAS!$E$5:$E1000,B563))</f>
        <v/>
      </c>
      <c r="H563" s="304"/>
      <c r="I563" s="194" t="str">
        <f>IFERROR(IF(B563="","",AVERAGEIFS(VENTAS!$G$5:$G1000,VENTAS!$D$5:$D1000,B563)),0)</f>
        <v/>
      </c>
      <c r="J563" s="194" t="str">
        <f>IFERROR(IF(C563="","",AVERAGEIFS(COMPRAS!$T$5:$T1000,COMPRAS!$E$5:$E1000,B563)),0)</f>
        <v/>
      </c>
      <c r="K563" s="194">
        <f t="shared" si="5"/>
        <v>0</v>
      </c>
      <c r="L563" s="194" t="str">
        <f t="shared" si="6"/>
        <v/>
      </c>
      <c r="M563" s="304" t="str">
        <f t="shared" si="7"/>
        <v/>
      </c>
      <c r="N563" s="194">
        <f t="shared" si="8"/>
        <v>0</v>
      </c>
      <c r="O563" s="194">
        <f t="shared" si="9"/>
        <v>0</v>
      </c>
    </row>
    <row r="564">
      <c r="C564" s="189" t="str">
        <f t="array" ref="C564">IF(B564="","",XLOOKUP(B564,DATOS!D565:D1000,DATOS!C565:C1000,0,0,1))</f>
        <v/>
      </c>
      <c r="D564" s="189" t="str">
        <f>IF(B564="","", SUMIFS(COMPRAS!$G$5:$G1000,COMPRAS!$E$5:$E1000,B564))</f>
        <v/>
      </c>
      <c r="E564" s="189" t="str">
        <f>IF(C564="","", SUMIFS(VENTAS!$F$5:$F1000,VENTAS!$D$5:$D1000,B564))</f>
        <v/>
      </c>
      <c r="F564" s="189" t="str">
        <f t="shared" si="3"/>
        <v/>
      </c>
      <c r="G564" s="189" t="str">
        <f>IF(B564="","",COUNTIFS(COMPRAS!$E$5:$E1000,B564))</f>
        <v/>
      </c>
      <c r="H564" s="304"/>
      <c r="I564" s="194" t="str">
        <f>IFERROR(IF(B564="","",AVERAGEIFS(VENTAS!$G$5:$G1000,VENTAS!$D$5:$D1000,B564)),0)</f>
        <v/>
      </c>
      <c r="J564" s="194" t="str">
        <f>IFERROR(IF(C564="","",AVERAGEIFS(COMPRAS!$T$5:$T1000,COMPRAS!$E$5:$E1000,B564)),0)</f>
        <v/>
      </c>
      <c r="K564" s="194">
        <f t="shared" si="5"/>
        <v>0</v>
      </c>
      <c r="L564" s="194" t="str">
        <f t="shared" si="6"/>
        <v/>
      </c>
      <c r="M564" s="304" t="str">
        <f t="shared" si="7"/>
        <v/>
      </c>
      <c r="N564" s="194">
        <f t="shared" si="8"/>
        <v>0</v>
      </c>
      <c r="O564" s="194">
        <f t="shared" si="9"/>
        <v>0</v>
      </c>
    </row>
    <row r="565">
      <c r="C565" s="189" t="str">
        <f t="array" ref="C565">IF(B565="","",XLOOKUP(B565,DATOS!D566:D1000,DATOS!C566:C1000,0,0,1))</f>
        <v/>
      </c>
      <c r="D565" s="189" t="str">
        <f>IF(B565="","", SUMIFS(COMPRAS!$G$5:$G1000,COMPRAS!$E$5:$E1000,B565))</f>
        <v/>
      </c>
      <c r="E565" s="189" t="str">
        <f>IF(C565="","", SUMIFS(VENTAS!$F$5:$F1000,VENTAS!$D$5:$D1000,B565))</f>
        <v/>
      </c>
      <c r="F565" s="189" t="str">
        <f t="shared" si="3"/>
        <v/>
      </c>
      <c r="G565" s="189" t="str">
        <f>IF(B565="","",COUNTIFS(COMPRAS!$E$5:$E1000,B565))</f>
        <v/>
      </c>
      <c r="H565" s="304"/>
      <c r="I565" s="194" t="str">
        <f>IFERROR(IF(B565="","",AVERAGEIFS(VENTAS!$G$5:$G1000,VENTAS!$D$5:$D1000,B565)),0)</f>
        <v/>
      </c>
      <c r="J565" s="194" t="str">
        <f>IFERROR(IF(C565="","",AVERAGEIFS(COMPRAS!$T$5:$T1000,COMPRAS!$E$5:$E1000,B565)),0)</f>
        <v/>
      </c>
      <c r="K565" s="194">
        <f t="shared" si="5"/>
        <v>0</v>
      </c>
      <c r="L565" s="194" t="str">
        <f t="shared" si="6"/>
        <v/>
      </c>
      <c r="M565" s="304" t="str">
        <f t="shared" si="7"/>
        <v/>
      </c>
      <c r="N565" s="194">
        <f t="shared" si="8"/>
        <v>0</v>
      </c>
      <c r="O565" s="194">
        <f t="shared" si="9"/>
        <v>0</v>
      </c>
    </row>
    <row r="566">
      <c r="C566" s="189" t="str">
        <f t="array" ref="C566">IF(B566="","",XLOOKUP(B566,DATOS!D567:D1000,DATOS!C567:C1000,0,0,1))</f>
        <v/>
      </c>
      <c r="D566" s="189" t="str">
        <f>IF(B566="","", SUMIFS(COMPRAS!$G$5:$G1000,COMPRAS!$E$5:$E1000,B566))</f>
        <v/>
      </c>
      <c r="E566" s="189" t="str">
        <f>IF(C566="","", SUMIFS(VENTAS!$F$5:$F1000,VENTAS!$D$5:$D1000,B566))</f>
        <v/>
      </c>
      <c r="F566" s="189" t="str">
        <f t="shared" si="3"/>
        <v/>
      </c>
      <c r="G566" s="189" t="str">
        <f>IF(B566="","",COUNTIFS(COMPRAS!$E$5:$E1000,B566))</f>
        <v/>
      </c>
      <c r="H566" s="304"/>
      <c r="I566" s="194" t="str">
        <f>IFERROR(IF(B566="","",AVERAGEIFS(VENTAS!$G$5:$G1000,VENTAS!$D$5:$D1000,B566)),0)</f>
        <v/>
      </c>
      <c r="J566" s="194" t="str">
        <f>IFERROR(IF(C566="","",AVERAGEIFS(COMPRAS!$T$5:$T1000,COMPRAS!$E$5:$E1000,B566)),0)</f>
        <v/>
      </c>
      <c r="K566" s="194">
        <f t="shared" si="5"/>
        <v>0</v>
      </c>
      <c r="L566" s="194" t="str">
        <f t="shared" si="6"/>
        <v/>
      </c>
      <c r="M566" s="304" t="str">
        <f t="shared" si="7"/>
        <v/>
      </c>
      <c r="N566" s="194">
        <f t="shared" si="8"/>
        <v>0</v>
      </c>
      <c r="O566" s="194">
        <f t="shared" si="9"/>
        <v>0</v>
      </c>
    </row>
    <row r="567">
      <c r="C567" s="189" t="str">
        <f t="array" ref="C567">IF(B567="","",XLOOKUP(B567,DATOS!D568:D1000,DATOS!C568:C1000,0,0,1))</f>
        <v/>
      </c>
      <c r="D567" s="189" t="str">
        <f>IF(B567="","", SUMIFS(COMPRAS!$G$5:$G1000,COMPRAS!$E$5:$E1000,B567))</f>
        <v/>
      </c>
      <c r="E567" s="189" t="str">
        <f>IF(C567="","", SUMIFS(VENTAS!$F$5:$F1000,VENTAS!$D$5:$D1000,B567))</f>
        <v/>
      </c>
      <c r="F567" s="189" t="str">
        <f t="shared" si="3"/>
        <v/>
      </c>
      <c r="G567" s="189" t="str">
        <f>IF(B567="","",COUNTIFS(COMPRAS!$E$5:$E1000,B567))</f>
        <v/>
      </c>
      <c r="H567" s="304"/>
      <c r="I567" s="194" t="str">
        <f>IFERROR(IF(B567="","",AVERAGEIFS(VENTAS!$G$5:$G1000,VENTAS!$D$5:$D1000,B567)),0)</f>
        <v/>
      </c>
      <c r="J567" s="194" t="str">
        <f>IFERROR(IF(C567="","",AVERAGEIFS(COMPRAS!$T$5:$T1000,COMPRAS!$E$5:$E1000,B567)),0)</f>
        <v/>
      </c>
      <c r="K567" s="194">
        <f t="shared" si="5"/>
        <v>0</v>
      </c>
      <c r="L567" s="194" t="str">
        <f t="shared" si="6"/>
        <v/>
      </c>
      <c r="M567" s="304" t="str">
        <f t="shared" si="7"/>
        <v/>
      </c>
      <c r="N567" s="194">
        <f t="shared" si="8"/>
        <v>0</v>
      </c>
      <c r="O567" s="194">
        <f t="shared" si="9"/>
        <v>0</v>
      </c>
    </row>
    <row r="568">
      <c r="C568" s="189" t="str">
        <f t="array" ref="C568">IF(B568="","",XLOOKUP(B568,DATOS!D569:D1000,DATOS!C569:C1000,0,0,1))</f>
        <v/>
      </c>
      <c r="D568" s="189" t="str">
        <f>IF(B568="","", SUMIFS(COMPRAS!$G$5:$G1000,COMPRAS!$E$5:$E1000,B568))</f>
        <v/>
      </c>
      <c r="E568" s="189" t="str">
        <f>IF(C568="","", SUMIFS(VENTAS!$F$5:$F1000,VENTAS!$D$5:$D1000,B568))</f>
        <v/>
      </c>
      <c r="F568" s="189" t="str">
        <f t="shared" si="3"/>
        <v/>
      </c>
      <c r="G568" s="189" t="str">
        <f>IF(B568="","",COUNTIFS(COMPRAS!$E$5:$E1000,B568))</f>
        <v/>
      </c>
      <c r="H568" s="304"/>
      <c r="I568" s="194" t="str">
        <f>IFERROR(IF(B568="","",AVERAGEIFS(VENTAS!$G$5:$G1000,VENTAS!$D$5:$D1000,B568)),0)</f>
        <v/>
      </c>
      <c r="J568" s="194" t="str">
        <f>IFERROR(IF(C568="","",AVERAGEIFS(COMPRAS!$T$5:$T1000,COMPRAS!$E$5:$E1000,B568)),0)</f>
        <v/>
      </c>
      <c r="K568" s="194">
        <f t="shared" si="5"/>
        <v>0</v>
      </c>
      <c r="L568" s="194" t="str">
        <f t="shared" si="6"/>
        <v/>
      </c>
      <c r="M568" s="304" t="str">
        <f t="shared" si="7"/>
        <v/>
      </c>
      <c r="N568" s="194">
        <f t="shared" si="8"/>
        <v>0</v>
      </c>
      <c r="O568" s="194">
        <f t="shared" si="9"/>
        <v>0</v>
      </c>
    </row>
    <row r="569">
      <c r="C569" s="189" t="str">
        <f t="array" ref="C569">IF(B569="","",XLOOKUP(B569,DATOS!D570:D1000,DATOS!C570:C1000,0,0,1))</f>
        <v/>
      </c>
      <c r="D569" s="189" t="str">
        <f>IF(B569="","", SUMIFS(COMPRAS!$G$5:$G1000,COMPRAS!$E$5:$E1000,B569))</f>
        <v/>
      </c>
      <c r="E569" s="189" t="str">
        <f>IF(C569="","", SUMIFS(VENTAS!$F$5:$F1000,VENTAS!$D$5:$D1000,B569))</f>
        <v/>
      </c>
      <c r="F569" s="189" t="str">
        <f t="shared" si="3"/>
        <v/>
      </c>
      <c r="G569" s="189" t="str">
        <f>IF(B569="","",COUNTIFS(COMPRAS!$E$5:$E1000,B569))</f>
        <v/>
      </c>
      <c r="H569" s="304"/>
      <c r="I569" s="194" t="str">
        <f>IFERROR(IF(B569="","",AVERAGEIFS(VENTAS!$G$5:$G1000,VENTAS!$D$5:$D1000,B569)),0)</f>
        <v/>
      </c>
      <c r="J569" s="194" t="str">
        <f>IFERROR(IF(C569="","",AVERAGEIFS(COMPRAS!$T$5:$T1000,COMPRAS!$E$5:$E1000,B569)),0)</f>
        <v/>
      </c>
      <c r="K569" s="194">
        <f t="shared" si="5"/>
        <v>0</v>
      </c>
      <c r="L569" s="194" t="str">
        <f t="shared" si="6"/>
        <v/>
      </c>
      <c r="M569" s="304" t="str">
        <f t="shared" si="7"/>
        <v/>
      </c>
      <c r="N569" s="194">
        <f t="shared" si="8"/>
        <v>0</v>
      </c>
      <c r="O569" s="194">
        <f t="shared" si="9"/>
        <v>0</v>
      </c>
    </row>
    <row r="570">
      <c r="C570" s="189" t="str">
        <f t="array" ref="C570">IF(B570="","",XLOOKUP(B570,DATOS!D571:D1000,DATOS!C571:C1000,0,0,1))</f>
        <v/>
      </c>
      <c r="D570" s="189" t="str">
        <f>IF(B570="","", SUMIFS(COMPRAS!$G$5:$G1000,COMPRAS!$E$5:$E1000,B570))</f>
        <v/>
      </c>
      <c r="E570" s="189" t="str">
        <f>IF(C570="","", SUMIFS(VENTAS!$F$5:$F1000,VENTAS!$D$5:$D1000,B570))</f>
        <v/>
      </c>
      <c r="F570" s="189" t="str">
        <f t="shared" si="3"/>
        <v/>
      </c>
      <c r="G570" s="189" t="str">
        <f>IF(B570="","",COUNTIFS(COMPRAS!$E$5:$E1000,B570))</f>
        <v/>
      </c>
      <c r="H570" s="304"/>
      <c r="I570" s="194" t="str">
        <f>IFERROR(IF(B570="","",AVERAGEIFS(VENTAS!$G$5:$G1000,VENTAS!$D$5:$D1000,B570)),0)</f>
        <v/>
      </c>
      <c r="J570" s="194" t="str">
        <f>IFERROR(IF(C570="","",AVERAGEIFS(COMPRAS!$T$5:$T1000,COMPRAS!$E$5:$E1000,B570)),0)</f>
        <v/>
      </c>
      <c r="K570" s="194">
        <f t="shared" si="5"/>
        <v>0</v>
      </c>
      <c r="L570" s="194" t="str">
        <f t="shared" si="6"/>
        <v/>
      </c>
      <c r="M570" s="304" t="str">
        <f t="shared" si="7"/>
        <v/>
      </c>
      <c r="N570" s="194">
        <f t="shared" si="8"/>
        <v>0</v>
      </c>
      <c r="O570" s="194">
        <f t="shared" si="9"/>
        <v>0</v>
      </c>
    </row>
    <row r="571">
      <c r="C571" s="189" t="str">
        <f t="array" ref="C571">IF(B571="","",XLOOKUP(B571,DATOS!D572:D1000,DATOS!C572:C1000,0,0,1))</f>
        <v/>
      </c>
      <c r="D571" s="189" t="str">
        <f>IF(B571="","", SUMIFS(COMPRAS!$G$5:$G1000,COMPRAS!$E$5:$E1000,B571))</f>
        <v/>
      </c>
      <c r="E571" s="189" t="str">
        <f>IF(C571="","", SUMIFS(VENTAS!$F$5:$F1000,VENTAS!$D$5:$D1000,B571))</f>
        <v/>
      </c>
      <c r="F571" s="189" t="str">
        <f t="shared" si="3"/>
        <v/>
      </c>
      <c r="G571" s="189" t="str">
        <f>IF(B571="","",COUNTIFS(COMPRAS!$E$5:$E1000,B571))</f>
        <v/>
      </c>
      <c r="H571" s="304"/>
      <c r="I571" s="194" t="str">
        <f>IFERROR(IF(B571="","",AVERAGEIFS(VENTAS!$G$5:$G1000,VENTAS!$D$5:$D1000,B571)),0)</f>
        <v/>
      </c>
      <c r="J571" s="194" t="str">
        <f>IFERROR(IF(C571="","",AVERAGEIFS(COMPRAS!$T$5:$T1000,COMPRAS!$E$5:$E1000,B571)),0)</f>
        <v/>
      </c>
      <c r="K571" s="194">
        <f t="shared" si="5"/>
        <v>0</v>
      </c>
      <c r="L571" s="194" t="str">
        <f t="shared" si="6"/>
        <v/>
      </c>
      <c r="M571" s="304" t="str">
        <f t="shared" si="7"/>
        <v/>
      </c>
      <c r="N571" s="194">
        <f t="shared" si="8"/>
        <v>0</v>
      </c>
      <c r="O571" s="194">
        <f t="shared" si="9"/>
        <v>0</v>
      </c>
    </row>
    <row r="572">
      <c r="C572" s="189" t="str">
        <f t="array" ref="C572">IF(B572="","",XLOOKUP(B572,DATOS!D573:D1000,DATOS!C573:C1000,0,0,1))</f>
        <v/>
      </c>
      <c r="D572" s="189" t="str">
        <f>IF(B572="","", SUMIFS(COMPRAS!$G$5:$G1000,COMPRAS!$E$5:$E1000,B572))</f>
        <v/>
      </c>
      <c r="E572" s="189" t="str">
        <f>IF(C572="","", SUMIFS(VENTAS!$F$5:$F1000,VENTAS!$D$5:$D1000,B572))</f>
        <v/>
      </c>
      <c r="F572" s="189" t="str">
        <f t="shared" si="3"/>
        <v/>
      </c>
      <c r="G572" s="189" t="str">
        <f>IF(B572="","",COUNTIFS(COMPRAS!$E$5:$E1000,B572))</f>
        <v/>
      </c>
      <c r="H572" s="304"/>
      <c r="I572" s="194" t="str">
        <f>IFERROR(IF(B572="","",AVERAGEIFS(VENTAS!$G$5:$G1000,VENTAS!$D$5:$D1000,B572)),0)</f>
        <v/>
      </c>
      <c r="J572" s="194" t="str">
        <f>IFERROR(IF(C572="","",AVERAGEIFS(COMPRAS!$T$5:$T1000,COMPRAS!$E$5:$E1000,B572)),0)</f>
        <v/>
      </c>
      <c r="K572" s="194">
        <f t="shared" si="5"/>
        <v>0</v>
      </c>
      <c r="L572" s="194" t="str">
        <f t="shared" si="6"/>
        <v/>
      </c>
      <c r="M572" s="304" t="str">
        <f t="shared" si="7"/>
        <v/>
      </c>
      <c r="N572" s="194">
        <f t="shared" si="8"/>
        <v>0</v>
      </c>
      <c r="O572" s="194">
        <f t="shared" si="9"/>
        <v>0</v>
      </c>
    </row>
    <row r="573">
      <c r="C573" s="189" t="str">
        <f t="array" ref="C573">IF(B573="","",XLOOKUP(B573,DATOS!D574:D1000,DATOS!C574:C1000,0,0,1))</f>
        <v/>
      </c>
      <c r="D573" s="189" t="str">
        <f>IF(B573="","", SUMIFS(COMPRAS!$G$5:$G1000,COMPRAS!$E$5:$E1000,B573))</f>
        <v/>
      </c>
      <c r="E573" s="189" t="str">
        <f>IF(C573="","", SUMIFS(VENTAS!$F$5:$F1000,VENTAS!$D$5:$D1000,B573))</f>
        <v/>
      </c>
      <c r="F573" s="189" t="str">
        <f t="shared" si="3"/>
        <v/>
      </c>
      <c r="G573" s="189" t="str">
        <f>IF(B573="","",COUNTIFS(COMPRAS!$E$5:$E1000,B573))</f>
        <v/>
      </c>
      <c r="H573" s="304"/>
      <c r="I573" s="194" t="str">
        <f>IFERROR(IF(B573="","",AVERAGEIFS(VENTAS!$G$5:$G1000,VENTAS!$D$5:$D1000,B573)),0)</f>
        <v/>
      </c>
      <c r="J573" s="194" t="str">
        <f>IFERROR(IF(C573="","",AVERAGEIFS(COMPRAS!$T$5:$T1000,COMPRAS!$E$5:$E1000,B573)),0)</f>
        <v/>
      </c>
      <c r="K573" s="194">
        <f t="shared" si="5"/>
        <v>0</v>
      </c>
      <c r="L573" s="194" t="str">
        <f t="shared" si="6"/>
        <v/>
      </c>
      <c r="M573" s="304" t="str">
        <f t="shared" si="7"/>
        <v/>
      </c>
      <c r="N573" s="194">
        <f t="shared" si="8"/>
        <v>0</v>
      </c>
      <c r="O573" s="194">
        <f t="shared" si="9"/>
        <v>0</v>
      </c>
    </row>
    <row r="574">
      <c r="C574" s="189" t="str">
        <f t="array" ref="C574">IF(B574="","",XLOOKUP(B574,DATOS!D575:D1000,DATOS!C575:C1000,0,0,1))</f>
        <v/>
      </c>
      <c r="D574" s="189" t="str">
        <f>IF(B574="","", SUMIFS(COMPRAS!$G$5:$G1000,COMPRAS!$E$5:$E1000,B574))</f>
        <v/>
      </c>
      <c r="E574" s="189" t="str">
        <f>IF(C574="","", SUMIFS(VENTAS!$F$5:$F1000,VENTAS!$D$5:$D1000,B574))</f>
        <v/>
      </c>
      <c r="F574" s="189" t="str">
        <f t="shared" si="3"/>
        <v/>
      </c>
      <c r="G574" s="189" t="str">
        <f>IF(B574="","",COUNTIFS(COMPRAS!$E$5:$E1000,B574))</f>
        <v/>
      </c>
      <c r="H574" s="304"/>
      <c r="I574" s="194" t="str">
        <f>IFERROR(IF(B574="","",AVERAGEIFS(VENTAS!$G$5:$G1000,VENTAS!$D$5:$D1000,B574)),0)</f>
        <v/>
      </c>
      <c r="J574" s="194" t="str">
        <f>IFERROR(IF(C574="","",AVERAGEIFS(COMPRAS!$T$5:$T1000,COMPRAS!$E$5:$E1000,B574)),0)</f>
        <v/>
      </c>
      <c r="K574" s="194">
        <f t="shared" si="5"/>
        <v>0</v>
      </c>
      <c r="L574" s="194" t="str">
        <f t="shared" si="6"/>
        <v/>
      </c>
      <c r="M574" s="304" t="str">
        <f t="shared" si="7"/>
        <v/>
      </c>
      <c r="N574" s="194">
        <f t="shared" si="8"/>
        <v>0</v>
      </c>
      <c r="O574" s="194">
        <f t="shared" si="9"/>
        <v>0</v>
      </c>
    </row>
    <row r="575">
      <c r="C575" s="189" t="str">
        <f t="array" ref="C575">IF(B575="","",XLOOKUP(B575,DATOS!D576:D1000,DATOS!C576:C1000,0,0,1))</f>
        <v/>
      </c>
      <c r="D575" s="189" t="str">
        <f>IF(B575="","", SUMIFS(COMPRAS!$G$5:$G1000,COMPRAS!$E$5:$E1000,B575))</f>
        <v/>
      </c>
      <c r="E575" s="189" t="str">
        <f>IF(C575="","", SUMIFS(VENTAS!$F$5:$F1000,VENTAS!$D$5:$D1000,B575))</f>
        <v/>
      </c>
      <c r="F575" s="189" t="str">
        <f t="shared" si="3"/>
        <v/>
      </c>
      <c r="G575" s="189" t="str">
        <f>IF(B575="","",COUNTIFS(COMPRAS!$E$5:$E1000,B575))</f>
        <v/>
      </c>
      <c r="H575" s="304"/>
      <c r="I575" s="194" t="str">
        <f>IFERROR(IF(B575="","",AVERAGEIFS(VENTAS!$G$5:$G1000,VENTAS!$D$5:$D1000,B575)),0)</f>
        <v/>
      </c>
      <c r="J575" s="194" t="str">
        <f>IFERROR(IF(C575="","",AVERAGEIFS(COMPRAS!$T$5:$T1000,COMPRAS!$E$5:$E1000,B575)),0)</f>
        <v/>
      </c>
      <c r="K575" s="194">
        <f t="shared" si="5"/>
        <v>0</v>
      </c>
      <c r="L575" s="194" t="str">
        <f t="shared" si="6"/>
        <v/>
      </c>
      <c r="M575" s="304" t="str">
        <f t="shared" si="7"/>
        <v/>
      </c>
      <c r="N575" s="194">
        <f t="shared" si="8"/>
        <v>0</v>
      </c>
      <c r="O575" s="194">
        <f t="shared" si="9"/>
        <v>0</v>
      </c>
    </row>
    <row r="576">
      <c r="C576" s="189" t="str">
        <f t="array" ref="C576">IF(B576="","",XLOOKUP(B576,DATOS!D577:D1000,DATOS!C577:C1000,0,0,1))</f>
        <v/>
      </c>
      <c r="D576" s="189" t="str">
        <f>IF(B576="","", SUMIFS(COMPRAS!$G$5:$G1000,COMPRAS!$E$5:$E1000,B576))</f>
        <v/>
      </c>
      <c r="E576" s="189" t="str">
        <f>IF(C576="","", SUMIFS(VENTAS!$F$5:$F1000,VENTAS!$D$5:$D1000,B576))</f>
        <v/>
      </c>
      <c r="F576" s="189" t="str">
        <f t="shared" si="3"/>
        <v/>
      </c>
      <c r="G576" s="189" t="str">
        <f>IF(B576="","",COUNTIFS(COMPRAS!$E$5:$E1000,B576))</f>
        <v/>
      </c>
      <c r="H576" s="304"/>
      <c r="I576" s="194" t="str">
        <f>IFERROR(IF(B576="","",AVERAGEIFS(VENTAS!$G$5:$G1000,VENTAS!$D$5:$D1000,B576)),0)</f>
        <v/>
      </c>
      <c r="J576" s="194" t="str">
        <f>IFERROR(IF(C576="","",AVERAGEIFS(COMPRAS!$T$5:$T1000,COMPRAS!$E$5:$E1000,B576)),0)</f>
        <v/>
      </c>
      <c r="K576" s="194">
        <f t="shared" si="5"/>
        <v>0</v>
      </c>
      <c r="L576" s="194" t="str">
        <f t="shared" si="6"/>
        <v/>
      </c>
      <c r="M576" s="304" t="str">
        <f t="shared" si="7"/>
        <v/>
      </c>
      <c r="N576" s="194">
        <f t="shared" si="8"/>
        <v>0</v>
      </c>
      <c r="O576" s="194">
        <f t="shared" si="9"/>
        <v>0</v>
      </c>
    </row>
    <row r="577">
      <c r="C577" s="189" t="str">
        <f t="array" ref="C577">IF(B577="","",XLOOKUP(B577,DATOS!D578:D1000,DATOS!C578:C1000,0,0,1))</f>
        <v/>
      </c>
      <c r="D577" s="189" t="str">
        <f>IF(B577="","", SUMIFS(COMPRAS!$G$5:$G1000,COMPRAS!$E$5:$E1000,B577))</f>
        <v/>
      </c>
      <c r="E577" s="189" t="str">
        <f>IF(C577="","", SUMIFS(VENTAS!$F$5:$F1000,VENTAS!$D$5:$D1000,B577))</f>
        <v/>
      </c>
      <c r="F577" s="189" t="str">
        <f t="shared" si="3"/>
        <v/>
      </c>
      <c r="G577" s="189" t="str">
        <f>IF(B577="","",COUNTIFS(COMPRAS!$E$5:$E1000,B577))</f>
        <v/>
      </c>
      <c r="H577" s="304"/>
      <c r="I577" s="194" t="str">
        <f>IFERROR(IF(B577="","",AVERAGEIFS(VENTAS!$G$5:$G1000,VENTAS!$D$5:$D1000,B577)),0)</f>
        <v/>
      </c>
      <c r="J577" s="194" t="str">
        <f>IFERROR(IF(C577="","",AVERAGEIFS(COMPRAS!$T$5:$T1000,COMPRAS!$E$5:$E1000,B577)),0)</f>
        <v/>
      </c>
      <c r="K577" s="194">
        <f t="shared" si="5"/>
        <v>0</v>
      </c>
      <c r="L577" s="194" t="str">
        <f t="shared" si="6"/>
        <v/>
      </c>
      <c r="M577" s="304" t="str">
        <f t="shared" si="7"/>
        <v/>
      </c>
      <c r="N577" s="194">
        <f t="shared" si="8"/>
        <v>0</v>
      </c>
      <c r="O577" s="194">
        <f t="shared" si="9"/>
        <v>0</v>
      </c>
    </row>
    <row r="578">
      <c r="C578" s="189" t="str">
        <f t="array" ref="C578">IF(B578="","",XLOOKUP(B578,DATOS!D579:D1000,DATOS!C579:C1000,0,0,1))</f>
        <v/>
      </c>
      <c r="D578" s="189" t="str">
        <f>IF(B578="","", SUMIFS(COMPRAS!$G$5:$G1000,COMPRAS!$E$5:$E1000,B578))</f>
        <v/>
      </c>
      <c r="E578" s="189" t="str">
        <f>IF(C578="","", SUMIFS(VENTAS!$F$5:$F1000,VENTAS!$D$5:$D1000,B578))</f>
        <v/>
      </c>
      <c r="F578" s="189" t="str">
        <f t="shared" si="3"/>
        <v/>
      </c>
      <c r="G578" s="189" t="str">
        <f>IF(B578="","",COUNTIFS(COMPRAS!$E$5:$E1000,B578))</f>
        <v/>
      </c>
      <c r="H578" s="304"/>
      <c r="I578" s="194" t="str">
        <f>IFERROR(IF(B578="","",AVERAGEIFS(VENTAS!$G$5:$G1000,VENTAS!$D$5:$D1000,B578)),0)</f>
        <v/>
      </c>
      <c r="J578" s="194" t="str">
        <f>IFERROR(IF(C578="","",AVERAGEIFS(COMPRAS!$T$5:$T1000,COMPRAS!$E$5:$E1000,B578)),0)</f>
        <v/>
      </c>
      <c r="K578" s="194">
        <f t="shared" si="5"/>
        <v>0</v>
      </c>
      <c r="L578" s="194" t="str">
        <f t="shared" si="6"/>
        <v/>
      </c>
      <c r="M578" s="304" t="str">
        <f t="shared" si="7"/>
        <v/>
      </c>
      <c r="N578" s="194">
        <f t="shared" si="8"/>
        <v>0</v>
      </c>
      <c r="O578" s="194">
        <f t="shared" si="9"/>
        <v>0</v>
      </c>
    </row>
    <row r="579">
      <c r="C579" s="189" t="str">
        <f t="array" ref="C579">IF(B579="","",XLOOKUP(B579,DATOS!D580:D1000,DATOS!C580:C1000,0,0,1))</f>
        <v/>
      </c>
      <c r="D579" s="189" t="str">
        <f>IF(B579="","", SUMIFS(COMPRAS!$G$5:$G1000,COMPRAS!$E$5:$E1000,B579))</f>
        <v/>
      </c>
      <c r="E579" s="189" t="str">
        <f>IF(C579="","", SUMIFS(VENTAS!$F$5:$F1000,VENTAS!$D$5:$D1000,B579))</f>
        <v/>
      </c>
      <c r="F579" s="189" t="str">
        <f t="shared" si="3"/>
        <v/>
      </c>
      <c r="G579" s="189" t="str">
        <f>IF(B579="","",COUNTIFS(COMPRAS!$E$5:$E1000,B579))</f>
        <v/>
      </c>
      <c r="H579" s="304"/>
      <c r="I579" s="194" t="str">
        <f>IFERROR(IF(B579="","",AVERAGEIFS(VENTAS!$G$5:$G1000,VENTAS!$D$5:$D1000,B579)),0)</f>
        <v/>
      </c>
      <c r="J579" s="194" t="str">
        <f>IFERROR(IF(C579="","",AVERAGEIFS(COMPRAS!$T$5:$T1000,COMPRAS!$E$5:$E1000,B579)),0)</f>
        <v/>
      </c>
      <c r="K579" s="194">
        <f t="shared" si="5"/>
        <v>0</v>
      </c>
      <c r="L579" s="194" t="str">
        <f t="shared" si="6"/>
        <v/>
      </c>
      <c r="M579" s="304" t="str">
        <f t="shared" si="7"/>
        <v/>
      </c>
      <c r="N579" s="194">
        <f t="shared" si="8"/>
        <v>0</v>
      </c>
      <c r="O579" s="194">
        <f t="shared" si="9"/>
        <v>0</v>
      </c>
    </row>
    <row r="580">
      <c r="C580" s="189" t="str">
        <f t="array" ref="C580">IF(B580="","",XLOOKUP(B580,DATOS!D581:D1000,DATOS!C581:C1000,0,0,1))</f>
        <v/>
      </c>
      <c r="D580" s="189" t="str">
        <f>IF(B580="","", SUMIFS(COMPRAS!$G$5:$G1000,COMPRAS!$E$5:$E1000,B580))</f>
        <v/>
      </c>
      <c r="E580" s="189" t="str">
        <f>IF(C580="","", SUMIFS(VENTAS!$F$5:$F1000,VENTAS!$D$5:$D1000,B580))</f>
        <v/>
      </c>
      <c r="F580" s="189" t="str">
        <f t="shared" si="3"/>
        <v/>
      </c>
      <c r="G580" s="189" t="str">
        <f>IF(B580="","",COUNTIFS(COMPRAS!$E$5:$E1000,B580))</f>
        <v/>
      </c>
      <c r="H580" s="304"/>
      <c r="I580" s="194" t="str">
        <f>IFERROR(IF(B580="","",AVERAGEIFS(VENTAS!$G$5:$G1000,VENTAS!$D$5:$D1000,B580)),0)</f>
        <v/>
      </c>
      <c r="J580" s="194" t="str">
        <f>IFERROR(IF(C580="","",AVERAGEIFS(COMPRAS!$T$5:$T1000,COMPRAS!$E$5:$E1000,B580)),0)</f>
        <v/>
      </c>
      <c r="K580" s="194">
        <f t="shared" si="5"/>
        <v>0</v>
      </c>
      <c r="L580" s="194" t="str">
        <f t="shared" si="6"/>
        <v/>
      </c>
      <c r="M580" s="304" t="str">
        <f t="shared" si="7"/>
        <v/>
      </c>
      <c r="N580" s="194">
        <f t="shared" si="8"/>
        <v>0</v>
      </c>
      <c r="O580" s="194">
        <f t="shared" si="9"/>
        <v>0</v>
      </c>
    </row>
    <row r="581">
      <c r="C581" s="189" t="str">
        <f t="array" ref="C581">IF(B581="","",XLOOKUP(B581,DATOS!D582:D1000,DATOS!C582:C1000,0,0,1))</f>
        <v/>
      </c>
      <c r="D581" s="189" t="str">
        <f>IF(B581="","", SUMIFS(COMPRAS!$G$5:$G1000,COMPRAS!$E$5:$E1000,B581))</f>
        <v/>
      </c>
      <c r="E581" s="189" t="str">
        <f>IF(C581="","", SUMIFS(VENTAS!$F$5:$F1000,VENTAS!$D$5:$D1000,B581))</f>
        <v/>
      </c>
      <c r="F581" s="189" t="str">
        <f t="shared" si="3"/>
        <v/>
      </c>
      <c r="G581" s="189" t="str">
        <f>IF(B581="","",COUNTIFS(COMPRAS!$E$5:$E1000,B581))</f>
        <v/>
      </c>
      <c r="H581" s="304"/>
      <c r="I581" s="194" t="str">
        <f>IFERROR(IF(B581="","",AVERAGEIFS(VENTAS!$G$5:$G1000,VENTAS!$D$5:$D1000,B581)),0)</f>
        <v/>
      </c>
      <c r="J581" s="194" t="str">
        <f>IFERROR(IF(C581="","",AVERAGEIFS(COMPRAS!$T$5:$T1000,COMPRAS!$E$5:$E1000,B581)),0)</f>
        <v/>
      </c>
      <c r="K581" s="194">
        <f t="shared" si="5"/>
        <v>0</v>
      </c>
      <c r="L581" s="194" t="str">
        <f t="shared" si="6"/>
        <v/>
      </c>
      <c r="M581" s="304" t="str">
        <f t="shared" si="7"/>
        <v/>
      </c>
      <c r="N581" s="194">
        <f t="shared" si="8"/>
        <v>0</v>
      </c>
      <c r="O581" s="194">
        <f t="shared" si="9"/>
        <v>0</v>
      </c>
    </row>
    <row r="582">
      <c r="C582" s="189" t="str">
        <f t="array" ref="C582">IF(B582="","",XLOOKUP(B582,DATOS!D583:D1000,DATOS!C583:C1000,0,0,1))</f>
        <v/>
      </c>
      <c r="D582" s="189" t="str">
        <f>IF(B582="","", SUMIFS(COMPRAS!$G$5:$G1000,COMPRAS!$E$5:$E1000,B582))</f>
        <v/>
      </c>
      <c r="E582" s="189" t="str">
        <f>IF(C582="","", SUMIFS(VENTAS!$F$5:$F1000,VENTAS!$D$5:$D1000,B582))</f>
        <v/>
      </c>
      <c r="F582" s="189" t="str">
        <f t="shared" si="3"/>
        <v/>
      </c>
      <c r="G582" s="189" t="str">
        <f>IF(B582="","",COUNTIFS(COMPRAS!$E$5:$E1000,B582))</f>
        <v/>
      </c>
      <c r="H582" s="304"/>
      <c r="I582" s="194" t="str">
        <f>IFERROR(IF(B582="","",AVERAGEIFS(VENTAS!$G$5:$G1000,VENTAS!$D$5:$D1000,B582)),0)</f>
        <v/>
      </c>
      <c r="J582" s="194" t="str">
        <f>IFERROR(IF(C582="","",AVERAGEIFS(COMPRAS!$T$5:$T1000,COMPRAS!$E$5:$E1000,B582)),0)</f>
        <v/>
      </c>
      <c r="K582" s="194">
        <f t="shared" si="5"/>
        <v>0</v>
      </c>
      <c r="L582" s="194" t="str">
        <f t="shared" si="6"/>
        <v/>
      </c>
      <c r="M582" s="304" t="str">
        <f t="shared" si="7"/>
        <v/>
      </c>
      <c r="N582" s="194">
        <f t="shared" si="8"/>
        <v>0</v>
      </c>
      <c r="O582" s="194">
        <f t="shared" si="9"/>
        <v>0</v>
      </c>
    </row>
    <row r="583">
      <c r="C583" s="189" t="str">
        <f t="array" ref="C583">IF(B583="","",XLOOKUP(B583,DATOS!D584:D1000,DATOS!C584:C1000,0,0,1))</f>
        <v/>
      </c>
      <c r="D583" s="189" t="str">
        <f>IF(B583="","", SUMIFS(COMPRAS!$G$5:$G1000,COMPRAS!$E$5:$E1000,B583))</f>
        <v/>
      </c>
      <c r="E583" s="189" t="str">
        <f>IF(C583="","", SUMIFS(VENTAS!$F$5:$F1000,VENTAS!$D$5:$D1000,B583))</f>
        <v/>
      </c>
      <c r="F583" s="189" t="str">
        <f t="shared" si="3"/>
        <v/>
      </c>
      <c r="G583" s="189" t="str">
        <f>IF(B583="","",COUNTIFS(COMPRAS!$E$5:$E1000,B583))</f>
        <v/>
      </c>
      <c r="H583" s="304"/>
      <c r="I583" s="194" t="str">
        <f>IFERROR(IF(B583="","",AVERAGEIFS(VENTAS!$G$5:$G1000,VENTAS!$D$5:$D1000,B583)),0)</f>
        <v/>
      </c>
      <c r="J583" s="194" t="str">
        <f>IFERROR(IF(C583="","",AVERAGEIFS(COMPRAS!$T$5:$T1000,COMPRAS!$E$5:$E1000,B583)),0)</f>
        <v/>
      </c>
      <c r="K583" s="194">
        <f t="shared" si="5"/>
        <v>0</v>
      </c>
      <c r="L583" s="194" t="str">
        <f t="shared" si="6"/>
        <v/>
      </c>
      <c r="M583" s="304" t="str">
        <f t="shared" si="7"/>
        <v/>
      </c>
      <c r="N583" s="194">
        <f t="shared" si="8"/>
        <v>0</v>
      </c>
      <c r="O583" s="194">
        <f t="shared" si="9"/>
        <v>0</v>
      </c>
    </row>
    <row r="584">
      <c r="C584" s="189" t="str">
        <f t="array" ref="C584">IF(B584="","",XLOOKUP(B584,DATOS!D585:D1000,DATOS!C585:C1000,0,0,1))</f>
        <v/>
      </c>
      <c r="D584" s="189" t="str">
        <f>IF(B584="","", SUMIFS(COMPRAS!$G$5:$G1000,COMPRAS!$E$5:$E1000,B584))</f>
        <v/>
      </c>
      <c r="E584" s="189" t="str">
        <f>IF(C584="","", SUMIFS(VENTAS!$F$5:$F1000,VENTAS!$D$5:$D1000,B584))</f>
        <v/>
      </c>
      <c r="F584" s="189" t="str">
        <f t="shared" si="3"/>
        <v/>
      </c>
      <c r="G584" s="189" t="str">
        <f>IF(B584="","",COUNTIFS(COMPRAS!$E$5:$E1000,B584))</f>
        <v/>
      </c>
      <c r="H584" s="304"/>
      <c r="I584" s="194" t="str">
        <f>IFERROR(IF(B584="","",AVERAGEIFS(VENTAS!$G$5:$G1000,VENTAS!$D$5:$D1000,B584)),0)</f>
        <v/>
      </c>
      <c r="J584" s="194" t="str">
        <f>IFERROR(IF(C584="","",AVERAGEIFS(COMPRAS!$T$5:$T1000,COMPRAS!$E$5:$E1000,B584)),0)</f>
        <v/>
      </c>
      <c r="K584" s="194">
        <f t="shared" si="5"/>
        <v>0</v>
      </c>
      <c r="L584" s="194" t="str">
        <f t="shared" si="6"/>
        <v/>
      </c>
      <c r="M584" s="304" t="str">
        <f t="shared" si="7"/>
        <v/>
      </c>
      <c r="N584" s="194">
        <f t="shared" si="8"/>
        <v>0</v>
      </c>
      <c r="O584" s="194">
        <f t="shared" si="9"/>
        <v>0</v>
      </c>
    </row>
    <row r="585">
      <c r="C585" s="189" t="str">
        <f t="array" ref="C585">IF(B585="","",XLOOKUP(B585,DATOS!D586:D1000,DATOS!C586:C1000,0,0,1))</f>
        <v/>
      </c>
      <c r="D585" s="189" t="str">
        <f>IF(B585="","", SUMIFS(COMPRAS!$G$5:$G1000,COMPRAS!$E$5:$E1000,B585))</f>
        <v/>
      </c>
      <c r="E585" s="189" t="str">
        <f>IF(C585="","", SUMIFS(VENTAS!$F$5:$F1000,VENTAS!$D$5:$D1000,B585))</f>
        <v/>
      </c>
      <c r="F585" s="189" t="str">
        <f t="shared" si="3"/>
        <v/>
      </c>
      <c r="G585" s="189" t="str">
        <f>IF(B585="","",COUNTIFS(COMPRAS!$E$5:$E1000,B585))</f>
        <v/>
      </c>
      <c r="H585" s="304"/>
      <c r="I585" s="194" t="str">
        <f>IFERROR(IF(B585="","",AVERAGEIFS(VENTAS!$G$5:$G1000,VENTAS!$D$5:$D1000,B585)),0)</f>
        <v/>
      </c>
      <c r="J585" s="194" t="str">
        <f>IFERROR(IF(C585="","",AVERAGEIFS(COMPRAS!$T$5:$T1000,COMPRAS!$E$5:$E1000,B585)),0)</f>
        <v/>
      </c>
      <c r="K585" s="194">
        <f t="shared" si="5"/>
        <v>0</v>
      </c>
      <c r="L585" s="194" t="str">
        <f t="shared" si="6"/>
        <v/>
      </c>
      <c r="M585" s="304" t="str">
        <f t="shared" si="7"/>
        <v/>
      </c>
      <c r="N585" s="194">
        <f t="shared" si="8"/>
        <v>0</v>
      </c>
      <c r="O585" s="194">
        <f t="shared" si="9"/>
        <v>0</v>
      </c>
    </row>
    <row r="586">
      <c r="C586" s="189" t="str">
        <f t="array" ref="C586">IF(B586="","",XLOOKUP(B586,DATOS!D587:D1000,DATOS!C587:C1000,0,0,1))</f>
        <v/>
      </c>
      <c r="D586" s="189" t="str">
        <f>IF(B586="","", SUMIFS(COMPRAS!$G$5:$G1000,COMPRAS!$E$5:$E1000,B586))</f>
        <v/>
      </c>
      <c r="E586" s="189" t="str">
        <f>IF(C586="","", SUMIFS(VENTAS!$F$5:$F1000,VENTAS!$D$5:$D1000,B586))</f>
        <v/>
      </c>
      <c r="F586" s="189" t="str">
        <f t="shared" si="3"/>
        <v/>
      </c>
      <c r="G586" s="189" t="str">
        <f>IF(B586="","",COUNTIFS(COMPRAS!$E$5:$E1000,B586))</f>
        <v/>
      </c>
      <c r="H586" s="304"/>
      <c r="I586" s="194" t="str">
        <f>IFERROR(IF(B586="","",AVERAGEIFS(VENTAS!$G$5:$G1000,VENTAS!$D$5:$D1000,B586)),0)</f>
        <v/>
      </c>
      <c r="J586" s="194" t="str">
        <f>IFERROR(IF(C586="","",AVERAGEIFS(COMPRAS!$T$5:$T1000,COMPRAS!$E$5:$E1000,B586)),0)</f>
        <v/>
      </c>
      <c r="K586" s="194">
        <f t="shared" si="5"/>
        <v>0</v>
      </c>
      <c r="L586" s="194" t="str">
        <f t="shared" si="6"/>
        <v/>
      </c>
      <c r="M586" s="304" t="str">
        <f t="shared" si="7"/>
        <v/>
      </c>
      <c r="N586" s="194">
        <f t="shared" si="8"/>
        <v>0</v>
      </c>
      <c r="O586" s="194">
        <f t="shared" si="9"/>
        <v>0</v>
      </c>
    </row>
    <row r="587">
      <c r="C587" s="189" t="str">
        <f t="array" ref="C587">IF(B587="","",XLOOKUP(B587,DATOS!D588:D1000,DATOS!C588:C1000,0,0,1))</f>
        <v/>
      </c>
      <c r="D587" s="189" t="str">
        <f>IF(B587="","", SUMIFS(COMPRAS!$G$5:$G1000,COMPRAS!$E$5:$E1000,B587))</f>
        <v/>
      </c>
      <c r="E587" s="189" t="str">
        <f>IF(C587="","", SUMIFS(VENTAS!$F$5:$F1000,VENTAS!$D$5:$D1000,B587))</f>
        <v/>
      </c>
      <c r="F587" s="189" t="str">
        <f t="shared" si="3"/>
        <v/>
      </c>
      <c r="G587" s="189" t="str">
        <f>IF(B587="","",COUNTIFS(COMPRAS!$E$5:$E1000,B587))</f>
        <v/>
      </c>
      <c r="H587" s="304"/>
      <c r="I587" s="194" t="str">
        <f>IFERROR(IF(B587="","",AVERAGEIFS(VENTAS!$G$5:$G1000,VENTAS!$D$5:$D1000,B587)),0)</f>
        <v/>
      </c>
      <c r="J587" s="194" t="str">
        <f>IFERROR(IF(C587="","",AVERAGEIFS(COMPRAS!$T$5:$T1000,COMPRAS!$E$5:$E1000,B587)),0)</f>
        <v/>
      </c>
      <c r="K587" s="194">
        <f t="shared" si="5"/>
        <v>0</v>
      </c>
      <c r="L587" s="194" t="str">
        <f t="shared" si="6"/>
        <v/>
      </c>
      <c r="M587" s="304" t="str">
        <f t="shared" si="7"/>
        <v/>
      </c>
      <c r="N587" s="194">
        <f t="shared" si="8"/>
        <v>0</v>
      </c>
      <c r="O587" s="194">
        <f t="shared" si="9"/>
        <v>0</v>
      </c>
    </row>
    <row r="588">
      <c r="C588" s="189" t="str">
        <f t="array" ref="C588">IF(B588="","",XLOOKUP(B588,DATOS!D589:D1000,DATOS!C589:C1000,0,0,1))</f>
        <v/>
      </c>
      <c r="D588" s="189" t="str">
        <f>IF(B588="","", SUMIFS(COMPRAS!$G$5:$G1000,COMPRAS!$E$5:$E1000,B588))</f>
        <v/>
      </c>
      <c r="E588" s="189" t="str">
        <f>IF(C588="","", SUMIFS(VENTAS!$F$5:$F1000,VENTAS!$D$5:$D1000,B588))</f>
        <v/>
      </c>
      <c r="F588" s="189" t="str">
        <f t="shared" si="3"/>
        <v/>
      </c>
      <c r="G588" s="189" t="str">
        <f>IF(B588="","",COUNTIFS(COMPRAS!$E$5:$E1000,B588))</f>
        <v/>
      </c>
      <c r="H588" s="304"/>
      <c r="I588" s="194" t="str">
        <f>IFERROR(IF(B588="","",AVERAGEIFS(VENTAS!$G$5:$G1000,VENTAS!$D$5:$D1000,B588)),0)</f>
        <v/>
      </c>
      <c r="J588" s="194" t="str">
        <f>IFERROR(IF(C588="","",AVERAGEIFS(COMPRAS!$T$5:$T1000,COMPRAS!$E$5:$E1000,B588)),0)</f>
        <v/>
      </c>
      <c r="K588" s="194">
        <f t="shared" si="5"/>
        <v>0</v>
      </c>
      <c r="L588" s="194" t="str">
        <f t="shared" si="6"/>
        <v/>
      </c>
      <c r="M588" s="304" t="str">
        <f t="shared" si="7"/>
        <v/>
      </c>
      <c r="N588" s="194">
        <f t="shared" si="8"/>
        <v>0</v>
      </c>
      <c r="O588" s="194">
        <f t="shared" si="9"/>
        <v>0</v>
      </c>
    </row>
    <row r="589">
      <c r="C589" s="189" t="str">
        <f t="array" ref="C589">IF(B589="","",XLOOKUP(B589,DATOS!D590:D1000,DATOS!C590:C1000,0,0,1))</f>
        <v/>
      </c>
      <c r="D589" s="189" t="str">
        <f>IF(B589="","", SUMIFS(COMPRAS!$G$5:$G1000,COMPRAS!$E$5:$E1000,B589))</f>
        <v/>
      </c>
      <c r="E589" s="189" t="str">
        <f>IF(C589="","", SUMIFS(VENTAS!$F$5:$F1000,VENTAS!$D$5:$D1000,B589))</f>
        <v/>
      </c>
      <c r="F589" s="189" t="str">
        <f t="shared" si="3"/>
        <v/>
      </c>
      <c r="G589" s="189" t="str">
        <f>IF(B589="","",COUNTIFS(COMPRAS!$E$5:$E1000,B589))</f>
        <v/>
      </c>
      <c r="H589" s="304"/>
      <c r="I589" s="194" t="str">
        <f>IFERROR(IF(B589="","",AVERAGEIFS(VENTAS!$G$5:$G1000,VENTAS!$D$5:$D1000,B589)),0)</f>
        <v/>
      </c>
      <c r="J589" s="194" t="str">
        <f>IFERROR(IF(C589="","",AVERAGEIFS(COMPRAS!$T$5:$T1000,COMPRAS!$E$5:$E1000,B589)),0)</f>
        <v/>
      </c>
      <c r="K589" s="194">
        <f t="shared" si="5"/>
        <v>0</v>
      </c>
      <c r="L589" s="194" t="str">
        <f t="shared" si="6"/>
        <v/>
      </c>
      <c r="M589" s="304" t="str">
        <f t="shared" si="7"/>
        <v/>
      </c>
      <c r="N589" s="194">
        <f t="shared" si="8"/>
        <v>0</v>
      </c>
      <c r="O589" s="194">
        <f t="shared" si="9"/>
        <v>0</v>
      </c>
    </row>
    <row r="590">
      <c r="C590" s="189" t="str">
        <f t="array" ref="C590">IF(B590="","",XLOOKUP(B590,DATOS!D591:D1000,DATOS!C591:C1000,0,0,1))</f>
        <v/>
      </c>
      <c r="D590" s="189" t="str">
        <f>IF(B590="","", SUMIFS(COMPRAS!$G$5:$G1000,COMPRAS!$E$5:$E1000,B590))</f>
        <v/>
      </c>
      <c r="E590" s="189" t="str">
        <f>IF(C590="","", SUMIFS(VENTAS!$F$5:$F1000,VENTAS!$D$5:$D1000,B590))</f>
        <v/>
      </c>
      <c r="F590" s="189" t="str">
        <f t="shared" si="3"/>
        <v/>
      </c>
      <c r="G590" s="189" t="str">
        <f>IF(B590="","",COUNTIFS(COMPRAS!$E$5:$E1000,B590))</f>
        <v/>
      </c>
      <c r="H590" s="304"/>
      <c r="I590" s="194" t="str">
        <f>IFERROR(IF(B590="","",AVERAGEIFS(VENTAS!$G$5:$G1000,VENTAS!$D$5:$D1000,B590)),0)</f>
        <v/>
      </c>
      <c r="J590" s="194" t="str">
        <f>IFERROR(IF(C590="","",AVERAGEIFS(COMPRAS!$T$5:$T1000,COMPRAS!$E$5:$E1000,B590)),0)</f>
        <v/>
      </c>
      <c r="K590" s="194">
        <f t="shared" si="5"/>
        <v>0</v>
      </c>
      <c r="L590" s="194" t="str">
        <f t="shared" si="6"/>
        <v/>
      </c>
      <c r="M590" s="304" t="str">
        <f t="shared" si="7"/>
        <v/>
      </c>
      <c r="N590" s="194">
        <f t="shared" si="8"/>
        <v>0</v>
      </c>
      <c r="O590" s="194">
        <f t="shared" si="9"/>
        <v>0</v>
      </c>
    </row>
    <row r="591">
      <c r="C591" s="189" t="str">
        <f t="array" ref="C591">IF(B591="","",XLOOKUP(B591,DATOS!D592:D1000,DATOS!C592:C1000,0,0,1))</f>
        <v/>
      </c>
      <c r="D591" s="189" t="str">
        <f>IF(B591="","", SUMIFS(COMPRAS!$G$5:$G1000,COMPRAS!$E$5:$E1000,B591))</f>
        <v/>
      </c>
      <c r="E591" s="189" t="str">
        <f>IF(C591="","", SUMIFS(VENTAS!$F$5:$F1000,VENTAS!$D$5:$D1000,B591))</f>
        <v/>
      </c>
      <c r="F591" s="189" t="str">
        <f t="shared" si="3"/>
        <v/>
      </c>
      <c r="G591" s="189" t="str">
        <f>IF(B591="","",COUNTIFS(COMPRAS!$E$5:$E1000,B591))</f>
        <v/>
      </c>
      <c r="H591" s="304"/>
      <c r="I591" s="194" t="str">
        <f>IFERROR(IF(B591="","",AVERAGEIFS(VENTAS!$G$5:$G1000,VENTAS!$D$5:$D1000,B591)),0)</f>
        <v/>
      </c>
      <c r="J591" s="194" t="str">
        <f>IFERROR(IF(C591="","",AVERAGEIFS(COMPRAS!$T$5:$T1000,COMPRAS!$E$5:$E1000,B591)),0)</f>
        <v/>
      </c>
      <c r="K591" s="194">
        <f t="shared" si="5"/>
        <v>0</v>
      </c>
      <c r="L591" s="194" t="str">
        <f t="shared" si="6"/>
        <v/>
      </c>
      <c r="M591" s="304" t="str">
        <f t="shared" si="7"/>
        <v/>
      </c>
      <c r="N591" s="194">
        <f t="shared" si="8"/>
        <v>0</v>
      </c>
      <c r="O591" s="194">
        <f t="shared" si="9"/>
        <v>0</v>
      </c>
    </row>
    <row r="592">
      <c r="C592" s="189" t="str">
        <f t="array" ref="C592">IF(B592="","",XLOOKUP(B592,DATOS!D593:D1000,DATOS!C593:C1000,0,0,1))</f>
        <v/>
      </c>
      <c r="D592" s="189" t="str">
        <f>IF(B592="","", SUMIFS(COMPRAS!$G$5:$G1000,COMPRAS!$E$5:$E1000,B592))</f>
        <v/>
      </c>
      <c r="E592" s="189" t="str">
        <f>IF(C592="","", SUMIFS(VENTAS!$F$5:$F1000,VENTAS!$D$5:$D1000,B592))</f>
        <v/>
      </c>
      <c r="F592" s="189" t="str">
        <f t="shared" si="3"/>
        <v/>
      </c>
      <c r="G592" s="189" t="str">
        <f>IF(B592="","",COUNTIFS(COMPRAS!$E$5:$E1000,B592))</f>
        <v/>
      </c>
      <c r="H592" s="304"/>
      <c r="I592" s="194" t="str">
        <f>IFERROR(IF(B592="","",AVERAGEIFS(VENTAS!$G$5:$G1000,VENTAS!$D$5:$D1000,B592)),0)</f>
        <v/>
      </c>
      <c r="J592" s="194" t="str">
        <f>IFERROR(IF(C592="","",AVERAGEIFS(COMPRAS!$T$5:$T1000,COMPRAS!$E$5:$E1000,B592)),0)</f>
        <v/>
      </c>
      <c r="K592" s="194">
        <f t="shared" si="5"/>
        <v>0</v>
      </c>
      <c r="L592" s="194" t="str">
        <f t="shared" si="6"/>
        <v/>
      </c>
      <c r="M592" s="304" t="str">
        <f t="shared" si="7"/>
        <v/>
      </c>
      <c r="N592" s="194">
        <f t="shared" si="8"/>
        <v>0</v>
      </c>
      <c r="O592" s="194">
        <f t="shared" si="9"/>
        <v>0</v>
      </c>
    </row>
    <row r="593">
      <c r="C593" s="189" t="str">
        <f t="array" ref="C593">IF(B593="","",XLOOKUP(B593,DATOS!D594:D1000,DATOS!C594:C1000,0,0,1))</f>
        <v/>
      </c>
      <c r="D593" s="189" t="str">
        <f>IF(B593="","", SUMIFS(COMPRAS!$G$5:$G1000,COMPRAS!$E$5:$E1000,B593))</f>
        <v/>
      </c>
      <c r="E593" s="189" t="str">
        <f>IF(C593="","", SUMIFS(VENTAS!$F$5:$F1000,VENTAS!$D$5:$D1000,B593))</f>
        <v/>
      </c>
      <c r="F593" s="189" t="str">
        <f t="shared" si="3"/>
        <v/>
      </c>
      <c r="G593" s="189" t="str">
        <f>IF(B593="","",COUNTIFS(COMPRAS!$E$5:$E1000,B593))</f>
        <v/>
      </c>
      <c r="H593" s="304"/>
      <c r="I593" s="194" t="str">
        <f>IFERROR(IF(B593="","",AVERAGEIFS(VENTAS!$G$5:$G1000,VENTAS!$D$5:$D1000,B593)),0)</f>
        <v/>
      </c>
      <c r="J593" s="194" t="str">
        <f>IFERROR(IF(C593="","",AVERAGEIFS(COMPRAS!$T$5:$T1000,COMPRAS!$E$5:$E1000,B593)),0)</f>
        <v/>
      </c>
      <c r="K593" s="194">
        <f t="shared" si="5"/>
        <v>0</v>
      </c>
      <c r="L593" s="194" t="str">
        <f t="shared" si="6"/>
        <v/>
      </c>
      <c r="M593" s="304" t="str">
        <f t="shared" si="7"/>
        <v/>
      </c>
      <c r="N593" s="194">
        <f t="shared" si="8"/>
        <v>0</v>
      </c>
      <c r="O593" s="194">
        <f t="shared" si="9"/>
        <v>0</v>
      </c>
    </row>
    <row r="594">
      <c r="C594" s="189" t="str">
        <f t="array" ref="C594">IF(B594="","",XLOOKUP(B594,DATOS!D595:D1000,DATOS!C595:C1000,0,0,1))</f>
        <v/>
      </c>
      <c r="D594" s="189" t="str">
        <f>IF(B594="","", SUMIFS(COMPRAS!$G$5:$G1000,COMPRAS!$E$5:$E1000,B594))</f>
        <v/>
      </c>
      <c r="E594" s="189" t="str">
        <f>IF(C594="","", SUMIFS(VENTAS!$F$5:$F1000,VENTAS!$D$5:$D1000,B594))</f>
        <v/>
      </c>
      <c r="F594" s="189" t="str">
        <f t="shared" si="3"/>
        <v/>
      </c>
      <c r="G594" s="189" t="str">
        <f>IF(B594="","",COUNTIFS(COMPRAS!$E$5:$E1000,B594))</f>
        <v/>
      </c>
      <c r="H594" s="304"/>
      <c r="I594" s="194" t="str">
        <f>IFERROR(IF(B594="","",AVERAGEIFS(VENTAS!$G$5:$G1000,VENTAS!$D$5:$D1000,B594)),0)</f>
        <v/>
      </c>
      <c r="J594" s="194" t="str">
        <f>IFERROR(IF(C594="","",AVERAGEIFS(COMPRAS!$T$5:$T1000,COMPRAS!$E$5:$E1000,B594)),0)</f>
        <v/>
      </c>
      <c r="K594" s="194">
        <f t="shared" si="5"/>
        <v>0</v>
      </c>
      <c r="L594" s="194" t="str">
        <f t="shared" si="6"/>
        <v/>
      </c>
      <c r="M594" s="304" t="str">
        <f t="shared" si="7"/>
        <v/>
      </c>
      <c r="N594" s="194">
        <f t="shared" si="8"/>
        <v>0</v>
      </c>
      <c r="O594" s="194">
        <f t="shared" si="9"/>
        <v>0</v>
      </c>
    </row>
    <row r="595">
      <c r="C595" s="189" t="str">
        <f t="array" ref="C595">IF(B595="","",XLOOKUP(B595,DATOS!D596:D1000,DATOS!C596:C1000,0,0,1))</f>
        <v/>
      </c>
      <c r="D595" s="189" t="str">
        <f>IF(B595="","", SUMIFS(COMPRAS!$G$5:$G1000,COMPRAS!$E$5:$E1000,B595))</f>
        <v/>
      </c>
      <c r="E595" s="189" t="str">
        <f>IF(C595="","", SUMIFS(VENTAS!$F$5:$F1000,VENTAS!$D$5:$D1000,B595))</f>
        <v/>
      </c>
      <c r="F595" s="189" t="str">
        <f t="shared" si="3"/>
        <v/>
      </c>
      <c r="G595" s="189" t="str">
        <f>IF(B595="","",COUNTIFS(COMPRAS!$E$5:$E1000,B595))</f>
        <v/>
      </c>
      <c r="H595" s="304"/>
      <c r="I595" s="194" t="str">
        <f>IFERROR(IF(B595="","",AVERAGEIFS(VENTAS!$G$5:$G1000,VENTAS!$D$5:$D1000,B595)),0)</f>
        <v/>
      </c>
      <c r="J595" s="194" t="str">
        <f>IFERROR(IF(C595="","",AVERAGEIFS(COMPRAS!$T$5:$T1000,COMPRAS!$E$5:$E1000,B595)),0)</f>
        <v/>
      </c>
      <c r="K595" s="194">
        <f t="shared" si="5"/>
        <v>0</v>
      </c>
      <c r="L595" s="194" t="str">
        <f t="shared" si="6"/>
        <v/>
      </c>
      <c r="M595" s="304" t="str">
        <f t="shared" si="7"/>
        <v/>
      </c>
      <c r="N595" s="194">
        <f t="shared" si="8"/>
        <v>0</v>
      </c>
      <c r="O595" s="194">
        <f t="shared" si="9"/>
        <v>0</v>
      </c>
    </row>
    <row r="596">
      <c r="C596" s="189" t="str">
        <f t="array" ref="C596">IF(B596="","",XLOOKUP(B596,DATOS!D597:D1000,DATOS!C597:C1000,0,0,1))</f>
        <v/>
      </c>
      <c r="D596" s="189" t="str">
        <f>IF(B596="","", SUMIFS(COMPRAS!$G$5:$G1000,COMPRAS!$E$5:$E1000,B596))</f>
        <v/>
      </c>
      <c r="E596" s="189" t="str">
        <f>IF(C596="","", SUMIFS(VENTAS!$F$5:$F1000,VENTAS!$D$5:$D1000,B596))</f>
        <v/>
      </c>
      <c r="F596" s="189" t="str">
        <f t="shared" si="3"/>
        <v/>
      </c>
      <c r="G596" s="189" t="str">
        <f>IF(B596="","",COUNTIFS(COMPRAS!$E$5:$E1000,B596))</f>
        <v/>
      </c>
      <c r="H596" s="304"/>
      <c r="I596" s="194" t="str">
        <f>IFERROR(IF(B596="","",AVERAGEIFS(VENTAS!$G$5:$G1000,VENTAS!$D$5:$D1000,B596)),0)</f>
        <v/>
      </c>
      <c r="J596" s="194" t="str">
        <f>IFERROR(IF(C596="","",AVERAGEIFS(COMPRAS!$T$5:$T1000,COMPRAS!$E$5:$E1000,B596)),0)</f>
        <v/>
      </c>
      <c r="K596" s="194">
        <f t="shared" si="5"/>
        <v>0</v>
      </c>
      <c r="L596" s="194" t="str">
        <f t="shared" si="6"/>
        <v/>
      </c>
      <c r="M596" s="304" t="str">
        <f t="shared" si="7"/>
        <v/>
      </c>
      <c r="N596" s="194">
        <f t="shared" si="8"/>
        <v>0</v>
      </c>
      <c r="O596" s="194">
        <f t="shared" si="9"/>
        <v>0</v>
      </c>
    </row>
    <row r="597">
      <c r="C597" s="189" t="str">
        <f t="array" ref="C597">IF(B597="","",XLOOKUP(B597,DATOS!D598:D1000,DATOS!C598:C1000,0,0,1))</f>
        <v/>
      </c>
      <c r="D597" s="189" t="str">
        <f>IF(B597="","", SUMIFS(COMPRAS!$G$5:$G1000,COMPRAS!$E$5:$E1000,B597))</f>
        <v/>
      </c>
      <c r="E597" s="189" t="str">
        <f>IF(C597="","", SUMIFS(VENTAS!$F$5:$F1000,VENTAS!$D$5:$D1000,B597))</f>
        <v/>
      </c>
      <c r="F597" s="189" t="str">
        <f t="shared" si="3"/>
        <v/>
      </c>
      <c r="G597" s="189" t="str">
        <f>IF(B597="","",COUNTIFS(COMPRAS!$E$5:$E1000,B597))</f>
        <v/>
      </c>
      <c r="H597" s="304"/>
      <c r="I597" s="194" t="str">
        <f>IFERROR(IF(B597="","",AVERAGEIFS(VENTAS!$G$5:$G1000,VENTAS!$D$5:$D1000,B597)),0)</f>
        <v/>
      </c>
      <c r="J597" s="194" t="str">
        <f>IFERROR(IF(C597="","",AVERAGEIFS(COMPRAS!$T$5:$T1000,COMPRAS!$E$5:$E1000,B597)),0)</f>
        <v/>
      </c>
      <c r="K597" s="194">
        <f t="shared" si="5"/>
        <v>0</v>
      </c>
      <c r="L597" s="194" t="str">
        <f t="shared" si="6"/>
        <v/>
      </c>
      <c r="M597" s="304" t="str">
        <f t="shared" si="7"/>
        <v/>
      </c>
      <c r="N597" s="194">
        <f t="shared" si="8"/>
        <v>0</v>
      </c>
      <c r="O597" s="194">
        <f t="shared" si="9"/>
        <v>0</v>
      </c>
    </row>
    <row r="598">
      <c r="C598" s="189" t="str">
        <f t="array" ref="C598">IF(B598="","",XLOOKUP(B598,DATOS!D599:D1000,DATOS!C599:C1000,0,0,1))</f>
        <v/>
      </c>
      <c r="D598" s="189" t="str">
        <f>IF(B598="","", SUMIFS(COMPRAS!$G$5:$G1000,COMPRAS!$E$5:$E1000,B598))</f>
        <v/>
      </c>
      <c r="E598" s="189" t="str">
        <f>IF(C598="","", SUMIFS(VENTAS!$F$5:$F1000,VENTAS!$D$5:$D1000,B598))</f>
        <v/>
      </c>
      <c r="F598" s="189" t="str">
        <f t="shared" si="3"/>
        <v/>
      </c>
      <c r="G598" s="189" t="str">
        <f>IF(B598="","",COUNTIFS(COMPRAS!$E$5:$E1000,B598))</f>
        <v/>
      </c>
      <c r="H598" s="304"/>
      <c r="I598" s="194" t="str">
        <f>IFERROR(IF(B598="","",AVERAGEIFS(VENTAS!$G$5:$G1000,VENTAS!$D$5:$D1000,B598)),0)</f>
        <v/>
      </c>
      <c r="J598" s="194" t="str">
        <f>IFERROR(IF(C598="","",AVERAGEIFS(COMPRAS!$T$5:$T1000,COMPRAS!$E$5:$E1000,B598)),0)</f>
        <v/>
      </c>
      <c r="K598" s="194">
        <f t="shared" si="5"/>
        <v>0</v>
      </c>
      <c r="L598" s="194" t="str">
        <f t="shared" si="6"/>
        <v/>
      </c>
      <c r="M598" s="304" t="str">
        <f t="shared" si="7"/>
        <v/>
      </c>
      <c r="N598" s="194">
        <f t="shared" si="8"/>
        <v>0</v>
      </c>
      <c r="O598" s="194">
        <f t="shared" si="9"/>
        <v>0</v>
      </c>
    </row>
    <row r="599">
      <c r="C599" s="189" t="str">
        <f t="array" ref="C599">IF(B599="","",XLOOKUP(B599,DATOS!D600:D1000,DATOS!C600:C1000,0,0,1))</f>
        <v/>
      </c>
      <c r="D599" s="189" t="str">
        <f>IF(B599="","", SUMIFS(COMPRAS!$G$5:$G1000,COMPRAS!$E$5:$E1000,B599))</f>
        <v/>
      </c>
      <c r="E599" s="189" t="str">
        <f>IF(C599="","", SUMIFS(VENTAS!$F$5:$F1000,VENTAS!$D$5:$D1000,B599))</f>
        <v/>
      </c>
      <c r="F599" s="189" t="str">
        <f t="shared" si="3"/>
        <v/>
      </c>
      <c r="G599" s="189" t="str">
        <f>IF(B599="","",COUNTIFS(COMPRAS!$E$5:$E1000,B599))</f>
        <v/>
      </c>
      <c r="H599" s="304"/>
      <c r="I599" s="194" t="str">
        <f>IFERROR(IF(B599="","",AVERAGEIFS(VENTAS!$G$5:$G1000,VENTAS!$D$5:$D1000,B599)),0)</f>
        <v/>
      </c>
      <c r="J599" s="194" t="str">
        <f>IFERROR(IF(C599="","",AVERAGEIFS(COMPRAS!$T$5:$T1000,COMPRAS!$E$5:$E1000,B599)),0)</f>
        <v/>
      </c>
      <c r="K599" s="194">
        <f t="shared" si="5"/>
        <v>0</v>
      </c>
      <c r="L599" s="194" t="str">
        <f t="shared" si="6"/>
        <v/>
      </c>
      <c r="M599" s="304" t="str">
        <f t="shared" si="7"/>
        <v/>
      </c>
      <c r="N599" s="194">
        <f t="shared" si="8"/>
        <v>0</v>
      </c>
      <c r="O599" s="194">
        <f t="shared" si="9"/>
        <v>0</v>
      </c>
    </row>
    <row r="600">
      <c r="C600" s="189" t="str">
        <f t="array" ref="C600">IF(B600="","",XLOOKUP(B600,DATOS!D601:D1000,DATOS!C601:C1000,0,0,1))</f>
        <v/>
      </c>
      <c r="D600" s="189" t="str">
        <f>IF(B600="","", SUMIFS(COMPRAS!$G$5:$G1000,COMPRAS!$E$5:$E1000,B600))</f>
        <v/>
      </c>
      <c r="E600" s="189" t="str">
        <f>IF(C600="","", SUMIFS(VENTAS!$F$5:$F1000,VENTAS!$D$5:$D1000,B600))</f>
        <v/>
      </c>
      <c r="F600" s="189" t="str">
        <f t="shared" si="3"/>
        <v/>
      </c>
      <c r="G600" s="189" t="str">
        <f>IF(B600="","",COUNTIFS(COMPRAS!$E$5:$E1000,B600))</f>
        <v/>
      </c>
      <c r="H600" s="304"/>
      <c r="I600" s="194" t="str">
        <f>IFERROR(IF(B600="","",AVERAGEIFS(VENTAS!$G$5:$G1000,VENTAS!$D$5:$D1000,B600)),0)</f>
        <v/>
      </c>
      <c r="J600" s="194" t="str">
        <f>IFERROR(IF(C600="","",AVERAGEIFS(COMPRAS!$T$5:$T1000,COMPRAS!$E$5:$E1000,B600)),0)</f>
        <v/>
      </c>
      <c r="K600" s="194">
        <f t="shared" si="5"/>
        <v>0</v>
      </c>
      <c r="L600" s="194" t="str">
        <f t="shared" si="6"/>
        <v/>
      </c>
      <c r="M600" s="304" t="str">
        <f t="shared" si="7"/>
        <v/>
      </c>
      <c r="N600" s="194">
        <f t="shared" si="8"/>
        <v>0</v>
      </c>
      <c r="O600" s="194">
        <f t="shared" si="9"/>
        <v>0</v>
      </c>
    </row>
    <row r="601">
      <c r="C601" s="189" t="str">
        <f t="array" ref="C601">IF(B601="","",XLOOKUP(B601,DATOS!D602:D1000,DATOS!C602:C1000,0,0,1))</f>
        <v/>
      </c>
      <c r="D601" s="189" t="str">
        <f>IF(B601="","", SUMIFS(COMPRAS!$G$5:$G1000,COMPRAS!$E$5:$E1000,B601))</f>
        <v/>
      </c>
      <c r="E601" s="189" t="str">
        <f>IF(C601="","", SUMIFS(VENTAS!$F$5:$F1000,VENTAS!$D$5:$D1000,B601))</f>
        <v/>
      </c>
      <c r="F601" s="189" t="str">
        <f t="shared" si="3"/>
        <v/>
      </c>
      <c r="G601" s="189" t="str">
        <f>IF(B601="","",COUNTIFS(COMPRAS!$E$5:$E1000,B601))</f>
        <v/>
      </c>
      <c r="H601" s="304"/>
      <c r="I601" s="194" t="str">
        <f>IFERROR(IF(B601="","",AVERAGEIFS(VENTAS!$G$5:$G1000,VENTAS!$D$5:$D1000,B601)),0)</f>
        <v/>
      </c>
      <c r="J601" s="194" t="str">
        <f>IFERROR(IF(C601="","",AVERAGEIFS(COMPRAS!$T$5:$T1000,COMPRAS!$E$5:$E1000,B601)),0)</f>
        <v/>
      </c>
      <c r="K601" s="194">
        <f t="shared" si="5"/>
        <v>0</v>
      </c>
      <c r="L601" s="194" t="str">
        <f t="shared" si="6"/>
        <v/>
      </c>
      <c r="M601" s="304" t="str">
        <f t="shared" si="7"/>
        <v/>
      </c>
      <c r="N601" s="194">
        <f t="shared" si="8"/>
        <v>0</v>
      </c>
      <c r="O601" s="194">
        <f t="shared" si="9"/>
        <v>0</v>
      </c>
    </row>
    <row r="602">
      <c r="C602" s="189" t="str">
        <f t="array" ref="C602">IF(B602="","",XLOOKUP(B602,DATOS!D603:D1000,DATOS!C603:C1000,0,0,1))</f>
        <v/>
      </c>
      <c r="D602" s="189" t="str">
        <f>IF(B602="","", SUMIFS(COMPRAS!$G$5:$G1000,COMPRAS!$E$5:$E1000,B602))</f>
        <v/>
      </c>
      <c r="E602" s="189" t="str">
        <f>IF(C602="","", SUMIFS(VENTAS!$F$5:$F1000,VENTAS!$D$5:$D1000,B602))</f>
        <v/>
      </c>
      <c r="F602" s="189" t="str">
        <f t="shared" si="3"/>
        <v/>
      </c>
      <c r="G602" s="189" t="str">
        <f>IF(B602="","",COUNTIFS(COMPRAS!$E$5:$E1000,B602))</f>
        <v/>
      </c>
      <c r="H602" s="304"/>
      <c r="I602" s="194" t="str">
        <f>IFERROR(IF(B602="","",AVERAGEIFS(VENTAS!$G$5:$G1000,VENTAS!$D$5:$D1000,B602)),0)</f>
        <v/>
      </c>
      <c r="J602" s="194" t="str">
        <f>IFERROR(IF(C602="","",AVERAGEIFS(COMPRAS!$T$5:$T1000,COMPRAS!$E$5:$E1000,B602)),0)</f>
        <v/>
      </c>
      <c r="K602" s="194">
        <f t="shared" si="5"/>
        <v>0</v>
      </c>
      <c r="L602" s="194" t="str">
        <f t="shared" si="6"/>
        <v/>
      </c>
      <c r="M602" s="304" t="str">
        <f t="shared" si="7"/>
        <v/>
      </c>
      <c r="N602" s="194">
        <f t="shared" si="8"/>
        <v>0</v>
      </c>
      <c r="O602" s="194">
        <f t="shared" si="9"/>
        <v>0</v>
      </c>
    </row>
    <row r="603">
      <c r="C603" s="189" t="str">
        <f t="array" ref="C603">IF(B603="","",XLOOKUP(B603,DATOS!D604:D1000,DATOS!C604:C1000,0,0,1))</f>
        <v/>
      </c>
      <c r="D603" s="189" t="str">
        <f>IF(B603="","", SUMIFS(COMPRAS!$G$5:$G1000,COMPRAS!$E$5:$E1000,B603))</f>
        <v/>
      </c>
      <c r="E603" s="189" t="str">
        <f>IF(C603="","", SUMIFS(VENTAS!$F$5:$F1000,VENTAS!$D$5:$D1000,B603))</f>
        <v/>
      </c>
      <c r="F603" s="189" t="str">
        <f t="shared" si="3"/>
        <v/>
      </c>
      <c r="G603" s="189" t="str">
        <f>IF(B603="","",COUNTIFS(COMPRAS!$E$5:$E1000,B603))</f>
        <v/>
      </c>
      <c r="H603" s="304"/>
      <c r="I603" s="194" t="str">
        <f>IFERROR(IF(B603="","",AVERAGEIFS(VENTAS!$G$5:$G1000,VENTAS!$D$5:$D1000,B603)),0)</f>
        <v/>
      </c>
      <c r="J603" s="194" t="str">
        <f>IFERROR(IF(C603="","",AVERAGEIFS(COMPRAS!$T$5:$T1000,COMPRAS!$E$5:$E1000,B603)),0)</f>
        <v/>
      </c>
      <c r="K603" s="194">
        <f t="shared" si="5"/>
        <v>0</v>
      </c>
      <c r="L603" s="194" t="str">
        <f t="shared" si="6"/>
        <v/>
      </c>
      <c r="M603" s="304" t="str">
        <f t="shared" si="7"/>
        <v/>
      </c>
      <c r="N603" s="194">
        <f t="shared" si="8"/>
        <v>0</v>
      </c>
      <c r="O603" s="194">
        <f t="shared" si="9"/>
        <v>0</v>
      </c>
    </row>
    <row r="604">
      <c r="C604" s="189" t="str">
        <f t="array" ref="C604">IF(B604="","",XLOOKUP(B604,DATOS!D605:D1000,DATOS!C605:C1000,0,0,1))</f>
        <v/>
      </c>
      <c r="D604" s="189" t="str">
        <f>IF(B604="","", SUMIFS(COMPRAS!$G$5:$G1000,COMPRAS!$E$5:$E1000,B604))</f>
        <v/>
      </c>
      <c r="E604" s="189" t="str">
        <f>IF(C604="","", SUMIFS(VENTAS!$F$5:$F1000,VENTAS!$D$5:$D1000,B604))</f>
        <v/>
      </c>
      <c r="F604" s="189" t="str">
        <f t="shared" si="3"/>
        <v/>
      </c>
      <c r="G604" s="189" t="str">
        <f>IF(B604="","",COUNTIFS(COMPRAS!$E$5:$E1000,B604))</f>
        <v/>
      </c>
      <c r="H604" s="304"/>
      <c r="I604" s="194" t="str">
        <f>IFERROR(IF(B604="","",AVERAGEIFS(VENTAS!$G$5:$G1000,VENTAS!$D$5:$D1000,B604)),0)</f>
        <v/>
      </c>
      <c r="J604" s="194" t="str">
        <f>IFERROR(IF(C604="","",AVERAGEIFS(COMPRAS!$T$5:$T1000,COMPRAS!$E$5:$E1000,B604)),0)</f>
        <v/>
      </c>
      <c r="K604" s="194">
        <f t="shared" si="5"/>
        <v>0</v>
      </c>
      <c r="L604" s="194" t="str">
        <f t="shared" si="6"/>
        <v/>
      </c>
      <c r="M604" s="304" t="str">
        <f t="shared" si="7"/>
        <v/>
      </c>
      <c r="N604" s="194">
        <f t="shared" si="8"/>
        <v>0</v>
      </c>
      <c r="O604" s="194">
        <f t="shared" si="9"/>
        <v>0</v>
      </c>
    </row>
    <row r="605">
      <c r="C605" s="189" t="str">
        <f t="array" ref="C605">IF(B605="","",XLOOKUP(B605,DATOS!D606:D1000,DATOS!C606:C1000,0,0,1))</f>
        <v/>
      </c>
      <c r="D605" s="189" t="str">
        <f>IF(B605="","", SUMIFS(COMPRAS!$G$5:$G1000,COMPRAS!$E$5:$E1000,B605))</f>
        <v/>
      </c>
      <c r="E605" s="189" t="str">
        <f>IF(C605="","", SUMIFS(VENTAS!$F$5:$F1000,VENTAS!$D$5:$D1000,B605))</f>
        <v/>
      </c>
      <c r="F605" s="189" t="str">
        <f t="shared" si="3"/>
        <v/>
      </c>
      <c r="G605" s="189" t="str">
        <f>IF(B605="","",COUNTIFS(COMPRAS!$E$5:$E1000,B605))</f>
        <v/>
      </c>
      <c r="H605" s="304"/>
      <c r="I605" s="194" t="str">
        <f>IFERROR(IF(B605="","",AVERAGEIFS(VENTAS!$G$5:$G1000,VENTAS!$D$5:$D1000,B605)),0)</f>
        <v/>
      </c>
      <c r="J605" s="194" t="str">
        <f>IFERROR(IF(C605="","",AVERAGEIFS(COMPRAS!$T$5:$T1000,COMPRAS!$E$5:$E1000,B605)),0)</f>
        <v/>
      </c>
      <c r="K605" s="194">
        <f t="shared" si="5"/>
        <v>0</v>
      </c>
      <c r="L605" s="194" t="str">
        <f t="shared" si="6"/>
        <v/>
      </c>
      <c r="M605" s="304" t="str">
        <f t="shared" si="7"/>
        <v/>
      </c>
      <c r="N605" s="194">
        <f t="shared" si="8"/>
        <v>0</v>
      </c>
      <c r="O605" s="194">
        <f t="shared" si="9"/>
        <v>0</v>
      </c>
    </row>
    <row r="606">
      <c r="C606" s="189" t="str">
        <f t="array" ref="C606">IF(B606="","",XLOOKUP(B606,DATOS!D607:D1000,DATOS!C607:C1000,0,0,1))</f>
        <v/>
      </c>
      <c r="D606" s="189" t="str">
        <f>IF(B606="","", SUMIFS(COMPRAS!$G$5:$G1000,COMPRAS!$E$5:$E1000,B606))</f>
        <v/>
      </c>
      <c r="E606" s="189" t="str">
        <f>IF(C606="","", SUMIFS(VENTAS!$F$5:$F1000,VENTAS!$D$5:$D1000,B606))</f>
        <v/>
      </c>
      <c r="F606" s="189" t="str">
        <f t="shared" si="3"/>
        <v/>
      </c>
      <c r="G606" s="189" t="str">
        <f>IF(B606="","",COUNTIFS(COMPRAS!$E$5:$E1000,B606))</f>
        <v/>
      </c>
      <c r="H606" s="304"/>
      <c r="I606" s="194" t="str">
        <f>IFERROR(IF(B606="","",AVERAGEIFS(VENTAS!$G$5:$G1000,VENTAS!$D$5:$D1000,B606)),0)</f>
        <v/>
      </c>
      <c r="J606" s="194" t="str">
        <f>IFERROR(IF(C606="","",AVERAGEIFS(COMPRAS!$T$5:$T1000,COMPRAS!$E$5:$E1000,B606)),0)</f>
        <v/>
      </c>
      <c r="K606" s="194">
        <f t="shared" si="5"/>
        <v>0</v>
      </c>
      <c r="L606" s="194" t="str">
        <f t="shared" si="6"/>
        <v/>
      </c>
      <c r="M606" s="304" t="str">
        <f t="shared" si="7"/>
        <v/>
      </c>
      <c r="N606" s="194">
        <f t="shared" si="8"/>
        <v>0</v>
      </c>
      <c r="O606" s="194">
        <f t="shared" si="9"/>
        <v>0</v>
      </c>
    </row>
    <row r="607">
      <c r="C607" s="189" t="str">
        <f t="array" ref="C607">IF(B607="","",XLOOKUP(B607,DATOS!D608:D1000,DATOS!C608:C1000,0,0,1))</f>
        <v/>
      </c>
      <c r="D607" s="189" t="str">
        <f>IF(B607="","", SUMIFS(COMPRAS!$G$5:$G1000,COMPRAS!$E$5:$E1000,B607))</f>
        <v/>
      </c>
      <c r="E607" s="189" t="str">
        <f>IF(C607="","", SUMIFS(VENTAS!$F$5:$F1000,VENTAS!$D$5:$D1000,B607))</f>
        <v/>
      </c>
      <c r="F607" s="189" t="str">
        <f t="shared" si="3"/>
        <v/>
      </c>
      <c r="G607" s="189" t="str">
        <f>IF(B607="","",COUNTIFS(COMPRAS!$E$5:$E1000,B607))</f>
        <v/>
      </c>
      <c r="H607" s="304"/>
      <c r="I607" s="194" t="str">
        <f>IFERROR(IF(B607="","",AVERAGEIFS(VENTAS!$G$5:$G1000,VENTAS!$D$5:$D1000,B607)),0)</f>
        <v/>
      </c>
      <c r="J607" s="194" t="str">
        <f>IFERROR(IF(C607="","",AVERAGEIFS(COMPRAS!$T$5:$T1000,COMPRAS!$E$5:$E1000,B607)),0)</f>
        <v/>
      </c>
      <c r="K607" s="194">
        <f t="shared" si="5"/>
        <v>0</v>
      </c>
      <c r="L607" s="194" t="str">
        <f t="shared" si="6"/>
        <v/>
      </c>
      <c r="M607" s="304" t="str">
        <f t="shared" si="7"/>
        <v/>
      </c>
      <c r="N607" s="194">
        <f t="shared" si="8"/>
        <v>0</v>
      </c>
      <c r="O607" s="194">
        <f t="shared" si="9"/>
        <v>0</v>
      </c>
    </row>
    <row r="608">
      <c r="C608" s="189" t="str">
        <f t="array" ref="C608">IF(B608="","",XLOOKUP(B608,DATOS!D609:D1000,DATOS!C609:C1000,0,0,1))</f>
        <v/>
      </c>
      <c r="D608" s="189" t="str">
        <f>IF(B608="","", SUMIFS(COMPRAS!$G$5:$G1000,COMPRAS!$E$5:$E1000,B608))</f>
        <v/>
      </c>
      <c r="E608" s="189" t="str">
        <f>IF(C608="","", SUMIFS(VENTAS!$F$5:$F1000,VENTAS!$D$5:$D1000,B608))</f>
        <v/>
      </c>
      <c r="F608" s="189" t="str">
        <f t="shared" si="3"/>
        <v/>
      </c>
      <c r="G608" s="189" t="str">
        <f>IF(B608="","",COUNTIFS(COMPRAS!$E$5:$E1000,B608))</f>
        <v/>
      </c>
      <c r="H608" s="304"/>
      <c r="I608" s="194" t="str">
        <f>IFERROR(IF(B608="","",AVERAGEIFS(VENTAS!$G$5:$G1000,VENTAS!$D$5:$D1000,B608)),0)</f>
        <v/>
      </c>
      <c r="J608" s="194" t="str">
        <f>IFERROR(IF(C608="","",AVERAGEIFS(COMPRAS!$T$5:$T1000,COMPRAS!$E$5:$E1000,B608)),0)</f>
        <v/>
      </c>
      <c r="K608" s="194">
        <f t="shared" si="5"/>
        <v>0</v>
      </c>
      <c r="L608" s="194" t="str">
        <f t="shared" si="6"/>
        <v/>
      </c>
      <c r="M608" s="304" t="str">
        <f t="shared" si="7"/>
        <v/>
      </c>
      <c r="N608" s="194">
        <f t="shared" si="8"/>
        <v>0</v>
      </c>
      <c r="O608" s="194">
        <f t="shared" si="9"/>
        <v>0</v>
      </c>
    </row>
    <row r="609">
      <c r="C609" s="189" t="str">
        <f t="array" ref="C609">IF(B609="","",XLOOKUP(B609,DATOS!D610:D1000,DATOS!C610:C1000,0,0,1))</f>
        <v/>
      </c>
      <c r="D609" s="189" t="str">
        <f>IF(B609="","", SUMIFS(COMPRAS!$G$5:$G1000,COMPRAS!$E$5:$E1000,B609))</f>
        <v/>
      </c>
      <c r="E609" s="189" t="str">
        <f>IF(C609="","", SUMIFS(VENTAS!$F$5:$F1000,VENTAS!$D$5:$D1000,B609))</f>
        <v/>
      </c>
      <c r="F609" s="189" t="str">
        <f t="shared" si="3"/>
        <v/>
      </c>
      <c r="G609" s="189" t="str">
        <f>IF(B609="","",COUNTIFS(COMPRAS!$E$5:$E1000,B609))</f>
        <v/>
      </c>
      <c r="H609" s="304"/>
      <c r="I609" s="194" t="str">
        <f>IFERROR(IF(B609="","",AVERAGEIFS(VENTAS!$G$5:$G1000,VENTAS!$D$5:$D1000,B609)),0)</f>
        <v/>
      </c>
      <c r="J609" s="194" t="str">
        <f>IFERROR(IF(C609="","",AVERAGEIFS(COMPRAS!$T$5:$T1000,COMPRAS!$E$5:$E1000,B609)),0)</f>
        <v/>
      </c>
      <c r="K609" s="194">
        <f t="shared" si="5"/>
        <v>0</v>
      </c>
      <c r="L609" s="194" t="str">
        <f t="shared" si="6"/>
        <v/>
      </c>
      <c r="M609" s="304" t="str">
        <f t="shared" si="7"/>
        <v/>
      </c>
      <c r="N609" s="194">
        <f t="shared" si="8"/>
        <v>0</v>
      </c>
      <c r="O609" s="194">
        <f t="shared" si="9"/>
        <v>0</v>
      </c>
    </row>
    <row r="610">
      <c r="C610" s="189" t="str">
        <f t="array" ref="C610">IF(B610="","",XLOOKUP(B610,DATOS!D611:D1000,DATOS!C611:C1000,0,0,1))</f>
        <v/>
      </c>
      <c r="D610" s="189" t="str">
        <f>IF(B610="","", SUMIFS(COMPRAS!$G$5:$G1000,COMPRAS!$E$5:$E1000,B610))</f>
        <v/>
      </c>
      <c r="E610" s="189" t="str">
        <f>IF(C610="","", SUMIFS(VENTAS!$F$5:$F1000,VENTAS!$D$5:$D1000,B610))</f>
        <v/>
      </c>
      <c r="F610" s="189" t="str">
        <f t="shared" si="3"/>
        <v/>
      </c>
      <c r="G610" s="189" t="str">
        <f>IF(B610="","",COUNTIFS(COMPRAS!$E$5:$E1000,B610))</f>
        <v/>
      </c>
      <c r="H610" s="304"/>
      <c r="I610" s="194" t="str">
        <f>IFERROR(IF(B610="","",AVERAGEIFS(VENTAS!$G$5:$G1000,VENTAS!$D$5:$D1000,B610)),0)</f>
        <v/>
      </c>
      <c r="J610" s="194" t="str">
        <f>IFERROR(IF(C610="","",AVERAGEIFS(COMPRAS!$T$5:$T1000,COMPRAS!$E$5:$E1000,B610)),0)</f>
        <v/>
      </c>
      <c r="K610" s="194">
        <f t="shared" si="5"/>
        <v>0</v>
      </c>
      <c r="L610" s="194" t="str">
        <f t="shared" si="6"/>
        <v/>
      </c>
      <c r="M610" s="304" t="str">
        <f t="shared" si="7"/>
        <v/>
      </c>
      <c r="N610" s="194">
        <f t="shared" si="8"/>
        <v>0</v>
      </c>
      <c r="O610" s="194">
        <f t="shared" si="9"/>
        <v>0</v>
      </c>
    </row>
    <row r="611">
      <c r="C611" s="189" t="str">
        <f t="array" ref="C611">IF(B611="","",XLOOKUP(B611,DATOS!D612:D1000,DATOS!C612:C1000,0,0,1))</f>
        <v/>
      </c>
      <c r="D611" s="189" t="str">
        <f>IF(B611="","", SUMIFS(COMPRAS!$G$5:$G1000,COMPRAS!$E$5:$E1000,B611))</f>
        <v/>
      </c>
      <c r="E611" s="189" t="str">
        <f>IF(C611="","", SUMIFS(VENTAS!$F$5:$F1000,VENTAS!$D$5:$D1000,B611))</f>
        <v/>
      </c>
      <c r="F611" s="189" t="str">
        <f t="shared" si="3"/>
        <v/>
      </c>
      <c r="G611" s="189" t="str">
        <f>IF(B611="","",COUNTIFS(COMPRAS!$E$5:$E1000,B611))</f>
        <v/>
      </c>
      <c r="H611" s="304"/>
      <c r="I611" s="194" t="str">
        <f>IFERROR(IF(B611="","",AVERAGEIFS(VENTAS!$G$5:$G1000,VENTAS!$D$5:$D1000,B611)),0)</f>
        <v/>
      </c>
      <c r="J611" s="194" t="str">
        <f>IFERROR(IF(C611="","",AVERAGEIFS(COMPRAS!$T$5:$T1000,COMPRAS!$E$5:$E1000,B611)),0)</f>
        <v/>
      </c>
      <c r="K611" s="194">
        <f t="shared" si="5"/>
        <v>0</v>
      </c>
      <c r="L611" s="194" t="str">
        <f t="shared" si="6"/>
        <v/>
      </c>
      <c r="M611" s="304" t="str">
        <f t="shared" si="7"/>
        <v/>
      </c>
      <c r="N611" s="194">
        <f t="shared" si="8"/>
        <v>0</v>
      </c>
      <c r="O611" s="194">
        <f t="shared" si="9"/>
        <v>0</v>
      </c>
    </row>
    <row r="612">
      <c r="C612" s="189" t="str">
        <f t="array" ref="C612">IF(B612="","",XLOOKUP(B612,DATOS!D613:D1000,DATOS!C613:C1000,0,0,1))</f>
        <v/>
      </c>
      <c r="D612" s="189" t="str">
        <f>IF(B612="","", SUMIFS(COMPRAS!$G$5:$G1000,COMPRAS!$E$5:$E1000,B612))</f>
        <v/>
      </c>
      <c r="E612" s="189" t="str">
        <f>IF(C612="","", SUMIFS(VENTAS!$F$5:$F1000,VENTAS!$D$5:$D1000,B612))</f>
        <v/>
      </c>
      <c r="F612" s="189" t="str">
        <f t="shared" si="3"/>
        <v/>
      </c>
      <c r="G612" s="189" t="str">
        <f>IF(B612="","",COUNTIFS(COMPRAS!$E$5:$E1000,B612))</f>
        <v/>
      </c>
      <c r="H612" s="304"/>
      <c r="I612" s="194" t="str">
        <f>IFERROR(IF(B612="","",AVERAGEIFS(VENTAS!$G$5:$G1000,VENTAS!$D$5:$D1000,B612)),0)</f>
        <v/>
      </c>
      <c r="J612" s="194" t="str">
        <f>IFERROR(IF(C612="","",AVERAGEIFS(COMPRAS!$T$5:$T1000,COMPRAS!$E$5:$E1000,B612)),0)</f>
        <v/>
      </c>
      <c r="K612" s="194">
        <f t="shared" si="5"/>
        <v>0</v>
      </c>
      <c r="L612" s="194" t="str">
        <f t="shared" si="6"/>
        <v/>
      </c>
      <c r="M612" s="304" t="str">
        <f t="shared" si="7"/>
        <v/>
      </c>
      <c r="N612" s="194">
        <f t="shared" si="8"/>
        <v>0</v>
      </c>
      <c r="O612" s="194">
        <f t="shared" si="9"/>
        <v>0</v>
      </c>
    </row>
    <row r="613">
      <c r="C613" s="189" t="str">
        <f t="array" ref="C613">IF(B613="","",XLOOKUP(B613,DATOS!D614:D1000,DATOS!C614:C1000,0,0,1))</f>
        <v/>
      </c>
      <c r="D613" s="189" t="str">
        <f>IF(B613="","", SUMIFS(COMPRAS!$G$5:$G1000,COMPRAS!$E$5:$E1000,B613))</f>
        <v/>
      </c>
      <c r="E613" s="189" t="str">
        <f>IF(C613="","", SUMIFS(VENTAS!$F$5:$F1000,VENTAS!$D$5:$D1000,B613))</f>
        <v/>
      </c>
      <c r="F613" s="189" t="str">
        <f t="shared" si="3"/>
        <v/>
      </c>
      <c r="G613" s="189" t="str">
        <f>IF(B613="","",COUNTIFS(COMPRAS!$E$5:$E1000,B613))</f>
        <v/>
      </c>
      <c r="H613" s="304"/>
      <c r="I613" s="194" t="str">
        <f>IFERROR(IF(B613="","",AVERAGEIFS(VENTAS!$G$5:$G1000,VENTAS!$D$5:$D1000,B613)),0)</f>
        <v/>
      </c>
      <c r="J613" s="194" t="str">
        <f>IFERROR(IF(C613="","",AVERAGEIFS(COMPRAS!$T$5:$T1000,COMPRAS!$E$5:$E1000,B613)),0)</f>
        <v/>
      </c>
      <c r="K613" s="194">
        <f t="shared" si="5"/>
        <v>0</v>
      </c>
      <c r="L613" s="194" t="str">
        <f t="shared" si="6"/>
        <v/>
      </c>
      <c r="M613" s="304" t="str">
        <f t="shared" si="7"/>
        <v/>
      </c>
      <c r="N613" s="194">
        <f t="shared" si="8"/>
        <v>0</v>
      </c>
      <c r="O613" s="194">
        <f t="shared" si="9"/>
        <v>0</v>
      </c>
    </row>
    <row r="614">
      <c r="C614" s="189" t="str">
        <f t="array" ref="C614">IF(B614="","",XLOOKUP(B614,DATOS!D615:D1000,DATOS!C615:C1000,0,0,1))</f>
        <v/>
      </c>
      <c r="D614" s="189" t="str">
        <f>IF(B614="","", SUMIFS(COMPRAS!$G$5:$G1000,COMPRAS!$E$5:$E1000,B614))</f>
        <v/>
      </c>
      <c r="E614" s="189" t="str">
        <f>IF(C614="","", SUMIFS(VENTAS!$F$5:$F1000,VENTAS!$D$5:$D1000,B614))</f>
        <v/>
      </c>
      <c r="F614" s="189" t="str">
        <f t="shared" si="3"/>
        <v/>
      </c>
      <c r="G614" s="189" t="str">
        <f>IF(B614="","",COUNTIFS(COMPRAS!$E$5:$E1000,B614))</f>
        <v/>
      </c>
      <c r="H614" s="304"/>
      <c r="I614" s="194" t="str">
        <f>IFERROR(IF(B614="","",AVERAGEIFS(VENTAS!$G$5:$G1000,VENTAS!$D$5:$D1000,B614)),0)</f>
        <v/>
      </c>
      <c r="J614" s="194" t="str">
        <f>IFERROR(IF(C614="","",AVERAGEIFS(COMPRAS!$T$5:$T1000,COMPRAS!$E$5:$E1000,B614)),0)</f>
        <v/>
      </c>
      <c r="K614" s="194">
        <f t="shared" si="5"/>
        <v>0</v>
      </c>
      <c r="L614" s="194" t="str">
        <f t="shared" si="6"/>
        <v/>
      </c>
      <c r="M614" s="304" t="str">
        <f t="shared" si="7"/>
        <v/>
      </c>
      <c r="N614" s="194">
        <f t="shared" si="8"/>
        <v>0</v>
      </c>
      <c r="O614" s="194">
        <f t="shared" si="9"/>
        <v>0</v>
      </c>
    </row>
    <row r="615">
      <c r="C615" s="189" t="str">
        <f t="array" ref="C615">IF(B615="","",XLOOKUP(B615,DATOS!D616:D1000,DATOS!C616:C1000,0,0,1))</f>
        <v/>
      </c>
      <c r="D615" s="189" t="str">
        <f>IF(B615="","", SUMIFS(COMPRAS!$G$5:$G1000,COMPRAS!$E$5:$E1000,B615))</f>
        <v/>
      </c>
      <c r="E615" s="189" t="str">
        <f>IF(C615="","", SUMIFS(VENTAS!$F$5:$F1000,VENTAS!$D$5:$D1000,B615))</f>
        <v/>
      </c>
      <c r="F615" s="189" t="str">
        <f t="shared" si="3"/>
        <v/>
      </c>
      <c r="G615" s="189" t="str">
        <f>IF(B615="","",COUNTIFS(COMPRAS!$E$5:$E1000,B615))</f>
        <v/>
      </c>
      <c r="H615" s="304"/>
      <c r="I615" s="194" t="str">
        <f>IFERROR(IF(B615="","",AVERAGEIFS(VENTAS!$G$5:$G1000,VENTAS!$D$5:$D1000,B615)),0)</f>
        <v/>
      </c>
      <c r="J615" s="194" t="str">
        <f>IFERROR(IF(C615="","",AVERAGEIFS(COMPRAS!$T$5:$T1000,COMPRAS!$E$5:$E1000,B615)),0)</f>
        <v/>
      </c>
      <c r="K615" s="194">
        <f t="shared" si="5"/>
        <v>0</v>
      </c>
      <c r="L615" s="194" t="str">
        <f t="shared" si="6"/>
        <v/>
      </c>
      <c r="M615" s="304" t="str">
        <f t="shared" si="7"/>
        <v/>
      </c>
      <c r="N615" s="194">
        <f t="shared" si="8"/>
        <v>0</v>
      </c>
      <c r="O615" s="194">
        <f t="shared" si="9"/>
        <v>0</v>
      </c>
    </row>
    <row r="616">
      <c r="C616" s="189" t="str">
        <f t="array" ref="C616">IF(B616="","",XLOOKUP(B616,DATOS!D617:D1000,DATOS!C617:C1000,0,0,1))</f>
        <v/>
      </c>
      <c r="D616" s="189" t="str">
        <f>IF(B616="","", SUMIFS(COMPRAS!$G$5:$G1000,COMPRAS!$E$5:$E1000,B616))</f>
        <v/>
      </c>
      <c r="E616" s="189" t="str">
        <f>IF(C616="","", SUMIFS(VENTAS!$F$5:$F1000,VENTAS!$D$5:$D1000,B616))</f>
        <v/>
      </c>
      <c r="F616" s="189" t="str">
        <f t="shared" si="3"/>
        <v/>
      </c>
      <c r="G616" s="189" t="str">
        <f>IF(B616="","",COUNTIFS(COMPRAS!$E$5:$E1000,B616))</f>
        <v/>
      </c>
      <c r="H616" s="304"/>
      <c r="I616" s="194" t="str">
        <f>IFERROR(IF(B616="","",AVERAGEIFS(VENTAS!$G$5:$G1000,VENTAS!$D$5:$D1000,B616)),0)</f>
        <v/>
      </c>
      <c r="J616" s="194" t="str">
        <f>IFERROR(IF(C616="","",AVERAGEIFS(COMPRAS!$T$5:$T1000,COMPRAS!$E$5:$E1000,B616)),0)</f>
        <v/>
      </c>
      <c r="K616" s="194">
        <f t="shared" si="5"/>
        <v>0</v>
      </c>
      <c r="L616" s="194" t="str">
        <f t="shared" si="6"/>
        <v/>
      </c>
      <c r="M616" s="304" t="str">
        <f t="shared" si="7"/>
        <v/>
      </c>
      <c r="N616" s="194">
        <f t="shared" si="8"/>
        <v>0</v>
      </c>
      <c r="O616" s="194">
        <f t="shared" si="9"/>
        <v>0</v>
      </c>
    </row>
    <row r="617">
      <c r="C617" s="189" t="str">
        <f t="array" ref="C617">IF(B617="","",XLOOKUP(B617,DATOS!D618:D1000,DATOS!C618:C1000,0,0,1))</f>
        <v/>
      </c>
      <c r="D617" s="189" t="str">
        <f>IF(B617="","", SUMIFS(COMPRAS!$G$5:$G1000,COMPRAS!$E$5:$E1000,B617))</f>
        <v/>
      </c>
      <c r="E617" s="189" t="str">
        <f>IF(C617="","", SUMIFS(VENTAS!$F$5:$F1000,VENTAS!$D$5:$D1000,B617))</f>
        <v/>
      </c>
      <c r="F617" s="189" t="str">
        <f t="shared" si="3"/>
        <v/>
      </c>
      <c r="G617" s="189" t="str">
        <f>IF(B617="","",COUNTIFS(COMPRAS!$E$5:$E1000,B617))</f>
        <v/>
      </c>
      <c r="H617" s="304"/>
      <c r="I617" s="194" t="str">
        <f>IFERROR(IF(B617="","",AVERAGEIFS(VENTAS!$G$5:$G1000,VENTAS!$D$5:$D1000,B617)),0)</f>
        <v/>
      </c>
      <c r="J617" s="194" t="str">
        <f>IFERROR(IF(C617="","",AVERAGEIFS(COMPRAS!$T$5:$T1000,COMPRAS!$E$5:$E1000,B617)),0)</f>
        <v/>
      </c>
      <c r="K617" s="194">
        <f t="shared" si="5"/>
        <v>0</v>
      </c>
      <c r="L617" s="194" t="str">
        <f t="shared" si="6"/>
        <v/>
      </c>
      <c r="M617" s="304" t="str">
        <f t="shared" si="7"/>
        <v/>
      </c>
      <c r="N617" s="194">
        <f t="shared" si="8"/>
        <v>0</v>
      </c>
      <c r="O617" s="194">
        <f t="shared" si="9"/>
        <v>0</v>
      </c>
    </row>
    <row r="618">
      <c r="C618" s="189" t="str">
        <f t="array" ref="C618">IF(B618="","",XLOOKUP(B618,DATOS!D619:D1000,DATOS!C619:C1000,0,0,1))</f>
        <v/>
      </c>
      <c r="D618" s="189" t="str">
        <f>IF(B618="","", SUMIFS(COMPRAS!$G$5:$G1000,COMPRAS!$E$5:$E1000,B618))</f>
        <v/>
      </c>
      <c r="E618" s="189" t="str">
        <f>IF(C618="","", SUMIFS(VENTAS!$F$5:$F1000,VENTAS!$D$5:$D1000,B618))</f>
        <v/>
      </c>
      <c r="F618" s="189" t="str">
        <f t="shared" si="3"/>
        <v/>
      </c>
      <c r="G618" s="189" t="str">
        <f>IF(B618="","",COUNTIFS(COMPRAS!$E$5:$E1000,B618))</f>
        <v/>
      </c>
      <c r="H618" s="304"/>
      <c r="I618" s="194" t="str">
        <f>IFERROR(IF(B618="","",AVERAGEIFS(VENTAS!$G$5:$G1000,VENTAS!$D$5:$D1000,B618)),0)</f>
        <v/>
      </c>
      <c r="J618" s="194" t="str">
        <f>IFERROR(IF(C618="","",AVERAGEIFS(COMPRAS!$T$5:$T1000,COMPRAS!$E$5:$E1000,B618)),0)</f>
        <v/>
      </c>
      <c r="K618" s="194">
        <f t="shared" si="5"/>
        <v>0</v>
      </c>
      <c r="L618" s="194" t="str">
        <f t="shared" si="6"/>
        <v/>
      </c>
      <c r="M618" s="304" t="str">
        <f t="shared" si="7"/>
        <v/>
      </c>
      <c r="N618" s="194">
        <f t="shared" si="8"/>
        <v>0</v>
      </c>
      <c r="O618" s="194">
        <f t="shared" si="9"/>
        <v>0</v>
      </c>
    </row>
    <row r="619">
      <c r="C619" s="189" t="str">
        <f t="array" ref="C619">IF(B619="","",XLOOKUP(B619,DATOS!D620:D1000,DATOS!C620:C1000,0,0,1))</f>
        <v/>
      </c>
      <c r="D619" s="189" t="str">
        <f>IF(B619="","", SUMIFS(COMPRAS!$G$5:$G1000,COMPRAS!$E$5:$E1000,B619))</f>
        <v/>
      </c>
      <c r="E619" s="189" t="str">
        <f>IF(C619="","", SUMIFS(VENTAS!$F$5:$F1000,VENTAS!$D$5:$D1000,B619))</f>
        <v/>
      </c>
      <c r="F619" s="189" t="str">
        <f t="shared" si="3"/>
        <v/>
      </c>
      <c r="G619" s="189" t="str">
        <f>IF(B619="","",COUNTIFS(COMPRAS!$E$5:$E1000,B619))</f>
        <v/>
      </c>
      <c r="H619" s="304"/>
      <c r="I619" s="194" t="str">
        <f>IFERROR(IF(B619="","",AVERAGEIFS(VENTAS!$G$5:$G1000,VENTAS!$D$5:$D1000,B619)),0)</f>
        <v/>
      </c>
      <c r="J619" s="194" t="str">
        <f>IFERROR(IF(C619="","",AVERAGEIFS(COMPRAS!$T$5:$T1000,COMPRAS!$E$5:$E1000,B619)),0)</f>
        <v/>
      </c>
      <c r="K619" s="194">
        <f t="shared" si="5"/>
        <v>0</v>
      </c>
      <c r="L619" s="194" t="str">
        <f t="shared" si="6"/>
        <v/>
      </c>
      <c r="M619" s="304" t="str">
        <f t="shared" si="7"/>
        <v/>
      </c>
      <c r="N619" s="194">
        <f t="shared" si="8"/>
        <v>0</v>
      </c>
      <c r="O619" s="194">
        <f t="shared" si="9"/>
        <v>0</v>
      </c>
    </row>
    <row r="620">
      <c r="C620" s="189" t="str">
        <f t="array" ref="C620">IF(B620="","",XLOOKUP(B620,DATOS!D621:D1000,DATOS!C621:C1000,0,0,1))</f>
        <v/>
      </c>
      <c r="D620" s="189" t="str">
        <f>IF(B620="","", SUMIFS(COMPRAS!$G$5:$G1000,COMPRAS!$E$5:$E1000,B620))</f>
        <v/>
      </c>
      <c r="E620" s="189" t="str">
        <f>IF(C620="","", SUMIFS(VENTAS!$F$5:$F1000,VENTAS!$D$5:$D1000,B620))</f>
        <v/>
      </c>
      <c r="F620" s="189" t="str">
        <f t="shared" si="3"/>
        <v/>
      </c>
      <c r="G620" s="189" t="str">
        <f>IF(B620="","",COUNTIFS(COMPRAS!$E$5:$E1000,B620))</f>
        <v/>
      </c>
      <c r="H620" s="304"/>
      <c r="I620" s="194" t="str">
        <f>IFERROR(IF(B620="","",AVERAGEIFS(VENTAS!$G$5:$G1000,VENTAS!$D$5:$D1000,B620)),0)</f>
        <v/>
      </c>
      <c r="J620" s="194" t="str">
        <f>IFERROR(IF(C620="","",AVERAGEIFS(COMPRAS!$T$5:$T1000,COMPRAS!$E$5:$E1000,B620)),0)</f>
        <v/>
      </c>
      <c r="K620" s="194">
        <f t="shared" si="5"/>
        <v>0</v>
      </c>
      <c r="L620" s="194" t="str">
        <f t="shared" si="6"/>
        <v/>
      </c>
      <c r="M620" s="304" t="str">
        <f t="shared" si="7"/>
        <v/>
      </c>
      <c r="N620" s="194">
        <f t="shared" si="8"/>
        <v>0</v>
      </c>
      <c r="O620" s="194">
        <f t="shared" si="9"/>
        <v>0</v>
      </c>
    </row>
    <row r="621">
      <c r="C621" s="189" t="str">
        <f t="array" ref="C621">IF(B621="","",XLOOKUP(B621,DATOS!D622:D1000,DATOS!C622:C1000,0,0,1))</f>
        <v/>
      </c>
      <c r="D621" s="189" t="str">
        <f>IF(B621="","", SUMIFS(COMPRAS!$G$5:$G1000,COMPRAS!$E$5:$E1000,B621))</f>
        <v/>
      </c>
      <c r="E621" s="189" t="str">
        <f>IF(C621="","", SUMIFS(VENTAS!$F$5:$F1000,VENTAS!$D$5:$D1000,B621))</f>
        <v/>
      </c>
      <c r="F621" s="189" t="str">
        <f t="shared" si="3"/>
        <v/>
      </c>
      <c r="G621" s="189" t="str">
        <f>IF(B621="","",COUNTIFS(COMPRAS!$E$5:$E1000,B621))</f>
        <v/>
      </c>
      <c r="H621" s="304"/>
      <c r="I621" s="194" t="str">
        <f>IFERROR(IF(B621="","",AVERAGEIFS(VENTAS!$G$5:$G1000,VENTAS!$D$5:$D1000,B621)),0)</f>
        <v/>
      </c>
      <c r="J621" s="194" t="str">
        <f>IFERROR(IF(C621="","",AVERAGEIFS(COMPRAS!$T$5:$T1000,COMPRAS!$E$5:$E1000,B621)),0)</f>
        <v/>
      </c>
      <c r="K621" s="194">
        <f t="shared" si="5"/>
        <v>0</v>
      </c>
      <c r="L621" s="194" t="str">
        <f t="shared" si="6"/>
        <v/>
      </c>
      <c r="M621" s="304" t="str">
        <f t="shared" si="7"/>
        <v/>
      </c>
      <c r="N621" s="194">
        <f t="shared" si="8"/>
        <v>0</v>
      </c>
      <c r="O621" s="194">
        <f t="shared" si="9"/>
        <v>0</v>
      </c>
    </row>
    <row r="622">
      <c r="C622" s="189" t="str">
        <f t="array" ref="C622">IF(B622="","",XLOOKUP(B622,DATOS!D623:D1000,DATOS!C623:C1000,0,0,1))</f>
        <v/>
      </c>
      <c r="D622" s="189" t="str">
        <f>IF(B622="","", SUMIFS(COMPRAS!$G$5:$G1000,COMPRAS!$E$5:$E1000,B622))</f>
        <v/>
      </c>
      <c r="E622" s="189" t="str">
        <f>IF(C622="","", SUMIFS(VENTAS!$F$5:$F1000,VENTAS!$D$5:$D1000,B622))</f>
        <v/>
      </c>
      <c r="F622" s="189" t="str">
        <f t="shared" si="3"/>
        <v/>
      </c>
      <c r="G622" s="189" t="str">
        <f>IF(B622="","",COUNTIFS(COMPRAS!$E$5:$E1000,B622))</f>
        <v/>
      </c>
      <c r="H622" s="304"/>
      <c r="I622" s="194" t="str">
        <f>IFERROR(IF(B622="","",AVERAGEIFS(VENTAS!$G$5:$G1000,VENTAS!$D$5:$D1000,B622)),0)</f>
        <v/>
      </c>
      <c r="J622" s="194" t="str">
        <f>IFERROR(IF(C622="","",AVERAGEIFS(COMPRAS!$T$5:$T1000,COMPRAS!$E$5:$E1000,B622)),0)</f>
        <v/>
      </c>
      <c r="K622" s="194">
        <f t="shared" si="5"/>
        <v>0</v>
      </c>
      <c r="L622" s="194" t="str">
        <f t="shared" si="6"/>
        <v/>
      </c>
      <c r="M622" s="304" t="str">
        <f t="shared" si="7"/>
        <v/>
      </c>
      <c r="N622" s="194">
        <f t="shared" si="8"/>
        <v>0</v>
      </c>
      <c r="O622" s="194">
        <f t="shared" si="9"/>
        <v>0</v>
      </c>
    </row>
    <row r="623">
      <c r="C623" s="189" t="str">
        <f t="array" ref="C623">IF(B623="","",XLOOKUP(B623,DATOS!D624:D1000,DATOS!C624:C1000,0,0,1))</f>
        <v/>
      </c>
      <c r="D623" s="189" t="str">
        <f>IF(B623="","", SUMIFS(COMPRAS!$G$5:$G1000,COMPRAS!$E$5:$E1000,B623))</f>
        <v/>
      </c>
      <c r="E623" s="189" t="str">
        <f>IF(C623="","", SUMIFS(VENTAS!$F$5:$F1000,VENTAS!$D$5:$D1000,B623))</f>
        <v/>
      </c>
      <c r="F623" s="189" t="str">
        <f t="shared" si="3"/>
        <v/>
      </c>
      <c r="G623" s="189" t="str">
        <f>IF(B623="","",COUNTIFS(COMPRAS!$E$5:$E1000,B623))</f>
        <v/>
      </c>
      <c r="H623" s="304"/>
      <c r="I623" s="194" t="str">
        <f>IFERROR(IF(B623="","",AVERAGEIFS(VENTAS!$G$5:$G1000,VENTAS!$D$5:$D1000,B623)),0)</f>
        <v/>
      </c>
      <c r="J623" s="194" t="str">
        <f>IFERROR(IF(C623="","",AVERAGEIFS(COMPRAS!$T$5:$T1000,COMPRAS!$E$5:$E1000,B623)),0)</f>
        <v/>
      </c>
      <c r="K623" s="194">
        <f t="shared" si="5"/>
        <v>0</v>
      </c>
      <c r="L623" s="194" t="str">
        <f t="shared" si="6"/>
        <v/>
      </c>
      <c r="M623" s="304" t="str">
        <f t="shared" si="7"/>
        <v/>
      </c>
      <c r="N623" s="194">
        <f t="shared" si="8"/>
        <v>0</v>
      </c>
      <c r="O623" s="194">
        <f t="shared" si="9"/>
        <v>0</v>
      </c>
    </row>
    <row r="624">
      <c r="C624" s="189" t="str">
        <f t="array" ref="C624">IF(B624="","",XLOOKUP(B624,DATOS!D625:D1000,DATOS!C625:C1000,0,0,1))</f>
        <v/>
      </c>
      <c r="D624" s="189" t="str">
        <f>IF(B624="","", SUMIFS(COMPRAS!$G$5:$G1000,COMPRAS!$E$5:$E1000,B624))</f>
        <v/>
      </c>
      <c r="E624" s="189" t="str">
        <f>IF(C624="","", SUMIFS(VENTAS!$F$5:$F1000,VENTAS!$D$5:$D1000,B624))</f>
        <v/>
      </c>
      <c r="F624" s="189" t="str">
        <f t="shared" si="3"/>
        <v/>
      </c>
      <c r="G624" s="189" t="str">
        <f>IF(B624="","",COUNTIFS(COMPRAS!$E$5:$E1000,B624))</f>
        <v/>
      </c>
      <c r="H624" s="304"/>
      <c r="I624" s="194" t="str">
        <f>IFERROR(IF(B624="","",AVERAGEIFS(VENTAS!$G$5:$G1000,VENTAS!$D$5:$D1000,B624)),0)</f>
        <v/>
      </c>
      <c r="J624" s="194" t="str">
        <f>IFERROR(IF(C624="","",AVERAGEIFS(COMPRAS!$T$5:$T1000,COMPRAS!$E$5:$E1000,B624)),0)</f>
        <v/>
      </c>
      <c r="K624" s="194">
        <f t="shared" si="5"/>
        <v>0</v>
      </c>
      <c r="L624" s="194" t="str">
        <f t="shared" si="6"/>
        <v/>
      </c>
      <c r="M624" s="304" t="str">
        <f t="shared" si="7"/>
        <v/>
      </c>
      <c r="N624" s="194">
        <f t="shared" si="8"/>
        <v>0</v>
      </c>
      <c r="O624" s="194">
        <f t="shared" si="9"/>
        <v>0</v>
      </c>
    </row>
    <row r="625">
      <c r="C625" s="189" t="str">
        <f t="array" ref="C625">IF(B625="","",XLOOKUP(B625,DATOS!D626:D1000,DATOS!C626:C1000,0,0,1))</f>
        <v/>
      </c>
      <c r="D625" s="189" t="str">
        <f>IF(B625="","", SUMIFS(COMPRAS!$G$5:$G1000,COMPRAS!$E$5:$E1000,B625))</f>
        <v/>
      </c>
      <c r="E625" s="189" t="str">
        <f>IF(C625="","", SUMIFS(VENTAS!$F$5:$F1000,VENTAS!$D$5:$D1000,B625))</f>
        <v/>
      </c>
      <c r="F625" s="189" t="str">
        <f t="shared" si="3"/>
        <v/>
      </c>
      <c r="G625" s="189" t="str">
        <f>IF(B625="","",COUNTIFS(COMPRAS!$E$5:$E1000,B625))</f>
        <v/>
      </c>
      <c r="H625" s="304"/>
      <c r="I625" s="194" t="str">
        <f>IFERROR(IF(B625="","",AVERAGEIFS(VENTAS!$G$5:$G1000,VENTAS!$D$5:$D1000,B625)),0)</f>
        <v/>
      </c>
      <c r="J625" s="194" t="str">
        <f>IFERROR(IF(C625="","",AVERAGEIFS(COMPRAS!$T$5:$T1000,COMPRAS!$E$5:$E1000,B625)),0)</f>
        <v/>
      </c>
      <c r="K625" s="194">
        <f t="shared" si="5"/>
        <v>0</v>
      </c>
      <c r="L625" s="194" t="str">
        <f t="shared" si="6"/>
        <v/>
      </c>
      <c r="M625" s="304" t="str">
        <f t="shared" si="7"/>
        <v/>
      </c>
      <c r="N625" s="194">
        <f t="shared" si="8"/>
        <v>0</v>
      </c>
      <c r="O625" s="194">
        <f t="shared" si="9"/>
        <v>0</v>
      </c>
    </row>
    <row r="626">
      <c r="C626" s="189" t="str">
        <f t="array" ref="C626">IF(B626="","",XLOOKUP(B626,DATOS!D627:D1000,DATOS!C627:C1000,0,0,1))</f>
        <v/>
      </c>
      <c r="D626" s="189" t="str">
        <f>IF(B626="","", SUMIFS(COMPRAS!$G$5:$G1000,COMPRAS!$E$5:$E1000,B626))</f>
        <v/>
      </c>
      <c r="E626" s="189" t="str">
        <f>IF(C626="","", SUMIFS(VENTAS!$F$5:$F1000,VENTAS!$D$5:$D1000,B626))</f>
        <v/>
      </c>
      <c r="F626" s="189" t="str">
        <f t="shared" si="3"/>
        <v/>
      </c>
      <c r="G626" s="189" t="str">
        <f>IF(B626="","",COUNTIFS(COMPRAS!$E$5:$E1000,B626))</f>
        <v/>
      </c>
      <c r="H626" s="304"/>
      <c r="I626" s="194" t="str">
        <f>IFERROR(IF(B626="","",AVERAGEIFS(VENTAS!$G$5:$G1000,VENTAS!$D$5:$D1000,B626)),0)</f>
        <v/>
      </c>
      <c r="J626" s="194" t="str">
        <f>IFERROR(IF(C626="","",AVERAGEIFS(COMPRAS!$T$5:$T1000,COMPRAS!$E$5:$E1000,B626)),0)</f>
        <v/>
      </c>
      <c r="K626" s="194">
        <f t="shared" si="5"/>
        <v>0</v>
      </c>
      <c r="L626" s="194" t="str">
        <f t="shared" si="6"/>
        <v/>
      </c>
      <c r="M626" s="304" t="str">
        <f t="shared" si="7"/>
        <v/>
      </c>
      <c r="N626" s="194">
        <f t="shared" si="8"/>
        <v>0</v>
      </c>
      <c r="O626" s="194">
        <f t="shared" si="9"/>
        <v>0</v>
      </c>
    </row>
    <row r="627">
      <c r="C627" s="189" t="str">
        <f t="array" ref="C627">IF(B627="","",XLOOKUP(B627,DATOS!D628:D1000,DATOS!C628:C1000,0,0,1))</f>
        <v/>
      </c>
      <c r="D627" s="189" t="str">
        <f>IF(B627="","", SUMIFS(COMPRAS!$G$5:$G1000,COMPRAS!$E$5:$E1000,B627))</f>
        <v/>
      </c>
      <c r="E627" s="189" t="str">
        <f>IF(C627="","", SUMIFS(VENTAS!$F$5:$F1000,VENTAS!$D$5:$D1000,B627))</f>
        <v/>
      </c>
      <c r="F627" s="189" t="str">
        <f t="shared" si="3"/>
        <v/>
      </c>
      <c r="G627" s="189" t="str">
        <f>IF(B627="","",COUNTIFS(COMPRAS!$E$5:$E1000,B627))</f>
        <v/>
      </c>
      <c r="H627" s="304"/>
      <c r="I627" s="194" t="str">
        <f>IFERROR(IF(B627="","",AVERAGEIFS(VENTAS!$G$5:$G1000,VENTAS!$D$5:$D1000,B627)),0)</f>
        <v/>
      </c>
      <c r="J627" s="194" t="str">
        <f>IFERROR(IF(C627="","",AVERAGEIFS(COMPRAS!$T$5:$T1000,COMPRAS!$E$5:$E1000,B627)),0)</f>
        <v/>
      </c>
      <c r="K627" s="194">
        <f t="shared" si="5"/>
        <v>0</v>
      </c>
      <c r="L627" s="194" t="str">
        <f t="shared" si="6"/>
        <v/>
      </c>
      <c r="M627" s="304" t="str">
        <f t="shared" si="7"/>
        <v/>
      </c>
      <c r="N627" s="194">
        <f t="shared" si="8"/>
        <v>0</v>
      </c>
      <c r="O627" s="194">
        <f t="shared" si="9"/>
        <v>0</v>
      </c>
    </row>
    <row r="628">
      <c r="C628" s="189" t="str">
        <f t="array" ref="C628">IF(B628="","",XLOOKUP(B628,DATOS!D629:D1000,DATOS!C629:C1000,0,0,1))</f>
        <v/>
      </c>
      <c r="D628" s="189" t="str">
        <f>IF(B628="","", SUMIFS(COMPRAS!$G$5:$G1000,COMPRAS!$E$5:$E1000,B628))</f>
        <v/>
      </c>
      <c r="E628" s="189" t="str">
        <f>IF(C628="","", SUMIFS(VENTAS!$F$5:$F1000,VENTAS!$D$5:$D1000,B628))</f>
        <v/>
      </c>
      <c r="F628" s="189" t="str">
        <f t="shared" si="3"/>
        <v/>
      </c>
      <c r="G628" s="189" t="str">
        <f>IF(B628="","",COUNTIFS(COMPRAS!$E$5:$E1000,B628))</f>
        <v/>
      </c>
      <c r="H628" s="304"/>
      <c r="I628" s="194" t="str">
        <f>IFERROR(IF(B628="","",AVERAGEIFS(VENTAS!$G$5:$G1000,VENTAS!$D$5:$D1000,B628)),0)</f>
        <v/>
      </c>
      <c r="J628" s="194" t="str">
        <f>IFERROR(IF(C628="","",AVERAGEIFS(COMPRAS!$T$5:$T1000,COMPRAS!$E$5:$E1000,B628)),0)</f>
        <v/>
      </c>
      <c r="K628" s="194">
        <f t="shared" si="5"/>
        <v>0</v>
      </c>
      <c r="L628" s="194" t="str">
        <f t="shared" si="6"/>
        <v/>
      </c>
      <c r="M628" s="304" t="str">
        <f t="shared" si="7"/>
        <v/>
      </c>
      <c r="N628" s="194">
        <f t="shared" si="8"/>
        <v>0</v>
      </c>
      <c r="O628" s="194">
        <f t="shared" si="9"/>
        <v>0</v>
      </c>
    </row>
    <row r="629">
      <c r="C629" s="189" t="str">
        <f t="array" ref="C629">IF(B629="","",XLOOKUP(B629,DATOS!D630:D1000,DATOS!C630:C1000,0,0,1))</f>
        <v/>
      </c>
      <c r="D629" s="189" t="str">
        <f>IF(B629="","", SUMIFS(COMPRAS!$G$5:$G1000,COMPRAS!$E$5:$E1000,B629))</f>
        <v/>
      </c>
      <c r="E629" s="189" t="str">
        <f>IF(C629="","", SUMIFS(VENTAS!$F$5:$F1000,VENTAS!$D$5:$D1000,B629))</f>
        <v/>
      </c>
      <c r="F629" s="189" t="str">
        <f t="shared" si="3"/>
        <v/>
      </c>
      <c r="G629" s="189" t="str">
        <f>IF(B629="","",COUNTIFS(COMPRAS!$E$5:$E1000,B629))</f>
        <v/>
      </c>
      <c r="H629" s="304"/>
      <c r="I629" s="194" t="str">
        <f>IFERROR(IF(B629="","",AVERAGEIFS(VENTAS!$G$5:$G1000,VENTAS!$D$5:$D1000,B629)),0)</f>
        <v/>
      </c>
      <c r="J629" s="194" t="str">
        <f>IFERROR(IF(C629="","",AVERAGEIFS(COMPRAS!$T$5:$T1000,COMPRAS!$E$5:$E1000,B629)),0)</f>
        <v/>
      </c>
      <c r="K629" s="194">
        <f t="shared" si="5"/>
        <v>0</v>
      </c>
      <c r="L629" s="194" t="str">
        <f t="shared" si="6"/>
        <v/>
      </c>
      <c r="M629" s="304" t="str">
        <f t="shared" si="7"/>
        <v/>
      </c>
      <c r="N629" s="194">
        <f t="shared" si="8"/>
        <v>0</v>
      </c>
      <c r="O629" s="194">
        <f t="shared" si="9"/>
        <v>0</v>
      </c>
    </row>
    <row r="630">
      <c r="C630" s="189" t="str">
        <f t="array" ref="C630">IF(B630="","",XLOOKUP(B630,DATOS!D631:D1000,DATOS!C631:C1000,0,0,1))</f>
        <v/>
      </c>
      <c r="D630" s="189" t="str">
        <f>IF(B630="","", SUMIFS(COMPRAS!$G$5:$G1000,COMPRAS!$E$5:$E1000,B630))</f>
        <v/>
      </c>
      <c r="E630" s="189" t="str">
        <f>IF(C630="","", SUMIFS(VENTAS!$F$5:$F1000,VENTAS!$D$5:$D1000,B630))</f>
        <v/>
      </c>
      <c r="F630" s="189" t="str">
        <f t="shared" si="3"/>
        <v/>
      </c>
      <c r="G630" s="189" t="str">
        <f>IF(B630="","",COUNTIFS(COMPRAS!$E$5:$E1000,B630))</f>
        <v/>
      </c>
      <c r="H630" s="304"/>
      <c r="I630" s="194" t="str">
        <f>IFERROR(IF(B630="","",AVERAGEIFS(VENTAS!$G$5:$G1000,VENTAS!$D$5:$D1000,B630)),0)</f>
        <v/>
      </c>
      <c r="J630" s="194" t="str">
        <f>IFERROR(IF(C630="","",AVERAGEIFS(COMPRAS!$T$5:$T1000,COMPRAS!$E$5:$E1000,B630)),0)</f>
        <v/>
      </c>
      <c r="K630" s="194">
        <f t="shared" si="5"/>
        <v>0</v>
      </c>
      <c r="L630" s="194" t="str">
        <f t="shared" si="6"/>
        <v/>
      </c>
      <c r="M630" s="304" t="str">
        <f t="shared" si="7"/>
        <v/>
      </c>
      <c r="N630" s="194">
        <f t="shared" si="8"/>
        <v>0</v>
      </c>
      <c r="O630" s="194">
        <f t="shared" si="9"/>
        <v>0</v>
      </c>
    </row>
    <row r="631">
      <c r="C631" s="189" t="str">
        <f t="array" ref="C631">IF(B631="","",XLOOKUP(B631,DATOS!D632:D1000,DATOS!C632:C1000,0,0,1))</f>
        <v/>
      </c>
      <c r="D631" s="189" t="str">
        <f>IF(B631="","", SUMIFS(COMPRAS!$G$5:$G1000,COMPRAS!$E$5:$E1000,B631))</f>
        <v/>
      </c>
      <c r="E631" s="189" t="str">
        <f>IF(C631="","", SUMIFS(VENTAS!$F$5:$F1000,VENTAS!$D$5:$D1000,B631))</f>
        <v/>
      </c>
      <c r="F631" s="189" t="str">
        <f t="shared" si="3"/>
        <v/>
      </c>
      <c r="G631" s="189" t="str">
        <f>IF(B631="","",COUNTIFS(COMPRAS!$E$5:$E1000,B631))</f>
        <v/>
      </c>
      <c r="H631" s="304"/>
      <c r="I631" s="194" t="str">
        <f>IFERROR(IF(B631="","",AVERAGEIFS(VENTAS!$G$5:$G1000,VENTAS!$D$5:$D1000,B631)),0)</f>
        <v/>
      </c>
      <c r="J631" s="194" t="str">
        <f>IFERROR(IF(C631="","",AVERAGEIFS(COMPRAS!$T$5:$T1000,COMPRAS!$E$5:$E1000,B631)),0)</f>
        <v/>
      </c>
      <c r="K631" s="194">
        <f t="shared" si="5"/>
        <v>0</v>
      </c>
      <c r="L631" s="194" t="str">
        <f t="shared" si="6"/>
        <v/>
      </c>
      <c r="M631" s="304" t="str">
        <f t="shared" si="7"/>
        <v/>
      </c>
      <c r="N631" s="194">
        <f t="shared" si="8"/>
        <v>0</v>
      </c>
      <c r="O631" s="194">
        <f t="shared" si="9"/>
        <v>0</v>
      </c>
    </row>
    <row r="632">
      <c r="C632" s="189" t="str">
        <f t="array" ref="C632">IF(B632="","",XLOOKUP(B632,DATOS!D633:D1000,DATOS!C633:C1000,0,0,1))</f>
        <v/>
      </c>
      <c r="D632" s="189" t="str">
        <f>IF(B632="","", SUMIFS(COMPRAS!$G$5:$G1000,COMPRAS!$E$5:$E1000,B632))</f>
        <v/>
      </c>
      <c r="E632" s="189" t="str">
        <f>IF(C632="","", SUMIFS(VENTAS!$F$5:$F1000,VENTAS!$D$5:$D1000,B632))</f>
        <v/>
      </c>
      <c r="F632" s="189" t="str">
        <f t="shared" si="3"/>
        <v/>
      </c>
      <c r="G632" s="189" t="str">
        <f>IF(B632="","",COUNTIFS(COMPRAS!$E$5:$E1000,B632))</f>
        <v/>
      </c>
      <c r="H632" s="304"/>
      <c r="I632" s="194" t="str">
        <f>IFERROR(IF(B632="","",AVERAGEIFS(VENTAS!$G$5:$G1000,VENTAS!$D$5:$D1000,B632)),0)</f>
        <v/>
      </c>
      <c r="J632" s="194" t="str">
        <f>IFERROR(IF(C632="","",AVERAGEIFS(COMPRAS!$T$5:$T1000,COMPRAS!$E$5:$E1000,B632)),0)</f>
        <v/>
      </c>
      <c r="K632" s="194">
        <f t="shared" si="5"/>
        <v>0</v>
      </c>
      <c r="L632" s="194" t="str">
        <f t="shared" si="6"/>
        <v/>
      </c>
      <c r="M632" s="304" t="str">
        <f t="shared" si="7"/>
        <v/>
      </c>
      <c r="N632" s="194">
        <f t="shared" si="8"/>
        <v>0</v>
      </c>
      <c r="O632" s="194">
        <f t="shared" si="9"/>
        <v>0</v>
      </c>
    </row>
    <row r="633">
      <c r="C633" s="189" t="str">
        <f t="array" ref="C633">IF(B633="","",XLOOKUP(B633,DATOS!D634:D1000,DATOS!C634:C1000,0,0,1))</f>
        <v/>
      </c>
      <c r="D633" s="189" t="str">
        <f>IF(B633="","", SUMIFS(COMPRAS!$G$5:$G1000,COMPRAS!$E$5:$E1000,B633))</f>
        <v/>
      </c>
      <c r="E633" s="189" t="str">
        <f>IF(C633="","", SUMIFS(VENTAS!$F$5:$F1000,VENTAS!$D$5:$D1000,B633))</f>
        <v/>
      </c>
      <c r="F633" s="189" t="str">
        <f t="shared" si="3"/>
        <v/>
      </c>
      <c r="G633" s="189" t="str">
        <f>IF(B633="","",COUNTIFS(COMPRAS!$E$5:$E1000,B633))</f>
        <v/>
      </c>
      <c r="H633" s="304"/>
      <c r="I633" s="194" t="str">
        <f>IFERROR(IF(B633="","",AVERAGEIFS(VENTAS!$G$5:$G1000,VENTAS!$D$5:$D1000,B633)),0)</f>
        <v/>
      </c>
      <c r="J633" s="194" t="str">
        <f>IFERROR(IF(C633="","",AVERAGEIFS(COMPRAS!$T$5:$T1000,COMPRAS!$E$5:$E1000,B633)),0)</f>
        <v/>
      </c>
      <c r="K633" s="194">
        <f t="shared" si="5"/>
        <v>0</v>
      </c>
      <c r="L633" s="194" t="str">
        <f t="shared" si="6"/>
        <v/>
      </c>
      <c r="M633" s="304" t="str">
        <f t="shared" si="7"/>
        <v/>
      </c>
      <c r="N633" s="194">
        <f t="shared" si="8"/>
        <v>0</v>
      </c>
      <c r="O633" s="194">
        <f t="shared" si="9"/>
        <v>0</v>
      </c>
    </row>
    <row r="634">
      <c r="C634" s="189" t="str">
        <f t="array" ref="C634">IF(B634="","",XLOOKUP(B634,DATOS!D635:D1000,DATOS!C635:C1000,0,0,1))</f>
        <v/>
      </c>
      <c r="D634" s="189" t="str">
        <f>IF(B634="","", SUMIFS(COMPRAS!$G$5:$G1000,COMPRAS!$E$5:$E1000,B634))</f>
        <v/>
      </c>
      <c r="E634" s="189" t="str">
        <f>IF(C634="","", SUMIFS(VENTAS!$F$5:$F1000,VENTAS!$D$5:$D1000,B634))</f>
        <v/>
      </c>
      <c r="F634" s="189" t="str">
        <f t="shared" si="3"/>
        <v/>
      </c>
      <c r="G634" s="189" t="str">
        <f>IF(B634="","",COUNTIFS(COMPRAS!$E$5:$E1000,B634))</f>
        <v/>
      </c>
      <c r="H634" s="304"/>
      <c r="I634" s="194" t="str">
        <f>IFERROR(IF(B634="","",AVERAGEIFS(VENTAS!$G$5:$G1000,VENTAS!$D$5:$D1000,B634)),0)</f>
        <v/>
      </c>
      <c r="J634" s="194" t="str">
        <f>IFERROR(IF(C634="","",AVERAGEIFS(COMPRAS!$T$5:$T1000,COMPRAS!$E$5:$E1000,B634)),0)</f>
        <v/>
      </c>
      <c r="K634" s="194">
        <f t="shared" si="5"/>
        <v>0</v>
      </c>
      <c r="L634" s="194" t="str">
        <f t="shared" si="6"/>
        <v/>
      </c>
      <c r="M634" s="304" t="str">
        <f t="shared" si="7"/>
        <v/>
      </c>
      <c r="N634" s="194">
        <f t="shared" si="8"/>
        <v>0</v>
      </c>
      <c r="O634" s="194">
        <f t="shared" si="9"/>
        <v>0</v>
      </c>
    </row>
    <row r="635">
      <c r="C635" s="189" t="str">
        <f t="array" ref="C635">IF(B635="","",XLOOKUP(B635,DATOS!D636:D1000,DATOS!C636:C1000,0,0,1))</f>
        <v/>
      </c>
      <c r="D635" s="189" t="str">
        <f>IF(B635="","", SUMIFS(COMPRAS!$G$5:$G1000,COMPRAS!$E$5:$E1000,B635))</f>
        <v/>
      </c>
      <c r="E635" s="189" t="str">
        <f>IF(C635="","", SUMIFS(VENTAS!$F$5:$F1000,VENTAS!$D$5:$D1000,B635))</f>
        <v/>
      </c>
      <c r="F635" s="189" t="str">
        <f t="shared" si="3"/>
        <v/>
      </c>
      <c r="G635" s="189" t="str">
        <f>IF(B635="","",COUNTIFS(COMPRAS!$E$5:$E1000,B635))</f>
        <v/>
      </c>
      <c r="H635" s="304"/>
      <c r="I635" s="194" t="str">
        <f>IFERROR(IF(B635="","",AVERAGEIFS(VENTAS!$G$5:$G1000,VENTAS!$D$5:$D1000,B635)),0)</f>
        <v/>
      </c>
      <c r="J635" s="194" t="str">
        <f>IFERROR(IF(C635="","",AVERAGEIFS(COMPRAS!$T$5:$T1000,COMPRAS!$E$5:$E1000,B635)),0)</f>
        <v/>
      </c>
      <c r="K635" s="194">
        <f t="shared" si="5"/>
        <v>0</v>
      </c>
      <c r="L635" s="194" t="str">
        <f t="shared" si="6"/>
        <v/>
      </c>
      <c r="M635" s="304" t="str">
        <f t="shared" si="7"/>
        <v/>
      </c>
      <c r="N635" s="194">
        <f t="shared" si="8"/>
        <v>0</v>
      </c>
      <c r="O635" s="194">
        <f t="shared" si="9"/>
        <v>0</v>
      </c>
    </row>
    <row r="636">
      <c r="C636" s="189" t="str">
        <f t="array" ref="C636">IF(B636="","",XLOOKUP(B636,DATOS!D637:D1000,DATOS!C637:C1000,0,0,1))</f>
        <v/>
      </c>
      <c r="D636" s="189" t="str">
        <f>IF(B636="","", SUMIFS(COMPRAS!$G$5:$G1000,COMPRAS!$E$5:$E1000,B636))</f>
        <v/>
      </c>
      <c r="E636" s="189" t="str">
        <f>IF(C636="","", SUMIFS(VENTAS!$F$5:$F1000,VENTAS!$D$5:$D1000,B636))</f>
        <v/>
      </c>
      <c r="F636" s="189" t="str">
        <f t="shared" si="3"/>
        <v/>
      </c>
      <c r="G636" s="189" t="str">
        <f>IF(B636="","",COUNTIFS(COMPRAS!$E$5:$E1000,B636))</f>
        <v/>
      </c>
      <c r="H636" s="304"/>
      <c r="I636" s="194" t="str">
        <f>IFERROR(IF(B636="","",AVERAGEIFS(VENTAS!$G$5:$G1000,VENTAS!$D$5:$D1000,B636)),0)</f>
        <v/>
      </c>
      <c r="J636" s="194" t="str">
        <f>IFERROR(IF(C636="","",AVERAGEIFS(COMPRAS!$T$5:$T1000,COMPRAS!$E$5:$E1000,B636)),0)</f>
        <v/>
      </c>
      <c r="K636" s="194">
        <f t="shared" si="5"/>
        <v>0</v>
      </c>
      <c r="L636" s="194" t="str">
        <f t="shared" si="6"/>
        <v/>
      </c>
      <c r="M636" s="304" t="str">
        <f t="shared" si="7"/>
        <v/>
      </c>
      <c r="N636" s="194">
        <f t="shared" si="8"/>
        <v>0</v>
      </c>
      <c r="O636" s="194">
        <f t="shared" si="9"/>
        <v>0</v>
      </c>
    </row>
    <row r="637">
      <c r="C637" s="189" t="str">
        <f t="array" ref="C637">IF(B637="","",XLOOKUP(B637,DATOS!D638:D1000,DATOS!C638:C1000,0,0,1))</f>
        <v/>
      </c>
      <c r="D637" s="189" t="str">
        <f>IF(B637="","", SUMIFS(COMPRAS!$G$5:$G1000,COMPRAS!$E$5:$E1000,B637))</f>
        <v/>
      </c>
      <c r="E637" s="189" t="str">
        <f>IF(C637="","", SUMIFS(VENTAS!$F$5:$F1000,VENTAS!$D$5:$D1000,B637))</f>
        <v/>
      </c>
      <c r="F637" s="189" t="str">
        <f t="shared" si="3"/>
        <v/>
      </c>
      <c r="G637" s="189" t="str">
        <f>IF(B637="","",COUNTIFS(COMPRAS!$E$5:$E1000,B637))</f>
        <v/>
      </c>
      <c r="H637" s="304"/>
      <c r="I637" s="194" t="str">
        <f>IFERROR(IF(B637="","",AVERAGEIFS(VENTAS!$G$5:$G1000,VENTAS!$D$5:$D1000,B637)),0)</f>
        <v/>
      </c>
      <c r="J637" s="194" t="str">
        <f>IFERROR(IF(C637="","",AVERAGEIFS(COMPRAS!$T$5:$T1000,COMPRAS!$E$5:$E1000,B637)),0)</f>
        <v/>
      </c>
      <c r="K637" s="194">
        <f t="shared" si="5"/>
        <v>0</v>
      </c>
      <c r="L637" s="194" t="str">
        <f t="shared" si="6"/>
        <v/>
      </c>
      <c r="M637" s="304" t="str">
        <f t="shared" si="7"/>
        <v/>
      </c>
      <c r="N637" s="194">
        <f t="shared" si="8"/>
        <v>0</v>
      </c>
      <c r="O637" s="194">
        <f t="shared" si="9"/>
        <v>0</v>
      </c>
    </row>
    <row r="638">
      <c r="C638" s="189" t="str">
        <f t="array" ref="C638">IF(B638="","",XLOOKUP(B638,DATOS!D639:D1000,DATOS!C639:C1000,0,0,1))</f>
        <v/>
      </c>
      <c r="D638" s="189" t="str">
        <f>IF(B638="","", SUMIFS(COMPRAS!$G$5:$G1000,COMPRAS!$E$5:$E1000,B638))</f>
        <v/>
      </c>
      <c r="E638" s="189" t="str">
        <f>IF(C638="","", SUMIFS(VENTAS!$F$5:$F1000,VENTAS!$D$5:$D1000,B638))</f>
        <v/>
      </c>
      <c r="F638" s="189" t="str">
        <f t="shared" si="3"/>
        <v/>
      </c>
      <c r="G638" s="189" t="str">
        <f>IF(B638="","",COUNTIFS(COMPRAS!$E$5:$E1000,B638))</f>
        <v/>
      </c>
      <c r="H638" s="304"/>
      <c r="I638" s="194" t="str">
        <f>IFERROR(IF(B638="","",AVERAGEIFS(VENTAS!$G$5:$G1000,VENTAS!$D$5:$D1000,B638)),0)</f>
        <v/>
      </c>
      <c r="J638" s="194" t="str">
        <f>IFERROR(IF(C638="","",AVERAGEIFS(COMPRAS!$T$5:$T1000,COMPRAS!$E$5:$E1000,B638)),0)</f>
        <v/>
      </c>
      <c r="K638" s="194">
        <f t="shared" si="5"/>
        <v>0</v>
      </c>
      <c r="L638" s="194" t="str">
        <f t="shared" si="6"/>
        <v/>
      </c>
      <c r="M638" s="304" t="str">
        <f t="shared" si="7"/>
        <v/>
      </c>
      <c r="N638" s="194">
        <f t="shared" si="8"/>
        <v>0</v>
      </c>
      <c r="O638" s="194">
        <f t="shared" si="9"/>
        <v>0</v>
      </c>
    </row>
    <row r="639">
      <c r="C639" s="189" t="str">
        <f t="array" ref="C639">IF(B639="","",XLOOKUP(B639,DATOS!D640:D1000,DATOS!C640:C1000,0,0,1))</f>
        <v/>
      </c>
      <c r="D639" s="189" t="str">
        <f>IF(B639="","", SUMIFS(COMPRAS!$G$5:$G1000,COMPRAS!$E$5:$E1000,B639))</f>
        <v/>
      </c>
      <c r="E639" s="189" t="str">
        <f>IF(C639="","", SUMIFS(VENTAS!$F$5:$F1000,VENTAS!$D$5:$D1000,B639))</f>
        <v/>
      </c>
      <c r="F639" s="189" t="str">
        <f t="shared" si="3"/>
        <v/>
      </c>
      <c r="G639" s="189" t="str">
        <f>IF(B639="","",COUNTIFS(COMPRAS!$E$5:$E1000,B639))</f>
        <v/>
      </c>
      <c r="H639" s="304"/>
      <c r="I639" s="194" t="str">
        <f>IFERROR(IF(B639="","",AVERAGEIFS(VENTAS!$G$5:$G1000,VENTAS!$D$5:$D1000,B639)),0)</f>
        <v/>
      </c>
      <c r="J639" s="194" t="str">
        <f>IFERROR(IF(C639="","",AVERAGEIFS(COMPRAS!$T$5:$T1000,COMPRAS!$E$5:$E1000,B639)),0)</f>
        <v/>
      </c>
      <c r="K639" s="194">
        <f t="shared" si="5"/>
        <v>0</v>
      </c>
      <c r="L639" s="194" t="str">
        <f t="shared" si="6"/>
        <v/>
      </c>
      <c r="M639" s="304" t="str">
        <f t="shared" si="7"/>
        <v/>
      </c>
      <c r="N639" s="194">
        <f t="shared" si="8"/>
        <v>0</v>
      </c>
      <c r="O639" s="194">
        <f t="shared" si="9"/>
        <v>0</v>
      </c>
    </row>
    <row r="640">
      <c r="C640" s="189" t="str">
        <f t="array" ref="C640">IF(B640="","",XLOOKUP(B640,DATOS!D641:D1000,DATOS!C641:C1000,0,0,1))</f>
        <v/>
      </c>
      <c r="D640" s="189" t="str">
        <f>IF(B640="","", SUMIFS(COMPRAS!$G$5:$G1000,COMPRAS!$E$5:$E1000,B640))</f>
        <v/>
      </c>
      <c r="E640" s="189" t="str">
        <f>IF(C640="","", SUMIFS(VENTAS!$F$5:$F1000,VENTAS!$D$5:$D1000,B640))</f>
        <v/>
      </c>
      <c r="F640" s="189" t="str">
        <f t="shared" si="3"/>
        <v/>
      </c>
      <c r="G640" s="189" t="str">
        <f>IF(B640="","",COUNTIFS(COMPRAS!$E$5:$E1000,B640))</f>
        <v/>
      </c>
      <c r="H640" s="304"/>
      <c r="I640" s="194" t="str">
        <f>IFERROR(IF(B640="","",AVERAGEIFS(VENTAS!$G$5:$G1000,VENTAS!$D$5:$D1000,B640)),0)</f>
        <v/>
      </c>
      <c r="J640" s="194" t="str">
        <f>IFERROR(IF(C640="","",AVERAGEIFS(COMPRAS!$T$5:$T1000,COMPRAS!$E$5:$E1000,B640)),0)</f>
        <v/>
      </c>
      <c r="K640" s="194">
        <f t="shared" si="5"/>
        <v>0</v>
      </c>
      <c r="L640" s="194" t="str">
        <f t="shared" si="6"/>
        <v/>
      </c>
      <c r="M640" s="304" t="str">
        <f t="shared" si="7"/>
        <v/>
      </c>
      <c r="N640" s="194">
        <f t="shared" si="8"/>
        <v>0</v>
      </c>
      <c r="O640" s="194">
        <f t="shared" si="9"/>
        <v>0</v>
      </c>
    </row>
    <row r="641">
      <c r="C641" s="189" t="str">
        <f t="array" ref="C641">IF(B641="","",XLOOKUP(B641,DATOS!D642:D1000,DATOS!C642:C1000,0,0,1))</f>
        <v/>
      </c>
      <c r="D641" s="189" t="str">
        <f>IF(B641="","", SUMIFS(COMPRAS!$G$5:$G1000,COMPRAS!$E$5:$E1000,B641))</f>
        <v/>
      </c>
      <c r="E641" s="189" t="str">
        <f>IF(C641="","", SUMIFS(VENTAS!$F$5:$F1000,VENTAS!$D$5:$D1000,B641))</f>
        <v/>
      </c>
      <c r="F641" s="189" t="str">
        <f t="shared" si="3"/>
        <v/>
      </c>
      <c r="G641" s="189" t="str">
        <f>IF(B641="","",COUNTIFS(COMPRAS!$E$5:$E1000,B641))</f>
        <v/>
      </c>
      <c r="H641" s="304"/>
      <c r="I641" s="194" t="str">
        <f>IFERROR(IF(B641="","",AVERAGEIFS(VENTAS!$G$5:$G1000,VENTAS!$D$5:$D1000,B641)),0)</f>
        <v/>
      </c>
      <c r="J641" s="194" t="str">
        <f>IFERROR(IF(C641="","",AVERAGEIFS(COMPRAS!$T$5:$T1000,COMPRAS!$E$5:$E1000,B641)),0)</f>
        <v/>
      </c>
      <c r="K641" s="194">
        <f t="shared" si="5"/>
        <v>0</v>
      </c>
      <c r="L641" s="194" t="str">
        <f t="shared" si="6"/>
        <v/>
      </c>
      <c r="M641" s="304" t="str">
        <f t="shared" si="7"/>
        <v/>
      </c>
      <c r="N641" s="194">
        <f t="shared" si="8"/>
        <v>0</v>
      </c>
      <c r="O641" s="194">
        <f t="shared" si="9"/>
        <v>0</v>
      </c>
    </row>
    <row r="642">
      <c r="C642" s="189" t="str">
        <f t="array" ref="C642">IF(B642="","",XLOOKUP(B642,DATOS!D643:D1000,DATOS!C643:C1000,0,0,1))</f>
        <v/>
      </c>
      <c r="D642" s="189" t="str">
        <f>IF(B642="","", SUMIFS(COMPRAS!$G$5:$G1000,COMPRAS!$E$5:$E1000,B642))</f>
        <v/>
      </c>
      <c r="E642" s="189" t="str">
        <f>IF(C642="","", SUMIFS(VENTAS!$F$5:$F1000,VENTAS!$D$5:$D1000,B642))</f>
        <v/>
      </c>
      <c r="F642" s="189" t="str">
        <f t="shared" si="3"/>
        <v/>
      </c>
      <c r="G642" s="189" t="str">
        <f>IF(B642="","",COUNTIFS(COMPRAS!$E$5:$E1000,B642))</f>
        <v/>
      </c>
      <c r="H642" s="304"/>
      <c r="I642" s="194" t="str">
        <f>IFERROR(IF(B642="","",AVERAGEIFS(VENTAS!$G$5:$G1000,VENTAS!$D$5:$D1000,B642)),0)</f>
        <v/>
      </c>
      <c r="J642" s="194" t="str">
        <f>IFERROR(IF(C642="","",AVERAGEIFS(COMPRAS!$T$5:$T1000,COMPRAS!$E$5:$E1000,B642)),0)</f>
        <v/>
      </c>
      <c r="K642" s="194">
        <f t="shared" si="5"/>
        <v>0</v>
      </c>
      <c r="L642" s="194" t="str">
        <f t="shared" si="6"/>
        <v/>
      </c>
      <c r="M642" s="304" t="str">
        <f t="shared" si="7"/>
        <v/>
      </c>
      <c r="N642" s="194">
        <f t="shared" si="8"/>
        <v>0</v>
      </c>
      <c r="O642" s="194">
        <f t="shared" si="9"/>
        <v>0</v>
      </c>
    </row>
    <row r="643">
      <c r="C643" s="189" t="str">
        <f t="array" ref="C643">IF(B643="","",XLOOKUP(B643,DATOS!D644:D1000,DATOS!C644:C1000,0,0,1))</f>
        <v/>
      </c>
      <c r="D643" s="189" t="str">
        <f>IF(B643="","", SUMIFS(COMPRAS!$G$5:$G1000,COMPRAS!$E$5:$E1000,B643))</f>
        <v/>
      </c>
      <c r="E643" s="189" t="str">
        <f>IF(C643="","", SUMIFS(VENTAS!$F$5:$F1000,VENTAS!$D$5:$D1000,B643))</f>
        <v/>
      </c>
      <c r="F643" s="189" t="str">
        <f t="shared" si="3"/>
        <v/>
      </c>
      <c r="G643" s="189" t="str">
        <f>IF(B643="","",COUNTIFS(COMPRAS!$E$5:$E1000,B643))</f>
        <v/>
      </c>
      <c r="H643" s="304"/>
      <c r="I643" s="194" t="str">
        <f>IFERROR(IF(B643="","",AVERAGEIFS(VENTAS!$G$5:$G1000,VENTAS!$D$5:$D1000,B643)),0)</f>
        <v/>
      </c>
      <c r="J643" s="194" t="str">
        <f>IFERROR(IF(C643="","",AVERAGEIFS(COMPRAS!$T$5:$T1000,COMPRAS!$E$5:$E1000,B643)),0)</f>
        <v/>
      </c>
      <c r="K643" s="194">
        <f t="shared" si="5"/>
        <v>0</v>
      </c>
      <c r="L643" s="194" t="str">
        <f t="shared" si="6"/>
        <v/>
      </c>
      <c r="M643" s="304" t="str">
        <f t="shared" si="7"/>
        <v/>
      </c>
      <c r="N643" s="194">
        <f t="shared" si="8"/>
        <v>0</v>
      </c>
      <c r="O643" s="194">
        <f t="shared" si="9"/>
        <v>0</v>
      </c>
    </row>
    <row r="644">
      <c r="C644" s="189" t="str">
        <f t="array" ref="C644">IF(B644="","",XLOOKUP(B644,DATOS!D645:D1000,DATOS!C645:C1000,0,0,1))</f>
        <v/>
      </c>
      <c r="D644" s="189" t="str">
        <f>IF(B644="","", SUMIFS(COMPRAS!$G$5:$G1000,COMPRAS!$E$5:$E1000,B644))</f>
        <v/>
      </c>
      <c r="E644" s="189" t="str">
        <f>IF(C644="","", SUMIFS(VENTAS!$F$5:$F1000,VENTAS!$D$5:$D1000,B644))</f>
        <v/>
      </c>
      <c r="F644" s="189" t="str">
        <f t="shared" si="3"/>
        <v/>
      </c>
      <c r="G644" s="189" t="str">
        <f>IF(B644="","",COUNTIFS(COMPRAS!$E$5:$E1000,B644))</f>
        <v/>
      </c>
      <c r="H644" s="304"/>
      <c r="I644" s="194" t="str">
        <f>IFERROR(IF(B644="","",AVERAGEIFS(VENTAS!$G$5:$G1000,VENTAS!$D$5:$D1000,B644)),0)</f>
        <v/>
      </c>
      <c r="J644" s="194" t="str">
        <f>IFERROR(IF(C644="","",AVERAGEIFS(COMPRAS!$T$5:$T1000,COMPRAS!$E$5:$E1000,B644)),0)</f>
        <v/>
      </c>
      <c r="K644" s="194">
        <f t="shared" si="5"/>
        <v>0</v>
      </c>
      <c r="L644" s="194" t="str">
        <f t="shared" si="6"/>
        <v/>
      </c>
      <c r="M644" s="304" t="str">
        <f t="shared" si="7"/>
        <v/>
      </c>
      <c r="N644" s="194">
        <f t="shared" si="8"/>
        <v>0</v>
      </c>
      <c r="O644" s="194">
        <f t="shared" si="9"/>
        <v>0</v>
      </c>
    </row>
    <row r="645">
      <c r="C645" s="189" t="str">
        <f t="array" ref="C645">IF(B645="","",XLOOKUP(B645,DATOS!D646:D1000,DATOS!C646:C1000,0,0,1))</f>
        <v/>
      </c>
      <c r="D645" s="189" t="str">
        <f>IF(B645="","", SUMIFS(COMPRAS!$G$5:$G1000,COMPRAS!$E$5:$E1000,B645))</f>
        <v/>
      </c>
      <c r="E645" s="189" t="str">
        <f>IF(C645="","", SUMIFS(VENTAS!$F$5:$F1000,VENTAS!$D$5:$D1000,B645))</f>
        <v/>
      </c>
      <c r="F645" s="189" t="str">
        <f t="shared" si="3"/>
        <v/>
      </c>
      <c r="G645" s="189" t="str">
        <f>IF(B645="","",COUNTIFS(COMPRAS!$E$5:$E1000,B645))</f>
        <v/>
      </c>
      <c r="H645" s="304"/>
      <c r="I645" s="194" t="str">
        <f>IFERROR(IF(B645="","",AVERAGEIFS(VENTAS!$G$5:$G1000,VENTAS!$D$5:$D1000,B645)),0)</f>
        <v/>
      </c>
      <c r="J645" s="194" t="str">
        <f>IFERROR(IF(C645="","",AVERAGEIFS(COMPRAS!$T$5:$T1000,COMPRAS!$E$5:$E1000,B645)),0)</f>
        <v/>
      </c>
      <c r="K645" s="194">
        <f t="shared" si="5"/>
        <v>0</v>
      </c>
      <c r="L645" s="194" t="str">
        <f t="shared" si="6"/>
        <v/>
      </c>
      <c r="M645" s="304" t="str">
        <f t="shared" si="7"/>
        <v/>
      </c>
      <c r="N645" s="194">
        <f t="shared" si="8"/>
        <v>0</v>
      </c>
      <c r="O645" s="194">
        <f t="shared" si="9"/>
        <v>0</v>
      </c>
    </row>
    <row r="646">
      <c r="C646" s="189" t="str">
        <f t="array" ref="C646">IF(B646="","",XLOOKUP(B646,DATOS!D647:D1000,DATOS!C647:C1000,0,0,1))</f>
        <v/>
      </c>
      <c r="D646" s="189" t="str">
        <f>IF(B646="","", SUMIFS(COMPRAS!$G$5:$G1000,COMPRAS!$E$5:$E1000,B646))</f>
        <v/>
      </c>
      <c r="E646" s="189" t="str">
        <f>IF(C646="","", SUMIFS(VENTAS!$F$5:$F1000,VENTAS!$D$5:$D1000,B646))</f>
        <v/>
      </c>
      <c r="F646" s="189" t="str">
        <f t="shared" si="3"/>
        <v/>
      </c>
      <c r="G646" s="189" t="str">
        <f>IF(B646="","",COUNTIFS(COMPRAS!$E$5:$E1000,B646))</f>
        <v/>
      </c>
      <c r="H646" s="304"/>
      <c r="I646" s="194" t="str">
        <f>IFERROR(IF(B646="","",AVERAGEIFS(VENTAS!$G$5:$G1000,VENTAS!$D$5:$D1000,B646)),0)</f>
        <v/>
      </c>
      <c r="J646" s="194" t="str">
        <f>IFERROR(IF(C646="","",AVERAGEIFS(COMPRAS!$T$5:$T1000,COMPRAS!$E$5:$E1000,B646)),0)</f>
        <v/>
      </c>
      <c r="K646" s="194">
        <f t="shared" si="5"/>
        <v>0</v>
      </c>
      <c r="L646" s="194" t="str">
        <f t="shared" si="6"/>
        <v/>
      </c>
      <c r="M646" s="304" t="str">
        <f t="shared" si="7"/>
        <v/>
      </c>
      <c r="N646" s="194">
        <f t="shared" si="8"/>
        <v>0</v>
      </c>
      <c r="O646" s="194">
        <f t="shared" si="9"/>
        <v>0</v>
      </c>
    </row>
    <row r="647">
      <c r="C647" s="189" t="str">
        <f t="array" ref="C647">IF(B647="","",XLOOKUP(B647,DATOS!D648:D1000,DATOS!C648:C1000,0,0,1))</f>
        <v/>
      </c>
      <c r="D647" s="189" t="str">
        <f>IF(B647="","", SUMIFS(COMPRAS!$G$5:$G1000,COMPRAS!$E$5:$E1000,B647))</f>
        <v/>
      </c>
      <c r="E647" s="189" t="str">
        <f>IF(C647="","", SUMIFS(VENTAS!$F$5:$F1000,VENTAS!$D$5:$D1000,B647))</f>
        <v/>
      </c>
      <c r="F647" s="189" t="str">
        <f t="shared" si="3"/>
        <v/>
      </c>
      <c r="G647" s="189" t="str">
        <f>IF(B647="","",COUNTIFS(COMPRAS!$E$5:$E1000,B647))</f>
        <v/>
      </c>
      <c r="H647" s="304"/>
      <c r="I647" s="194" t="str">
        <f>IFERROR(IF(B647="","",AVERAGEIFS(VENTAS!$G$5:$G1000,VENTAS!$D$5:$D1000,B647)),0)</f>
        <v/>
      </c>
      <c r="J647" s="194" t="str">
        <f>IFERROR(IF(C647="","",AVERAGEIFS(COMPRAS!$T$5:$T1000,COMPRAS!$E$5:$E1000,B647)),0)</f>
        <v/>
      </c>
      <c r="K647" s="194">
        <f t="shared" si="5"/>
        <v>0</v>
      </c>
      <c r="L647" s="194" t="str">
        <f t="shared" si="6"/>
        <v/>
      </c>
      <c r="M647" s="304" t="str">
        <f t="shared" si="7"/>
        <v/>
      </c>
      <c r="N647" s="194">
        <f t="shared" si="8"/>
        <v>0</v>
      </c>
      <c r="O647" s="194">
        <f t="shared" si="9"/>
        <v>0</v>
      </c>
    </row>
    <row r="648">
      <c r="C648" s="189" t="str">
        <f t="array" ref="C648">IF(B648="","",XLOOKUP(B648,DATOS!D649:D1000,DATOS!C649:C1000,0,0,1))</f>
        <v/>
      </c>
      <c r="D648" s="189" t="str">
        <f>IF(B648="","", SUMIFS(COMPRAS!$G$5:$G1000,COMPRAS!$E$5:$E1000,B648))</f>
        <v/>
      </c>
      <c r="E648" s="189" t="str">
        <f>IF(C648="","", SUMIFS(VENTAS!$F$5:$F1000,VENTAS!$D$5:$D1000,B648))</f>
        <v/>
      </c>
      <c r="F648" s="189" t="str">
        <f t="shared" si="3"/>
        <v/>
      </c>
      <c r="G648" s="189" t="str">
        <f>IF(B648="","",COUNTIFS(COMPRAS!$E$5:$E1000,B648))</f>
        <v/>
      </c>
      <c r="H648" s="304"/>
      <c r="I648" s="194" t="str">
        <f>IFERROR(IF(B648="","",AVERAGEIFS(VENTAS!$G$5:$G1000,VENTAS!$D$5:$D1000,B648)),0)</f>
        <v/>
      </c>
      <c r="J648" s="194" t="str">
        <f>IFERROR(IF(C648="","",AVERAGEIFS(COMPRAS!$T$5:$T1000,COMPRAS!$E$5:$E1000,B648)),0)</f>
        <v/>
      </c>
      <c r="K648" s="194">
        <f t="shared" si="5"/>
        <v>0</v>
      </c>
      <c r="L648" s="194" t="str">
        <f t="shared" si="6"/>
        <v/>
      </c>
      <c r="M648" s="304" t="str">
        <f t="shared" si="7"/>
        <v/>
      </c>
      <c r="N648" s="194">
        <f t="shared" si="8"/>
        <v>0</v>
      </c>
      <c r="O648" s="194">
        <f t="shared" si="9"/>
        <v>0</v>
      </c>
    </row>
    <row r="649">
      <c r="C649" s="189" t="str">
        <f t="array" ref="C649">IF(B649="","",XLOOKUP(B649,DATOS!D650:D1000,DATOS!C650:C1000,0,0,1))</f>
        <v/>
      </c>
      <c r="D649" s="189" t="str">
        <f>IF(B649="","", SUMIFS(COMPRAS!$G$5:$G1000,COMPRAS!$E$5:$E1000,B649))</f>
        <v/>
      </c>
      <c r="E649" s="189" t="str">
        <f>IF(C649="","", SUMIFS(VENTAS!$F$5:$F1000,VENTAS!$D$5:$D1000,B649))</f>
        <v/>
      </c>
      <c r="F649" s="189" t="str">
        <f t="shared" si="3"/>
        <v/>
      </c>
      <c r="G649" s="189" t="str">
        <f>IF(B649="","",COUNTIFS(COMPRAS!$E$5:$E1000,B649))</f>
        <v/>
      </c>
      <c r="H649" s="304"/>
      <c r="I649" s="194" t="str">
        <f>IFERROR(IF(B649="","",AVERAGEIFS(VENTAS!$G$5:$G1000,VENTAS!$D$5:$D1000,B649)),0)</f>
        <v/>
      </c>
      <c r="J649" s="194" t="str">
        <f>IFERROR(IF(C649="","",AVERAGEIFS(COMPRAS!$T$5:$T1000,COMPRAS!$E$5:$E1000,B649)),0)</f>
        <v/>
      </c>
      <c r="K649" s="194">
        <f t="shared" si="5"/>
        <v>0</v>
      </c>
      <c r="L649" s="194" t="str">
        <f t="shared" si="6"/>
        <v/>
      </c>
      <c r="M649" s="304" t="str">
        <f t="shared" si="7"/>
        <v/>
      </c>
      <c r="N649" s="194">
        <f t="shared" si="8"/>
        <v>0</v>
      </c>
      <c r="O649" s="194">
        <f t="shared" si="9"/>
        <v>0</v>
      </c>
    </row>
    <row r="650">
      <c r="C650" s="189" t="str">
        <f t="array" ref="C650">IF(B650="","",XLOOKUP(B650,DATOS!D651:D1000,DATOS!C651:C1000,0,0,1))</f>
        <v/>
      </c>
      <c r="D650" s="189" t="str">
        <f>IF(B650="","", SUMIFS(COMPRAS!$G$5:$G1000,COMPRAS!$E$5:$E1000,B650))</f>
        <v/>
      </c>
      <c r="E650" s="189" t="str">
        <f>IF(C650="","", SUMIFS(VENTAS!$F$5:$F1000,VENTAS!$D$5:$D1000,B650))</f>
        <v/>
      </c>
      <c r="F650" s="189" t="str">
        <f t="shared" si="3"/>
        <v/>
      </c>
      <c r="G650" s="189" t="str">
        <f>IF(B650="","",COUNTIFS(COMPRAS!$E$5:$E1000,B650))</f>
        <v/>
      </c>
      <c r="H650" s="304"/>
      <c r="I650" s="194" t="str">
        <f>IFERROR(IF(B650="","",AVERAGEIFS(VENTAS!$G$5:$G1000,VENTAS!$D$5:$D1000,B650)),0)</f>
        <v/>
      </c>
      <c r="J650" s="194" t="str">
        <f>IFERROR(IF(C650="","",AVERAGEIFS(COMPRAS!$T$5:$T1000,COMPRAS!$E$5:$E1000,B650)),0)</f>
        <v/>
      </c>
      <c r="K650" s="194">
        <f t="shared" si="5"/>
        <v>0</v>
      </c>
      <c r="L650" s="194" t="str">
        <f t="shared" si="6"/>
        <v/>
      </c>
      <c r="M650" s="304" t="str">
        <f t="shared" si="7"/>
        <v/>
      </c>
      <c r="N650" s="194">
        <f t="shared" si="8"/>
        <v>0</v>
      </c>
      <c r="O650" s="194">
        <f t="shared" si="9"/>
        <v>0</v>
      </c>
    </row>
    <row r="651">
      <c r="C651" s="189" t="str">
        <f t="array" ref="C651">IF(B651="","",XLOOKUP(B651,DATOS!D652:D1000,DATOS!C652:C1000,0,0,1))</f>
        <v/>
      </c>
      <c r="D651" s="189" t="str">
        <f>IF(B651="","", SUMIFS(COMPRAS!$G$5:$G1000,COMPRAS!$E$5:$E1000,B651))</f>
        <v/>
      </c>
      <c r="E651" s="189" t="str">
        <f>IF(C651="","", SUMIFS(VENTAS!$F$5:$F1000,VENTAS!$D$5:$D1000,B651))</f>
        <v/>
      </c>
      <c r="F651" s="189" t="str">
        <f t="shared" si="3"/>
        <v/>
      </c>
      <c r="G651" s="189" t="str">
        <f>IF(B651="","",COUNTIFS(COMPRAS!$E$5:$E1000,B651))</f>
        <v/>
      </c>
      <c r="H651" s="304"/>
      <c r="I651" s="194" t="str">
        <f>IFERROR(IF(B651="","",AVERAGEIFS(VENTAS!$G$5:$G1000,VENTAS!$D$5:$D1000,B651)),0)</f>
        <v/>
      </c>
      <c r="J651" s="194" t="str">
        <f>IFERROR(IF(C651="","",AVERAGEIFS(COMPRAS!$T$5:$T1000,COMPRAS!$E$5:$E1000,B651)),0)</f>
        <v/>
      </c>
      <c r="K651" s="194">
        <f t="shared" si="5"/>
        <v>0</v>
      </c>
      <c r="L651" s="194" t="str">
        <f t="shared" si="6"/>
        <v/>
      </c>
      <c r="M651" s="304" t="str">
        <f t="shared" si="7"/>
        <v/>
      </c>
      <c r="N651" s="194">
        <f t="shared" si="8"/>
        <v>0</v>
      </c>
      <c r="O651" s="194">
        <f t="shared" si="9"/>
        <v>0</v>
      </c>
    </row>
    <row r="652">
      <c r="C652" s="189" t="str">
        <f t="array" ref="C652">IF(B652="","",XLOOKUP(B652,DATOS!D653:D1000,DATOS!C653:C1000,0,0,1))</f>
        <v/>
      </c>
      <c r="D652" s="189" t="str">
        <f>IF(B652="","", SUMIFS(COMPRAS!$G$5:$G1000,COMPRAS!$E$5:$E1000,B652))</f>
        <v/>
      </c>
      <c r="E652" s="189" t="str">
        <f>IF(C652="","", SUMIFS(VENTAS!$F$5:$F1000,VENTAS!$D$5:$D1000,B652))</f>
        <v/>
      </c>
      <c r="F652" s="189" t="str">
        <f t="shared" si="3"/>
        <v/>
      </c>
      <c r="G652" s="189" t="str">
        <f>IF(B652="","",COUNTIFS(COMPRAS!$E$5:$E1000,B652))</f>
        <v/>
      </c>
      <c r="H652" s="304"/>
      <c r="I652" s="194" t="str">
        <f>IFERROR(IF(B652="","",AVERAGEIFS(VENTAS!$G$5:$G1000,VENTAS!$D$5:$D1000,B652)),0)</f>
        <v/>
      </c>
      <c r="J652" s="194" t="str">
        <f>IFERROR(IF(C652="","",AVERAGEIFS(COMPRAS!$T$5:$T1000,COMPRAS!$E$5:$E1000,B652)),0)</f>
        <v/>
      </c>
      <c r="K652" s="194">
        <f t="shared" si="5"/>
        <v>0</v>
      </c>
      <c r="L652" s="194" t="str">
        <f t="shared" si="6"/>
        <v/>
      </c>
      <c r="M652" s="304" t="str">
        <f t="shared" si="7"/>
        <v/>
      </c>
      <c r="N652" s="194">
        <f t="shared" si="8"/>
        <v>0</v>
      </c>
      <c r="O652" s="194">
        <f t="shared" si="9"/>
        <v>0</v>
      </c>
    </row>
    <row r="653">
      <c r="C653" s="189" t="str">
        <f t="array" ref="C653">IF(B653="","",XLOOKUP(B653,DATOS!D654:D1000,DATOS!C654:C1000,0,0,1))</f>
        <v/>
      </c>
      <c r="D653" s="189" t="str">
        <f>IF(B653="","", SUMIFS(COMPRAS!$G$5:$G1000,COMPRAS!$E$5:$E1000,B653))</f>
        <v/>
      </c>
      <c r="E653" s="189" t="str">
        <f>IF(C653="","", SUMIFS(VENTAS!$F$5:$F1000,VENTAS!$D$5:$D1000,B653))</f>
        <v/>
      </c>
      <c r="F653" s="189" t="str">
        <f t="shared" si="3"/>
        <v/>
      </c>
      <c r="G653" s="189" t="str">
        <f>IF(B653="","",COUNTIFS(COMPRAS!$E$5:$E1000,B653))</f>
        <v/>
      </c>
      <c r="H653" s="304"/>
      <c r="I653" s="194" t="str">
        <f>IFERROR(IF(B653="","",AVERAGEIFS(VENTAS!$G$5:$G1000,VENTAS!$D$5:$D1000,B653)),0)</f>
        <v/>
      </c>
      <c r="J653" s="194" t="str">
        <f>IFERROR(IF(C653="","",AVERAGEIFS(COMPRAS!$T$5:$T1000,COMPRAS!$E$5:$E1000,B653)),0)</f>
        <v/>
      </c>
      <c r="K653" s="194">
        <f t="shared" si="5"/>
        <v>0</v>
      </c>
      <c r="L653" s="194" t="str">
        <f t="shared" si="6"/>
        <v/>
      </c>
      <c r="M653" s="304" t="str">
        <f t="shared" si="7"/>
        <v/>
      </c>
      <c r="N653" s="194">
        <f t="shared" si="8"/>
        <v>0</v>
      </c>
      <c r="O653" s="194">
        <f t="shared" si="9"/>
        <v>0</v>
      </c>
    </row>
    <row r="654">
      <c r="C654" s="189" t="str">
        <f t="array" ref="C654">IF(B654="","",XLOOKUP(B654,DATOS!D655:D1000,DATOS!C655:C1000,0,0,1))</f>
        <v/>
      </c>
      <c r="D654" s="189" t="str">
        <f>IF(B654="","", SUMIFS(COMPRAS!$G$5:$G1000,COMPRAS!$E$5:$E1000,B654))</f>
        <v/>
      </c>
      <c r="E654" s="189" t="str">
        <f>IF(C654="","", SUMIFS(VENTAS!$F$5:$F1000,VENTAS!$D$5:$D1000,B654))</f>
        <v/>
      </c>
      <c r="F654" s="189" t="str">
        <f t="shared" si="3"/>
        <v/>
      </c>
      <c r="G654" s="189" t="str">
        <f>IF(B654="","",COUNTIFS(COMPRAS!$E$5:$E1000,B654))</f>
        <v/>
      </c>
      <c r="H654" s="304"/>
      <c r="I654" s="194" t="str">
        <f>IFERROR(IF(B654="","",AVERAGEIFS(VENTAS!$G$5:$G1000,VENTAS!$D$5:$D1000,B654)),0)</f>
        <v/>
      </c>
      <c r="J654" s="194" t="str">
        <f>IFERROR(IF(C654="","",AVERAGEIFS(COMPRAS!$T$5:$T1000,COMPRAS!$E$5:$E1000,B654)),0)</f>
        <v/>
      </c>
      <c r="K654" s="194">
        <f t="shared" si="5"/>
        <v>0</v>
      </c>
      <c r="L654" s="194" t="str">
        <f t="shared" si="6"/>
        <v/>
      </c>
      <c r="M654" s="304" t="str">
        <f t="shared" si="7"/>
        <v/>
      </c>
      <c r="N654" s="194">
        <f t="shared" si="8"/>
        <v>0</v>
      </c>
      <c r="O654" s="194">
        <f t="shared" si="9"/>
        <v>0</v>
      </c>
    </row>
    <row r="655">
      <c r="C655" s="189" t="str">
        <f t="array" ref="C655">IF(B655="","",XLOOKUP(B655,DATOS!D656:D1000,DATOS!C656:C1000,0,0,1))</f>
        <v/>
      </c>
      <c r="D655" s="189" t="str">
        <f>IF(B655="","", SUMIFS(COMPRAS!$G$5:$G1000,COMPRAS!$E$5:$E1000,B655))</f>
        <v/>
      </c>
      <c r="E655" s="189" t="str">
        <f>IF(C655="","", SUMIFS(VENTAS!$F$5:$F1000,VENTAS!$D$5:$D1000,B655))</f>
        <v/>
      </c>
      <c r="F655" s="189" t="str">
        <f t="shared" si="3"/>
        <v/>
      </c>
      <c r="G655" s="189" t="str">
        <f>IF(B655="","",COUNTIFS(COMPRAS!$E$5:$E1000,B655))</f>
        <v/>
      </c>
      <c r="H655" s="304"/>
      <c r="I655" s="194" t="str">
        <f>IFERROR(IF(B655="","",AVERAGEIFS(VENTAS!$G$5:$G1000,VENTAS!$D$5:$D1000,B655)),0)</f>
        <v/>
      </c>
      <c r="J655" s="194" t="str">
        <f>IFERROR(IF(C655="","",AVERAGEIFS(COMPRAS!$T$5:$T1000,COMPRAS!$E$5:$E1000,B655)),0)</f>
        <v/>
      </c>
      <c r="K655" s="194">
        <f t="shared" si="5"/>
        <v>0</v>
      </c>
      <c r="L655" s="194" t="str">
        <f t="shared" si="6"/>
        <v/>
      </c>
      <c r="M655" s="304" t="str">
        <f t="shared" si="7"/>
        <v/>
      </c>
      <c r="N655" s="194">
        <f t="shared" si="8"/>
        <v>0</v>
      </c>
      <c r="O655" s="194">
        <f t="shared" si="9"/>
        <v>0</v>
      </c>
    </row>
    <row r="656">
      <c r="C656" s="189" t="str">
        <f t="array" ref="C656">IF(B656="","",XLOOKUP(B656,DATOS!D657:D1000,DATOS!C657:C1000,0,0,1))</f>
        <v/>
      </c>
      <c r="D656" s="189" t="str">
        <f>IF(B656="","", SUMIFS(COMPRAS!$G$5:$G1000,COMPRAS!$E$5:$E1000,B656))</f>
        <v/>
      </c>
      <c r="E656" s="189" t="str">
        <f>IF(C656="","", SUMIFS(VENTAS!$F$5:$F1000,VENTAS!$D$5:$D1000,B656))</f>
        <v/>
      </c>
      <c r="F656" s="189" t="str">
        <f t="shared" si="3"/>
        <v/>
      </c>
      <c r="G656" s="189" t="str">
        <f>IF(B656="","",COUNTIFS(COMPRAS!$E$5:$E1000,B656))</f>
        <v/>
      </c>
      <c r="H656" s="304"/>
      <c r="I656" s="194" t="str">
        <f>IFERROR(IF(B656="","",AVERAGEIFS(VENTAS!$G$5:$G1000,VENTAS!$D$5:$D1000,B656)),0)</f>
        <v/>
      </c>
      <c r="J656" s="194" t="str">
        <f>IFERROR(IF(C656="","",AVERAGEIFS(COMPRAS!$T$5:$T1000,COMPRAS!$E$5:$E1000,B656)),0)</f>
        <v/>
      </c>
      <c r="K656" s="194">
        <f t="shared" si="5"/>
        <v>0</v>
      </c>
      <c r="L656" s="194" t="str">
        <f t="shared" si="6"/>
        <v/>
      </c>
      <c r="M656" s="304" t="str">
        <f t="shared" si="7"/>
        <v/>
      </c>
      <c r="N656" s="194">
        <f t="shared" si="8"/>
        <v>0</v>
      </c>
      <c r="O656" s="194">
        <f t="shared" si="9"/>
        <v>0</v>
      </c>
    </row>
    <row r="657">
      <c r="C657" s="189" t="str">
        <f t="array" ref="C657">IF(B657="","",XLOOKUP(B657,DATOS!D658:D1000,DATOS!C658:C1000,0,0,1))</f>
        <v/>
      </c>
      <c r="D657" s="189" t="str">
        <f>IF(B657="","", SUMIFS(COMPRAS!$G$5:$G1000,COMPRAS!$E$5:$E1000,B657))</f>
        <v/>
      </c>
      <c r="E657" s="189" t="str">
        <f>IF(C657="","", SUMIFS(VENTAS!$F$5:$F1000,VENTAS!$D$5:$D1000,B657))</f>
        <v/>
      </c>
      <c r="F657" s="189" t="str">
        <f t="shared" si="3"/>
        <v/>
      </c>
      <c r="G657" s="189" t="str">
        <f>IF(B657="","",COUNTIFS(COMPRAS!$E$5:$E1000,B657))</f>
        <v/>
      </c>
      <c r="H657" s="304"/>
      <c r="I657" s="194" t="str">
        <f>IFERROR(IF(B657="","",AVERAGEIFS(VENTAS!$G$5:$G1000,VENTAS!$D$5:$D1000,B657)),0)</f>
        <v/>
      </c>
      <c r="J657" s="194" t="str">
        <f>IFERROR(IF(C657="","",AVERAGEIFS(COMPRAS!$T$5:$T1000,COMPRAS!$E$5:$E1000,B657)),0)</f>
        <v/>
      </c>
      <c r="K657" s="194">
        <f t="shared" si="5"/>
        <v>0</v>
      </c>
      <c r="L657" s="194" t="str">
        <f t="shared" si="6"/>
        <v/>
      </c>
      <c r="M657" s="304" t="str">
        <f t="shared" si="7"/>
        <v/>
      </c>
      <c r="N657" s="194">
        <f t="shared" si="8"/>
        <v>0</v>
      </c>
      <c r="O657" s="194">
        <f t="shared" si="9"/>
        <v>0</v>
      </c>
    </row>
    <row r="658">
      <c r="C658" s="189" t="str">
        <f t="array" ref="C658">IF(B658="","",XLOOKUP(B658,DATOS!D659:D1000,DATOS!C659:C1000,0,0,1))</f>
        <v/>
      </c>
      <c r="D658" s="189" t="str">
        <f>IF(B658="","", SUMIFS(COMPRAS!$G$5:$G1000,COMPRAS!$E$5:$E1000,B658))</f>
        <v/>
      </c>
      <c r="E658" s="189" t="str">
        <f>IF(C658="","", SUMIFS(VENTAS!$F$5:$F1000,VENTAS!$D$5:$D1000,B658))</f>
        <v/>
      </c>
      <c r="F658" s="189" t="str">
        <f t="shared" si="3"/>
        <v/>
      </c>
      <c r="G658" s="189" t="str">
        <f>IF(B658="","",COUNTIFS(COMPRAS!$E$5:$E1000,B658))</f>
        <v/>
      </c>
      <c r="H658" s="304"/>
      <c r="I658" s="194" t="str">
        <f>IFERROR(IF(B658="","",AVERAGEIFS(VENTAS!$G$5:$G1000,VENTAS!$D$5:$D1000,B658)),0)</f>
        <v/>
      </c>
      <c r="J658" s="194" t="str">
        <f>IFERROR(IF(C658="","",AVERAGEIFS(COMPRAS!$T$5:$T1000,COMPRAS!$E$5:$E1000,B658)),0)</f>
        <v/>
      </c>
      <c r="K658" s="194">
        <f t="shared" si="5"/>
        <v>0</v>
      </c>
      <c r="L658" s="194" t="str">
        <f t="shared" si="6"/>
        <v/>
      </c>
      <c r="M658" s="304" t="str">
        <f t="shared" si="7"/>
        <v/>
      </c>
      <c r="N658" s="194">
        <f t="shared" si="8"/>
        <v>0</v>
      </c>
      <c r="O658" s="194">
        <f t="shared" si="9"/>
        <v>0</v>
      </c>
    </row>
    <row r="659">
      <c r="C659" s="189" t="str">
        <f t="array" ref="C659">IF(B659="","",XLOOKUP(B659,DATOS!D660:D1000,DATOS!C660:C1000,0,0,1))</f>
        <v/>
      </c>
      <c r="D659" s="189" t="str">
        <f>IF(B659="","", SUMIFS(COMPRAS!$G$5:$G1000,COMPRAS!$E$5:$E1000,B659))</f>
        <v/>
      </c>
      <c r="E659" s="189" t="str">
        <f>IF(C659="","", SUMIFS(VENTAS!$F$5:$F1000,VENTAS!$D$5:$D1000,B659))</f>
        <v/>
      </c>
      <c r="F659" s="189" t="str">
        <f t="shared" si="3"/>
        <v/>
      </c>
      <c r="G659" s="189" t="str">
        <f>IF(B659="","",COUNTIFS(COMPRAS!$E$5:$E1000,B659))</f>
        <v/>
      </c>
      <c r="H659" s="304"/>
      <c r="I659" s="194" t="str">
        <f>IFERROR(IF(B659="","",AVERAGEIFS(VENTAS!$G$5:$G1000,VENTAS!$D$5:$D1000,B659)),0)</f>
        <v/>
      </c>
      <c r="J659" s="194" t="str">
        <f>IFERROR(IF(C659="","",AVERAGEIFS(COMPRAS!$T$5:$T1000,COMPRAS!$E$5:$E1000,B659)),0)</f>
        <v/>
      </c>
      <c r="K659" s="194">
        <f t="shared" si="5"/>
        <v>0</v>
      </c>
      <c r="L659" s="194" t="str">
        <f t="shared" si="6"/>
        <v/>
      </c>
      <c r="M659" s="304" t="str">
        <f t="shared" si="7"/>
        <v/>
      </c>
      <c r="N659" s="194">
        <f t="shared" si="8"/>
        <v>0</v>
      </c>
      <c r="O659" s="194">
        <f t="shared" si="9"/>
        <v>0</v>
      </c>
    </row>
    <row r="660">
      <c r="C660" s="189" t="str">
        <f t="array" ref="C660">IF(B660="","",XLOOKUP(B660,DATOS!D661:D1000,DATOS!C661:C1000,0,0,1))</f>
        <v/>
      </c>
      <c r="D660" s="189" t="str">
        <f>IF(B660="","", SUMIFS(COMPRAS!$G$5:$G1000,COMPRAS!$E$5:$E1000,B660))</f>
        <v/>
      </c>
      <c r="E660" s="189" t="str">
        <f>IF(C660="","", SUMIFS(VENTAS!$F$5:$F1000,VENTAS!$D$5:$D1000,B660))</f>
        <v/>
      </c>
      <c r="F660" s="189" t="str">
        <f t="shared" si="3"/>
        <v/>
      </c>
      <c r="G660" s="189" t="str">
        <f>IF(B660="","",COUNTIFS(COMPRAS!$E$5:$E1000,B660))</f>
        <v/>
      </c>
      <c r="H660" s="304"/>
      <c r="I660" s="194" t="str">
        <f>IFERROR(IF(B660="","",AVERAGEIFS(VENTAS!$G$5:$G1000,VENTAS!$D$5:$D1000,B660)),0)</f>
        <v/>
      </c>
      <c r="J660" s="194" t="str">
        <f>IFERROR(IF(C660="","",AVERAGEIFS(COMPRAS!$T$5:$T1000,COMPRAS!$E$5:$E1000,B660)),0)</f>
        <v/>
      </c>
      <c r="K660" s="194">
        <f t="shared" si="5"/>
        <v>0</v>
      </c>
      <c r="L660" s="194" t="str">
        <f t="shared" si="6"/>
        <v/>
      </c>
      <c r="M660" s="304" t="str">
        <f t="shared" si="7"/>
        <v/>
      </c>
      <c r="N660" s="194">
        <f t="shared" si="8"/>
        <v>0</v>
      </c>
      <c r="O660" s="194">
        <f t="shared" si="9"/>
        <v>0</v>
      </c>
    </row>
    <row r="661">
      <c r="C661" s="189" t="str">
        <f t="array" ref="C661">IF(B661="","",XLOOKUP(B661,DATOS!D662:D1000,DATOS!C662:C1000,0,0,1))</f>
        <v/>
      </c>
      <c r="D661" s="189" t="str">
        <f>IF(B661="","", SUMIFS(COMPRAS!$G$5:$G1000,COMPRAS!$E$5:$E1000,B661))</f>
        <v/>
      </c>
      <c r="E661" s="189" t="str">
        <f>IF(C661="","", SUMIFS(VENTAS!$F$5:$F1000,VENTAS!$D$5:$D1000,B661))</f>
        <v/>
      </c>
      <c r="F661" s="189" t="str">
        <f t="shared" si="3"/>
        <v/>
      </c>
      <c r="G661" s="189" t="str">
        <f>IF(B661="","",COUNTIFS(COMPRAS!$E$5:$E1000,B661))</f>
        <v/>
      </c>
      <c r="H661" s="304"/>
      <c r="I661" s="194" t="str">
        <f>IFERROR(IF(B661="","",AVERAGEIFS(VENTAS!$G$5:$G1000,VENTAS!$D$5:$D1000,B661)),0)</f>
        <v/>
      </c>
      <c r="J661" s="194" t="str">
        <f>IFERROR(IF(C661="","",AVERAGEIFS(COMPRAS!$T$5:$T1000,COMPRAS!$E$5:$E1000,B661)),0)</f>
        <v/>
      </c>
      <c r="K661" s="194">
        <f t="shared" si="5"/>
        <v>0</v>
      </c>
      <c r="L661" s="194" t="str">
        <f t="shared" si="6"/>
        <v/>
      </c>
      <c r="M661" s="304" t="str">
        <f t="shared" si="7"/>
        <v/>
      </c>
      <c r="N661" s="194">
        <f t="shared" si="8"/>
        <v>0</v>
      </c>
      <c r="O661" s="194">
        <f t="shared" si="9"/>
        <v>0</v>
      </c>
    </row>
    <row r="662">
      <c r="C662" s="189" t="str">
        <f t="array" ref="C662">IF(B662="","",XLOOKUP(B662,DATOS!D663:D1000,DATOS!C663:C1000,0,0,1))</f>
        <v/>
      </c>
      <c r="D662" s="189" t="str">
        <f>IF(B662="","", SUMIFS(COMPRAS!$G$5:$G1000,COMPRAS!$E$5:$E1000,B662))</f>
        <v/>
      </c>
      <c r="E662" s="189" t="str">
        <f>IF(C662="","", SUMIFS(VENTAS!$F$5:$F1000,VENTAS!$D$5:$D1000,B662))</f>
        <v/>
      </c>
      <c r="F662" s="189" t="str">
        <f t="shared" si="3"/>
        <v/>
      </c>
      <c r="G662" s="189" t="str">
        <f>IF(B662="","",COUNTIFS(COMPRAS!$E$5:$E1000,B662))</f>
        <v/>
      </c>
      <c r="H662" s="304"/>
      <c r="I662" s="194" t="str">
        <f>IFERROR(IF(B662="","",AVERAGEIFS(VENTAS!$G$5:$G1000,VENTAS!$D$5:$D1000,B662)),0)</f>
        <v/>
      </c>
      <c r="J662" s="194" t="str">
        <f>IFERROR(IF(C662="","",AVERAGEIFS(COMPRAS!$T$5:$T1000,COMPRAS!$E$5:$E1000,B662)),0)</f>
        <v/>
      </c>
      <c r="K662" s="194">
        <f t="shared" si="5"/>
        <v>0</v>
      </c>
      <c r="L662" s="194" t="str">
        <f t="shared" si="6"/>
        <v/>
      </c>
      <c r="M662" s="304" t="str">
        <f t="shared" si="7"/>
        <v/>
      </c>
      <c r="N662" s="194">
        <f t="shared" si="8"/>
        <v>0</v>
      </c>
      <c r="O662" s="194">
        <f t="shared" si="9"/>
        <v>0</v>
      </c>
    </row>
    <row r="663">
      <c r="C663" s="189" t="str">
        <f t="array" ref="C663">IF(B663="","",XLOOKUP(B663,DATOS!D664:D1000,DATOS!C664:C1000,0,0,1))</f>
        <v/>
      </c>
      <c r="D663" s="189" t="str">
        <f>IF(B663="","", SUMIFS(COMPRAS!$G$5:$G1000,COMPRAS!$E$5:$E1000,B663))</f>
        <v/>
      </c>
      <c r="E663" s="189" t="str">
        <f>IF(C663="","", SUMIFS(VENTAS!$F$5:$F1000,VENTAS!$D$5:$D1000,B663))</f>
        <v/>
      </c>
      <c r="F663" s="189" t="str">
        <f t="shared" si="3"/>
        <v/>
      </c>
      <c r="G663" s="189" t="str">
        <f>IF(B663="","",COUNTIFS(COMPRAS!$E$5:$E1000,B663))</f>
        <v/>
      </c>
      <c r="H663" s="304"/>
      <c r="I663" s="194" t="str">
        <f>IFERROR(IF(B663="","",AVERAGEIFS(VENTAS!$G$5:$G1000,VENTAS!$D$5:$D1000,B663)),0)</f>
        <v/>
      </c>
      <c r="J663" s="194" t="str">
        <f>IFERROR(IF(C663="","",AVERAGEIFS(COMPRAS!$T$5:$T1000,COMPRAS!$E$5:$E1000,B663)),0)</f>
        <v/>
      </c>
      <c r="K663" s="194">
        <f t="shared" si="5"/>
        <v>0</v>
      </c>
      <c r="L663" s="194" t="str">
        <f t="shared" si="6"/>
        <v/>
      </c>
      <c r="M663" s="304" t="str">
        <f t="shared" si="7"/>
        <v/>
      </c>
      <c r="N663" s="194">
        <f t="shared" si="8"/>
        <v>0</v>
      </c>
      <c r="O663" s="194">
        <f t="shared" si="9"/>
        <v>0</v>
      </c>
    </row>
    <row r="664">
      <c r="C664" s="189" t="str">
        <f t="array" ref="C664">IF(B664="","",XLOOKUP(B664,DATOS!D665:D1000,DATOS!C665:C1000,0,0,1))</f>
        <v/>
      </c>
      <c r="D664" s="189" t="str">
        <f>IF(B664="","", SUMIFS(COMPRAS!$G$5:$G1000,COMPRAS!$E$5:$E1000,B664))</f>
        <v/>
      </c>
      <c r="E664" s="189" t="str">
        <f>IF(C664="","", SUMIFS(VENTAS!$F$5:$F1000,VENTAS!$D$5:$D1000,B664))</f>
        <v/>
      </c>
      <c r="F664" s="189" t="str">
        <f t="shared" si="3"/>
        <v/>
      </c>
      <c r="G664" s="189" t="str">
        <f>IF(B664="","",COUNTIFS(COMPRAS!$E$5:$E1000,B664))</f>
        <v/>
      </c>
      <c r="H664" s="304"/>
      <c r="I664" s="194" t="str">
        <f>IFERROR(IF(B664="","",AVERAGEIFS(VENTAS!$G$5:$G1000,VENTAS!$D$5:$D1000,B664)),0)</f>
        <v/>
      </c>
      <c r="J664" s="194" t="str">
        <f>IFERROR(IF(C664="","",AVERAGEIFS(COMPRAS!$T$5:$T1000,COMPRAS!$E$5:$E1000,B664)),0)</f>
        <v/>
      </c>
      <c r="K664" s="194">
        <f t="shared" si="5"/>
        <v>0</v>
      </c>
      <c r="L664" s="194" t="str">
        <f t="shared" si="6"/>
        <v/>
      </c>
      <c r="M664" s="304" t="str">
        <f t="shared" si="7"/>
        <v/>
      </c>
      <c r="N664" s="194">
        <f t="shared" si="8"/>
        <v>0</v>
      </c>
      <c r="O664" s="194">
        <f t="shared" si="9"/>
        <v>0</v>
      </c>
    </row>
    <row r="665">
      <c r="C665" s="189" t="str">
        <f t="array" ref="C665">IF(B665="","",XLOOKUP(B665,DATOS!D666:D1000,DATOS!C666:C1000,0,0,1))</f>
        <v/>
      </c>
      <c r="D665" s="189" t="str">
        <f>IF(B665="","", SUMIFS(COMPRAS!$G$5:$G1000,COMPRAS!$E$5:$E1000,B665))</f>
        <v/>
      </c>
      <c r="E665" s="189" t="str">
        <f>IF(C665="","", SUMIFS(VENTAS!$F$5:$F1000,VENTAS!$D$5:$D1000,B665))</f>
        <v/>
      </c>
      <c r="F665" s="189" t="str">
        <f t="shared" si="3"/>
        <v/>
      </c>
      <c r="G665" s="189" t="str">
        <f>IF(B665="","",COUNTIFS(COMPRAS!$E$5:$E1000,B665))</f>
        <v/>
      </c>
      <c r="H665" s="304"/>
      <c r="I665" s="194" t="str">
        <f>IFERROR(IF(B665="","",AVERAGEIFS(VENTAS!$G$5:$G1000,VENTAS!$D$5:$D1000,B665)),0)</f>
        <v/>
      </c>
      <c r="J665" s="194" t="str">
        <f>IFERROR(IF(C665="","",AVERAGEIFS(COMPRAS!$T$5:$T1000,COMPRAS!$E$5:$E1000,B665)),0)</f>
        <v/>
      </c>
      <c r="K665" s="194">
        <f t="shared" si="5"/>
        <v>0</v>
      </c>
      <c r="L665" s="194" t="str">
        <f t="shared" si="6"/>
        <v/>
      </c>
      <c r="M665" s="304" t="str">
        <f t="shared" si="7"/>
        <v/>
      </c>
      <c r="N665" s="194">
        <f t="shared" si="8"/>
        <v>0</v>
      </c>
      <c r="O665" s="194">
        <f t="shared" si="9"/>
        <v>0</v>
      </c>
    </row>
    <row r="666">
      <c r="C666" s="189" t="str">
        <f t="array" ref="C666">IF(B666="","",XLOOKUP(B666,DATOS!D667:D1000,DATOS!C667:C1000,0,0,1))</f>
        <v/>
      </c>
      <c r="D666" s="189" t="str">
        <f>IF(B666="","", SUMIFS(COMPRAS!$G$5:$G1000,COMPRAS!$E$5:$E1000,B666))</f>
        <v/>
      </c>
      <c r="E666" s="189" t="str">
        <f>IF(C666="","", SUMIFS(VENTAS!$F$5:$F1000,VENTAS!$D$5:$D1000,B666))</f>
        <v/>
      </c>
      <c r="F666" s="189" t="str">
        <f t="shared" si="3"/>
        <v/>
      </c>
      <c r="G666" s="189" t="str">
        <f>IF(B666="","",COUNTIFS(COMPRAS!$E$5:$E1000,B666))</f>
        <v/>
      </c>
      <c r="H666" s="304"/>
      <c r="I666" s="194" t="str">
        <f>IFERROR(IF(B666="","",AVERAGEIFS(VENTAS!$G$5:$G1000,VENTAS!$D$5:$D1000,B666)),0)</f>
        <v/>
      </c>
      <c r="J666" s="194" t="str">
        <f>IFERROR(IF(C666="","",AVERAGEIFS(COMPRAS!$T$5:$T1000,COMPRAS!$E$5:$E1000,B666)),0)</f>
        <v/>
      </c>
      <c r="K666" s="194">
        <f t="shared" si="5"/>
        <v>0</v>
      </c>
      <c r="L666" s="194" t="str">
        <f t="shared" si="6"/>
        <v/>
      </c>
      <c r="M666" s="304" t="str">
        <f t="shared" si="7"/>
        <v/>
      </c>
      <c r="N666" s="194">
        <f t="shared" si="8"/>
        <v>0</v>
      </c>
      <c r="O666" s="194">
        <f t="shared" si="9"/>
        <v>0</v>
      </c>
    </row>
    <row r="667">
      <c r="C667" s="189" t="str">
        <f t="array" ref="C667">IF(B667="","",XLOOKUP(B667,DATOS!D668:D1000,DATOS!C668:C1000,0,0,1))</f>
        <v/>
      </c>
      <c r="D667" s="189" t="str">
        <f>IF(B667="","", SUMIFS(COMPRAS!$G$5:$G1000,COMPRAS!$E$5:$E1000,B667))</f>
        <v/>
      </c>
      <c r="E667" s="189" t="str">
        <f>IF(C667="","", SUMIFS(VENTAS!$F$5:$F1000,VENTAS!$D$5:$D1000,B667))</f>
        <v/>
      </c>
      <c r="F667" s="189" t="str">
        <f t="shared" si="3"/>
        <v/>
      </c>
      <c r="G667" s="189" t="str">
        <f>IF(B667="","",COUNTIFS(COMPRAS!$E$5:$E1000,B667))</f>
        <v/>
      </c>
      <c r="H667" s="304"/>
      <c r="I667" s="194" t="str">
        <f>IFERROR(IF(B667="","",AVERAGEIFS(VENTAS!$G$5:$G1000,VENTAS!$D$5:$D1000,B667)),0)</f>
        <v/>
      </c>
      <c r="J667" s="194" t="str">
        <f>IFERROR(IF(C667="","",AVERAGEIFS(COMPRAS!$T$5:$T1000,COMPRAS!$E$5:$E1000,B667)),0)</f>
        <v/>
      </c>
      <c r="K667" s="194">
        <f t="shared" si="5"/>
        <v>0</v>
      </c>
      <c r="L667" s="194" t="str">
        <f t="shared" si="6"/>
        <v/>
      </c>
      <c r="M667" s="304" t="str">
        <f t="shared" si="7"/>
        <v/>
      </c>
      <c r="N667" s="194">
        <f t="shared" si="8"/>
        <v>0</v>
      </c>
      <c r="O667" s="194">
        <f t="shared" si="9"/>
        <v>0</v>
      </c>
    </row>
    <row r="668">
      <c r="C668" s="189" t="str">
        <f t="array" ref="C668">IF(B668="","",XLOOKUP(B668,DATOS!D669:D1000,DATOS!C669:C1000,0,0,1))</f>
        <v/>
      </c>
      <c r="D668" s="189" t="str">
        <f>IF(B668="","", SUMIFS(COMPRAS!$G$5:$G1000,COMPRAS!$E$5:$E1000,B668))</f>
        <v/>
      </c>
      <c r="E668" s="189" t="str">
        <f>IF(C668="","", SUMIFS(VENTAS!$F$5:$F1000,VENTAS!$D$5:$D1000,B668))</f>
        <v/>
      </c>
      <c r="F668" s="189" t="str">
        <f t="shared" si="3"/>
        <v/>
      </c>
      <c r="G668" s="189" t="str">
        <f>IF(B668="","",COUNTIFS(COMPRAS!$E$5:$E1000,B668))</f>
        <v/>
      </c>
      <c r="H668" s="304"/>
      <c r="I668" s="194" t="str">
        <f>IFERROR(IF(B668="","",AVERAGEIFS(VENTAS!$G$5:$G1000,VENTAS!$D$5:$D1000,B668)),0)</f>
        <v/>
      </c>
      <c r="J668" s="194" t="str">
        <f>IFERROR(IF(C668="","",AVERAGEIFS(COMPRAS!$T$5:$T1000,COMPRAS!$E$5:$E1000,B668)),0)</f>
        <v/>
      </c>
      <c r="K668" s="194">
        <f t="shared" si="5"/>
        <v>0</v>
      </c>
      <c r="L668" s="194" t="str">
        <f t="shared" si="6"/>
        <v/>
      </c>
      <c r="M668" s="304" t="str">
        <f t="shared" si="7"/>
        <v/>
      </c>
      <c r="N668" s="194">
        <f t="shared" si="8"/>
        <v>0</v>
      </c>
      <c r="O668" s="194">
        <f t="shared" si="9"/>
        <v>0</v>
      </c>
    </row>
    <row r="669">
      <c r="C669" s="189" t="str">
        <f t="array" ref="C669">IF(B669="","",XLOOKUP(B669,DATOS!D670:D1000,DATOS!C670:C1000,0,0,1))</f>
        <v/>
      </c>
      <c r="D669" s="189" t="str">
        <f>IF(B669="","", SUMIFS(COMPRAS!$G$5:$G1000,COMPRAS!$E$5:$E1000,B669))</f>
        <v/>
      </c>
      <c r="E669" s="189" t="str">
        <f>IF(C669="","", SUMIFS(VENTAS!$F$5:$F1000,VENTAS!$D$5:$D1000,B669))</f>
        <v/>
      </c>
      <c r="F669" s="189" t="str">
        <f t="shared" si="3"/>
        <v/>
      </c>
      <c r="G669" s="189" t="str">
        <f>IF(B669="","",COUNTIFS(COMPRAS!$E$5:$E1000,B669))</f>
        <v/>
      </c>
      <c r="H669" s="304"/>
      <c r="I669" s="194" t="str">
        <f>IFERROR(IF(B669="","",AVERAGEIFS(VENTAS!$G$5:$G1000,VENTAS!$D$5:$D1000,B669)),0)</f>
        <v/>
      </c>
      <c r="J669" s="194" t="str">
        <f>IFERROR(IF(C669="","",AVERAGEIFS(COMPRAS!$T$5:$T1000,COMPRAS!$E$5:$E1000,B669)),0)</f>
        <v/>
      </c>
      <c r="K669" s="194">
        <f t="shared" si="5"/>
        <v>0</v>
      </c>
      <c r="L669" s="194" t="str">
        <f t="shared" si="6"/>
        <v/>
      </c>
      <c r="M669" s="304" t="str">
        <f t="shared" si="7"/>
        <v/>
      </c>
      <c r="N669" s="194">
        <f t="shared" si="8"/>
        <v>0</v>
      </c>
      <c r="O669" s="194">
        <f t="shared" si="9"/>
        <v>0</v>
      </c>
    </row>
    <row r="670">
      <c r="C670" s="189" t="str">
        <f t="array" ref="C670">IF(B670="","",XLOOKUP(B670,DATOS!D671:D1000,DATOS!C671:C1000,0,0,1))</f>
        <v/>
      </c>
      <c r="D670" s="189" t="str">
        <f>IF(B670="","", SUMIFS(COMPRAS!$G$5:$G1000,COMPRAS!$E$5:$E1000,B670))</f>
        <v/>
      </c>
      <c r="E670" s="189" t="str">
        <f>IF(C670="","", SUMIFS(VENTAS!$F$5:$F1000,VENTAS!$D$5:$D1000,B670))</f>
        <v/>
      </c>
      <c r="F670" s="189" t="str">
        <f t="shared" si="3"/>
        <v/>
      </c>
      <c r="G670" s="189" t="str">
        <f>IF(B670="","",COUNTIFS(COMPRAS!$E$5:$E1000,B670))</f>
        <v/>
      </c>
      <c r="H670" s="304"/>
      <c r="I670" s="194" t="str">
        <f>IFERROR(IF(B670="","",AVERAGEIFS(VENTAS!$G$5:$G1000,VENTAS!$D$5:$D1000,B670)),0)</f>
        <v/>
      </c>
      <c r="J670" s="194" t="str">
        <f>IFERROR(IF(C670="","",AVERAGEIFS(COMPRAS!$T$5:$T1000,COMPRAS!$E$5:$E1000,B670)),0)</f>
        <v/>
      </c>
      <c r="K670" s="194">
        <f t="shared" si="5"/>
        <v>0</v>
      </c>
      <c r="L670" s="194" t="str">
        <f t="shared" si="6"/>
        <v/>
      </c>
      <c r="M670" s="304" t="str">
        <f t="shared" si="7"/>
        <v/>
      </c>
      <c r="N670" s="194">
        <f t="shared" si="8"/>
        <v>0</v>
      </c>
      <c r="O670" s="194">
        <f t="shared" si="9"/>
        <v>0</v>
      </c>
    </row>
    <row r="671">
      <c r="C671" s="189" t="str">
        <f t="array" ref="C671">IF(B671="","",XLOOKUP(B671,DATOS!D672:D1000,DATOS!C672:C1000,0,0,1))</f>
        <v/>
      </c>
      <c r="D671" s="189" t="str">
        <f>IF(B671="","", SUMIFS(COMPRAS!$G$5:$G1000,COMPRAS!$E$5:$E1000,B671))</f>
        <v/>
      </c>
      <c r="E671" s="189" t="str">
        <f>IF(C671="","", SUMIFS(VENTAS!$F$5:$F1000,VENTAS!$D$5:$D1000,B671))</f>
        <v/>
      </c>
      <c r="F671" s="189" t="str">
        <f t="shared" si="3"/>
        <v/>
      </c>
      <c r="G671" s="189" t="str">
        <f>IF(B671="","",COUNTIFS(COMPRAS!$E$5:$E1000,B671))</f>
        <v/>
      </c>
      <c r="H671" s="304"/>
      <c r="I671" s="194" t="str">
        <f>IFERROR(IF(B671="","",AVERAGEIFS(VENTAS!$G$5:$G1000,VENTAS!$D$5:$D1000,B671)),0)</f>
        <v/>
      </c>
      <c r="J671" s="194" t="str">
        <f>IFERROR(IF(C671="","",AVERAGEIFS(COMPRAS!$T$5:$T1000,COMPRAS!$E$5:$E1000,B671)),0)</f>
        <v/>
      </c>
      <c r="K671" s="194">
        <f t="shared" si="5"/>
        <v>0</v>
      </c>
      <c r="L671" s="194" t="str">
        <f t="shared" si="6"/>
        <v/>
      </c>
      <c r="M671" s="304" t="str">
        <f t="shared" si="7"/>
        <v/>
      </c>
      <c r="N671" s="194">
        <f t="shared" si="8"/>
        <v>0</v>
      </c>
      <c r="O671" s="194">
        <f t="shared" si="9"/>
        <v>0</v>
      </c>
    </row>
    <row r="672">
      <c r="C672" s="189" t="str">
        <f t="array" ref="C672">IF(B672="","",XLOOKUP(B672,DATOS!D673:D1000,DATOS!C673:C1000,0,0,1))</f>
        <v/>
      </c>
      <c r="D672" s="189" t="str">
        <f>IF(B672="","", SUMIFS(COMPRAS!$G$5:$G1000,COMPRAS!$E$5:$E1000,B672))</f>
        <v/>
      </c>
      <c r="E672" s="189" t="str">
        <f>IF(C672="","", SUMIFS(VENTAS!$F$5:$F1000,VENTAS!$D$5:$D1000,B672))</f>
        <v/>
      </c>
      <c r="F672" s="189" t="str">
        <f t="shared" si="3"/>
        <v/>
      </c>
      <c r="G672" s="189" t="str">
        <f>IF(B672="","",COUNTIFS(COMPRAS!$E$5:$E1000,B672))</f>
        <v/>
      </c>
      <c r="H672" s="304"/>
      <c r="I672" s="194" t="str">
        <f>IFERROR(IF(B672="","",AVERAGEIFS(VENTAS!$G$5:$G1000,VENTAS!$D$5:$D1000,B672)),0)</f>
        <v/>
      </c>
      <c r="J672" s="194" t="str">
        <f>IFERROR(IF(C672="","",AVERAGEIFS(COMPRAS!$T$5:$T1000,COMPRAS!$E$5:$E1000,B672)),0)</f>
        <v/>
      </c>
      <c r="K672" s="194">
        <f t="shared" si="5"/>
        <v>0</v>
      </c>
      <c r="L672" s="194" t="str">
        <f t="shared" si="6"/>
        <v/>
      </c>
      <c r="M672" s="304" t="str">
        <f t="shared" si="7"/>
        <v/>
      </c>
      <c r="N672" s="194">
        <f t="shared" si="8"/>
        <v>0</v>
      </c>
      <c r="O672" s="194">
        <f t="shared" si="9"/>
        <v>0</v>
      </c>
    </row>
    <row r="673">
      <c r="C673" s="189" t="str">
        <f t="array" ref="C673">IF(B673="","",XLOOKUP(B673,DATOS!D674:D1000,DATOS!C674:C1000,0,0,1))</f>
        <v/>
      </c>
      <c r="D673" s="189" t="str">
        <f>IF(B673="","", SUMIFS(COMPRAS!$G$5:$G1000,COMPRAS!$E$5:$E1000,B673))</f>
        <v/>
      </c>
      <c r="E673" s="189" t="str">
        <f>IF(C673="","", SUMIFS(VENTAS!$F$5:$F1000,VENTAS!$D$5:$D1000,B673))</f>
        <v/>
      </c>
      <c r="F673" s="189" t="str">
        <f t="shared" si="3"/>
        <v/>
      </c>
      <c r="G673" s="189" t="str">
        <f>IF(B673="","",COUNTIFS(COMPRAS!$E$5:$E1000,B673))</f>
        <v/>
      </c>
      <c r="H673" s="304"/>
      <c r="I673" s="194" t="str">
        <f>IFERROR(IF(B673="","",AVERAGEIFS(VENTAS!$G$5:$G1000,VENTAS!$D$5:$D1000,B673)),0)</f>
        <v/>
      </c>
      <c r="J673" s="194" t="str">
        <f>IFERROR(IF(C673="","",AVERAGEIFS(COMPRAS!$T$5:$T1000,COMPRAS!$E$5:$E1000,B673)),0)</f>
        <v/>
      </c>
      <c r="K673" s="194">
        <f t="shared" si="5"/>
        <v>0</v>
      </c>
      <c r="L673" s="194" t="str">
        <f t="shared" si="6"/>
        <v/>
      </c>
      <c r="M673" s="304" t="str">
        <f t="shared" si="7"/>
        <v/>
      </c>
      <c r="N673" s="194">
        <f t="shared" si="8"/>
        <v>0</v>
      </c>
      <c r="O673" s="194">
        <f t="shared" si="9"/>
        <v>0</v>
      </c>
    </row>
    <row r="674">
      <c r="C674" s="189" t="str">
        <f t="array" ref="C674">IF(B674="","",XLOOKUP(B674,DATOS!D675:D1000,DATOS!C675:C1000,0,0,1))</f>
        <v/>
      </c>
      <c r="D674" s="189" t="str">
        <f>IF(B674="","", SUMIFS(COMPRAS!$G$5:$G1000,COMPRAS!$E$5:$E1000,B674))</f>
        <v/>
      </c>
      <c r="E674" s="189" t="str">
        <f>IF(C674="","", SUMIFS(VENTAS!$F$5:$F1000,VENTAS!$D$5:$D1000,B674))</f>
        <v/>
      </c>
      <c r="F674" s="189" t="str">
        <f t="shared" si="3"/>
        <v/>
      </c>
      <c r="G674" s="189" t="str">
        <f>IF(B674="","",COUNTIFS(COMPRAS!$E$5:$E1000,B674))</f>
        <v/>
      </c>
      <c r="H674" s="304"/>
      <c r="I674" s="194" t="str">
        <f>IFERROR(IF(B674="","",AVERAGEIFS(VENTAS!$G$5:$G1000,VENTAS!$D$5:$D1000,B674)),0)</f>
        <v/>
      </c>
      <c r="J674" s="194" t="str">
        <f>IFERROR(IF(C674="","",AVERAGEIFS(COMPRAS!$T$5:$T1000,COMPRAS!$E$5:$E1000,B674)),0)</f>
        <v/>
      </c>
      <c r="K674" s="194">
        <f t="shared" si="5"/>
        <v>0</v>
      </c>
      <c r="L674" s="194" t="str">
        <f t="shared" si="6"/>
        <v/>
      </c>
      <c r="M674" s="304" t="str">
        <f t="shared" si="7"/>
        <v/>
      </c>
      <c r="N674" s="194">
        <f t="shared" si="8"/>
        <v>0</v>
      </c>
      <c r="O674" s="194">
        <f t="shared" si="9"/>
        <v>0</v>
      </c>
    </row>
    <row r="675">
      <c r="C675" s="189" t="str">
        <f t="array" ref="C675">IF(B675="","",XLOOKUP(B675,DATOS!D676:D1000,DATOS!C676:C1000,0,0,1))</f>
        <v/>
      </c>
      <c r="D675" s="189" t="str">
        <f>IF(B675="","", SUMIFS(COMPRAS!$G$5:$G1000,COMPRAS!$E$5:$E1000,B675))</f>
        <v/>
      </c>
      <c r="E675" s="189" t="str">
        <f>IF(C675="","", SUMIFS(VENTAS!$F$5:$F1000,VENTAS!$D$5:$D1000,B675))</f>
        <v/>
      </c>
      <c r="F675" s="189" t="str">
        <f t="shared" si="3"/>
        <v/>
      </c>
      <c r="G675" s="189" t="str">
        <f>IF(B675="","",COUNTIFS(COMPRAS!$E$5:$E1000,B675))</f>
        <v/>
      </c>
      <c r="H675" s="304"/>
      <c r="I675" s="194" t="str">
        <f>IFERROR(IF(B675="","",AVERAGEIFS(VENTAS!$G$5:$G1000,VENTAS!$D$5:$D1000,B675)),0)</f>
        <v/>
      </c>
      <c r="J675" s="194" t="str">
        <f>IFERROR(IF(C675="","",AVERAGEIFS(COMPRAS!$T$5:$T1000,COMPRAS!$E$5:$E1000,B675)),0)</f>
        <v/>
      </c>
      <c r="K675" s="194">
        <f t="shared" si="5"/>
        <v>0</v>
      </c>
      <c r="L675" s="194" t="str">
        <f t="shared" si="6"/>
        <v/>
      </c>
      <c r="M675" s="304" t="str">
        <f t="shared" si="7"/>
        <v/>
      </c>
      <c r="N675" s="194">
        <f t="shared" si="8"/>
        <v>0</v>
      </c>
      <c r="O675" s="194">
        <f t="shared" si="9"/>
        <v>0</v>
      </c>
    </row>
    <row r="676">
      <c r="C676" s="189" t="str">
        <f t="array" ref="C676">IF(B676="","",XLOOKUP(B676,DATOS!D677:D1000,DATOS!C677:C1000,0,0,1))</f>
        <v/>
      </c>
      <c r="D676" s="189" t="str">
        <f>IF(B676="","", SUMIFS(COMPRAS!$G$5:$G1000,COMPRAS!$E$5:$E1000,B676))</f>
        <v/>
      </c>
      <c r="E676" s="189" t="str">
        <f>IF(C676="","", SUMIFS(VENTAS!$F$5:$F1000,VENTAS!$D$5:$D1000,B676))</f>
        <v/>
      </c>
      <c r="F676" s="189" t="str">
        <f t="shared" si="3"/>
        <v/>
      </c>
      <c r="G676" s="189" t="str">
        <f>IF(B676="","",COUNTIFS(COMPRAS!$E$5:$E1000,B676))</f>
        <v/>
      </c>
      <c r="H676" s="304"/>
      <c r="I676" s="194" t="str">
        <f>IFERROR(IF(B676="","",AVERAGEIFS(VENTAS!$G$5:$G1000,VENTAS!$D$5:$D1000,B676)),0)</f>
        <v/>
      </c>
      <c r="J676" s="194" t="str">
        <f>IFERROR(IF(C676="","",AVERAGEIFS(COMPRAS!$T$5:$T1000,COMPRAS!$E$5:$E1000,B676)),0)</f>
        <v/>
      </c>
      <c r="K676" s="194">
        <f t="shared" si="5"/>
        <v>0</v>
      </c>
      <c r="L676" s="194" t="str">
        <f t="shared" si="6"/>
        <v/>
      </c>
      <c r="M676" s="304" t="str">
        <f t="shared" si="7"/>
        <v/>
      </c>
      <c r="N676" s="194">
        <f t="shared" si="8"/>
        <v>0</v>
      </c>
      <c r="O676" s="194">
        <f t="shared" si="9"/>
        <v>0</v>
      </c>
    </row>
    <row r="677">
      <c r="C677" s="189" t="str">
        <f t="array" ref="C677">IF(B677="","",XLOOKUP(B677,DATOS!D678:D1000,DATOS!C678:C1000,0,0,1))</f>
        <v/>
      </c>
      <c r="D677" s="189" t="str">
        <f>IF(B677="","", SUMIFS(COMPRAS!$G$5:$G1000,COMPRAS!$E$5:$E1000,B677))</f>
        <v/>
      </c>
      <c r="E677" s="189" t="str">
        <f>IF(C677="","", SUMIFS(VENTAS!$F$5:$F1000,VENTAS!$D$5:$D1000,B677))</f>
        <v/>
      </c>
      <c r="F677" s="189" t="str">
        <f t="shared" si="3"/>
        <v/>
      </c>
      <c r="G677" s="189" t="str">
        <f>IF(B677="","",COUNTIFS(COMPRAS!$E$5:$E1000,B677))</f>
        <v/>
      </c>
      <c r="H677" s="304"/>
      <c r="I677" s="194" t="str">
        <f>IFERROR(IF(B677="","",AVERAGEIFS(VENTAS!$G$5:$G1000,VENTAS!$D$5:$D1000,B677)),0)</f>
        <v/>
      </c>
      <c r="J677" s="194" t="str">
        <f>IFERROR(IF(C677="","",AVERAGEIFS(COMPRAS!$T$5:$T1000,COMPRAS!$E$5:$E1000,B677)),0)</f>
        <v/>
      </c>
      <c r="K677" s="194">
        <f t="shared" si="5"/>
        <v>0</v>
      </c>
      <c r="L677" s="194" t="str">
        <f t="shared" si="6"/>
        <v/>
      </c>
      <c r="M677" s="304" t="str">
        <f t="shared" si="7"/>
        <v/>
      </c>
      <c r="N677" s="194">
        <f t="shared" si="8"/>
        <v>0</v>
      </c>
      <c r="O677" s="194">
        <f t="shared" si="9"/>
        <v>0</v>
      </c>
    </row>
    <row r="678">
      <c r="C678" s="189" t="str">
        <f t="array" ref="C678">IF(B678="","",XLOOKUP(B678,DATOS!D679:D1000,DATOS!C679:C1000,0,0,1))</f>
        <v/>
      </c>
      <c r="D678" s="189" t="str">
        <f>IF(B678="","", SUMIFS(COMPRAS!$G$5:$G1000,COMPRAS!$E$5:$E1000,B678))</f>
        <v/>
      </c>
      <c r="E678" s="189" t="str">
        <f>IF(C678="","", SUMIFS(VENTAS!$F$5:$F1000,VENTAS!$D$5:$D1000,B678))</f>
        <v/>
      </c>
      <c r="F678" s="189" t="str">
        <f t="shared" si="3"/>
        <v/>
      </c>
      <c r="G678" s="189" t="str">
        <f>IF(B678="","",COUNTIFS(COMPRAS!$E$5:$E1000,B678))</f>
        <v/>
      </c>
      <c r="H678" s="304"/>
      <c r="I678" s="194" t="str">
        <f>IFERROR(IF(B678="","",AVERAGEIFS(VENTAS!$G$5:$G1000,VENTAS!$D$5:$D1000,B678)),0)</f>
        <v/>
      </c>
      <c r="J678" s="194" t="str">
        <f>IFERROR(IF(C678="","",AVERAGEIFS(COMPRAS!$T$5:$T1000,COMPRAS!$E$5:$E1000,B678)),0)</f>
        <v/>
      </c>
      <c r="K678" s="194">
        <f t="shared" si="5"/>
        <v>0</v>
      </c>
      <c r="L678" s="194" t="str">
        <f t="shared" si="6"/>
        <v/>
      </c>
      <c r="M678" s="304" t="str">
        <f t="shared" si="7"/>
        <v/>
      </c>
      <c r="N678" s="194">
        <f t="shared" si="8"/>
        <v>0</v>
      </c>
      <c r="O678" s="194">
        <f t="shared" si="9"/>
        <v>0</v>
      </c>
    </row>
    <row r="679">
      <c r="C679" s="189" t="str">
        <f t="array" ref="C679">IF(B679="","",XLOOKUP(B679,DATOS!D680:D1000,DATOS!C680:C1000,0,0,1))</f>
        <v/>
      </c>
      <c r="D679" s="189" t="str">
        <f>IF(B679="","", SUMIFS(COMPRAS!$G$5:$G1000,COMPRAS!$E$5:$E1000,B679))</f>
        <v/>
      </c>
      <c r="E679" s="189" t="str">
        <f>IF(C679="","", SUMIFS(VENTAS!$F$5:$F1000,VENTAS!$D$5:$D1000,B679))</f>
        <v/>
      </c>
      <c r="F679" s="189" t="str">
        <f t="shared" si="3"/>
        <v/>
      </c>
      <c r="G679" s="189" t="str">
        <f>IF(B679="","",COUNTIFS(COMPRAS!$E$5:$E1000,B679))</f>
        <v/>
      </c>
      <c r="H679" s="304"/>
      <c r="I679" s="194" t="str">
        <f>IFERROR(IF(B679="","",AVERAGEIFS(VENTAS!$G$5:$G1000,VENTAS!$D$5:$D1000,B679)),0)</f>
        <v/>
      </c>
      <c r="J679" s="194" t="str">
        <f>IFERROR(IF(C679="","",AVERAGEIFS(COMPRAS!$T$5:$T1000,COMPRAS!$E$5:$E1000,B679)),0)</f>
        <v/>
      </c>
      <c r="K679" s="194">
        <f t="shared" si="5"/>
        <v>0</v>
      </c>
      <c r="L679" s="194" t="str">
        <f t="shared" si="6"/>
        <v/>
      </c>
      <c r="M679" s="304" t="str">
        <f t="shared" si="7"/>
        <v/>
      </c>
      <c r="N679" s="194">
        <f t="shared" si="8"/>
        <v>0</v>
      </c>
      <c r="O679" s="194">
        <f t="shared" si="9"/>
        <v>0</v>
      </c>
    </row>
    <row r="680">
      <c r="C680" s="189" t="str">
        <f t="array" ref="C680">IF(B680="","",XLOOKUP(B680,DATOS!D681:D1000,DATOS!C681:C1000,0,0,1))</f>
        <v/>
      </c>
      <c r="D680" s="189" t="str">
        <f>IF(B680="","", SUMIFS(COMPRAS!$G$5:$G1000,COMPRAS!$E$5:$E1000,B680))</f>
        <v/>
      </c>
      <c r="E680" s="189" t="str">
        <f>IF(C680="","", SUMIFS(VENTAS!$F$5:$F1000,VENTAS!$D$5:$D1000,B680))</f>
        <v/>
      </c>
      <c r="F680" s="189" t="str">
        <f t="shared" si="3"/>
        <v/>
      </c>
      <c r="G680" s="189" t="str">
        <f>IF(B680="","",COUNTIFS(COMPRAS!$E$5:$E1000,B680))</f>
        <v/>
      </c>
      <c r="H680" s="304"/>
      <c r="I680" s="194" t="str">
        <f>IFERROR(IF(B680="","",AVERAGEIFS(VENTAS!$G$5:$G1000,VENTAS!$D$5:$D1000,B680)),0)</f>
        <v/>
      </c>
      <c r="J680" s="194" t="str">
        <f>IFERROR(IF(C680="","",AVERAGEIFS(COMPRAS!$T$5:$T1000,COMPRAS!$E$5:$E1000,B680)),0)</f>
        <v/>
      </c>
      <c r="K680" s="194">
        <f t="shared" si="5"/>
        <v>0</v>
      </c>
      <c r="L680" s="194" t="str">
        <f t="shared" si="6"/>
        <v/>
      </c>
      <c r="M680" s="304" t="str">
        <f t="shared" si="7"/>
        <v/>
      </c>
      <c r="N680" s="194">
        <f t="shared" si="8"/>
        <v>0</v>
      </c>
      <c r="O680" s="194">
        <f t="shared" si="9"/>
        <v>0</v>
      </c>
    </row>
    <row r="681">
      <c r="C681" s="189" t="str">
        <f t="array" ref="C681">IF(B681="","",XLOOKUP(B681,DATOS!D682:D1000,DATOS!C682:C1000,0,0,1))</f>
        <v/>
      </c>
      <c r="D681" s="189" t="str">
        <f>IF(B681="","", SUMIFS(COMPRAS!$G$5:$G1000,COMPRAS!$E$5:$E1000,B681))</f>
        <v/>
      </c>
      <c r="E681" s="189" t="str">
        <f>IF(C681="","", SUMIFS(VENTAS!$F$5:$F1000,VENTAS!$D$5:$D1000,B681))</f>
        <v/>
      </c>
      <c r="F681" s="189" t="str">
        <f t="shared" si="3"/>
        <v/>
      </c>
      <c r="G681" s="189" t="str">
        <f>IF(B681="","",COUNTIFS(COMPRAS!$E$5:$E1000,B681))</f>
        <v/>
      </c>
      <c r="H681" s="304"/>
      <c r="I681" s="194" t="str">
        <f>IFERROR(IF(B681="","",AVERAGEIFS(VENTAS!$G$5:$G1000,VENTAS!$D$5:$D1000,B681)),0)</f>
        <v/>
      </c>
      <c r="J681" s="194" t="str">
        <f>IFERROR(IF(C681="","",AVERAGEIFS(COMPRAS!$T$5:$T1000,COMPRAS!$E$5:$E1000,B681)),0)</f>
        <v/>
      </c>
      <c r="K681" s="194">
        <f t="shared" si="5"/>
        <v>0</v>
      </c>
      <c r="L681" s="194" t="str">
        <f t="shared" si="6"/>
        <v/>
      </c>
      <c r="M681" s="304" t="str">
        <f t="shared" si="7"/>
        <v/>
      </c>
      <c r="N681" s="194">
        <f t="shared" si="8"/>
        <v>0</v>
      </c>
      <c r="O681" s="194">
        <f t="shared" si="9"/>
        <v>0</v>
      </c>
    </row>
    <row r="682">
      <c r="C682" s="189" t="str">
        <f t="array" ref="C682">IF(B682="","",XLOOKUP(B682,DATOS!D683:D1000,DATOS!C683:C1000,0,0,1))</f>
        <v/>
      </c>
      <c r="D682" s="189" t="str">
        <f>IF(B682="","", SUMIFS(COMPRAS!$G$5:$G1000,COMPRAS!$E$5:$E1000,B682))</f>
        <v/>
      </c>
      <c r="E682" s="189" t="str">
        <f>IF(C682="","", SUMIFS(VENTAS!$F$5:$F1000,VENTAS!$D$5:$D1000,B682))</f>
        <v/>
      </c>
      <c r="F682" s="189" t="str">
        <f t="shared" si="3"/>
        <v/>
      </c>
      <c r="G682" s="189" t="str">
        <f>IF(B682="","",COUNTIFS(COMPRAS!$E$5:$E1000,B682))</f>
        <v/>
      </c>
      <c r="H682" s="304"/>
      <c r="I682" s="194" t="str">
        <f>IFERROR(IF(B682="","",AVERAGEIFS(VENTAS!$G$5:$G1000,VENTAS!$D$5:$D1000,B682)),0)</f>
        <v/>
      </c>
      <c r="J682" s="194" t="str">
        <f>IFERROR(IF(C682="","",AVERAGEIFS(COMPRAS!$T$5:$T1000,COMPRAS!$E$5:$E1000,B682)),0)</f>
        <v/>
      </c>
      <c r="K682" s="194">
        <f t="shared" si="5"/>
        <v>0</v>
      </c>
      <c r="L682" s="194" t="str">
        <f t="shared" si="6"/>
        <v/>
      </c>
      <c r="M682" s="304" t="str">
        <f t="shared" si="7"/>
        <v/>
      </c>
      <c r="N682" s="194">
        <f t="shared" si="8"/>
        <v>0</v>
      </c>
      <c r="O682" s="194">
        <f t="shared" si="9"/>
        <v>0</v>
      </c>
    </row>
    <row r="683">
      <c r="C683" s="189" t="str">
        <f t="array" ref="C683">IF(B683="","",XLOOKUP(B683,DATOS!D684:D1000,DATOS!C684:C1000,0,0,1))</f>
        <v/>
      </c>
      <c r="D683" s="189" t="str">
        <f>IF(B683="","", SUMIFS(COMPRAS!$G$5:$G1000,COMPRAS!$E$5:$E1000,B683))</f>
        <v/>
      </c>
      <c r="E683" s="189" t="str">
        <f>IF(C683="","", SUMIFS(VENTAS!$F$5:$F1000,VENTAS!$D$5:$D1000,B683))</f>
        <v/>
      </c>
      <c r="F683" s="189" t="str">
        <f t="shared" si="3"/>
        <v/>
      </c>
      <c r="G683" s="189" t="str">
        <f>IF(B683="","",COUNTIFS(COMPRAS!$E$5:$E1000,B683))</f>
        <v/>
      </c>
      <c r="H683" s="304"/>
      <c r="I683" s="194" t="str">
        <f>IFERROR(IF(B683="","",AVERAGEIFS(VENTAS!$G$5:$G1000,VENTAS!$D$5:$D1000,B683)),0)</f>
        <v/>
      </c>
      <c r="J683" s="194" t="str">
        <f>IFERROR(IF(C683="","",AVERAGEIFS(COMPRAS!$T$5:$T1000,COMPRAS!$E$5:$E1000,B683)),0)</f>
        <v/>
      </c>
      <c r="K683" s="194">
        <f t="shared" si="5"/>
        <v>0</v>
      </c>
      <c r="L683" s="194" t="str">
        <f t="shared" si="6"/>
        <v/>
      </c>
      <c r="M683" s="304" t="str">
        <f t="shared" si="7"/>
        <v/>
      </c>
      <c r="N683" s="194">
        <f t="shared" si="8"/>
        <v>0</v>
      </c>
      <c r="O683" s="194">
        <f t="shared" si="9"/>
        <v>0</v>
      </c>
    </row>
    <row r="684">
      <c r="C684" s="189" t="str">
        <f t="array" ref="C684">IF(B684="","",XLOOKUP(B684,DATOS!D685:D1000,DATOS!C685:C1000,0,0,1))</f>
        <v/>
      </c>
      <c r="D684" s="189" t="str">
        <f>IF(B684="","", SUMIFS(COMPRAS!$G$5:$G1000,COMPRAS!$E$5:$E1000,B684))</f>
        <v/>
      </c>
      <c r="E684" s="189" t="str">
        <f>IF(C684="","", SUMIFS(VENTAS!$F$5:$F1000,VENTAS!$D$5:$D1000,B684))</f>
        <v/>
      </c>
      <c r="F684" s="189" t="str">
        <f t="shared" si="3"/>
        <v/>
      </c>
      <c r="G684" s="189" t="str">
        <f>IF(B684="","",COUNTIFS(COMPRAS!$E$5:$E1000,B684))</f>
        <v/>
      </c>
      <c r="H684" s="304"/>
      <c r="I684" s="194" t="str">
        <f>IFERROR(IF(B684="","",AVERAGEIFS(VENTAS!$G$5:$G1000,VENTAS!$D$5:$D1000,B684)),0)</f>
        <v/>
      </c>
      <c r="J684" s="194" t="str">
        <f>IFERROR(IF(C684="","",AVERAGEIFS(COMPRAS!$T$5:$T1000,COMPRAS!$E$5:$E1000,B684)),0)</f>
        <v/>
      </c>
      <c r="K684" s="194">
        <f t="shared" si="5"/>
        <v>0</v>
      </c>
      <c r="L684" s="194" t="str">
        <f t="shared" si="6"/>
        <v/>
      </c>
      <c r="M684" s="304" t="str">
        <f t="shared" si="7"/>
        <v/>
      </c>
      <c r="N684" s="194">
        <f t="shared" si="8"/>
        <v>0</v>
      </c>
      <c r="O684" s="194">
        <f t="shared" si="9"/>
        <v>0</v>
      </c>
    </row>
    <row r="685">
      <c r="C685" s="189" t="str">
        <f t="array" ref="C685">IF(B685="","",XLOOKUP(B685,DATOS!D686:D1000,DATOS!C686:C1000,0,0,1))</f>
        <v/>
      </c>
      <c r="D685" s="189" t="str">
        <f>IF(B685="","", SUMIFS(COMPRAS!$G$5:$G1000,COMPRAS!$E$5:$E1000,B685))</f>
        <v/>
      </c>
      <c r="E685" s="189" t="str">
        <f>IF(C685="","", SUMIFS(VENTAS!$F$5:$F1000,VENTAS!$D$5:$D1000,B685))</f>
        <v/>
      </c>
      <c r="F685" s="189" t="str">
        <f t="shared" si="3"/>
        <v/>
      </c>
      <c r="G685" s="189" t="str">
        <f>IF(B685="","",COUNTIFS(COMPRAS!$E$5:$E1000,B685))</f>
        <v/>
      </c>
      <c r="H685" s="304"/>
      <c r="I685" s="194" t="str">
        <f>IFERROR(IF(B685="","",AVERAGEIFS(VENTAS!$G$5:$G1000,VENTAS!$D$5:$D1000,B685)),0)</f>
        <v/>
      </c>
      <c r="J685" s="194" t="str">
        <f>IFERROR(IF(C685="","",AVERAGEIFS(COMPRAS!$T$5:$T1000,COMPRAS!$E$5:$E1000,B685)),0)</f>
        <v/>
      </c>
      <c r="K685" s="194">
        <f t="shared" si="5"/>
        <v>0</v>
      </c>
      <c r="L685" s="194" t="str">
        <f t="shared" si="6"/>
        <v/>
      </c>
      <c r="M685" s="304" t="str">
        <f t="shared" si="7"/>
        <v/>
      </c>
      <c r="N685" s="194">
        <f t="shared" si="8"/>
        <v>0</v>
      </c>
      <c r="O685" s="194">
        <f t="shared" si="9"/>
        <v>0</v>
      </c>
    </row>
    <row r="686">
      <c r="C686" s="189" t="str">
        <f t="array" ref="C686">IF(B686="","",XLOOKUP(B686,DATOS!D687:D1000,DATOS!C687:C1000,0,0,1))</f>
        <v/>
      </c>
      <c r="D686" s="189" t="str">
        <f>IF(B686="","", SUMIFS(COMPRAS!$G$5:$G1000,COMPRAS!$E$5:$E1000,B686))</f>
        <v/>
      </c>
      <c r="E686" s="189" t="str">
        <f>IF(C686="","", SUMIFS(VENTAS!$F$5:$F1000,VENTAS!$D$5:$D1000,B686))</f>
        <v/>
      </c>
      <c r="F686" s="189" t="str">
        <f t="shared" si="3"/>
        <v/>
      </c>
      <c r="G686" s="189" t="str">
        <f>IF(B686="","",COUNTIFS(COMPRAS!$E$5:$E1000,B686))</f>
        <v/>
      </c>
      <c r="H686" s="304"/>
      <c r="I686" s="194" t="str">
        <f>IFERROR(IF(B686="","",AVERAGEIFS(VENTAS!$G$5:$G1000,VENTAS!$D$5:$D1000,B686)),0)</f>
        <v/>
      </c>
      <c r="J686" s="194" t="str">
        <f>IFERROR(IF(C686="","",AVERAGEIFS(COMPRAS!$T$5:$T1000,COMPRAS!$E$5:$E1000,B686)),0)</f>
        <v/>
      </c>
      <c r="K686" s="194">
        <f t="shared" si="5"/>
        <v>0</v>
      </c>
      <c r="L686" s="194" t="str">
        <f t="shared" si="6"/>
        <v/>
      </c>
      <c r="M686" s="304" t="str">
        <f t="shared" si="7"/>
        <v/>
      </c>
      <c r="N686" s="194">
        <f t="shared" si="8"/>
        <v>0</v>
      </c>
      <c r="O686" s="194">
        <f t="shared" si="9"/>
        <v>0</v>
      </c>
    </row>
    <row r="687">
      <c r="C687" s="189" t="str">
        <f t="array" ref="C687">IF(B687="","",XLOOKUP(B687,DATOS!D688:D1000,DATOS!C688:C1000,0,0,1))</f>
        <v/>
      </c>
      <c r="D687" s="189" t="str">
        <f>IF(B687="","", SUMIFS(COMPRAS!$G$5:$G1000,COMPRAS!$E$5:$E1000,B687))</f>
        <v/>
      </c>
      <c r="E687" s="189" t="str">
        <f>IF(C687="","", SUMIFS(VENTAS!$F$5:$F1000,VENTAS!$D$5:$D1000,B687))</f>
        <v/>
      </c>
      <c r="F687" s="189" t="str">
        <f t="shared" si="3"/>
        <v/>
      </c>
      <c r="G687" s="189" t="str">
        <f>IF(B687="","",COUNTIFS(COMPRAS!$E$5:$E1000,B687))</f>
        <v/>
      </c>
      <c r="H687" s="304"/>
      <c r="I687" s="194" t="str">
        <f>IFERROR(IF(B687="","",AVERAGEIFS(VENTAS!$G$5:$G1000,VENTAS!$D$5:$D1000,B687)),0)</f>
        <v/>
      </c>
      <c r="J687" s="194" t="str">
        <f>IFERROR(IF(C687="","",AVERAGEIFS(COMPRAS!$T$5:$T1000,COMPRAS!$E$5:$E1000,B687)),0)</f>
        <v/>
      </c>
      <c r="K687" s="194">
        <f t="shared" si="5"/>
        <v>0</v>
      </c>
      <c r="L687" s="194" t="str">
        <f t="shared" si="6"/>
        <v/>
      </c>
      <c r="M687" s="304" t="str">
        <f t="shared" si="7"/>
        <v/>
      </c>
      <c r="N687" s="194">
        <f t="shared" si="8"/>
        <v>0</v>
      </c>
      <c r="O687" s="194">
        <f t="shared" si="9"/>
        <v>0</v>
      </c>
    </row>
    <row r="688">
      <c r="C688" s="189" t="str">
        <f t="array" ref="C688">IF(B688="","",XLOOKUP(B688,DATOS!D689:D1000,DATOS!C689:C1000,0,0,1))</f>
        <v/>
      </c>
      <c r="D688" s="189" t="str">
        <f>IF(B688="","", SUMIFS(COMPRAS!$G$5:$G1000,COMPRAS!$E$5:$E1000,B688))</f>
        <v/>
      </c>
      <c r="E688" s="189" t="str">
        <f>IF(C688="","", SUMIFS(VENTAS!$F$5:$F1000,VENTAS!$D$5:$D1000,B688))</f>
        <v/>
      </c>
      <c r="F688" s="189" t="str">
        <f t="shared" si="3"/>
        <v/>
      </c>
      <c r="G688" s="189" t="str">
        <f>IF(B688="","",COUNTIFS(COMPRAS!$E$5:$E1000,B688))</f>
        <v/>
      </c>
      <c r="H688" s="304"/>
      <c r="I688" s="194" t="str">
        <f>IFERROR(IF(B688="","",AVERAGEIFS(VENTAS!$G$5:$G1000,VENTAS!$D$5:$D1000,B688)),0)</f>
        <v/>
      </c>
      <c r="J688" s="194" t="str">
        <f>IFERROR(IF(C688="","",AVERAGEIFS(COMPRAS!$T$5:$T1000,COMPRAS!$E$5:$E1000,B688)),0)</f>
        <v/>
      </c>
      <c r="K688" s="194">
        <f t="shared" si="5"/>
        <v>0</v>
      </c>
      <c r="L688" s="194" t="str">
        <f t="shared" si="6"/>
        <v/>
      </c>
      <c r="M688" s="304" t="str">
        <f t="shared" si="7"/>
        <v/>
      </c>
      <c r="N688" s="194">
        <f t="shared" si="8"/>
        <v>0</v>
      </c>
      <c r="O688" s="194">
        <f t="shared" si="9"/>
        <v>0</v>
      </c>
    </row>
    <row r="689">
      <c r="C689" s="189" t="str">
        <f t="array" ref="C689">IF(B689="","",XLOOKUP(B689,DATOS!D690:D1000,DATOS!C690:C1000,0,0,1))</f>
        <v/>
      </c>
      <c r="D689" s="189" t="str">
        <f>IF(B689="","", SUMIFS(COMPRAS!$G$5:$G1000,COMPRAS!$E$5:$E1000,B689))</f>
        <v/>
      </c>
      <c r="E689" s="189" t="str">
        <f>IF(C689="","", SUMIFS(VENTAS!$F$5:$F1000,VENTAS!$D$5:$D1000,B689))</f>
        <v/>
      </c>
      <c r="F689" s="189" t="str">
        <f t="shared" si="3"/>
        <v/>
      </c>
      <c r="G689" s="189" t="str">
        <f>IF(B689="","",COUNTIFS(COMPRAS!$E$5:$E1000,B689))</f>
        <v/>
      </c>
      <c r="H689" s="304"/>
      <c r="I689" s="194" t="str">
        <f>IFERROR(IF(B689="","",AVERAGEIFS(VENTAS!$G$5:$G1000,VENTAS!$D$5:$D1000,B689)),0)</f>
        <v/>
      </c>
      <c r="J689" s="194" t="str">
        <f>IFERROR(IF(C689="","",AVERAGEIFS(COMPRAS!$T$5:$T1000,COMPRAS!$E$5:$E1000,B689)),0)</f>
        <v/>
      </c>
      <c r="K689" s="194">
        <f t="shared" si="5"/>
        <v>0</v>
      </c>
      <c r="L689" s="194" t="str">
        <f t="shared" si="6"/>
        <v/>
      </c>
      <c r="M689" s="304" t="str">
        <f t="shared" si="7"/>
        <v/>
      </c>
      <c r="N689" s="194">
        <f t="shared" si="8"/>
        <v>0</v>
      </c>
      <c r="O689" s="194">
        <f t="shared" si="9"/>
        <v>0</v>
      </c>
    </row>
    <row r="690">
      <c r="C690" s="189" t="str">
        <f t="array" ref="C690">IF(B690="","",XLOOKUP(B690,DATOS!D691:D1000,DATOS!C691:C1000,0,0,1))</f>
        <v/>
      </c>
      <c r="D690" s="189" t="str">
        <f>IF(B690="","", SUMIFS(COMPRAS!$G$5:$G1000,COMPRAS!$E$5:$E1000,B690))</f>
        <v/>
      </c>
      <c r="E690" s="189" t="str">
        <f>IF(C690="","", SUMIFS(VENTAS!$F$5:$F1000,VENTAS!$D$5:$D1000,B690))</f>
        <v/>
      </c>
      <c r="F690" s="189" t="str">
        <f t="shared" si="3"/>
        <v/>
      </c>
      <c r="G690" s="189" t="str">
        <f>IF(B690="","",COUNTIFS(COMPRAS!$E$5:$E1000,B690))</f>
        <v/>
      </c>
      <c r="H690" s="304"/>
      <c r="I690" s="194" t="str">
        <f>IFERROR(IF(B690="","",AVERAGEIFS(VENTAS!$G$5:$G1000,VENTAS!$D$5:$D1000,B690)),0)</f>
        <v/>
      </c>
      <c r="J690" s="194" t="str">
        <f>IFERROR(IF(C690="","",AVERAGEIFS(COMPRAS!$T$5:$T1000,COMPRAS!$E$5:$E1000,B690)),0)</f>
        <v/>
      </c>
      <c r="K690" s="194">
        <f t="shared" si="5"/>
        <v>0</v>
      </c>
      <c r="L690" s="194" t="str">
        <f t="shared" si="6"/>
        <v/>
      </c>
      <c r="M690" s="304" t="str">
        <f t="shared" si="7"/>
        <v/>
      </c>
      <c r="N690" s="194">
        <f t="shared" si="8"/>
        <v>0</v>
      </c>
      <c r="O690" s="194">
        <f t="shared" si="9"/>
        <v>0</v>
      </c>
    </row>
    <row r="691">
      <c r="C691" s="189" t="str">
        <f t="array" ref="C691">IF(B691="","",XLOOKUP(B691,DATOS!D692:D1000,DATOS!C692:C1000,0,0,1))</f>
        <v/>
      </c>
      <c r="D691" s="189" t="str">
        <f>IF(B691="","", SUMIFS(COMPRAS!$G$5:$G1000,COMPRAS!$E$5:$E1000,B691))</f>
        <v/>
      </c>
      <c r="E691" s="189" t="str">
        <f>IF(C691="","", SUMIFS(VENTAS!$F$5:$F1000,VENTAS!$D$5:$D1000,B691))</f>
        <v/>
      </c>
      <c r="F691" s="189" t="str">
        <f t="shared" si="3"/>
        <v/>
      </c>
      <c r="G691" s="189" t="str">
        <f>IF(B691="","",COUNTIFS(COMPRAS!$E$5:$E1000,B691))</f>
        <v/>
      </c>
      <c r="H691" s="304"/>
      <c r="I691" s="194" t="str">
        <f>IFERROR(IF(B691="","",AVERAGEIFS(VENTAS!$G$5:$G1000,VENTAS!$D$5:$D1000,B691)),0)</f>
        <v/>
      </c>
      <c r="J691" s="194" t="str">
        <f>IFERROR(IF(C691="","",AVERAGEIFS(COMPRAS!$T$5:$T1000,COMPRAS!$E$5:$E1000,B691)),0)</f>
        <v/>
      </c>
      <c r="K691" s="194">
        <f t="shared" si="5"/>
        <v>0</v>
      </c>
      <c r="L691" s="194" t="str">
        <f t="shared" si="6"/>
        <v/>
      </c>
      <c r="M691" s="304" t="str">
        <f t="shared" si="7"/>
        <v/>
      </c>
      <c r="N691" s="194">
        <f t="shared" si="8"/>
        <v>0</v>
      </c>
      <c r="O691" s="194">
        <f t="shared" si="9"/>
        <v>0</v>
      </c>
    </row>
    <row r="692">
      <c r="C692" s="189" t="str">
        <f t="array" ref="C692">IF(B692="","",XLOOKUP(B692,DATOS!D693:D1000,DATOS!C693:C1000,0,0,1))</f>
        <v/>
      </c>
      <c r="D692" s="189" t="str">
        <f>IF(B692="","", SUMIFS(COMPRAS!$G$5:$G1000,COMPRAS!$E$5:$E1000,B692))</f>
        <v/>
      </c>
      <c r="E692" s="189" t="str">
        <f>IF(C692="","", SUMIFS(VENTAS!$F$5:$F1000,VENTAS!$D$5:$D1000,B692))</f>
        <v/>
      </c>
      <c r="F692" s="189" t="str">
        <f t="shared" si="3"/>
        <v/>
      </c>
      <c r="G692" s="189" t="str">
        <f>IF(B692="","",COUNTIFS(COMPRAS!$E$5:$E1000,B692))</f>
        <v/>
      </c>
      <c r="H692" s="304"/>
      <c r="I692" s="194" t="str">
        <f>IFERROR(IF(B692="","",AVERAGEIFS(VENTAS!$G$5:$G1000,VENTAS!$D$5:$D1000,B692)),0)</f>
        <v/>
      </c>
      <c r="J692" s="194" t="str">
        <f>IFERROR(IF(C692="","",AVERAGEIFS(COMPRAS!$T$5:$T1000,COMPRAS!$E$5:$E1000,B692)),0)</f>
        <v/>
      </c>
      <c r="K692" s="194">
        <f t="shared" si="5"/>
        <v>0</v>
      </c>
      <c r="L692" s="194" t="str">
        <f t="shared" si="6"/>
        <v/>
      </c>
      <c r="M692" s="304" t="str">
        <f t="shared" si="7"/>
        <v/>
      </c>
      <c r="N692" s="194">
        <f t="shared" si="8"/>
        <v>0</v>
      </c>
      <c r="O692" s="194">
        <f t="shared" si="9"/>
        <v>0</v>
      </c>
    </row>
    <row r="693">
      <c r="C693" s="189" t="str">
        <f t="array" ref="C693">IF(B693="","",XLOOKUP(B693,DATOS!D694:D1000,DATOS!C694:C1000,0,0,1))</f>
        <v/>
      </c>
      <c r="D693" s="189" t="str">
        <f>IF(B693="","", SUMIFS(COMPRAS!$G$5:$G1000,COMPRAS!$E$5:$E1000,B693))</f>
        <v/>
      </c>
      <c r="E693" s="189" t="str">
        <f>IF(C693="","", SUMIFS(VENTAS!$F$5:$F1000,VENTAS!$D$5:$D1000,B693))</f>
        <v/>
      </c>
      <c r="F693" s="189" t="str">
        <f t="shared" si="3"/>
        <v/>
      </c>
      <c r="G693" s="189" t="str">
        <f>IF(B693="","",COUNTIFS(COMPRAS!$E$5:$E1000,B693))</f>
        <v/>
      </c>
      <c r="H693" s="304"/>
      <c r="I693" s="194" t="str">
        <f>IFERROR(IF(B693="","",AVERAGEIFS(VENTAS!$G$5:$G1000,VENTAS!$D$5:$D1000,B693)),0)</f>
        <v/>
      </c>
      <c r="J693" s="194" t="str">
        <f>IFERROR(IF(C693="","",AVERAGEIFS(COMPRAS!$T$5:$T1000,COMPRAS!$E$5:$E1000,B693)),0)</f>
        <v/>
      </c>
      <c r="K693" s="194">
        <f t="shared" si="5"/>
        <v>0</v>
      </c>
      <c r="L693" s="194" t="str">
        <f t="shared" si="6"/>
        <v/>
      </c>
      <c r="M693" s="304" t="str">
        <f t="shared" si="7"/>
        <v/>
      </c>
      <c r="N693" s="194">
        <f t="shared" si="8"/>
        <v>0</v>
      </c>
      <c r="O693" s="194">
        <f t="shared" si="9"/>
        <v>0</v>
      </c>
    </row>
    <row r="694">
      <c r="C694" s="189" t="str">
        <f t="array" ref="C694">IF(B694="","",XLOOKUP(B694,DATOS!D695:D1000,DATOS!C695:C1000,0,0,1))</f>
        <v/>
      </c>
      <c r="D694" s="189" t="str">
        <f>IF(B694="","", SUMIFS(COMPRAS!$G$5:$G1000,COMPRAS!$E$5:$E1000,B694))</f>
        <v/>
      </c>
      <c r="E694" s="189" t="str">
        <f>IF(C694="","", SUMIFS(VENTAS!$F$5:$F1000,VENTAS!$D$5:$D1000,B694))</f>
        <v/>
      </c>
      <c r="F694" s="189" t="str">
        <f t="shared" si="3"/>
        <v/>
      </c>
      <c r="G694" s="189" t="str">
        <f>IF(B694="","",COUNTIFS(COMPRAS!$E$5:$E1000,B694))</f>
        <v/>
      </c>
      <c r="H694" s="304"/>
      <c r="I694" s="194" t="str">
        <f>IFERROR(IF(B694="","",AVERAGEIFS(VENTAS!$G$5:$G1000,VENTAS!$D$5:$D1000,B694)),0)</f>
        <v/>
      </c>
      <c r="J694" s="194" t="str">
        <f>IFERROR(IF(C694="","",AVERAGEIFS(COMPRAS!$T$5:$T1000,COMPRAS!$E$5:$E1000,B694)),0)</f>
        <v/>
      </c>
      <c r="K694" s="194">
        <f t="shared" si="5"/>
        <v>0</v>
      </c>
      <c r="L694" s="194" t="str">
        <f t="shared" si="6"/>
        <v/>
      </c>
      <c r="M694" s="304" t="str">
        <f t="shared" si="7"/>
        <v/>
      </c>
      <c r="N694" s="194">
        <f t="shared" si="8"/>
        <v>0</v>
      </c>
      <c r="O694" s="194">
        <f t="shared" si="9"/>
        <v>0</v>
      </c>
    </row>
    <row r="695">
      <c r="C695" s="189" t="str">
        <f t="array" ref="C695">IF(B695="","",XLOOKUP(B695,DATOS!D696:D1000,DATOS!C696:C1000,0,0,1))</f>
        <v/>
      </c>
      <c r="D695" s="189" t="str">
        <f>IF(B695="","", SUMIFS(COMPRAS!$G$5:$G1000,COMPRAS!$E$5:$E1000,B695))</f>
        <v/>
      </c>
      <c r="E695" s="189" t="str">
        <f>IF(C695="","", SUMIFS(VENTAS!$F$5:$F1000,VENTAS!$D$5:$D1000,B695))</f>
        <v/>
      </c>
      <c r="F695" s="189" t="str">
        <f t="shared" si="3"/>
        <v/>
      </c>
      <c r="G695" s="189" t="str">
        <f>IF(B695="","",COUNTIFS(COMPRAS!$E$5:$E1000,B695))</f>
        <v/>
      </c>
      <c r="H695" s="304"/>
      <c r="I695" s="194" t="str">
        <f>IFERROR(IF(B695="","",AVERAGEIFS(VENTAS!$G$5:$G1000,VENTAS!$D$5:$D1000,B695)),0)</f>
        <v/>
      </c>
      <c r="J695" s="194" t="str">
        <f>IFERROR(IF(C695="","",AVERAGEIFS(COMPRAS!$T$5:$T1000,COMPRAS!$E$5:$E1000,B695)),0)</f>
        <v/>
      </c>
      <c r="K695" s="194">
        <f t="shared" si="5"/>
        <v>0</v>
      </c>
      <c r="L695" s="194" t="str">
        <f t="shared" si="6"/>
        <v/>
      </c>
      <c r="M695" s="304" t="str">
        <f t="shared" si="7"/>
        <v/>
      </c>
      <c r="N695" s="194">
        <f t="shared" si="8"/>
        <v>0</v>
      </c>
      <c r="O695" s="194">
        <f t="shared" si="9"/>
        <v>0</v>
      </c>
    </row>
    <row r="696">
      <c r="C696" s="189" t="str">
        <f t="array" ref="C696">IF(B696="","",XLOOKUP(B696,DATOS!D697:D1000,DATOS!C697:C1000,0,0,1))</f>
        <v/>
      </c>
      <c r="D696" s="189" t="str">
        <f>IF(B696="","", SUMIFS(COMPRAS!$G$5:$G1000,COMPRAS!$E$5:$E1000,B696))</f>
        <v/>
      </c>
      <c r="E696" s="189" t="str">
        <f>IF(C696="","", SUMIFS(VENTAS!$F$5:$F1000,VENTAS!$D$5:$D1000,B696))</f>
        <v/>
      </c>
      <c r="F696" s="189" t="str">
        <f t="shared" si="3"/>
        <v/>
      </c>
      <c r="G696" s="189" t="str">
        <f>IF(B696="","",COUNTIFS(COMPRAS!$E$5:$E1000,B696))</f>
        <v/>
      </c>
      <c r="H696" s="304"/>
      <c r="I696" s="194" t="str">
        <f>IFERROR(IF(B696="","",AVERAGEIFS(VENTAS!$G$5:$G1000,VENTAS!$D$5:$D1000,B696)),0)</f>
        <v/>
      </c>
      <c r="J696" s="194" t="str">
        <f>IFERROR(IF(C696="","",AVERAGEIFS(COMPRAS!$T$5:$T1000,COMPRAS!$E$5:$E1000,B696)),0)</f>
        <v/>
      </c>
      <c r="K696" s="194">
        <f t="shared" si="5"/>
        <v>0</v>
      </c>
      <c r="L696" s="194" t="str">
        <f t="shared" si="6"/>
        <v/>
      </c>
      <c r="M696" s="304" t="str">
        <f t="shared" si="7"/>
        <v/>
      </c>
      <c r="N696" s="194">
        <f t="shared" si="8"/>
        <v>0</v>
      </c>
      <c r="O696" s="194">
        <f t="shared" si="9"/>
        <v>0</v>
      </c>
    </row>
    <row r="697">
      <c r="C697" s="189" t="str">
        <f t="array" ref="C697">IF(B697="","",XLOOKUP(B697,DATOS!D698:D1000,DATOS!C698:C1000,0,0,1))</f>
        <v/>
      </c>
      <c r="D697" s="189" t="str">
        <f>IF(B697="","", SUMIFS(COMPRAS!$G$5:$G1000,COMPRAS!$E$5:$E1000,B697))</f>
        <v/>
      </c>
      <c r="E697" s="189" t="str">
        <f>IF(C697="","", SUMIFS(VENTAS!$F$5:$F1000,VENTAS!$D$5:$D1000,B697))</f>
        <v/>
      </c>
      <c r="F697" s="189" t="str">
        <f t="shared" si="3"/>
        <v/>
      </c>
      <c r="G697" s="189" t="str">
        <f>IF(B697="","",COUNTIFS(COMPRAS!$E$5:$E1000,B697))</f>
        <v/>
      </c>
      <c r="H697" s="304"/>
      <c r="I697" s="194" t="str">
        <f>IFERROR(IF(B697="","",AVERAGEIFS(VENTAS!$G$5:$G1000,VENTAS!$D$5:$D1000,B697)),0)</f>
        <v/>
      </c>
      <c r="J697" s="194" t="str">
        <f>IFERROR(IF(C697="","",AVERAGEIFS(COMPRAS!$T$5:$T1000,COMPRAS!$E$5:$E1000,B697)),0)</f>
        <v/>
      </c>
      <c r="K697" s="194">
        <f t="shared" si="5"/>
        <v>0</v>
      </c>
      <c r="L697" s="194" t="str">
        <f t="shared" si="6"/>
        <v/>
      </c>
      <c r="M697" s="304" t="str">
        <f t="shared" si="7"/>
        <v/>
      </c>
      <c r="N697" s="194">
        <f t="shared" si="8"/>
        <v>0</v>
      </c>
      <c r="O697" s="194">
        <f t="shared" si="9"/>
        <v>0</v>
      </c>
    </row>
    <row r="698">
      <c r="C698" s="189" t="str">
        <f t="array" ref="C698">IF(B698="","",XLOOKUP(B698,DATOS!D699:D1000,DATOS!C699:C1000,0,0,1))</f>
        <v/>
      </c>
      <c r="D698" s="189" t="str">
        <f>IF(B698="","", SUMIFS(COMPRAS!$G$5:$G1000,COMPRAS!$E$5:$E1000,B698))</f>
        <v/>
      </c>
      <c r="E698" s="189" t="str">
        <f>IF(C698="","", SUMIFS(VENTAS!$F$5:$F1000,VENTAS!$D$5:$D1000,B698))</f>
        <v/>
      </c>
      <c r="F698" s="189" t="str">
        <f t="shared" si="3"/>
        <v/>
      </c>
      <c r="G698" s="189" t="str">
        <f>IF(B698="","",COUNTIFS(COMPRAS!$E$5:$E1000,B698))</f>
        <v/>
      </c>
      <c r="H698" s="304"/>
      <c r="I698" s="194" t="str">
        <f>IFERROR(IF(B698="","",AVERAGEIFS(VENTAS!$G$5:$G1000,VENTAS!$D$5:$D1000,B698)),0)</f>
        <v/>
      </c>
      <c r="J698" s="194" t="str">
        <f>IFERROR(IF(C698="","",AVERAGEIFS(COMPRAS!$T$5:$T1000,COMPRAS!$E$5:$E1000,B698)),0)</f>
        <v/>
      </c>
      <c r="K698" s="194">
        <f t="shared" si="5"/>
        <v>0</v>
      </c>
      <c r="L698" s="194" t="str">
        <f t="shared" si="6"/>
        <v/>
      </c>
      <c r="M698" s="304" t="str">
        <f t="shared" si="7"/>
        <v/>
      </c>
      <c r="N698" s="194">
        <f t="shared" si="8"/>
        <v>0</v>
      </c>
      <c r="O698" s="194">
        <f t="shared" si="9"/>
        <v>0</v>
      </c>
    </row>
    <row r="699">
      <c r="C699" s="189" t="str">
        <f t="array" ref="C699">IF(B699="","",XLOOKUP(B699,DATOS!D700:D1000,DATOS!C700:C1000,0,0,1))</f>
        <v/>
      </c>
      <c r="D699" s="189" t="str">
        <f>IF(B699="","", SUMIFS(COMPRAS!$G$5:$G1000,COMPRAS!$E$5:$E1000,B699))</f>
        <v/>
      </c>
      <c r="E699" s="189" t="str">
        <f>IF(C699="","", SUMIFS(VENTAS!$F$5:$F1000,VENTAS!$D$5:$D1000,B699))</f>
        <v/>
      </c>
      <c r="F699" s="189" t="str">
        <f t="shared" si="3"/>
        <v/>
      </c>
      <c r="G699" s="189" t="str">
        <f>IF(B699="","",COUNTIFS(COMPRAS!$E$5:$E1000,B699))</f>
        <v/>
      </c>
      <c r="H699" s="304"/>
      <c r="I699" s="194" t="str">
        <f>IFERROR(IF(B699="","",AVERAGEIFS(VENTAS!$G$5:$G1000,VENTAS!$D$5:$D1000,B699)),0)</f>
        <v/>
      </c>
      <c r="J699" s="194" t="str">
        <f>IFERROR(IF(C699="","",AVERAGEIFS(COMPRAS!$T$5:$T1000,COMPRAS!$E$5:$E1000,B699)),0)</f>
        <v/>
      </c>
      <c r="K699" s="194">
        <f t="shared" si="5"/>
        <v>0</v>
      </c>
      <c r="L699" s="194" t="str">
        <f t="shared" si="6"/>
        <v/>
      </c>
      <c r="M699" s="304" t="str">
        <f t="shared" si="7"/>
        <v/>
      </c>
      <c r="N699" s="194">
        <f t="shared" si="8"/>
        <v>0</v>
      </c>
      <c r="O699" s="194">
        <f t="shared" si="9"/>
        <v>0</v>
      </c>
    </row>
    <row r="700">
      <c r="C700" s="189" t="str">
        <f t="array" ref="C700">IF(B700="","",XLOOKUP(B700,DATOS!D701:D1000,DATOS!C701:C1000,0,0,1))</f>
        <v/>
      </c>
      <c r="D700" s="189" t="str">
        <f>IF(B700="","", SUMIFS(COMPRAS!$G$5:$G1000,COMPRAS!$E$5:$E1000,B700))</f>
        <v/>
      </c>
      <c r="E700" s="189" t="str">
        <f>IF(C700="","", SUMIFS(VENTAS!$F$5:$F1000,VENTAS!$D$5:$D1000,B700))</f>
        <v/>
      </c>
      <c r="F700" s="189" t="str">
        <f t="shared" si="3"/>
        <v/>
      </c>
      <c r="G700" s="189" t="str">
        <f>IF(B700="","",COUNTIFS(COMPRAS!$E$5:$E1000,B700))</f>
        <v/>
      </c>
      <c r="H700" s="304"/>
      <c r="I700" s="194" t="str">
        <f>IFERROR(IF(B700="","",AVERAGEIFS(VENTAS!$G$5:$G1000,VENTAS!$D$5:$D1000,B700)),0)</f>
        <v/>
      </c>
      <c r="J700" s="194" t="str">
        <f>IFERROR(IF(C700="","",AVERAGEIFS(COMPRAS!$T$5:$T1000,COMPRAS!$E$5:$E1000,B700)),0)</f>
        <v/>
      </c>
      <c r="K700" s="194">
        <f t="shared" si="5"/>
        <v>0</v>
      </c>
      <c r="L700" s="194" t="str">
        <f t="shared" si="6"/>
        <v/>
      </c>
      <c r="M700" s="304" t="str">
        <f t="shared" si="7"/>
        <v/>
      </c>
      <c r="N700" s="194">
        <f t="shared" si="8"/>
        <v>0</v>
      </c>
      <c r="O700" s="194">
        <f t="shared" si="9"/>
        <v>0</v>
      </c>
    </row>
    <row r="701">
      <c r="C701" s="189" t="str">
        <f t="array" ref="C701">IF(B701="","",XLOOKUP(B701,DATOS!D702:D1000,DATOS!C702:C1000,0,0,1))</f>
        <v/>
      </c>
      <c r="D701" s="189" t="str">
        <f>IF(B701="","", SUMIFS(COMPRAS!$G$5:$G1000,COMPRAS!$E$5:$E1000,B701))</f>
        <v/>
      </c>
      <c r="E701" s="189" t="str">
        <f>IF(C701="","", SUMIFS(VENTAS!$F$5:$F1000,VENTAS!$D$5:$D1000,B701))</f>
        <v/>
      </c>
      <c r="F701" s="189" t="str">
        <f t="shared" si="3"/>
        <v/>
      </c>
      <c r="G701" s="189" t="str">
        <f>IF(B701="","",COUNTIFS(COMPRAS!$E$5:$E1000,B701))</f>
        <v/>
      </c>
      <c r="H701" s="304"/>
      <c r="I701" s="194" t="str">
        <f>IFERROR(IF(B701="","",AVERAGEIFS(VENTAS!$G$5:$G1000,VENTAS!$D$5:$D1000,B701)),0)</f>
        <v/>
      </c>
      <c r="J701" s="194" t="str">
        <f>IFERROR(IF(C701="","",AVERAGEIFS(COMPRAS!$T$5:$T1000,COMPRAS!$E$5:$E1000,B701)),0)</f>
        <v/>
      </c>
      <c r="K701" s="194">
        <f t="shared" si="5"/>
        <v>0</v>
      </c>
      <c r="L701" s="194" t="str">
        <f t="shared" si="6"/>
        <v/>
      </c>
      <c r="M701" s="304" t="str">
        <f t="shared" si="7"/>
        <v/>
      </c>
      <c r="N701" s="194">
        <f t="shared" si="8"/>
        <v>0</v>
      </c>
      <c r="O701" s="194">
        <f t="shared" si="9"/>
        <v>0</v>
      </c>
    </row>
    <row r="702">
      <c r="C702" s="189" t="str">
        <f t="array" ref="C702">IF(B702="","",XLOOKUP(B702,DATOS!D703:D1000,DATOS!C703:C1000,0,0,1))</f>
        <v/>
      </c>
      <c r="D702" s="189" t="str">
        <f>IF(B702="","", SUMIFS(COMPRAS!$G$5:$G1000,COMPRAS!$E$5:$E1000,B702))</f>
        <v/>
      </c>
      <c r="E702" s="189" t="str">
        <f>IF(C702="","", SUMIFS(VENTAS!$F$5:$F1000,VENTAS!$D$5:$D1000,B702))</f>
        <v/>
      </c>
      <c r="F702" s="189" t="str">
        <f t="shared" si="3"/>
        <v/>
      </c>
      <c r="G702" s="189" t="str">
        <f>IF(B702="","",COUNTIFS(COMPRAS!$E$5:$E1000,B702))</f>
        <v/>
      </c>
      <c r="H702" s="304"/>
      <c r="I702" s="194" t="str">
        <f>IFERROR(IF(B702="","",AVERAGEIFS(VENTAS!$G$5:$G1000,VENTAS!$D$5:$D1000,B702)),0)</f>
        <v/>
      </c>
      <c r="J702" s="194" t="str">
        <f>IFERROR(IF(C702="","",AVERAGEIFS(COMPRAS!$T$5:$T1000,COMPRAS!$E$5:$E1000,B702)),0)</f>
        <v/>
      </c>
      <c r="K702" s="194">
        <f t="shared" si="5"/>
        <v>0</v>
      </c>
      <c r="L702" s="194" t="str">
        <f t="shared" si="6"/>
        <v/>
      </c>
      <c r="M702" s="304" t="str">
        <f t="shared" si="7"/>
        <v/>
      </c>
      <c r="N702" s="194">
        <f t="shared" si="8"/>
        <v>0</v>
      </c>
      <c r="O702" s="194">
        <f t="shared" si="9"/>
        <v>0</v>
      </c>
    </row>
    <row r="703">
      <c r="C703" s="189" t="str">
        <f t="array" ref="C703">IF(B703="","",XLOOKUP(B703,DATOS!D704:D1000,DATOS!C704:C1000,0,0,1))</f>
        <v/>
      </c>
      <c r="D703" s="189" t="str">
        <f>IF(B703="","", SUMIFS(COMPRAS!$G$5:$G1000,COMPRAS!$E$5:$E1000,B703))</f>
        <v/>
      </c>
      <c r="E703" s="189" t="str">
        <f>IF(C703="","", SUMIFS(VENTAS!$F$5:$F1000,VENTAS!$D$5:$D1000,B703))</f>
        <v/>
      </c>
      <c r="F703" s="189" t="str">
        <f t="shared" si="3"/>
        <v/>
      </c>
      <c r="G703" s="189" t="str">
        <f>IF(B703="","",COUNTIFS(COMPRAS!$E$5:$E1000,B703))</f>
        <v/>
      </c>
      <c r="H703" s="304"/>
      <c r="I703" s="194" t="str">
        <f>IFERROR(IF(B703="","",AVERAGEIFS(VENTAS!$G$5:$G1000,VENTAS!$D$5:$D1000,B703)),0)</f>
        <v/>
      </c>
      <c r="J703" s="194" t="str">
        <f>IFERROR(IF(C703="","",AVERAGEIFS(COMPRAS!$T$5:$T1000,COMPRAS!$E$5:$E1000,B703)),0)</f>
        <v/>
      </c>
      <c r="K703" s="194">
        <f t="shared" si="5"/>
        <v>0</v>
      </c>
      <c r="L703" s="194" t="str">
        <f t="shared" si="6"/>
        <v/>
      </c>
      <c r="M703" s="304" t="str">
        <f t="shared" si="7"/>
        <v/>
      </c>
      <c r="N703" s="194">
        <f t="shared" si="8"/>
        <v>0</v>
      </c>
      <c r="O703" s="194">
        <f t="shared" si="9"/>
        <v>0</v>
      </c>
    </row>
    <row r="704">
      <c r="C704" s="189" t="str">
        <f t="array" ref="C704">IF(B704="","",XLOOKUP(B704,DATOS!D705:D1000,DATOS!C705:C1000,0,0,1))</f>
        <v/>
      </c>
      <c r="D704" s="189" t="str">
        <f>IF(B704="","", SUMIFS(COMPRAS!$G$5:$G1000,COMPRAS!$E$5:$E1000,B704))</f>
        <v/>
      </c>
      <c r="E704" s="189" t="str">
        <f>IF(C704="","", SUMIFS(VENTAS!$F$5:$F1000,VENTAS!$D$5:$D1000,B704))</f>
        <v/>
      </c>
      <c r="F704" s="189" t="str">
        <f t="shared" si="3"/>
        <v/>
      </c>
      <c r="G704" s="189" t="str">
        <f>IF(B704="","",COUNTIFS(COMPRAS!$E$5:$E1000,B704))</f>
        <v/>
      </c>
      <c r="H704" s="304"/>
      <c r="I704" s="194" t="str">
        <f>IFERROR(IF(B704="","",AVERAGEIFS(VENTAS!$G$5:$G1000,VENTAS!$D$5:$D1000,B704)),0)</f>
        <v/>
      </c>
      <c r="J704" s="194" t="str">
        <f>IFERROR(IF(C704="","",AVERAGEIFS(COMPRAS!$T$5:$T1000,COMPRAS!$E$5:$E1000,B704)),0)</f>
        <v/>
      </c>
      <c r="K704" s="194">
        <f t="shared" si="5"/>
        <v>0</v>
      </c>
      <c r="L704" s="194" t="str">
        <f t="shared" si="6"/>
        <v/>
      </c>
      <c r="M704" s="304" t="str">
        <f t="shared" si="7"/>
        <v/>
      </c>
      <c r="N704" s="194">
        <f t="shared" si="8"/>
        <v>0</v>
      </c>
      <c r="O704" s="194">
        <f t="shared" si="9"/>
        <v>0</v>
      </c>
    </row>
    <row r="705">
      <c r="C705" s="189" t="str">
        <f t="array" ref="C705">IF(B705="","",XLOOKUP(B705,DATOS!D706:D1000,DATOS!C706:C1000,0,0,1))</f>
        <v/>
      </c>
      <c r="D705" s="189" t="str">
        <f>IF(B705="","", SUMIFS(COMPRAS!$G$5:$G1000,COMPRAS!$E$5:$E1000,B705))</f>
        <v/>
      </c>
      <c r="E705" s="189" t="str">
        <f>IF(C705="","", SUMIFS(VENTAS!$F$5:$F1000,VENTAS!$D$5:$D1000,B705))</f>
        <v/>
      </c>
      <c r="F705" s="189" t="str">
        <f t="shared" si="3"/>
        <v/>
      </c>
      <c r="G705" s="189" t="str">
        <f>IF(B705="","",COUNTIFS(COMPRAS!$E$5:$E1000,B705))</f>
        <v/>
      </c>
      <c r="H705" s="304"/>
      <c r="I705" s="194" t="str">
        <f>IFERROR(IF(B705="","",AVERAGEIFS(VENTAS!$G$5:$G1000,VENTAS!$D$5:$D1000,B705)),0)</f>
        <v/>
      </c>
      <c r="J705" s="194" t="str">
        <f>IFERROR(IF(C705="","",AVERAGEIFS(COMPRAS!$T$5:$T1000,COMPRAS!$E$5:$E1000,B705)),0)</f>
        <v/>
      </c>
      <c r="K705" s="194">
        <f t="shared" si="5"/>
        <v>0</v>
      </c>
      <c r="L705" s="194" t="str">
        <f t="shared" si="6"/>
        <v/>
      </c>
      <c r="M705" s="304" t="str">
        <f t="shared" si="7"/>
        <v/>
      </c>
      <c r="N705" s="194">
        <f t="shared" si="8"/>
        <v>0</v>
      </c>
      <c r="O705" s="194">
        <f t="shared" si="9"/>
        <v>0</v>
      </c>
    </row>
    <row r="706">
      <c r="C706" s="189" t="str">
        <f t="array" ref="C706">IF(B706="","",XLOOKUP(B706,DATOS!D707:D1000,DATOS!C707:C1000,0,0,1))</f>
        <v/>
      </c>
      <c r="D706" s="189" t="str">
        <f>IF(B706="","", SUMIFS(COMPRAS!$G$5:$G1000,COMPRAS!$E$5:$E1000,B706))</f>
        <v/>
      </c>
      <c r="E706" s="189" t="str">
        <f>IF(C706="","", SUMIFS(VENTAS!$F$5:$F1000,VENTAS!$D$5:$D1000,B706))</f>
        <v/>
      </c>
      <c r="F706" s="189" t="str">
        <f t="shared" si="3"/>
        <v/>
      </c>
      <c r="G706" s="189" t="str">
        <f>IF(B706="","",COUNTIFS(COMPRAS!$E$5:$E1000,B706))</f>
        <v/>
      </c>
      <c r="H706" s="304"/>
      <c r="I706" s="194" t="str">
        <f>IFERROR(IF(B706="","",AVERAGEIFS(VENTAS!$G$5:$G1000,VENTAS!$D$5:$D1000,B706)),0)</f>
        <v/>
      </c>
      <c r="J706" s="194" t="str">
        <f>IFERROR(IF(C706="","",AVERAGEIFS(COMPRAS!$T$5:$T1000,COMPRAS!$E$5:$E1000,B706)),0)</f>
        <v/>
      </c>
      <c r="K706" s="194">
        <f t="shared" si="5"/>
        <v>0</v>
      </c>
      <c r="L706" s="194" t="str">
        <f t="shared" si="6"/>
        <v/>
      </c>
      <c r="M706" s="304" t="str">
        <f t="shared" si="7"/>
        <v/>
      </c>
      <c r="N706" s="194">
        <f t="shared" si="8"/>
        <v>0</v>
      </c>
      <c r="O706" s="194">
        <f t="shared" si="9"/>
        <v>0</v>
      </c>
    </row>
    <row r="707">
      <c r="C707" s="189" t="str">
        <f t="array" ref="C707">IF(B707="","",XLOOKUP(B707,DATOS!D708:D1000,DATOS!C708:C1000,0,0,1))</f>
        <v/>
      </c>
      <c r="D707" s="189" t="str">
        <f>IF(B707="","", SUMIFS(COMPRAS!$G$5:$G1000,COMPRAS!$E$5:$E1000,B707))</f>
        <v/>
      </c>
      <c r="E707" s="189" t="str">
        <f>IF(C707="","", SUMIFS(VENTAS!$F$5:$F1000,VENTAS!$D$5:$D1000,B707))</f>
        <v/>
      </c>
      <c r="F707" s="189" t="str">
        <f t="shared" si="3"/>
        <v/>
      </c>
      <c r="G707" s="189" t="str">
        <f>IF(B707="","",COUNTIFS(COMPRAS!$E$5:$E1000,B707))</f>
        <v/>
      </c>
      <c r="H707" s="304"/>
      <c r="I707" s="194" t="str">
        <f>IFERROR(IF(B707="","",AVERAGEIFS(VENTAS!$G$5:$G1000,VENTAS!$D$5:$D1000,B707)),0)</f>
        <v/>
      </c>
      <c r="J707" s="194" t="str">
        <f>IFERROR(IF(C707="","",AVERAGEIFS(COMPRAS!$T$5:$T1000,COMPRAS!$E$5:$E1000,B707)),0)</f>
        <v/>
      </c>
      <c r="K707" s="194">
        <f t="shared" si="5"/>
        <v>0</v>
      </c>
      <c r="L707" s="194" t="str">
        <f t="shared" si="6"/>
        <v/>
      </c>
      <c r="M707" s="304" t="str">
        <f t="shared" si="7"/>
        <v/>
      </c>
      <c r="N707" s="194">
        <f t="shared" si="8"/>
        <v>0</v>
      </c>
      <c r="O707" s="194">
        <f t="shared" si="9"/>
        <v>0</v>
      </c>
    </row>
    <row r="708">
      <c r="C708" s="189" t="str">
        <f t="array" ref="C708">IF(B708="","",XLOOKUP(B708,DATOS!D709:D1000,DATOS!C709:C1000,0,0,1))</f>
        <v/>
      </c>
      <c r="D708" s="189" t="str">
        <f>IF(B708="","", SUMIFS(COMPRAS!$G$5:$G1000,COMPRAS!$E$5:$E1000,B708))</f>
        <v/>
      </c>
      <c r="E708" s="189" t="str">
        <f>IF(C708="","", SUMIFS(VENTAS!$F$5:$F1000,VENTAS!$D$5:$D1000,B708))</f>
        <v/>
      </c>
      <c r="F708" s="189" t="str">
        <f t="shared" si="3"/>
        <v/>
      </c>
      <c r="G708" s="189" t="str">
        <f>IF(B708="","",COUNTIFS(COMPRAS!$E$5:$E1000,B708))</f>
        <v/>
      </c>
      <c r="H708" s="304"/>
      <c r="I708" s="194" t="str">
        <f>IFERROR(IF(B708="","",AVERAGEIFS(VENTAS!$G$5:$G1000,VENTAS!$D$5:$D1000,B708)),0)</f>
        <v/>
      </c>
      <c r="J708" s="194" t="str">
        <f>IFERROR(IF(C708="","",AVERAGEIFS(COMPRAS!$T$5:$T1000,COMPRAS!$E$5:$E1000,B708)),0)</f>
        <v/>
      </c>
      <c r="K708" s="194">
        <f t="shared" si="5"/>
        <v>0</v>
      </c>
      <c r="L708" s="194" t="str">
        <f t="shared" si="6"/>
        <v/>
      </c>
      <c r="M708" s="304" t="str">
        <f t="shared" si="7"/>
        <v/>
      </c>
      <c r="N708" s="194">
        <f t="shared" si="8"/>
        <v>0</v>
      </c>
      <c r="O708" s="194">
        <f t="shared" si="9"/>
        <v>0</v>
      </c>
    </row>
    <row r="709">
      <c r="C709" s="189" t="str">
        <f t="array" ref="C709">IF(B709="","",XLOOKUP(B709,DATOS!D710:D1000,DATOS!C710:C1000,0,0,1))</f>
        <v/>
      </c>
      <c r="D709" s="189" t="str">
        <f>IF(B709="","", SUMIFS(COMPRAS!$G$5:$G1000,COMPRAS!$E$5:$E1000,B709))</f>
        <v/>
      </c>
      <c r="E709" s="189" t="str">
        <f>IF(C709="","", SUMIFS(VENTAS!$F$5:$F1000,VENTAS!$D$5:$D1000,B709))</f>
        <v/>
      </c>
      <c r="F709" s="189" t="str">
        <f t="shared" si="3"/>
        <v/>
      </c>
      <c r="G709" s="189" t="str">
        <f>IF(B709="","",COUNTIFS(COMPRAS!$E$5:$E1000,B709))</f>
        <v/>
      </c>
      <c r="H709" s="304"/>
      <c r="I709" s="194" t="str">
        <f>IFERROR(IF(B709="","",AVERAGEIFS(VENTAS!$G$5:$G1000,VENTAS!$D$5:$D1000,B709)),0)</f>
        <v/>
      </c>
      <c r="J709" s="194" t="str">
        <f>IFERROR(IF(C709="","",AVERAGEIFS(COMPRAS!$T$5:$T1000,COMPRAS!$E$5:$E1000,B709)),0)</f>
        <v/>
      </c>
      <c r="K709" s="194">
        <f t="shared" si="5"/>
        <v>0</v>
      </c>
      <c r="L709" s="194" t="str">
        <f t="shared" si="6"/>
        <v/>
      </c>
      <c r="M709" s="304" t="str">
        <f t="shared" si="7"/>
        <v/>
      </c>
      <c r="N709" s="194">
        <f t="shared" si="8"/>
        <v>0</v>
      </c>
      <c r="O709" s="194">
        <f t="shared" si="9"/>
        <v>0</v>
      </c>
    </row>
    <row r="710">
      <c r="C710" s="189" t="str">
        <f t="array" ref="C710">IF(B710="","",XLOOKUP(B710,DATOS!D711:D1000,DATOS!C711:C1000,0,0,1))</f>
        <v/>
      </c>
      <c r="D710" s="189" t="str">
        <f>IF(B710="","", SUMIFS(COMPRAS!$G$5:$G1000,COMPRAS!$E$5:$E1000,B710))</f>
        <v/>
      </c>
      <c r="E710" s="189" t="str">
        <f>IF(C710="","", SUMIFS(VENTAS!$F$5:$F1000,VENTAS!$D$5:$D1000,B710))</f>
        <v/>
      </c>
      <c r="F710" s="189" t="str">
        <f t="shared" si="3"/>
        <v/>
      </c>
      <c r="G710" s="189" t="str">
        <f>IF(B710="","",COUNTIFS(COMPRAS!$E$5:$E1000,B710))</f>
        <v/>
      </c>
      <c r="H710" s="304"/>
      <c r="I710" s="194" t="str">
        <f>IFERROR(IF(B710="","",AVERAGEIFS(VENTAS!$G$5:$G1000,VENTAS!$D$5:$D1000,B710)),0)</f>
        <v/>
      </c>
      <c r="J710" s="194" t="str">
        <f>IFERROR(IF(C710="","",AVERAGEIFS(COMPRAS!$T$5:$T1000,COMPRAS!$E$5:$E1000,B710)),0)</f>
        <v/>
      </c>
      <c r="K710" s="194">
        <f t="shared" si="5"/>
        <v>0</v>
      </c>
      <c r="L710" s="194" t="str">
        <f t="shared" si="6"/>
        <v/>
      </c>
      <c r="M710" s="304" t="str">
        <f t="shared" si="7"/>
        <v/>
      </c>
      <c r="N710" s="194">
        <f t="shared" si="8"/>
        <v>0</v>
      </c>
      <c r="O710" s="194">
        <f t="shared" si="9"/>
        <v>0</v>
      </c>
    </row>
    <row r="711">
      <c r="C711" s="189" t="str">
        <f t="array" ref="C711">IF(B711="","",XLOOKUP(B711,DATOS!D712:D1000,DATOS!C712:C1000,0,0,1))</f>
        <v/>
      </c>
      <c r="D711" s="189" t="str">
        <f>IF(B711="","", SUMIFS(COMPRAS!$G$5:$G1000,COMPRAS!$E$5:$E1000,B711))</f>
        <v/>
      </c>
      <c r="E711" s="189" t="str">
        <f>IF(C711="","", SUMIFS(VENTAS!$F$5:$F1000,VENTAS!$D$5:$D1000,B711))</f>
        <v/>
      </c>
      <c r="F711" s="189" t="str">
        <f t="shared" si="3"/>
        <v/>
      </c>
      <c r="G711" s="189" t="str">
        <f>IF(B711="","",COUNTIFS(COMPRAS!$E$5:$E1000,B711))</f>
        <v/>
      </c>
      <c r="H711" s="304"/>
      <c r="I711" s="194" t="str">
        <f>IFERROR(IF(B711="","",AVERAGEIFS(VENTAS!$G$5:$G1000,VENTAS!$D$5:$D1000,B711)),0)</f>
        <v/>
      </c>
      <c r="J711" s="194" t="str">
        <f>IFERROR(IF(C711="","",AVERAGEIFS(COMPRAS!$T$5:$T1000,COMPRAS!$E$5:$E1000,B711)),0)</f>
        <v/>
      </c>
      <c r="K711" s="194">
        <f t="shared" si="5"/>
        <v>0</v>
      </c>
      <c r="L711" s="194" t="str">
        <f t="shared" si="6"/>
        <v/>
      </c>
      <c r="M711" s="304" t="str">
        <f t="shared" si="7"/>
        <v/>
      </c>
      <c r="N711" s="194">
        <f t="shared" si="8"/>
        <v>0</v>
      </c>
      <c r="O711" s="194">
        <f t="shared" si="9"/>
        <v>0</v>
      </c>
    </row>
    <row r="712">
      <c r="C712" s="189" t="str">
        <f t="array" ref="C712">IF(B712="","",XLOOKUP(B712,DATOS!D713:D1000,DATOS!C713:C1000,0,0,1))</f>
        <v/>
      </c>
      <c r="D712" s="189" t="str">
        <f>IF(B712="","", SUMIFS(COMPRAS!$G$5:$G1000,COMPRAS!$E$5:$E1000,B712))</f>
        <v/>
      </c>
      <c r="E712" s="189" t="str">
        <f>IF(C712="","", SUMIFS(VENTAS!$F$5:$F1000,VENTAS!$D$5:$D1000,B712))</f>
        <v/>
      </c>
      <c r="F712" s="189" t="str">
        <f t="shared" si="3"/>
        <v/>
      </c>
      <c r="G712" s="189" t="str">
        <f>IF(B712="","",COUNTIFS(COMPRAS!$E$5:$E1000,B712))</f>
        <v/>
      </c>
      <c r="H712" s="304"/>
      <c r="I712" s="194" t="str">
        <f>IFERROR(IF(B712="","",AVERAGEIFS(VENTAS!$G$5:$G1000,VENTAS!$D$5:$D1000,B712)),0)</f>
        <v/>
      </c>
      <c r="J712" s="194" t="str">
        <f>IFERROR(IF(C712="","",AVERAGEIFS(COMPRAS!$T$5:$T1000,COMPRAS!$E$5:$E1000,B712)),0)</f>
        <v/>
      </c>
      <c r="K712" s="194">
        <f t="shared" si="5"/>
        <v>0</v>
      </c>
      <c r="L712" s="194" t="str">
        <f t="shared" si="6"/>
        <v/>
      </c>
      <c r="M712" s="304" t="str">
        <f t="shared" si="7"/>
        <v/>
      </c>
      <c r="N712" s="194">
        <f t="shared" si="8"/>
        <v>0</v>
      </c>
      <c r="O712" s="194">
        <f t="shared" si="9"/>
        <v>0</v>
      </c>
    </row>
    <row r="713">
      <c r="C713" s="189" t="str">
        <f t="array" ref="C713">IF(B713="","",XLOOKUP(B713,DATOS!D714:D1000,DATOS!C714:C1000,0,0,1))</f>
        <v/>
      </c>
      <c r="D713" s="189" t="str">
        <f>IF(B713="","", SUMIFS(COMPRAS!$G$5:$G1000,COMPRAS!$E$5:$E1000,B713))</f>
        <v/>
      </c>
      <c r="E713" s="189" t="str">
        <f>IF(C713="","", SUMIFS(VENTAS!$F$5:$F1000,VENTAS!$D$5:$D1000,B713))</f>
        <v/>
      </c>
      <c r="F713" s="189" t="str">
        <f t="shared" si="3"/>
        <v/>
      </c>
      <c r="G713" s="189" t="str">
        <f>IF(B713="","",COUNTIFS(COMPRAS!$E$5:$E1000,B713))</f>
        <v/>
      </c>
      <c r="H713" s="304"/>
      <c r="I713" s="194" t="str">
        <f>IFERROR(IF(B713="","",AVERAGEIFS(VENTAS!$G$5:$G1000,VENTAS!$D$5:$D1000,B713)),0)</f>
        <v/>
      </c>
      <c r="J713" s="194" t="str">
        <f>IFERROR(IF(C713="","",AVERAGEIFS(COMPRAS!$T$5:$T1000,COMPRAS!$E$5:$E1000,B713)),0)</f>
        <v/>
      </c>
      <c r="K713" s="194">
        <f t="shared" si="5"/>
        <v>0</v>
      </c>
      <c r="L713" s="194" t="str">
        <f t="shared" si="6"/>
        <v/>
      </c>
      <c r="M713" s="304" t="str">
        <f t="shared" si="7"/>
        <v/>
      </c>
      <c r="N713" s="194">
        <f t="shared" si="8"/>
        <v>0</v>
      </c>
      <c r="O713" s="194">
        <f t="shared" si="9"/>
        <v>0</v>
      </c>
    </row>
    <row r="714">
      <c r="C714" s="189" t="str">
        <f t="array" ref="C714">IF(B714="","",XLOOKUP(B714,DATOS!D715:D1000,DATOS!C715:C1000,0,0,1))</f>
        <v/>
      </c>
      <c r="D714" s="189" t="str">
        <f>IF(B714="","", SUMIFS(COMPRAS!$G$5:$G1000,COMPRAS!$E$5:$E1000,B714))</f>
        <v/>
      </c>
      <c r="E714" s="189" t="str">
        <f>IF(C714="","", SUMIFS(VENTAS!$F$5:$F1000,VENTAS!$D$5:$D1000,B714))</f>
        <v/>
      </c>
      <c r="F714" s="189" t="str">
        <f t="shared" si="3"/>
        <v/>
      </c>
      <c r="G714" s="189" t="str">
        <f>IF(B714="","",COUNTIFS(COMPRAS!$E$5:$E1000,B714))</f>
        <v/>
      </c>
      <c r="H714" s="304"/>
      <c r="I714" s="194" t="str">
        <f>IFERROR(IF(B714="","",AVERAGEIFS(VENTAS!$G$5:$G1000,VENTAS!$D$5:$D1000,B714)),0)</f>
        <v/>
      </c>
      <c r="J714" s="194" t="str">
        <f>IFERROR(IF(C714="","",AVERAGEIFS(COMPRAS!$T$5:$T1000,COMPRAS!$E$5:$E1000,B714)),0)</f>
        <v/>
      </c>
      <c r="K714" s="194">
        <f t="shared" si="5"/>
        <v>0</v>
      </c>
      <c r="L714" s="194" t="str">
        <f t="shared" si="6"/>
        <v/>
      </c>
      <c r="M714" s="304" t="str">
        <f t="shared" si="7"/>
        <v/>
      </c>
      <c r="N714" s="194">
        <f t="shared" si="8"/>
        <v>0</v>
      </c>
      <c r="O714" s="194">
        <f t="shared" si="9"/>
        <v>0</v>
      </c>
    </row>
    <row r="715">
      <c r="C715" s="189" t="str">
        <f t="array" ref="C715">IF(B715="","",XLOOKUP(B715,DATOS!D716:D1000,DATOS!C716:C1000,0,0,1))</f>
        <v/>
      </c>
      <c r="D715" s="189" t="str">
        <f>IF(B715="","", SUMIFS(COMPRAS!$G$5:$G1000,COMPRAS!$E$5:$E1000,B715))</f>
        <v/>
      </c>
      <c r="E715" s="189" t="str">
        <f>IF(C715="","", SUMIFS(VENTAS!$F$5:$F1000,VENTAS!$D$5:$D1000,B715))</f>
        <v/>
      </c>
      <c r="F715" s="189" t="str">
        <f t="shared" si="3"/>
        <v/>
      </c>
      <c r="G715" s="189" t="str">
        <f>IF(B715="","",COUNTIFS(COMPRAS!$E$5:$E1000,B715))</f>
        <v/>
      </c>
      <c r="H715" s="304"/>
      <c r="I715" s="194" t="str">
        <f>IFERROR(IF(B715="","",AVERAGEIFS(VENTAS!$G$5:$G1000,VENTAS!$D$5:$D1000,B715)),0)</f>
        <v/>
      </c>
      <c r="J715" s="194" t="str">
        <f>IFERROR(IF(C715="","",AVERAGEIFS(COMPRAS!$T$5:$T1000,COMPRAS!$E$5:$E1000,B715)),0)</f>
        <v/>
      </c>
      <c r="K715" s="194">
        <f t="shared" si="5"/>
        <v>0</v>
      </c>
      <c r="L715" s="194" t="str">
        <f t="shared" si="6"/>
        <v/>
      </c>
      <c r="M715" s="304" t="str">
        <f t="shared" si="7"/>
        <v/>
      </c>
      <c r="N715" s="194">
        <f t="shared" si="8"/>
        <v>0</v>
      </c>
      <c r="O715" s="194">
        <f t="shared" si="9"/>
        <v>0</v>
      </c>
    </row>
    <row r="716">
      <c r="C716" s="189" t="str">
        <f t="array" ref="C716">IF(B716="","",XLOOKUP(B716,DATOS!D717:D1000,DATOS!C717:C1000,0,0,1))</f>
        <v/>
      </c>
      <c r="D716" s="189" t="str">
        <f>IF(B716="","", SUMIFS(COMPRAS!$G$5:$G1000,COMPRAS!$E$5:$E1000,B716))</f>
        <v/>
      </c>
      <c r="E716" s="189" t="str">
        <f>IF(C716="","", SUMIFS(VENTAS!$F$5:$F1000,VENTAS!$D$5:$D1000,B716))</f>
        <v/>
      </c>
      <c r="F716" s="189" t="str">
        <f t="shared" si="3"/>
        <v/>
      </c>
      <c r="G716" s="189" t="str">
        <f>IF(B716="","",COUNTIFS(COMPRAS!$E$5:$E1000,B716))</f>
        <v/>
      </c>
      <c r="H716" s="304"/>
      <c r="I716" s="194" t="str">
        <f>IFERROR(IF(B716="","",AVERAGEIFS(VENTAS!$G$5:$G1000,VENTAS!$D$5:$D1000,B716)),0)</f>
        <v/>
      </c>
      <c r="J716" s="194" t="str">
        <f>IFERROR(IF(C716="","",AVERAGEIFS(COMPRAS!$T$5:$T1000,COMPRAS!$E$5:$E1000,B716)),0)</f>
        <v/>
      </c>
      <c r="K716" s="194">
        <f t="shared" si="5"/>
        <v>0</v>
      </c>
      <c r="L716" s="194" t="str">
        <f t="shared" si="6"/>
        <v/>
      </c>
      <c r="M716" s="304" t="str">
        <f t="shared" si="7"/>
        <v/>
      </c>
      <c r="N716" s="194">
        <f t="shared" si="8"/>
        <v>0</v>
      </c>
      <c r="O716" s="194">
        <f t="shared" si="9"/>
        <v>0</v>
      </c>
    </row>
    <row r="717">
      <c r="C717" s="189" t="str">
        <f t="array" ref="C717">IF(B717="","",XLOOKUP(B717,DATOS!D718:D1000,DATOS!C718:C1000,0,0,1))</f>
        <v/>
      </c>
      <c r="D717" s="189" t="str">
        <f>IF(B717="","", SUMIFS(COMPRAS!$G$5:$G1000,COMPRAS!$E$5:$E1000,B717))</f>
        <v/>
      </c>
      <c r="E717" s="189" t="str">
        <f>IF(C717="","", SUMIFS(VENTAS!$F$5:$F1000,VENTAS!$D$5:$D1000,B717))</f>
        <v/>
      </c>
      <c r="F717" s="189" t="str">
        <f t="shared" si="3"/>
        <v/>
      </c>
      <c r="G717" s="189" t="str">
        <f>IF(B717="","",COUNTIFS(COMPRAS!$E$5:$E1000,B717))</f>
        <v/>
      </c>
      <c r="H717" s="304"/>
      <c r="I717" s="194" t="str">
        <f>IFERROR(IF(B717="","",AVERAGEIFS(VENTAS!$G$5:$G1000,VENTAS!$D$5:$D1000,B717)),0)</f>
        <v/>
      </c>
      <c r="J717" s="194" t="str">
        <f>IFERROR(IF(C717="","",AVERAGEIFS(COMPRAS!$T$5:$T1000,COMPRAS!$E$5:$E1000,B717)),0)</f>
        <v/>
      </c>
      <c r="K717" s="194">
        <f t="shared" si="5"/>
        <v>0</v>
      </c>
      <c r="L717" s="194" t="str">
        <f t="shared" si="6"/>
        <v/>
      </c>
      <c r="M717" s="304" t="str">
        <f t="shared" si="7"/>
        <v/>
      </c>
      <c r="N717" s="194">
        <f t="shared" si="8"/>
        <v>0</v>
      </c>
      <c r="O717" s="194">
        <f t="shared" si="9"/>
        <v>0</v>
      </c>
    </row>
    <row r="718">
      <c r="C718" s="189" t="str">
        <f t="array" ref="C718">IF(B718="","",XLOOKUP(B718,DATOS!D719:D1000,DATOS!C719:C1000,0,0,1))</f>
        <v/>
      </c>
      <c r="D718" s="189" t="str">
        <f>IF(B718="","", SUMIFS(COMPRAS!$G$5:$G1000,COMPRAS!$E$5:$E1000,B718))</f>
        <v/>
      </c>
      <c r="E718" s="189" t="str">
        <f>IF(C718="","", SUMIFS(VENTAS!$F$5:$F1000,VENTAS!$D$5:$D1000,B718))</f>
        <v/>
      </c>
      <c r="F718" s="189" t="str">
        <f t="shared" si="3"/>
        <v/>
      </c>
      <c r="G718" s="189" t="str">
        <f>IF(B718="","",COUNTIFS(COMPRAS!$E$5:$E1000,B718))</f>
        <v/>
      </c>
      <c r="H718" s="304"/>
      <c r="I718" s="194" t="str">
        <f>IFERROR(IF(B718="","",AVERAGEIFS(VENTAS!$G$5:$G1000,VENTAS!$D$5:$D1000,B718)),0)</f>
        <v/>
      </c>
      <c r="J718" s="194" t="str">
        <f>IFERROR(IF(C718="","",AVERAGEIFS(COMPRAS!$T$5:$T1000,COMPRAS!$E$5:$E1000,B718)),0)</f>
        <v/>
      </c>
      <c r="K718" s="194">
        <f t="shared" si="5"/>
        <v>0</v>
      </c>
      <c r="L718" s="194" t="str">
        <f t="shared" si="6"/>
        <v/>
      </c>
      <c r="M718" s="304" t="str">
        <f t="shared" si="7"/>
        <v/>
      </c>
      <c r="N718" s="194">
        <f t="shared" si="8"/>
        <v>0</v>
      </c>
      <c r="O718" s="194">
        <f t="shared" si="9"/>
        <v>0</v>
      </c>
    </row>
    <row r="719">
      <c r="C719" s="189" t="str">
        <f t="array" ref="C719">IF(B719="","",XLOOKUP(B719,DATOS!D720:D1000,DATOS!C720:C1000,0,0,1))</f>
        <v/>
      </c>
      <c r="D719" s="189" t="str">
        <f>IF(B719="","", SUMIFS(COMPRAS!$G$5:$G1000,COMPRAS!$E$5:$E1000,B719))</f>
        <v/>
      </c>
      <c r="E719" s="189" t="str">
        <f>IF(C719="","", SUMIFS(VENTAS!$F$5:$F1000,VENTAS!$D$5:$D1000,B719))</f>
        <v/>
      </c>
      <c r="F719" s="189" t="str">
        <f t="shared" si="3"/>
        <v/>
      </c>
      <c r="G719" s="189" t="str">
        <f>IF(B719="","",COUNTIFS(COMPRAS!$E$5:$E1000,B719))</f>
        <v/>
      </c>
      <c r="H719" s="304"/>
      <c r="I719" s="194" t="str">
        <f>IFERROR(IF(B719="","",AVERAGEIFS(VENTAS!$G$5:$G1000,VENTAS!$D$5:$D1000,B719)),0)</f>
        <v/>
      </c>
      <c r="J719" s="194" t="str">
        <f>IFERROR(IF(C719="","",AVERAGEIFS(COMPRAS!$T$5:$T1000,COMPRAS!$E$5:$E1000,B719)),0)</f>
        <v/>
      </c>
      <c r="K719" s="194">
        <f t="shared" si="5"/>
        <v>0</v>
      </c>
      <c r="L719" s="194" t="str">
        <f t="shared" si="6"/>
        <v/>
      </c>
      <c r="M719" s="304" t="str">
        <f t="shared" si="7"/>
        <v/>
      </c>
      <c r="N719" s="194">
        <f t="shared" si="8"/>
        <v>0</v>
      </c>
      <c r="O719" s="194">
        <f t="shared" si="9"/>
        <v>0</v>
      </c>
    </row>
    <row r="720">
      <c r="C720" s="189" t="str">
        <f t="array" ref="C720">IF(B720="","",XLOOKUP(B720,DATOS!D721:D1000,DATOS!C721:C1000,0,0,1))</f>
        <v/>
      </c>
      <c r="D720" s="189" t="str">
        <f>IF(B720="","", SUMIFS(COMPRAS!$G$5:$G1000,COMPRAS!$E$5:$E1000,B720))</f>
        <v/>
      </c>
      <c r="E720" s="189" t="str">
        <f>IF(C720="","", SUMIFS(VENTAS!$F$5:$F1000,VENTAS!$D$5:$D1000,B720))</f>
        <v/>
      </c>
      <c r="F720" s="189" t="str">
        <f t="shared" si="3"/>
        <v/>
      </c>
      <c r="G720" s="189" t="str">
        <f>IF(B720="","",COUNTIFS(COMPRAS!$E$5:$E1000,B720))</f>
        <v/>
      </c>
      <c r="H720" s="304"/>
      <c r="I720" s="194" t="str">
        <f>IFERROR(IF(B720="","",AVERAGEIFS(VENTAS!$G$5:$G1000,VENTAS!$D$5:$D1000,B720)),0)</f>
        <v/>
      </c>
      <c r="J720" s="194" t="str">
        <f>IFERROR(IF(C720="","",AVERAGEIFS(COMPRAS!$T$5:$T1000,COMPRAS!$E$5:$E1000,B720)),0)</f>
        <v/>
      </c>
      <c r="K720" s="194">
        <f t="shared" si="5"/>
        <v>0</v>
      </c>
      <c r="L720" s="194" t="str">
        <f t="shared" si="6"/>
        <v/>
      </c>
      <c r="M720" s="304" t="str">
        <f t="shared" si="7"/>
        <v/>
      </c>
      <c r="N720" s="194">
        <f t="shared" si="8"/>
        <v>0</v>
      </c>
      <c r="O720" s="194">
        <f t="shared" si="9"/>
        <v>0</v>
      </c>
    </row>
    <row r="721">
      <c r="C721" s="189" t="str">
        <f t="array" ref="C721">IF(B721="","",XLOOKUP(B721,DATOS!D722:D1000,DATOS!C722:C1000,0,0,1))</f>
        <v/>
      </c>
      <c r="D721" s="189" t="str">
        <f>IF(B721="","", SUMIFS(COMPRAS!$G$5:$G1000,COMPRAS!$E$5:$E1000,B721))</f>
        <v/>
      </c>
      <c r="E721" s="189" t="str">
        <f>IF(C721="","", SUMIFS(VENTAS!$F$5:$F1000,VENTAS!$D$5:$D1000,B721))</f>
        <v/>
      </c>
      <c r="F721" s="189" t="str">
        <f t="shared" si="3"/>
        <v/>
      </c>
      <c r="G721" s="189" t="str">
        <f>IF(B721="","",COUNTIFS(COMPRAS!$E$5:$E1000,B721))</f>
        <v/>
      </c>
      <c r="H721" s="304"/>
      <c r="I721" s="194" t="str">
        <f>IFERROR(IF(B721="","",AVERAGEIFS(VENTAS!$G$5:$G1000,VENTAS!$D$5:$D1000,B721)),0)</f>
        <v/>
      </c>
      <c r="J721" s="194" t="str">
        <f>IFERROR(IF(C721="","",AVERAGEIFS(COMPRAS!$T$5:$T1000,COMPRAS!$E$5:$E1000,B721)),0)</f>
        <v/>
      </c>
      <c r="K721" s="194">
        <f t="shared" si="5"/>
        <v>0</v>
      </c>
      <c r="L721" s="194" t="str">
        <f t="shared" si="6"/>
        <v/>
      </c>
      <c r="M721" s="304" t="str">
        <f t="shared" si="7"/>
        <v/>
      </c>
      <c r="N721" s="194">
        <f t="shared" si="8"/>
        <v>0</v>
      </c>
      <c r="O721" s="194">
        <f t="shared" si="9"/>
        <v>0</v>
      </c>
    </row>
    <row r="722">
      <c r="C722" s="189" t="str">
        <f t="array" ref="C722">IF(B722="","",XLOOKUP(B722,DATOS!D723:D1000,DATOS!C723:C1000,0,0,1))</f>
        <v/>
      </c>
      <c r="D722" s="189" t="str">
        <f>IF(B722="","", SUMIFS(COMPRAS!$G$5:$G1000,COMPRAS!$E$5:$E1000,B722))</f>
        <v/>
      </c>
      <c r="E722" s="189" t="str">
        <f>IF(C722="","", SUMIFS(VENTAS!$F$5:$F1000,VENTAS!$D$5:$D1000,B722))</f>
        <v/>
      </c>
      <c r="F722" s="189" t="str">
        <f t="shared" si="3"/>
        <v/>
      </c>
      <c r="G722" s="189" t="str">
        <f>IF(B722="","",COUNTIFS(COMPRAS!$E$5:$E1000,B722))</f>
        <v/>
      </c>
      <c r="H722" s="304"/>
      <c r="I722" s="194" t="str">
        <f>IFERROR(IF(B722="","",AVERAGEIFS(VENTAS!$G$5:$G1000,VENTAS!$D$5:$D1000,B722)),0)</f>
        <v/>
      </c>
      <c r="J722" s="194" t="str">
        <f>IFERROR(IF(C722="","",AVERAGEIFS(COMPRAS!$T$5:$T1000,COMPRAS!$E$5:$E1000,B722)),0)</f>
        <v/>
      </c>
      <c r="K722" s="194">
        <f t="shared" si="5"/>
        <v>0</v>
      </c>
      <c r="L722" s="194" t="str">
        <f t="shared" si="6"/>
        <v/>
      </c>
      <c r="M722" s="304" t="str">
        <f t="shared" si="7"/>
        <v/>
      </c>
      <c r="N722" s="194">
        <f t="shared" si="8"/>
        <v>0</v>
      </c>
      <c r="O722" s="194">
        <f t="shared" si="9"/>
        <v>0</v>
      </c>
    </row>
    <row r="723">
      <c r="C723" s="189" t="str">
        <f t="array" ref="C723">IF(B723="","",XLOOKUP(B723,DATOS!D724:D1000,DATOS!C724:C1000,0,0,1))</f>
        <v/>
      </c>
      <c r="D723" s="189" t="str">
        <f>IF(B723="","", SUMIFS(COMPRAS!$G$5:$G1000,COMPRAS!$E$5:$E1000,B723))</f>
        <v/>
      </c>
      <c r="E723" s="189" t="str">
        <f>IF(C723="","", SUMIFS(VENTAS!$F$5:$F1000,VENTAS!$D$5:$D1000,B723))</f>
        <v/>
      </c>
      <c r="F723" s="189" t="str">
        <f t="shared" si="3"/>
        <v/>
      </c>
      <c r="G723" s="189" t="str">
        <f>IF(B723="","",COUNTIFS(COMPRAS!$E$5:$E1000,B723))</f>
        <v/>
      </c>
      <c r="H723" s="304"/>
      <c r="I723" s="194" t="str">
        <f>IFERROR(IF(B723="","",AVERAGEIFS(VENTAS!$G$5:$G1000,VENTAS!$D$5:$D1000,B723)),0)</f>
        <v/>
      </c>
      <c r="J723" s="194" t="str">
        <f>IFERROR(IF(C723="","",AVERAGEIFS(COMPRAS!$T$5:$T1000,COMPRAS!$E$5:$E1000,B723)),0)</f>
        <v/>
      </c>
      <c r="K723" s="194">
        <f t="shared" si="5"/>
        <v>0</v>
      </c>
      <c r="L723" s="194" t="str">
        <f t="shared" si="6"/>
        <v/>
      </c>
      <c r="M723" s="304" t="str">
        <f t="shared" si="7"/>
        <v/>
      </c>
      <c r="N723" s="194">
        <f t="shared" si="8"/>
        <v>0</v>
      </c>
      <c r="O723" s="194">
        <f t="shared" si="9"/>
        <v>0</v>
      </c>
    </row>
    <row r="724">
      <c r="C724" s="189" t="str">
        <f t="array" ref="C724">IF(B724="","",XLOOKUP(B724,DATOS!D725:D1000,DATOS!C725:C1000,0,0,1))</f>
        <v/>
      </c>
      <c r="D724" s="189" t="str">
        <f>IF(B724="","", SUMIFS(COMPRAS!$G$5:$G1000,COMPRAS!$E$5:$E1000,B724))</f>
        <v/>
      </c>
      <c r="E724" s="189" t="str">
        <f>IF(C724="","", SUMIFS(VENTAS!$F$5:$F1000,VENTAS!$D$5:$D1000,B724))</f>
        <v/>
      </c>
      <c r="F724" s="189" t="str">
        <f t="shared" si="3"/>
        <v/>
      </c>
      <c r="G724" s="189" t="str">
        <f>IF(B724="","",COUNTIFS(COMPRAS!$E$5:$E1000,B724))</f>
        <v/>
      </c>
      <c r="H724" s="304"/>
      <c r="I724" s="194" t="str">
        <f>IFERROR(IF(B724="","",AVERAGEIFS(VENTAS!$G$5:$G1000,VENTAS!$D$5:$D1000,B724)),0)</f>
        <v/>
      </c>
      <c r="J724" s="194" t="str">
        <f>IFERROR(IF(C724="","",AVERAGEIFS(COMPRAS!$T$5:$T1000,COMPRAS!$E$5:$E1000,B724)),0)</f>
        <v/>
      </c>
      <c r="K724" s="194">
        <f t="shared" si="5"/>
        <v>0</v>
      </c>
      <c r="L724" s="194" t="str">
        <f t="shared" si="6"/>
        <v/>
      </c>
      <c r="M724" s="304" t="str">
        <f t="shared" si="7"/>
        <v/>
      </c>
      <c r="N724" s="194">
        <f t="shared" si="8"/>
        <v>0</v>
      </c>
      <c r="O724" s="194">
        <f t="shared" si="9"/>
        <v>0</v>
      </c>
    </row>
    <row r="725">
      <c r="C725" s="189" t="str">
        <f t="array" ref="C725">IF(B725="","",XLOOKUP(B725,DATOS!D726:D1000,DATOS!C726:C1000,0,0,1))</f>
        <v/>
      </c>
      <c r="D725" s="189" t="str">
        <f>IF(B725="","", SUMIFS(COMPRAS!$G$5:$G1000,COMPRAS!$E$5:$E1000,B725))</f>
        <v/>
      </c>
      <c r="E725" s="189" t="str">
        <f>IF(C725="","", SUMIFS(VENTAS!$F$5:$F1000,VENTAS!$D$5:$D1000,B725))</f>
        <v/>
      </c>
      <c r="F725" s="189" t="str">
        <f t="shared" si="3"/>
        <v/>
      </c>
      <c r="G725" s="189" t="str">
        <f>IF(B725="","",COUNTIFS(COMPRAS!$E$5:$E1000,B725))</f>
        <v/>
      </c>
      <c r="H725" s="304"/>
      <c r="I725" s="194" t="str">
        <f>IFERROR(IF(B725="","",AVERAGEIFS(VENTAS!$G$5:$G1000,VENTAS!$D$5:$D1000,B725)),0)</f>
        <v/>
      </c>
      <c r="J725" s="194" t="str">
        <f>IFERROR(IF(C725="","",AVERAGEIFS(COMPRAS!$T$5:$T1000,COMPRAS!$E$5:$E1000,B725)),0)</f>
        <v/>
      </c>
      <c r="K725" s="194">
        <f t="shared" si="5"/>
        <v>0</v>
      </c>
      <c r="L725" s="194" t="str">
        <f t="shared" si="6"/>
        <v/>
      </c>
      <c r="M725" s="304" t="str">
        <f t="shared" si="7"/>
        <v/>
      </c>
      <c r="N725" s="194">
        <f t="shared" si="8"/>
        <v>0</v>
      </c>
      <c r="O725" s="194">
        <f t="shared" si="9"/>
        <v>0</v>
      </c>
    </row>
    <row r="726">
      <c r="C726" s="189" t="str">
        <f t="array" ref="C726">IF(B726="","",XLOOKUP(B726,DATOS!D727:D1000,DATOS!C727:C1000,0,0,1))</f>
        <v/>
      </c>
      <c r="D726" s="189" t="str">
        <f>IF(B726="","", SUMIFS(COMPRAS!$G$5:$G1000,COMPRAS!$E$5:$E1000,B726))</f>
        <v/>
      </c>
      <c r="E726" s="189" t="str">
        <f>IF(C726="","", SUMIFS(VENTAS!$F$5:$F1000,VENTAS!$D$5:$D1000,B726))</f>
        <v/>
      </c>
      <c r="F726" s="189" t="str">
        <f t="shared" si="3"/>
        <v/>
      </c>
      <c r="G726" s="189" t="str">
        <f>IF(B726="","",COUNTIFS(COMPRAS!$E$5:$E1000,B726))</f>
        <v/>
      </c>
      <c r="H726" s="304"/>
      <c r="I726" s="194" t="str">
        <f>IFERROR(IF(B726="","",AVERAGEIFS(VENTAS!$G$5:$G1000,VENTAS!$D$5:$D1000,B726)),0)</f>
        <v/>
      </c>
      <c r="J726" s="194" t="str">
        <f>IFERROR(IF(C726="","",AVERAGEIFS(COMPRAS!$T$5:$T1000,COMPRAS!$E$5:$E1000,B726)),0)</f>
        <v/>
      </c>
      <c r="K726" s="194">
        <f t="shared" si="5"/>
        <v>0</v>
      </c>
      <c r="L726" s="194" t="str">
        <f t="shared" si="6"/>
        <v/>
      </c>
      <c r="M726" s="304" t="str">
        <f t="shared" si="7"/>
        <v/>
      </c>
      <c r="N726" s="194">
        <f t="shared" si="8"/>
        <v>0</v>
      </c>
      <c r="O726" s="194">
        <f t="shared" si="9"/>
        <v>0</v>
      </c>
    </row>
    <row r="727">
      <c r="C727" s="189" t="str">
        <f t="array" ref="C727">IF(B727="","",XLOOKUP(B727,DATOS!D728:D1000,DATOS!C728:C1000,0,0,1))</f>
        <v/>
      </c>
      <c r="D727" s="189" t="str">
        <f>IF(B727="","", SUMIFS(COMPRAS!$G$5:$G1000,COMPRAS!$E$5:$E1000,B727))</f>
        <v/>
      </c>
      <c r="E727" s="189" t="str">
        <f>IF(C727="","", SUMIFS(VENTAS!$F$5:$F1000,VENTAS!$D$5:$D1000,B727))</f>
        <v/>
      </c>
      <c r="F727" s="189" t="str">
        <f t="shared" si="3"/>
        <v/>
      </c>
      <c r="G727" s="189" t="str">
        <f>IF(B727="","",COUNTIFS(COMPRAS!$E$5:$E1000,B727))</f>
        <v/>
      </c>
      <c r="H727" s="304"/>
      <c r="I727" s="194" t="str">
        <f>IFERROR(IF(B727="","",AVERAGEIFS(VENTAS!$G$5:$G1000,VENTAS!$D$5:$D1000,B727)),0)</f>
        <v/>
      </c>
      <c r="J727" s="194" t="str">
        <f>IFERROR(IF(C727="","",AVERAGEIFS(COMPRAS!$T$5:$T1000,COMPRAS!$E$5:$E1000,B727)),0)</f>
        <v/>
      </c>
      <c r="K727" s="194">
        <f t="shared" si="5"/>
        <v>0</v>
      </c>
      <c r="L727" s="194" t="str">
        <f t="shared" si="6"/>
        <v/>
      </c>
      <c r="M727" s="304" t="str">
        <f t="shared" si="7"/>
        <v/>
      </c>
      <c r="N727" s="194">
        <f t="shared" si="8"/>
        <v>0</v>
      </c>
      <c r="O727" s="194">
        <f t="shared" si="9"/>
        <v>0</v>
      </c>
    </row>
    <row r="728">
      <c r="C728" s="189" t="str">
        <f t="array" ref="C728">IF(B728="","",XLOOKUP(B728,DATOS!D729:D1000,DATOS!C729:C1000,0,0,1))</f>
        <v/>
      </c>
      <c r="D728" s="189" t="str">
        <f>IF(B728="","", SUMIFS(COMPRAS!$G$5:$G1000,COMPRAS!$E$5:$E1000,B728))</f>
        <v/>
      </c>
      <c r="E728" s="189" t="str">
        <f>IF(C728="","", SUMIFS(VENTAS!$F$5:$F1000,VENTAS!$D$5:$D1000,B728))</f>
        <v/>
      </c>
      <c r="F728" s="189" t="str">
        <f t="shared" si="3"/>
        <v/>
      </c>
      <c r="G728" s="189" t="str">
        <f>IF(B728="","",COUNTIFS(COMPRAS!$E$5:$E1000,B728))</f>
        <v/>
      </c>
      <c r="H728" s="304"/>
      <c r="I728" s="194" t="str">
        <f>IFERROR(IF(B728="","",AVERAGEIFS(VENTAS!$G$5:$G1000,VENTAS!$D$5:$D1000,B728)),0)</f>
        <v/>
      </c>
      <c r="J728" s="194" t="str">
        <f>IFERROR(IF(C728="","",AVERAGEIFS(COMPRAS!$T$5:$T1000,COMPRAS!$E$5:$E1000,B728)),0)</f>
        <v/>
      </c>
      <c r="K728" s="194">
        <f t="shared" si="5"/>
        <v>0</v>
      </c>
      <c r="L728" s="194" t="str">
        <f t="shared" si="6"/>
        <v/>
      </c>
      <c r="M728" s="304" t="str">
        <f t="shared" si="7"/>
        <v/>
      </c>
      <c r="N728" s="194">
        <f t="shared" si="8"/>
        <v>0</v>
      </c>
      <c r="O728" s="194">
        <f t="shared" si="9"/>
        <v>0</v>
      </c>
    </row>
    <row r="729">
      <c r="C729" s="189" t="str">
        <f t="array" ref="C729">IF(B729="","",XLOOKUP(B729,DATOS!D730:D1000,DATOS!C730:C1000,0,0,1))</f>
        <v/>
      </c>
      <c r="D729" s="189" t="str">
        <f>IF(B729="","", SUMIFS(COMPRAS!$G$5:$G1000,COMPRAS!$E$5:$E1000,B729))</f>
        <v/>
      </c>
      <c r="E729" s="189" t="str">
        <f>IF(C729="","", SUMIFS(VENTAS!$F$5:$F1000,VENTAS!$D$5:$D1000,B729))</f>
        <v/>
      </c>
      <c r="F729" s="189" t="str">
        <f t="shared" si="3"/>
        <v/>
      </c>
      <c r="G729" s="189" t="str">
        <f>IF(B729="","",COUNTIFS(COMPRAS!$E$5:$E1000,B729))</f>
        <v/>
      </c>
      <c r="H729" s="304"/>
      <c r="I729" s="194" t="str">
        <f>IFERROR(IF(B729="","",AVERAGEIFS(VENTAS!$G$5:$G1000,VENTAS!$D$5:$D1000,B729)),0)</f>
        <v/>
      </c>
      <c r="J729" s="194" t="str">
        <f>IFERROR(IF(C729="","",AVERAGEIFS(COMPRAS!$T$5:$T1000,COMPRAS!$E$5:$E1000,B729)),0)</f>
        <v/>
      </c>
      <c r="K729" s="194">
        <f t="shared" si="5"/>
        <v>0</v>
      </c>
      <c r="L729" s="194" t="str">
        <f t="shared" si="6"/>
        <v/>
      </c>
      <c r="M729" s="304" t="str">
        <f t="shared" si="7"/>
        <v/>
      </c>
      <c r="N729" s="194">
        <f t="shared" si="8"/>
        <v>0</v>
      </c>
      <c r="O729" s="194">
        <f t="shared" si="9"/>
        <v>0</v>
      </c>
    </row>
    <row r="730">
      <c r="C730" s="189" t="str">
        <f t="array" ref="C730">IF(B730="","",XLOOKUP(B730,DATOS!D731:D1000,DATOS!C731:C1000,0,0,1))</f>
        <v/>
      </c>
      <c r="D730" s="189" t="str">
        <f>IF(B730="","", SUMIFS(COMPRAS!$G$5:$G1000,COMPRAS!$E$5:$E1000,B730))</f>
        <v/>
      </c>
      <c r="E730" s="189" t="str">
        <f>IF(C730="","", SUMIFS(VENTAS!$F$5:$F1000,VENTAS!$D$5:$D1000,B730))</f>
        <v/>
      </c>
      <c r="F730" s="189" t="str">
        <f t="shared" si="3"/>
        <v/>
      </c>
      <c r="G730" s="189" t="str">
        <f>IF(B730="","",COUNTIFS(COMPRAS!$E$5:$E1000,B730))</f>
        <v/>
      </c>
      <c r="H730" s="304"/>
      <c r="I730" s="194" t="str">
        <f>IFERROR(IF(B730="","",AVERAGEIFS(VENTAS!$G$5:$G1000,VENTAS!$D$5:$D1000,B730)),0)</f>
        <v/>
      </c>
      <c r="J730" s="194" t="str">
        <f>IFERROR(IF(C730="","",AVERAGEIFS(COMPRAS!$T$5:$T1000,COMPRAS!$E$5:$E1000,B730)),0)</f>
        <v/>
      </c>
      <c r="K730" s="194">
        <f t="shared" si="5"/>
        <v>0</v>
      </c>
      <c r="L730" s="194" t="str">
        <f t="shared" si="6"/>
        <v/>
      </c>
      <c r="M730" s="304" t="str">
        <f t="shared" si="7"/>
        <v/>
      </c>
      <c r="N730" s="194">
        <f t="shared" si="8"/>
        <v>0</v>
      </c>
      <c r="O730" s="194">
        <f t="shared" si="9"/>
        <v>0</v>
      </c>
    </row>
    <row r="731">
      <c r="C731" s="189" t="str">
        <f t="array" ref="C731">IF(B731="","",XLOOKUP(B731,DATOS!D732:D1000,DATOS!C732:C1000,0,0,1))</f>
        <v/>
      </c>
      <c r="D731" s="189" t="str">
        <f>IF(B731="","", SUMIFS(COMPRAS!$G$5:$G1000,COMPRAS!$E$5:$E1000,B731))</f>
        <v/>
      </c>
      <c r="E731" s="189" t="str">
        <f>IF(C731="","", SUMIFS(VENTAS!$F$5:$F1000,VENTAS!$D$5:$D1000,B731))</f>
        <v/>
      </c>
      <c r="F731" s="189" t="str">
        <f t="shared" si="3"/>
        <v/>
      </c>
      <c r="G731" s="189" t="str">
        <f>IF(B731="","",COUNTIFS(COMPRAS!$E$5:$E1000,B731))</f>
        <v/>
      </c>
      <c r="H731" s="304"/>
      <c r="I731" s="194" t="str">
        <f>IFERROR(IF(B731="","",AVERAGEIFS(VENTAS!$G$5:$G1000,VENTAS!$D$5:$D1000,B731)),0)</f>
        <v/>
      </c>
      <c r="J731" s="194" t="str">
        <f>IFERROR(IF(C731="","",AVERAGEIFS(COMPRAS!$T$5:$T1000,COMPRAS!$E$5:$E1000,B731)),0)</f>
        <v/>
      </c>
      <c r="K731" s="194">
        <f t="shared" si="5"/>
        <v>0</v>
      </c>
      <c r="L731" s="194" t="str">
        <f t="shared" si="6"/>
        <v/>
      </c>
      <c r="M731" s="304" t="str">
        <f t="shared" si="7"/>
        <v/>
      </c>
      <c r="N731" s="194">
        <f t="shared" si="8"/>
        <v>0</v>
      </c>
      <c r="O731" s="194">
        <f t="shared" si="9"/>
        <v>0</v>
      </c>
    </row>
    <row r="732">
      <c r="C732" s="189" t="str">
        <f t="array" ref="C732">IF(B732="","",XLOOKUP(B732,DATOS!D733:D1000,DATOS!C733:C1000,0,0,1))</f>
        <v/>
      </c>
      <c r="D732" s="189" t="str">
        <f>IF(B732="","", SUMIFS(COMPRAS!$G$5:$G1000,COMPRAS!$E$5:$E1000,B732))</f>
        <v/>
      </c>
      <c r="E732" s="189" t="str">
        <f>IF(C732="","", SUMIFS(VENTAS!$F$5:$F1000,VENTAS!$D$5:$D1000,B732))</f>
        <v/>
      </c>
      <c r="F732" s="189" t="str">
        <f t="shared" si="3"/>
        <v/>
      </c>
      <c r="G732" s="189" t="str">
        <f>IF(B732="","",COUNTIFS(COMPRAS!$E$5:$E1000,B732))</f>
        <v/>
      </c>
      <c r="H732" s="304"/>
      <c r="I732" s="194" t="str">
        <f>IFERROR(IF(B732="","",AVERAGEIFS(VENTAS!$G$5:$G1000,VENTAS!$D$5:$D1000,B732)),0)</f>
        <v/>
      </c>
      <c r="J732" s="194" t="str">
        <f>IFERROR(IF(C732="","",AVERAGEIFS(COMPRAS!$T$5:$T1000,COMPRAS!$E$5:$E1000,B732)),0)</f>
        <v/>
      </c>
      <c r="K732" s="194">
        <f t="shared" si="5"/>
        <v>0</v>
      </c>
      <c r="L732" s="194" t="str">
        <f t="shared" si="6"/>
        <v/>
      </c>
      <c r="M732" s="304" t="str">
        <f t="shared" si="7"/>
        <v/>
      </c>
      <c r="N732" s="194">
        <f t="shared" si="8"/>
        <v>0</v>
      </c>
      <c r="O732" s="194">
        <f t="shared" si="9"/>
        <v>0</v>
      </c>
    </row>
    <row r="733">
      <c r="C733" s="189" t="str">
        <f t="array" ref="C733">IF(B733="","",XLOOKUP(B733,DATOS!D734:D1000,DATOS!C734:C1000,0,0,1))</f>
        <v/>
      </c>
      <c r="D733" s="189" t="str">
        <f>IF(B733="","", SUMIFS(COMPRAS!$G$5:$G1000,COMPRAS!$E$5:$E1000,B733))</f>
        <v/>
      </c>
      <c r="E733" s="189" t="str">
        <f>IF(C733="","", SUMIFS(VENTAS!$F$5:$F1000,VENTAS!$D$5:$D1000,B733))</f>
        <v/>
      </c>
      <c r="F733" s="189" t="str">
        <f t="shared" si="3"/>
        <v/>
      </c>
      <c r="G733" s="189" t="str">
        <f>IF(B733="","",COUNTIFS(COMPRAS!$E$5:$E1000,B733))</f>
        <v/>
      </c>
      <c r="H733" s="304"/>
      <c r="I733" s="194" t="str">
        <f>IFERROR(IF(B733="","",AVERAGEIFS(VENTAS!$G$5:$G1000,VENTAS!$D$5:$D1000,B733)),0)</f>
        <v/>
      </c>
      <c r="J733" s="194" t="str">
        <f>IFERROR(IF(C733="","",AVERAGEIFS(COMPRAS!$T$5:$T1000,COMPRAS!$E$5:$E1000,B733)),0)</f>
        <v/>
      </c>
      <c r="K733" s="194">
        <f t="shared" si="5"/>
        <v>0</v>
      </c>
      <c r="L733" s="194" t="str">
        <f t="shared" si="6"/>
        <v/>
      </c>
      <c r="M733" s="304" t="str">
        <f t="shared" si="7"/>
        <v/>
      </c>
      <c r="N733" s="194">
        <f t="shared" si="8"/>
        <v>0</v>
      </c>
      <c r="O733" s="194">
        <f t="shared" si="9"/>
        <v>0</v>
      </c>
    </row>
    <row r="734">
      <c r="C734" s="189" t="str">
        <f t="array" ref="C734">IF(B734="","",XLOOKUP(B734,DATOS!D735:D1000,DATOS!C735:C1000,0,0,1))</f>
        <v/>
      </c>
      <c r="D734" s="189" t="str">
        <f>IF(B734="","", SUMIFS(COMPRAS!$G$5:$G1000,COMPRAS!$E$5:$E1000,B734))</f>
        <v/>
      </c>
      <c r="E734" s="189" t="str">
        <f>IF(C734="","", SUMIFS(VENTAS!$F$5:$F1000,VENTAS!$D$5:$D1000,B734))</f>
        <v/>
      </c>
      <c r="F734" s="189" t="str">
        <f t="shared" si="3"/>
        <v/>
      </c>
      <c r="G734" s="189" t="str">
        <f>IF(B734="","",COUNTIFS(COMPRAS!$E$5:$E1000,B734))</f>
        <v/>
      </c>
      <c r="H734" s="304"/>
      <c r="I734" s="194" t="str">
        <f>IFERROR(IF(B734="","",AVERAGEIFS(VENTAS!$G$5:$G1000,VENTAS!$D$5:$D1000,B734)),0)</f>
        <v/>
      </c>
      <c r="J734" s="194" t="str">
        <f>IFERROR(IF(C734="","",AVERAGEIFS(COMPRAS!$T$5:$T1000,COMPRAS!$E$5:$E1000,B734)),0)</f>
        <v/>
      </c>
      <c r="K734" s="194">
        <f t="shared" si="5"/>
        <v>0</v>
      </c>
      <c r="L734" s="194" t="str">
        <f t="shared" si="6"/>
        <v/>
      </c>
      <c r="M734" s="304" t="str">
        <f t="shared" si="7"/>
        <v/>
      </c>
      <c r="N734" s="194">
        <f t="shared" si="8"/>
        <v>0</v>
      </c>
      <c r="O734" s="194">
        <f t="shared" si="9"/>
        <v>0</v>
      </c>
    </row>
    <row r="735">
      <c r="C735" s="189" t="str">
        <f t="array" ref="C735">IF(B735="","",XLOOKUP(B735,DATOS!D736:D1000,DATOS!C736:C1000,0,0,1))</f>
        <v/>
      </c>
      <c r="D735" s="189" t="str">
        <f>IF(B735="","", SUMIFS(COMPRAS!$G$5:$G1000,COMPRAS!$E$5:$E1000,B735))</f>
        <v/>
      </c>
      <c r="E735" s="189" t="str">
        <f>IF(C735="","", SUMIFS(VENTAS!$F$5:$F1000,VENTAS!$D$5:$D1000,B735))</f>
        <v/>
      </c>
      <c r="F735" s="189" t="str">
        <f t="shared" si="3"/>
        <v/>
      </c>
      <c r="G735" s="189" t="str">
        <f>IF(B735="","",COUNTIFS(COMPRAS!$E$5:$E1000,B735))</f>
        <v/>
      </c>
      <c r="H735" s="304"/>
      <c r="I735" s="194" t="str">
        <f>IFERROR(IF(B735="","",AVERAGEIFS(VENTAS!$G$5:$G1000,VENTAS!$D$5:$D1000,B735)),0)</f>
        <v/>
      </c>
      <c r="J735" s="194" t="str">
        <f>IFERROR(IF(C735="","",AVERAGEIFS(COMPRAS!$T$5:$T1000,COMPRAS!$E$5:$E1000,B735)),0)</f>
        <v/>
      </c>
      <c r="K735" s="194">
        <f t="shared" si="5"/>
        <v>0</v>
      </c>
      <c r="L735" s="194" t="str">
        <f t="shared" si="6"/>
        <v/>
      </c>
      <c r="M735" s="304" t="str">
        <f t="shared" si="7"/>
        <v/>
      </c>
      <c r="N735" s="194">
        <f t="shared" si="8"/>
        <v>0</v>
      </c>
      <c r="O735" s="194">
        <f t="shared" si="9"/>
        <v>0</v>
      </c>
    </row>
    <row r="736">
      <c r="C736" s="189" t="str">
        <f t="array" ref="C736">IF(B736="","",XLOOKUP(B736,DATOS!D737:D1000,DATOS!C737:C1000,0,0,1))</f>
        <v/>
      </c>
      <c r="D736" s="189" t="str">
        <f>IF(B736="","", SUMIFS(COMPRAS!$G$5:$G1000,COMPRAS!$E$5:$E1000,B736))</f>
        <v/>
      </c>
      <c r="E736" s="189" t="str">
        <f>IF(C736="","", SUMIFS(VENTAS!$F$5:$F1000,VENTAS!$D$5:$D1000,B736))</f>
        <v/>
      </c>
      <c r="F736" s="189" t="str">
        <f t="shared" si="3"/>
        <v/>
      </c>
      <c r="G736" s="189" t="str">
        <f>IF(B736="","",COUNTIFS(COMPRAS!$E$5:$E1000,B736))</f>
        <v/>
      </c>
      <c r="H736" s="304"/>
      <c r="I736" s="194" t="str">
        <f>IFERROR(IF(B736="","",AVERAGEIFS(VENTAS!$G$5:$G1000,VENTAS!$D$5:$D1000,B736)),0)</f>
        <v/>
      </c>
      <c r="J736" s="194" t="str">
        <f>IFERROR(IF(C736="","",AVERAGEIFS(COMPRAS!$T$5:$T1000,COMPRAS!$E$5:$E1000,B736)),0)</f>
        <v/>
      </c>
      <c r="K736" s="194">
        <f t="shared" si="5"/>
        <v>0</v>
      </c>
      <c r="L736" s="194" t="str">
        <f t="shared" si="6"/>
        <v/>
      </c>
      <c r="M736" s="304" t="str">
        <f t="shared" si="7"/>
        <v/>
      </c>
      <c r="N736" s="194">
        <f t="shared" si="8"/>
        <v>0</v>
      </c>
      <c r="O736" s="194">
        <f t="shared" si="9"/>
        <v>0</v>
      </c>
    </row>
    <row r="737">
      <c r="C737" s="189" t="str">
        <f t="array" ref="C737">IF(B737="","",XLOOKUP(B737,DATOS!D738:D1000,DATOS!C738:C1000,0,0,1))</f>
        <v/>
      </c>
      <c r="D737" s="189" t="str">
        <f>IF(B737="","", SUMIFS(COMPRAS!$G$5:$G1000,COMPRAS!$E$5:$E1000,B737))</f>
        <v/>
      </c>
      <c r="E737" s="189" t="str">
        <f>IF(C737="","", SUMIFS(VENTAS!$F$5:$F1000,VENTAS!$D$5:$D1000,B737))</f>
        <v/>
      </c>
      <c r="F737" s="189" t="str">
        <f t="shared" si="3"/>
        <v/>
      </c>
      <c r="G737" s="189" t="str">
        <f>IF(B737="","",COUNTIFS(COMPRAS!$E$5:$E1000,B737))</f>
        <v/>
      </c>
      <c r="H737" s="304"/>
      <c r="I737" s="194" t="str">
        <f>IFERROR(IF(B737="","",AVERAGEIFS(VENTAS!$G$5:$G1000,VENTAS!$D$5:$D1000,B737)),0)</f>
        <v/>
      </c>
      <c r="J737" s="194" t="str">
        <f>IFERROR(IF(C737="","",AVERAGEIFS(COMPRAS!$T$5:$T1000,COMPRAS!$E$5:$E1000,B737)),0)</f>
        <v/>
      </c>
      <c r="K737" s="194">
        <f t="shared" si="5"/>
        <v>0</v>
      </c>
      <c r="L737" s="194" t="str">
        <f t="shared" si="6"/>
        <v/>
      </c>
      <c r="M737" s="304" t="str">
        <f t="shared" si="7"/>
        <v/>
      </c>
      <c r="N737" s="194">
        <f t="shared" si="8"/>
        <v>0</v>
      </c>
      <c r="O737" s="194">
        <f t="shared" si="9"/>
        <v>0</v>
      </c>
    </row>
    <row r="738">
      <c r="C738" s="189" t="str">
        <f t="array" ref="C738">IF(B738="","",XLOOKUP(B738,DATOS!D739:D1000,DATOS!C739:C1000,0,0,1))</f>
        <v/>
      </c>
      <c r="D738" s="189" t="str">
        <f>IF(B738="","", SUMIFS(COMPRAS!$G$5:$G1000,COMPRAS!$E$5:$E1000,B738))</f>
        <v/>
      </c>
      <c r="E738" s="189" t="str">
        <f>IF(C738="","", SUMIFS(VENTAS!$F$5:$F1000,VENTAS!$D$5:$D1000,B738))</f>
        <v/>
      </c>
      <c r="F738" s="189" t="str">
        <f t="shared" si="3"/>
        <v/>
      </c>
      <c r="G738" s="189" t="str">
        <f>IF(B738="","",COUNTIFS(COMPRAS!$E$5:$E1000,B738))</f>
        <v/>
      </c>
      <c r="H738" s="304"/>
      <c r="I738" s="194" t="str">
        <f>IFERROR(IF(B738="","",AVERAGEIFS(VENTAS!$G$5:$G1000,VENTAS!$D$5:$D1000,B738)),0)</f>
        <v/>
      </c>
      <c r="J738" s="194" t="str">
        <f>IFERROR(IF(C738="","",AVERAGEIFS(COMPRAS!$T$5:$T1000,COMPRAS!$E$5:$E1000,B738)),0)</f>
        <v/>
      </c>
      <c r="K738" s="194">
        <f t="shared" si="5"/>
        <v>0</v>
      </c>
      <c r="L738" s="194" t="str">
        <f t="shared" si="6"/>
        <v/>
      </c>
      <c r="M738" s="304" t="str">
        <f t="shared" si="7"/>
        <v/>
      </c>
      <c r="N738" s="194">
        <f t="shared" si="8"/>
        <v>0</v>
      </c>
      <c r="O738" s="194">
        <f t="shared" si="9"/>
        <v>0</v>
      </c>
    </row>
    <row r="739">
      <c r="C739" s="189" t="str">
        <f t="array" ref="C739">IF(B739="","",XLOOKUP(B739,DATOS!D740:D1000,DATOS!C740:C1000,0,0,1))</f>
        <v/>
      </c>
      <c r="D739" s="189" t="str">
        <f>IF(B739="","", SUMIFS(COMPRAS!$G$5:$G1000,COMPRAS!$E$5:$E1000,B739))</f>
        <v/>
      </c>
      <c r="E739" s="189" t="str">
        <f>IF(C739="","", SUMIFS(VENTAS!$F$5:$F1000,VENTAS!$D$5:$D1000,B739))</f>
        <v/>
      </c>
      <c r="F739" s="189" t="str">
        <f t="shared" si="3"/>
        <v/>
      </c>
      <c r="G739" s="189" t="str">
        <f>IF(B739="","",COUNTIFS(COMPRAS!$E$5:$E1000,B739))</f>
        <v/>
      </c>
      <c r="H739" s="304"/>
      <c r="I739" s="194" t="str">
        <f>IFERROR(IF(B739="","",AVERAGEIFS(VENTAS!$G$5:$G1000,VENTAS!$D$5:$D1000,B739)),0)</f>
        <v/>
      </c>
      <c r="J739" s="194" t="str">
        <f>IFERROR(IF(C739="","",AVERAGEIFS(COMPRAS!$T$5:$T1000,COMPRAS!$E$5:$E1000,B739)),0)</f>
        <v/>
      </c>
      <c r="K739" s="194">
        <f t="shared" si="5"/>
        <v>0</v>
      </c>
      <c r="L739" s="194" t="str">
        <f t="shared" si="6"/>
        <v/>
      </c>
      <c r="M739" s="304" t="str">
        <f t="shared" si="7"/>
        <v/>
      </c>
      <c r="N739" s="194">
        <f t="shared" si="8"/>
        <v>0</v>
      </c>
      <c r="O739" s="194">
        <f t="shared" si="9"/>
        <v>0</v>
      </c>
    </row>
    <row r="740">
      <c r="C740" s="189" t="str">
        <f t="array" ref="C740">IF(B740="","",XLOOKUP(B740,DATOS!D741:D1000,DATOS!C741:C1000,0,0,1))</f>
        <v/>
      </c>
      <c r="D740" s="189" t="str">
        <f>IF(B740="","", SUMIFS(COMPRAS!$G$5:$G1000,COMPRAS!$E$5:$E1000,B740))</f>
        <v/>
      </c>
      <c r="E740" s="189" t="str">
        <f>IF(C740="","", SUMIFS(VENTAS!$F$5:$F1000,VENTAS!$D$5:$D1000,B740))</f>
        <v/>
      </c>
      <c r="F740" s="189" t="str">
        <f t="shared" si="3"/>
        <v/>
      </c>
      <c r="G740" s="189" t="str">
        <f>IF(B740="","",COUNTIFS(COMPRAS!$E$5:$E1000,B740))</f>
        <v/>
      </c>
      <c r="H740" s="304"/>
      <c r="I740" s="194" t="str">
        <f>IFERROR(IF(B740="","",AVERAGEIFS(VENTAS!$G$5:$G1000,VENTAS!$D$5:$D1000,B740)),0)</f>
        <v/>
      </c>
      <c r="J740" s="194" t="str">
        <f>IFERROR(IF(C740="","",AVERAGEIFS(COMPRAS!$T$5:$T1000,COMPRAS!$E$5:$E1000,B740)),0)</f>
        <v/>
      </c>
      <c r="K740" s="194">
        <f t="shared" si="5"/>
        <v>0</v>
      </c>
      <c r="L740" s="194" t="str">
        <f t="shared" si="6"/>
        <v/>
      </c>
      <c r="M740" s="304" t="str">
        <f t="shared" si="7"/>
        <v/>
      </c>
      <c r="N740" s="194">
        <f t="shared" si="8"/>
        <v>0</v>
      </c>
      <c r="O740" s="194">
        <f t="shared" si="9"/>
        <v>0</v>
      </c>
    </row>
    <row r="741">
      <c r="C741" s="189" t="str">
        <f t="array" ref="C741">IF(B741="","",XLOOKUP(B741,DATOS!D742:D1000,DATOS!C742:C1000,0,0,1))</f>
        <v/>
      </c>
      <c r="D741" s="189" t="str">
        <f>IF(B741="","", SUMIFS(COMPRAS!$G$5:$G1000,COMPRAS!$E$5:$E1000,B741))</f>
        <v/>
      </c>
      <c r="E741" s="189" t="str">
        <f>IF(C741="","", SUMIFS(VENTAS!$F$5:$F1000,VENTAS!$D$5:$D1000,B741))</f>
        <v/>
      </c>
      <c r="F741" s="189" t="str">
        <f t="shared" si="3"/>
        <v/>
      </c>
      <c r="G741" s="189" t="str">
        <f>IF(B741="","",COUNTIFS(COMPRAS!$E$5:$E1000,B741))</f>
        <v/>
      </c>
      <c r="H741" s="304"/>
      <c r="I741" s="194" t="str">
        <f>IFERROR(IF(B741="","",AVERAGEIFS(VENTAS!$G$5:$G1000,VENTAS!$D$5:$D1000,B741)),0)</f>
        <v/>
      </c>
      <c r="J741" s="194" t="str">
        <f>IFERROR(IF(C741="","",AVERAGEIFS(COMPRAS!$T$5:$T1000,COMPRAS!$E$5:$E1000,B741)),0)</f>
        <v/>
      </c>
      <c r="K741" s="194">
        <f t="shared" si="5"/>
        <v>0</v>
      </c>
      <c r="L741" s="194" t="str">
        <f t="shared" si="6"/>
        <v/>
      </c>
      <c r="M741" s="304" t="str">
        <f t="shared" si="7"/>
        <v/>
      </c>
      <c r="N741" s="194">
        <f t="shared" si="8"/>
        <v>0</v>
      </c>
      <c r="O741" s="194">
        <f t="shared" si="9"/>
        <v>0</v>
      </c>
    </row>
    <row r="742">
      <c r="C742" s="189" t="str">
        <f t="array" ref="C742">IF(B742="","",XLOOKUP(B742,DATOS!D743:D1000,DATOS!C743:C1000,0,0,1))</f>
        <v/>
      </c>
      <c r="D742" s="189" t="str">
        <f>IF(B742="","", SUMIFS(COMPRAS!$G$5:$G1000,COMPRAS!$E$5:$E1000,B742))</f>
        <v/>
      </c>
      <c r="E742" s="189" t="str">
        <f>IF(C742="","", SUMIFS(VENTAS!$F$5:$F1000,VENTAS!$D$5:$D1000,B742))</f>
        <v/>
      </c>
      <c r="F742" s="189" t="str">
        <f t="shared" si="3"/>
        <v/>
      </c>
      <c r="G742" s="189" t="str">
        <f>IF(B742="","",COUNTIFS(COMPRAS!$E$5:$E1000,B742))</f>
        <v/>
      </c>
      <c r="H742" s="304"/>
      <c r="I742" s="194" t="str">
        <f>IFERROR(IF(B742="","",AVERAGEIFS(VENTAS!$G$5:$G1000,VENTAS!$D$5:$D1000,B742)),0)</f>
        <v/>
      </c>
      <c r="J742" s="194" t="str">
        <f>IFERROR(IF(C742="","",AVERAGEIFS(COMPRAS!$T$5:$T1000,COMPRAS!$E$5:$E1000,B742)),0)</f>
        <v/>
      </c>
      <c r="K742" s="194">
        <f t="shared" si="5"/>
        <v>0</v>
      </c>
      <c r="L742" s="194" t="str">
        <f t="shared" si="6"/>
        <v/>
      </c>
      <c r="M742" s="304" t="str">
        <f t="shared" si="7"/>
        <v/>
      </c>
      <c r="N742" s="194">
        <f t="shared" si="8"/>
        <v>0</v>
      </c>
      <c r="O742" s="194">
        <f t="shared" si="9"/>
        <v>0</v>
      </c>
    </row>
    <row r="743">
      <c r="C743" s="189" t="str">
        <f t="array" ref="C743">IF(B743="","",XLOOKUP(B743,DATOS!D744:D1000,DATOS!C744:C1000,0,0,1))</f>
        <v/>
      </c>
      <c r="D743" s="189" t="str">
        <f>IF(B743="","", SUMIFS(COMPRAS!$G$5:$G1000,COMPRAS!$E$5:$E1000,B743))</f>
        <v/>
      </c>
      <c r="E743" s="189" t="str">
        <f>IF(C743="","", SUMIFS(VENTAS!$F$5:$F1000,VENTAS!$D$5:$D1000,B743))</f>
        <v/>
      </c>
      <c r="F743" s="189" t="str">
        <f t="shared" si="3"/>
        <v/>
      </c>
      <c r="G743" s="189" t="str">
        <f>IF(B743="","",COUNTIFS(COMPRAS!$E$5:$E1000,B743))</f>
        <v/>
      </c>
      <c r="H743" s="304"/>
      <c r="I743" s="194" t="str">
        <f>IFERROR(IF(B743="","",AVERAGEIFS(VENTAS!$G$5:$G1000,VENTAS!$D$5:$D1000,B743)),0)</f>
        <v/>
      </c>
      <c r="J743" s="194" t="str">
        <f>IFERROR(IF(C743="","",AVERAGEIFS(COMPRAS!$T$5:$T1000,COMPRAS!$E$5:$E1000,B743)),0)</f>
        <v/>
      </c>
      <c r="K743" s="194">
        <f t="shared" si="5"/>
        <v>0</v>
      </c>
      <c r="L743" s="194" t="str">
        <f t="shared" si="6"/>
        <v/>
      </c>
      <c r="M743" s="304" t="str">
        <f t="shared" si="7"/>
        <v/>
      </c>
      <c r="N743" s="194">
        <f t="shared" si="8"/>
        <v>0</v>
      </c>
      <c r="O743" s="194">
        <f t="shared" si="9"/>
        <v>0</v>
      </c>
    </row>
    <row r="744">
      <c r="C744" s="189" t="str">
        <f t="array" ref="C744">IF(B744="","",XLOOKUP(B744,DATOS!D745:D1000,DATOS!C745:C1000,0,0,1))</f>
        <v/>
      </c>
      <c r="D744" s="189" t="str">
        <f>IF(B744="","", SUMIFS(COMPRAS!$G$5:$G1000,COMPRAS!$E$5:$E1000,B744))</f>
        <v/>
      </c>
      <c r="E744" s="189" t="str">
        <f>IF(C744="","", SUMIFS(VENTAS!$F$5:$F1000,VENTAS!$D$5:$D1000,B744))</f>
        <v/>
      </c>
      <c r="F744" s="189" t="str">
        <f t="shared" si="3"/>
        <v/>
      </c>
      <c r="G744" s="189" t="str">
        <f>IF(B744="","",COUNTIFS(COMPRAS!$E$5:$E1000,B744))</f>
        <v/>
      </c>
      <c r="H744" s="304"/>
      <c r="I744" s="194" t="str">
        <f>IFERROR(IF(B744="","",AVERAGEIFS(VENTAS!$G$5:$G1000,VENTAS!$D$5:$D1000,B744)),0)</f>
        <v/>
      </c>
      <c r="J744" s="194" t="str">
        <f>IFERROR(IF(C744="","",AVERAGEIFS(COMPRAS!$T$5:$T1000,COMPRAS!$E$5:$E1000,B744)),0)</f>
        <v/>
      </c>
      <c r="K744" s="194">
        <f t="shared" si="5"/>
        <v>0</v>
      </c>
      <c r="L744" s="194" t="str">
        <f t="shared" si="6"/>
        <v/>
      </c>
      <c r="M744" s="304" t="str">
        <f t="shared" si="7"/>
        <v/>
      </c>
      <c r="N744" s="194">
        <f t="shared" si="8"/>
        <v>0</v>
      </c>
      <c r="O744" s="194">
        <f t="shared" si="9"/>
        <v>0</v>
      </c>
    </row>
    <row r="745">
      <c r="C745" s="189" t="str">
        <f t="array" ref="C745">IF(B745="","",XLOOKUP(B745,DATOS!D746:D1000,DATOS!C746:C1000,0,0,1))</f>
        <v/>
      </c>
      <c r="D745" s="189" t="str">
        <f>IF(B745="","", SUMIFS(COMPRAS!$G$5:$G1000,COMPRAS!$E$5:$E1000,B745))</f>
        <v/>
      </c>
      <c r="E745" s="189" t="str">
        <f>IF(C745="","", SUMIFS(VENTAS!$F$5:$F1000,VENTAS!$D$5:$D1000,B745))</f>
        <v/>
      </c>
      <c r="F745" s="189" t="str">
        <f t="shared" si="3"/>
        <v/>
      </c>
      <c r="G745" s="189" t="str">
        <f>IF(B745="","",COUNTIFS(COMPRAS!$E$5:$E1000,B745))</f>
        <v/>
      </c>
      <c r="H745" s="304"/>
      <c r="I745" s="194" t="str">
        <f>IFERROR(IF(B745="","",AVERAGEIFS(VENTAS!$G$5:$G1000,VENTAS!$D$5:$D1000,B745)),0)</f>
        <v/>
      </c>
      <c r="J745" s="194" t="str">
        <f>IFERROR(IF(C745="","",AVERAGEIFS(COMPRAS!$T$5:$T1000,COMPRAS!$E$5:$E1000,B745)),0)</f>
        <v/>
      </c>
      <c r="K745" s="194">
        <f t="shared" si="5"/>
        <v>0</v>
      </c>
      <c r="L745" s="194" t="str">
        <f t="shared" si="6"/>
        <v/>
      </c>
      <c r="M745" s="304" t="str">
        <f t="shared" si="7"/>
        <v/>
      </c>
      <c r="N745" s="194">
        <f t="shared" si="8"/>
        <v>0</v>
      </c>
      <c r="O745" s="194">
        <f t="shared" si="9"/>
        <v>0</v>
      </c>
    </row>
    <row r="746">
      <c r="C746" s="189" t="str">
        <f t="array" ref="C746">IF(B746="","",XLOOKUP(B746,DATOS!D747:D1000,DATOS!C747:C1000,0,0,1))</f>
        <v/>
      </c>
      <c r="D746" s="189" t="str">
        <f>IF(B746="","", SUMIFS(COMPRAS!$G$5:$G1000,COMPRAS!$E$5:$E1000,B746))</f>
        <v/>
      </c>
      <c r="E746" s="189" t="str">
        <f>IF(C746="","", SUMIFS(VENTAS!$F$5:$F1000,VENTAS!$D$5:$D1000,B746))</f>
        <v/>
      </c>
      <c r="F746" s="189" t="str">
        <f t="shared" si="3"/>
        <v/>
      </c>
      <c r="G746" s="189" t="str">
        <f>IF(B746="","",COUNTIFS(COMPRAS!$E$5:$E1000,B746))</f>
        <v/>
      </c>
      <c r="H746" s="304"/>
      <c r="I746" s="194" t="str">
        <f>IFERROR(IF(B746="","",AVERAGEIFS(VENTAS!$G$5:$G1000,VENTAS!$D$5:$D1000,B746)),0)</f>
        <v/>
      </c>
      <c r="J746" s="194" t="str">
        <f>IFERROR(IF(C746="","",AVERAGEIFS(COMPRAS!$T$5:$T1000,COMPRAS!$E$5:$E1000,B746)),0)</f>
        <v/>
      </c>
      <c r="K746" s="194">
        <f t="shared" si="5"/>
        <v>0</v>
      </c>
      <c r="L746" s="194" t="str">
        <f t="shared" si="6"/>
        <v/>
      </c>
      <c r="M746" s="304" t="str">
        <f t="shared" si="7"/>
        <v/>
      </c>
      <c r="N746" s="194">
        <f t="shared" si="8"/>
        <v>0</v>
      </c>
      <c r="O746" s="194">
        <f t="shared" si="9"/>
        <v>0</v>
      </c>
    </row>
    <row r="747">
      <c r="C747" s="189" t="str">
        <f t="array" ref="C747">IF(B747="","",XLOOKUP(B747,DATOS!D748:D1000,DATOS!C748:C1000,0,0,1))</f>
        <v/>
      </c>
      <c r="D747" s="189" t="str">
        <f>IF(B747="","", SUMIFS(COMPRAS!$G$5:$G1000,COMPRAS!$E$5:$E1000,B747))</f>
        <v/>
      </c>
      <c r="E747" s="189" t="str">
        <f>IF(C747="","", SUMIFS(VENTAS!$F$5:$F1000,VENTAS!$D$5:$D1000,B747))</f>
        <v/>
      </c>
      <c r="F747" s="189" t="str">
        <f t="shared" si="3"/>
        <v/>
      </c>
      <c r="G747" s="189" t="str">
        <f>IF(B747="","",COUNTIFS(COMPRAS!$E$5:$E1000,B747))</f>
        <v/>
      </c>
      <c r="H747" s="304"/>
      <c r="I747" s="194" t="str">
        <f>IFERROR(IF(B747="","",AVERAGEIFS(VENTAS!$G$5:$G1000,VENTAS!$D$5:$D1000,B747)),0)</f>
        <v/>
      </c>
      <c r="J747" s="194" t="str">
        <f>IFERROR(IF(C747="","",AVERAGEIFS(COMPRAS!$T$5:$T1000,COMPRAS!$E$5:$E1000,B747)),0)</f>
        <v/>
      </c>
      <c r="K747" s="194">
        <f t="shared" si="5"/>
        <v>0</v>
      </c>
      <c r="L747" s="194" t="str">
        <f t="shared" si="6"/>
        <v/>
      </c>
      <c r="M747" s="304" t="str">
        <f t="shared" si="7"/>
        <v/>
      </c>
      <c r="N747" s="194">
        <f t="shared" si="8"/>
        <v>0</v>
      </c>
      <c r="O747" s="194">
        <f t="shared" si="9"/>
        <v>0</v>
      </c>
    </row>
    <row r="748">
      <c r="C748" s="189" t="str">
        <f t="array" ref="C748">IF(B748="","",XLOOKUP(B748,DATOS!D749:D1000,DATOS!C749:C1000,0,0,1))</f>
        <v/>
      </c>
      <c r="D748" s="189" t="str">
        <f>IF(B748="","", SUMIFS(COMPRAS!$G$5:$G1000,COMPRAS!$E$5:$E1000,B748))</f>
        <v/>
      </c>
      <c r="E748" s="189" t="str">
        <f>IF(C748="","", SUMIFS(VENTAS!$F$5:$F1000,VENTAS!$D$5:$D1000,B748))</f>
        <v/>
      </c>
      <c r="F748" s="189" t="str">
        <f t="shared" si="3"/>
        <v/>
      </c>
      <c r="G748" s="189" t="str">
        <f>IF(B748="","",COUNTIFS(COMPRAS!$E$5:$E1000,B748))</f>
        <v/>
      </c>
      <c r="H748" s="304"/>
      <c r="I748" s="194" t="str">
        <f>IFERROR(IF(B748="","",AVERAGEIFS(VENTAS!$G$5:$G1000,VENTAS!$D$5:$D1000,B748)),0)</f>
        <v/>
      </c>
      <c r="J748" s="194" t="str">
        <f>IFERROR(IF(C748="","",AVERAGEIFS(COMPRAS!$T$5:$T1000,COMPRAS!$E$5:$E1000,B748)),0)</f>
        <v/>
      </c>
      <c r="K748" s="194">
        <f t="shared" si="5"/>
        <v>0</v>
      </c>
      <c r="L748" s="194" t="str">
        <f t="shared" si="6"/>
        <v/>
      </c>
      <c r="M748" s="304" t="str">
        <f t="shared" si="7"/>
        <v/>
      </c>
      <c r="N748" s="194">
        <f t="shared" si="8"/>
        <v>0</v>
      </c>
      <c r="O748" s="194">
        <f t="shared" si="9"/>
        <v>0</v>
      </c>
    </row>
    <row r="749">
      <c r="C749" s="189" t="str">
        <f t="array" ref="C749">IF(B749="","",XLOOKUP(B749,DATOS!D750:D1000,DATOS!C750:C1000,0,0,1))</f>
        <v/>
      </c>
      <c r="D749" s="189" t="str">
        <f>IF(B749="","", SUMIFS(COMPRAS!$G$5:$G1000,COMPRAS!$E$5:$E1000,B749))</f>
        <v/>
      </c>
      <c r="E749" s="189" t="str">
        <f>IF(C749="","", SUMIFS(VENTAS!$F$5:$F1000,VENTAS!$D$5:$D1000,B749))</f>
        <v/>
      </c>
      <c r="F749" s="189" t="str">
        <f t="shared" si="3"/>
        <v/>
      </c>
      <c r="G749" s="189" t="str">
        <f>IF(B749="","",COUNTIFS(COMPRAS!$E$5:$E1000,B749))</f>
        <v/>
      </c>
      <c r="H749" s="304"/>
      <c r="I749" s="194" t="str">
        <f>IFERROR(IF(B749="","",AVERAGEIFS(VENTAS!$G$5:$G1000,VENTAS!$D$5:$D1000,B749)),0)</f>
        <v/>
      </c>
      <c r="J749" s="194" t="str">
        <f>IFERROR(IF(C749="","",AVERAGEIFS(COMPRAS!$T$5:$T1000,COMPRAS!$E$5:$E1000,B749)),0)</f>
        <v/>
      </c>
      <c r="K749" s="194">
        <f t="shared" si="5"/>
        <v>0</v>
      </c>
      <c r="L749" s="194" t="str">
        <f t="shared" si="6"/>
        <v/>
      </c>
      <c r="M749" s="304" t="str">
        <f t="shared" si="7"/>
        <v/>
      </c>
      <c r="N749" s="194">
        <f t="shared" si="8"/>
        <v>0</v>
      </c>
      <c r="O749" s="194">
        <f t="shared" si="9"/>
        <v>0</v>
      </c>
    </row>
    <row r="750">
      <c r="C750" s="189" t="str">
        <f t="array" ref="C750">IF(B750="","",XLOOKUP(B750,DATOS!D751:D1000,DATOS!C751:C1000,0,0,1))</f>
        <v/>
      </c>
      <c r="D750" s="189" t="str">
        <f>IF(B750="","", SUMIFS(COMPRAS!$G$5:$G1000,COMPRAS!$E$5:$E1000,B750))</f>
        <v/>
      </c>
      <c r="E750" s="189" t="str">
        <f>IF(C750="","", SUMIFS(VENTAS!$F$5:$F1000,VENTAS!$D$5:$D1000,B750))</f>
        <v/>
      </c>
      <c r="F750" s="189" t="str">
        <f t="shared" si="3"/>
        <v/>
      </c>
      <c r="G750" s="189" t="str">
        <f>IF(B750="","",COUNTIFS(COMPRAS!$E$5:$E1000,B750))</f>
        <v/>
      </c>
      <c r="H750" s="304"/>
      <c r="I750" s="194" t="str">
        <f>IFERROR(IF(B750="","",AVERAGEIFS(VENTAS!$G$5:$G1000,VENTAS!$D$5:$D1000,B750)),0)</f>
        <v/>
      </c>
      <c r="J750" s="194" t="str">
        <f>IFERROR(IF(C750="","",AVERAGEIFS(COMPRAS!$T$5:$T1000,COMPRAS!$E$5:$E1000,B750)),0)</f>
        <v/>
      </c>
      <c r="K750" s="194">
        <f t="shared" si="5"/>
        <v>0</v>
      </c>
      <c r="L750" s="194" t="str">
        <f t="shared" si="6"/>
        <v/>
      </c>
      <c r="M750" s="304" t="str">
        <f t="shared" si="7"/>
        <v/>
      </c>
      <c r="N750" s="194">
        <f t="shared" si="8"/>
        <v>0</v>
      </c>
      <c r="O750" s="194">
        <f t="shared" si="9"/>
        <v>0</v>
      </c>
    </row>
    <row r="751">
      <c r="C751" s="189" t="str">
        <f t="array" ref="C751">IF(B751="","",XLOOKUP(B751,DATOS!D752:D1000,DATOS!C752:C1000,0,0,1))</f>
        <v/>
      </c>
      <c r="D751" s="189" t="str">
        <f>IF(B751="","", SUMIFS(COMPRAS!$G$5:$G1000,COMPRAS!$E$5:$E1000,B751))</f>
        <v/>
      </c>
      <c r="E751" s="189" t="str">
        <f>IF(C751="","", SUMIFS(VENTAS!$F$5:$F1000,VENTAS!$D$5:$D1000,B751))</f>
        <v/>
      </c>
      <c r="F751" s="189" t="str">
        <f t="shared" si="3"/>
        <v/>
      </c>
      <c r="G751" s="189" t="str">
        <f>IF(B751="","",COUNTIFS(COMPRAS!$E$5:$E1000,B751))</f>
        <v/>
      </c>
      <c r="H751" s="304"/>
      <c r="I751" s="194" t="str">
        <f>IFERROR(IF(B751="","",AVERAGEIFS(VENTAS!$G$5:$G1000,VENTAS!$D$5:$D1000,B751)),0)</f>
        <v/>
      </c>
      <c r="J751" s="194" t="str">
        <f>IFERROR(IF(C751="","",AVERAGEIFS(COMPRAS!$T$5:$T1000,COMPRAS!$E$5:$E1000,B751)),0)</f>
        <v/>
      </c>
      <c r="K751" s="194">
        <f t="shared" si="5"/>
        <v>0</v>
      </c>
      <c r="L751" s="194" t="str">
        <f t="shared" si="6"/>
        <v/>
      </c>
      <c r="M751" s="304" t="str">
        <f t="shared" si="7"/>
        <v/>
      </c>
      <c r="N751" s="194">
        <f t="shared" si="8"/>
        <v>0</v>
      </c>
      <c r="O751" s="194">
        <f t="shared" si="9"/>
        <v>0</v>
      </c>
    </row>
    <row r="752">
      <c r="C752" s="189" t="str">
        <f t="array" ref="C752">IF(B752="","",XLOOKUP(B752,DATOS!D753:D1000,DATOS!C753:C1000,0,0,1))</f>
        <v/>
      </c>
      <c r="D752" s="189" t="str">
        <f>IF(B752="","", SUMIFS(COMPRAS!$G$5:$G1000,COMPRAS!$E$5:$E1000,B752))</f>
        <v/>
      </c>
      <c r="E752" s="189" t="str">
        <f>IF(C752="","", SUMIFS(VENTAS!$F$5:$F1000,VENTAS!$D$5:$D1000,B752))</f>
        <v/>
      </c>
      <c r="F752" s="189" t="str">
        <f t="shared" si="3"/>
        <v/>
      </c>
      <c r="G752" s="189" t="str">
        <f>IF(B752="","",COUNTIFS(COMPRAS!$E$5:$E1000,B752))</f>
        <v/>
      </c>
      <c r="H752" s="304"/>
      <c r="I752" s="194" t="str">
        <f>IFERROR(IF(B752="","",AVERAGEIFS(VENTAS!$G$5:$G1000,VENTAS!$D$5:$D1000,B752)),0)</f>
        <v/>
      </c>
      <c r="J752" s="194" t="str">
        <f>IFERROR(IF(C752="","",AVERAGEIFS(COMPRAS!$T$5:$T1000,COMPRAS!$E$5:$E1000,B752)),0)</f>
        <v/>
      </c>
      <c r="K752" s="194">
        <f t="shared" si="5"/>
        <v>0</v>
      </c>
      <c r="L752" s="194" t="str">
        <f t="shared" si="6"/>
        <v/>
      </c>
      <c r="M752" s="304" t="str">
        <f t="shared" si="7"/>
        <v/>
      </c>
      <c r="N752" s="194">
        <f t="shared" si="8"/>
        <v>0</v>
      </c>
      <c r="O752" s="194">
        <f t="shared" si="9"/>
        <v>0</v>
      </c>
    </row>
    <row r="753">
      <c r="C753" s="189" t="str">
        <f t="array" ref="C753">IF(B753="","",XLOOKUP(B753,DATOS!D754:D1000,DATOS!C754:C1000,0,0,1))</f>
        <v/>
      </c>
      <c r="D753" s="189" t="str">
        <f>IF(B753="","", SUMIFS(COMPRAS!$G$5:$G1000,COMPRAS!$E$5:$E1000,B753))</f>
        <v/>
      </c>
      <c r="E753" s="189" t="str">
        <f>IF(C753="","", SUMIFS(VENTAS!$F$5:$F1000,VENTAS!$D$5:$D1000,B753))</f>
        <v/>
      </c>
      <c r="F753" s="189" t="str">
        <f t="shared" si="3"/>
        <v/>
      </c>
      <c r="G753" s="189" t="str">
        <f>IF(B753="","",COUNTIFS(COMPRAS!$E$5:$E1000,B753))</f>
        <v/>
      </c>
      <c r="H753" s="304"/>
      <c r="I753" s="194" t="str">
        <f>IFERROR(IF(B753="","",AVERAGEIFS(VENTAS!$G$5:$G1000,VENTAS!$D$5:$D1000,B753)),0)</f>
        <v/>
      </c>
      <c r="J753" s="194" t="str">
        <f>IFERROR(IF(C753="","",AVERAGEIFS(COMPRAS!$T$5:$T1000,COMPRAS!$E$5:$E1000,B753)),0)</f>
        <v/>
      </c>
      <c r="K753" s="194">
        <f t="shared" si="5"/>
        <v>0</v>
      </c>
      <c r="L753" s="194" t="str">
        <f t="shared" si="6"/>
        <v/>
      </c>
      <c r="M753" s="304" t="str">
        <f t="shared" si="7"/>
        <v/>
      </c>
      <c r="N753" s="194">
        <f t="shared" si="8"/>
        <v>0</v>
      </c>
      <c r="O753" s="194">
        <f t="shared" si="9"/>
        <v>0</v>
      </c>
    </row>
    <row r="754">
      <c r="C754" s="189" t="str">
        <f t="array" ref="C754">IF(B754="","",XLOOKUP(B754,DATOS!D755:D1000,DATOS!C755:C1000,0,0,1))</f>
        <v/>
      </c>
      <c r="D754" s="189" t="str">
        <f>IF(B754="","", SUMIFS(COMPRAS!$G$5:$G1000,COMPRAS!$E$5:$E1000,B754))</f>
        <v/>
      </c>
      <c r="E754" s="189" t="str">
        <f>IF(C754="","", SUMIFS(VENTAS!$F$5:$F1000,VENTAS!$D$5:$D1000,B754))</f>
        <v/>
      </c>
      <c r="F754" s="189" t="str">
        <f t="shared" si="3"/>
        <v/>
      </c>
      <c r="G754" s="189" t="str">
        <f>IF(B754="","",COUNTIFS(COMPRAS!$E$5:$E1000,B754))</f>
        <v/>
      </c>
      <c r="H754" s="304"/>
      <c r="I754" s="194" t="str">
        <f>IFERROR(IF(B754="","",AVERAGEIFS(VENTAS!$G$5:$G1000,VENTAS!$D$5:$D1000,B754)),0)</f>
        <v/>
      </c>
      <c r="J754" s="194" t="str">
        <f>IFERROR(IF(C754="","",AVERAGEIFS(COMPRAS!$T$5:$T1000,COMPRAS!$E$5:$E1000,B754)),0)</f>
        <v/>
      </c>
      <c r="K754" s="194">
        <f t="shared" si="5"/>
        <v>0</v>
      </c>
      <c r="L754" s="194" t="str">
        <f t="shared" si="6"/>
        <v/>
      </c>
      <c r="M754" s="304" t="str">
        <f t="shared" si="7"/>
        <v/>
      </c>
      <c r="N754" s="194">
        <f t="shared" si="8"/>
        <v>0</v>
      </c>
      <c r="O754" s="194">
        <f t="shared" si="9"/>
        <v>0</v>
      </c>
    </row>
    <row r="755">
      <c r="C755" s="189" t="str">
        <f t="array" ref="C755">IF(B755="","",XLOOKUP(B755,DATOS!D756:D1000,DATOS!C756:C1000,0,0,1))</f>
        <v/>
      </c>
      <c r="D755" s="189" t="str">
        <f>IF(B755="","", SUMIFS(COMPRAS!$G$5:$G1000,COMPRAS!$E$5:$E1000,B755))</f>
        <v/>
      </c>
      <c r="E755" s="189" t="str">
        <f>IF(C755="","", SUMIFS(VENTAS!$F$5:$F1000,VENTAS!$D$5:$D1000,B755))</f>
        <v/>
      </c>
      <c r="F755" s="189" t="str">
        <f t="shared" si="3"/>
        <v/>
      </c>
      <c r="G755" s="189" t="str">
        <f>IF(B755="","",COUNTIFS(COMPRAS!$E$5:$E1000,B755))</f>
        <v/>
      </c>
      <c r="H755" s="304"/>
      <c r="I755" s="194" t="str">
        <f>IFERROR(IF(B755="","",AVERAGEIFS(VENTAS!$G$5:$G1000,VENTAS!$D$5:$D1000,B755)),0)</f>
        <v/>
      </c>
      <c r="J755" s="194" t="str">
        <f>IFERROR(IF(C755="","",AVERAGEIFS(COMPRAS!$T$5:$T1000,COMPRAS!$E$5:$E1000,B755)),0)</f>
        <v/>
      </c>
      <c r="K755" s="194">
        <f t="shared" si="5"/>
        <v>0</v>
      </c>
      <c r="L755" s="194" t="str">
        <f t="shared" si="6"/>
        <v/>
      </c>
      <c r="M755" s="304" t="str">
        <f t="shared" si="7"/>
        <v/>
      </c>
      <c r="N755" s="194">
        <f t="shared" si="8"/>
        <v>0</v>
      </c>
      <c r="O755" s="194">
        <f t="shared" si="9"/>
        <v>0</v>
      </c>
    </row>
    <row r="756">
      <c r="C756" s="189" t="str">
        <f t="array" ref="C756">IF(B756="","",XLOOKUP(B756,DATOS!D757:D1000,DATOS!C757:C1000,0,0,1))</f>
        <v/>
      </c>
      <c r="D756" s="189" t="str">
        <f>IF(B756="","", SUMIFS(COMPRAS!$G$5:$G1000,COMPRAS!$E$5:$E1000,B756))</f>
        <v/>
      </c>
      <c r="E756" s="189" t="str">
        <f>IF(C756="","", SUMIFS(VENTAS!$F$5:$F1000,VENTAS!$D$5:$D1000,B756))</f>
        <v/>
      </c>
      <c r="F756" s="189" t="str">
        <f t="shared" si="3"/>
        <v/>
      </c>
      <c r="G756" s="189" t="str">
        <f>IF(B756="","",COUNTIFS(COMPRAS!$E$5:$E1000,B756))</f>
        <v/>
      </c>
      <c r="H756" s="304"/>
      <c r="I756" s="194" t="str">
        <f>IFERROR(IF(B756="","",AVERAGEIFS(VENTAS!$G$5:$G1000,VENTAS!$D$5:$D1000,B756)),0)</f>
        <v/>
      </c>
      <c r="J756" s="194" t="str">
        <f>IFERROR(IF(C756="","",AVERAGEIFS(COMPRAS!$T$5:$T1000,COMPRAS!$E$5:$E1000,B756)),0)</f>
        <v/>
      </c>
      <c r="K756" s="194">
        <f t="shared" si="5"/>
        <v>0</v>
      </c>
      <c r="L756" s="194" t="str">
        <f t="shared" si="6"/>
        <v/>
      </c>
      <c r="M756" s="304" t="str">
        <f t="shared" si="7"/>
        <v/>
      </c>
      <c r="N756" s="194">
        <f t="shared" si="8"/>
        <v>0</v>
      </c>
      <c r="O756" s="194">
        <f t="shared" si="9"/>
        <v>0</v>
      </c>
    </row>
    <row r="757">
      <c r="C757" s="189" t="str">
        <f t="array" ref="C757">IF(B757="","",XLOOKUP(B757,DATOS!D758:D1000,DATOS!C758:C1000,0,0,1))</f>
        <v/>
      </c>
      <c r="D757" s="189" t="str">
        <f>IF(B757="","", SUMIFS(COMPRAS!$G$5:$G1000,COMPRAS!$E$5:$E1000,B757))</f>
        <v/>
      </c>
      <c r="E757" s="189" t="str">
        <f>IF(C757="","", SUMIFS(VENTAS!$F$5:$F1000,VENTAS!$D$5:$D1000,B757))</f>
        <v/>
      </c>
      <c r="F757" s="189" t="str">
        <f t="shared" si="3"/>
        <v/>
      </c>
      <c r="G757" s="189" t="str">
        <f>IF(B757="","",COUNTIFS(COMPRAS!$E$5:$E1000,B757))</f>
        <v/>
      </c>
      <c r="H757" s="304"/>
      <c r="I757" s="194" t="str">
        <f>IFERROR(IF(B757="","",AVERAGEIFS(VENTAS!$G$5:$G1000,VENTAS!$D$5:$D1000,B757)),0)</f>
        <v/>
      </c>
      <c r="J757" s="194" t="str">
        <f>IFERROR(IF(C757="","",AVERAGEIFS(COMPRAS!$T$5:$T1000,COMPRAS!$E$5:$E1000,B757)),0)</f>
        <v/>
      </c>
      <c r="K757" s="194">
        <f t="shared" si="5"/>
        <v>0</v>
      </c>
      <c r="L757" s="194" t="str">
        <f t="shared" si="6"/>
        <v/>
      </c>
      <c r="M757" s="304" t="str">
        <f t="shared" si="7"/>
        <v/>
      </c>
      <c r="N757" s="194">
        <f t="shared" si="8"/>
        <v>0</v>
      </c>
      <c r="O757" s="194">
        <f t="shared" si="9"/>
        <v>0</v>
      </c>
    </row>
    <row r="758">
      <c r="C758" s="189" t="str">
        <f t="array" ref="C758">IF(B758="","",XLOOKUP(B758,DATOS!D759:D1000,DATOS!C759:C1000,0,0,1))</f>
        <v/>
      </c>
      <c r="D758" s="189" t="str">
        <f>IF(B758="","", SUMIFS(COMPRAS!$G$5:$G1000,COMPRAS!$E$5:$E1000,B758))</f>
        <v/>
      </c>
      <c r="E758" s="189" t="str">
        <f>IF(C758="","", SUMIFS(VENTAS!$F$5:$F1000,VENTAS!$D$5:$D1000,B758))</f>
        <v/>
      </c>
      <c r="F758" s="189" t="str">
        <f t="shared" si="3"/>
        <v/>
      </c>
      <c r="G758" s="189" t="str">
        <f>IF(B758="","",COUNTIFS(COMPRAS!$E$5:$E1000,B758))</f>
        <v/>
      </c>
      <c r="H758" s="304"/>
      <c r="I758" s="194" t="str">
        <f>IFERROR(IF(B758="","",AVERAGEIFS(VENTAS!$G$5:$G1000,VENTAS!$D$5:$D1000,B758)),0)</f>
        <v/>
      </c>
      <c r="J758" s="194" t="str">
        <f>IFERROR(IF(C758="","",AVERAGEIFS(COMPRAS!$T$5:$T1000,COMPRAS!$E$5:$E1000,B758)),0)</f>
        <v/>
      </c>
      <c r="K758" s="194">
        <f t="shared" si="5"/>
        <v>0</v>
      </c>
      <c r="L758" s="194" t="str">
        <f t="shared" si="6"/>
        <v/>
      </c>
      <c r="M758" s="304" t="str">
        <f t="shared" si="7"/>
        <v/>
      </c>
      <c r="N758" s="194">
        <f t="shared" si="8"/>
        <v>0</v>
      </c>
      <c r="O758" s="194">
        <f t="shared" si="9"/>
        <v>0</v>
      </c>
    </row>
    <row r="759">
      <c r="C759" s="189" t="str">
        <f t="array" ref="C759">IF(B759="","",XLOOKUP(B759,DATOS!D760:D1000,DATOS!C760:C1000,0,0,1))</f>
        <v/>
      </c>
      <c r="D759" s="189" t="str">
        <f>IF(B759="","", SUMIFS(COMPRAS!$G$5:$G1000,COMPRAS!$E$5:$E1000,B759))</f>
        <v/>
      </c>
      <c r="E759" s="189" t="str">
        <f>IF(C759="","", SUMIFS(VENTAS!$F$5:$F1000,VENTAS!$D$5:$D1000,B759))</f>
        <v/>
      </c>
      <c r="F759" s="189" t="str">
        <f t="shared" si="3"/>
        <v/>
      </c>
      <c r="G759" s="189" t="str">
        <f>IF(B759="","",COUNTIFS(COMPRAS!$E$5:$E1000,B759))</f>
        <v/>
      </c>
      <c r="H759" s="304"/>
      <c r="I759" s="194" t="str">
        <f>IFERROR(IF(B759="","",AVERAGEIFS(VENTAS!$G$5:$G1000,VENTAS!$D$5:$D1000,B759)),0)</f>
        <v/>
      </c>
      <c r="J759" s="194" t="str">
        <f>IFERROR(IF(C759="","",AVERAGEIFS(COMPRAS!$T$5:$T1000,COMPRAS!$E$5:$E1000,B759)),0)</f>
        <v/>
      </c>
      <c r="K759" s="194">
        <f t="shared" si="5"/>
        <v>0</v>
      </c>
      <c r="L759" s="194" t="str">
        <f t="shared" si="6"/>
        <v/>
      </c>
      <c r="M759" s="304" t="str">
        <f t="shared" si="7"/>
        <v/>
      </c>
      <c r="N759" s="194">
        <f t="shared" si="8"/>
        <v>0</v>
      </c>
      <c r="O759" s="194">
        <f t="shared" si="9"/>
        <v>0</v>
      </c>
    </row>
    <row r="760">
      <c r="C760" s="189" t="str">
        <f t="array" ref="C760">IF(B760="","",XLOOKUP(B760,DATOS!D761:D1000,DATOS!C761:C1000,0,0,1))</f>
        <v/>
      </c>
      <c r="D760" s="189" t="str">
        <f>IF(B760="","", SUMIFS(COMPRAS!$G$5:$G1000,COMPRAS!$E$5:$E1000,B760))</f>
        <v/>
      </c>
      <c r="E760" s="189" t="str">
        <f>IF(C760="","", SUMIFS(VENTAS!$F$5:$F1000,VENTAS!$D$5:$D1000,B760))</f>
        <v/>
      </c>
      <c r="F760" s="189" t="str">
        <f t="shared" si="3"/>
        <v/>
      </c>
      <c r="G760" s="189" t="str">
        <f>IF(B760="","",COUNTIFS(COMPRAS!$E$5:$E1000,B760))</f>
        <v/>
      </c>
      <c r="H760" s="304"/>
      <c r="I760" s="194" t="str">
        <f>IFERROR(IF(B760="","",AVERAGEIFS(VENTAS!$G$5:$G1000,VENTAS!$D$5:$D1000,B760)),0)</f>
        <v/>
      </c>
      <c r="J760" s="194" t="str">
        <f>IFERROR(IF(C760="","",AVERAGEIFS(COMPRAS!$T$5:$T1000,COMPRAS!$E$5:$E1000,B760)),0)</f>
        <v/>
      </c>
      <c r="K760" s="194">
        <f t="shared" si="5"/>
        <v>0</v>
      </c>
      <c r="L760" s="194" t="str">
        <f t="shared" si="6"/>
        <v/>
      </c>
      <c r="M760" s="304" t="str">
        <f t="shared" si="7"/>
        <v/>
      </c>
      <c r="N760" s="194">
        <f t="shared" si="8"/>
        <v>0</v>
      </c>
      <c r="O760" s="194">
        <f t="shared" si="9"/>
        <v>0</v>
      </c>
    </row>
    <row r="761">
      <c r="C761" s="189" t="str">
        <f t="array" ref="C761">IF(B761="","",XLOOKUP(B761,DATOS!D762:D1000,DATOS!C762:C1000,0,0,1))</f>
        <v/>
      </c>
      <c r="D761" s="189" t="str">
        <f>IF(B761="","", SUMIFS(COMPRAS!$G$5:$G1000,COMPRAS!$E$5:$E1000,B761))</f>
        <v/>
      </c>
      <c r="E761" s="189" t="str">
        <f>IF(C761="","", SUMIFS(VENTAS!$F$5:$F1000,VENTAS!$D$5:$D1000,B761))</f>
        <v/>
      </c>
      <c r="F761" s="189" t="str">
        <f t="shared" si="3"/>
        <v/>
      </c>
      <c r="G761" s="189" t="str">
        <f>IF(B761="","",COUNTIFS(COMPRAS!$E$5:$E1000,B761))</f>
        <v/>
      </c>
      <c r="H761" s="304"/>
      <c r="I761" s="194" t="str">
        <f>IFERROR(IF(B761="","",AVERAGEIFS(VENTAS!$G$5:$G1000,VENTAS!$D$5:$D1000,B761)),0)</f>
        <v/>
      </c>
      <c r="J761" s="194" t="str">
        <f>IFERROR(IF(C761="","",AVERAGEIFS(COMPRAS!$T$5:$T1000,COMPRAS!$E$5:$E1000,B761)),0)</f>
        <v/>
      </c>
      <c r="K761" s="194">
        <f t="shared" si="5"/>
        <v>0</v>
      </c>
      <c r="L761" s="194" t="str">
        <f t="shared" si="6"/>
        <v/>
      </c>
      <c r="M761" s="304" t="str">
        <f t="shared" si="7"/>
        <v/>
      </c>
      <c r="N761" s="194">
        <f t="shared" si="8"/>
        <v>0</v>
      </c>
      <c r="O761" s="194">
        <f t="shared" si="9"/>
        <v>0</v>
      </c>
    </row>
    <row r="762">
      <c r="C762" s="189" t="str">
        <f t="array" ref="C762">IF(B762="","",XLOOKUP(B762,DATOS!D763:D1000,DATOS!C763:C1000,0,0,1))</f>
        <v/>
      </c>
      <c r="D762" s="189" t="str">
        <f>IF(B762="","", SUMIFS(COMPRAS!$G$5:$G1000,COMPRAS!$E$5:$E1000,B762))</f>
        <v/>
      </c>
      <c r="E762" s="189" t="str">
        <f>IF(C762="","", SUMIFS(VENTAS!$F$5:$F1000,VENTAS!$D$5:$D1000,B762))</f>
        <v/>
      </c>
      <c r="F762" s="189" t="str">
        <f t="shared" si="3"/>
        <v/>
      </c>
      <c r="G762" s="189" t="str">
        <f>IF(B762="","",COUNTIFS(COMPRAS!$E$5:$E1000,B762))</f>
        <v/>
      </c>
      <c r="H762" s="304"/>
      <c r="I762" s="194" t="str">
        <f>IFERROR(IF(B762="","",AVERAGEIFS(VENTAS!$G$5:$G1000,VENTAS!$D$5:$D1000,B762)),0)</f>
        <v/>
      </c>
      <c r="J762" s="194" t="str">
        <f>IFERROR(IF(C762="","",AVERAGEIFS(COMPRAS!$T$5:$T1000,COMPRAS!$E$5:$E1000,B762)),0)</f>
        <v/>
      </c>
      <c r="K762" s="194">
        <f t="shared" si="5"/>
        <v>0</v>
      </c>
      <c r="L762" s="194" t="str">
        <f t="shared" si="6"/>
        <v/>
      </c>
      <c r="M762" s="304" t="str">
        <f t="shared" si="7"/>
        <v/>
      </c>
      <c r="N762" s="194">
        <f t="shared" si="8"/>
        <v>0</v>
      </c>
      <c r="O762" s="194">
        <f t="shared" si="9"/>
        <v>0</v>
      </c>
    </row>
    <row r="763">
      <c r="C763" s="189" t="str">
        <f t="array" ref="C763">IF(B763="","",XLOOKUP(B763,DATOS!D764:D1000,DATOS!C764:C1000,0,0,1))</f>
        <v/>
      </c>
      <c r="D763" s="189" t="str">
        <f>IF(B763="","", SUMIFS(COMPRAS!$G$5:$G1000,COMPRAS!$E$5:$E1000,B763))</f>
        <v/>
      </c>
      <c r="E763" s="189" t="str">
        <f>IF(C763="","", SUMIFS(VENTAS!$F$5:$F1000,VENTAS!$D$5:$D1000,B763))</f>
        <v/>
      </c>
      <c r="F763" s="189" t="str">
        <f t="shared" si="3"/>
        <v/>
      </c>
      <c r="G763" s="189" t="str">
        <f>IF(B763="","",COUNTIFS(COMPRAS!$E$5:$E1000,B763))</f>
        <v/>
      </c>
      <c r="H763" s="304"/>
      <c r="I763" s="194" t="str">
        <f>IFERROR(IF(B763="","",AVERAGEIFS(VENTAS!$G$5:$G1000,VENTAS!$D$5:$D1000,B763)),0)</f>
        <v/>
      </c>
      <c r="J763" s="194" t="str">
        <f>IFERROR(IF(C763="","",AVERAGEIFS(COMPRAS!$T$5:$T1000,COMPRAS!$E$5:$E1000,B763)),0)</f>
        <v/>
      </c>
      <c r="K763" s="194">
        <f t="shared" si="5"/>
        <v>0</v>
      </c>
      <c r="L763" s="194" t="str">
        <f t="shared" si="6"/>
        <v/>
      </c>
      <c r="M763" s="304" t="str">
        <f t="shared" si="7"/>
        <v/>
      </c>
      <c r="N763" s="194">
        <f t="shared" si="8"/>
        <v>0</v>
      </c>
      <c r="O763" s="194">
        <f t="shared" si="9"/>
        <v>0</v>
      </c>
    </row>
    <row r="764">
      <c r="C764" s="189" t="str">
        <f t="array" ref="C764">IF(B764="","",XLOOKUP(B764,DATOS!D765:D1000,DATOS!C765:C1000,0,0,1))</f>
        <v/>
      </c>
      <c r="D764" s="189" t="str">
        <f>IF(B764="","", SUMIFS(COMPRAS!$G$5:$G1000,COMPRAS!$E$5:$E1000,B764))</f>
        <v/>
      </c>
      <c r="E764" s="189" t="str">
        <f>IF(C764="","", SUMIFS(VENTAS!$F$5:$F1000,VENTAS!$D$5:$D1000,B764))</f>
        <v/>
      </c>
      <c r="F764" s="189" t="str">
        <f t="shared" si="3"/>
        <v/>
      </c>
      <c r="G764" s="189" t="str">
        <f>IF(B764="","",COUNTIFS(COMPRAS!$E$5:$E1000,B764))</f>
        <v/>
      </c>
      <c r="H764" s="304"/>
      <c r="I764" s="194" t="str">
        <f>IFERROR(IF(B764="","",AVERAGEIFS(VENTAS!$G$5:$G1000,VENTAS!$D$5:$D1000,B764)),0)</f>
        <v/>
      </c>
      <c r="J764" s="194" t="str">
        <f>IFERROR(IF(C764="","",AVERAGEIFS(COMPRAS!$T$5:$T1000,COMPRAS!$E$5:$E1000,B764)),0)</f>
        <v/>
      </c>
      <c r="K764" s="194">
        <f t="shared" si="5"/>
        <v>0</v>
      </c>
      <c r="L764" s="194" t="str">
        <f t="shared" si="6"/>
        <v/>
      </c>
      <c r="M764" s="304" t="str">
        <f t="shared" si="7"/>
        <v/>
      </c>
      <c r="N764" s="194">
        <f t="shared" si="8"/>
        <v>0</v>
      </c>
      <c r="O764" s="194">
        <f t="shared" si="9"/>
        <v>0</v>
      </c>
    </row>
    <row r="765">
      <c r="C765" s="189" t="str">
        <f t="array" ref="C765">IF(B765="","",XLOOKUP(B765,DATOS!D766:D1000,DATOS!C766:C1000,0,0,1))</f>
        <v/>
      </c>
      <c r="D765" s="189" t="str">
        <f>IF(B765="","", SUMIFS(COMPRAS!$G$5:$G1000,COMPRAS!$E$5:$E1000,B765))</f>
        <v/>
      </c>
      <c r="E765" s="189" t="str">
        <f>IF(C765="","", SUMIFS(VENTAS!$F$5:$F1000,VENTAS!$D$5:$D1000,B765))</f>
        <v/>
      </c>
      <c r="F765" s="189" t="str">
        <f t="shared" si="3"/>
        <v/>
      </c>
      <c r="G765" s="189" t="str">
        <f>IF(B765="","",COUNTIFS(COMPRAS!$E$5:$E1000,B765))</f>
        <v/>
      </c>
      <c r="H765" s="304"/>
      <c r="I765" s="194" t="str">
        <f>IFERROR(IF(B765="","",AVERAGEIFS(VENTAS!$G$5:$G1000,VENTAS!$D$5:$D1000,B765)),0)</f>
        <v/>
      </c>
      <c r="J765" s="194" t="str">
        <f>IFERROR(IF(C765="","",AVERAGEIFS(COMPRAS!$T$5:$T1000,COMPRAS!$E$5:$E1000,B765)),0)</f>
        <v/>
      </c>
      <c r="K765" s="194">
        <f t="shared" si="5"/>
        <v>0</v>
      </c>
      <c r="L765" s="194" t="str">
        <f t="shared" si="6"/>
        <v/>
      </c>
      <c r="M765" s="304" t="str">
        <f t="shared" si="7"/>
        <v/>
      </c>
      <c r="N765" s="194">
        <f t="shared" si="8"/>
        <v>0</v>
      </c>
      <c r="O765" s="194">
        <f t="shared" si="9"/>
        <v>0</v>
      </c>
    </row>
    <row r="766">
      <c r="C766" s="189" t="str">
        <f t="array" ref="C766">IF(B766="","",XLOOKUP(B766,DATOS!D767:D1000,DATOS!C767:C1000,0,0,1))</f>
        <v/>
      </c>
      <c r="D766" s="189" t="str">
        <f>IF(B766="","", SUMIFS(COMPRAS!$G$5:$G1000,COMPRAS!$E$5:$E1000,B766))</f>
        <v/>
      </c>
      <c r="E766" s="189" t="str">
        <f>IF(C766="","", SUMIFS(VENTAS!$F$5:$F1000,VENTAS!$D$5:$D1000,B766))</f>
        <v/>
      </c>
      <c r="F766" s="189" t="str">
        <f t="shared" si="3"/>
        <v/>
      </c>
      <c r="G766" s="189" t="str">
        <f>IF(B766="","",COUNTIFS(COMPRAS!$E$5:$E1000,B766))</f>
        <v/>
      </c>
      <c r="H766" s="304"/>
      <c r="I766" s="194" t="str">
        <f>IFERROR(IF(B766="","",AVERAGEIFS(VENTAS!$G$5:$G1000,VENTAS!$D$5:$D1000,B766)),0)</f>
        <v/>
      </c>
      <c r="J766" s="194" t="str">
        <f>IFERROR(IF(C766="","",AVERAGEIFS(COMPRAS!$T$5:$T1000,COMPRAS!$E$5:$E1000,B766)),0)</f>
        <v/>
      </c>
      <c r="K766" s="194">
        <f t="shared" si="5"/>
        <v>0</v>
      </c>
      <c r="L766" s="194" t="str">
        <f t="shared" si="6"/>
        <v/>
      </c>
      <c r="M766" s="304" t="str">
        <f t="shared" si="7"/>
        <v/>
      </c>
      <c r="N766" s="194">
        <f t="shared" si="8"/>
        <v>0</v>
      </c>
      <c r="O766" s="194">
        <f t="shared" si="9"/>
        <v>0</v>
      </c>
    </row>
    <row r="767">
      <c r="C767" s="189" t="str">
        <f t="array" ref="C767">IF(B767="","",XLOOKUP(B767,DATOS!D768:D1000,DATOS!C768:C1000,0,0,1))</f>
        <v/>
      </c>
      <c r="D767" s="189" t="str">
        <f>IF(B767="","", SUMIFS(COMPRAS!$G$5:$G1000,COMPRAS!$E$5:$E1000,B767))</f>
        <v/>
      </c>
      <c r="E767" s="189" t="str">
        <f>IF(C767="","", SUMIFS(VENTAS!$F$5:$F1000,VENTAS!$D$5:$D1000,B767))</f>
        <v/>
      </c>
      <c r="F767" s="189" t="str">
        <f t="shared" si="3"/>
        <v/>
      </c>
      <c r="G767" s="189" t="str">
        <f>IF(B767="","",COUNTIFS(COMPRAS!$E$5:$E1000,B767))</f>
        <v/>
      </c>
      <c r="H767" s="304"/>
      <c r="I767" s="194" t="str">
        <f>IFERROR(IF(B767="","",AVERAGEIFS(VENTAS!$G$5:$G1000,VENTAS!$D$5:$D1000,B767)),0)</f>
        <v/>
      </c>
      <c r="J767" s="194" t="str">
        <f>IFERROR(IF(C767="","",AVERAGEIFS(COMPRAS!$T$5:$T1000,COMPRAS!$E$5:$E1000,B767)),0)</f>
        <v/>
      </c>
      <c r="K767" s="194">
        <f t="shared" si="5"/>
        <v>0</v>
      </c>
      <c r="L767" s="194" t="str">
        <f t="shared" si="6"/>
        <v/>
      </c>
      <c r="M767" s="304" t="str">
        <f t="shared" si="7"/>
        <v/>
      </c>
      <c r="N767" s="194">
        <f t="shared" si="8"/>
        <v>0</v>
      </c>
      <c r="O767" s="194">
        <f t="shared" si="9"/>
        <v>0</v>
      </c>
    </row>
    <row r="768">
      <c r="C768" s="189" t="str">
        <f t="array" ref="C768">IF(B768="","",XLOOKUP(B768,DATOS!D769:D1000,DATOS!C769:C1000,0,0,1))</f>
        <v/>
      </c>
      <c r="D768" s="189" t="str">
        <f>IF(B768="","", SUMIFS(COMPRAS!$G$5:$G1000,COMPRAS!$E$5:$E1000,B768))</f>
        <v/>
      </c>
      <c r="E768" s="189" t="str">
        <f>IF(C768="","", SUMIFS(VENTAS!$F$5:$F1000,VENTAS!$D$5:$D1000,B768))</f>
        <v/>
      </c>
      <c r="F768" s="189" t="str">
        <f t="shared" si="3"/>
        <v/>
      </c>
      <c r="G768" s="189" t="str">
        <f>IF(B768="","",COUNTIFS(COMPRAS!$E$5:$E1000,B768))</f>
        <v/>
      </c>
      <c r="H768" s="304"/>
      <c r="I768" s="194" t="str">
        <f>IFERROR(IF(B768="","",AVERAGEIFS(VENTAS!$G$5:$G1000,VENTAS!$D$5:$D1000,B768)),0)</f>
        <v/>
      </c>
      <c r="J768" s="194" t="str">
        <f>IFERROR(IF(C768="","",AVERAGEIFS(COMPRAS!$T$5:$T1000,COMPRAS!$E$5:$E1000,B768)),0)</f>
        <v/>
      </c>
      <c r="K768" s="194">
        <f t="shared" si="5"/>
        <v>0</v>
      </c>
      <c r="L768" s="194" t="str">
        <f t="shared" si="6"/>
        <v/>
      </c>
      <c r="M768" s="304" t="str">
        <f t="shared" si="7"/>
        <v/>
      </c>
      <c r="N768" s="194">
        <f t="shared" si="8"/>
        <v>0</v>
      </c>
      <c r="O768" s="194">
        <f t="shared" si="9"/>
        <v>0</v>
      </c>
    </row>
    <row r="769">
      <c r="C769" s="189" t="str">
        <f t="array" ref="C769">IF(B769="","",XLOOKUP(B769,DATOS!D770:D1000,DATOS!C770:C1000,0,0,1))</f>
        <v/>
      </c>
      <c r="D769" s="189" t="str">
        <f>IF(B769="","", SUMIFS(COMPRAS!$G$5:$G1000,COMPRAS!$E$5:$E1000,B769))</f>
        <v/>
      </c>
      <c r="E769" s="189" t="str">
        <f>IF(C769="","", SUMIFS(VENTAS!$F$5:$F1000,VENTAS!$D$5:$D1000,B769))</f>
        <v/>
      </c>
      <c r="F769" s="189" t="str">
        <f t="shared" si="3"/>
        <v/>
      </c>
      <c r="G769" s="189" t="str">
        <f>IF(B769="","",COUNTIFS(COMPRAS!$E$5:$E1000,B769))</f>
        <v/>
      </c>
      <c r="H769" s="304"/>
      <c r="I769" s="194" t="str">
        <f>IFERROR(IF(B769="","",AVERAGEIFS(VENTAS!$G$5:$G1000,VENTAS!$D$5:$D1000,B769)),0)</f>
        <v/>
      </c>
      <c r="J769" s="194" t="str">
        <f>IFERROR(IF(C769="","",AVERAGEIFS(COMPRAS!$T$5:$T1000,COMPRAS!$E$5:$E1000,B769)),0)</f>
        <v/>
      </c>
      <c r="K769" s="194">
        <f t="shared" si="5"/>
        <v>0</v>
      </c>
      <c r="L769" s="194" t="str">
        <f t="shared" si="6"/>
        <v/>
      </c>
      <c r="M769" s="304" t="str">
        <f t="shared" si="7"/>
        <v/>
      </c>
      <c r="N769" s="194">
        <f t="shared" si="8"/>
        <v>0</v>
      </c>
      <c r="O769" s="194">
        <f t="shared" si="9"/>
        <v>0</v>
      </c>
    </row>
    <row r="770">
      <c r="C770" s="189" t="str">
        <f t="array" ref="C770">IF(B770="","",XLOOKUP(B770,DATOS!D771:D1000,DATOS!C771:C1000,0,0,1))</f>
        <v/>
      </c>
      <c r="D770" s="189" t="str">
        <f>IF(B770="","", SUMIFS(COMPRAS!$G$5:$G1000,COMPRAS!$E$5:$E1000,B770))</f>
        <v/>
      </c>
      <c r="E770" s="189" t="str">
        <f>IF(C770="","", SUMIFS(VENTAS!$F$5:$F1000,VENTAS!$D$5:$D1000,B770))</f>
        <v/>
      </c>
      <c r="F770" s="189" t="str">
        <f t="shared" si="3"/>
        <v/>
      </c>
      <c r="G770" s="189" t="str">
        <f>IF(B770="","",COUNTIFS(COMPRAS!$E$5:$E1000,B770))</f>
        <v/>
      </c>
      <c r="H770" s="304"/>
      <c r="I770" s="194" t="str">
        <f>IFERROR(IF(B770="","",AVERAGEIFS(VENTAS!$G$5:$G1000,VENTAS!$D$5:$D1000,B770)),0)</f>
        <v/>
      </c>
      <c r="J770" s="194" t="str">
        <f>IFERROR(IF(C770="","",AVERAGEIFS(COMPRAS!$T$5:$T1000,COMPRAS!$E$5:$E1000,B770)),0)</f>
        <v/>
      </c>
      <c r="K770" s="194">
        <f t="shared" si="5"/>
        <v>0</v>
      </c>
      <c r="L770" s="194" t="str">
        <f t="shared" si="6"/>
        <v/>
      </c>
      <c r="M770" s="304" t="str">
        <f t="shared" si="7"/>
        <v/>
      </c>
      <c r="N770" s="194">
        <f t="shared" si="8"/>
        <v>0</v>
      </c>
      <c r="O770" s="194">
        <f t="shared" si="9"/>
        <v>0</v>
      </c>
    </row>
    <row r="771">
      <c r="C771" s="189" t="str">
        <f t="array" ref="C771">IF(B771="","",XLOOKUP(B771,DATOS!D772:D1000,DATOS!C772:C1000,0,0,1))</f>
        <v/>
      </c>
      <c r="D771" s="189" t="str">
        <f>IF(B771="","", SUMIFS(COMPRAS!$G$5:$G1000,COMPRAS!$E$5:$E1000,B771))</f>
        <v/>
      </c>
      <c r="E771" s="189" t="str">
        <f>IF(C771="","", SUMIFS(VENTAS!$F$5:$F1000,VENTAS!$D$5:$D1000,B771))</f>
        <v/>
      </c>
      <c r="F771" s="189" t="str">
        <f t="shared" si="3"/>
        <v/>
      </c>
      <c r="G771" s="189" t="str">
        <f>IF(B771="","",COUNTIFS(COMPRAS!$E$5:$E1000,B771))</f>
        <v/>
      </c>
      <c r="H771" s="304"/>
      <c r="I771" s="194" t="str">
        <f>IFERROR(IF(B771="","",AVERAGEIFS(VENTAS!$G$5:$G1000,VENTAS!$D$5:$D1000,B771)),0)</f>
        <v/>
      </c>
      <c r="J771" s="194" t="str">
        <f>IFERROR(IF(C771="","",AVERAGEIFS(COMPRAS!$T$5:$T1000,COMPRAS!$E$5:$E1000,B771)),0)</f>
        <v/>
      </c>
      <c r="K771" s="194">
        <f t="shared" si="5"/>
        <v>0</v>
      </c>
      <c r="L771" s="194" t="str">
        <f t="shared" si="6"/>
        <v/>
      </c>
      <c r="M771" s="304" t="str">
        <f t="shared" si="7"/>
        <v/>
      </c>
      <c r="N771" s="194">
        <f t="shared" si="8"/>
        <v>0</v>
      </c>
      <c r="O771" s="194">
        <f t="shared" si="9"/>
        <v>0</v>
      </c>
    </row>
    <row r="772">
      <c r="C772" s="189" t="str">
        <f t="array" ref="C772">IF(B772="","",XLOOKUP(B772,DATOS!D773:D1000,DATOS!C773:C1000,0,0,1))</f>
        <v/>
      </c>
      <c r="D772" s="189" t="str">
        <f>IF(B772="","", SUMIFS(COMPRAS!$G$5:$G1000,COMPRAS!$E$5:$E1000,B772))</f>
        <v/>
      </c>
      <c r="E772" s="189" t="str">
        <f>IF(C772="","", SUMIFS(VENTAS!$F$5:$F1000,VENTAS!$D$5:$D1000,B772))</f>
        <v/>
      </c>
      <c r="F772" s="189" t="str">
        <f t="shared" si="3"/>
        <v/>
      </c>
      <c r="G772" s="189" t="str">
        <f>IF(B772="","",COUNTIFS(COMPRAS!$E$5:$E1000,B772))</f>
        <v/>
      </c>
      <c r="H772" s="304"/>
      <c r="I772" s="194" t="str">
        <f>IFERROR(IF(B772="","",AVERAGEIFS(VENTAS!$G$5:$G1000,VENTAS!$D$5:$D1000,B772)),0)</f>
        <v/>
      </c>
      <c r="J772" s="194" t="str">
        <f>IFERROR(IF(C772="","",AVERAGEIFS(COMPRAS!$T$5:$T1000,COMPRAS!$E$5:$E1000,B772)),0)</f>
        <v/>
      </c>
      <c r="K772" s="194">
        <f t="shared" si="5"/>
        <v>0</v>
      </c>
      <c r="L772" s="194" t="str">
        <f t="shared" si="6"/>
        <v/>
      </c>
      <c r="M772" s="304" t="str">
        <f t="shared" si="7"/>
        <v/>
      </c>
      <c r="N772" s="194">
        <f t="shared" si="8"/>
        <v>0</v>
      </c>
      <c r="O772" s="194">
        <f t="shared" si="9"/>
        <v>0</v>
      </c>
    </row>
    <row r="773">
      <c r="C773" s="189" t="str">
        <f t="array" ref="C773">IF(B773="","",XLOOKUP(B773,DATOS!D774:D1000,DATOS!C774:C1000,0,0,1))</f>
        <v/>
      </c>
      <c r="D773" s="189" t="str">
        <f>IF(B773="","", SUMIFS(COMPRAS!$G$5:$G1000,COMPRAS!$E$5:$E1000,B773))</f>
        <v/>
      </c>
      <c r="E773" s="189" t="str">
        <f>IF(C773="","", SUMIFS(VENTAS!$F$5:$F1000,VENTAS!$D$5:$D1000,B773))</f>
        <v/>
      </c>
      <c r="F773" s="189" t="str">
        <f t="shared" si="3"/>
        <v/>
      </c>
      <c r="G773" s="189" t="str">
        <f>IF(B773="","",COUNTIFS(COMPRAS!$E$5:$E1000,B773))</f>
        <v/>
      </c>
      <c r="H773" s="304"/>
      <c r="I773" s="194" t="str">
        <f>IFERROR(IF(B773="","",AVERAGEIFS(VENTAS!$G$5:$G1000,VENTAS!$D$5:$D1000,B773)),0)</f>
        <v/>
      </c>
      <c r="J773" s="194" t="str">
        <f>IFERROR(IF(C773="","",AVERAGEIFS(COMPRAS!$T$5:$T1000,COMPRAS!$E$5:$E1000,B773)),0)</f>
        <v/>
      </c>
      <c r="K773" s="194">
        <f t="shared" si="5"/>
        <v>0</v>
      </c>
      <c r="L773" s="194" t="str">
        <f t="shared" si="6"/>
        <v/>
      </c>
      <c r="M773" s="304" t="str">
        <f t="shared" si="7"/>
        <v/>
      </c>
      <c r="N773" s="194">
        <f t="shared" si="8"/>
        <v>0</v>
      </c>
      <c r="O773" s="194">
        <f t="shared" si="9"/>
        <v>0</v>
      </c>
    </row>
    <row r="774">
      <c r="C774" s="189" t="str">
        <f t="array" ref="C774">IF(B774="","",XLOOKUP(B774,DATOS!D775:D1000,DATOS!C775:C1000,0,0,1))</f>
        <v/>
      </c>
      <c r="D774" s="189" t="str">
        <f>IF(B774="","", SUMIFS(COMPRAS!$G$5:$G1000,COMPRAS!$E$5:$E1000,B774))</f>
        <v/>
      </c>
      <c r="E774" s="189" t="str">
        <f>IF(C774="","", SUMIFS(VENTAS!$F$5:$F1000,VENTAS!$D$5:$D1000,B774))</f>
        <v/>
      </c>
      <c r="F774" s="189" t="str">
        <f t="shared" si="3"/>
        <v/>
      </c>
      <c r="G774" s="189" t="str">
        <f>IF(B774="","",COUNTIFS(COMPRAS!$E$5:$E1000,B774))</f>
        <v/>
      </c>
      <c r="H774" s="304"/>
      <c r="I774" s="194" t="str">
        <f>IFERROR(IF(B774="","",AVERAGEIFS(VENTAS!$G$5:$G1000,VENTAS!$D$5:$D1000,B774)),0)</f>
        <v/>
      </c>
      <c r="J774" s="194" t="str">
        <f>IFERROR(IF(C774="","",AVERAGEIFS(COMPRAS!$T$5:$T1000,COMPRAS!$E$5:$E1000,B774)),0)</f>
        <v/>
      </c>
      <c r="K774" s="194">
        <f t="shared" si="5"/>
        <v>0</v>
      </c>
      <c r="L774" s="194" t="str">
        <f t="shared" si="6"/>
        <v/>
      </c>
      <c r="M774" s="304" t="str">
        <f t="shared" si="7"/>
        <v/>
      </c>
      <c r="N774" s="194">
        <f t="shared" si="8"/>
        <v>0</v>
      </c>
      <c r="O774" s="194">
        <f t="shared" si="9"/>
        <v>0</v>
      </c>
    </row>
    <row r="775">
      <c r="C775" s="189" t="str">
        <f t="array" ref="C775">IF(B775="","",XLOOKUP(B775,DATOS!D776:D1000,DATOS!C776:C1000,0,0,1))</f>
        <v/>
      </c>
      <c r="D775" s="189" t="str">
        <f>IF(B775="","", SUMIFS(COMPRAS!$G$5:$G1000,COMPRAS!$E$5:$E1000,B775))</f>
        <v/>
      </c>
      <c r="E775" s="189" t="str">
        <f>IF(C775="","", SUMIFS(VENTAS!$F$5:$F1000,VENTAS!$D$5:$D1000,B775))</f>
        <v/>
      </c>
      <c r="F775" s="189" t="str">
        <f t="shared" si="3"/>
        <v/>
      </c>
      <c r="G775" s="189" t="str">
        <f>IF(B775="","",COUNTIFS(COMPRAS!$E$5:$E1000,B775))</f>
        <v/>
      </c>
      <c r="H775" s="304"/>
      <c r="I775" s="194" t="str">
        <f>IFERROR(IF(B775="","",AVERAGEIFS(VENTAS!$G$5:$G1000,VENTAS!$D$5:$D1000,B775)),0)</f>
        <v/>
      </c>
      <c r="J775" s="194" t="str">
        <f>IFERROR(IF(C775="","",AVERAGEIFS(COMPRAS!$T$5:$T1000,COMPRAS!$E$5:$E1000,B775)),0)</f>
        <v/>
      </c>
      <c r="K775" s="194">
        <f t="shared" si="5"/>
        <v>0</v>
      </c>
      <c r="L775" s="194" t="str">
        <f t="shared" si="6"/>
        <v/>
      </c>
      <c r="M775" s="304" t="str">
        <f t="shared" si="7"/>
        <v/>
      </c>
      <c r="N775" s="194">
        <f t="shared" si="8"/>
        <v>0</v>
      </c>
      <c r="O775" s="194">
        <f t="shared" si="9"/>
        <v>0</v>
      </c>
    </row>
    <row r="776">
      <c r="C776" s="189" t="str">
        <f t="array" ref="C776">IF(B776="","",XLOOKUP(B776,DATOS!D777:D1000,DATOS!C777:C1000,0,0,1))</f>
        <v/>
      </c>
      <c r="D776" s="189" t="str">
        <f>IF(B776="","", SUMIFS(COMPRAS!$G$5:$G1000,COMPRAS!$E$5:$E1000,B776))</f>
        <v/>
      </c>
      <c r="E776" s="189" t="str">
        <f>IF(C776="","", SUMIFS(VENTAS!$F$5:$F1000,VENTAS!$D$5:$D1000,B776))</f>
        <v/>
      </c>
      <c r="F776" s="189" t="str">
        <f t="shared" si="3"/>
        <v/>
      </c>
      <c r="G776" s="189" t="str">
        <f>IF(B776="","",COUNTIFS(COMPRAS!$E$5:$E1000,B776))</f>
        <v/>
      </c>
      <c r="H776" s="304"/>
      <c r="I776" s="194" t="str">
        <f>IFERROR(IF(B776="","",AVERAGEIFS(VENTAS!$G$5:$G1000,VENTAS!$D$5:$D1000,B776)),0)</f>
        <v/>
      </c>
      <c r="J776" s="194" t="str">
        <f>IFERROR(IF(C776="","",AVERAGEIFS(COMPRAS!$T$5:$T1000,COMPRAS!$E$5:$E1000,B776)),0)</f>
        <v/>
      </c>
      <c r="K776" s="194">
        <f t="shared" si="5"/>
        <v>0</v>
      </c>
      <c r="L776" s="194" t="str">
        <f t="shared" si="6"/>
        <v/>
      </c>
      <c r="M776" s="304" t="str">
        <f t="shared" si="7"/>
        <v/>
      </c>
      <c r="N776" s="194">
        <f t="shared" si="8"/>
        <v>0</v>
      </c>
      <c r="O776" s="194">
        <f t="shared" si="9"/>
        <v>0</v>
      </c>
    </row>
    <row r="777">
      <c r="C777" s="189" t="str">
        <f t="array" ref="C777">IF(B777="","",XLOOKUP(B777,DATOS!D778:D1000,DATOS!C778:C1000,0,0,1))</f>
        <v/>
      </c>
      <c r="D777" s="189" t="str">
        <f>IF(B777="","", SUMIFS(COMPRAS!$G$5:$G1000,COMPRAS!$E$5:$E1000,B777))</f>
        <v/>
      </c>
      <c r="E777" s="189" t="str">
        <f>IF(C777="","", SUMIFS(VENTAS!$F$5:$F1000,VENTAS!$D$5:$D1000,B777))</f>
        <v/>
      </c>
      <c r="F777" s="189" t="str">
        <f t="shared" si="3"/>
        <v/>
      </c>
      <c r="G777" s="189" t="str">
        <f>IF(B777="","",COUNTIFS(COMPRAS!$E$5:$E1000,B777))</f>
        <v/>
      </c>
      <c r="H777" s="304"/>
      <c r="I777" s="194" t="str">
        <f>IFERROR(IF(B777="","",AVERAGEIFS(VENTAS!$G$5:$G1000,VENTAS!$D$5:$D1000,B777)),0)</f>
        <v/>
      </c>
      <c r="J777" s="194" t="str">
        <f>IFERROR(IF(C777="","",AVERAGEIFS(COMPRAS!$T$5:$T1000,COMPRAS!$E$5:$E1000,B777)),0)</f>
        <v/>
      </c>
      <c r="K777" s="194">
        <f t="shared" si="5"/>
        <v>0</v>
      </c>
      <c r="L777" s="194" t="str">
        <f t="shared" si="6"/>
        <v/>
      </c>
      <c r="M777" s="304" t="str">
        <f t="shared" si="7"/>
        <v/>
      </c>
      <c r="N777" s="194">
        <f t="shared" si="8"/>
        <v>0</v>
      </c>
      <c r="O777" s="194">
        <f t="shared" si="9"/>
        <v>0</v>
      </c>
    </row>
    <row r="778">
      <c r="C778" s="189" t="str">
        <f t="array" ref="C778">IF(B778="","",XLOOKUP(B778,DATOS!D779:D1000,DATOS!C779:C1000,0,0,1))</f>
        <v/>
      </c>
      <c r="D778" s="189" t="str">
        <f>IF(B778="","", SUMIFS(COMPRAS!$G$5:$G1000,COMPRAS!$E$5:$E1000,B778))</f>
        <v/>
      </c>
      <c r="E778" s="189" t="str">
        <f>IF(C778="","", SUMIFS(VENTAS!$F$5:$F1000,VENTAS!$D$5:$D1000,B778))</f>
        <v/>
      </c>
      <c r="F778" s="189" t="str">
        <f t="shared" si="3"/>
        <v/>
      </c>
      <c r="G778" s="189" t="str">
        <f>IF(B778="","",COUNTIFS(COMPRAS!$E$5:$E1000,B778))</f>
        <v/>
      </c>
      <c r="H778" s="304"/>
      <c r="I778" s="194" t="str">
        <f>IFERROR(IF(B778="","",AVERAGEIFS(VENTAS!$G$5:$G1000,VENTAS!$D$5:$D1000,B778)),0)</f>
        <v/>
      </c>
      <c r="J778" s="194" t="str">
        <f>IFERROR(IF(C778="","",AVERAGEIFS(COMPRAS!$T$5:$T1000,COMPRAS!$E$5:$E1000,B778)),0)</f>
        <v/>
      </c>
      <c r="K778" s="194">
        <f t="shared" si="5"/>
        <v>0</v>
      </c>
      <c r="L778" s="194" t="str">
        <f t="shared" si="6"/>
        <v/>
      </c>
      <c r="M778" s="304" t="str">
        <f t="shared" si="7"/>
        <v/>
      </c>
      <c r="N778" s="194">
        <f t="shared" si="8"/>
        <v>0</v>
      </c>
      <c r="O778" s="194">
        <f t="shared" si="9"/>
        <v>0</v>
      </c>
    </row>
    <row r="779">
      <c r="C779" s="189" t="str">
        <f t="array" ref="C779">IF(B779="","",XLOOKUP(B779,DATOS!D780:D1000,DATOS!C780:C1000,0,0,1))</f>
        <v/>
      </c>
      <c r="D779" s="189" t="str">
        <f>IF(B779="","", SUMIFS(COMPRAS!$G$5:$G1000,COMPRAS!$E$5:$E1000,B779))</f>
        <v/>
      </c>
      <c r="E779" s="189" t="str">
        <f>IF(C779="","", SUMIFS(VENTAS!$F$5:$F1000,VENTAS!$D$5:$D1000,B779))</f>
        <v/>
      </c>
      <c r="F779" s="189" t="str">
        <f t="shared" si="3"/>
        <v/>
      </c>
      <c r="G779" s="189" t="str">
        <f>IF(B779="","",COUNTIFS(COMPRAS!$E$5:$E1000,B779))</f>
        <v/>
      </c>
      <c r="H779" s="304"/>
      <c r="I779" s="194" t="str">
        <f>IFERROR(IF(B779="","",AVERAGEIFS(VENTAS!$G$5:$G1000,VENTAS!$D$5:$D1000,B779)),0)</f>
        <v/>
      </c>
      <c r="J779" s="194" t="str">
        <f>IFERROR(IF(C779="","",AVERAGEIFS(COMPRAS!$T$5:$T1000,COMPRAS!$E$5:$E1000,B779)),0)</f>
        <v/>
      </c>
      <c r="K779" s="194">
        <f t="shared" si="5"/>
        <v>0</v>
      </c>
      <c r="L779" s="194" t="str">
        <f t="shared" si="6"/>
        <v/>
      </c>
      <c r="M779" s="304" t="str">
        <f t="shared" si="7"/>
        <v/>
      </c>
      <c r="N779" s="194">
        <f t="shared" si="8"/>
        <v>0</v>
      </c>
      <c r="O779" s="194">
        <f t="shared" si="9"/>
        <v>0</v>
      </c>
    </row>
    <row r="780">
      <c r="C780" s="189" t="str">
        <f t="array" ref="C780">IF(B780="","",XLOOKUP(B780,DATOS!D781:D1000,DATOS!C781:C1000,0,0,1))</f>
        <v/>
      </c>
      <c r="D780" s="189" t="str">
        <f>IF(B780="","", SUMIFS(COMPRAS!$G$5:$G1000,COMPRAS!$E$5:$E1000,B780))</f>
        <v/>
      </c>
      <c r="E780" s="189" t="str">
        <f>IF(C780="","", SUMIFS(VENTAS!$F$5:$F1000,VENTAS!$D$5:$D1000,B780))</f>
        <v/>
      </c>
      <c r="F780" s="189" t="str">
        <f t="shared" si="3"/>
        <v/>
      </c>
      <c r="G780" s="189" t="str">
        <f>IF(B780="","",COUNTIFS(COMPRAS!$E$5:$E1000,B780))</f>
        <v/>
      </c>
      <c r="H780" s="304"/>
      <c r="I780" s="194" t="str">
        <f>IFERROR(IF(B780="","",AVERAGEIFS(VENTAS!$G$5:$G1000,VENTAS!$D$5:$D1000,B780)),0)</f>
        <v/>
      </c>
      <c r="J780" s="194" t="str">
        <f>IFERROR(IF(C780="","",AVERAGEIFS(COMPRAS!$T$5:$T1000,COMPRAS!$E$5:$E1000,B780)),0)</f>
        <v/>
      </c>
      <c r="K780" s="194">
        <f t="shared" si="5"/>
        <v>0</v>
      </c>
      <c r="L780" s="194" t="str">
        <f t="shared" si="6"/>
        <v/>
      </c>
      <c r="M780" s="304" t="str">
        <f t="shared" si="7"/>
        <v/>
      </c>
      <c r="N780" s="194">
        <f t="shared" si="8"/>
        <v>0</v>
      </c>
      <c r="O780" s="194">
        <f t="shared" si="9"/>
        <v>0</v>
      </c>
    </row>
    <row r="781">
      <c r="C781" s="189" t="str">
        <f t="array" ref="C781">IF(B781="","",XLOOKUP(B781,DATOS!D782:D1000,DATOS!C782:C1000,0,0,1))</f>
        <v/>
      </c>
      <c r="D781" s="189" t="str">
        <f>IF(B781="","", SUMIFS(COMPRAS!$G$5:$G1000,COMPRAS!$E$5:$E1000,B781))</f>
        <v/>
      </c>
      <c r="E781" s="189" t="str">
        <f>IF(C781="","", SUMIFS(VENTAS!$F$5:$F1000,VENTAS!$D$5:$D1000,B781))</f>
        <v/>
      </c>
      <c r="F781" s="189" t="str">
        <f t="shared" si="3"/>
        <v/>
      </c>
      <c r="G781" s="189" t="str">
        <f>IF(B781="","",COUNTIFS(COMPRAS!$E$5:$E1000,B781))</f>
        <v/>
      </c>
      <c r="H781" s="304"/>
      <c r="I781" s="194" t="str">
        <f>IFERROR(IF(B781="","",AVERAGEIFS(VENTAS!$G$5:$G1000,VENTAS!$D$5:$D1000,B781)),0)</f>
        <v/>
      </c>
      <c r="J781" s="194" t="str">
        <f>IFERROR(IF(C781="","",AVERAGEIFS(COMPRAS!$T$5:$T1000,COMPRAS!$E$5:$E1000,B781)),0)</f>
        <v/>
      </c>
      <c r="K781" s="194">
        <f t="shared" si="5"/>
        <v>0</v>
      </c>
      <c r="L781" s="194" t="str">
        <f t="shared" si="6"/>
        <v/>
      </c>
      <c r="M781" s="304" t="str">
        <f t="shared" si="7"/>
        <v/>
      </c>
      <c r="N781" s="194">
        <f t="shared" si="8"/>
        <v>0</v>
      </c>
      <c r="O781" s="194">
        <f t="shared" si="9"/>
        <v>0</v>
      </c>
    </row>
    <row r="782">
      <c r="C782" s="189" t="str">
        <f t="array" ref="C782">IF(B782="","",XLOOKUP(B782,DATOS!D783:D1000,DATOS!C783:C1000,0,0,1))</f>
        <v/>
      </c>
      <c r="D782" s="189" t="str">
        <f>IF(B782="","", SUMIFS(COMPRAS!$G$5:$G1000,COMPRAS!$E$5:$E1000,B782))</f>
        <v/>
      </c>
      <c r="E782" s="189" t="str">
        <f>IF(C782="","", SUMIFS(VENTAS!$F$5:$F1000,VENTAS!$D$5:$D1000,B782))</f>
        <v/>
      </c>
      <c r="F782" s="189" t="str">
        <f t="shared" si="3"/>
        <v/>
      </c>
      <c r="G782" s="189" t="str">
        <f>IF(B782="","",COUNTIFS(COMPRAS!$E$5:$E1000,B782))</f>
        <v/>
      </c>
      <c r="H782" s="304"/>
      <c r="I782" s="194" t="str">
        <f>IFERROR(IF(B782="","",AVERAGEIFS(VENTAS!$G$5:$G1000,VENTAS!$D$5:$D1000,B782)),0)</f>
        <v/>
      </c>
      <c r="J782" s="194" t="str">
        <f>IFERROR(IF(C782="","",AVERAGEIFS(COMPRAS!$T$5:$T1000,COMPRAS!$E$5:$E1000,B782)),0)</f>
        <v/>
      </c>
      <c r="K782" s="194">
        <f t="shared" si="5"/>
        <v>0</v>
      </c>
      <c r="L782" s="194" t="str">
        <f t="shared" si="6"/>
        <v/>
      </c>
      <c r="M782" s="304" t="str">
        <f t="shared" si="7"/>
        <v/>
      </c>
      <c r="N782" s="194">
        <f t="shared" si="8"/>
        <v>0</v>
      </c>
      <c r="O782" s="194">
        <f t="shared" si="9"/>
        <v>0</v>
      </c>
    </row>
    <row r="783">
      <c r="C783" s="189" t="str">
        <f t="array" ref="C783">IF(B783="","",XLOOKUP(B783,DATOS!D784:D1000,DATOS!C784:C1000,0,0,1))</f>
        <v/>
      </c>
      <c r="D783" s="189" t="str">
        <f>IF(B783="","", SUMIFS(COMPRAS!$G$5:$G1000,COMPRAS!$E$5:$E1000,B783))</f>
        <v/>
      </c>
      <c r="E783" s="189" t="str">
        <f>IF(C783="","", SUMIFS(VENTAS!$F$5:$F1000,VENTAS!$D$5:$D1000,B783))</f>
        <v/>
      </c>
      <c r="F783" s="189" t="str">
        <f t="shared" si="3"/>
        <v/>
      </c>
      <c r="G783" s="189" t="str">
        <f>IF(B783="","",COUNTIFS(COMPRAS!$E$5:$E1000,B783))</f>
        <v/>
      </c>
      <c r="H783" s="304"/>
      <c r="I783" s="194" t="str">
        <f>IFERROR(IF(B783="","",AVERAGEIFS(VENTAS!$G$5:$G1000,VENTAS!$D$5:$D1000,B783)),0)</f>
        <v/>
      </c>
      <c r="J783" s="194" t="str">
        <f>IFERROR(IF(C783="","",AVERAGEIFS(COMPRAS!$T$5:$T1000,COMPRAS!$E$5:$E1000,B783)),0)</f>
        <v/>
      </c>
      <c r="K783" s="194">
        <f t="shared" si="5"/>
        <v>0</v>
      </c>
      <c r="L783" s="194" t="str">
        <f t="shared" si="6"/>
        <v/>
      </c>
      <c r="M783" s="304" t="str">
        <f t="shared" si="7"/>
        <v/>
      </c>
      <c r="N783" s="194">
        <f t="shared" si="8"/>
        <v>0</v>
      </c>
      <c r="O783" s="194">
        <f t="shared" si="9"/>
        <v>0</v>
      </c>
    </row>
    <row r="784">
      <c r="C784" s="189" t="str">
        <f t="array" ref="C784">IF(B784="","",XLOOKUP(B784,DATOS!D785:D1000,DATOS!C785:C1000,0,0,1))</f>
        <v/>
      </c>
      <c r="D784" s="189" t="str">
        <f>IF(B784="","", SUMIFS(COMPRAS!$G$5:$G1000,COMPRAS!$E$5:$E1000,B784))</f>
        <v/>
      </c>
      <c r="E784" s="189" t="str">
        <f>IF(C784="","", SUMIFS(VENTAS!$F$5:$F1000,VENTAS!$D$5:$D1000,B784))</f>
        <v/>
      </c>
      <c r="F784" s="189" t="str">
        <f t="shared" si="3"/>
        <v/>
      </c>
      <c r="G784" s="189" t="str">
        <f>IF(B784="","",COUNTIFS(COMPRAS!$E$5:$E1000,B784))</f>
        <v/>
      </c>
      <c r="H784" s="304"/>
      <c r="I784" s="194" t="str">
        <f>IFERROR(IF(B784="","",AVERAGEIFS(VENTAS!$G$5:$G1000,VENTAS!$D$5:$D1000,B784)),0)</f>
        <v/>
      </c>
      <c r="J784" s="194" t="str">
        <f>IFERROR(IF(C784="","",AVERAGEIFS(COMPRAS!$T$5:$T1000,COMPRAS!$E$5:$E1000,B784)),0)</f>
        <v/>
      </c>
      <c r="K784" s="194">
        <f t="shared" si="5"/>
        <v>0</v>
      </c>
      <c r="L784" s="194" t="str">
        <f t="shared" si="6"/>
        <v/>
      </c>
      <c r="M784" s="304" t="str">
        <f t="shared" si="7"/>
        <v/>
      </c>
      <c r="N784" s="194">
        <f t="shared" si="8"/>
        <v>0</v>
      </c>
      <c r="O784" s="194">
        <f t="shared" si="9"/>
        <v>0</v>
      </c>
    </row>
    <row r="785">
      <c r="C785" s="189" t="str">
        <f t="array" ref="C785">IF(B785="","",XLOOKUP(B785,DATOS!D786:D1000,DATOS!C786:C1000,0,0,1))</f>
        <v/>
      </c>
      <c r="D785" s="189" t="str">
        <f>IF(B785="","", SUMIFS(COMPRAS!$G$5:$G1000,COMPRAS!$E$5:$E1000,B785))</f>
        <v/>
      </c>
      <c r="E785" s="189" t="str">
        <f>IF(C785="","", SUMIFS(VENTAS!$F$5:$F1000,VENTAS!$D$5:$D1000,B785))</f>
        <v/>
      </c>
      <c r="F785" s="189" t="str">
        <f t="shared" si="3"/>
        <v/>
      </c>
      <c r="G785" s="189" t="str">
        <f>IF(B785="","",COUNTIFS(COMPRAS!$E$5:$E1000,B785))</f>
        <v/>
      </c>
      <c r="H785" s="304"/>
      <c r="I785" s="194" t="str">
        <f>IFERROR(IF(B785="","",AVERAGEIFS(VENTAS!$G$5:$G1000,VENTAS!$D$5:$D1000,B785)),0)</f>
        <v/>
      </c>
      <c r="J785" s="194" t="str">
        <f>IFERROR(IF(C785="","",AVERAGEIFS(COMPRAS!$T$5:$T1000,COMPRAS!$E$5:$E1000,B785)),0)</f>
        <v/>
      </c>
      <c r="K785" s="194">
        <f t="shared" si="5"/>
        <v>0</v>
      </c>
      <c r="L785" s="194" t="str">
        <f t="shared" si="6"/>
        <v/>
      </c>
      <c r="M785" s="304" t="str">
        <f t="shared" si="7"/>
        <v/>
      </c>
      <c r="N785" s="194">
        <f t="shared" si="8"/>
        <v>0</v>
      </c>
      <c r="O785" s="194">
        <f t="shared" si="9"/>
        <v>0</v>
      </c>
    </row>
    <row r="786">
      <c r="C786" s="189" t="str">
        <f t="array" ref="C786">IF(B786="","",XLOOKUP(B786,DATOS!D787:D1000,DATOS!C787:C1000,0,0,1))</f>
        <v/>
      </c>
      <c r="D786" s="189" t="str">
        <f>IF(B786="","", SUMIFS(COMPRAS!$G$5:$G1000,COMPRAS!$E$5:$E1000,B786))</f>
        <v/>
      </c>
      <c r="E786" s="189" t="str">
        <f>IF(C786="","", SUMIFS(VENTAS!$F$5:$F1000,VENTAS!$D$5:$D1000,B786))</f>
        <v/>
      </c>
      <c r="F786" s="189" t="str">
        <f t="shared" si="3"/>
        <v/>
      </c>
      <c r="G786" s="189" t="str">
        <f>IF(B786="","",COUNTIFS(COMPRAS!$E$5:$E1000,B786))</f>
        <v/>
      </c>
      <c r="H786" s="304"/>
      <c r="I786" s="194" t="str">
        <f>IFERROR(IF(B786="","",AVERAGEIFS(VENTAS!$G$5:$G1000,VENTAS!$D$5:$D1000,B786)),0)</f>
        <v/>
      </c>
      <c r="J786" s="194" t="str">
        <f>IFERROR(IF(C786="","",AVERAGEIFS(COMPRAS!$T$5:$T1000,COMPRAS!$E$5:$E1000,B786)),0)</f>
        <v/>
      </c>
      <c r="K786" s="194">
        <f t="shared" si="5"/>
        <v>0</v>
      </c>
      <c r="L786" s="194" t="str">
        <f t="shared" si="6"/>
        <v/>
      </c>
      <c r="M786" s="304" t="str">
        <f t="shared" si="7"/>
        <v/>
      </c>
      <c r="N786" s="194">
        <f t="shared" si="8"/>
        <v>0</v>
      </c>
      <c r="O786" s="194">
        <f t="shared" si="9"/>
        <v>0</v>
      </c>
    </row>
    <row r="787">
      <c r="C787" s="189" t="str">
        <f t="array" ref="C787">IF(B787="","",XLOOKUP(B787,DATOS!D788:D1000,DATOS!C788:C1000,0,0,1))</f>
        <v/>
      </c>
      <c r="D787" s="189" t="str">
        <f>IF(B787="","", SUMIFS(COMPRAS!$G$5:$G1000,COMPRAS!$E$5:$E1000,B787))</f>
        <v/>
      </c>
      <c r="E787" s="189" t="str">
        <f>IF(C787="","", SUMIFS(VENTAS!$F$5:$F1000,VENTAS!$D$5:$D1000,B787))</f>
        <v/>
      </c>
      <c r="F787" s="189" t="str">
        <f t="shared" si="3"/>
        <v/>
      </c>
      <c r="G787" s="189" t="str">
        <f>IF(B787="","",COUNTIFS(COMPRAS!$E$5:$E1000,B787))</f>
        <v/>
      </c>
      <c r="H787" s="304"/>
      <c r="I787" s="194" t="str">
        <f>IFERROR(IF(B787="","",AVERAGEIFS(VENTAS!$G$5:$G1000,VENTAS!$D$5:$D1000,B787)),0)</f>
        <v/>
      </c>
      <c r="J787" s="194" t="str">
        <f>IFERROR(IF(C787="","",AVERAGEIFS(COMPRAS!$T$5:$T1000,COMPRAS!$E$5:$E1000,B787)),0)</f>
        <v/>
      </c>
      <c r="K787" s="194">
        <f t="shared" si="5"/>
        <v>0</v>
      </c>
      <c r="L787" s="194" t="str">
        <f t="shared" si="6"/>
        <v/>
      </c>
      <c r="M787" s="304" t="str">
        <f t="shared" si="7"/>
        <v/>
      </c>
      <c r="N787" s="194">
        <f t="shared" si="8"/>
        <v>0</v>
      </c>
      <c r="O787" s="194">
        <f t="shared" si="9"/>
        <v>0</v>
      </c>
    </row>
    <row r="788">
      <c r="C788" s="189" t="str">
        <f t="array" ref="C788">IF(B788="","",XLOOKUP(B788,DATOS!D789:D1000,DATOS!C789:C1000,0,0,1))</f>
        <v/>
      </c>
      <c r="D788" s="189" t="str">
        <f>IF(B788="","", SUMIFS(COMPRAS!$G$5:$G1000,COMPRAS!$E$5:$E1000,B788))</f>
        <v/>
      </c>
      <c r="E788" s="189" t="str">
        <f>IF(C788="","", SUMIFS(VENTAS!$F$5:$F1000,VENTAS!$D$5:$D1000,B788))</f>
        <v/>
      </c>
      <c r="F788" s="189" t="str">
        <f t="shared" si="3"/>
        <v/>
      </c>
      <c r="G788" s="189" t="str">
        <f>IF(B788="","",COUNTIFS(COMPRAS!$E$5:$E1000,B788))</f>
        <v/>
      </c>
      <c r="H788" s="304"/>
      <c r="I788" s="194" t="str">
        <f>IFERROR(IF(B788="","",AVERAGEIFS(VENTAS!$G$5:$G1000,VENTAS!$D$5:$D1000,B788)),0)</f>
        <v/>
      </c>
      <c r="J788" s="194" t="str">
        <f>IFERROR(IF(C788="","",AVERAGEIFS(COMPRAS!$T$5:$T1000,COMPRAS!$E$5:$E1000,B788)),0)</f>
        <v/>
      </c>
      <c r="K788" s="194">
        <f t="shared" si="5"/>
        <v>0</v>
      </c>
      <c r="L788" s="194" t="str">
        <f t="shared" si="6"/>
        <v/>
      </c>
      <c r="M788" s="304" t="str">
        <f t="shared" si="7"/>
        <v/>
      </c>
      <c r="N788" s="194">
        <f t="shared" si="8"/>
        <v>0</v>
      </c>
      <c r="O788" s="194">
        <f t="shared" si="9"/>
        <v>0</v>
      </c>
    </row>
    <row r="789">
      <c r="C789" s="189" t="str">
        <f t="array" ref="C789">IF(B789="","",XLOOKUP(B789,DATOS!D790:D1000,DATOS!C790:C1000,0,0,1))</f>
        <v/>
      </c>
      <c r="D789" s="189" t="str">
        <f>IF(B789="","", SUMIFS(COMPRAS!$G$5:$G1000,COMPRAS!$E$5:$E1000,B789))</f>
        <v/>
      </c>
      <c r="E789" s="189" t="str">
        <f>IF(C789="","", SUMIFS(VENTAS!$F$5:$F1000,VENTAS!$D$5:$D1000,B789))</f>
        <v/>
      </c>
      <c r="F789" s="189" t="str">
        <f t="shared" si="3"/>
        <v/>
      </c>
      <c r="G789" s="189" t="str">
        <f>IF(B789="","",COUNTIFS(COMPRAS!$E$5:$E1000,B789))</f>
        <v/>
      </c>
      <c r="H789" s="304"/>
      <c r="I789" s="194" t="str">
        <f>IFERROR(IF(B789="","",AVERAGEIFS(VENTAS!$G$5:$G1000,VENTAS!$D$5:$D1000,B789)),0)</f>
        <v/>
      </c>
      <c r="J789" s="194" t="str">
        <f>IFERROR(IF(C789="","",AVERAGEIFS(COMPRAS!$T$5:$T1000,COMPRAS!$E$5:$E1000,B789)),0)</f>
        <v/>
      </c>
      <c r="K789" s="194">
        <f t="shared" si="5"/>
        <v>0</v>
      </c>
      <c r="L789" s="194" t="str">
        <f t="shared" si="6"/>
        <v/>
      </c>
      <c r="M789" s="304" t="str">
        <f t="shared" si="7"/>
        <v/>
      </c>
      <c r="N789" s="194">
        <f t="shared" si="8"/>
        <v>0</v>
      </c>
      <c r="O789" s="194">
        <f t="shared" si="9"/>
        <v>0</v>
      </c>
    </row>
    <row r="790">
      <c r="C790" s="189" t="str">
        <f t="array" ref="C790">IF(B790="","",XLOOKUP(B790,DATOS!D791:D1000,DATOS!C791:C1000,0,0,1))</f>
        <v/>
      </c>
      <c r="D790" s="189" t="str">
        <f>IF(B790="","", SUMIFS(COMPRAS!$G$5:$G1000,COMPRAS!$E$5:$E1000,B790))</f>
        <v/>
      </c>
      <c r="E790" s="189" t="str">
        <f>IF(C790="","", SUMIFS(VENTAS!$F$5:$F1000,VENTAS!$D$5:$D1000,B790))</f>
        <v/>
      </c>
      <c r="F790" s="189" t="str">
        <f t="shared" si="3"/>
        <v/>
      </c>
      <c r="G790" s="189" t="str">
        <f>IF(B790="","",COUNTIFS(COMPRAS!$E$5:$E1000,B790))</f>
        <v/>
      </c>
      <c r="H790" s="304"/>
      <c r="I790" s="194" t="str">
        <f>IFERROR(IF(B790="","",AVERAGEIFS(VENTAS!$G$5:$G1000,VENTAS!$D$5:$D1000,B790)),0)</f>
        <v/>
      </c>
      <c r="J790" s="194" t="str">
        <f>IFERROR(IF(C790="","",AVERAGEIFS(COMPRAS!$T$5:$T1000,COMPRAS!$E$5:$E1000,B790)),0)</f>
        <v/>
      </c>
      <c r="K790" s="194">
        <f t="shared" si="5"/>
        <v>0</v>
      </c>
      <c r="L790" s="194" t="str">
        <f t="shared" si="6"/>
        <v/>
      </c>
      <c r="M790" s="304" t="str">
        <f t="shared" si="7"/>
        <v/>
      </c>
      <c r="N790" s="194">
        <f t="shared" si="8"/>
        <v>0</v>
      </c>
      <c r="O790" s="194">
        <f t="shared" si="9"/>
        <v>0</v>
      </c>
    </row>
    <row r="791">
      <c r="C791" s="189" t="str">
        <f t="array" ref="C791">IF(B791="","",XLOOKUP(B791,DATOS!D792:D1000,DATOS!C792:C1000,0,0,1))</f>
        <v/>
      </c>
      <c r="D791" s="189" t="str">
        <f>IF(B791="","", SUMIFS(COMPRAS!$G$5:$G1000,COMPRAS!$E$5:$E1000,B791))</f>
        <v/>
      </c>
      <c r="E791" s="189" t="str">
        <f>IF(C791="","", SUMIFS(VENTAS!$F$5:$F1000,VENTAS!$D$5:$D1000,B791))</f>
        <v/>
      </c>
      <c r="F791" s="189" t="str">
        <f t="shared" si="3"/>
        <v/>
      </c>
      <c r="G791" s="189" t="str">
        <f>IF(B791="","",COUNTIFS(COMPRAS!$E$5:$E1000,B791))</f>
        <v/>
      </c>
      <c r="H791" s="304"/>
      <c r="I791" s="194" t="str">
        <f>IFERROR(IF(B791="","",AVERAGEIFS(VENTAS!$G$5:$G1000,VENTAS!$D$5:$D1000,B791)),0)</f>
        <v/>
      </c>
      <c r="J791" s="194" t="str">
        <f>IFERROR(IF(C791="","",AVERAGEIFS(COMPRAS!$T$5:$T1000,COMPRAS!$E$5:$E1000,B791)),0)</f>
        <v/>
      </c>
      <c r="K791" s="194">
        <f t="shared" si="5"/>
        <v>0</v>
      </c>
      <c r="L791" s="194" t="str">
        <f t="shared" si="6"/>
        <v/>
      </c>
      <c r="M791" s="304" t="str">
        <f t="shared" si="7"/>
        <v/>
      </c>
      <c r="N791" s="194">
        <f t="shared" si="8"/>
        <v>0</v>
      </c>
      <c r="O791" s="194">
        <f t="shared" si="9"/>
        <v>0</v>
      </c>
    </row>
    <row r="792">
      <c r="C792" s="189" t="str">
        <f t="array" ref="C792">IF(B792="","",XLOOKUP(B792,DATOS!D793:D1000,DATOS!C793:C1000,0,0,1))</f>
        <v/>
      </c>
      <c r="D792" s="189" t="str">
        <f>IF(B792="","", SUMIFS(COMPRAS!$G$5:$G1000,COMPRAS!$E$5:$E1000,B792))</f>
        <v/>
      </c>
      <c r="E792" s="189" t="str">
        <f>IF(C792="","", SUMIFS(VENTAS!$F$5:$F1000,VENTAS!$D$5:$D1000,B792))</f>
        <v/>
      </c>
      <c r="F792" s="189" t="str">
        <f t="shared" si="3"/>
        <v/>
      </c>
      <c r="G792" s="189" t="str">
        <f>IF(B792="","",COUNTIFS(COMPRAS!$E$5:$E1000,B792))</f>
        <v/>
      </c>
      <c r="H792" s="304"/>
      <c r="I792" s="194" t="str">
        <f>IFERROR(IF(B792="","",AVERAGEIFS(VENTAS!$G$5:$G1000,VENTAS!$D$5:$D1000,B792)),0)</f>
        <v/>
      </c>
      <c r="J792" s="194" t="str">
        <f>IFERROR(IF(C792="","",AVERAGEIFS(COMPRAS!$T$5:$T1000,COMPRAS!$E$5:$E1000,B792)),0)</f>
        <v/>
      </c>
      <c r="K792" s="194">
        <f t="shared" si="5"/>
        <v>0</v>
      </c>
      <c r="L792" s="194" t="str">
        <f t="shared" si="6"/>
        <v/>
      </c>
      <c r="M792" s="304" t="str">
        <f t="shared" si="7"/>
        <v/>
      </c>
      <c r="N792" s="194">
        <f t="shared" si="8"/>
        <v>0</v>
      </c>
      <c r="O792" s="194">
        <f t="shared" si="9"/>
        <v>0</v>
      </c>
    </row>
    <row r="793">
      <c r="C793" s="189" t="str">
        <f t="array" ref="C793">IF(B793="","",XLOOKUP(B793,DATOS!D794:D1000,DATOS!C794:C1000,0,0,1))</f>
        <v/>
      </c>
      <c r="D793" s="189" t="str">
        <f>IF(B793="","", SUMIFS(COMPRAS!$G$5:$G1000,COMPRAS!$E$5:$E1000,B793))</f>
        <v/>
      </c>
      <c r="E793" s="189" t="str">
        <f>IF(C793="","", SUMIFS(VENTAS!$F$5:$F1000,VENTAS!$D$5:$D1000,B793))</f>
        <v/>
      </c>
      <c r="F793" s="189" t="str">
        <f t="shared" si="3"/>
        <v/>
      </c>
      <c r="G793" s="189" t="str">
        <f>IF(B793="","",COUNTIFS(COMPRAS!$E$5:$E1000,B793))</f>
        <v/>
      </c>
      <c r="H793" s="304"/>
      <c r="I793" s="194" t="str">
        <f>IFERROR(IF(B793="","",AVERAGEIFS(VENTAS!$G$5:$G1000,VENTAS!$D$5:$D1000,B793)),0)</f>
        <v/>
      </c>
      <c r="J793" s="194" t="str">
        <f>IFERROR(IF(C793="","",AVERAGEIFS(COMPRAS!$T$5:$T1000,COMPRAS!$E$5:$E1000,B793)),0)</f>
        <v/>
      </c>
      <c r="K793" s="194">
        <f t="shared" si="5"/>
        <v>0</v>
      </c>
      <c r="L793" s="194" t="str">
        <f t="shared" si="6"/>
        <v/>
      </c>
      <c r="M793" s="304" t="str">
        <f t="shared" si="7"/>
        <v/>
      </c>
      <c r="N793" s="194">
        <f t="shared" si="8"/>
        <v>0</v>
      </c>
      <c r="O793" s="194">
        <f t="shared" si="9"/>
        <v>0</v>
      </c>
    </row>
    <row r="794">
      <c r="C794" s="189" t="str">
        <f t="array" ref="C794">IF(B794="","",XLOOKUP(B794,DATOS!D795:D1000,DATOS!C795:C1000,0,0,1))</f>
        <v/>
      </c>
      <c r="D794" s="189" t="str">
        <f>IF(B794="","", SUMIFS(COMPRAS!$G$5:$G1000,COMPRAS!$E$5:$E1000,B794))</f>
        <v/>
      </c>
      <c r="E794" s="189" t="str">
        <f>IF(C794="","", SUMIFS(VENTAS!$F$5:$F1000,VENTAS!$D$5:$D1000,B794))</f>
        <v/>
      </c>
      <c r="F794" s="189" t="str">
        <f t="shared" si="3"/>
        <v/>
      </c>
      <c r="G794" s="189" t="str">
        <f>IF(B794="","",COUNTIFS(COMPRAS!$E$5:$E1000,B794))</f>
        <v/>
      </c>
      <c r="H794" s="304"/>
      <c r="I794" s="194" t="str">
        <f>IFERROR(IF(B794="","",AVERAGEIFS(VENTAS!$G$5:$G1000,VENTAS!$D$5:$D1000,B794)),0)</f>
        <v/>
      </c>
      <c r="J794" s="194" t="str">
        <f>IFERROR(IF(C794="","",AVERAGEIFS(COMPRAS!$T$5:$T1000,COMPRAS!$E$5:$E1000,B794)),0)</f>
        <v/>
      </c>
      <c r="K794" s="194">
        <f t="shared" si="5"/>
        <v>0</v>
      </c>
      <c r="L794" s="194" t="str">
        <f t="shared" si="6"/>
        <v/>
      </c>
      <c r="M794" s="304" t="str">
        <f t="shared" si="7"/>
        <v/>
      </c>
      <c r="N794" s="194">
        <f t="shared" si="8"/>
        <v>0</v>
      </c>
      <c r="O794" s="194">
        <f t="shared" si="9"/>
        <v>0</v>
      </c>
    </row>
    <row r="795">
      <c r="C795" s="189" t="str">
        <f t="array" ref="C795">IF(B795="","",XLOOKUP(B795,DATOS!D796:D1000,DATOS!C796:C1000,0,0,1))</f>
        <v/>
      </c>
      <c r="D795" s="189" t="str">
        <f>IF(B795="","", SUMIFS(COMPRAS!$G$5:$G1000,COMPRAS!$E$5:$E1000,B795))</f>
        <v/>
      </c>
      <c r="E795" s="189" t="str">
        <f>IF(C795="","", SUMIFS(VENTAS!$F$5:$F1000,VENTAS!$D$5:$D1000,B795))</f>
        <v/>
      </c>
      <c r="F795" s="189" t="str">
        <f t="shared" si="3"/>
        <v/>
      </c>
      <c r="G795" s="189" t="str">
        <f>IF(B795="","",COUNTIFS(COMPRAS!$E$5:$E1000,B795))</f>
        <v/>
      </c>
      <c r="H795" s="304"/>
      <c r="I795" s="194" t="str">
        <f>IFERROR(IF(B795="","",AVERAGEIFS(VENTAS!$G$5:$G1000,VENTAS!$D$5:$D1000,B795)),0)</f>
        <v/>
      </c>
      <c r="J795" s="194" t="str">
        <f>IFERROR(IF(C795="","",AVERAGEIFS(COMPRAS!$T$5:$T1000,COMPRAS!$E$5:$E1000,B795)),0)</f>
        <v/>
      </c>
      <c r="K795" s="194">
        <f t="shared" si="5"/>
        <v>0</v>
      </c>
      <c r="L795" s="194" t="str">
        <f t="shared" si="6"/>
        <v/>
      </c>
      <c r="M795" s="304" t="str">
        <f t="shared" si="7"/>
        <v/>
      </c>
      <c r="N795" s="194">
        <f t="shared" si="8"/>
        <v>0</v>
      </c>
      <c r="O795" s="194">
        <f t="shared" si="9"/>
        <v>0</v>
      </c>
    </row>
    <row r="796">
      <c r="C796" s="189" t="str">
        <f t="array" ref="C796">IF(B796="","",XLOOKUP(B796,DATOS!D797:D1000,DATOS!C797:C1000,0,0,1))</f>
        <v/>
      </c>
      <c r="D796" s="189" t="str">
        <f>IF(B796="","", SUMIFS(COMPRAS!$G$5:$G1000,COMPRAS!$E$5:$E1000,B796))</f>
        <v/>
      </c>
      <c r="E796" s="189" t="str">
        <f>IF(C796="","", SUMIFS(VENTAS!$F$5:$F1000,VENTAS!$D$5:$D1000,B796))</f>
        <v/>
      </c>
      <c r="F796" s="189" t="str">
        <f t="shared" si="3"/>
        <v/>
      </c>
      <c r="G796" s="189" t="str">
        <f>IF(B796="","",COUNTIFS(COMPRAS!$E$5:$E1000,B796))</f>
        <v/>
      </c>
      <c r="H796" s="304"/>
      <c r="I796" s="194" t="str">
        <f>IFERROR(IF(B796="","",AVERAGEIFS(VENTAS!$G$5:$G1000,VENTAS!$D$5:$D1000,B796)),0)</f>
        <v/>
      </c>
      <c r="J796" s="194" t="str">
        <f>IFERROR(IF(C796="","",AVERAGEIFS(COMPRAS!$T$5:$T1000,COMPRAS!$E$5:$E1000,B796)),0)</f>
        <v/>
      </c>
      <c r="K796" s="194">
        <f t="shared" si="5"/>
        <v>0</v>
      </c>
      <c r="L796" s="194" t="str">
        <f t="shared" si="6"/>
        <v/>
      </c>
      <c r="M796" s="304" t="str">
        <f t="shared" si="7"/>
        <v/>
      </c>
      <c r="N796" s="194">
        <f t="shared" si="8"/>
        <v>0</v>
      </c>
      <c r="O796" s="194">
        <f t="shared" si="9"/>
        <v>0</v>
      </c>
    </row>
    <row r="797">
      <c r="C797" s="189" t="str">
        <f t="array" ref="C797">IF(B797="","",XLOOKUP(B797,DATOS!D798:D1000,DATOS!C798:C1000,0,0,1))</f>
        <v/>
      </c>
      <c r="D797" s="189" t="str">
        <f>IF(B797="","", SUMIFS(COMPRAS!$G$5:$G1000,COMPRAS!$E$5:$E1000,B797))</f>
        <v/>
      </c>
      <c r="E797" s="189" t="str">
        <f>IF(C797="","", SUMIFS(VENTAS!$F$5:$F1000,VENTAS!$D$5:$D1000,B797))</f>
        <v/>
      </c>
      <c r="F797" s="189" t="str">
        <f t="shared" si="3"/>
        <v/>
      </c>
      <c r="G797" s="189" t="str">
        <f>IF(B797="","",COUNTIFS(COMPRAS!$E$5:$E1000,B797))</f>
        <v/>
      </c>
      <c r="H797" s="304"/>
      <c r="I797" s="194" t="str">
        <f>IFERROR(IF(B797="","",AVERAGEIFS(VENTAS!$G$5:$G1000,VENTAS!$D$5:$D1000,B797)),0)</f>
        <v/>
      </c>
      <c r="J797" s="194" t="str">
        <f>IFERROR(IF(C797="","",AVERAGEIFS(COMPRAS!$T$5:$T1000,COMPRAS!$E$5:$E1000,B797)),0)</f>
        <v/>
      </c>
      <c r="K797" s="194">
        <f t="shared" si="5"/>
        <v>0</v>
      </c>
      <c r="L797" s="194" t="str">
        <f t="shared" si="6"/>
        <v/>
      </c>
      <c r="M797" s="304" t="str">
        <f t="shared" si="7"/>
        <v/>
      </c>
      <c r="N797" s="194">
        <f t="shared" si="8"/>
        <v>0</v>
      </c>
      <c r="O797" s="194">
        <f t="shared" si="9"/>
        <v>0</v>
      </c>
    </row>
    <row r="798">
      <c r="C798" s="189" t="str">
        <f t="array" ref="C798">IF(B798="","",XLOOKUP(B798,DATOS!D799:D1000,DATOS!C799:C1000,0,0,1))</f>
        <v/>
      </c>
      <c r="D798" s="189" t="str">
        <f>IF(B798="","", SUMIFS(COMPRAS!$G$5:$G1000,COMPRAS!$E$5:$E1000,B798))</f>
        <v/>
      </c>
      <c r="E798" s="189" t="str">
        <f>IF(C798="","", SUMIFS(VENTAS!$F$5:$F1000,VENTAS!$D$5:$D1000,B798))</f>
        <v/>
      </c>
      <c r="F798" s="189" t="str">
        <f t="shared" si="3"/>
        <v/>
      </c>
      <c r="G798" s="189" t="str">
        <f>IF(B798="","",COUNTIFS(COMPRAS!$E$5:$E1000,B798))</f>
        <v/>
      </c>
      <c r="H798" s="304"/>
      <c r="I798" s="194" t="str">
        <f>IFERROR(IF(B798="","",AVERAGEIFS(VENTAS!$G$5:$G1000,VENTAS!$D$5:$D1000,B798)),0)</f>
        <v/>
      </c>
      <c r="J798" s="194" t="str">
        <f>IF(C798="","",MAXIFS(COMPRAS!$T$5:$T1000,COMPRAS!$E$5:$E1000,B798))</f>
        <v/>
      </c>
      <c r="K798" s="194">
        <f t="shared" si="5"/>
        <v>0</v>
      </c>
      <c r="L798" s="194" t="str">
        <f t="shared" si="6"/>
        <v/>
      </c>
      <c r="M798" s="304" t="str">
        <f t="shared" si="7"/>
        <v/>
      </c>
      <c r="N798" s="194">
        <f t="shared" si="8"/>
        <v>0</v>
      </c>
      <c r="O798" s="194">
        <f t="shared" si="9"/>
        <v>0</v>
      </c>
    </row>
    <row r="799">
      <c r="C799" s="189" t="str">
        <f t="array" ref="C799">IF(B799="","",XLOOKUP(B799,DATOS!D800:D1000,DATOS!C800:C1000,0,0,1))</f>
        <v/>
      </c>
      <c r="D799" s="189" t="str">
        <f>IF(B799="","", SUMIFS(COMPRAS!$G$5:$G1000,COMPRAS!$E$5:$E1000,B799))</f>
        <v/>
      </c>
      <c r="E799" s="189" t="str">
        <f>IF(C799="","", SUMIFS(VENTAS!$F$5:$F1000,VENTAS!$D$5:$D1000,B799))</f>
        <v/>
      </c>
      <c r="F799" s="189" t="str">
        <f t="shared" si="3"/>
        <v/>
      </c>
      <c r="G799" s="189" t="str">
        <f>IF(B799="","",COUNTIFS(COMPRAS!$E$5:$E1000,B799))</f>
        <v/>
      </c>
      <c r="H799" s="304"/>
      <c r="I799" s="194" t="str">
        <f>IFERROR(IF(B799="","",AVERAGEIFS(VENTAS!$G$5:$G1000,VENTAS!$D$5:$D1000,B799)),0)</f>
        <v/>
      </c>
      <c r="J799" s="194" t="str">
        <f>IF(C799="","",MAXIFS(COMPRAS!$T$5:$T1000,COMPRAS!$E$5:$E1000,B799))</f>
        <v/>
      </c>
      <c r="K799" s="194">
        <f t="shared" si="5"/>
        <v>0</v>
      </c>
      <c r="L799" s="194" t="str">
        <f t="shared" si="6"/>
        <v/>
      </c>
      <c r="M799" s="304" t="str">
        <f t="shared" si="7"/>
        <v/>
      </c>
      <c r="N799" s="194">
        <f t="shared" si="8"/>
        <v>0</v>
      </c>
      <c r="O799" s="194">
        <f t="shared" si="9"/>
        <v>0</v>
      </c>
    </row>
    <row r="800">
      <c r="C800" s="189" t="str">
        <f t="array" ref="C800">IF(B800="","",XLOOKUP(B800,DATOS!D801:D1000,DATOS!C801:C1000,0,0,1))</f>
        <v/>
      </c>
      <c r="D800" s="189" t="str">
        <f>IF(B800="","", SUMIFS(COMPRAS!$G$5:$G1000,COMPRAS!$E$5:$E1000,B800))</f>
        <v/>
      </c>
      <c r="E800" s="189" t="str">
        <f>IF(C800="","", SUMIFS(VENTAS!$F$5:$F1000,VENTAS!$D$5:$D1000,B800))</f>
        <v/>
      </c>
      <c r="F800" s="189" t="str">
        <f t="shared" si="3"/>
        <v/>
      </c>
      <c r="G800" s="189" t="str">
        <f>IF(B800="","",COUNTIFS(COMPRAS!$E$5:$E1000,B800))</f>
        <v/>
      </c>
      <c r="H800" s="304"/>
      <c r="I800" s="194" t="str">
        <f>IFERROR(IF(B800="","",AVERAGEIFS(VENTAS!$G$5:$G1000,VENTAS!$D$5:$D1000,B800)),0)</f>
        <v/>
      </c>
      <c r="J800" s="194" t="str">
        <f>IF(C800="","",MAXIFS(COMPRAS!$T$5:$T1000,COMPRAS!$E$5:$E1000,B800))</f>
        <v/>
      </c>
      <c r="K800" s="194">
        <f t="shared" si="5"/>
        <v>0</v>
      </c>
      <c r="L800" s="194" t="str">
        <f t="shared" si="6"/>
        <v/>
      </c>
      <c r="M800" s="304" t="str">
        <f t="shared" si="7"/>
        <v/>
      </c>
      <c r="N800" s="194">
        <f t="shared" si="8"/>
        <v>0</v>
      </c>
      <c r="O800" s="194">
        <f t="shared" si="9"/>
        <v>0</v>
      </c>
    </row>
    <row r="801">
      <c r="C801" s="189" t="str">
        <f t="array" ref="C801">IF(B801="","",XLOOKUP(B801,DATOS!D802:D1000,DATOS!C802:C1000,0,0,1))</f>
        <v/>
      </c>
      <c r="D801" s="189" t="str">
        <f>IF(B801="","", SUMIFS(COMPRAS!$G$5:$G1000,COMPRAS!$E$5:$E1000,B801))</f>
        <v/>
      </c>
      <c r="E801" s="189" t="str">
        <f>IF(C801="","", SUMIFS(VENTAS!$F$5:$F1000,VENTAS!$D$5:$D1000,B801))</f>
        <v/>
      </c>
      <c r="F801" s="189" t="str">
        <f t="shared" si="3"/>
        <v/>
      </c>
      <c r="G801" s="189" t="str">
        <f>IF(B801="","",COUNTIFS(COMPRAS!$E$5:$E1000,B801))</f>
        <v/>
      </c>
      <c r="H801" s="304"/>
      <c r="I801" s="194" t="str">
        <f>IFERROR(IF(B801="","",AVERAGEIFS(VENTAS!$G$5:$G1000,VENTAS!$D$5:$D1000,B801)),0)</f>
        <v/>
      </c>
      <c r="J801" s="194" t="str">
        <f>IF(C801="","",MAXIFS(COMPRAS!$T$5:$T1000,COMPRAS!$E$5:$E1000,B801))</f>
        <v/>
      </c>
      <c r="K801" s="194">
        <f t="shared" si="5"/>
        <v>0</v>
      </c>
      <c r="L801" s="194" t="str">
        <f t="shared" si="6"/>
        <v/>
      </c>
      <c r="M801" s="304" t="str">
        <f t="shared" si="7"/>
        <v/>
      </c>
      <c r="N801" s="194">
        <f t="shared" si="8"/>
        <v>0</v>
      </c>
      <c r="O801" s="194">
        <f t="shared" si="9"/>
        <v>0</v>
      </c>
    </row>
    <row r="802">
      <c r="C802" s="189" t="str">
        <f t="array" ref="C802">IF(B802="","",XLOOKUP(B802,DATOS!D803:D1000,DATOS!C803:C1000,0,0,1))</f>
        <v/>
      </c>
      <c r="D802" s="189" t="str">
        <f>IF(B802="","", SUMIFS(COMPRAS!$G$5:$G1000,COMPRAS!$E$5:$E1000,B802))</f>
        <v/>
      </c>
      <c r="E802" s="189" t="str">
        <f>IF(C802="","", SUMIFS(VENTAS!$F$5:$F1000,VENTAS!$D$5:$D1000,B802))</f>
        <v/>
      </c>
      <c r="F802" s="189" t="str">
        <f t="shared" si="3"/>
        <v/>
      </c>
      <c r="G802" s="189" t="str">
        <f>IF(B802="","",COUNTIFS(COMPRAS!$E$5:$E1000,B802))</f>
        <v/>
      </c>
      <c r="H802" s="304"/>
      <c r="I802" s="194" t="str">
        <f>IFERROR(IF(B802="","",AVERAGEIFS(VENTAS!$G$5:$G1000,VENTAS!$D$5:$D1000,B802)),0)</f>
        <v/>
      </c>
      <c r="J802" s="194" t="str">
        <f>IF(C802="","",MAXIFS(COMPRAS!$T$5:$T1000,COMPRAS!$E$5:$E1000,B802))</f>
        <v/>
      </c>
      <c r="K802" s="194">
        <f t="shared" si="5"/>
        <v>0</v>
      </c>
      <c r="L802" s="194" t="str">
        <f t="shared" si="6"/>
        <v/>
      </c>
      <c r="M802" s="304" t="str">
        <f t="shared" si="7"/>
        <v/>
      </c>
      <c r="N802" s="194">
        <f t="shared" si="8"/>
        <v>0</v>
      </c>
      <c r="O802" s="194">
        <f t="shared" si="9"/>
        <v>0</v>
      </c>
    </row>
    <row r="803">
      <c r="C803" s="189" t="str">
        <f t="array" ref="C803">IF(B803="","",XLOOKUP(B803,DATOS!D804:D1000,DATOS!C804:C1000,0,0,1))</f>
        <v/>
      </c>
      <c r="D803" s="189" t="str">
        <f>IF(B803="","", SUMIFS(COMPRAS!$G$5:$G1000,COMPRAS!$E$5:$E1000,B803))</f>
        <v/>
      </c>
      <c r="E803" s="189" t="str">
        <f>IF(C803="","", SUMIFS(VENTAS!$F$5:$F1000,VENTAS!$D$5:$D1000,B803))</f>
        <v/>
      </c>
      <c r="F803" s="189" t="str">
        <f t="shared" si="3"/>
        <v/>
      </c>
      <c r="G803" s="189" t="str">
        <f>IF(B803="","",COUNTIFS(COMPRAS!$E$5:$E1000,B803))</f>
        <v/>
      </c>
      <c r="H803" s="304"/>
      <c r="I803" s="194" t="str">
        <f>IFERROR(IF(B803="","",AVERAGEIFS(VENTAS!$G$5:$G1000,VENTAS!$D$5:$D1000,B803)),0)</f>
        <v/>
      </c>
      <c r="J803" s="194" t="str">
        <f>IF(C803="","",MAXIFS(COMPRAS!$T$5:$T1000,COMPRAS!$E$5:$E1000,B803))</f>
        <v/>
      </c>
      <c r="K803" s="194">
        <f t="shared" si="5"/>
        <v>0</v>
      </c>
      <c r="L803" s="194" t="str">
        <f t="shared" si="6"/>
        <v/>
      </c>
      <c r="M803" s="304" t="str">
        <f t="shared" si="7"/>
        <v/>
      </c>
      <c r="N803" s="194">
        <f t="shared" si="8"/>
        <v>0</v>
      </c>
      <c r="O803" s="194">
        <f t="shared" si="9"/>
        <v>0</v>
      </c>
    </row>
    <row r="804">
      <c r="C804" s="189" t="str">
        <f t="array" ref="C804">IF(B804="","",XLOOKUP(B804,DATOS!D805:D1000,DATOS!C805:C1000,0,0,1))</f>
        <v/>
      </c>
      <c r="D804" s="189" t="str">
        <f>IF(B804="","", SUMIFS(COMPRAS!$G$5:$G1000,COMPRAS!$E$5:$E1000,B804))</f>
        <v/>
      </c>
      <c r="E804" s="189" t="str">
        <f>IF(C804="","", SUMIFS(VENTAS!$F$5:$F1000,VENTAS!$D$5:$D1000,B804))</f>
        <v/>
      </c>
      <c r="F804" s="189" t="str">
        <f t="shared" si="3"/>
        <v/>
      </c>
      <c r="G804" s="189" t="str">
        <f>IF(B804="","",COUNTIFS(COMPRAS!$E$5:$E1000,B804))</f>
        <v/>
      </c>
      <c r="H804" s="304"/>
      <c r="I804" s="194" t="str">
        <f>IFERROR(IF(B804="","",AVERAGEIFS(VENTAS!$G$5:$G1000,VENTAS!$D$5:$D1000,B804)),0)</f>
        <v/>
      </c>
      <c r="J804" s="194" t="str">
        <f>IF(C804="","",MAXIFS(COMPRAS!$T$5:$T1000,COMPRAS!$E$5:$E1000,B804))</f>
        <v/>
      </c>
      <c r="K804" s="194">
        <f t="shared" si="5"/>
        <v>0</v>
      </c>
      <c r="L804" s="194" t="str">
        <f t="shared" si="6"/>
        <v/>
      </c>
      <c r="M804" s="304" t="str">
        <f t="shared" si="7"/>
        <v/>
      </c>
      <c r="N804" s="194">
        <f t="shared" si="8"/>
        <v>0</v>
      </c>
      <c r="O804" s="194">
        <f t="shared" si="9"/>
        <v>0</v>
      </c>
    </row>
    <row r="805">
      <c r="C805" s="189" t="str">
        <f t="array" ref="C805">IF(B805="","",XLOOKUP(B805,DATOS!D806:D1000,DATOS!C806:C1000,0,0,1))</f>
        <v/>
      </c>
      <c r="D805" s="189" t="str">
        <f>IF(B805="","", SUMIFS(COMPRAS!$G$5:$G1000,COMPRAS!$E$5:$E1000,B805))</f>
        <v/>
      </c>
      <c r="E805" s="189" t="str">
        <f>IF(C805="","", SUMIFS(VENTAS!$F$5:$F1000,VENTAS!$D$5:$D1000,B805))</f>
        <v/>
      </c>
      <c r="F805" s="189" t="str">
        <f t="shared" si="3"/>
        <v/>
      </c>
      <c r="G805" s="189" t="str">
        <f>IF(B805="","",COUNTIFS(COMPRAS!$E$5:$E1000,B805))</f>
        <v/>
      </c>
      <c r="H805" s="304"/>
      <c r="I805" s="194" t="str">
        <f>IFERROR(IF(B805="","",AVERAGEIFS(VENTAS!$G$5:$G1000,VENTAS!$D$5:$D1000,B805)),0)</f>
        <v/>
      </c>
      <c r="J805" s="194" t="str">
        <f>IF(C805="","",MAXIFS(COMPRAS!$T$5:$T1000,COMPRAS!$E$5:$E1000,B805))</f>
        <v/>
      </c>
      <c r="K805" s="194">
        <f t="shared" si="5"/>
        <v>0</v>
      </c>
      <c r="L805" s="194" t="str">
        <f t="shared" si="6"/>
        <v/>
      </c>
      <c r="M805" s="304" t="str">
        <f t="shared" si="7"/>
        <v/>
      </c>
      <c r="N805" s="194">
        <f t="shared" si="8"/>
        <v>0</v>
      </c>
      <c r="O805" s="194">
        <f t="shared" si="9"/>
        <v>0</v>
      </c>
    </row>
    <row r="806">
      <c r="C806" s="189" t="str">
        <f t="array" ref="C806">IF(B806="","",XLOOKUP(B806,DATOS!D807:D1000,DATOS!C807:C1000,0,0,1))</f>
        <v/>
      </c>
      <c r="D806" s="189" t="str">
        <f>IF(B806="","", SUMIFS(COMPRAS!$G$5:$G1000,COMPRAS!$E$5:$E1000,B806))</f>
        <v/>
      </c>
      <c r="E806" s="189" t="str">
        <f>IF(C806="","", SUMIFS(VENTAS!$F$5:$F1000,VENTAS!$D$5:$D1000,B806))</f>
        <v/>
      </c>
      <c r="F806" s="189" t="str">
        <f t="shared" si="3"/>
        <v/>
      </c>
      <c r="G806" s="189" t="str">
        <f>IF(B806="","",COUNTIFS(COMPRAS!$E$5:$E1000,B806))</f>
        <v/>
      </c>
      <c r="H806" s="304"/>
      <c r="I806" s="194" t="str">
        <f>IFERROR(IF(B806="","",AVERAGEIFS(VENTAS!$G$5:$G1000,VENTAS!$D$5:$D1000,B806)),0)</f>
        <v/>
      </c>
      <c r="J806" s="194" t="str">
        <f>IF(C806="","",MAXIFS(COMPRAS!$T$5:$T1000,COMPRAS!$E$5:$E1000,B806))</f>
        <v/>
      </c>
      <c r="K806" s="194">
        <f t="shared" si="5"/>
        <v>0</v>
      </c>
      <c r="L806" s="194" t="str">
        <f t="shared" si="6"/>
        <v/>
      </c>
      <c r="M806" s="304" t="str">
        <f t="shared" si="7"/>
        <v/>
      </c>
      <c r="N806" s="194">
        <f t="shared" si="8"/>
        <v>0</v>
      </c>
      <c r="O806" s="194">
        <f t="shared" si="9"/>
        <v>0</v>
      </c>
    </row>
    <row r="807">
      <c r="C807" s="189" t="str">
        <f t="array" ref="C807">IF(B807="","",XLOOKUP(B807,DATOS!D808:D1000,DATOS!C808:C1000,0,0,1))</f>
        <v/>
      </c>
      <c r="D807" s="189" t="str">
        <f>IF(B807="","", SUMIFS(COMPRAS!$G$5:$G1000,COMPRAS!$E$5:$E1000,B807))</f>
        <v/>
      </c>
      <c r="E807" s="189" t="str">
        <f>IF(C807="","", SUMIFS(VENTAS!$F$5:$F1000,VENTAS!$D$5:$D1000,B807))</f>
        <v/>
      </c>
      <c r="F807" s="189" t="str">
        <f t="shared" si="3"/>
        <v/>
      </c>
      <c r="G807" s="189" t="str">
        <f>IF(B807="","",COUNTIFS(COMPRAS!$E$5:$E1000,B807))</f>
        <v/>
      </c>
      <c r="H807" s="304"/>
      <c r="I807" s="194" t="str">
        <f>IFERROR(IF(B807="","",AVERAGEIFS(VENTAS!$G$5:$G1000,VENTAS!$D$5:$D1000,B807)),0)</f>
        <v/>
      </c>
      <c r="J807" s="194" t="str">
        <f>IF(C807="","",MAXIFS(COMPRAS!$T$5:$T1000,COMPRAS!$E$5:$E1000,B807))</f>
        <v/>
      </c>
      <c r="K807" s="194">
        <f t="shared" si="5"/>
        <v>0</v>
      </c>
      <c r="L807" s="194" t="str">
        <f t="shared" si="6"/>
        <v/>
      </c>
      <c r="M807" s="304" t="str">
        <f t="shared" si="7"/>
        <v/>
      </c>
      <c r="N807" s="194">
        <f t="shared" si="8"/>
        <v>0</v>
      </c>
      <c r="O807" s="194">
        <f t="shared" si="9"/>
        <v>0</v>
      </c>
    </row>
    <row r="808">
      <c r="C808" s="189" t="str">
        <f t="array" ref="C808">IF(B808="","",XLOOKUP(B808,DATOS!D809:D1000,DATOS!C809:C1000,0,0,1))</f>
        <v/>
      </c>
      <c r="D808" s="189" t="str">
        <f>IF(B808="","", SUMIFS(COMPRAS!$G$5:$G1000,COMPRAS!$E$5:$E1000,B808))</f>
        <v/>
      </c>
      <c r="E808" s="189" t="str">
        <f>IF(C808="","", SUMIFS(VENTAS!$F$5:$F1000,VENTAS!$D$5:$D1000,B808))</f>
        <v/>
      </c>
      <c r="F808" s="189" t="str">
        <f t="shared" si="3"/>
        <v/>
      </c>
      <c r="G808" s="189" t="str">
        <f>IF(B808="","",COUNTIFS(COMPRAS!$E$5:$E1000,B808))</f>
        <v/>
      </c>
      <c r="H808" s="304"/>
      <c r="I808" s="194" t="str">
        <f>IFERROR(IF(B808="","",AVERAGEIFS(VENTAS!$G$5:$G1000,VENTAS!$D$5:$D1000,B808)),0)</f>
        <v/>
      </c>
      <c r="J808" s="194" t="str">
        <f>IF(C808="","",MAXIFS(COMPRAS!$T$5:$T1000,COMPRAS!$E$5:$E1000,B808))</f>
        <v/>
      </c>
      <c r="K808" s="194">
        <f t="shared" si="5"/>
        <v>0</v>
      </c>
      <c r="L808" s="194" t="str">
        <f t="shared" si="6"/>
        <v/>
      </c>
      <c r="M808" s="304" t="str">
        <f t="shared" si="7"/>
        <v/>
      </c>
      <c r="N808" s="194">
        <f t="shared" si="8"/>
        <v>0</v>
      </c>
      <c r="O808" s="194">
        <f t="shared" si="9"/>
        <v>0</v>
      </c>
    </row>
    <row r="809">
      <c r="C809" s="189" t="str">
        <f t="array" ref="C809">IF(B809="","",XLOOKUP(B809,DATOS!D810:D1000,DATOS!C810:C1000,0,0,1))</f>
        <v/>
      </c>
      <c r="D809" s="189" t="str">
        <f>IF(B809="","", SUMIFS(COMPRAS!$G$5:$G1000,COMPRAS!$E$5:$E1000,B809))</f>
        <v/>
      </c>
      <c r="E809" s="189" t="str">
        <f>IF(C809="","", SUMIFS(VENTAS!$F$5:$F1000,VENTAS!$D$5:$D1000,B809))</f>
        <v/>
      </c>
      <c r="F809" s="189" t="str">
        <f t="shared" si="3"/>
        <v/>
      </c>
      <c r="G809" s="189" t="str">
        <f>IF(B809="","",COUNTIFS(COMPRAS!$E$5:$E1000,B809))</f>
        <v/>
      </c>
      <c r="H809" s="304"/>
      <c r="I809" s="194" t="str">
        <f>IFERROR(IF(B809="","",AVERAGEIFS(VENTAS!$G$5:$G1000,VENTAS!$D$5:$D1000,B809)),0)</f>
        <v/>
      </c>
      <c r="J809" s="194" t="str">
        <f>IF(C809="","",MAXIFS(COMPRAS!$T$5:$T1000,COMPRAS!$E$5:$E1000,B809))</f>
        <v/>
      </c>
      <c r="K809" s="194">
        <f t="shared" si="5"/>
        <v>0</v>
      </c>
      <c r="L809" s="194" t="str">
        <f t="shared" si="6"/>
        <v/>
      </c>
      <c r="M809" s="304" t="str">
        <f t="shared" si="7"/>
        <v/>
      </c>
      <c r="N809" s="194">
        <f t="shared" si="8"/>
        <v>0</v>
      </c>
      <c r="O809" s="194">
        <f t="shared" si="9"/>
        <v>0</v>
      </c>
    </row>
    <row r="810">
      <c r="C810" s="189" t="str">
        <f t="array" ref="C810">IF(B810="","",XLOOKUP(B810,DATOS!D811:D1000,DATOS!C811:C1000,0,0,1))</f>
        <v/>
      </c>
      <c r="D810" s="189" t="str">
        <f>IF(B810="","", SUMIFS(COMPRAS!$G$5:$G1000,COMPRAS!$E$5:$E1000,B810))</f>
        <v/>
      </c>
      <c r="E810" s="189" t="str">
        <f>IF(C810="","", SUMIFS(VENTAS!$F$5:$F1000,VENTAS!$D$5:$D1000,B810))</f>
        <v/>
      </c>
      <c r="F810" s="189" t="str">
        <f t="shared" si="3"/>
        <v/>
      </c>
      <c r="G810" s="189" t="str">
        <f>IF(B810="","",COUNTIFS(COMPRAS!$E$5:$E1000,B810))</f>
        <v/>
      </c>
      <c r="H810" s="304"/>
      <c r="I810" s="194" t="str">
        <f>IFERROR(IF(B810="","",AVERAGEIFS(VENTAS!$G$5:$G1000,VENTAS!$D$5:$D1000,B810)),0)</f>
        <v/>
      </c>
      <c r="J810" s="194" t="str">
        <f>IF(C810="","",MAXIFS(COMPRAS!$T$5:$T1000,COMPRAS!$E$5:$E1000,B810))</f>
        <v/>
      </c>
      <c r="K810" s="194">
        <f t="shared" si="5"/>
        <v>0</v>
      </c>
      <c r="L810" s="194" t="str">
        <f t="shared" si="6"/>
        <v/>
      </c>
      <c r="M810" s="304" t="str">
        <f t="shared" si="7"/>
        <v/>
      </c>
      <c r="N810" s="194">
        <f t="shared" si="8"/>
        <v>0</v>
      </c>
      <c r="O810" s="194">
        <f t="shared" si="9"/>
        <v>0</v>
      </c>
    </row>
    <row r="811">
      <c r="C811" s="189" t="str">
        <f t="array" ref="C811">IF(B811="","",XLOOKUP(B811,DATOS!D812:D1000,DATOS!C812:C1000,0,0,1))</f>
        <v/>
      </c>
      <c r="D811" s="189" t="str">
        <f>IF(B811="","", SUMIFS(COMPRAS!$G$5:$G1000,COMPRAS!$E$5:$E1000,B811))</f>
        <v/>
      </c>
      <c r="E811" s="189" t="str">
        <f>IF(C811="","", SUMIFS(VENTAS!$F$5:$F1000,VENTAS!$D$5:$D1000,B811))</f>
        <v/>
      </c>
      <c r="F811" s="189" t="str">
        <f t="shared" si="3"/>
        <v/>
      </c>
      <c r="G811" s="189" t="str">
        <f>IF(B811="","",COUNTIFS(COMPRAS!$E$5:$E1000,B811))</f>
        <v/>
      </c>
      <c r="H811" s="304"/>
      <c r="I811" s="194" t="str">
        <f>IFERROR(IF(B811="","",AVERAGEIFS(VENTAS!$G$5:$G1000,VENTAS!$D$5:$D1000,B811)),0)</f>
        <v/>
      </c>
      <c r="J811" s="194" t="str">
        <f>IF(C811="","",MAXIFS(COMPRAS!$T$5:$T1000,COMPRAS!$E$5:$E1000,B811))</f>
        <v/>
      </c>
      <c r="K811" s="194">
        <f t="shared" si="5"/>
        <v>0</v>
      </c>
      <c r="L811" s="194" t="str">
        <f t="shared" si="6"/>
        <v/>
      </c>
      <c r="M811" s="304" t="str">
        <f t="shared" si="7"/>
        <v/>
      </c>
      <c r="N811" s="194">
        <f t="shared" si="8"/>
        <v>0</v>
      </c>
      <c r="O811" s="194">
        <f t="shared" si="9"/>
        <v>0</v>
      </c>
    </row>
    <row r="812">
      <c r="C812" s="189" t="str">
        <f t="array" ref="C812">IF(B812="","",XLOOKUP(B812,DATOS!D813:D1000,DATOS!C813:C1000,0,0,1))</f>
        <v/>
      </c>
      <c r="D812" s="189" t="str">
        <f>IF(B812="","", SUMIFS(COMPRAS!$G$5:$G1000,COMPRAS!$E$5:$E1000,B812))</f>
        <v/>
      </c>
      <c r="E812" s="189" t="str">
        <f>IF(C812="","", SUMIFS(VENTAS!$F$5:$F1000,VENTAS!$D$5:$D1000,B812))</f>
        <v/>
      </c>
      <c r="F812" s="189" t="str">
        <f t="shared" si="3"/>
        <v/>
      </c>
      <c r="G812" s="189" t="str">
        <f>IF(B812="","",COUNTIFS(COMPRAS!$E$5:$E1000,B812))</f>
        <v/>
      </c>
      <c r="H812" s="304"/>
      <c r="I812" s="194" t="str">
        <f>IFERROR(IF(B812="","",AVERAGEIFS(VENTAS!$G$5:$G1000,VENTAS!$D$5:$D1000,B812)),0)</f>
        <v/>
      </c>
      <c r="J812" s="194" t="str">
        <f>IF(C812="","",MAXIFS(COMPRAS!$T$5:$T1000,COMPRAS!$E$5:$E1000,B812))</f>
        <v/>
      </c>
      <c r="K812" s="194">
        <f t="shared" si="5"/>
        <v>0</v>
      </c>
      <c r="L812" s="194" t="str">
        <f t="shared" si="6"/>
        <v/>
      </c>
      <c r="M812" s="304" t="str">
        <f t="shared" si="7"/>
        <v/>
      </c>
      <c r="N812" s="194">
        <f t="shared" si="8"/>
        <v>0</v>
      </c>
      <c r="O812" s="194">
        <f t="shared" si="9"/>
        <v>0</v>
      </c>
    </row>
    <row r="813">
      <c r="C813" s="189" t="str">
        <f t="array" ref="C813">IF(B813="","",XLOOKUP(B813,DATOS!D814:D1000,DATOS!C814:C1000,0,0,1))</f>
        <v/>
      </c>
      <c r="D813" s="189" t="str">
        <f>IF(B813="","", SUMIFS(COMPRAS!$G$5:$G1000,COMPRAS!$E$5:$E1000,B813))</f>
        <v/>
      </c>
      <c r="E813" s="189" t="str">
        <f>IF(C813="","", SUMIFS(VENTAS!$F$5:$F1000,VENTAS!$D$5:$D1000,B813))</f>
        <v/>
      </c>
      <c r="F813" s="189" t="str">
        <f t="shared" si="3"/>
        <v/>
      </c>
      <c r="G813" s="189" t="str">
        <f>IF(B813="","",COUNTIFS(COMPRAS!$E$5:$E1000,B813))</f>
        <v/>
      </c>
      <c r="H813" s="304"/>
      <c r="I813" s="194" t="str">
        <f>IFERROR(IF(B813="","",AVERAGEIFS(VENTAS!$G$5:$G1000,VENTAS!$D$5:$D1000,B813)),0)</f>
        <v/>
      </c>
      <c r="J813" s="194" t="str">
        <f>IF(C813="","",MAXIFS(COMPRAS!$T$5:$T1000,COMPRAS!$E$5:$E1000,B813))</f>
        <v/>
      </c>
      <c r="K813" s="194">
        <f t="shared" si="5"/>
        <v>0</v>
      </c>
      <c r="L813" s="194" t="str">
        <f t="shared" si="6"/>
        <v/>
      </c>
      <c r="M813" s="304" t="str">
        <f t="shared" si="7"/>
        <v/>
      </c>
      <c r="N813" s="194">
        <f t="shared" si="8"/>
        <v>0</v>
      </c>
      <c r="O813" s="194">
        <f t="shared" si="9"/>
        <v>0</v>
      </c>
    </row>
    <row r="814">
      <c r="C814" s="189" t="str">
        <f t="array" ref="C814">IF(B814="","",XLOOKUP(B814,DATOS!D815:D1000,DATOS!C815:C1000,0,0,1))</f>
        <v/>
      </c>
      <c r="D814" s="189" t="str">
        <f>IF(B814="","", SUMIFS(COMPRAS!$G$5:$G1000,COMPRAS!$E$5:$E1000,B814))</f>
        <v/>
      </c>
      <c r="E814" s="189" t="str">
        <f>IF(C814="","", SUMIFS(VENTAS!$F$5:$F1000,VENTAS!$D$5:$D1000,B814))</f>
        <v/>
      </c>
      <c r="F814" s="189" t="str">
        <f t="shared" si="3"/>
        <v/>
      </c>
      <c r="G814" s="189" t="str">
        <f>IF(B814="","",COUNTIFS(COMPRAS!$E$5:$E1000,B814))</f>
        <v/>
      </c>
      <c r="H814" s="304"/>
      <c r="I814" s="194" t="str">
        <f>IFERROR(IF(B814="","",AVERAGEIFS(VENTAS!$G$5:$G1000,VENTAS!$D$5:$D1000,B814)),0)</f>
        <v/>
      </c>
      <c r="J814" s="194" t="str">
        <f>IF(C814="","",MAXIFS(COMPRAS!$T$5:$T1000,COMPRAS!$E$5:$E1000,B814))</f>
        <v/>
      </c>
      <c r="K814" s="194">
        <f t="shared" si="5"/>
        <v>0</v>
      </c>
      <c r="L814" s="194" t="str">
        <f t="shared" si="6"/>
        <v/>
      </c>
      <c r="M814" s="304" t="str">
        <f t="shared" si="7"/>
        <v/>
      </c>
      <c r="N814" s="194">
        <f t="shared" si="8"/>
        <v>0</v>
      </c>
      <c r="O814" s="194">
        <f t="shared" si="9"/>
        <v>0</v>
      </c>
    </row>
    <row r="815">
      <c r="C815" s="189" t="str">
        <f t="array" ref="C815">IF(B815="","",XLOOKUP(B815,DATOS!D816:D1000,DATOS!C816:C1000,0,0,1))</f>
        <v/>
      </c>
      <c r="D815" s="189" t="str">
        <f>IF(B815="","", SUMIFS(COMPRAS!$G$5:$G1000,COMPRAS!$E$5:$E1000,B815))</f>
        <v/>
      </c>
      <c r="E815" s="189" t="str">
        <f>IF(C815="","", SUMIFS(VENTAS!$F$5:$F1000,VENTAS!$D$5:$D1000,B815))</f>
        <v/>
      </c>
      <c r="F815" s="189" t="str">
        <f t="shared" si="3"/>
        <v/>
      </c>
      <c r="G815" s="189" t="str">
        <f>IF(B815="","",COUNTIFS(COMPRAS!$E$5:$E1000,B815))</f>
        <v/>
      </c>
      <c r="H815" s="304"/>
      <c r="I815" s="194" t="str">
        <f>IFERROR(IF(B815="","",AVERAGEIFS(VENTAS!$G$5:$G1000,VENTAS!$D$5:$D1000,B815)),0)</f>
        <v/>
      </c>
      <c r="J815" s="194" t="str">
        <f>IF(C815="","",MAXIFS(COMPRAS!$T$5:$T1000,COMPRAS!$E$5:$E1000,B815))</f>
        <v/>
      </c>
      <c r="K815" s="194">
        <f t="shared" si="5"/>
        <v>0</v>
      </c>
      <c r="L815" s="194" t="str">
        <f t="shared" si="6"/>
        <v/>
      </c>
      <c r="M815" s="304" t="str">
        <f t="shared" si="7"/>
        <v/>
      </c>
      <c r="N815" s="194">
        <f t="shared" si="8"/>
        <v>0</v>
      </c>
      <c r="O815" s="194">
        <f t="shared" si="9"/>
        <v>0</v>
      </c>
    </row>
    <row r="816">
      <c r="C816" s="189" t="str">
        <f t="array" ref="C816">IF(B816="","",XLOOKUP(B816,DATOS!D817:D1000,DATOS!C817:C1000,0,0,1))</f>
        <v/>
      </c>
      <c r="D816" s="189" t="str">
        <f>IF(B816="","", SUMIFS(COMPRAS!$G$5:$G1000,COMPRAS!$E$5:$E1000,B816))</f>
        <v/>
      </c>
      <c r="E816" s="189" t="str">
        <f>IF(C816="","", SUMIFS(VENTAS!$F$5:$F1000,VENTAS!$D$5:$D1000,B816))</f>
        <v/>
      </c>
      <c r="F816" s="189" t="str">
        <f t="shared" si="3"/>
        <v/>
      </c>
      <c r="G816" s="189" t="str">
        <f>IF(B816="","",COUNTIFS(COMPRAS!$E$5:$E1000,B816))</f>
        <v/>
      </c>
      <c r="H816" s="304"/>
      <c r="I816" s="194" t="str">
        <f>IFERROR(IF(B816="","",AVERAGEIFS(VENTAS!$G$5:$G1000,VENTAS!$D$5:$D1000,B816)),0)</f>
        <v/>
      </c>
      <c r="J816" s="194" t="str">
        <f>IF(C816="","",MAXIFS(COMPRAS!$T$5:$T1000,COMPRAS!$E$5:$E1000,B816))</f>
        <v/>
      </c>
      <c r="K816" s="194">
        <f t="shared" si="5"/>
        <v>0</v>
      </c>
      <c r="L816" s="194" t="str">
        <f t="shared" si="6"/>
        <v/>
      </c>
      <c r="M816" s="304" t="str">
        <f t="shared" si="7"/>
        <v/>
      </c>
      <c r="N816" s="194">
        <f t="shared" si="8"/>
        <v>0</v>
      </c>
      <c r="O816" s="194">
        <f t="shared" si="9"/>
        <v>0</v>
      </c>
    </row>
    <row r="817">
      <c r="C817" s="189" t="str">
        <f t="array" ref="C817">IF(B817="","",XLOOKUP(B817,DATOS!D818:D1000,DATOS!C818:C1000,0,0,1))</f>
        <v/>
      </c>
      <c r="D817" s="189" t="str">
        <f>IF(B817="","", SUMIFS(COMPRAS!$G$5:$G1000,COMPRAS!$E$5:$E1000,B817))</f>
        <v/>
      </c>
      <c r="E817" s="189" t="str">
        <f>IF(C817="","", SUMIFS(VENTAS!$F$5:$F1000,VENTAS!$D$5:$D1000,B817))</f>
        <v/>
      </c>
      <c r="F817" s="189" t="str">
        <f t="shared" si="3"/>
        <v/>
      </c>
      <c r="G817" s="189" t="str">
        <f>IF(B817="","",COUNTIFS(COMPRAS!$E$5:$E1000,B817))</f>
        <v/>
      </c>
      <c r="H817" s="304"/>
      <c r="I817" s="194" t="str">
        <f>IFERROR(IF(B817="","",AVERAGEIFS(VENTAS!$G$5:$G1000,VENTAS!$D$5:$D1000,B817)),0)</f>
        <v/>
      </c>
      <c r="J817" s="194" t="str">
        <f>IF(C817="","",MAXIFS(COMPRAS!$T$5:$T1000,COMPRAS!$E$5:$E1000,B817))</f>
        <v/>
      </c>
      <c r="K817" s="194">
        <f t="shared" si="5"/>
        <v>0</v>
      </c>
      <c r="L817" s="194" t="str">
        <f t="shared" si="6"/>
        <v/>
      </c>
      <c r="M817" s="304" t="str">
        <f t="shared" si="7"/>
        <v/>
      </c>
      <c r="N817" s="194">
        <f t="shared" si="8"/>
        <v>0</v>
      </c>
      <c r="O817" s="194">
        <f t="shared" si="9"/>
        <v>0</v>
      </c>
    </row>
    <row r="818">
      <c r="C818" s="189" t="str">
        <f t="array" ref="C818">IF(B818="","",XLOOKUP(B818,DATOS!D819:D1000,DATOS!C819:C1000,0,0,1))</f>
        <v/>
      </c>
      <c r="D818" s="189" t="str">
        <f>IF(B818="","", SUMIFS(COMPRAS!$G$5:$G1000,COMPRAS!$E$5:$E1000,B818))</f>
        <v/>
      </c>
      <c r="E818" s="189" t="str">
        <f>IF(C818="","", SUMIFS(VENTAS!$F$5:$F1000,VENTAS!$D$5:$D1000,B818))</f>
        <v/>
      </c>
      <c r="F818" s="189" t="str">
        <f t="shared" si="3"/>
        <v/>
      </c>
      <c r="G818" s="189" t="str">
        <f>IF(B818="","",COUNTIFS(COMPRAS!$E$5:$E1000,B818))</f>
        <v/>
      </c>
      <c r="H818" s="304"/>
      <c r="I818" s="194" t="str">
        <f>IFERROR(IF(B818="","",AVERAGEIFS(VENTAS!$G$5:$G1000,VENTAS!$D$5:$D1000,B818)),0)</f>
        <v/>
      </c>
      <c r="J818" s="194" t="str">
        <f>IF(C818="","",MAXIFS(COMPRAS!$T$5:$T1000,COMPRAS!$E$5:$E1000,B818))</f>
        <v/>
      </c>
      <c r="K818" s="194">
        <f t="shared" si="5"/>
        <v>0</v>
      </c>
      <c r="L818" s="194" t="str">
        <f t="shared" si="6"/>
        <v/>
      </c>
      <c r="M818" s="304" t="str">
        <f t="shared" si="7"/>
        <v/>
      </c>
      <c r="N818" s="194">
        <f t="shared" si="8"/>
        <v>0</v>
      </c>
      <c r="O818" s="194">
        <f t="shared" si="9"/>
        <v>0</v>
      </c>
    </row>
    <row r="819">
      <c r="C819" s="189" t="str">
        <f t="array" ref="C819">IF(B819="","",XLOOKUP(B819,DATOS!D820:D1000,DATOS!C820:C1000,0,0,1))</f>
        <v/>
      </c>
      <c r="D819" s="189" t="str">
        <f>IF(B819="","", SUMIFS(COMPRAS!$G$5:$G1000,COMPRAS!$E$5:$E1000,B819))</f>
        <v/>
      </c>
      <c r="E819" s="189" t="str">
        <f>IF(C819="","", SUMIFS(VENTAS!$F$5:$F1000,VENTAS!$D$5:$D1000,B819))</f>
        <v/>
      </c>
      <c r="F819" s="189" t="str">
        <f t="shared" si="3"/>
        <v/>
      </c>
      <c r="G819" s="189" t="str">
        <f>IF(B819="","",COUNTIFS(COMPRAS!$E$5:$E1000,B819))</f>
        <v/>
      </c>
      <c r="H819" s="304"/>
      <c r="I819" s="194" t="str">
        <f>IFERROR(IF(B819="","",AVERAGEIFS(VENTAS!$G$5:$G1000,VENTAS!$D$5:$D1000,B819)),0)</f>
        <v/>
      </c>
      <c r="J819" s="194" t="str">
        <f>IF(C819="","",MAXIFS(COMPRAS!$T$5:$T1000,COMPRAS!$E$5:$E1000,B819))</f>
        <v/>
      </c>
      <c r="K819" s="194">
        <f t="shared" si="5"/>
        <v>0</v>
      </c>
      <c r="L819" s="194" t="str">
        <f t="shared" si="6"/>
        <v/>
      </c>
      <c r="M819" s="304" t="str">
        <f t="shared" si="7"/>
        <v/>
      </c>
      <c r="N819" s="194">
        <f t="shared" si="8"/>
        <v>0</v>
      </c>
      <c r="O819" s="194">
        <f t="shared" si="9"/>
        <v>0</v>
      </c>
    </row>
    <row r="820">
      <c r="C820" s="189" t="str">
        <f t="array" ref="C820">IF(B820="","",XLOOKUP(B820,DATOS!D821:D1000,DATOS!C821:C1000,0,0,1))</f>
        <v/>
      </c>
      <c r="D820" s="189" t="str">
        <f>IF(B820="","", SUMIFS(COMPRAS!$G$5:$G1000,COMPRAS!$E$5:$E1000,B820))</f>
        <v/>
      </c>
      <c r="E820" s="189" t="str">
        <f>IF(C820="","", SUMIFS(VENTAS!$F$5:$F1000,VENTAS!$D$5:$D1000,B820))</f>
        <v/>
      </c>
      <c r="F820" s="189" t="str">
        <f t="shared" si="3"/>
        <v/>
      </c>
      <c r="G820" s="189" t="str">
        <f>IF(B820="","",COUNTIFS(COMPRAS!$E$5:$E1000,B820))</f>
        <v/>
      </c>
      <c r="H820" s="304"/>
      <c r="I820" s="194" t="str">
        <f>IFERROR(IF(B820="","",AVERAGEIFS(VENTAS!$G$5:$G1000,VENTAS!$D$5:$D1000,B820)),0)</f>
        <v/>
      </c>
      <c r="J820" s="194" t="str">
        <f>IF(C820="","",MAXIFS(COMPRAS!$T$5:$T1000,COMPRAS!$E$5:$E1000,B820))</f>
        <v/>
      </c>
      <c r="K820" s="194">
        <f t="shared" si="5"/>
        <v>0</v>
      </c>
      <c r="L820" s="194" t="str">
        <f t="shared" si="6"/>
        <v/>
      </c>
      <c r="M820" s="304" t="str">
        <f t="shared" si="7"/>
        <v/>
      </c>
      <c r="N820" s="194">
        <f t="shared" si="8"/>
        <v>0</v>
      </c>
      <c r="O820" s="194">
        <f t="shared" si="9"/>
        <v>0</v>
      </c>
    </row>
    <row r="821">
      <c r="C821" s="189" t="str">
        <f t="array" ref="C821">IF(B821="","",XLOOKUP(B821,DATOS!D822:D1000,DATOS!C822:C1000,0,0,1))</f>
        <v/>
      </c>
      <c r="D821" s="189" t="str">
        <f>IF(B821="","", SUMIFS(COMPRAS!$G$5:$G1000,COMPRAS!$E$5:$E1000,B821))</f>
        <v/>
      </c>
      <c r="E821" s="189" t="str">
        <f>IF(C821="","", SUMIFS(VENTAS!$F$5:$F1000,VENTAS!$D$5:$D1000,B821))</f>
        <v/>
      </c>
      <c r="F821" s="189" t="str">
        <f t="shared" si="3"/>
        <v/>
      </c>
      <c r="G821" s="189" t="str">
        <f>IF(B821="","",COUNTIFS(COMPRAS!$E$5:$E1000,B821))</f>
        <v/>
      </c>
      <c r="H821" s="304"/>
      <c r="I821" s="194" t="str">
        <f>IFERROR(IF(B821="","",AVERAGEIFS(VENTAS!$G$5:$G1000,VENTAS!$D$5:$D1000,B821)),0)</f>
        <v/>
      </c>
      <c r="J821" s="194" t="str">
        <f>IF(C821="","",MAXIFS(COMPRAS!$T$5:$T1000,COMPRAS!$E$5:$E1000,B821))</f>
        <v/>
      </c>
      <c r="K821" s="194">
        <f t="shared" si="5"/>
        <v>0</v>
      </c>
      <c r="L821" s="194" t="str">
        <f t="shared" si="6"/>
        <v/>
      </c>
      <c r="M821" s="304" t="str">
        <f t="shared" si="7"/>
        <v/>
      </c>
      <c r="N821" s="194">
        <f t="shared" si="8"/>
        <v>0</v>
      </c>
      <c r="O821" s="194">
        <f t="shared" si="9"/>
        <v>0</v>
      </c>
    </row>
    <row r="822">
      <c r="C822" s="189" t="str">
        <f t="array" ref="C822">IF(B822="","",XLOOKUP(B822,DATOS!D823:D1000,DATOS!C823:C1000,0,0,1))</f>
        <v/>
      </c>
      <c r="D822" s="189" t="str">
        <f>IF(B822="","", SUMIFS(COMPRAS!$G$5:$G1000,COMPRAS!$E$5:$E1000,B822))</f>
        <v/>
      </c>
      <c r="E822" s="189" t="str">
        <f>IF(C822="","", SUMIFS(VENTAS!$F$5:$F1000,VENTAS!$D$5:$D1000,B822))</f>
        <v/>
      </c>
      <c r="F822" s="189" t="str">
        <f t="shared" si="3"/>
        <v/>
      </c>
      <c r="G822" s="189" t="str">
        <f>IF(B822="","",COUNTIFS(COMPRAS!$E$5:$E1000,B822))</f>
        <v/>
      </c>
      <c r="H822" s="304"/>
      <c r="I822" s="194" t="str">
        <f>IFERROR(IF(B822="","",AVERAGEIFS(VENTAS!$G$5:$G1000,VENTAS!$D$5:$D1000,B822)),0)</f>
        <v/>
      </c>
      <c r="J822" s="194" t="str">
        <f>IF(C822="","",MAXIFS(COMPRAS!$T$5:$T1000,COMPRAS!$E$5:$E1000,B822))</f>
        <v/>
      </c>
      <c r="K822" s="194">
        <f t="shared" si="5"/>
        <v>0</v>
      </c>
      <c r="L822" s="194" t="str">
        <f t="shared" si="6"/>
        <v/>
      </c>
      <c r="M822" s="304" t="str">
        <f t="shared" si="7"/>
        <v/>
      </c>
      <c r="N822" s="194">
        <f t="shared" si="8"/>
        <v>0</v>
      </c>
      <c r="O822" s="194">
        <f t="shared" si="9"/>
        <v>0</v>
      </c>
    </row>
    <row r="823">
      <c r="C823" s="189" t="str">
        <f t="array" ref="C823">IF(B823="","",XLOOKUP(B823,DATOS!D824:D1000,DATOS!C824:C1000,0,0,1))</f>
        <v/>
      </c>
      <c r="D823" s="189" t="str">
        <f>IF(B823="","", SUMIFS(COMPRAS!$G$5:$G1000,COMPRAS!$E$5:$E1000,B823))</f>
        <v/>
      </c>
      <c r="E823" s="189" t="str">
        <f>IF(C823="","", SUMIFS(VENTAS!$F$5:$F1000,VENTAS!$D$5:$D1000,B823))</f>
        <v/>
      </c>
      <c r="F823" s="189" t="str">
        <f t="shared" si="3"/>
        <v/>
      </c>
      <c r="G823" s="189" t="str">
        <f>IF(B823="","",COUNTIFS(COMPRAS!$E$5:$E1000,B823))</f>
        <v/>
      </c>
      <c r="H823" s="304"/>
      <c r="I823" s="194" t="str">
        <f>IFERROR(IF(B823="","",AVERAGEIFS(VENTAS!$G$5:$G1000,VENTAS!$D$5:$D1000,B823)),0)</f>
        <v/>
      </c>
      <c r="J823" s="194" t="str">
        <f>IF(C823="","",MAXIFS(COMPRAS!$T$5:$T1000,COMPRAS!$E$5:$E1000,B823))</f>
        <v/>
      </c>
      <c r="K823" s="194">
        <f t="shared" si="5"/>
        <v>0</v>
      </c>
      <c r="L823" s="194" t="str">
        <f t="shared" si="6"/>
        <v/>
      </c>
      <c r="M823" s="304" t="str">
        <f t="shared" si="7"/>
        <v/>
      </c>
      <c r="N823" s="194">
        <f t="shared" si="8"/>
        <v>0</v>
      </c>
      <c r="O823" s="194">
        <f t="shared" si="9"/>
        <v>0</v>
      </c>
    </row>
    <row r="824">
      <c r="C824" s="189" t="str">
        <f t="array" ref="C824">IF(B824="","",XLOOKUP(B824,DATOS!D825:D1000,DATOS!C825:C1000,0,0,1))</f>
        <v/>
      </c>
      <c r="D824" s="189" t="str">
        <f>IF(B824="","", SUMIFS(COMPRAS!$G$5:$G1000,COMPRAS!$E$5:$E1000,B824))</f>
        <v/>
      </c>
      <c r="E824" s="189" t="str">
        <f>IF(C824="","", SUMIFS(VENTAS!$F$5:$F1000,VENTAS!$D$5:$D1000,B824))</f>
        <v/>
      </c>
      <c r="F824" s="189" t="str">
        <f t="shared" si="3"/>
        <v/>
      </c>
      <c r="G824" s="189" t="str">
        <f>IF(B824="","",COUNTIFS(COMPRAS!$E$5:$E1000,B824))</f>
        <v/>
      </c>
      <c r="H824" s="304"/>
      <c r="I824" s="194" t="str">
        <f>IFERROR(IF(B824="","",AVERAGEIFS(VENTAS!$G$5:$G1000,VENTAS!$D$5:$D1000,B824)),0)</f>
        <v/>
      </c>
      <c r="J824" s="194" t="str">
        <f>IF(C824="","",MAXIFS(COMPRAS!$T$5:$T1000,COMPRAS!$E$5:$E1000,B824))</f>
        <v/>
      </c>
      <c r="K824" s="194">
        <f t="shared" si="5"/>
        <v>0</v>
      </c>
      <c r="L824" s="194" t="str">
        <f t="shared" si="6"/>
        <v/>
      </c>
      <c r="M824" s="304" t="str">
        <f t="shared" si="7"/>
        <v/>
      </c>
      <c r="N824" s="194">
        <f t="shared" si="8"/>
        <v>0</v>
      </c>
      <c r="O824" s="194">
        <f t="shared" si="9"/>
        <v>0</v>
      </c>
    </row>
    <row r="825">
      <c r="C825" s="189" t="str">
        <f t="array" ref="C825">IF(B825="","",XLOOKUP(B825,DATOS!D826:D1000,DATOS!C826:C1000,0,0,1))</f>
        <v/>
      </c>
      <c r="D825" s="189" t="str">
        <f>IF(B825="","", SUMIFS(COMPRAS!$G$5:$G1000,COMPRAS!$E$5:$E1000,B825))</f>
        <v/>
      </c>
      <c r="E825" s="189" t="str">
        <f>IF(C825="","", SUMIFS(VENTAS!$F$5:$F1000,VENTAS!$D$5:$D1000,B825))</f>
        <v/>
      </c>
      <c r="F825" s="189" t="str">
        <f t="shared" si="3"/>
        <v/>
      </c>
      <c r="G825" s="189" t="str">
        <f>IF(B825="","",COUNTIFS(COMPRAS!$E$5:$E1000,B825))</f>
        <v/>
      </c>
      <c r="H825" s="304"/>
      <c r="I825" s="194" t="str">
        <f>IFERROR(IF(B825="","",AVERAGEIFS(VENTAS!$G$5:$G1000,VENTAS!$D$5:$D1000,B825)),0)</f>
        <v/>
      </c>
      <c r="J825" s="194" t="str">
        <f>IF(C825="","",MAXIFS(COMPRAS!$T$5:$T1000,COMPRAS!$E$5:$E1000,B825))</f>
        <v/>
      </c>
      <c r="K825" s="194">
        <f t="shared" si="5"/>
        <v>0</v>
      </c>
      <c r="L825" s="194" t="str">
        <f t="shared" si="6"/>
        <v/>
      </c>
      <c r="M825" s="304" t="str">
        <f t="shared" si="7"/>
        <v/>
      </c>
      <c r="N825" s="194">
        <f t="shared" si="8"/>
        <v>0</v>
      </c>
      <c r="O825" s="194">
        <f t="shared" si="9"/>
        <v>0</v>
      </c>
    </row>
    <row r="826">
      <c r="C826" s="189" t="str">
        <f t="array" ref="C826">IF(B826="","",XLOOKUP(B826,DATOS!D827:D1000,DATOS!C827:C1000,0,0,1))</f>
        <v/>
      </c>
      <c r="D826" s="189" t="str">
        <f>IF(B826="","", SUMIFS(COMPRAS!$G$5:$G1000,COMPRAS!$E$5:$E1000,B826))</f>
        <v/>
      </c>
      <c r="E826" s="189" t="str">
        <f>IF(C826="","", SUMIFS(VENTAS!$F$5:$F1000,VENTAS!$D$5:$D1000,B826))</f>
        <v/>
      </c>
      <c r="F826" s="189" t="str">
        <f t="shared" si="3"/>
        <v/>
      </c>
      <c r="G826" s="189" t="str">
        <f>IF(B826="","",COUNTIFS(COMPRAS!$E$5:$E1000,B826))</f>
        <v/>
      </c>
      <c r="H826" s="304"/>
      <c r="I826" s="194" t="str">
        <f>IFERROR(IF(B826="","",AVERAGEIFS(VENTAS!$G$5:$G1000,VENTAS!$D$5:$D1000,B826)),0)</f>
        <v/>
      </c>
      <c r="J826" s="194" t="str">
        <f>IF(C826="","",MAXIFS(COMPRAS!$T$5:$T1000,COMPRAS!$E$5:$E1000,B826))</f>
        <v/>
      </c>
      <c r="K826" s="194">
        <f t="shared" si="5"/>
        <v>0</v>
      </c>
      <c r="L826" s="194" t="str">
        <f t="shared" si="6"/>
        <v/>
      </c>
      <c r="M826" s="304" t="str">
        <f t="shared" si="7"/>
        <v/>
      </c>
      <c r="N826" s="194">
        <f t="shared" si="8"/>
        <v>0</v>
      </c>
      <c r="O826" s="194">
        <f t="shared" si="9"/>
        <v>0</v>
      </c>
    </row>
    <row r="827">
      <c r="C827" s="189" t="str">
        <f t="array" ref="C827">IF(B827="","",XLOOKUP(B827,DATOS!D828:D1000,DATOS!C828:C1000,0,0,1))</f>
        <v/>
      </c>
      <c r="D827" s="189" t="str">
        <f>IF(B827="","", SUMIFS(COMPRAS!$G$5:$G1000,COMPRAS!$E$5:$E1000,B827))</f>
        <v/>
      </c>
      <c r="E827" s="189" t="str">
        <f>IF(C827="","", SUMIFS(VENTAS!$F$5:$F1000,VENTAS!$D$5:$D1000,B827))</f>
        <v/>
      </c>
      <c r="F827" s="189" t="str">
        <f t="shared" si="3"/>
        <v/>
      </c>
      <c r="G827" s="189" t="str">
        <f>IF(B827="","",COUNTIFS(COMPRAS!$E$5:$E1000,B827))</f>
        <v/>
      </c>
      <c r="H827" s="304"/>
      <c r="I827" s="194" t="str">
        <f>IFERROR(IF(B827="","",AVERAGEIFS(VENTAS!$G$5:$G1000,VENTAS!$D$5:$D1000,B827)),0)</f>
        <v/>
      </c>
      <c r="J827" s="194" t="str">
        <f>IF(C827="","",MAXIFS(COMPRAS!$T$5:$T1000,COMPRAS!$E$5:$E1000,B827))</f>
        <v/>
      </c>
      <c r="K827" s="194">
        <f t="shared" si="5"/>
        <v>0</v>
      </c>
      <c r="L827" s="194" t="str">
        <f t="shared" si="6"/>
        <v/>
      </c>
      <c r="M827" s="304" t="str">
        <f t="shared" si="7"/>
        <v/>
      </c>
      <c r="N827" s="194">
        <f t="shared" si="8"/>
        <v>0</v>
      </c>
      <c r="O827" s="194">
        <f t="shared" si="9"/>
        <v>0</v>
      </c>
    </row>
    <row r="828">
      <c r="C828" s="189" t="str">
        <f t="array" ref="C828">IF(B828="","",XLOOKUP(B828,DATOS!D829:D1000,DATOS!C829:C1000,0,0,1))</f>
        <v/>
      </c>
      <c r="D828" s="189" t="str">
        <f>IF(B828="","", SUMIFS(COMPRAS!$G$5:$G1000,COMPRAS!$E$5:$E1000,B828))</f>
        <v/>
      </c>
      <c r="E828" s="189" t="str">
        <f>IF(C828="","", SUMIFS(VENTAS!$F$5:$F1000,VENTAS!$D$5:$D1000,B828))</f>
        <v/>
      </c>
      <c r="F828" s="189" t="str">
        <f t="shared" si="3"/>
        <v/>
      </c>
      <c r="G828" s="189" t="str">
        <f>IF(B828="","",COUNTIFS(COMPRAS!$E$5:$E1000,B828))</f>
        <v/>
      </c>
      <c r="H828" s="304"/>
      <c r="I828" s="194" t="str">
        <f>IFERROR(IF(B828="","",AVERAGEIFS(VENTAS!$G$5:$G1000,VENTAS!$D$5:$D1000,B828)),0)</f>
        <v/>
      </c>
      <c r="J828" s="194" t="str">
        <f>IF(C828="","",MAXIFS(COMPRAS!$T$5:$T1000,COMPRAS!$E$5:$E1000,B828))</f>
        <v/>
      </c>
      <c r="K828" s="194">
        <f t="shared" si="5"/>
        <v>0</v>
      </c>
      <c r="L828" s="194" t="str">
        <f t="shared" si="6"/>
        <v/>
      </c>
      <c r="M828" s="304" t="str">
        <f t="shared" si="7"/>
        <v/>
      </c>
      <c r="N828" s="194">
        <f t="shared" si="8"/>
        <v>0</v>
      </c>
      <c r="O828" s="194">
        <f t="shared" si="9"/>
        <v>0</v>
      </c>
    </row>
    <row r="829">
      <c r="C829" s="189" t="str">
        <f t="array" ref="C829">IF(B829="","",XLOOKUP(B829,DATOS!D830:D1000,DATOS!C830:C1000,0,0,1))</f>
        <v/>
      </c>
      <c r="D829" s="189" t="str">
        <f>IF(B829="","", SUMIFS(COMPRAS!$G$5:$G1000,COMPRAS!$E$5:$E1000,B829))</f>
        <v/>
      </c>
      <c r="E829" s="189" t="str">
        <f>IF(C829="","", SUMIFS(VENTAS!$F$5:$F1000,VENTAS!$D$5:$D1000,B829))</f>
        <v/>
      </c>
      <c r="F829" s="189" t="str">
        <f t="shared" si="3"/>
        <v/>
      </c>
      <c r="G829" s="189" t="str">
        <f>IF(B829="","",COUNTIFS(COMPRAS!$E$5:$E1000,B829))</f>
        <v/>
      </c>
      <c r="H829" s="304"/>
      <c r="I829" s="194" t="str">
        <f>IFERROR(IF(B829="","",AVERAGEIFS(VENTAS!$G$5:$G1000,VENTAS!$D$5:$D1000,B829)),0)</f>
        <v/>
      </c>
      <c r="J829" s="194" t="str">
        <f>IF(C829="","",MAXIFS(COMPRAS!$T$5:$T1000,COMPRAS!$E$5:$E1000,B829))</f>
        <v/>
      </c>
      <c r="K829" s="194">
        <f t="shared" si="5"/>
        <v>0</v>
      </c>
      <c r="L829" s="194" t="str">
        <f t="shared" si="6"/>
        <v/>
      </c>
      <c r="M829" s="304" t="str">
        <f t="shared" si="7"/>
        <v/>
      </c>
      <c r="N829" s="194">
        <f t="shared" si="8"/>
        <v>0</v>
      </c>
      <c r="O829" s="194">
        <f t="shared" si="9"/>
        <v>0</v>
      </c>
    </row>
    <row r="830">
      <c r="C830" s="189" t="str">
        <f t="array" ref="C830">IF(B830="","",XLOOKUP(B830,DATOS!D831:D1000,DATOS!C831:C1000,0,0,1))</f>
        <v/>
      </c>
      <c r="D830" s="189" t="str">
        <f>IF(B830="","", SUMIFS(COMPRAS!$G$5:$G1000,COMPRAS!$E$5:$E1000,B830))</f>
        <v/>
      </c>
      <c r="E830" s="189" t="str">
        <f>IF(C830="","", SUMIFS(VENTAS!$F$5:$F1000,VENTAS!$D$5:$D1000,B830))</f>
        <v/>
      </c>
      <c r="F830" s="189" t="str">
        <f t="shared" si="3"/>
        <v/>
      </c>
      <c r="G830" s="189" t="str">
        <f>IF(B830="","",COUNTIFS(COMPRAS!$E$5:$E1000,B830))</f>
        <v/>
      </c>
      <c r="H830" s="304"/>
      <c r="I830" s="194" t="str">
        <f>IFERROR(IF(B830="","",AVERAGEIFS(VENTAS!$G$5:$G1000,VENTAS!$D$5:$D1000,B830)),0)</f>
        <v/>
      </c>
      <c r="J830" s="194" t="str">
        <f>IF(C830="","",MAXIFS(COMPRAS!$T$5:$T1000,COMPRAS!$E$5:$E1000,B830))</f>
        <v/>
      </c>
      <c r="K830" s="194">
        <f t="shared" si="5"/>
        <v>0</v>
      </c>
      <c r="L830" s="194" t="str">
        <f t="shared" si="6"/>
        <v/>
      </c>
      <c r="M830" s="304" t="str">
        <f t="shared" si="7"/>
        <v/>
      </c>
      <c r="N830" s="194">
        <f t="shared" si="8"/>
        <v>0</v>
      </c>
      <c r="O830" s="194">
        <f t="shared" si="9"/>
        <v>0</v>
      </c>
    </row>
    <row r="831">
      <c r="C831" s="189" t="str">
        <f t="array" ref="C831">IF(B831="","",XLOOKUP(B831,DATOS!D832:D1000,DATOS!C832:C1000,0,0,1))</f>
        <v/>
      </c>
      <c r="D831" s="189" t="str">
        <f>IF(B831="","", SUMIFS(COMPRAS!$G$5:$G1000,COMPRAS!$E$5:$E1000,B831))</f>
        <v/>
      </c>
      <c r="E831" s="189" t="str">
        <f>IF(C831="","", SUMIFS(VENTAS!$F$5:$F1000,VENTAS!$D$5:$D1000,B831))</f>
        <v/>
      </c>
      <c r="F831" s="189" t="str">
        <f t="shared" si="3"/>
        <v/>
      </c>
      <c r="G831" s="189" t="str">
        <f>IF(B831="","",COUNTIFS(COMPRAS!$E$5:$E1000,B831))</f>
        <v/>
      </c>
      <c r="H831" s="304"/>
      <c r="I831" s="194" t="str">
        <f>IFERROR(IF(B831="","",AVERAGEIFS(VENTAS!$G$5:$G1000,VENTAS!$D$5:$D1000,B831)),0)</f>
        <v/>
      </c>
      <c r="J831" s="194" t="str">
        <f>IF(C831="","",MAXIFS(COMPRAS!$T$5:$T1000,COMPRAS!$E$5:$E1000,B831))</f>
        <v/>
      </c>
      <c r="K831" s="194">
        <f t="shared" si="5"/>
        <v>0</v>
      </c>
      <c r="L831" s="194" t="str">
        <f t="shared" si="6"/>
        <v/>
      </c>
      <c r="M831" s="304" t="str">
        <f t="shared" si="7"/>
        <v/>
      </c>
      <c r="N831" s="194">
        <f t="shared" si="8"/>
        <v>0</v>
      </c>
      <c r="O831" s="194">
        <f t="shared" si="9"/>
        <v>0</v>
      </c>
    </row>
    <row r="832">
      <c r="C832" s="189" t="str">
        <f t="array" ref="C832">IF(B832="","",XLOOKUP(B832,DATOS!D833:D1000,DATOS!C833:C1000,0,0,1))</f>
        <v/>
      </c>
      <c r="D832" s="189" t="str">
        <f>IF(B832="","", SUMIFS(COMPRAS!$G$5:$G1000,COMPRAS!$E$5:$E1000,B832))</f>
        <v/>
      </c>
      <c r="E832" s="189" t="str">
        <f>IF(C832="","", SUMIFS(VENTAS!$F$5:$F1000,VENTAS!$D$5:$D1000,B832))</f>
        <v/>
      </c>
      <c r="F832" s="189" t="str">
        <f t="shared" si="3"/>
        <v/>
      </c>
      <c r="G832" s="189" t="str">
        <f>IF(B832="","",COUNTIFS(COMPRAS!$E$5:$E1000,B832))</f>
        <v/>
      </c>
      <c r="H832" s="304"/>
      <c r="I832" s="194" t="str">
        <f>IFERROR(IF(B832="","",AVERAGEIFS(VENTAS!$G$5:$G1000,VENTAS!$D$5:$D1000,B832)),0)</f>
        <v/>
      </c>
      <c r="J832" s="194" t="str">
        <f>IF(C832="","",MAXIFS(COMPRAS!$T$5:$T1000,COMPRAS!$E$5:$E1000,B832))</f>
        <v/>
      </c>
      <c r="K832" s="194">
        <f t="shared" si="5"/>
        <v>0</v>
      </c>
      <c r="L832" s="194" t="str">
        <f t="shared" si="6"/>
        <v/>
      </c>
      <c r="M832" s="304" t="str">
        <f t="shared" si="7"/>
        <v/>
      </c>
      <c r="N832" s="194">
        <f t="shared" si="8"/>
        <v>0</v>
      </c>
      <c r="O832" s="194">
        <f t="shared" si="9"/>
        <v>0</v>
      </c>
    </row>
    <row r="833">
      <c r="C833" s="189" t="str">
        <f t="array" ref="C833">IF(B833="","",XLOOKUP(B833,DATOS!D834:D1000,DATOS!C834:C1000,0,0,1))</f>
        <v/>
      </c>
      <c r="D833" s="189" t="str">
        <f>IF(B833="","", SUMIFS(COMPRAS!$G$5:$G1000,COMPRAS!$E$5:$E1000,B833))</f>
        <v/>
      </c>
      <c r="E833" s="189" t="str">
        <f>IF(C833="","", SUMIFS(VENTAS!$F$5:$F1000,VENTAS!$D$5:$D1000,B833))</f>
        <v/>
      </c>
      <c r="F833" s="189" t="str">
        <f t="shared" si="3"/>
        <v/>
      </c>
      <c r="G833" s="189" t="str">
        <f>IF(B833="","",COUNTIFS(COMPRAS!$E$5:$E1000,B833))</f>
        <v/>
      </c>
      <c r="H833" s="304"/>
      <c r="I833" s="194" t="str">
        <f>IFERROR(IF(B833="","",AVERAGEIFS(VENTAS!$G$5:$G1000,VENTAS!$D$5:$D1000,B833)),0)</f>
        <v/>
      </c>
      <c r="J833" s="194" t="str">
        <f>IF(C833="","",MAXIFS(COMPRAS!$T$5:$T1000,COMPRAS!$E$5:$E1000,B833))</f>
        <v/>
      </c>
      <c r="K833" s="194">
        <f t="shared" si="5"/>
        <v>0</v>
      </c>
      <c r="L833" s="194" t="str">
        <f t="shared" si="6"/>
        <v/>
      </c>
      <c r="M833" s="304" t="str">
        <f t="shared" si="7"/>
        <v/>
      </c>
      <c r="N833" s="194">
        <f t="shared" si="8"/>
        <v>0</v>
      </c>
      <c r="O833" s="194">
        <f t="shared" si="9"/>
        <v>0</v>
      </c>
    </row>
    <row r="834">
      <c r="C834" s="189" t="str">
        <f t="array" ref="C834">IF(B834="","",XLOOKUP(B834,DATOS!D835:D1000,DATOS!C835:C1000,0,0,1))</f>
        <v/>
      </c>
      <c r="D834" s="189" t="str">
        <f>IF(B834="","", SUMIFS(COMPRAS!$G$5:$G1000,COMPRAS!$E$5:$E1000,B834))</f>
        <v/>
      </c>
      <c r="E834" s="189" t="str">
        <f>IF(C834="","", SUMIFS(VENTAS!$F$5:$F1000,VENTAS!$D$5:$D1000,B834))</f>
        <v/>
      </c>
      <c r="F834" s="189" t="str">
        <f t="shared" si="3"/>
        <v/>
      </c>
      <c r="G834" s="189" t="str">
        <f>IF(B834="","",COUNTIFS(COMPRAS!$E$5:$E1000,B834))</f>
        <v/>
      </c>
      <c r="H834" s="304"/>
      <c r="I834" s="194" t="str">
        <f>IFERROR(IF(B834="","",AVERAGEIFS(VENTAS!$G$5:$G1000,VENTAS!$D$5:$D1000,B834)),0)</f>
        <v/>
      </c>
      <c r="J834" s="194" t="str">
        <f>IF(C834="","",MAXIFS(COMPRAS!$T$5:$T1000,COMPRAS!$E$5:$E1000,B834))</f>
        <v/>
      </c>
      <c r="K834" s="194">
        <f t="shared" si="5"/>
        <v>0</v>
      </c>
      <c r="L834" s="194" t="str">
        <f t="shared" si="6"/>
        <v/>
      </c>
      <c r="M834" s="304" t="str">
        <f t="shared" si="7"/>
        <v/>
      </c>
      <c r="N834" s="194">
        <f t="shared" si="8"/>
        <v>0</v>
      </c>
      <c r="O834" s="194">
        <f t="shared" si="9"/>
        <v>0</v>
      </c>
    </row>
    <row r="835">
      <c r="C835" s="189" t="str">
        <f t="array" ref="C835">IF(B835="","",XLOOKUP(B835,DATOS!D836:D1000,DATOS!C836:C1000,0,0,1))</f>
        <v/>
      </c>
      <c r="D835" s="189" t="str">
        <f>IF(B835="","", SUMIFS(COMPRAS!$G$5:$G1000,COMPRAS!$E$5:$E1000,B835))</f>
        <v/>
      </c>
      <c r="E835" s="189" t="str">
        <f>IF(C835="","", SUMIFS(VENTAS!$F$5:$F1000,VENTAS!$D$5:$D1000,B835))</f>
        <v/>
      </c>
      <c r="F835" s="189" t="str">
        <f t="shared" si="3"/>
        <v/>
      </c>
      <c r="G835" s="189" t="str">
        <f>IF(B835="","",COUNTIFS(COMPRAS!$E$5:$E1000,B835))</f>
        <v/>
      </c>
      <c r="H835" s="304"/>
      <c r="I835" s="194" t="str">
        <f>IFERROR(IF(B835="","",AVERAGEIFS(VENTAS!$G$5:$G1000,VENTAS!$D$5:$D1000,B835)),0)</f>
        <v/>
      </c>
      <c r="J835" s="194" t="str">
        <f>IF(C835="","",MAXIFS(COMPRAS!$T$5:$T1000,COMPRAS!$E$5:$E1000,B835))</f>
        <v/>
      </c>
      <c r="K835" s="194">
        <f t="shared" si="5"/>
        <v>0</v>
      </c>
      <c r="L835" s="194" t="str">
        <f t="shared" si="6"/>
        <v/>
      </c>
      <c r="M835" s="304" t="str">
        <f t="shared" si="7"/>
        <v/>
      </c>
      <c r="N835" s="194">
        <f t="shared" si="8"/>
        <v>0</v>
      </c>
      <c r="O835" s="194">
        <f t="shared" si="9"/>
        <v>0</v>
      </c>
    </row>
    <row r="836">
      <c r="C836" s="189" t="str">
        <f t="array" ref="C836">IF(B836="","",XLOOKUP(B836,DATOS!D837:D1000,DATOS!C837:C1000,0,0,1))</f>
        <v/>
      </c>
      <c r="D836" s="189" t="str">
        <f>IF(B836="","", SUMIFS(COMPRAS!$G$5:$G1000,COMPRAS!$E$5:$E1000,B836))</f>
        <v/>
      </c>
      <c r="E836" s="189" t="str">
        <f>IF(C836="","", SUMIFS(VENTAS!$F$5:$F1000,VENTAS!$D$5:$D1000,B836))</f>
        <v/>
      </c>
      <c r="F836" s="189" t="str">
        <f t="shared" si="3"/>
        <v/>
      </c>
      <c r="G836" s="189" t="str">
        <f>IF(B836="","",COUNTIFS(COMPRAS!$E$5:$E1000,B836))</f>
        <v/>
      </c>
      <c r="H836" s="304"/>
      <c r="I836" s="194" t="str">
        <f>IFERROR(IF(B836="","",AVERAGEIFS(VENTAS!$G$5:$G1000,VENTAS!$D$5:$D1000,B836)),0)</f>
        <v/>
      </c>
      <c r="J836" s="194" t="str">
        <f>IF(C836="","",MAXIFS(COMPRAS!$T$5:$T1000,COMPRAS!$E$5:$E1000,B836))</f>
        <v/>
      </c>
      <c r="K836" s="194">
        <f t="shared" si="5"/>
        <v>0</v>
      </c>
      <c r="L836" s="194" t="str">
        <f t="shared" si="6"/>
        <v/>
      </c>
      <c r="M836" s="304" t="str">
        <f t="shared" si="7"/>
        <v/>
      </c>
      <c r="N836" s="194">
        <f t="shared" si="8"/>
        <v>0</v>
      </c>
      <c r="O836" s="194">
        <f t="shared" si="9"/>
        <v>0</v>
      </c>
    </row>
    <row r="837">
      <c r="C837" s="189" t="str">
        <f t="array" ref="C837">IF(B837="","",XLOOKUP(B837,DATOS!D838:D1000,DATOS!C838:C1000,0,0,1))</f>
        <v/>
      </c>
      <c r="D837" s="189" t="str">
        <f>IF(B837="","", SUMIFS(COMPRAS!$G$5:$G1000,COMPRAS!$E$5:$E1000,B837))</f>
        <v/>
      </c>
      <c r="E837" s="189" t="str">
        <f>IF(C837="","", SUMIFS(VENTAS!$F$5:$F1000,VENTAS!$D$5:$D1000,B837))</f>
        <v/>
      </c>
      <c r="F837" s="189" t="str">
        <f t="shared" si="3"/>
        <v/>
      </c>
      <c r="G837" s="189" t="str">
        <f>IF(B837="","",COUNTIFS(COMPRAS!$E$5:$E1000,B837))</f>
        <v/>
      </c>
      <c r="H837" s="304"/>
      <c r="I837" s="194" t="str">
        <f>IFERROR(IF(B837="","",AVERAGEIFS(VENTAS!$G$5:$G1000,VENTAS!$D$5:$D1000,B837)),0)</f>
        <v/>
      </c>
      <c r="J837" s="194" t="str">
        <f>IF(C837="","",MAXIFS(COMPRAS!$T$5:$T1000,COMPRAS!$E$5:$E1000,B837))</f>
        <v/>
      </c>
      <c r="K837" s="194">
        <f t="shared" si="5"/>
        <v>0</v>
      </c>
      <c r="L837" s="194" t="str">
        <f t="shared" si="6"/>
        <v/>
      </c>
      <c r="M837" s="304" t="str">
        <f t="shared" si="7"/>
        <v/>
      </c>
      <c r="N837" s="194">
        <f t="shared" si="8"/>
        <v>0</v>
      </c>
      <c r="O837" s="194">
        <f t="shared" si="9"/>
        <v>0</v>
      </c>
    </row>
    <row r="838">
      <c r="C838" s="189" t="str">
        <f t="array" ref="C838">IF(B838="","",XLOOKUP(B838,DATOS!D839:D1000,DATOS!C839:C1000,0,0,1))</f>
        <v/>
      </c>
      <c r="D838" s="189" t="str">
        <f>IF(B838="","", SUMIFS(COMPRAS!$G$5:$G1000,COMPRAS!$E$5:$E1000,B838))</f>
        <v/>
      </c>
      <c r="E838" s="189" t="str">
        <f>IF(C838="","", SUMIFS(VENTAS!$F$5:$F1000,VENTAS!$D$5:$D1000,B838))</f>
        <v/>
      </c>
      <c r="F838" s="189" t="str">
        <f t="shared" si="3"/>
        <v/>
      </c>
      <c r="G838" s="189" t="str">
        <f>IF(B838="","",COUNTIFS(COMPRAS!$E$5:$E1000,B838))</f>
        <v/>
      </c>
      <c r="H838" s="304"/>
      <c r="I838" s="194" t="str">
        <f>IFERROR(IF(B838="","",AVERAGEIFS(VENTAS!$G$5:$G1000,VENTAS!$D$5:$D1000,B838)),0)</f>
        <v/>
      </c>
      <c r="J838" s="194" t="str">
        <f>IF(C838="","",MAXIFS(COMPRAS!$T$5:$T1000,COMPRAS!$E$5:$E1000,B838))</f>
        <v/>
      </c>
      <c r="K838" s="194">
        <f t="shared" si="5"/>
        <v>0</v>
      </c>
      <c r="L838" s="194" t="str">
        <f t="shared" si="6"/>
        <v/>
      </c>
      <c r="M838" s="304" t="str">
        <f t="shared" si="7"/>
        <v/>
      </c>
      <c r="N838" s="194">
        <f t="shared" si="8"/>
        <v>0</v>
      </c>
      <c r="O838" s="194">
        <f t="shared" si="9"/>
        <v>0</v>
      </c>
    </row>
    <row r="839">
      <c r="C839" s="189" t="str">
        <f t="array" ref="C839">IF(B839="","",XLOOKUP(B839,DATOS!D840:D1000,DATOS!C840:C1000,0,0,1))</f>
        <v/>
      </c>
      <c r="D839" s="189" t="str">
        <f>IF(B839="","", SUMIFS(COMPRAS!$G$5:$G1000,COMPRAS!$E$5:$E1000,B839))</f>
        <v/>
      </c>
      <c r="E839" s="189" t="str">
        <f>IF(C839="","", SUMIFS(VENTAS!$F$5:$F1000,VENTAS!$D$5:$D1000,B839))</f>
        <v/>
      </c>
      <c r="F839" s="189" t="str">
        <f t="shared" si="3"/>
        <v/>
      </c>
      <c r="G839" s="189" t="str">
        <f>IF(B839="","",COUNTIFS(COMPRAS!$E$5:$E1000,B839))</f>
        <v/>
      </c>
      <c r="H839" s="304"/>
      <c r="I839" s="194" t="str">
        <f>IFERROR(IF(B839="","",AVERAGEIFS(VENTAS!$G$5:$G1000,VENTAS!$D$5:$D1000,B839)),0)</f>
        <v/>
      </c>
      <c r="J839" s="194" t="str">
        <f>IF(C839="","",MAXIFS(COMPRAS!$T$5:$T1000,COMPRAS!$E$5:$E1000,B839))</f>
        <v/>
      </c>
      <c r="K839" s="194">
        <f t="shared" si="5"/>
        <v>0</v>
      </c>
      <c r="L839" s="194" t="str">
        <f t="shared" si="6"/>
        <v/>
      </c>
      <c r="M839" s="304" t="str">
        <f t="shared" si="7"/>
        <v/>
      </c>
      <c r="N839" s="194">
        <f t="shared" si="8"/>
        <v>0</v>
      </c>
      <c r="O839" s="194">
        <f t="shared" si="9"/>
        <v>0</v>
      </c>
    </row>
    <row r="840">
      <c r="C840" s="189" t="str">
        <f t="array" ref="C840">IF(B840="","",XLOOKUP(B840,DATOS!D841:D1000,DATOS!C841:C1000,0,0,1))</f>
        <v/>
      </c>
      <c r="D840" s="189" t="str">
        <f>IF(B840="","", SUMIFS(COMPRAS!$G$5:$G1000,COMPRAS!$E$5:$E1000,B840))</f>
        <v/>
      </c>
      <c r="E840" s="189" t="str">
        <f>IF(C840="","", SUMIFS(VENTAS!$F$5:$F1000,VENTAS!$D$5:$D1000,B840))</f>
        <v/>
      </c>
      <c r="F840" s="189" t="str">
        <f t="shared" si="3"/>
        <v/>
      </c>
      <c r="G840" s="189" t="str">
        <f>IF(B840="","",COUNTIFS(COMPRAS!$E$5:$E1000,B840))</f>
        <v/>
      </c>
      <c r="H840" s="304"/>
      <c r="I840" s="194" t="str">
        <f>IFERROR(IF(B840="","",AVERAGEIFS(VENTAS!$G$5:$G1000,VENTAS!$D$5:$D1000,B840)),0)</f>
        <v/>
      </c>
      <c r="J840" s="194" t="str">
        <f>IF(C840="","",MAXIFS(COMPRAS!$T$5:$T1000,COMPRAS!$E$5:$E1000,B840))</f>
        <v/>
      </c>
      <c r="K840" s="194">
        <f t="shared" si="5"/>
        <v>0</v>
      </c>
      <c r="L840" s="194" t="str">
        <f t="shared" si="6"/>
        <v/>
      </c>
      <c r="M840" s="304" t="str">
        <f t="shared" si="7"/>
        <v/>
      </c>
      <c r="N840" s="194">
        <f t="shared" si="8"/>
        <v>0</v>
      </c>
      <c r="O840" s="194">
        <f t="shared" si="9"/>
        <v>0</v>
      </c>
    </row>
    <row r="841">
      <c r="C841" s="189" t="str">
        <f t="array" ref="C841">IF(B841="","",XLOOKUP(B841,DATOS!D842:D1000,DATOS!C842:C1000,0,0,1))</f>
        <v/>
      </c>
      <c r="D841" s="189" t="str">
        <f>IF(B841="","", SUMIFS(COMPRAS!$G$5:$G1000,COMPRAS!$E$5:$E1000,B841))</f>
        <v/>
      </c>
      <c r="E841" s="189" t="str">
        <f>IF(C841="","", SUMIFS(VENTAS!$F$5:$F1000,VENTAS!$D$5:$D1000,B841))</f>
        <v/>
      </c>
      <c r="F841" s="189" t="str">
        <f t="shared" si="3"/>
        <v/>
      </c>
      <c r="G841" s="189" t="str">
        <f>IF(B841="","",COUNTIFS(COMPRAS!$E$5:$E1000,B841))</f>
        <v/>
      </c>
      <c r="H841" s="304"/>
      <c r="I841" s="194" t="str">
        <f>IFERROR(IF(B841="","",AVERAGEIFS(VENTAS!$G$5:$G1000,VENTAS!$D$5:$D1000,B841)),0)</f>
        <v/>
      </c>
      <c r="J841" s="194" t="str">
        <f>IF(C841="","",MAXIFS(COMPRAS!$T$5:$T1000,COMPRAS!$E$5:$E1000,B841))</f>
        <v/>
      </c>
      <c r="K841" s="194">
        <f t="shared" si="5"/>
        <v>0</v>
      </c>
      <c r="L841" s="194" t="str">
        <f t="shared" si="6"/>
        <v/>
      </c>
      <c r="M841" s="304" t="str">
        <f t="shared" si="7"/>
        <v/>
      </c>
      <c r="N841" s="194">
        <f t="shared" si="8"/>
        <v>0</v>
      </c>
      <c r="O841" s="194">
        <f t="shared" si="9"/>
        <v>0</v>
      </c>
    </row>
    <row r="842">
      <c r="C842" s="189" t="str">
        <f t="array" ref="C842">IF(B842="","",XLOOKUP(B842,DATOS!D843:D1000,DATOS!C843:C1000,0,0,1))</f>
        <v/>
      </c>
      <c r="D842" s="189" t="str">
        <f>IF(B842="","", SUMIFS(COMPRAS!$G$5:$G1000,COMPRAS!$E$5:$E1000,B842))</f>
        <v/>
      </c>
      <c r="E842" s="189" t="str">
        <f>IF(C842="","", SUMIFS(VENTAS!$F$5:$F1000,VENTAS!$D$5:$D1000,B842))</f>
        <v/>
      </c>
      <c r="F842" s="189" t="str">
        <f t="shared" si="3"/>
        <v/>
      </c>
      <c r="G842" s="189" t="str">
        <f>IF(B842="","",COUNTIFS(COMPRAS!$E$5:$E1000,B842))</f>
        <v/>
      </c>
      <c r="H842" s="304"/>
      <c r="I842" s="194" t="str">
        <f>IFERROR(IF(B842="","",AVERAGEIFS(VENTAS!$G$5:$G1000,VENTAS!$D$5:$D1000,B842)),0)</f>
        <v/>
      </c>
      <c r="J842" s="194" t="str">
        <f>IF(C842="","",MAXIFS(COMPRAS!$T$5:$T1000,COMPRAS!$E$5:$E1000,B842))</f>
        <v/>
      </c>
      <c r="K842" s="194">
        <f t="shared" si="5"/>
        <v>0</v>
      </c>
      <c r="L842" s="194" t="str">
        <f t="shared" si="6"/>
        <v/>
      </c>
      <c r="M842" s="304" t="str">
        <f t="shared" si="7"/>
        <v/>
      </c>
      <c r="N842" s="194">
        <f t="shared" si="8"/>
        <v>0</v>
      </c>
      <c r="O842" s="194">
        <f t="shared" si="9"/>
        <v>0</v>
      </c>
    </row>
    <row r="843">
      <c r="C843" s="189" t="str">
        <f t="array" ref="C843">IF(B843="","",XLOOKUP(B843,DATOS!D844:D1000,DATOS!C844:C1000,0,0,1))</f>
        <v/>
      </c>
      <c r="D843" s="189" t="str">
        <f>IF(B843="","", SUMIFS(COMPRAS!$G$5:$G1000,COMPRAS!$E$5:$E1000,B843))</f>
        <v/>
      </c>
      <c r="E843" s="189" t="str">
        <f>IF(C843="","", SUMIFS(VENTAS!$F$5:$F1000,VENTAS!$D$5:$D1000,B843))</f>
        <v/>
      </c>
      <c r="F843" s="189" t="str">
        <f t="shared" si="3"/>
        <v/>
      </c>
      <c r="G843" s="189" t="str">
        <f>IF(B843="","",COUNTIFS(COMPRAS!$E$5:$E1000,B843))</f>
        <v/>
      </c>
      <c r="H843" s="304"/>
      <c r="I843" s="194" t="str">
        <f>IFERROR(IF(B843="","",AVERAGEIFS(VENTAS!$G$5:$G1000,VENTAS!$D$5:$D1000,B843)),0)</f>
        <v/>
      </c>
      <c r="J843" s="194" t="str">
        <f>IF(C843="","",MAXIFS(COMPRAS!$T$5:$T1000,COMPRAS!$E$5:$E1000,B843))</f>
        <v/>
      </c>
      <c r="K843" s="194">
        <f t="shared" si="5"/>
        <v>0</v>
      </c>
      <c r="L843" s="194" t="str">
        <f t="shared" si="6"/>
        <v/>
      </c>
      <c r="M843" s="304" t="str">
        <f t="shared" si="7"/>
        <v/>
      </c>
      <c r="N843" s="194">
        <f t="shared" si="8"/>
        <v>0</v>
      </c>
      <c r="O843" s="194">
        <f t="shared" si="9"/>
        <v>0</v>
      </c>
    </row>
    <row r="844">
      <c r="C844" s="189" t="str">
        <f t="array" ref="C844">IF(B844="","",XLOOKUP(B844,DATOS!D845:D1000,DATOS!C845:C1000,0,0,1))</f>
        <v/>
      </c>
      <c r="D844" s="189" t="str">
        <f>IF(B844="","", SUMIFS(COMPRAS!$G$5:$G1000,COMPRAS!$E$5:$E1000,B844))</f>
        <v/>
      </c>
      <c r="E844" s="189" t="str">
        <f>IF(C844="","", SUMIFS(VENTAS!$F$5:$F1000,VENTAS!$D$5:$D1000,B844))</f>
        <v/>
      </c>
      <c r="F844" s="189" t="str">
        <f t="shared" si="3"/>
        <v/>
      </c>
      <c r="G844" s="189" t="str">
        <f>IF(B844="","",COUNTIFS(COMPRAS!$E$5:$E1000,B844))</f>
        <v/>
      </c>
      <c r="H844" s="304"/>
      <c r="I844" s="194" t="str">
        <f>IFERROR(IF(B844="","",AVERAGEIFS(VENTAS!$G$5:$G1000,VENTAS!$D$5:$D1000,B844)),0)</f>
        <v/>
      </c>
      <c r="J844" s="194" t="str">
        <f>IF(C844="","",MAXIFS(COMPRAS!$T$5:$T1000,COMPRAS!$E$5:$E1000,B844))</f>
        <v/>
      </c>
      <c r="K844" s="194">
        <f t="shared" si="5"/>
        <v>0</v>
      </c>
      <c r="L844" s="194" t="str">
        <f t="shared" si="6"/>
        <v/>
      </c>
      <c r="M844" s="304" t="str">
        <f t="shared" si="7"/>
        <v/>
      </c>
      <c r="N844" s="194">
        <f t="shared" si="8"/>
        <v>0</v>
      </c>
      <c r="O844" s="194">
        <f t="shared" si="9"/>
        <v>0</v>
      </c>
    </row>
    <row r="845">
      <c r="C845" s="189" t="str">
        <f t="array" ref="C845">IF(B845="","",XLOOKUP(B845,DATOS!D846:D1000,DATOS!C846:C1000,0,0,1))</f>
        <v/>
      </c>
      <c r="D845" s="189" t="str">
        <f>IF(B845="","", SUMIFS(COMPRAS!$G$5:$G1000,COMPRAS!$E$5:$E1000,B845))</f>
        <v/>
      </c>
      <c r="E845" s="189" t="str">
        <f>IF(C845="","", SUMIFS(VENTAS!$F$5:$F1000,VENTAS!$D$5:$D1000,B845))</f>
        <v/>
      </c>
      <c r="F845" s="189" t="str">
        <f t="shared" si="3"/>
        <v/>
      </c>
      <c r="G845" s="189" t="str">
        <f>IF(B845="","",COUNTIFS(COMPRAS!$E$5:$E1000,B845))</f>
        <v/>
      </c>
      <c r="H845" s="304"/>
      <c r="I845" s="194" t="str">
        <f>IFERROR(IF(B845="","",AVERAGEIFS(VENTAS!$G$5:$G1000,VENTAS!$D$5:$D1000,B845)),0)</f>
        <v/>
      </c>
      <c r="J845" s="194" t="str">
        <f>IF(C845="","",MAXIFS(COMPRAS!$T$5:$T1000,COMPRAS!$E$5:$E1000,B845))</f>
        <v/>
      </c>
      <c r="K845" s="194">
        <f t="shared" si="5"/>
        <v>0</v>
      </c>
      <c r="L845" s="194" t="str">
        <f t="shared" si="6"/>
        <v/>
      </c>
      <c r="M845" s="304" t="str">
        <f t="shared" si="7"/>
        <v/>
      </c>
      <c r="N845" s="194">
        <f t="shared" si="8"/>
        <v>0</v>
      </c>
      <c r="O845" s="194">
        <f t="shared" si="9"/>
        <v>0</v>
      </c>
    </row>
    <row r="846">
      <c r="C846" s="189" t="str">
        <f t="array" ref="C846">IF(B846="","",XLOOKUP(B846,DATOS!D847:D1000,DATOS!C847:C1000,0,0,1))</f>
        <v/>
      </c>
      <c r="D846" s="189" t="str">
        <f>IF(B846="","", SUMIFS(COMPRAS!$G$5:$G1000,COMPRAS!$E$5:$E1000,B846))</f>
        <v/>
      </c>
      <c r="E846" s="189" t="str">
        <f>IF(C846="","", SUMIFS(VENTAS!$F$5:$F1000,VENTAS!$D$5:$D1000,B846))</f>
        <v/>
      </c>
      <c r="F846" s="189" t="str">
        <f t="shared" si="3"/>
        <v/>
      </c>
      <c r="G846" s="189" t="str">
        <f>IF(B846="","",COUNTIFS(COMPRAS!$E$5:$E1000,B846))</f>
        <v/>
      </c>
      <c r="H846" s="304"/>
      <c r="I846" s="194" t="str">
        <f>IFERROR(IF(B846="","",AVERAGEIFS(VENTAS!$G$5:$G1000,VENTAS!$D$5:$D1000,B846)),0)</f>
        <v/>
      </c>
      <c r="J846" s="194" t="str">
        <f>IF(C846="","",MAXIFS(COMPRAS!$T$5:$T1000,COMPRAS!$E$5:$E1000,B846))</f>
        <v/>
      </c>
      <c r="K846" s="194">
        <f t="shared" si="5"/>
        <v>0</v>
      </c>
      <c r="L846" s="194" t="str">
        <f t="shared" si="6"/>
        <v/>
      </c>
      <c r="M846" s="304" t="str">
        <f t="shared" si="7"/>
        <v/>
      </c>
      <c r="N846" s="194">
        <f t="shared" si="8"/>
        <v>0</v>
      </c>
      <c r="O846" s="194">
        <f t="shared" si="9"/>
        <v>0</v>
      </c>
    </row>
    <row r="847">
      <c r="C847" s="189" t="str">
        <f t="array" ref="C847">IF(B847="","",XLOOKUP(B847,DATOS!D848:D1000,DATOS!C848:C1000,0,0,1))</f>
        <v/>
      </c>
      <c r="D847" s="189" t="str">
        <f>IF(B847="","", SUMIFS(COMPRAS!$G$5:$G1000,COMPRAS!$E$5:$E1000,B847))</f>
        <v/>
      </c>
      <c r="E847" s="189" t="str">
        <f>IF(C847="","", SUMIFS(VENTAS!$F$5:$F1000,VENTAS!$D$5:$D1000,B847))</f>
        <v/>
      </c>
      <c r="F847" s="189" t="str">
        <f t="shared" si="3"/>
        <v/>
      </c>
      <c r="G847" s="189" t="str">
        <f>IF(B847="","",COUNTIFS(COMPRAS!$E$5:$E1000,B847))</f>
        <v/>
      </c>
      <c r="H847" s="304"/>
      <c r="I847" s="194" t="str">
        <f>IFERROR(IF(B847="","",AVERAGEIFS(VENTAS!$G$5:$G1000,VENTAS!$D$5:$D1000,B847)),0)</f>
        <v/>
      </c>
      <c r="J847" s="194" t="str">
        <f>IF(C847="","",MAXIFS(COMPRAS!$T$5:$T1000,COMPRAS!$E$5:$E1000,B847))</f>
        <v/>
      </c>
      <c r="K847" s="194">
        <f t="shared" si="5"/>
        <v>0</v>
      </c>
      <c r="L847" s="194" t="str">
        <f t="shared" si="6"/>
        <v/>
      </c>
      <c r="M847" s="304" t="str">
        <f t="shared" si="7"/>
        <v/>
      </c>
      <c r="N847" s="194">
        <f t="shared" si="8"/>
        <v>0</v>
      </c>
      <c r="O847" s="194">
        <f t="shared" si="9"/>
        <v>0</v>
      </c>
    </row>
    <row r="848">
      <c r="C848" s="189" t="str">
        <f t="array" ref="C848">IF(B848="","",XLOOKUP(B848,DATOS!D849:D1000,DATOS!C849:C1000,0,0,1))</f>
        <v/>
      </c>
      <c r="D848" s="189" t="str">
        <f>IF(B848="","", SUMIFS(COMPRAS!$G$5:$G1000,COMPRAS!$E$5:$E1000,B848))</f>
        <v/>
      </c>
      <c r="E848" s="189" t="str">
        <f>IF(C848="","", SUMIFS(VENTAS!$F$5:$F1000,VENTAS!$D$5:$D1000,B848))</f>
        <v/>
      </c>
      <c r="F848" s="189" t="str">
        <f t="shared" si="3"/>
        <v/>
      </c>
      <c r="G848" s="189" t="str">
        <f>IF(B848="","",COUNTIFS(COMPRAS!$E$5:$E1000,B848))</f>
        <v/>
      </c>
      <c r="H848" s="304"/>
      <c r="I848" s="194" t="str">
        <f>IFERROR(IF(B848="","",AVERAGEIFS(VENTAS!$G$5:$G1000,VENTAS!$D$5:$D1000,B848)),0)</f>
        <v/>
      </c>
      <c r="J848" s="194" t="str">
        <f>IF(C848="","",MAXIFS(COMPRAS!$T$5:$T1000,COMPRAS!$E$5:$E1000,B848))</f>
        <v/>
      </c>
      <c r="K848" s="194">
        <f t="shared" si="5"/>
        <v>0</v>
      </c>
      <c r="L848" s="194" t="str">
        <f t="shared" si="6"/>
        <v/>
      </c>
      <c r="M848" s="304" t="str">
        <f t="shared" si="7"/>
        <v/>
      </c>
      <c r="N848" s="194">
        <f t="shared" si="8"/>
        <v>0</v>
      </c>
      <c r="O848" s="194">
        <f t="shared" si="9"/>
        <v>0</v>
      </c>
    </row>
    <row r="849">
      <c r="C849" s="189" t="str">
        <f t="array" ref="C849">IF(B849="","",XLOOKUP(B849,DATOS!D850:D1000,DATOS!C850:C1000,0,0,1))</f>
        <v/>
      </c>
      <c r="D849" s="189" t="str">
        <f>IF(B849="","", SUMIFS(COMPRAS!$G$5:$G1000,COMPRAS!$E$5:$E1000,B849))</f>
        <v/>
      </c>
      <c r="E849" s="189" t="str">
        <f>IF(C849="","", SUMIFS(VENTAS!$F$5:$F1000,VENTAS!$D$5:$D1000,B849))</f>
        <v/>
      </c>
      <c r="F849" s="189" t="str">
        <f t="shared" si="3"/>
        <v/>
      </c>
      <c r="G849" s="189" t="str">
        <f>IF(B849="","",COUNTIFS(COMPRAS!$E$5:$E1000,B849))</f>
        <v/>
      </c>
      <c r="H849" s="304"/>
      <c r="I849" s="194" t="str">
        <f>IFERROR(IF(B849="","",AVERAGEIFS(VENTAS!$G$5:$G1000,VENTAS!$D$5:$D1000,B849)),0)</f>
        <v/>
      </c>
      <c r="J849" s="194" t="str">
        <f>IF(C849="","",MAXIFS(COMPRAS!$T$5:$T1000,COMPRAS!$E$5:$E1000,B849))</f>
        <v/>
      </c>
      <c r="K849" s="194">
        <f t="shared" si="5"/>
        <v>0</v>
      </c>
      <c r="L849" s="194" t="str">
        <f t="shared" si="6"/>
        <v/>
      </c>
      <c r="M849" s="304" t="str">
        <f t="shared" si="7"/>
        <v/>
      </c>
      <c r="N849" s="194">
        <f t="shared" si="8"/>
        <v>0</v>
      </c>
      <c r="O849" s="194">
        <f t="shared" si="9"/>
        <v>0</v>
      </c>
    </row>
    <row r="850">
      <c r="C850" s="189" t="str">
        <f t="array" ref="C850">IF(B850="","",XLOOKUP(B850,DATOS!D851:D1000,DATOS!C851:C1000,0,0,1))</f>
        <v/>
      </c>
      <c r="D850" s="189" t="str">
        <f>IF(B850="","", SUMIFS(COMPRAS!$G$5:$G1000,COMPRAS!$E$5:$E1000,B850))</f>
        <v/>
      </c>
      <c r="E850" s="189" t="str">
        <f>IF(C850="","", SUMIFS(VENTAS!$F$5:$F1000,VENTAS!$D$5:$D1000,B850))</f>
        <v/>
      </c>
      <c r="F850" s="189" t="str">
        <f t="shared" si="3"/>
        <v/>
      </c>
      <c r="G850" s="189" t="str">
        <f>IF(B850="","",COUNTIFS(COMPRAS!$E$5:$E1000,B850))</f>
        <v/>
      </c>
      <c r="H850" s="304"/>
      <c r="I850" s="194" t="str">
        <f>IFERROR(IF(B850="","",AVERAGEIFS(VENTAS!$G$5:$G1000,VENTAS!$D$5:$D1000,B850)),0)</f>
        <v/>
      </c>
      <c r="J850" s="194" t="str">
        <f>IF(C850="","",MAXIFS(COMPRAS!$T$5:$T1000,COMPRAS!$E$5:$E1000,B850))</f>
        <v/>
      </c>
      <c r="K850" s="194">
        <f t="shared" si="5"/>
        <v>0</v>
      </c>
      <c r="L850" s="194" t="str">
        <f t="shared" si="6"/>
        <v/>
      </c>
      <c r="M850" s="304" t="str">
        <f t="shared" si="7"/>
        <v/>
      </c>
      <c r="N850" s="194">
        <f t="shared" si="8"/>
        <v>0</v>
      </c>
      <c r="O850" s="194">
        <f t="shared" si="9"/>
        <v>0</v>
      </c>
    </row>
    <row r="851">
      <c r="C851" s="189" t="str">
        <f t="array" ref="C851">IF(B851="","",XLOOKUP(B851,DATOS!D852:D1000,DATOS!C852:C1000,0,0,1))</f>
        <v/>
      </c>
      <c r="D851" s="189" t="str">
        <f>IF(B851="","", SUMIFS(COMPRAS!$G$5:$G1000,COMPRAS!$E$5:$E1000,B851))</f>
        <v/>
      </c>
      <c r="E851" s="189" t="str">
        <f>IF(C851="","", SUMIFS(VENTAS!$F$5:$F1000,VENTAS!$D$5:$D1000,B851))</f>
        <v/>
      </c>
      <c r="F851" s="189" t="str">
        <f t="shared" si="3"/>
        <v/>
      </c>
      <c r="G851" s="189" t="str">
        <f>IF(B851="","",COUNTIFS(COMPRAS!$E$5:$E1000,B851))</f>
        <v/>
      </c>
      <c r="H851" s="304"/>
      <c r="I851" s="194" t="str">
        <f>IFERROR(IF(B851="","",AVERAGEIFS(VENTAS!$G$5:$G1000,VENTAS!$D$5:$D1000,B851)),0)</f>
        <v/>
      </c>
      <c r="J851" s="194" t="str">
        <f>IF(C851="","",MAXIFS(COMPRAS!$T$5:$T1000,COMPRAS!$E$5:$E1000,B851))</f>
        <v/>
      </c>
      <c r="K851" s="194">
        <f t="shared" si="5"/>
        <v>0</v>
      </c>
      <c r="L851" s="194" t="str">
        <f t="shared" si="6"/>
        <v/>
      </c>
      <c r="M851" s="304" t="str">
        <f t="shared" si="7"/>
        <v/>
      </c>
      <c r="N851" s="194">
        <f t="shared" si="8"/>
        <v>0</v>
      </c>
      <c r="O851" s="194">
        <f t="shared" si="9"/>
        <v>0</v>
      </c>
    </row>
    <row r="852">
      <c r="C852" s="189" t="str">
        <f t="array" ref="C852">IF(B852="","",XLOOKUP(B852,DATOS!D853:D1000,DATOS!C853:C1000,0,0,1))</f>
        <v/>
      </c>
      <c r="D852" s="189" t="str">
        <f>IF(B852="","", SUMIFS(COMPRAS!$G$5:$G1000,COMPRAS!$E$5:$E1000,B852))</f>
        <v/>
      </c>
      <c r="E852" s="189" t="str">
        <f>IF(C852="","", SUMIFS(VENTAS!$F$5:$F1000,VENTAS!$D$5:$D1000,B852))</f>
        <v/>
      </c>
      <c r="F852" s="189" t="str">
        <f t="shared" si="3"/>
        <v/>
      </c>
      <c r="G852" s="189" t="str">
        <f>IF(B852="","",COUNTIFS(COMPRAS!$E$5:$E1000,B852))</f>
        <v/>
      </c>
      <c r="H852" s="304"/>
      <c r="I852" s="194" t="str">
        <f>IFERROR(IF(B852="","",AVERAGEIFS(VENTAS!$G$5:$G1000,VENTAS!$D$5:$D1000,B852)),0)</f>
        <v/>
      </c>
      <c r="J852" s="194" t="str">
        <f>IF(C852="","",MAXIFS(COMPRAS!$T$5:$T1000,COMPRAS!$E$5:$E1000,B852))</f>
        <v/>
      </c>
      <c r="K852" s="194">
        <f t="shared" si="5"/>
        <v>0</v>
      </c>
      <c r="L852" s="194" t="str">
        <f t="shared" si="6"/>
        <v/>
      </c>
      <c r="M852" s="304" t="str">
        <f t="shared" si="7"/>
        <v/>
      </c>
      <c r="N852" s="194">
        <f t="shared" si="8"/>
        <v>0</v>
      </c>
      <c r="O852" s="194">
        <f t="shared" si="9"/>
        <v>0</v>
      </c>
    </row>
    <row r="853">
      <c r="C853" s="189" t="str">
        <f t="array" ref="C853">IF(B853="","",XLOOKUP(B853,DATOS!D854:D1000,DATOS!C854:C1000,0,0,1))</f>
        <v/>
      </c>
      <c r="D853" s="189" t="str">
        <f>IF(B853="","", SUMIFS(COMPRAS!$G$5:$G1000,COMPRAS!$E$5:$E1000,B853))</f>
        <v/>
      </c>
      <c r="E853" s="189" t="str">
        <f>IF(C853="","", SUMIFS(VENTAS!$F$5:$F1000,VENTAS!$D$5:$D1000,B853))</f>
        <v/>
      </c>
      <c r="F853" s="189" t="str">
        <f t="shared" si="3"/>
        <v/>
      </c>
      <c r="G853" s="189" t="str">
        <f>IF(B853="","",COUNTIFS(COMPRAS!$E$5:$E1000,B853))</f>
        <v/>
      </c>
      <c r="H853" s="304"/>
      <c r="I853" s="194" t="str">
        <f>IFERROR(IF(B853="","",AVERAGEIFS(VENTAS!$G$5:$G1000,VENTAS!$D$5:$D1000,B853)),0)</f>
        <v/>
      </c>
      <c r="J853" s="194" t="str">
        <f>IF(C853="","",MAXIFS(COMPRAS!$T$5:$T1000,COMPRAS!$E$5:$E1000,B853))</f>
        <v/>
      </c>
      <c r="K853" s="194">
        <f t="shared" si="5"/>
        <v>0</v>
      </c>
      <c r="L853" s="194" t="str">
        <f t="shared" si="6"/>
        <v/>
      </c>
      <c r="M853" s="304" t="str">
        <f t="shared" si="7"/>
        <v/>
      </c>
      <c r="N853" s="194">
        <f t="shared" si="8"/>
        <v>0</v>
      </c>
      <c r="O853" s="194">
        <f t="shared" si="9"/>
        <v>0</v>
      </c>
    </row>
    <row r="854">
      <c r="C854" s="189" t="str">
        <f t="array" ref="C854">IF(B854="","",XLOOKUP(B854,DATOS!D855:D1000,DATOS!C855:C1000,0,0,1))</f>
        <v/>
      </c>
      <c r="D854" s="189" t="str">
        <f>IF(B854="","", SUMIFS(COMPRAS!$G$5:$G1000,COMPRAS!$E$5:$E1000,B854))</f>
        <v/>
      </c>
      <c r="E854" s="189" t="str">
        <f>IF(C854="","", SUMIFS(VENTAS!$F$5:$F1000,VENTAS!$D$5:$D1000,B854))</f>
        <v/>
      </c>
      <c r="F854" s="189" t="str">
        <f t="shared" si="3"/>
        <v/>
      </c>
      <c r="G854" s="189" t="str">
        <f>IF(B854="","",COUNTIFS(COMPRAS!$E$5:$E1000,B854))</f>
        <v/>
      </c>
      <c r="H854" s="304"/>
      <c r="I854" s="194" t="str">
        <f>IFERROR(IF(B854="","",AVERAGEIFS(VENTAS!$G$5:$G1000,VENTAS!$D$5:$D1000,B854)),0)</f>
        <v/>
      </c>
      <c r="J854" s="194" t="str">
        <f>IF(C854="","",MAXIFS(COMPRAS!$T$5:$T1000,COMPRAS!$E$5:$E1000,B854))</f>
        <v/>
      </c>
      <c r="K854" s="194">
        <f t="shared" si="5"/>
        <v>0</v>
      </c>
      <c r="L854" s="194" t="str">
        <f t="shared" si="6"/>
        <v/>
      </c>
      <c r="M854" s="304" t="str">
        <f t="shared" si="7"/>
        <v/>
      </c>
      <c r="N854" s="194">
        <f t="shared" si="8"/>
        <v>0</v>
      </c>
      <c r="O854" s="194">
        <f t="shared" si="9"/>
        <v>0</v>
      </c>
    </row>
    <row r="855">
      <c r="C855" s="189" t="str">
        <f t="array" ref="C855">IF(B855="","",XLOOKUP(B855,DATOS!D856:D1000,DATOS!C856:C1000,0,0,1))</f>
        <v/>
      </c>
      <c r="D855" s="189" t="str">
        <f>IF(B855="","", SUMIFS(COMPRAS!$G$5:$G1000,COMPRAS!$E$5:$E1000,B855))</f>
        <v/>
      </c>
      <c r="E855" s="189" t="str">
        <f>IF(C855="","", SUMIFS(VENTAS!$F$5:$F1000,VENTAS!$D$5:$D1000,B855))</f>
        <v/>
      </c>
      <c r="F855" s="189" t="str">
        <f t="shared" si="3"/>
        <v/>
      </c>
      <c r="G855" s="189" t="str">
        <f>IF(B855="","",COUNTIFS(COMPRAS!$E$5:$E1000,B855))</f>
        <v/>
      </c>
      <c r="H855" s="304"/>
      <c r="I855" s="194" t="str">
        <f>IFERROR(IF(B855="","",AVERAGEIFS(VENTAS!$G$5:$G1000,VENTAS!$D$5:$D1000,B855)),0)</f>
        <v/>
      </c>
      <c r="J855" s="194" t="str">
        <f>IF(C855="","",MAXIFS(COMPRAS!$T$5:$T1000,COMPRAS!$E$5:$E1000,B855))</f>
        <v/>
      </c>
      <c r="K855" s="194">
        <f t="shared" si="5"/>
        <v>0</v>
      </c>
      <c r="L855" s="194" t="str">
        <f t="shared" si="6"/>
        <v/>
      </c>
      <c r="M855" s="304" t="str">
        <f t="shared" si="7"/>
        <v/>
      </c>
      <c r="N855" s="194">
        <f t="shared" si="8"/>
        <v>0</v>
      </c>
      <c r="O855" s="194">
        <f t="shared" si="9"/>
        <v>0</v>
      </c>
    </row>
    <row r="856">
      <c r="C856" s="189" t="str">
        <f t="array" ref="C856">IF(B856="","",XLOOKUP(B856,DATOS!D857:D1000,DATOS!C857:C1000,0,0,1))</f>
        <v/>
      </c>
      <c r="D856" s="189" t="str">
        <f>IF(B856="","", SUMIFS(COMPRAS!$G$5:$G1000,COMPRAS!$E$5:$E1000,B856))</f>
        <v/>
      </c>
      <c r="E856" s="189" t="str">
        <f>IF(C856="","", SUMIFS(VENTAS!$F$5:$F1000,VENTAS!$D$5:$D1000,B856))</f>
        <v/>
      </c>
      <c r="F856" s="189" t="str">
        <f t="shared" si="3"/>
        <v/>
      </c>
      <c r="G856" s="189" t="str">
        <f>IF(B856="","",COUNTIFS(COMPRAS!$E$5:$E1000,B856))</f>
        <v/>
      </c>
      <c r="H856" s="304"/>
      <c r="I856" s="194" t="str">
        <f>IFERROR(IF(B856="","",AVERAGEIFS(VENTAS!$G$5:$G1000,VENTAS!$D$5:$D1000,B856)),0)</f>
        <v/>
      </c>
      <c r="J856" s="194" t="str">
        <f>IF(C856="","",MAXIFS(COMPRAS!$T$5:$T1000,COMPRAS!$E$5:$E1000,B856))</f>
        <v/>
      </c>
      <c r="K856" s="194">
        <f t="shared" si="5"/>
        <v>0</v>
      </c>
      <c r="L856" s="194" t="str">
        <f t="shared" si="6"/>
        <v/>
      </c>
      <c r="M856" s="304" t="str">
        <f t="shared" si="7"/>
        <v/>
      </c>
      <c r="N856" s="194">
        <f t="shared" si="8"/>
        <v>0</v>
      </c>
      <c r="O856" s="194">
        <f t="shared" si="9"/>
        <v>0</v>
      </c>
    </row>
    <row r="857">
      <c r="C857" s="189" t="str">
        <f t="array" ref="C857">IF(B857="","",XLOOKUP(B857,DATOS!D858:D1000,DATOS!C858:C1000,0,0,1))</f>
        <v/>
      </c>
      <c r="D857" s="189" t="str">
        <f>IF(B857="","", SUMIFS(COMPRAS!$G$5:$G1000,COMPRAS!$E$5:$E1000,B857))</f>
        <v/>
      </c>
      <c r="E857" s="189" t="str">
        <f>IF(C857="","", SUMIFS(VENTAS!$F$5:$F1000,VENTAS!$D$5:$D1000,B857))</f>
        <v/>
      </c>
      <c r="F857" s="189" t="str">
        <f t="shared" si="3"/>
        <v/>
      </c>
      <c r="G857" s="189" t="str">
        <f>IF(B857="","",COUNTIFS(COMPRAS!$E$5:$E1000,B857))</f>
        <v/>
      </c>
      <c r="H857" s="304"/>
      <c r="I857" s="194" t="str">
        <f>IFERROR(IF(B857="","",AVERAGEIFS(VENTAS!$G$5:$G1000,VENTAS!$D$5:$D1000,B857)),0)</f>
        <v/>
      </c>
      <c r="J857" s="194" t="str">
        <f>IF(C857="","",MAXIFS(COMPRAS!$T$5:$T1000,COMPRAS!$E$5:$E1000,B857))</f>
        <v/>
      </c>
      <c r="K857" s="194">
        <f t="shared" si="5"/>
        <v>0</v>
      </c>
      <c r="L857" s="194" t="str">
        <f t="shared" si="6"/>
        <v/>
      </c>
      <c r="M857" s="304" t="str">
        <f t="shared" si="7"/>
        <v/>
      </c>
      <c r="N857" s="194">
        <f t="shared" si="8"/>
        <v>0</v>
      </c>
      <c r="O857" s="194">
        <f t="shared" si="9"/>
        <v>0</v>
      </c>
    </row>
    <row r="858">
      <c r="C858" s="189" t="str">
        <f t="array" ref="C858">IF(B858="","",XLOOKUP(B858,DATOS!D859:D1000,DATOS!C859:C1000,0,0,1))</f>
        <v/>
      </c>
      <c r="D858" s="189" t="str">
        <f>IF(B858="","", SUMIFS(COMPRAS!$G$5:$G1000,COMPRAS!$E$5:$E1000,B858))</f>
        <v/>
      </c>
      <c r="E858" s="189" t="str">
        <f>IF(C858="","", SUMIFS(VENTAS!$F$5:$F1000,VENTAS!$D$5:$D1000,B858))</f>
        <v/>
      </c>
      <c r="F858" s="189" t="str">
        <f t="shared" si="3"/>
        <v/>
      </c>
      <c r="G858" s="189" t="str">
        <f>IF(B858="","",COUNTIFS(COMPRAS!$E$5:$E1000,B858))</f>
        <v/>
      </c>
      <c r="H858" s="304"/>
      <c r="I858" s="194" t="str">
        <f>IFERROR(IF(B858="","",AVERAGEIFS(VENTAS!$G$5:$G1000,VENTAS!$D$5:$D1000,B858)),0)</f>
        <v/>
      </c>
      <c r="J858" s="194" t="str">
        <f>IF(C858="","",MAXIFS(COMPRAS!$T$5:$T1000,COMPRAS!$E$5:$E1000,B858))</f>
        <v/>
      </c>
      <c r="K858" s="194">
        <f t="shared" si="5"/>
        <v>0</v>
      </c>
      <c r="L858" s="194" t="str">
        <f t="shared" si="6"/>
        <v/>
      </c>
      <c r="M858" s="304" t="str">
        <f t="shared" si="7"/>
        <v/>
      </c>
      <c r="N858" s="194">
        <f t="shared" si="8"/>
        <v>0</v>
      </c>
      <c r="O858" s="194">
        <f t="shared" si="9"/>
        <v>0</v>
      </c>
    </row>
    <row r="859">
      <c r="C859" s="189" t="str">
        <f t="array" ref="C859">IF(B859="","",XLOOKUP(B859,DATOS!D860:D1000,DATOS!C860:C1000,0,0,1))</f>
        <v/>
      </c>
      <c r="D859" s="189" t="str">
        <f>IF(B859="","", SUMIFS(COMPRAS!$G$5:$G1000,COMPRAS!$E$5:$E1000,B859))</f>
        <v/>
      </c>
      <c r="E859" s="189" t="str">
        <f>IF(C859="","", SUMIFS(VENTAS!$F$5:$F1000,VENTAS!$D$5:$D1000,B859))</f>
        <v/>
      </c>
      <c r="F859" s="189" t="str">
        <f t="shared" si="3"/>
        <v/>
      </c>
      <c r="G859" s="189" t="str">
        <f>IF(B859="","",COUNTIFS(COMPRAS!$E$5:$E1000,B859))</f>
        <v/>
      </c>
      <c r="H859" s="304"/>
      <c r="I859" s="194" t="str">
        <f>IFERROR(IF(B859="","",AVERAGEIFS(VENTAS!$G$5:$G1000,VENTAS!$D$5:$D1000,B859)),0)</f>
        <v/>
      </c>
      <c r="J859" s="194" t="str">
        <f>IF(C859="","",MAXIFS(COMPRAS!$T$5:$T1000,COMPRAS!$E$5:$E1000,B859))</f>
        <v/>
      </c>
      <c r="K859" s="194">
        <f t="shared" si="5"/>
        <v>0</v>
      </c>
      <c r="L859" s="194" t="str">
        <f t="shared" si="6"/>
        <v/>
      </c>
      <c r="M859" s="304" t="str">
        <f t="shared" si="7"/>
        <v/>
      </c>
      <c r="N859" s="194">
        <f t="shared" si="8"/>
        <v>0</v>
      </c>
      <c r="O859" s="194">
        <f t="shared" si="9"/>
        <v>0</v>
      </c>
    </row>
    <row r="860">
      <c r="C860" s="189" t="str">
        <f t="array" ref="C860">IF(B860="","",XLOOKUP(B860,DATOS!D861:D1000,DATOS!C861:C1000,0,0,1))</f>
        <v/>
      </c>
      <c r="D860" s="189" t="str">
        <f>IF(B860="","", SUMIFS(COMPRAS!$G$5:$G1000,COMPRAS!$E$5:$E1000,B860))</f>
        <v/>
      </c>
      <c r="E860" s="189" t="str">
        <f>IF(C860="","", SUMIFS(VENTAS!$F$5:$F1000,VENTAS!$D$5:$D1000,B860))</f>
        <v/>
      </c>
      <c r="F860" s="189" t="str">
        <f t="shared" si="3"/>
        <v/>
      </c>
      <c r="G860" s="189" t="str">
        <f>IF(B860="","",COUNTIFS(COMPRAS!$E$5:$E1000,B860))</f>
        <v/>
      </c>
      <c r="H860" s="304"/>
      <c r="I860" s="194" t="str">
        <f>IFERROR(IF(B860="","",AVERAGEIFS(VENTAS!$G$5:$G1000,VENTAS!$D$5:$D1000,B860)),0)</f>
        <v/>
      </c>
      <c r="J860" s="194" t="str">
        <f>IF(C860="","",MAXIFS(COMPRAS!$T$5:$T1000,COMPRAS!$E$5:$E1000,B860))</f>
        <v/>
      </c>
      <c r="K860" s="194">
        <f t="shared" si="5"/>
        <v>0</v>
      </c>
      <c r="L860" s="194" t="str">
        <f t="shared" si="6"/>
        <v/>
      </c>
      <c r="M860" s="304" t="str">
        <f t="shared" si="7"/>
        <v/>
      </c>
      <c r="N860" s="194">
        <f t="shared" si="8"/>
        <v>0</v>
      </c>
      <c r="O860" s="194">
        <f t="shared" si="9"/>
        <v>0</v>
      </c>
    </row>
    <row r="861">
      <c r="C861" s="189" t="str">
        <f t="array" ref="C861">IF(B861="","",XLOOKUP(B861,DATOS!D862:D1000,DATOS!C862:C1000,0,0,1))</f>
        <v/>
      </c>
      <c r="D861" s="189" t="str">
        <f>IF(B861="","", SUMIFS(COMPRAS!$G$5:$G1000,COMPRAS!$E$5:$E1000,B861))</f>
        <v/>
      </c>
      <c r="E861" s="189" t="str">
        <f>IF(C861="","", SUMIFS(VENTAS!$F$5:$F1000,VENTAS!$D$5:$D1000,B861))</f>
        <v/>
      </c>
      <c r="F861" s="189" t="str">
        <f t="shared" si="3"/>
        <v/>
      </c>
      <c r="G861" s="189" t="str">
        <f>IF(B861="","",COUNTIFS(COMPRAS!$E$5:$E1000,B861))</f>
        <v/>
      </c>
      <c r="H861" s="304"/>
      <c r="I861" s="194" t="str">
        <f>IFERROR(IF(B861="","",AVERAGEIFS(VENTAS!$G$5:$G1000,VENTAS!$D$5:$D1000,B861)),0)</f>
        <v/>
      </c>
      <c r="J861" s="194" t="str">
        <f>IF(C861="","",MAXIFS(COMPRAS!$T$5:$T1000,COMPRAS!$E$5:$E1000,B861))</f>
        <v/>
      </c>
      <c r="K861" s="194">
        <f t="shared" si="5"/>
        <v>0</v>
      </c>
      <c r="L861" s="194" t="str">
        <f t="shared" si="6"/>
        <v/>
      </c>
      <c r="M861" s="304" t="str">
        <f t="shared" si="7"/>
        <v/>
      </c>
      <c r="N861" s="194">
        <f t="shared" si="8"/>
        <v>0</v>
      </c>
      <c r="O861" s="194">
        <f t="shared" si="9"/>
        <v>0</v>
      </c>
    </row>
    <row r="862">
      <c r="C862" s="189" t="str">
        <f t="array" ref="C862">IF(B862="","",XLOOKUP(B862,DATOS!D863:D1000,DATOS!C863:C1000,0,0,1))</f>
        <v/>
      </c>
      <c r="D862" s="189" t="str">
        <f>IF(B862="","", SUMIFS(COMPRAS!$G$5:$G1000,COMPRAS!$E$5:$E1000,B862))</f>
        <v/>
      </c>
      <c r="E862" s="189" t="str">
        <f>IF(C862="","", SUMIFS(VENTAS!$F$5:$F1000,VENTAS!$D$5:$D1000,B862))</f>
        <v/>
      </c>
      <c r="F862" s="189" t="str">
        <f t="shared" si="3"/>
        <v/>
      </c>
      <c r="G862" s="189" t="str">
        <f>IF(B862="","",COUNTIFS(COMPRAS!$E$5:$E1000,B862))</f>
        <v/>
      </c>
      <c r="H862" s="304"/>
      <c r="I862" s="194" t="str">
        <f>IFERROR(IF(B862="","",AVERAGEIFS(VENTAS!$G$5:$G1000,VENTAS!$D$5:$D1000,B862)),0)</f>
        <v/>
      </c>
      <c r="J862" s="194" t="str">
        <f>IF(C862="","",MAXIFS(COMPRAS!$T$5:$T1000,COMPRAS!$E$5:$E1000,B862))</f>
        <v/>
      </c>
      <c r="K862" s="194">
        <f t="shared" si="5"/>
        <v>0</v>
      </c>
      <c r="L862" s="194" t="str">
        <f t="shared" si="6"/>
        <v/>
      </c>
      <c r="M862" s="304" t="str">
        <f t="shared" si="7"/>
        <v/>
      </c>
      <c r="N862" s="194">
        <f t="shared" si="8"/>
        <v>0</v>
      </c>
      <c r="O862" s="194">
        <f t="shared" si="9"/>
        <v>0</v>
      </c>
    </row>
    <row r="863">
      <c r="C863" s="189" t="str">
        <f t="array" ref="C863">IF(B863="","",XLOOKUP(B863,DATOS!D864:D1000,DATOS!C864:C1000,0,0,1))</f>
        <v/>
      </c>
      <c r="D863" s="189" t="str">
        <f>IF(B863="","", SUMIFS(COMPRAS!$G$5:$G1000,COMPRAS!$E$5:$E1000,B863))</f>
        <v/>
      </c>
      <c r="E863" s="189" t="str">
        <f>IF(C863="","", SUMIFS(VENTAS!$F$5:$F1000,VENTAS!$D$5:$D1000,B863))</f>
        <v/>
      </c>
      <c r="F863" s="189" t="str">
        <f t="shared" si="3"/>
        <v/>
      </c>
      <c r="G863" s="189" t="str">
        <f>IF(B863="","",COUNTIFS(COMPRAS!$E$5:$E1000,B863))</f>
        <v/>
      </c>
      <c r="H863" s="304"/>
      <c r="I863" s="194" t="str">
        <f>IFERROR(IF(B863="","",AVERAGEIFS(VENTAS!$G$5:$G1000,VENTAS!$D$5:$D1000,B863)),0)</f>
        <v/>
      </c>
      <c r="J863" s="194" t="str">
        <f>IF(C863="","",MAXIFS(COMPRAS!$T$5:$T1000,COMPRAS!$E$5:$E1000,B863))</f>
        <v/>
      </c>
      <c r="K863" s="194">
        <f t="shared" si="5"/>
        <v>0</v>
      </c>
      <c r="L863" s="194" t="str">
        <f t="shared" si="6"/>
        <v/>
      </c>
      <c r="M863" s="304" t="str">
        <f t="shared" si="7"/>
        <v/>
      </c>
      <c r="N863" s="194">
        <f t="shared" si="8"/>
        <v>0</v>
      </c>
      <c r="O863" s="194">
        <f t="shared" si="9"/>
        <v>0</v>
      </c>
    </row>
    <row r="864">
      <c r="C864" s="189" t="str">
        <f t="array" ref="C864">IF(B864="","",XLOOKUP(B864,DATOS!D865:D1000,DATOS!C865:C1000,0,0,1))</f>
        <v/>
      </c>
      <c r="D864" s="189" t="str">
        <f>IF(B864="","", SUMIFS(COMPRAS!$G$5:$G1000,COMPRAS!$E$5:$E1000,B864))</f>
        <v/>
      </c>
      <c r="E864" s="189" t="str">
        <f>IF(C864="","", SUMIFS(VENTAS!$F$5:$F1000,VENTAS!$D$5:$D1000,B864))</f>
        <v/>
      </c>
      <c r="F864" s="189" t="str">
        <f t="shared" si="3"/>
        <v/>
      </c>
      <c r="G864" s="189" t="str">
        <f>IF(B864="","",COUNTIFS(COMPRAS!$E$5:$E1000,B864))</f>
        <v/>
      </c>
      <c r="H864" s="304"/>
      <c r="I864" s="194" t="str">
        <f>IFERROR(IF(B864="","",AVERAGEIFS(VENTAS!$G$5:$G1000,VENTAS!$D$5:$D1000,B864)),0)</f>
        <v/>
      </c>
      <c r="J864" s="194" t="str">
        <f>IF(C864="","",MAXIFS(COMPRAS!$T$5:$T1000,COMPRAS!$E$5:$E1000,B864))</f>
        <v/>
      </c>
      <c r="K864" s="194">
        <f t="shared" si="5"/>
        <v>0</v>
      </c>
      <c r="L864" s="194" t="str">
        <f t="shared" si="6"/>
        <v/>
      </c>
      <c r="M864" s="304" t="str">
        <f t="shared" si="7"/>
        <v/>
      </c>
      <c r="N864" s="194">
        <f t="shared" si="8"/>
        <v>0</v>
      </c>
      <c r="O864" s="194">
        <f t="shared" si="9"/>
        <v>0</v>
      </c>
    </row>
    <row r="865">
      <c r="C865" s="189" t="str">
        <f t="array" ref="C865">IF(B865="","",XLOOKUP(B865,DATOS!D866:D1000,DATOS!C866:C1000,0,0,1))</f>
        <v/>
      </c>
      <c r="D865" s="189" t="str">
        <f>IF(B865="","", SUMIFS(COMPRAS!$G$5:$G1000,COMPRAS!$E$5:$E1000,B865))</f>
        <v/>
      </c>
      <c r="E865" s="189" t="str">
        <f>IF(C865="","", SUMIFS(VENTAS!$F$5:$F1000,VENTAS!$D$5:$D1000,B865))</f>
        <v/>
      </c>
      <c r="F865" s="189" t="str">
        <f t="shared" si="3"/>
        <v/>
      </c>
      <c r="G865" s="189" t="str">
        <f>IF(B865="","",COUNTIFS(COMPRAS!$E$5:$E1000,B865))</f>
        <v/>
      </c>
      <c r="H865" s="304"/>
      <c r="I865" s="194" t="str">
        <f>IFERROR(IF(B865="","",AVERAGEIFS(VENTAS!$G$5:$G1000,VENTAS!$D$5:$D1000,B865)),0)</f>
        <v/>
      </c>
      <c r="J865" s="194" t="str">
        <f>IF(C865="","",MAXIFS(COMPRAS!$T$5:$T1000,COMPRAS!$E$5:$E1000,B865))</f>
        <v/>
      </c>
      <c r="K865" s="194">
        <f t="shared" si="5"/>
        <v>0</v>
      </c>
      <c r="L865" s="194" t="str">
        <f t="shared" si="6"/>
        <v/>
      </c>
      <c r="M865" s="304" t="str">
        <f t="shared" si="7"/>
        <v/>
      </c>
      <c r="N865" s="194">
        <f t="shared" si="8"/>
        <v>0</v>
      </c>
      <c r="O865" s="194">
        <f t="shared" si="9"/>
        <v>0</v>
      </c>
    </row>
    <row r="866">
      <c r="C866" s="189" t="str">
        <f t="array" ref="C866">IF(B866="","",XLOOKUP(B866,DATOS!D867:D1000,DATOS!C867:C1000,0,0,1))</f>
        <v/>
      </c>
      <c r="D866" s="189" t="str">
        <f>IF(B866="","", SUMIFS(COMPRAS!$G$5:$G1000,COMPRAS!$E$5:$E1000,B866))</f>
        <v/>
      </c>
      <c r="E866" s="189" t="str">
        <f>IF(C866="","", SUMIFS(VENTAS!$F$5:$F1000,VENTAS!$D$5:$D1000,B866))</f>
        <v/>
      </c>
      <c r="F866" s="189" t="str">
        <f t="shared" si="3"/>
        <v/>
      </c>
      <c r="G866" s="189" t="str">
        <f>IF(B866="","",COUNTIFS(COMPRAS!$E$5:$E1000,B866))</f>
        <v/>
      </c>
      <c r="H866" s="304"/>
      <c r="I866" s="194" t="str">
        <f>IFERROR(IF(B866="","",AVERAGEIFS(VENTAS!$G$5:$G1000,VENTAS!$D$5:$D1000,B866)),0)</f>
        <v/>
      </c>
      <c r="J866" s="194" t="str">
        <f>IF(C866="","",MAXIFS(COMPRAS!$T$5:$T1000,COMPRAS!$E$5:$E1000,B866))</f>
        <v/>
      </c>
      <c r="K866" s="194">
        <f t="shared" si="5"/>
        <v>0</v>
      </c>
      <c r="L866" s="194" t="str">
        <f t="shared" si="6"/>
        <v/>
      </c>
      <c r="M866" s="304" t="str">
        <f t="shared" si="7"/>
        <v/>
      </c>
      <c r="N866" s="194">
        <f t="shared" si="8"/>
        <v>0</v>
      </c>
      <c r="O866" s="194">
        <f t="shared" si="9"/>
        <v>0</v>
      </c>
    </row>
    <row r="867">
      <c r="C867" s="189" t="str">
        <f t="array" ref="C867">IF(B867="","",XLOOKUP(B867,DATOS!D868:D1000,DATOS!C868:C1000,0,0,1))</f>
        <v/>
      </c>
      <c r="D867" s="189" t="str">
        <f>IF(B867="","", SUMIFS(COMPRAS!$G$5:$G1000,COMPRAS!$E$5:$E1000,B867))</f>
        <v/>
      </c>
      <c r="E867" s="189" t="str">
        <f>IF(C867="","", SUMIFS(VENTAS!$F$5:$F1000,VENTAS!$D$5:$D1000,B867))</f>
        <v/>
      </c>
      <c r="F867" s="189" t="str">
        <f t="shared" si="3"/>
        <v/>
      </c>
      <c r="G867" s="189" t="str">
        <f>IF(B867="","",COUNTIFS(COMPRAS!$E$5:$E1000,B867))</f>
        <v/>
      </c>
      <c r="H867" s="304"/>
      <c r="I867" s="194" t="str">
        <f>IFERROR(IF(B867="","",AVERAGEIFS(VENTAS!$G$5:$G1000,VENTAS!$D$5:$D1000,B867)),0)</f>
        <v/>
      </c>
      <c r="J867" s="194" t="str">
        <f>IF(C867="","",MAXIFS(COMPRAS!$T$5:$T1000,COMPRAS!$E$5:$E1000,B867))</f>
        <v/>
      </c>
      <c r="K867" s="194">
        <f t="shared" si="5"/>
        <v>0</v>
      </c>
      <c r="L867" s="194" t="str">
        <f t="shared" si="6"/>
        <v/>
      </c>
      <c r="M867" s="304" t="str">
        <f t="shared" si="7"/>
        <v/>
      </c>
      <c r="N867" s="194">
        <f t="shared" si="8"/>
        <v>0</v>
      </c>
      <c r="O867" s="194">
        <f t="shared" si="9"/>
        <v>0</v>
      </c>
    </row>
    <row r="868">
      <c r="C868" s="189" t="str">
        <f t="array" ref="C868">IF(B868="","",XLOOKUP(B868,DATOS!D869:D1000,DATOS!C869:C1000,0,0,1))</f>
        <v/>
      </c>
      <c r="D868" s="189" t="str">
        <f>IF(B868="","", SUMIFS(COMPRAS!$G$5:$G1000,COMPRAS!$E$5:$E1000,B868))</f>
        <v/>
      </c>
      <c r="E868" s="189" t="str">
        <f>IF(C868="","", SUMIFS(VENTAS!$F$5:$F1000,VENTAS!$D$5:$D1000,B868))</f>
        <v/>
      </c>
      <c r="F868" s="189" t="str">
        <f t="shared" si="3"/>
        <v/>
      </c>
      <c r="G868" s="189" t="str">
        <f>IF(B868="","",COUNTIFS(COMPRAS!$E$5:$E1000,B868))</f>
        <v/>
      </c>
      <c r="H868" s="304"/>
      <c r="I868" s="194" t="str">
        <f>IFERROR(IF(B868="","",AVERAGEIFS(VENTAS!$G$5:$G1000,VENTAS!$D$5:$D1000,B868)),0)</f>
        <v/>
      </c>
      <c r="J868" s="194" t="str">
        <f>IF(C868="","",MAXIFS(COMPRAS!$T$5:$T1000,COMPRAS!$E$5:$E1000,B868))</f>
        <v/>
      </c>
      <c r="K868" s="194">
        <f t="shared" si="5"/>
        <v>0</v>
      </c>
      <c r="L868" s="194" t="str">
        <f t="shared" si="6"/>
        <v/>
      </c>
      <c r="M868" s="304" t="str">
        <f t="shared" si="7"/>
        <v/>
      </c>
      <c r="N868" s="194">
        <f t="shared" si="8"/>
        <v>0</v>
      </c>
      <c r="O868" s="194">
        <f t="shared" si="9"/>
        <v>0</v>
      </c>
    </row>
    <row r="869">
      <c r="C869" s="189" t="str">
        <f t="array" ref="C869">IF(B869="","",XLOOKUP(B869,DATOS!D870:D1000,DATOS!C870:C1000,0,0,1))</f>
        <v/>
      </c>
      <c r="D869" s="189" t="str">
        <f>IF(B869="","", SUMIFS(COMPRAS!$G$5:$G1000,COMPRAS!$E$5:$E1000,B869))</f>
        <v/>
      </c>
      <c r="E869" s="189" t="str">
        <f>IF(C869="","", SUMIFS(VENTAS!$F$5:$F1000,VENTAS!$D$5:$D1000,B869))</f>
        <v/>
      </c>
      <c r="F869" s="189" t="str">
        <f t="shared" si="3"/>
        <v/>
      </c>
      <c r="G869" s="189" t="str">
        <f>IF(B869="","",COUNTIFS(COMPRAS!$E$5:$E1000,B869))</f>
        <v/>
      </c>
      <c r="H869" s="304"/>
      <c r="I869" s="194" t="str">
        <f>IFERROR(IF(B869="","",AVERAGEIFS(VENTAS!$G$5:$G1000,VENTAS!$D$5:$D1000,B869)),0)</f>
        <v/>
      </c>
      <c r="J869" s="194" t="str">
        <f>IF(C869="","",MAXIFS(COMPRAS!$T$5:$T1000,COMPRAS!$E$5:$E1000,B869))</f>
        <v/>
      </c>
      <c r="K869" s="194">
        <f t="shared" si="5"/>
        <v>0</v>
      </c>
      <c r="L869" s="194" t="str">
        <f t="shared" si="6"/>
        <v/>
      </c>
      <c r="M869" s="304" t="str">
        <f t="shared" si="7"/>
        <v/>
      </c>
      <c r="N869" s="194">
        <f t="shared" si="8"/>
        <v>0</v>
      </c>
      <c r="O869" s="194">
        <f t="shared" si="9"/>
        <v>0</v>
      </c>
    </row>
    <row r="870">
      <c r="C870" s="189" t="str">
        <f t="array" ref="C870">IF(B870="","",XLOOKUP(B870,DATOS!D871:D1000,DATOS!C871:C1000,0,0,1))</f>
        <v/>
      </c>
      <c r="D870" s="189" t="str">
        <f>IF(B870="","", SUMIFS(COMPRAS!$G$5:$G1000,COMPRAS!$E$5:$E1000,B870))</f>
        <v/>
      </c>
      <c r="E870" s="189" t="str">
        <f>IF(C870="","", SUMIFS(VENTAS!$F$5:$F1000,VENTAS!$D$5:$D1000,B870))</f>
        <v/>
      </c>
      <c r="F870" s="189" t="str">
        <f t="shared" si="3"/>
        <v/>
      </c>
      <c r="G870" s="189" t="str">
        <f>IF(B870="","",COUNTIFS(COMPRAS!$E$5:$E1000,B870))</f>
        <v/>
      </c>
      <c r="H870" s="304"/>
      <c r="I870" s="194" t="str">
        <f>IFERROR(IF(B870="","",AVERAGEIFS(VENTAS!$G$5:$G1000,VENTAS!$D$5:$D1000,B870)),0)</f>
        <v/>
      </c>
      <c r="J870" s="194" t="str">
        <f>IF(C870="","",MAXIFS(COMPRAS!$T$5:$T1000,COMPRAS!$E$5:$E1000,B870))</f>
        <v/>
      </c>
      <c r="K870" s="194">
        <f t="shared" si="5"/>
        <v>0</v>
      </c>
      <c r="L870" s="194" t="str">
        <f t="shared" si="6"/>
        <v/>
      </c>
      <c r="M870" s="304" t="str">
        <f t="shared" si="7"/>
        <v/>
      </c>
      <c r="N870" s="194">
        <f t="shared" si="8"/>
        <v>0</v>
      </c>
      <c r="O870" s="194">
        <f t="shared" si="9"/>
        <v>0</v>
      </c>
    </row>
    <row r="871">
      <c r="C871" s="189" t="str">
        <f t="array" ref="C871">IF(B871="","",XLOOKUP(B871,DATOS!D872:D1000,DATOS!C872:C1000,0,0,1))</f>
        <v/>
      </c>
      <c r="D871" s="189" t="str">
        <f>IF(B871="","", SUMIFS(COMPRAS!$G$5:$G1000,COMPRAS!$E$5:$E1000,B871))</f>
        <v/>
      </c>
      <c r="E871" s="189" t="str">
        <f>IF(C871="","", SUMIFS(VENTAS!$F$5:$F1000,VENTAS!$D$5:$D1000,B871))</f>
        <v/>
      </c>
      <c r="F871" s="189" t="str">
        <f t="shared" si="3"/>
        <v/>
      </c>
      <c r="G871" s="189" t="str">
        <f>IF(B871="","",COUNTIFS(COMPRAS!$E$5:$E1000,B871))</f>
        <v/>
      </c>
      <c r="H871" s="304"/>
      <c r="I871" s="194" t="str">
        <f>IFERROR(IF(B871="","",AVERAGEIFS(VENTAS!$G$5:$G1000,VENTAS!$D$5:$D1000,B871)),0)</f>
        <v/>
      </c>
      <c r="J871" s="194" t="str">
        <f>IF(C871="","",MAXIFS(COMPRAS!$T$5:$T1000,COMPRAS!$E$5:$E1000,B871))</f>
        <v/>
      </c>
      <c r="K871" s="194">
        <f t="shared" si="5"/>
        <v>0</v>
      </c>
      <c r="L871" s="194" t="str">
        <f t="shared" si="6"/>
        <v/>
      </c>
      <c r="M871" s="304" t="str">
        <f t="shared" si="7"/>
        <v/>
      </c>
      <c r="N871" s="194">
        <f t="shared" si="8"/>
        <v>0</v>
      </c>
      <c r="O871" s="194">
        <f t="shared" si="9"/>
        <v>0</v>
      </c>
    </row>
    <row r="872">
      <c r="C872" s="189" t="str">
        <f t="array" ref="C872">IF(B872="","",XLOOKUP(B872,DATOS!D873:D1000,DATOS!C873:C1000,0,0,1))</f>
        <v/>
      </c>
      <c r="D872" s="189" t="str">
        <f>IF(B872="","", SUMIFS(COMPRAS!$G$5:$G1000,COMPRAS!$E$5:$E1000,B872))</f>
        <v/>
      </c>
      <c r="E872" s="189" t="str">
        <f>IF(C872="","", SUMIFS(VENTAS!$F$5:$F1000,VENTAS!$D$5:$D1000,B872))</f>
        <v/>
      </c>
      <c r="F872" s="189" t="str">
        <f t="shared" si="3"/>
        <v/>
      </c>
      <c r="G872" s="189" t="str">
        <f>IF(B872="","",COUNTIFS(COMPRAS!$E$5:$E1000,B872))</f>
        <v/>
      </c>
      <c r="H872" s="304"/>
      <c r="I872" s="194" t="str">
        <f>IFERROR(IF(B872="","",AVERAGEIFS(VENTAS!$G$5:$G1000,VENTAS!$D$5:$D1000,B872)),0)</f>
        <v/>
      </c>
      <c r="J872" s="194" t="str">
        <f>IF(C872="","",MAXIFS(COMPRAS!$T$5:$T1000,COMPRAS!$E$5:$E1000,B872))</f>
        <v/>
      </c>
      <c r="K872" s="194">
        <f t="shared" si="5"/>
        <v>0</v>
      </c>
      <c r="L872" s="194" t="str">
        <f t="shared" si="6"/>
        <v/>
      </c>
      <c r="M872" s="304" t="str">
        <f t="shared" si="7"/>
        <v/>
      </c>
      <c r="N872" s="194">
        <f t="shared" si="8"/>
        <v>0</v>
      </c>
      <c r="O872" s="194">
        <f t="shared" si="9"/>
        <v>0</v>
      </c>
    </row>
    <row r="873">
      <c r="C873" s="189" t="str">
        <f t="array" ref="C873">IF(B873="","",XLOOKUP(B873,DATOS!D874:D1000,DATOS!C874:C1000,0,0,1))</f>
        <v/>
      </c>
      <c r="D873" s="189" t="str">
        <f>IF(B873="","", SUMIFS(COMPRAS!$G$5:$G1000,COMPRAS!$E$5:$E1000,B873))</f>
        <v/>
      </c>
      <c r="E873" s="189" t="str">
        <f>IF(C873="","", SUMIFS(VENTAS!$F$5:$F1000,VENTAS!$D$5:$D1000,B873))</f>
        <v/>
      </c>
      <c r="F873" s="189" t="str">
        <f t="shared" si="3"/>
        <v/>
      </c>
      <c r="G873" s="189" t="str">
        <f>IF(B873="","",COUNTIFS(COMPRAS!$E$5:$E1000,B873))</f>
        <v/>
      </c>
      <c r="H873" s="304"/>
      <c r="I873" s="194" t="str">
        <f>IFERROR(IF(B873="","",AVERAGEIFS(VENTAS!$G$5:$G1000,VENTAS!$D$5:$D1000,B873)),0)</f>
        <v/>
      </c>
      <c r="J873" s="194" t="str">
        <f>IF(C873="","",MAXIFS(COMPRAS!$T$5:$T1000,COMPRAS!$E$5:$E1000,B873))</f>
        <v/>
      </c>
      <c r="K873" s="194">
        <f t="shared" si="5"/>
        <v>0</v>
      </c>
      <c r="L873" s="194" t="str">
        <f t="shared" si="6"/>
        <v/>
      </c>
      <c r="M873" s="304" t="str">
        <f t="shared" si="7"/>
        <v/>
      </c>
      <c r="N873" s="194">
        <f t="shared" si="8"/>
        <v>0</v>
      </c>
      <c r="O873" s="194">
        <f t="shared" si="9"/>
        <v>0</v>
      </c>
    </row>
    <row r="874">
      <c r="C874" s="189" t="str">
        <f t="array" ref="C874">IF(B874="","",XLOOKUP(B874,DATOS!D875:D1000,DATOS!C875:C1000,0,0,1))</f>
        <v/>
      </c>
      <c r="D874" s="189" t="str">
        <f>IF(B874="","", SUMIFS(COMPRAS!$G$5:$G1000,COMPRAS!$E$5:$E1000,B874))</f>
        <v/>
      </c>
      <c r="E874" s="189" t="str">
        <f>IF(C874="","", SUMIFS(VENTAS!$F$5:$F1000,VENTAS!$D$5:$D1000,B874))</f>
        <v/>
      </c>
      <c r="F874" s="189" t="str">
        <f t="shared" si="3"/>
        <v/>
      </c>
      <c r="G874" s="189" t="str">
        <f>IF(B874="","",COUNTIFS(COMPRAS!$E$5:$E1000,B874))</f>
        <v/>
      </c>
      <c r="H874" s="304"/>
      <c r="I874" s="194" t="str">
        <f>IFERROR(IF(B874="","",AVERAGEIFS(VENTAS!$G$5:$G1000,VENTAS!$D$5:$D1000,B874)),0)</f>
        <v/>
      </c>
      <c r="J874" s="194" t="str">
        <f>IF(C874="","",MAXIFS(COMPRAS!$T$5:$T1000,COMPRAS!$E$5:$E1000,B874))</f>
        <v/>
      </c>
      <c r="K874" s="194">
        <f t="shared" si="5"/>
        <v>0</v>
      </c>
      <c r="L874" s="194" t="str">
        <f t="shared" si="6"/>
        <v/>
      </c>
      <c r="M874" s="304" t="str">
        <f t="shared" si="7"/>
        <v/>
      </c>
      <c r="N874" s="194">
        <f t="shared" si="8"/>
        <v>0</v>
      </c>
      <c r="O874" s="194">
        <f t="shared" si="9"/>
        <v>0</v>
      </c>
    </row>
    <row r="875">
      <c r="C875" s="189" t="str">
        <f t="array" ref="C875">IF(B875="","",XLOOKUP(B875,DATOS!D876:D1000,DATOS!C876:C1000,0,0,1))</f>
        <v/>
      </c>
      <c r="D875" s="189" t="str">
        <f>IF(B875="","", SUMIFS(COMPRAS!$G$5:$G1000,COMPRAS!$E$5:$E1000,B875))</f>
        <v/>
      </c>
      <c r="E875" s="189" t="str">
        <f>IF(C875="","", SUMIFS(VENTAS!$F$5:$F1000,VENTAS!$D$5:$D1000,B875))</f>
        <v/>
      </c>
      <c r="F875" s="189" t="str">
        <f t="shared" si="3"/>
        <v/>
      </c>
      <c r="G875" s="189" t="str">
        <f>IF(B875="","",COUNTIFS(COMPRAS!$E$5:$E1000,B875))</f>
        <v/>
      </c>
      <c r="H875" s="304"/>
      <c r="I875" s="194" t="str">
        <f>IFERROR(IF(B875="","",AVERAGEIFS(VENTAS!$G$5:$G1000,VENTAS!$D$5:$D1000,B875)),0)</f>
        <v/>
      </c>
      <c r="J875" s="194" t="str">
        <f>IF(C875="","",MAXIFS(COMPRAS!$T$5:$T1000,COMPRAS!$E$5:$E1000,B875))</f>
        <v/>
      </c>
      <c r="K875" s="194">
        <f t="shared" si="5"/>
        <v>0</v>
      </c>
      <c r="L875" s="194" t="str">
        <f t="shared" si="6"/>
        <v/>
      </c>
      <c r="M875" s="304" t="str">
        <f t="shared" si="7"/>
        <v/>
      </c>
      <c r="N875" s="194">
        <f t="shared" si="8"/>
        <v>0</v>
      </c>
      <c r="O875" s="194">
        <f t="shared" si="9"/>
        <v>0</v>
      </c>
    </row>
    <row r="876">
      <c r="C876" s="189" t="str">
        <f t="array" ref="C876">IF(B876="","",XLOOKUP(B876,DATOS!D877:D1000,DATOS!C877:C1000,0,0,1))</f>
        <v/>
      </c>
      <c r="D876" s="189" t="str">
        <f>IF(B876="","", SUMIFS(COMPRAS!$G$5:$G1000,COMPRAS!$E$5:$E1000,B876))</f>
        <v/>
      </c>
      <c r="E876" s="189" t="str">
        <f>IF(C876="","", SUMIFS(VENTAS!$F$5:$F1000,VENTAS!$D$5:$D1000,B876))</f>
        <v/>
      </c>
      <c r="F876" s="189" t="str">
        <f t="shared" si="3"/>
        <v/>
      </c>
      <c r="G876" s="189" t="str">
        <f>IF(B876="","",COUNTIFS(COMPRAS!$E$5:$E1000,B876))</f>
        <v/>
      </c>
      <c r="H876" s="304"/>
      <c r="I876" s="194" t="str">
        <f>IFERROR(IF(B876="","",AVERAGEIFS(VENTAS!$G$5:$G1000,VENTAS!$D$5:$D1000,B876)),0)</f>
        <v/>
      </c>
      <c r="J876" s="194" t="str">
        <f>IF(C876="","",MAXIFS(COMPRAS!$T$5:$T1000,COMPRAS!$E$5:$E1000,B876))</f>
        <v/>
      </c>
      <c r="K876" s="194">
        <f t="shared" si="5"/>
        <v>0</v>
      </c>
      <c r="L876" s="194" t="str">
        <f t="shared" si="6"/>
        <v/>
      </c>
      <c r="M876" s="304" t="str">
        <f t="shared" si="7"/>
        <v/>
      </c>
      <c r="N876" s="194">
        <f t="shared" si="8"/>
        <v>0</v>
      </c>
      <c r="O876" s="194">
        <f t="shared" si="9"/>
        <v>0</v>
      </c>
    </row>
    <row r="877">
      <c r="C877" s="189" t="str">
        <f t="array" ref="C877">IF(B877="","",XLOOKUP(B877,DATOS!D878:D1000,DATOS!C878:C1000,0,0,1))</f>
        <v/>
      </c>
      <c r="D877" s="189" t="str">
        <f>IF(B877="","", SUMIFS(COMPRAS!$G$5:$G1000,COMPRAS!$E$5:$E1000,B877))</f>
        <v/>
      </c>
      <c r="E877" s="189" t="str">
        <f>IF(C877="","", SUMIFS(VENTAS!$F$5:$F1000,VENTAS!$D$5:$D1000,B877))</f>
        <v/>
      </c>
      <c r="F877" s="189" t="str">
        <f t="shared" si="3"/>
        <v/>
      </c>
      <c r="G877" s="189" t="str">
        <f>IF(B877="","",COUNTIFS(COMPRAS!$E$5:$E1000,B877))</f>
        <v/>
      </c>
      <c r="H877" s="304"/>
      <c r="I877" s="194" t="str">
        <f>IFERROR(IF(B877="","",AVERAGEIFS(VENTAS!$G$5:$G1000,VENTAS!$D$5:$D1000,B877)),0)</f>
        <v/>
      </c>
      <c r="J877" s="194" t="str">
        <f>IF(C877="","",MAXIFS(COMPRAS!$T$5:$T1000,COMPRAS!$E$5:$E1000,B877))</f>
        <v/>
      </c>
      <c r="K877" s="194">
        <f t="shared" si="5"/>
        <v>0</v>
      </c>
      <c r="L877" s="194" t="str">
        <f t="shared" si="6"/>
        <v/>
      </c>
      <c r="M877" s="304" t="str">
        <f t="shared" si="7"/>
        <v/>
      </c>
      <c r="N877" s="194">
        <f t="shared" si="8"/>
        <v>0</v>
      </c>
      <c r="O877" s="194">
        <f t="shared" si="9"/>
        <v>0</v>
      </c>
    </row>
    <row r="878">
      <c r="C878" s="189" t="str">
        <f t="array" ref="C878">IF(B878="","",XLOOKUP(B878,DATOS!D879:D1000,DATOS!C879:C1000,0,0,1))</f>
        <v/>
      </c>
      <c r="D878" s="189" t="str">
        <f>IF(B878="","", SUMIFS(COMPRAS!$G$5:$G1000,COMPRAS!$E$5:$E1000,B878))</f>
        <v/>
      </c>
      <c r="E878" s="189" t="str">
        <f>IF(C878="","", SUMIFS(VENTAS!$F$5:$F1000,VENTAS!$D$5:$D1000,B878))</f>
        <v/>
      </c>
      <c r="F878" s="189" t="str">
        <f t="shared" si="3"/>
        <v/>
      </c>
      <c r="G878" s="189" t="str">
        <f>IF(B878="","",COUNTIFS(COMPRAS!$E$5:$E1000,B878))</f>
        <v/>
      </c>
      <c r="H878" s="304"/>
      <c r="I878" s="194" t="str">
        <f>IFERROR(IF(B878="","",AVERAGEIFS(VENTAS!$G$5:$G1000,VENTAS!$D$5:$D1000,B878)),0)</f>
        <v/>
      </c>
      <c r="J878" s="194" t="str">
        <f>IF(C878="","",MAXIFS(COMPRAS!$T$5:$T1000,COMPRAS!$E$5:$E1000,B878))</f>
        <v/>
      </c>
      <c r="K878" s="194">
        <f t="shared" si="5"/>
        <v>0</v>
      </c>
      <c r="L878" s="194" t="str">
        <f t="shared" si="6"/>
        <v/>
      </c>
      <c r="M878" s="304" t="str">
        <f t="shared" si="7"/>
        <v/>
      </c>
      <c r="N878" s="194">
        <f t="shared" si="8"/>
        <v>0</v>
      </c>
      <c r="O878" s="194">
        <f t="shared" si="9"/>
        <v>0</v>
      </c>
    </row>
    <row r="879">
      <c r="C879" s="189" t="str">
        <f t="array" ref="C879">IF(B879="","",XLOOKUP(B879,DATOS!D880:D1000,DATOS!C880:C1000,0,0,1))</f>
        <v/>
      </c>
      <c r="D879" s="189" t="str">
        <f>IF(B879="","", SUMIFS(COMPRAS!$G$5:$G1000,COMPRAS!$E$5:$E1000,B879))</f>
        <v/>
      </c>
      <c r="E879" s="189" t="str">
        <f>IF(C879="","", SUMIFS(VENTAS!$F$5:$F1000,VENTAS!$D$5:$D1000,B879))</f>
        <v/>
      </c>
      <c r="F879" s="189" t="str">
        <f t="shared" si="3"/>
        <v/>
      </c>
      <c r="G879" s="189" t="str">
        <f>IF(B879="","",COUNTIFS(COMPRAS!$E$5:$E1000,B879))</f>
        <v/>
      </c>
      <c r="H879" s="304"/>
      <c r="I879" s="194" t="str">
        <f>IFERROR(IF(B879="","",AVERAGEIFS(VENTAS!$G$5:$G1000,VENTAS!$D$5:$D1000,B879)),0)</f>
        <v/>
      </c>
      <c r="J879" s="194" t="str">
        <f>IF(C879="","",MAXIFS(COMPRAS!$T$5:$T1000,COMPRAS!$E$5:$E1000,B879))</f>
        <v/>
      </c>
      <c r="K879" s="194">
        <f t="shared" si="5"/>
        <v>0</v>
      </c>
      <c r="L879" s="194" t="str">
        <f t="shared" si="6"/>
        <v/>
      </c>
      <c r="M879" s="304" t="str">
        <f t="shared" si="7"/>
        <v/>
      </c>
      <c r="N879" s="194">
        <f t="shared" si="8"/>
        <v>0</v>
      </c>
      <c r="O879" s="194">
        <f t="shared" si="9"/>
        <v>0</v>
      </c>
    </row>
    <row r="880">
      <c r="C880" s="189" t="str">
        <f t="array" ref="C880">IF(B880="","",XLOOKUP(B880,DATOS!D881:D1000,DATOS!C881:C1000,0,0,1))</f>
        <v/>
      </c>
      <c r="D880" s="189" t="str">
        <f>IF(B880="","", SUMIFS(COMPRAS!$G$5:$G1000,COMPRAS!$E$5:$E1000,B880))</f>
        <v/>
      </c>
      <c r="E880" s="189" t="str">
        <f>IF(C880="","", SUMIFS(VENTAS!$F$5:$F1000,VENTAS!$D$5:$D1000,B880))</f>
        <v/>
      </c>
      <c r="F880" s="189" t="str">
        <f t="shared" si="3"/>
        <v/>
      </c>
      <c r="G880" s="189" t="str">
        <f>IF(B880="","",COUNTIFS(COMPRAS!$E$5:$E1000,B880))</f>
        <v/>
      </c>
      <c r="H880" s="304"/>
      <c r="I880" s="194" t="str">
        <f>IFERROR(IF(B880="","",AVERAGEIFS(VENTAS!$G$5:$G1000,VENTAS!$D$5:$D1000,B880)),0)</f>
        <v/>
      </c>
      <c r="J880" s="194" t="str">
        <f>IF(C880="","",MAXIFS(COMPRAS!$T$5:$T1000,COMPRAS!$E$5:$E1000,B880))</f>
        <v/>
      </c>
      <c r="K880" s="194">
        <f t="shared" si="5"/>
        <v>0</v>
      </c>
      <c r="L880" s="194" t="str">
        <f t="shared" si="6"/>
        <v/>
      </c>
      <c r="M880" s="304" t="str">
        <f t="shared" si="7"/>
        <v/>
      </c>
      <c r="N880" s="194">
        <f t="shared" si="8"/>
        <v>0</v>
      </c>
      <c r="O880" s="194">
        <f t="shared" si="9"/>
        <v>0</v>
      </c>
    </row>
    <row r="881">
      <c r="C881" s="189" t="str">
        <f t="array" ref="C881">IF(B881="","",XLOOKUP(B881,DATOS!D882:D1000,DATOS!C882:C1000,0,0,1))</f>
        <v/>
      </c>
      <c r="D881" s="189" t="str">
        <f>IF(B881="","", SUMIFS(COMPRAS!$G$5:$G1000,COMPRAS!$E$5:$E1000,B881))</f>
        <v/>
      </c>
      <c r="E881" s="189" t="str">
        <f>IF(C881="","", SUMIFS(VENTAS!$F$5:$F1000,VENTAS!$D$5:$D1000,B881))</f>
        <v/>
      </c>
      <c r="F881" s="189" t="str">
        <f t="shared" si="3"/>
        <v/>
      </c>
      <c r="G881" s="189" t="str">
        <f>IF(B881="","",COUNTIFS(COMPRAS!$E$5:$E1000,B881))</f>
        <v/>
      </c>
      <c r="H881" s="304"/>
      <c r="I881" s="194" t="str">
        <f>IFERROR(IF(B881="","",AVERAGEIFS(VENTAS!$G$5:$G1000,VENTAS!$D$5:$D1000,B881)),0)</f>
        <v/>
      </c>
      <c r="J881" s="194" t="str">
        <f>IF(C881="","",MAXIFS(COMPRAS!$T$5:$T1000,COMPRAS!$E$5:$E1000,B881))</f>
        <v/>
      </c>
      <c r="K881" s="194">
        <f t="shared" si="5"/>
        <v>0</v>
      </c>
      <c r="L881" s="194" t="str">
        <f t="shared" si="6"/>
        <v/>
      </c>
      <c r="M881" s="304" t="str">
        <f t="shared" si="7"/>
        <v/>
      </c>
      <c r="N881" s="194">
        <f t="shared" si="8"/>
        <v>0</v>
      </c>
      <c r="O881" s="194">
        <f t="shared" si="9"/>
        <v>0</v>
      </c>
    </row>
    <row r="882">
      <c r="C882" s="189" t="str">
        <f t="array" ref="C882">IF(B882="","",XLOOKUP(B882,DATOS!D883:D1000,DATOS!C883:C1000,0,0,1))</f>
        <v/>
      </c>
      <c r="D882" s="189" t="str">
        <f>IF(B882="","", SUMIFS(COMPRAS!$G$5:$G1000,COMPRAS!$E$5:$E1000,B882))</f>
        <v/>
      </c>
      <c r="E882" s="189" t="str">
        <f>IF(C882="","", SUMIFS(VENTAS!$F$5:$F1000,VENTAS!$D$5:$D1000,B882))</f>
        <v/>
      </c>
      <c r="F882" s="189" t="str">
        <f t="shared" si="3"/>
        <v/>
      </c>
      <c r="G882" s="189" t="str">
        <f>IF(B882="","",COUNTIFS(COMPRAS!$E$5:$E1000,B882))</f>
        <v/>
      </c>
      <c r="H882" s="304"/>
      <c r="I882" s="194" t="str">
        <f>IFERROR(IF(B882="","",AVERAGEIFS(VENTAS!$G$5:$G1000,VENTAS!$D$5:$D1000,B882)),0)</f>
        <v/>
      </c>
      <c r="J882" s="194" t="str">
        <f>IF(C882="","",MAXIFS(COMPRAS!$T$5:$T1000,COMPRAS!$E$5:$E1000,B882))</f>
        <v/>
      </c>
      <c r="K882" s="194">
        <f t="shared" si="5"/>
        <v>0</v>
      </c>
      <c r="L882" s="194" t="str">
        <f t="shared" si="6"/>
        <v/>
      </c>
      <c r="M882" s="304" t="str">
        <f t="shared" si="7"/>
        <v/>
      </c>
      <c r="N882" s="194">
        <f t="shared" si="8"/>
        <v>0</v>
      </c>
      <c r="O882" s="194">
        <f t="shared" si="9"/>
        <v>0</v>
      </c>
    </row>
    <row r="883">
      <c r="C883" s="189" t="str">
        <f t="array" ref="C883">IF(B883="","",XLOOKUP(B883,DATOS!D884:D1000,DATOS!C884:C1000,0,0,1))</f>
        <v/>
      </c>
      <c r="D883" s="189" t="str">
        <f>IF(B883="","", SUMIFS(COMPRAS!$G$5:$G1000,COMPRAS!$E$5:$E1000,B883))</f>
        <v/>
      </c>
      <c r="E883" s="189" t="str">
        <f>IF(C883="","", SUMIFS(VENTAS!$F$5:$F1000,VENTAS!$D$5:$D1000,B883))</f>
        <v/>
      </c>
      <c r="F883" s="189" t="str">
        <f t="shared" si="3"/>
        <v/>
      </c>
      <c r="G883" s="189" t="str">
        <f>IF(B883="","",COUNTIFS(COMPRAS!$E$5:$E1000,B883))</f>
        <v/>
      </c>
      <c r="H883" s="304"/>
      <c r="I883" s="194" t="str">
        <f>IFERROR(IF(B883="","",AVERAGEIFS(VENTAS!$G$5:$G1000,VENTAS!$D$5:$D1000,B883)),0)</f>
        <v/>
      </c>
      <c r="J883" s="194" t="str">
        <f>IF(C883="","",MAXIFS(COMPRAS!$T$5:$T1000,COMPRAS!$E$5:$E1000,B883))</f>
        <v/>
      </c>
      <c r="K883" s="194">
        <f t="shared" si="5"/>
        <v>0</v>
      </c>
      <c r="L883" s="194" t="str">
        <f t="shared" si="6"/>
        <v/>
      </c>
      <c r="M883" s="304" t="str">
        <f t="shared" si="7"/>
        <v/>
      </c>
      <c r="N883" s="194">
        <f t="shared" si="8"/>
        <v>0</v>
      </c>
      <c r="O883" s="194">
        <f t="shared" si="9"/>
        <v>0</v>
      </c>
    </row>
    <row r="884">
      <c r="C884" s="189" t="str">
        <f t="array" ref="C884">IF(B884="","",XLOOKUP(B884,DATOS!D885:D1000,DATOS!C885:C1000,0,0,1))</f>
        <v/>
      </c>
      <c r="D884" s="189" t="str">
        <f>IF(B884="","", SUMIFS(COMPRAS!$G$5:$G1000,COMPRAS!$E$5:$E1000,B884))</f>
        <v/>
      </c>
      <c r="E884" s="189" t="str">
        <f>IF(C884="","", SUMIFS(VENTAS!$F$5:$F1000,VENTAS!$D$5:$D1000,B884))</f>
        <v/>
      </c>
      <c r="F884" s="189" t="str">
        <f t="shared" si="3"/>
        <v/>
      </c>
      <c r="G884" s="189" t="str">
        <f>IF(B884="","",COUNTIFS(COMPRAS!$E$5:$E1000,B884))</f>
        <v/>
      </c>
      <c r="H884" s="304"/>
      <c r="I884" s="194" t="str">
        <f>IFERROR(IF(B884="","",AVERAGEIFS(VENTAS!$G$5:$G1000,VENTAS!$D$5:$D1000,B884)),0)</f>
        <v/>
      </c>
      <c r="J884" s="194" t="str">
        <f>IF(C884="","",MAXIFS(COMPRAS!$T$5:$T1000,COMPRAS!$E$5:$E1000,B884))</f>
        <v/>
      </c>
      <c r="K884" s="194">
        <f t="shared" si="5"/>
        <v>0</v>
      </c>
      <c r="L884" s="194" t="str">
        <f t="shared" si="6"/>
        <v/>
      </c>
      <c r="M884" s="304" t="str">
        <f t="shared" si="7"/>
        <v/>
      </c>
      <c r="N884" s="194">
        <f t="shared" si="8"/>
        <v>0</v>
      </c>
      <c r="O884" s="194">
        <f t="shared" si="9"/>
        <v>0</v>
      </c>
    </row>
    <row r="885">
      <c r="C885" s="189" t="str">
        <f t="array" ref="C885">IF(B885="","",XLOOKUP(B885,DATOS!D886:D1000,DATOS!C886:C1000,0,0,1))</f>
        <v/>
      </c>
      <c r="D885" s="189" t="str">
        <f>IF(B885="","", SUMIFS(COMPRAS!$G$5:$G1000,COMPRAS!$E$5:$E1000,B885))</f>
        <v/>
      </c>
      <c r="E885" s="189" t="str">
        <f>IF(C885="","", SUMIFS(VENTAS!$F$5:$F1000,VENTAS!$D$5:$D1000,B885))</f>
        <v/>
      </c>
      <c r="F885" s="189" t="str">
        <f t="shared" si="3"/>
        <v/>
      </c>
      <c r="G885" s="189" t="str">
        <f>IF(B885="","",COUNTIFS(COMPRAS!$E$5:$E1000,B885))</f>
        <v/>
      </c>
      <c r="H885" s="304"/>
      <c r="I885" s="194" t="str">
        <f>IFERROR(IF(B885="","",AVERAGEIFS(VENTAS!$G$5:$G1000,VENTAS!$D$5:$D1000,B885)),0)</f>
        <v/>
      </c>
      <c r="J885" s="194" t="str">
        <f>IF(C885="","",MAXIFS(COMPRAS!$T$5:$T1000,COMPRAS!$E$5:$E1000,B885))</f>
        <v/>
      </c>
      <c r="K885" s="194">
        <f t="shared" si="5"/>
        <v>0</v>
      </c>
      <c r="L885" s="194" t="str">
        <f t="shared" si="6"/>
        <v/>
      </c>
      <c r="M885" s="304" t="str">
        <f t="shared" si="7"/>
        <v/>
      </c>
      <c r="N885" s="194">
        <f t="shared" si="8"/>
        <v>0</v>
      </c>
      <c r="O885" s="194">
        <f t="shared" si="9"/>
        <v>0</v>
      </c>
    </row>
    <row r="886">
      <c r="C886" s="189" t="str">
        <f t="array" ref="C886">IF(B886="","",XLOOKUP(B886,DATOS!D887:D1000,DATOS!C887:C1000,0,0,1))</f>
        <v/>
      </c>
      <c r="D886" s="189" t="str">
        <f>IF(B886="","", SUMIFS(COMPRAS!$G$5:$G1000,COMPRAS!$E$5:$E1000,B886))</f>
        <v/>
      </c>
      <c r="E886" s="189" t="str">
        <f>IF(C886="","", SUMIFS(VENTAS!$F$5:$F1000,VENTAS!$D$5:$D1000,B886))</f>
        <v/>
      </c>
      <c r="F886" s="189" t="str">
        <f t="shared" si="3"/>
        <v/>
      </c>
      <c r="G886" s="189" t="str">
        <f>IF(B886="","",COUNTIFS(COMPRAS!$E$5:$E1000,B886))</f>
        <v/>
      </c>
      <c r="H886" s="304"/>
      <c r="I886" s="194" t="str">
        <f>IFERROR(IF(B886="","",AVERAGEIFS(VENTAS!$G$5:$G1000,VENTAS!$D$5:$D1000,B886)),0)</f>
        <v/>
      </c>
      <c r="J886" s="194" t="str">
        <f>IF(C886="","",MAXIFS(COMPRAS!$T$5:$T1000,COMPRAS!$E$5:$E1000,B886))</f>
        <v/>
      </c>
      <c r="K886" s="194">
        <f t="shared" si="5"/>
        <v>0</v>
      </c>
      <c r="L886" s="194" t="str">
        <f t="shared" si="6"/>
        <v/>
      </c>
      <c r="M886" s="304" t="str">
        <f t="shared" si="7"/>
        <v/>
      </c>
      <c r="N886" s="194">
        <f t="shared" si="8"/>
        <v>0</v>
      </c>
      <c r="O886" s="194">
        <f t="shared" si="9"/>
        <v>0</v>
      </c>
    </row>
    <row r="887">
      <c r="C887" s="189" t="str">
        <f t="array" ref="C887">IF(B887="","",XLOOKUP(B887,DATOS!D888:D1000,DATOS!C888:C1000,0,0,1))</f>
        <v/>
      </c>
      <c r="D887" s="189" t="str">
        <f>IF(B887="","", SUMIFS(COMPRAS!$G$5:$G1000,COMPRAS!$E$5:$E1000,B887))</f>
        <v/>
      </c>
      <c r="E887" s="189" t="str">
        <f>IF(C887="","", SUMIFS(VENTAS!$F$5:$F1000,VENTAS!$D$5:$D1000,B887))</f>
        <v/>
      </c>
      <c r="F887" s="189" t="str">
        <f t="shared" si="3"/>
        <v/>
      </c>
      <c r="G887" s="189" t="str">
        <f>IF(B887="","",COUNTIFS(COMPRAS!$E$5:$E1000,B887))</f>
        <v/>
      </c>
      <c r="H887" s="304"/>
      <c r="I887" s="194" t="str">
        <f>IFERROR(IF(B887="","",AVERAGEIFS(VENTAS!$G$5:$G1000,VENTAS!$D$5:$D1000,B887)),0)</f>
        <v/>
      </c>
      <c r="J887" s="194" t="str">
        <f>IF(C887="","",MAXIFS(COMPRAS!$T$5:$T1000,COMPRAS!$E$5:$E1000,B887))</f>
        <v/>
      </c>
      <c r="K887" s="194">
        <f t="shared" si="5"/>
        <v>0</v>
      </c>
      <c r="L887" s="194" t="str">
        <f t="shared" si="6"/>
        <v/>
      </c>
      <c r="M887" s="304" t="str">
        <f t="shared" si="7"/>
        <v/>
      </c>
      <c r="N887" s="194">
        <f t="shared" si="8"/>
        <v>0</v>
      </c>
      <c r="O887" s="194">
        <f t="shared" si="9"/>
        <v>0</v>
      </c>
    </row>
    <row r="888">
      <c r="C888" s="189" t="str">
        <f t="array" ref="C888">IF(B888="","",XLOOKUP(B888,DATOS!D889:D1000,DATOS!C889:C1000,0,0,1))</f>
        <v/>
      </c>
      <c r="D888" s="189" t="str">
        <f>IF(B888="","", SUMIFS(COMPRAS!$G$5:$G1000,COMPRAS!$E$5:$E1000,B888))</f>
        <v/>
      </c>
      <c r="E888" s="189" t="str">
        <f>IF(C888="","", SUMIFS(VENTAS!$F$5:$F1000,VENTAS!$D$5:$D1000,B888))</f>
        <v/>
      </c>
      <c r="F888" s="189" t="str">
        <f t="shared" si="3"/>
        <v/>
      </c>
      <c r="G888" s="189" t="str">
        <f>IF(B888="","",COUNTIFS(COMPRAS!$E$5:$E1000,B888))</f>
        <v/>
      </c>
      <c r="H888" s="304"/>
      <c r="I888" s="194" t="str">
        <f>IFERROR(IF(B888="","",AVERAGEIFS(VENTAS!$G$5:$G1000,VENTAS!$D$5:$D1000,B888)),0)</f>
        <v/>
      </c>
      <c r="J888" s="194" t="str">
        <f>IF(C888="","",MAXIFS(COMPRAS!$T$5:$T1000,COMPRAS!$E$5:$E1000,B888))</f>
        <v/>
      </c>
      <c r="K888" s="194">
        <f t="shared" si="5"/>
        <v>0</v>
      </c>
      <c r="L888" s="194" t="str">
        <f t="shared" si="6"/>
        <v/>
      </c>
      <c r="M888" s="304" t="str">
        <f t="shared" si="7"/>
        <v/>
      </c>
      <c r="N888" s="194">
        <f t="shared" si="8"/>
        <v>0</v>
      </c>
      <c r="O888" s="194">
        <f t="shared" si="9"/>
        <v>0</v>
      </c>
    </row>
    <row r="889">
      <c r="C889" s="189" t="str">
        <f t="array" ref="C889">IF(B889="","",XLOOKUP(B889,DATOS!D890:D1000,DATOS!C890:C1000,0,0,1))</f>
        <v/>
      </c>
      <c r="D889" s="189" t="str">
        <f>IF(B889="","", SUMIFS(COMPRAS!$G$5:$G1000,COMPRAS!$E$5:$E1000,B889))</f>
        <v/>
      </c>
      <c r="E889" s="189" t="str">
        <f>IF(C889="","", SUMIFS(VENTAS!$F$5:$F1000,VENTAS!$D$5:$D1000,B889))</f>
        <v/>
      </c>
      <c r="F889" s="189" t="str">
        <f t="shared" si="3"/>
        <v/>
      </c>
      <c r="G889" s="189" t="str">
        <f>IF(B889="","",COUNTIFS(COMPRAS!$E$5:$E1000,B889))</f>
        <v/>
      </c>
      <c r="H889" s="304"/>
      <c r="I889" s="194" t="str">
        <f>IFERROR(IF(B889="","",AVERAGEIFS(VENTAS!$G$5:$G1000,VENTAS!$D$5:$D1000,B889)),0)</f>
        <v/>
      </c>
      <c r="J889" s="194" t="str">
        <f>IF(C889="","",MAXIFS(COMPRAS!$T$5:$T1000,COMPRAS!$E$5:$E1000,B889))</f>
        <v/>
      </c>
      <c r="K889" s="194">
        <f t="shared" si="5"/>
        <v>0</v>
      </c>
      <c r="L889" s="194" t="str">
        <f t="shared" si="6"/>
        <v/>
      </c>
      <c r="M889" s="304" t="str">
        <f t="shared" si="7"/>
        <v/>
      </c>
      <c r="N889" s="194">
        <f t="shared" si="8"/>
        <v>0</v>
      </c>
      <c r="O889" s="194">
        <f t="shared" si="9"/>
        <v>0</v>
      </c>
    </row>
    <row r="890">
      <c r="C890" s="189" t="str">
        <f t="array" ref="C890">IF(B890="","",XLOOKUP(B890,DATOS!D891:D1000,DATOS!C891:C1000,0,0,1))</f>
        <v/>
      </c>
      <c r="D890" s="189" t="str">
        <f>IF(B890="","", SUMIFS(COMPRAS!$G$5:$G1000,COMPRAS!$E$5:$E1000,B890))</f>
        <v/>
      </c>
      <c r="E890" s="189" t="str">
        <f>IF(C890="","", SUMIFS(VENTAS!$F$5:$F1000,VENTAS!$D$5:$D1000,B890))</f>
        <v/>
      </c>
      <c r="F890" s="189" t="str">
        <f t="shared" si="3"/>
        <v/>
      </c>
      <c r="G890" s="189" t="str">
        <f>IF(B890="","",COUNTIFS(COMPRAS!$E$5:$E1000,B890))</f>
        <v/>
      </c>
      <c r="H890" s="304"/>
      <c r="I890" s="194" t="str">
        <f>IFERROR(IF(B890="","",AVERAGEIFS(VENTAS!$G$5:$G1000,VENTAS!$D$5:$D1000,B890)),0)</f>
        <v/>
      </c>
      <c r="J890" s="194" t="str">
        <f>IF(C890="","",MAXIFS(COMPRAS!$T$5:$T1000,COMPRAS!$E$5:$E1000,B890))</f>
        <v/>
      </c>
      <c r="K890" s="194">
        <f t="shared" si="5"/>
        <v>0</v>
      </c>
      <c r="L890" s="194" t="str">
        <f t="shared" si="6"/>
        <v/>
      </c>
      <c r="M890" s="304" t="str">
        <f t="shared" si="7"/>
        <v/>
      </c>
      <c r="N890" s="194">
        <f t="shared" si="8"/>
        <v>0</v>
      </c>
      <c r="O890" s="194">
        <f t="shared" si="9"/>
        <v>0</v>
      </c>
    </row>
    <row r="891">
      <c r="C891" s="189" t="str">
        <f t="array" ref="C891">IF(B891="","",XLOOKUP(B891,DATOS!D892:D1000,DATOS!C892:C1000,0,0,1))</f>
        <v/>
      </c>
      <c r="D891" s="189" t="str">
        <f>IF(B891="","", SUMIFS(COMPRAS!$G$5:$G1000,COMPRAS!$E$5:$E1000,B891))</f>
        <v/>
      </c>
      <c r="E891" s="189" t="str">
        <f>IF(C891="","", SUMIFS(VENTAS!$F$5:$F1000,VENTAS!$D$5:$D1000,B891))</f>
        <v/>
      </c>
      <c r="F891" s="189" t="str">
        <f t="shared" si="3"/>
        <v/>
      </c>
      <c r="G891" s="189" t="str">
        <f>IF(B891="","",COUNTIFS(COMPRAS!$E$5:$E1000,B891))</f>
        <v/>
      </c>
      <c r="H891" s="304"/>
      <c r="I891" s="194" t="str">
        <f>IFERROR(IF(B891="","",AVERAGEIFS(VENTAS!$G$5:$G1000,VENTAS!$D$5:$D1000,B891)),0)</f>
        <v/>
      </c>
      <c r="J891" s="194" t="str">
        <f>IF(C891="","",MAXIFS(COMPRAS!$T$5:$T1000,COMPRAS!$E$5:$E1000,B891))</f>
        <v/>
      </c>
      <c r="K891" s="194">
        <f t="shared" si="5"/>
        <v>0</v>
      </c>
      <c r="L891" s="194" t="str">
        <f t="shared" si="6"/>
        <v/>
      </c>
      <c r="M891" s="304" t="str">
        <f t="shared" si="7"/>
        <v/>
      </c>
      <c r="N891" s="194">
        <f t="shared" si="8"/>
        <v>0</v>
      </c>
      <c r="O891" s="194">
        <f t="shared" si="9"/>
        <v>0</v>
      </c>
    </row>
    <row r="892">
      <c r="C892" s="189" t="str">
        <f t="array" ref="C892">IF(B892="","",XLOOKUP(B892,DATOS!D893:D1000,DATOS!C893:C1000,0,0,1))</f>
        <v/>
      </c>
      <c r="D892" s="189" t="str">
        <f>IF(B892="","", SUMIFS(COMPRAS!$G$5:$G1000,COMPRAS!$E$5:$E1000,B892))</f>
        <v/>
      </c>
      <c r="E892" s="189" t="str">
        <f>IF(C892="","", SUMIFS(VENTAS!$F$5:$F1000,VENTAS!$D$5:$D1000,B892))</f>
        <v/>
      </c>
      <c r="F892" s="189" t="str">
        <f t="shared" si="3"/>
        <v/>
      </c>
      <c r="G892" s="189" t="str">
        <f>IF(B892="","",COUNTIFS(COMPRAS!$E$5:$E1000,B892))</f>
        <v/>
      </c>
      <c r="H892" s="304"/>
      <c r="I892" s="194" t="str">
        <f>IFERROR(IF(B892="","",AVERAGEIFS(VENTAS!$G$5:$G1000,VENTAS!$D$5:$D1000,B892)),0)</f>
        <v/>
      </c>
      <c r="J892" s="194" t="str">
        <f>IF(C892="","",MAXIFS(COMPRAS!$T$5:$T1000,COMPRAS!$E$5:$E1000,B892))</f>
        <v/>
      </c>
      <c r="K892" s="194">
        <f t="shared" si="5"/>
        <v>0</v>
      </c>
      <c r="L892" s="194" t="str">
        <f t="shared" si="6"/>
        <v/>
      </c>
      <c r="M892" s="304" t="str">
        <f t="shared" si="7"/>
        <v/>
      </c>
      <c r="N892" s="194">
        <f t="shared" si="8"/>
        <v>0</v>
      </c>
      <c r="O892" s="194">
        <f t="shared" si="9"/>
        <v>0</v>
      </c>
    </row>
    <row r="893">
      <c r="C893" s="189" t="str">
        <f t="array" ref="C893">IF(B893="","",XLOOKUP(B893,DATOS!D894:D1000,DATOS!C894:C1000,0,0,1))</f>
        <v/>
      </c>
      <c r="D893" s="189" t="str">
        <f>IF(B893="","", SUMIFS(COMPRAS!$G$5:$G1000,COMPRAS!$E$5:$E1000,B893))</f>
        <v/>
      </c>
      <c r="E893" s="189" t="str">
        <f>IF(C893="","", SUMIFS(VENTAS!$F$5:$F1000,VENTAS!$D$5:$D1000,B893))</f>
        <v/>
      </c>
      <c r="F893" s="189" t="str">
        <f t="shared" si="3"/>
        <v/>
      </c>
      <c r="G893" s="189" t="str">
        <f>IF(B893="","",COUNTIFS(COMPRAS!$E$5:$E1000,B893))</f>
        <v/>
      </c>
      <c r="H893" s="304"/>
      <c r="I893" s="194" t="str">
        <f>IFERROR(IF(B893="","",AVERAGEIFS(VENTAS!$G$5:$G1000,VENTAS!$D$5:$D1000,B893)),0)</f>
        <v/>
      </c>
      <c r="J893" s="194" t="str">
        <f>IF(C893="","",MAXIFS(COMPRAS!$T$5:$T1000,COMPRAS!$E$5:$E1000,B893))</f>
        <v/>
      </c>
      <c r="K893" s="194">
        <f t="shared" si="5"/>
        <v>0</v>
      </c>
      <c r="L893" s="194" t="str">
        <f t="shared" si="6"/>
        <v/>
      </c>
      <c r="M893" s="304" t="str">
        <f t="shared" si="7"/>
        <v/>
      </c>
      <c r="N893" s="194">
        <f t="shared" si="8"/>
        <v>0</v>
      </c>
      <c r="O893" s="194">
        <f t="shared" si="9"/>
        <v>0</v>
      </c>
    </row>
    <row r="894">
      <c r="C894" s="189" t="str">
        <f t="array" ref="C894">IF(B894="","",XLOOKUP(B894,DATOS!D895:D1000,DATOS!C895:C1000,0,0,1))</f>
        <v/>
      </c>
      <c r="D894" s="189" t="str">
        <f>IF(B894="","", SUMIFS(COMPRAS!$G$5:$G1000,COMPRAS!$E$5:$E1000,B894))</f>
        <v/>
      </c>
      <c r="E894" s="189" t="str">
        <f>IF(C894="","", SUMIFS(VENTAS!$F$5:$F1000,VENTAS!$D$5:$D1000,B894))</f>
        <v/>
      </c>
      <c r="F894" s="189" t="str">
        <f t="shared" si="3"/>
        <v/>
      </c>
      <c r="G894" s="189" t="str">
        <f>IF(B894="","",COUNTIFS(COMPRAS!$E$5:$E1000,B894))</f>
        <v/>
      </c>
      <c r="H894" s="304"/>
      <c r="I894" s="194" t="str">
        <f>IFERROR(IF(B894="","",AVERAGEIFS(VENTAS!$G$5:$G1000,VENTAS!$D$5:$D1000,B894)),0)</f>
        <v/>
      </c>
      <c r="J894" s="194" t="str">
        <f>IF(C894="","",MAXIFS(COMPRAS!$T$5:$T1000,COMPRAS!$E$5:$E1000,B894))</f>
        <v/>
      </c>
      <c r="K894" s="194">
        <f t="shared" si="5"/>
        <v>0</v>
      </c>
      <c r="L894" s="194" t="str">
        <f t="shared" si="6"/>
        <v/>
      </c>
      <c r="M894" s="304" t="str">
        <f t="shared" si="7"/>
        <v/>
      </c>
      <c r="N894" s="194">
        <f t="shared" si="8"/>
        <v>0</v>
      </c>
      <c r="O894" s="194">
        <f t="shared" si="9"/>
        <v>0</v>
      </c>
    </row>
    <row r="895">
      <c r="C895" s="189" t="str">
        <f t="array" ref="C895">IF(B895="","",XLOOKUP(B895,DATOS!D896:D1000,DATOS!C896:C1000,0,0,1))</f>
        <v/>
      </c>
      <c r="D895" s="189" t="str">
        <f>IF(B895="","", SUMIFS(COMPRAS!$G$5:$G1000,COMPRAS!$E$5:$E1000,B895))</f>
        <v/>
      </c>
      <c r="E895" s="189" t="str">
        <f>IF(C895="","", SUMIFS(VENTAS!$F$5:$F1000,VENTAS!$D$5:$D1000,B895))</f>
        <v/>
      </c>
      <c r="F895" s="189" t="str">
        <f t="shared" si="3"/>
        <v/>
      </c>
      <c r="G895" s="189" t="str">
        <f>IF(B895="","",COUNTIFS(COMPRAS!$E$5:$E1000,B895))</f>
        <v/>
      </c>
      <c r="H895" s="304"/>
      <c r="I895" s="194" t="str">
        <f>IFERROR(IF(B895="","",AVERAGEIFS(VENTAS!$G$5:$G1000,VENTAS!$D$5:$D1000,B895)),0)</f>
        <v/>
      </c>
      <c r="J895" s="194" t="str">
        <f>IF(C895="","",MAXIFS(COMPRAS!$T$5:$T1000,COMPRAS!$E$5:$E1000,B895))</f>
        <v/>
      </c>
      <c r="K895" s="194">
        <f t="shared" si="5"/>
        <v>0</v>
      </c>
      <c r="L895" s="194" t="str">
        <f t="shared" si="6"/>
        <v/>
      </c>
      <c r="M895" s="304" t="str">
        <f t="shared" si="7"/>
        <v/>
      </c>
      <c r="N895" s="194">
        <f t="shared" si="8"/>
        <v>0</v>
      </c>
      <c r="O895" s="194">
        <f t="shared" si="9"/>
        <v>0</v>
      </c>
    </row>
    <row r="896">
      <c r="C896" s="189" t="str">
        <f t="array" ref="C896">IF(B896="","",XLOOKUP(B896,DATOS!D897:D1000,DATOS!C897:C1000,0,0,1))</f>
        <v/>
      </c>
      <c r="D896" s="189" t="str">
        <f>IF(B896="","", SUMIFS(COMPRAS!$G$5:$G1000,COMPRAS!$E$5:$E1000,B896))</f>
        <v/>
      </c>
      <c r="E896" s="189" t="str">
        <f>IF(C896="","", SUMIFS(VENTAS!$F$5:$F1000,VENTAS!$D$5:$D1000,B896))</f>
        <v/>
      </c>
      <c r="F896" s="189" t="str">
        <f t="shared" si="3"/>
        <v/>
      </c>
      <c r="G896" s="189" t="str">
        <f>IF(B896="","",COUNTIFS(COMPRAS!$E$5:$E1000,B896))</f>
        <v/>
      </c>
      <c r="H896" s="304"/>
      <c r="I896" s="194" t="str">
        <f>IFERROR(IF(B896="","",AVERAGEIFS(VENTAS!$G$5:$G1000,VENTAS!$D$5:$D1000,B896)),0)</f>
        <v/>
      </c>
      <c r="J896" s="194" t="str">
        <f>IF(C896="","",MAXIFS(COMPRAS!$T$5:$T1000,COMPRAS!$E$5:$E1000,B896))</f>
        <v/>
      </c>
      <c r="K896" s="194">
        <f t="shared" si="5"/>
        <v>0</v>
      </c>
      <c r="L896" s="194" t="str">
        <f t="shared" si="6"/>
        <v/>
      </c>
      <c r="M896" s="304" t="str">
        <f t="shared" si="7"/>
        <v/>
      </c>
      <c r="N896" s="194">
        <f t="shared" si="8"/>
        <v>0</v>
      </c>
      <c r="O896" s="194">
        <f t="shared" si="9"/>
        <v>0</v>
      </c>
    </row>
    <row r="897">
      <c r="C897" s="189" t="str">
        <f t="array" ref="C897">IF(B897="","",XLOOKUP(B897,DATOS!D898:D1000,DATOS!C898:C1000,0,0,1))</f>
        <v/>
      </c>
      <c r="D897" s="189" t="str">
        <f>IF(B897="","", SUMIFS(COMPRAS!$G$5:$G1000,COMPRAS!$E$5:$E1000,B897))</f>
        <v/>
      </c>
      <c r="E897" s="189" t="str">
        <f>IF(C897="","", SUMIFS(VENTAS!$F$5:$F1000,VENTAS!$D$5:$D1000,B897))</f>
        <v/>
      </c>
      <c r="F897" s="189" t="str">
        <f t="shared" si="3"/>
        <v/>
      </c>
      <c r="G897" s="189" t="str">
        <f>IF(B897="","",COUNTIFS(COMPRAS!$E$5:$E1000,B897))</f>
        <v/>
      </c>
      <c r="H897" s="304"/>
      <c r="I897" s="194" t="str">
        <f>IFERROR(IF(B897="","",AVERAGEIFS(VENTAS!$G$5:$G1000,VENTAS!$D$5:$D1000,B897)),0)</f>
        <v/>
      </c>
      <c r="J897" s="194" t="str">
        <f>IF(C897="","",MAXIFS(COMPRAS!$T$5:$T1000,COMPRAS!$E$5:$E1000,B897))</f>
        <v/>
      </c>
      <c r="K897" s="194">
        <f t="shared" si="5"/>
        <v>0</v>
      </c>
      <c r="L897" s="194" t="str">
        <f t="shared" si="6"/>
        <v/>
      </c>
      <c r="M897" s="304" t="str">
        <f t="shared" si="7"/>
        <v/>
      </c>
      <c r="N897" s="194">
        <f t="shared" si="8"/>
        <v>0</v>
      </c>
      <c r="O897" s="194">
        <f t="shared" si="9"/>
        <v>0</v>
      </c>
    </row>
    <row r="898">
      <c r="C898" s="189" t="str">
        <f t="array" ref="C898">IF(B898="","",XLOOKUP(B898,DATOS!D899:D1000,DATOS!C899:C1000,0,0,1))</f>
        <v/>
      </c>
      <c r="D898" s="189" t="str">
        <f>IF(B898="","", SUMIFS(COMPRAS!$G$5:$G1000,COMPRAS!$E$5:$E1000,B898))</f>
        <v/>
      </c>
      <c r="E898" s="189" t="str">
        <f>IF(C898="","", SUMIFS(VENTAS!$F$5:$F1000,VENTAS!$D$5:$D1000,B898))</f>
        <v/>
      </c>
      <c r="F898" s="189" t="str">
        <f t="shared" si="3"/>
        <v/>
      </c>
      <c r="G898" s="189" t="str">
        <f>IF(B898="","",COUNTIFS(COMPRAS!$E$5:$E1000,B898))</f>
        <v/>
      </c>
      <c r="H898" s="304"/>
      <c r="I898" s="194" t="str">
        <f>IFERROR(IF(B898="","",AVERAGEIFS(VENTAS!$G$5:$G1000,VENTAS!$D$5:$D1000,B898)),0)</f>
        <v/>
      </c>
      <c r="J898" s="194" t="str">
        <f>IF(C898="","",MAXIFS(COMPRAS!$T$5:$T1000,COMPRAS!$E$5:$E1000,B898))</f>
        <v/>
      </c>
      <c r="K898" s="194">
        <f t="shared" si="5"/>
        <v>0</v>
      </c>
      <c r="L898" s="194" t="str">
        <f t="shared" si="6"/>
        <v/>
      </c>
      <c r="M898" s="304" t="str">
        <f t="shared" si="7"/>
        <v/>
      </c>
      <c r="N898" s="194">
        <f t="shared" si="8"/>
        <v>0</v>
      </c>
      <c r="O898" s="194">
        <f t="shared" si="9"/>
        <v>0</v>
      </c>
    </row>
    <row r="899">
      <c r="C899" s="189" t="str">
        <f t="array" ref="C899">IF(B899="","",XLOOKUP(B899,DATOS!D900:D1000,DATOS!C900:C1000,0,0,1))</f>
        <v/>
      </c>
      <c r="D899" s="189" t="str">
        <f>IF(B899="","", SUMIFS(COMPRAS!$G$5:$G1000,COMPRAS!$E$5:$E1000,B899))</f>
        <v/>
      </c>
      <c r="E899" s="189" t="str">
        <f>IF(C899="","", SUMIFS(VENTAS!$F$5:$F1000,VENTAS!$D$5:$D1000,B899))</f>
        <v/>
      </c>
      <c r="F899" s="189" t="str">
        <f t="shared" si="3"/>
        <v/>
      </c>
      <c r="G899" s="189" t="str">
        <f>IF(B899="","",COUNTIFS(COMPRAS!$E$5:$E1000,B899))</f>
        <v/>
      </c>
      <c r="H899" s="304"/>
      <c r="I899" s="194" t="str">
        <f>IFERROR(IF(B899="","",AVERAGEIFS(VENTAS!$G$5:$G1000,VENTAS!$D$5:$D1000,B899)),0)</f>
        <v/>
      </c>
      <c r="J899" s="194" t="str">
        <f>IF(C899="","",MAXIFS(COMPRAS!$T$5:$T1000,COMPRAS!$E$5:$E1000,B899))</f>
        <v/>
      </c>
      <c r="K899" s="194">
        <f t="shared" si="5"/>
        <v>0</v>
      </c>
      <c r="L899" s="194" t="str">
        <f t="shared" si="6"/>
        <v/>
      </c>
      <c r="M899" s="304" t="str">
        <f t="shared" si="7"/>
        <v/>
      </c>
      <c r="N899" s="194">
        <f t="shared" si="8"/>
        <v>0</v>
      </c>
      <c r="O899" s="194">
        <f t="shared" si="9"/>
        <v>0</v>
      </c>
    </row>
    <row r="900">
      <c r="C900" s="189" t="str">
        <f t="array" ref="C900">IF(B900="","",XLOOKUP(B900,DATOS!D901:D1000,DATOS!C901:C1000,0,0,1))</f>
        <v/>
      </c>
      <c r="D900" s="189" t="str">
        <f>IF(B900="","", SUMIFS(COMPRAS!$G$5:$G1000,COMPRAS!$E$5:$E1000,B900))</f>
        <v/>
      </c>
      <c r="E900" s="189" t="str">
        <f>IF(C900="","", SUMIFS(VENTAS!$F$5:$F1000,VENTAS!$D$5:$D1000,B900))</f>
        <v/>
      </c>
      <c r="F900" s="189" t="str">
        <f t="shared" si="3"/>
        <v/>
      </c>
      <c r="G900" s="189" t="str">
        <f>IF(B900="","",COUNTIFS(COMPRAS!$E$5:$E1000,B900))</f>
        <v/>
      </c>
      <c r="H900" s="304"/>
      <c r="I900" s="194" t="str">
        <f>IFERROR(IF(B900="","",AVERAGEIFS(VENTAS!$G$5:$G1000,VENTAS!$D$5:$D1000,B900)),0)</f>
        <v/>
      </c>
      <c r="J900" s="194" t="str">
        <f>IF(C900="","",MAXIFS(COMPRAS!$T$5:$T1000,COMPRAS!$E$5:$E1000,B900))</f>
        <v/>
      </c>
      <c r="K900" s="194">
        <f t="shared" si="5"/>
        <v>0</v>
      </c>
      <c r="L900" s="194" t="str">
        <f t="shared" si="6"/>
        <v/>
      </c>
      <c r="M900" s="304" t="str">
        <f t="shared" si="7"/>
        <v/>
      </c>
      <c r="N900" s="194">
        <f t="shared" si="8"/>
        <v>0</v>
      </c>
      <c r="O900" s="194">
        <f t="shared" si="9"/>
        <v>0</v>
      </c>
    </row>
    <row r="901">
      <c r="C901" s="189" t="str">
        <f t="array" ref="C901">IF(B901="","",XLOOKUP(B901,DATOS!D902:D1000,DATOS!C902:C1000,0,0,1))</f>
        <v/>
      </c>
      <c r="D901" s="189" t="str">
        <f>IF(B901="","", SUMIFS(COMPRAS!$G$5:$G1000,COMPRAS!$E$5:$E1000,B901))</f>
        <v/>
      </c>
      <c r="E901" s="189" t="str">
        <f>IF(C901="","", SUMIFS(VENTAS!$F$5:$F1000,VENTAS!$D$5:$D1000,B901))</f>
        <v/>
      </c>
      <c r="F901" s="189" t="str">
        <f t="shared" si="3"/>
        <v/>
      </c>
      <c r="G901" s="189" t="str">
        <f>IF(B901="","",COUNTIFS(COMPRAS!$E$5:$E1000,B901))</f>
        <v/>
      </c>
      <c r="H901" s="304"/>
      <c r="I901" s="194" t="str">
        <f>IFERROR(IF(B901="","",AVERAGEIFS(VENTAS!$G$5:$G1000,VENTAS!$D$5:$D1000,B901)),0)</f>
        <v/>
      </c>
      <c r="J901" s="194" t="str">
        <f>IF(C901="","",MAXIFS(COMPRAS!$T$5:$T1000,COMPRAS!$E$5:$E1000,B901))</f>
        <v/>
      </c>
      <c r="K901" s="194">
        <f t="shared" si="5"/>
        <v>0</v>
      </c>
      <c r="L901" s="194" t="str">
        <f t="shared" si="6"/>
        <v/>
      </c>
      <c r="M901" s="304" t="str">
        <f t="shared" si="7"/>
        <v/>
      </c>
      <c r="N901" s="194">
        <f t="shared" si="8"/>
        <v>0</v>
      </c>
      <c r="O901" s="194">
        <f t="shared" si="9"/>
        <v>0</v>
      </c>
    </row>
    <row r="902">
      <c r="C902" s="189" t="str">
        <f t="array" ref="C902">IF(B902="","",XLOOKUP(B902,DATOS!D903:D1000,DATOS!C903:C1000,0,0,1))</f>
        <v/>
      </c>
      <c r="D902" s="189" t="str">
        <f>IF(B902="","", SUMIFS(COMPRAS!$G$5:$G1000,COMPRAS!$E$5:$E1000,B902))</f>
        <v/>
      </c>
      <c r="E902" s="189" t="str">
        <f>IF(C902="","", SUMIFS(VENTAS!$F$5:$F1000,VENTAS!$D$5:$D1000,B902))</f>
        <v/>
      </c>
      <c r="F902" s="189" t="str">
        <f t="shared" si="3"/>
        <v/>
      </c>
      <c r="G902" s="189" t="str">
        <f>IF(B902="","",COUNTIFS(COMPRAS!$E$5:$E1000,B902))</f>
        <v/>
      </c>
      <c r="H902" s="304"/>
      <c r="I902" s="194" t="str">
        <f>IFERROR(IF(B902="","",AVERAGEIFS(VENTAS!$G$5:$G1000,VENTAS!$D$5:$D1000,B902)),0)</f>
        <v/>
      </c>
      <c r="J902" s="194" t="str">
        <f>IF(C902="","",MAXIFS(COMPRAS!$T$5:$T1000,COMPRAS!$E$5:$E1000,B902))</f>
        <v/>
      </c>
      <c r="K902" s="194">
        <f t="shared" si="5"/>
        <v>0</v>
      </c>
      <c r="L902" s="194" t="str">
        <f t="shared" si="6"/>
        <v/>
      </c>
      <c r="M902" s="304" t="str">
        <f t="shared" si="7"/>
        <v/>
      </c>
      <c r="N902" s="194">
        <f t="shared" si="8"/>
        <v>0</v>
      </c>
      <c r="O902" s="194">
        <f t="shared" si="9"/>
        <v>0</v>
      </c>
    </row>
    <row r="903">
      <c r="C903" s="189" t="str">
        <f t="array" ref="C903">IF(B903="","",XLOOKUP(B903,DATOS!D904:D1000,DATOS!C904:C1000,0,0,1))</f>
        <v/>
      </c>
      <c r="D903" s="189" t="str">
        <f>IF(B903="","", SUMIFS(COMPRAS!$G$5:$G1000,COMPRAS!$E$5:$E1000,B903))</f>
        <v/>
      </c>
      <c r="E903" s="189" t="str">
        <f>IF(C903="","", SUMIFS(VENTAS!$F$5:$F1000,VENTAS!$D$5:$D1000,B903))</f>
        <v/>
      </c>
      <c r="F903" s="189" t="str">
        <f t="shared" si="3"/>
        <v/>
      </c>
      <c r="G903" s="189" t="str">
        <f>IF(B903="","",COUNTIFS(COMPRAS!$E$5:$E1000,B903))</f>
        <v/>
      </c>
      <c r="H903" s="304"/>
      <c r="I903" s="194" t="str">
        <f>IFERROR(IF(B903="","",AVERAGEIFS(VENTAS!$G$5:$G1000,VENTAS!$D$5:$D1000,B903)),0)</f>
        <v/>
      </c>
      <c r="J903" s="194" t="str">
        <f>IF(C903="","",MAXIFS(COMPRAS!$T$5:$T1000,COMPRAS!$E$5:$E1000,B903))</f>
        <v/>
      </c>
      <c r="K903" s="194">
        <f t="shared" si="5"/>
        <v>0</v>
      </c>
      <c r="L903" s="194" t="str">
        <f t="shared" si="6"/>
        <v/>
      </c>
      <c r="M903" s="304" t="str">
        <f t="shared" si="7"/>
        <v/>
      </c>
      <c r="N903" s="194">
        <f t="shared" si="8"/>
        <v>0</v>
      </c>
      <c r="O903" s="194">
        <f t="shared" si="9"/>
        <v>0</v>
      </c>
    </row>
    <row r="904">
      <c r="C904" s="189" t="str">
        <f t="array" ref="C904">IF(B904="","",XLOOKUP(B904,DATOS!D905:D1000,DATOS!C905:C1000,0,0,1))</f>
        <v/>
      </c>
      <c r="D904" s="189" t="str">
        <f>IF(B904="","", SUMIFS(COMPRAS!$G$5:$G1000,COMPRAS!$E$5:$E1000,B904))</f>
        <v/>
      </c>
      <c r="E904" s="189" t="str">
        <f>IF(C904="","", SUMIFS(VENTAS!$F$5:$F1000,VENTAS!$D$5:$D1000,B904))</f>
        <v/>
      </c>
      <c r="F904" s="189" t="str">
        <f t="shared" si="3"/>
        <v/>
      </c>
      <c r="G904" s="189" t="str">
        <f>IF(B904="","",COUNTIFS(COMPRAS!$E$5:$E1000,B904))</f>
        <v/>
      </c>
      <c r="H904" s="304"/>
      <c r="I904" s="194" t="str">
        <f>IFERROR(IF(B904="","",AVERAGEIFS(VENTAS!$G$5:$G1000,VENTAS!$D$5:$D1000,B904)),0)</f>
        <v/>
      </c>
      <c r="J904" s="194" t="str">
        <f>IF(C904="","",MAXIFS(COMPRAS!$T$5:$T1000,COMPRAS!$E$5:$E1000,B904))</f>
        <v/>
      </c>
      <c r="K904" s="194">
        <f t="shared" si="5"/>
        <v>0</v>
      </c>
      <c r="L904" s="194" t="str">
        <f t="shared" si="6"/>
        <v/>
      </c>
      <c r="M904" s="304" t="str">
        <f t="shared" si="7"/>
        <v/>
      </c>
      <c r="N904" s="194">
        <f t="shared" si="8"/>
        <v>0</v>
      </c>
      <c r="O904" s="194">
        <f t="shared" si="9"/>
        <v>0</v>
      </c>
    </row>
    <row r="905">
      <c r="C905" s="189" t="str">
        <f t="array" ref="C905">IF(B905="","",XLOOKUP(B905,DATOS!D906:D1000,DATOS!C906:C1000,0,0,1))</f>
        <v/>
      </c>
      <c r="D905" s="189" t="str">
        <f>IF(B905="","", SUMIFS(COMPRAS!$G$5:$G1000,COMPRAS!$E$5:$E1000,B905))</f>
        <v/>
      </c>
      <c r="E905" s="189" t="str">
        <f>IF(C905="","", SUMIFS(VENTAS!$F$5:$F1000,VENTAS!$D$5:$D1000,B905))</f>
        <v/>
      </c>
      <c r="F905" s="189" t="str">
        <f t="shared" si="3"/>
        <v/>
      </c>
      <c r="G905" s="189" t="str">
        <f>IF(B905="","",COUNTIFS(COMPRAS!$E$5:$E1000,B905))</f>
        <v/>
      </c>
      <c r="H905" s="304"/>
      <c r="I905" s="194" t="str">
        <f>IFERROR(IF(B905="","",AVERAGEIFS(VENTAS!$G$5:$G1000,VENTAS!$D$5:$D1000,B905)),0)</f>
        <v/>
      </c>
      <c r="J905" s="194" t="str">
        <f>IF(C905="","",MAXIFS(COMPRAS!$T$5:$T1000,COMPRAS!$E$5:$E1000,B905))</f>
        <v/>
      </c>
      <c r="K905" s="194">
        <f t="shared" si="5"/>
        <v>0</v>
      </c>
      <c r="L905" s="194" t="str">
        <f t="shared" si="6"/>
        <v/>
      </c>
      <c r="M905" s="304" t="str">
        <f t="shared" si="7"/>
        <v/>
      </c>
      <c r="N905" s="194">
        <f t="shared" si="8"/>
        <v>0</v>
      </c>
      <c r="O905" s="194">
        <f t="shared" si="9"/>
        <v>0</v>
      </c>
    </row>
    <row r="906">
      <c r="C906" s="189" t="str">
        <f t="array" ref="C906">IF(B906="","",XLOOKUP(B906,DATOS!D907:D1000,DATOS!C907:C1000,0,0,1))</f>
        <v/>
      </c>
      <c r="D906" s="189" t="str">
        <f>IF(B906="","", SUMIFS(COMPRAS!$G$5:$G1000,COMPRAS!$E$5:$E1000,B906))</f>
        <v/>
      </c>
      <c r="E906" s="189" t="str">
        <f>IF(C906="","", SUMIFS(VENTAS!$F$5:$F1000,VENTAS!$D$5:$D1000,B906))</f>
        <v/>
      </c>
      <c r="F906" s="189" t="str">
        <f t="shared" si="3"/>
        <v/>
      </c>
      <c r="G906" s="189" t="str">
        <f>IF(B906="","",COUNTIFS(COMPRAS!$E$5:$E1000,B906))</f>
        <v/>
      </c>
      <c r="H906" s="304"/>
      <c r="I906" s="194" t="str">
        <f>IFERROR(IF(B906="","",AVERAGEIFS(VENTAS!$G$5:$G1000,VENTAS!$D$5:$D1000,B906)),0)</f>
        <v/>
      </c>
      <c r="J906" s="194" t="str">
        <f>IF(C906="","",MAXIFS(COMPRAS!$T$5:$T1000,COMPRAS!$E$5:$E1000,B906))</f>
        <v/>
      </c>
      <c r="K906" s="194">
        <f t="shared" si="5"/>
        <v>0</v>
      </c>
      <c r="L906" s="194" t="str">
        <f t="shared" si="6"/>
        <v/>
      </c>
      <c r="M906" s="304" t="str">
        <f t="shared" si="7"/>
        <v/>
      </c>
      <c r="N906" s="194">
        <f t="shared" si="8"/>
        <v>0</v>
      </c>
      <c r="O906" s="194">
        <f t="shared" si="9"/>
        <v>0</v>
      </c>
    </row>
    <row r="907">
      <c r="C907" s="189" t="str">
        <f t="array" ref="C907">IF(B907="","",XLOOKUP(B907,DATOS!D908:D1000,DATOS!C908:C1000,0,0,1))</f>
        <v/>
      </c>
      <c r="D907" s="189" t="str">
        <f>IF(B907="","", SUMIFS(COMPRAS!$G$5:$G1000,COMPRAS!$E$5:$E1000,B907))</f>
        <v/>
      </c>
      <c r="E907" s="189" t="str">
        <f>IF(C907="","", SUMIFS(VENTAS!$F$5:$F1000,VENTAS!$D$5:$D1000,B907))</f>
        <v/>
      </c>
      <c r="F907" s="189" t="str">
        <f t="shared" si="3"/>
        <v/>
      </c>
      <c r="G907" s="189" t="str">
        <f>IF(B907="","",COUNTIFS(COMPRAS!$E$5:$E1000,B907))</f>
        <v/>
      </c>
      <c r="H907" s="304"/>
      <c r="I907" s="194" t="str">
        <f>IFERROR(IF(B907="","",AVERAGEIFS(VENTAS!$G$5:$G1000,VENTAS!$D$5:$D1000,B907)),0)</f>
        <v/>
      </c>
      <c r="J907" s="194" t="str">
        <f>IF(C907="","",MAXIFS(COMPRAS!$T$5:$T1000,COMPRAS!$E$5:$E1000,B907))</f>
        <v/>
      </c>
      <c r="K907" s="194">
        <f t="shared" si="5"/>
        <v>0</v>
      </c>
      <c r="L907" s="194" t="str">
        <f t="shared" si="6"/>
        <v/>
      </c>
      <c r="M907" s="304" t="str">
        <f t="shared" si="7"/>
        <v/>
      </c>
      <c r="N907" s="194">
        <f t="shared" si="8"/>
        <v>0</v>
      </c>
      <c r="O907" s="194">
        <f t="shared" si="9"/>
        <v>0</v>
      </c>
    </row>
    <row r="908">
      <c r="C908" s="189" t="str">
        <f t="array" ref="C908">IF(B908="","",XLOOKUP(B908,DATOS!D909:D1000,DATOS!C909:C1000,0,0,1))</f>
        <v/>
      </c>
      <c r="D908" s="189" t="str">
        <f>IF(B908="","", SUMIFS(COMPRAS!$G$5:$G1000,COMPRAS!$E$5:$E1000,B908))</f>
        <v/>
      </c>
      <c r="E908" s="189" t="str">
        <f>IF(C908="","", SUMIFS(VENTAS!$F$5:$F1000,VENTAS!$D$5:$D1000,B908))</f>
        <v/>
      </c>
      <c r="F908" s="189" t="str">
        <f t="shared" si="3"/>
        <v/>
      </c>
      <c r="G908" s="189" t="str">
        <f>IF(B908="","",COUNTIFS(COMPRAS!$E$5:$E1000,B908))</f>
        <v/>
      </c>
      <c r="H908" s="304"/>
      <c r="I908" s="194" t="str">
        <f>IFERROR(IF(B908="","",AVERAGEIFS(VENTAS!$G$5:$G1000,VENTAS!$D$5:$D1000,B908)),0)</f>
        <v/>
      </c>
      <c r="J908" s="194" t="str">
        <f>IF(C908="","",MAXIFS(COMPRAS!$T$5:$T1000,COMPRAS!$E$5:$E1000,B908))</f>
        <v/>
      </c>
      <c r="K908" s="194">
        <f t="shared" si="5"/>
        <v>0</v>
      </c>
      <c r="L908" s="194" t="str">
        <f t="shared" si="6"/>
        <v/>
      </c>
      <c r="M908" s="304" t="str">
        <f t="shared" si="7"/>
        <v/>
      </c>
      <c r="N908" s="194">
        <f t="shared" si="8"/>
        <v>0</v>
      </c>
      <c r="O908" s="194">
        <f t="shared" si="9"/>
        <v>0</v>
      </c>
    </row>
    <row r="909">
      <c r="C909" s="189" t="str">
        <f t="array" ref="C909">IF(B909="","",XLOOKUP(B909,DATOS!D910:D1000,DATOS!C910:C1000,0,0,1))</f>
        <v/>
      </c>
      <c r="D909" s="189" t="str">
        <f>IF(B909="","", SUMIFS(COMPRAS!$G$5:$G1000,COMPRAS!$E$5:$E1000,B909))</f>
        <v/>
      </c>
      <c r="E909" s="189" t="str">
        <f>IF(C909="","", SUMIFS(VENTAS!$F$5:$F1000,VENTAS!$D$5:$D1000,B909))</f>
        <v/>
      </c>
      <c r="F909" s="189" t="str">
        <f t="shared" si="3"/>
        <v/>
      </c>
      <c r="G909" s="189" t="str">
        <f>IF(B909="","",COUNTIFS(COMPRAS!$E$5:$E1000,B909))</f>
        <v/>
      </c>
      <c r="H909" s="304"/>
      <c r="I909" s="194" t="str">
        <f>IFERROR(IF(B909="","",AVERAGEIFS(VENTAS!$G$5:$G1000,VENTAS!$D$5:$D1000,B909)),0)</f>
        <v/>
      </c>
      <c r="J909" s="194" t="str">
        <f>IF(C909="","",MAXIFS(COMPRAS!$T$5:$T1000,COMPRAS!$E$5:$E1000,B909))</f>
        <v/>
      </c>
      <c r="K909" s="194">
        <f t="shared" si="5"/>
        <v>0</v>
      </c>
      <c r="L909" s="194" t="str">
        <f t="shared" si="6"/>
        <v/>
      </c>
      <c r="M909" s="304" t="str">
        <f t="shared" si="7"/>
        <v/>
      </c>
      <c r="N909" s="194">
        <f t="shared" si="8"/>
        <v>0</v>
      </c>
      <c r="O909" s="194">
        <f t="shared" si="9"/>
        <v>0</v>
      </c>
    </row>
    <row r="910">
      <c r="C910" s="189" t="str">
        <f t="array" ref="C910">IF(B910="","",XLOOKUP(B910,DATOS!D911:D1000,DATOS!C911:C1000,0,0,1))</f>
        <v/>
      </c>
      <c r="D910" s="189" t="str">
        <f>IF(B910="","", SUMIFS(COMPRAS!$G$5:$G1000,COMPRAS!$E$5:$E1000,B910))</f>
        <v/>
      </c>
      <c r="E910" s="189" t="str">
        <f>IF(C910="","", SUMIFS(VENTAS!$F$5:$F1000,VENTAS!$D$5:$D1000,B910))</f>
        <v/>
      </c>
      <c r="F910" s="189" t="str">
        <f t="shared" si="3"/>
        <v/>
      </c>
      <c r="G910" s="189" t="str">
        <f>IF(B910="","",COUNTIFS(COMPRAS!$E$5:$E1000,B910))</f>
        <v/>
      </c>
      <c r="H910" s="304"/>
      <c r="I910" s="194" t="str">
        <f>IFERROR(IF(B910="","",AVERAGEIFS(VENTAS!$G$5:$G1000,VENTAS!$D$5:$D1000,B910)),0)</f>
        <v/>
      </c>
      <c r="J910" s="194" t="str">
        <f>IF(C910="","",MAXIFS(COMPRAS!$T$5:$T1000,COMPRAS!$E$5:$E1000,B910))</f>
        <v/>
      </c>
      <c r="K910" s="194">
        <f t="shared" si="5"/>
        <v>0</v>
      </c>
      <c r="L910" s="194" t="str">
        <f t="shared" si="6"/>
        <v/>
      </c>
      <c r="M910" s="304" t="str">
        <f t="shared" si="7"/>
        <v/>
      </c>
      <c r="N910" s="194">
        <f t="shared" si="8"/>
        <v>0</v>
      </c>
      <c r="O910" s="194">
        <f t="shared" si="9"/>
        <v>0</v>
      </c>
    </row>
    <row r="911">
      <c r="C911" s="189" t="str">
        <f t="array" ref="C911">IF(B911="","",XLOOKUP(B911,DATOS!D912:D1000,DATOS!C912:C1000,0,0,1))</f>
        <v/>
      </c>
      <c r="D911" s="189" t="str">
        <f>IF(B911="","", SUMIFS(COMPRAS!$G$5:$G1000,COMPRAS!$E$5:$E1000,B911))</f>
        <v/>
      </c>
      <c r="E911" s="189" t="str">
        <f>IF(C911="","", SUMIFS(VENTAS!$F$5:$F1000,VENTAS!$D$5:$D1000,B911))</f>
        <v/>
      </c>
      <c r="F911" s="189" t="str">
        <f t="shared" si="3"/>
        <v/>
      </c>
      <c r="G911" s="189" t="str">
        <f>IF(B911="","",COUNTIFS(COMPRAS!$E$5:$E1000,B911))</f>
        <v/>
      </c>
      <c r="H911" s="304"/>
      <c r="I911" s="194" t="str">
        <f>IFERROR(IF(B911="","",AVERAGEIFS(VENTAS!$G$5:$G1000,VENTAS!$D$5:$D1000,B911)),0)</f>
        <v/>
      </c>
      <c r="J911" s="194" t="str">
        <f>IF(C911="","",MAXIFS(COMPRAS!$T$5:$T1000,COMPRAS!$E$5:$E1000,B911))</f>
        <v/>
      </c>
      <c r="K911" s="194">
        <f t="shared" si="5"/>
        <v>0</v>
      </c>
      <c r="L911" s="194" t="str">
        <f t="shared" si="6"/>
        <v/>
      </c>
      <c r="M911" s="304" t="str">
        <f t="shared" si="7"/>
        <v/>
      </c>
      <c r="N911" s="194">
        <f t="shared" si="8"/>
        <v>0</v>
      </c>
      <c r="O911" s="194">
        <f t="shared" si="9"/>
        <v>0</v>
      </c>
    </row>
    <row r="912">
      <c r="C912" s="189" t="str">
        <f t="array" ref="C912">IF(B912="","",XLOOKUP(B912,DATOS!D913:D1000,DATOS!C913:C1000,0,0,1))</f>
        <v/>
      </c>
      <c r="D912" s="189" t="str">
        <f>IF(B912="","", SUMIFS(COMPRAS!$G$5:$G1000,COMPRAS!$E$5:$E1000,B912))</f>
        <v/>
      </c>
      <c r="E912" s="189" t="str">
        <f>IF(C912="","", SUMIFS(VENTAS!$F$5:$F1000,VENTAS!$D$5:$D1000,B912))</f>
        <v/>
      </c>
      <c r="F912" s="189" t="str">
        <f t="shared" si="3"/>
        <v/>
      </c>
      <c r="G912" s="189" t="str">
        <f>IF(B912="","",COUNTIFS(COMPRAS!$E$5:$E1000,B912))</f>
        <v/>
      </c>
      <c r="H912" s="304"/>
      <c r="I912" s="194" t="str">
        <f>IFERROR(IF(B912="","",AVERAGEIFS(VENTAS!$G$5:$G1000,VENTAS!$D$5:$D1000,B912)),0)</f>
        <v/>
      </c>
      <c r="J912" s="194" t="str">
        <f>IF(C912="","",MAXIFS(COMPRAS!$T$5:$T1000,COMPRAS!$E$5:$E1000,B912))</f>
        <v/>
      </c>
      <c r="K912" s="194">
        <f t="shared" si="5"/>
        <v>0</v>
      </c>
      <c r="L912" s="194" t="str">
        <f t="shared" si="6"/>
        <v/>
      </c>
      <c r="M912" s="304" t="str">
        <f t="shared" si="7"/>
        <v/>
      </c>
      <c r="N912" s="194">
        <f t="shared" si="8"/>
        <v>0</v>
      </c>
      <c r="O912" s="194">
        <f t="shared" si="9"/>
        <v>0</v>
      </c>
    </row>
    <row r="913">
      <c r="C913" s="189" t="str">
        <f t="array" ref="C913">IF(B913="","",XLOOKUP(B913,DATOS!D914:D1000,DATOS!C914:C1000,0,0,1))</f>
        <v/>
      </c>
      <c r="D913" s="189" t="str">
        <f>IF(B913="","", SUMIFS(COMPRAS!$G$5:$G1000,COMPRAS!$E$5:$E1000,B913))</f>
        <v/>
      </c>
      <c r="E913" s="189" t="str">
        <f>IF(C913="","", SUMIFS(VENTAS!$F$5:$F1000,VENTAS!$D$5:$D1000,B913))</f>
        <v/>
      </c>
      <c r="F913" s="189" t="str">
        <f t="shared" si="3"/>
        <v/>
      </c>
      <c r="G913" s="189" t="str">
        <f>IF(B913="","",COUNTIFS(COMPRAS!$E$5:$E1000,B913))</f>
        <v/>
      </c>
      <c r="H913" s="304"/>
      <c r="I913" s="194" t="str">
        <f>IFERROR(IF(B913="","",AVERAGEIFS(VENTAS!$G$5:$G1000,VENTAS!$D$5:$D1000,B913)),0)</f>
        <v/>
      </c>
      <c r="J913" s="194" t="str">
        <f>IF(C913="","",MAXIFS(COMPRAS!$T$5:$T1000,COMPRAS!$E$5:$E1000,B913))</f>
        <v/>
      </c>
      <c r="K913" s="194">
        <f t="shared" si="5"/>
        <v>0</v>
      </c>
      <c r="L913" s="194" t="str">
        <f t="shared" si="6"/>
        <v/>
      </c>
      <c r="M913" s="304" t="str">
        <f t="shared" si="7"/>
        <v/>
      </c>
      <c r="N913" s="194">
        <f t="shared" si="8"/>
        <v>0</v>
      </c>
      <c r="O913" s="194">
        <f t="shared" si="9"/>
        <v>0</v>
      </c>
    </row>
    <row r="914">
      <c r="C914" s="189" t="str">
        <f t="array" ref="C914">IF(B914="","",XLOOKUP(B914,DATOS!D915:D1000,DATOS!C915:C1000,0,0,1))</f>
        <v/>
      </c>
      <c r="D914" s="189" t="str">
        <f>IF(B914="","", SUMIFS(COMPRAS!$G$5:$G1000,COMPRAS!$E$5:$E1000,B914))</f>
        <v/>
      </c>
      <c r="E914" s="189" t="str">
        <f>IF(C914="","", SUMIFS(VENTAS!$F$5:$F1000,VENTAS!$D$5:$D1000,B914))</f>
        <v/>
      </c>
      <c r="F914" s="189" t="str">
        <f t="shared" si="3"/>
        <v/>
      </c>
      <c r="G914" s="189" t="str">
        <f>IF(B914="","",COUNTIFS(COMPRAS!$E$5:$E1000,B914))</f>
        <v/>
      </c>
      <c r="H914" s="304"/>
      <c r="I914" s="194" t="str">
        <f>IFERROR(IF(B914="","",AVERAGEIFS(VENTAS!$G$5:$G1000,VENTAS!$D$5:$D1000,B914)),0)</f>
        <v/>
      </c>
      <c r="J914" s="194" t="str">
        <f>IF(C914="","",MAXIFS(COMPRAS!$T$5:$T1000,COMPRAS!$E$5:$E1000,B914))</f>
        <v/>
      </c>
      <c r="K914" s="194">
        <f t="shared" si="5"/>
        <v>0</v>
      </c>
      <c r="L914" s="194" t="str">
        <f t="shared" si="6"/>
        <v/>
      </c>
      <c r="M914" s="304" t="str">
        <f t="shared" si="7"/>
        <v/>
      </c>
      <c r="N914" s="194">
        <f t="shared" si="8"/>
        <v>0</v>
      </c>
      <c r="O914" s="194">
        <f t="shared" si="9"/>
        <v>0</v>
      </c>
    </row>
    <row r="915">
      <c r="C915" s="189" t="str">
        <f t="array" ref="C915">IF(B915="","",XLOOKUP(B915,DATOS!D916:D1000,DATOS!C916:C1000,0,0,1))</f>
        <v/>
      </c>
      <c r="D915" s="189" t="str">
        <f>IF(B915="","", SUMIFS(COMPRAS!$G$5:$G1000,COMPRAS!$E$5:$E1000,B915))</f>
        <v/>
      </c>
      <c r="E915" s="189" t="str">
        <f>IF(C915="","", SUMIFS(VENTAS!$F$5:$F1000,VENTAS!$D$5:$D1000,B915))</f>
        <v/>
      </c>
      <c r="F915" s="189" t="str">
        <f t="shared" si="3"/>
        <v/>
      </c>
      <c r="G915" s="189" t="str">
        <f>IF(B915="","",COUNTIFS(COMPRAS!$E$5:$E1000,B915))</f>
        <v/>
      </c>
      <c r="H915" s="304"/>
      <c r="I915" s="194" t="str">
        <f>IFERROR(IF(B915="","",AVERAGEIFS(VENTAS!$G$5:$G1000,VENTAS!$D$5:$D1000,B915)),0)</f>
        <v/>
      </c>
      <c r="J915" s="194" t="str">
        <f>IF(C915="","",MAXIFS(COMPRAS!$T$5:$T1000,COMPRAS!$E$5:$E1000,B915))</f>
        <v/>
      </c>
      <c r="K915" s="194">
        <f t="shared" si="5"/>
        <v>0</v>
      </c>
      <c r="L915" s="194" t="str">
        <f t="shared" si="6"/>
        <v/>
      </c>
      <c r="M915" s="304" t="str">
        <f t="shared" si="7"/>
        <v/>
      </c>
      <c r="N915" s="194">
        <f t="shared" si="8"/>
        <v>0</v>
      </c>
      <c r="O915" s="194">
        <f t="shared" si="9"/>
        <v>0</v>
      </c>
    </row>
    <row r="916">
      <c r="C916" s="189" t="str">
        <f t="array" ref="C916">IF(B916="","",XLOOKUP(B916,DATOS!D917:D1000,DATOS!C917:C1000,0,0,1))</f>
        <v/>
      </c>
      <c r="D916" s="189" t="str">
        <f>IF(B916="","", SUMIFS(COMPRAS!$G$5:$G1000,COMPRAS!$E$5:$E1000,B916))</f>
        <v/>
      </c>
      <c r="E916" s="189" t="str">
        <f>IF(C916="","", SUMIFS(VENTAS!$F$5:$F1000,VENTAS!$D$5:$D1000,B916))</f>
        <v/>
      </c>
      <c r="F916" s="189" t="str">
        <f t="shared" si="3"/>
        <v/>
      </c>
      <c r="G916" s="189" t="str">
        <f>IF(B916="","",COUNTIFS(COMPRAS!$E$5:$E1000,B916))</f>
        <v/>
      </c>
      <c r="H916" s="304"/>
      <c r="I916" s="194" t="str">
        <f>IFERROR(IF(B916="","",AVERAGEIFS(VENTAS!$G$5:$G1000,VENTAS!$D$5:$D1000,B916)),0)</f>
        <v/>
      </c>
      <c r="J916" s="194" t="str">
        <f>IF(C916="","",MAXIFS(COMPRAS!$T$5:$T1000,COMPRAS!$E$5:$E1000,B916))</f>
        <v/>
      </c>
      <c r="K916" s="194">
        <f t="shared" si="5"/>
        <v>0</v>
      </c>
      <c r="L916" s="194" t="str">
        <f t="shared" si="6"/>
        <v/>
      </c>
      <c r="M916" s="304" t="str">
        <f t="shared" si="7"/>
        <v/>
      </c>
      <c r="N916" s="194">
        <f t="shared" si="8"/>
        <v>0</v>
      </c>
      <c r="O916" s="194">
        <f t="shared" si="9"/>
        <v>0</v>
      </c>
    </row>
    <row r="917">
      <c r="C917" s="189" t="str">
        <f t="array" ref="C917">IF(B917="","",XLOOKUP(B917,DATOS!D918:D1000,DATOS!C918:C1000,0,0,1))</f>
        <v/>
      </c>
      <c r="D917" s="189" t="str">
        <f>IF(B917="","", SUMIFS(COMPRAS!$G$5:$G1000,COMPRAS!$E$5:$E1000,B917))</f>
        <v/>
      </c>
      <c r="E917" s="189" t="str">
        <f>IF(C917="","", SUMIFS(VENTAS!$F$5:$F1000,VENTAS!$D$5:$D1000,B917))</f>
        <v/>
      </c>
      <c r="F917" s="189" t="str">
        <f t="shared" si="3"/>
        <v/>
      </c>
      <c r="G917" s="189" t="str">
        <f>IF(B917="","",COUNTIFS(COMPRAS!$E$5:$E1000,B917))</f>
        <v/>
      </c>
      <c r="H917" s="304"/>
      <c r="I917" s="194" t="str">
        <f>IFERROR(IF(B917="","",AVERAGEIFS(VENTAS!$G$5:$G1000,VENTAS!$D$5:$D1000,B917)),0)</f>
        <v/>
      </c>
      <c r="J917" s="194" t="str">
        <f>IF(C917="","",MAXIFS(COMPRAS!$T$5:$T1000,COMPRAS!$E$5:$E1000,B917))</f>
        <v/>
      </c>
      <c r="K917" s="194">
        <f t="shared" si="5"/>
        <v>0</v>
      </c>
      <c r="L917" s="194" t="str">
        <f t="shared" si="6"/>
        <v/>
      </c>
      <c r="M917" s="304" t="str">
        <f t="shared" si="7"/>
        <v/>
      </c>
      <c r="N917" s="194">
        <f t="shared" si="8"/>
        <v>0</v>
      </c>
      <c r="O917" s="194">
        <f t="shared" si="9"/>
        <v>0</v>
      </c>
    </row>
    <row r="918">
      <c r="C918" s="189" t="str">
        <f t="array" ref="C918">IF(B918="","",XLOOKUP(B918,DATOS!D919:D1000,DATOS!C919:C1000,0,0,1))</f>
        <v/>
      </c>
      <c r="D918" s="189" t="str">
        <f>IF(B918="","", SUMIFS(COMPRAS!$G$5:$G1000,COMPRAS!$E$5:$E1000,B918))</f>
        <v/>
      </c>
      <c r="E918" s="189" t="str">
        <f>IF(C918="","", SUMIFS(VENTAS!$F$5:$F1000,VENTAS!$D$5:$D1000,B918))</f>
        <v/>
      </c>
      <c r="F918" s="189" t="str">
        <f t="shared" si="3"/>
        <v/>
      </c>
      <c r="G918" s="189" t="str">
        <f>IF(B918="","",COUNTIFS(COMPRAS!$E$5:$E1000,B918))</f>
        <v/>
      </c>
      <c r="H918" s="304"/>
      <c r="I918" s="194" t="str">
        <f>IFERROR(IF(B918="","",AVERAGEIFS(VENTAS!$G$5:$G1000,VENTAS!$D$5:$D1000,B918)),0)</f>
        <v/>
      </c>
      <c r="J918" s="194" t="str">
        <f>IF(C918="","",MAXIFS(COMPRAS!$T$5:$T1000,COMPRAS!$E$5:$E1000,B918))</f>
        <v/>
      </c>
      <c r="K918" s="194">
        <f t="shared" si="5"/>
        <v>0</v>
      </c>
      <c r="L918" s="194" t="str">
        <f t="shared" si="6"/>
        <v/>
      </c>
      <c r="M918" s="304" t="str">
        <f t="shared" si="7"/>
        <v/>
      </c>
      <c r="N918" s="194">
        <f t="shared" si="8"/>
        <v>0</v>
      </c>
      <c r="O918" s="194">
        <f t="shared" si="9"/>
        <v>0</v>
      </c>
    </row>
    <row r="919">
      <c r="C919" s="189" t="str">
        <f t="array" ref="C919">IF(B919="","",XLOOKUP(B919,DATOS!D920:D1000,DATOS!C920:C1000,0,0,1))</f>
        <v/>
      </c>
      <c r="D919" s="189" t="str">
        <f>IF(B919="","", SUMIFS(COMPRAS!$G$5:$G1000,COMPRAS!$E$5:$E1000,B919))</f>
        <v/>
      </c>
      <c r="E919" s="189" t="str">
        <f>IF(C919="","", SUMIFS(VENTAS!$F$5:$F1000,VENTAS!$D$5:$D1000,B919))</f>
        <v/>
      </c>
      <c r="F919" s="189" t="str">
        <f t="shared" si="3"/>
        <v/>
      </c>
      <c r="G919" s="189" t="str">
        <f>IF(B919="","",COUNTIFS(COMPRAS!$E$5:$E1000,B919))</f>
        <v/>
      </c>
      <c r="H919" s="304"/>
      <c r="I919" s="194" t="str">
        <f>IFERROR(IF(B919="","",AVERAGEIFS(VENTAS!$G$5:$G1000,VENTAS!$D$5:$D1000,B919)),0)</f>
        <v/>
      </c>
      <c r="J919" s="194" t="str">
        <f>IF(C919="","",MAXIFS(COMPRAS!$T$5:$T1000,COMPRAS!$E$5:$E1000,B919))</f>
        <v/>
      </c>
      <c r="K919" s="194">
        <f t="shared" si="5"/>
        <v>0</v>
      </c>
      <c r="L919" s="194" t="str">
        <f t="shared" si="6"/>
        <v/>
      </c>
      <c r="M919" s="304" t="str">
        <f t="shared" si="7"/>
        <v/>
      </c>
      <c r="N919" s="194">
        <f t="shared" si="8"/>
        <v>0</v>
      </c>
      <c r="O919" s="194">
        <f t="shared" si="9"/>
        <v>0</v>
      </c>
    </row>
    <row r="920">
      <c r="C920" s="189" t="str">
        <f t="array" ref="C920">IF(B920="","",XLOOKUP(B920,DATOS!D921:D1000,DATOS!C921:C1000,0,0,1))</f>
        <v/>
      </c>
      <c r="D920" s="189" t="str">
        <f>IF(B920="","", SUMIFS(COMPRAS!$G$5:$G1000,COMPRAS!$E$5:$E1000,B920))</f>
        <v/>
      </c>
      <c r="E920" s="189" t="str">
        <f>IF(C920="","", SUMIFS(VENTAS!$F$5:$F1000,VENTAS!$D$5:$D1000,B920))</f>
        <v/>
      </c>
      <c r="F920" s="189" t="str">
        <f t="shared" si="3"/>
        <v/>
      </c>
      <c r="G920" s="189" t="str">
        <f>IF(B920="","",COUNTIFS(COMPRAS!$E$5:$E1000,B920))</f>
        <v/>
      </c>
      <c r="H920" s="304"/>
      <c r="I920" s="194" t="str">
        <f>IFERROR(IF(B920="","",AVERAGEIFS(VENTAS!$G$5:$G1000,VENTAS!$D$5:$D1000,B920)),0)</f>
        <v/>
      </c>
      <c r="J920" s="194" t="str">
        <f>IF(C920="","",MAXIFS(COMPRAS!$T$5:$T1000,COMPRAS!$E$5:$E1000,B920))</f>
        <v/>
      </c>
      <c r="K920" s="194">
        <f t="shared" si="5"/>
        <v>0</v>
      </c>
      <c r="L920" s="194" t="str">
        <f t="shared" si="6"/>
        <v/>
      </c>
      <c r="M920" s="304" t="str">
        <f t="shared" si="7"/>
        <v/>
      </c>
      <c r="N920" s="194">
        <f t="shared" si="8"/>
        <v>0</v>
      </c>
      <c r="O920" s="194">
        <f t="shared" si="9"/>
        <v>0</v>
      </c>
    </row>
    <row r="921">
      <c r="C921" s="189" t="str">
        <f t="array" ref="C921">IF(B921="","",XLOOKUP(B921,DATOS!D922:D1000,DATOS!C922:C1000,0,0,1))</f>
        <v/>
      </c>
      <c r="D921" s="189" t="str">
        <f>IF(B921="","", SUMIFS(COMPRAS!$G$5:$G1000,COMPRAS!$E$5:$E1000,B921))</f>
        <v/>
      </c>
      <c r="E921" s="189" t="str">
        <f>IF(C921="","", SUMIFS(VENTAS!$F$5:$F1000,VENTAS!$D$5:$D1000,B921))</f>
        <v/>
      </c>
      <c r="F921" s="189" t="str">
        <f t="shared" si="3"/>
        <v/>
      </c>
      <c r="G921" s="189" t="str">
        <f>IF(B921="","",COUNTIFS(COMPRAS!$E$5:$E1000,B921))</f>
        <v/>
      </c>
      <c r="H921" s="304"/>
      <c r="I921" s="194" t="str">
        <f>IFERROR(IF(B921="","",AVERAGEIFS(VENTAS!$G$5:$G1000,VENTAS!$D$5:$D1000,B921)),0)</f>
        <v/>
      </c>
      <c r="J921" s="194" t="str">
        <f>IF(C921="","",MAXIFS(COMPRAS!$T$5:$T1000,COMPRAS!$E$5:$E1000,B921))</f>
        <v/>
      </c>
      <c r="K921" s="194">
        <f t="shared" si="5"/>
        <v>0</v>
      </c>
      <c r="L921" s="194" t="str">
        <f t="shared" si="6"/>
        <v/>
      </c>
      <c r="M921" s="304" t="str">
        <f t="shared" si="7"/>
        <v/>
      </c>
      <c r="N921" s="194">
        <f t="shared" si="8"/>
        <v>0</v>
      </c>
      <c r="O921" s="194">
        <f t="shared" si="9"/>
        <v>0</v>
      </c>
    </row>
    <row r="922">
      <c r="C922" s="189" t="str">
        <f t="array" ref="C922">IF(B922="","",XLOOKUP(B922,DATOS!D923:D1000,DATOS!C923:C1000,0,0,1))</f>
        <v/>
      </c>
      <c r="D922" s="189" t="str">
        <f>IF(B922="","", SUMIFS(COMPRAS!$G$5:$G1000,COMPRAS!$E$5:$E1000,B922))</f>
        <v/>
      </c>
      <c r="E922" s="189" t="str">
        <f>IF(C922="","", SUMIFS(VENTAS!$F$5:$F1000,VENTAS!$D$5:$D1000,B922))</f>
        <v/>
      </c>
      <c r="F922" s="189" t="str">
        <f t="shared" si="3"/>
        <v/>
      </c>
      <c r="G922" s="189" t="str">
        <f>IF(B922="","",COUNTIFS(COMPRAS!$E$5:$E1000,B922))</f>
        <v/>
      </c>
      <c r="H922" s="304"/>
      <c r="I922" s="194" t="str">
        <f>IFERROR(IF(B922="","",AVERAGEIFS(VENTAS!$G$5:$G1000,VENTAS!$D$5:$D1000,B922)),0)</f>
        <v/>
      </c>
      <c r="J922" s="194" t="str">
        <f>IF(C922="","",MAXIFS(COMPRAS!$T$5:$T1000,COMPRAS!$E$5:$E1000,B922))</f>
        <v/>
      </c>
      <c r="K922" s="194">
        <f t="shared" si="5"/>
        <v>0</v>
      </c>
      <c r="L922" s="194" t="str">
        <f t="shared" si="6"/>
        <v/>
      </c>
      <c r="M922" s="304" t="str">
        <f t="shared" si="7"/>
        <v/>
      </c>
      <c r="N922" s="194">
        <f t="shared" si="8"/>
        <v>0</v>
      </c>
      <c r="O922" s="194">
        <f t="shared" si="9"/>
        <v>0</v>
      </c>
    </row>
    <row r="923">
      <c r="C923" s="189" t="str">
        <f t="array" ref="C923">IF(B923="","",XLOOKUP(B923,DATOS!D924:D1000,DATOS!C924:C1000,0,0,1))</f>
        <v/>
      </c>
      <c r="D923" s="189" t="str">
        <f>IF(B923="","", SUMIFS(COMPRAS!$G$5:$G1000,COMPRAS!$E$5:$E1000,B923))</f>
        <v/>
      </c>
      <c r="E923" s="189" t="str">
        <f>IF(C923="","", SUMIFS(VENTAS!$F$5:$F1000,VENTAS!$D$5:$D1000,B923))</f>
        <v/>
      </c>
      <c r="F923" s="189" t="str">
        <f t="shared" si="3"/>
        <v/>
      </c>
      <c r="G923" s="189" t="str">
        <f>IF(B923="","",COUNTIFS(COMPRAS!$E$5:$E1000,B923))</f>
        <v/>
      </c>
      <c r="H923" s="304"/>
      <c r="I923" s="194" t="str">
        <f>IFERROR(IF(B923="","",AVERAGEIFS(VENTAS!$G$5:$G1000,VENTAS!$D$5:$D1000,B923)),0)</f>
        <v/>
      </c>
      <c r="J923" s="194" t="str">
        <f>IF(C923="","",MAXIFS(COMPRAS!$T$5:$T1000,COMPRAS!$E$5:$E1000,B923))</f>
        <v/>
      </c>
      <c r="K923" s="194">
        <f t="shared" si="5"/>
        <v>0</v>
      </c>
      <c r="L923" s="194" t="str">
        <f t="shared" si="6"/>
        <v/>
      </c>
      <c r="M923" s="304" t="str">
        <f t="shared" si="7"/>
        <v/>
      </c>
      <c r="N923" s="194">
        <f t="shared" si="8"/>
        <v>0</v>
      </c>
      <c r="O923" s="194">
        <f t="shared" si="9"/>
        <v>0</v>
      </c>
    </row>
    <row r="924">
      <c r="C924" s="189" t="str">
        <f t="array" ref="C924">IF(B924="","",XLOOKUP(B924,DATOS!D925:D1000,DATOS!C925:C1000,0,0,1))</f>
        <v/>
      </c>
      <c r="D924" s="189" t="str">
        <f>IF(B924="","", SUMIFS(COMPRAS!$G$5:$G1000,COMPRAS!$E$5:$E1000,B924))</f>
        <v/>
      </c>
      <c r="E924" s="189" t="str">
        <f>IF(C924="","", SUMIFS(VENTAS!$F$5:$F1000,VENTAS!$D$5:$D1000,B924))</f>
        <v/>
      </c>
      <c r="F924" s="189" t="str">
        <f t="shared" si="3"/>
        <v/>
      </c>
      <c r="G924" s="189" t="str">
        <f>IF(B924="","",COUNTIFS(COMPRAS!$E$5:$E1000,B924))</f>
        <v/>
      </c>
      <c r="H924" s="304"/>
      <c r="I924" s="194" t="str">
        <f>IFERROR(IF(B924="","",AVERAGEIFS(VENTAS!$G$5:$G1000,VENTAS!$D$5:$D1000,B924)),0)</f>
        <v/>
      </c>
      <c r="J924" s="194" t="str">
        <f>IF(C924="","",MAXIFS(COMPRAS!$T$5:$T1000,COMPRAS!$E$5:$E1000,B924))</f>
        <v/>
      </c>
      <c r="K924" s="194">
        <f t="shared" si="5"/>
        <v>0</v>
      </c>
      <c r="L924" s="194" t="str">
        <f t="shared" si="6"/>
        <v/>
      </c>
      <c r="M924" s="304" t="str">
        <f t="shared" si="7"/>
        <v/>
      </c>
      <c r="N924" s="194">
        <f t="shared" si="8"/>
        <v>0</v>
      </c>
      <c r="O924" s="194">
        <f t="shared" si="9"/>
        <v>0</v>
      </c>
    </row>
    <row r="925">
      <c r="C925" s="189" t="str">
        <f t="array" ref="C925">IF(B925="","",XLOOKUP(B925,DATOS!D926:D1000,DATOS!C926:C1000,0,0,1))</f>
        <v/>
      </c>
      <c r="D925" s="189" t="str">
        <f>IF(B925="","", SUMIFS(COMPRAS!$G$5:$G1000,COMPRAS!$E$5:$E1000,B925))</f>
        <v/>
      </c>
      <c r="E925" s="189" t="str">
        <f>IF(C925="","", SUMIFS(VENTAS!$F$5:$F1000,VENTAS!$D$5:$D1000,B925))</f>
        <v/>
      </c>
      <c r="F925" s="189" t="str">
        <f t="shared" si="3"/>
        <v/>
      </c>
      <c r="G925" s="189" t="str">
        <f>IF(B925="","",COUNTIFS(COMPRAS!$E$5:$E1000,B925))</f>
        <v/>
      </c>
      <c r="H925" s="304"/>
      <c r="I925" s="194" t="str">
        <f>IFERROR(IF(B925="","",AVERAGEIFS(VENTAS!$G$5:$G1000,VENTAS!$D$5:$D1000,B925)),0)</f>
        <v/>
      </c>
      <c r="J925" s="194" t="str">
        <f>IF(C925="","",MAXIFS(COMPRAS!$T$5:$T1000,COMPRAS!$E$5:$E1000,B925))</f>
        <v/>
      </c>
      <c r="K925" s="194">
        <f t="shared" si="5"/>
        <v>0</v>
      </c>
      <c r="L925" s="194" t="str">
        <f t="shared" si="6"/>
        <v/>
      </c>
      <c r="M925" s="304" t="str">
        <f t="shared" si="7"/>
        <v/>
      </c>
      <c r="N925" s="194">
        <f t="shared" si="8"/>
        <v>0</v>
      </c>
      <c r="O925" s="194">
        <f t="shared" si="9"/>
        <v>0</v>
      </c>
    </row>
    <row r="926">
      <c r="C926" s="189" t="str">
        <f t="array" ref="C926">IF(B926="","",XLOOKUP(B926,DATOS!D927:D1000,DATOS!C927:C1000,0,0,1))</f>
        <v/>
      </c>
      <c r="D926" s="189" t="str">
        <f>IF(B926="","", SUMIFS(COMPRAS!$G$5:$G1000,COMPRAS!$E$5:$E1000,B926))</f>
        <v/>
      </c>
      <c r="E926" s="189" t="str">
        <f>IF(C926="","", SUMIFS(VENTAS!$F$5:$F1000,VENTAS!$D$5:$D1000,B926))</f>
        <v/>
      </c>
      <c r="F926" s="189" t="str">
        <f t="shared" si="3"/>
        <v/>
      </c>
      <c r="G926" s="189" t="str">
        <f>IF(B926="","",COUNTIFS(COMPRAS!$E$5:$E1000,B926))</f>
        <v/>
      </c>
      <c r="H926" s="304"/>
      <c r="I926" s="194" t="str">
        <f>IFERROR(IF(B926="","",AVERAGEIFS(VENTAS!$G$5:$G1000,VENTAS!$D$5:$D1000,B926)),0)</f>
        <v/>
      </c>
      <c r="J926" s="194" t="str">
        <f>IF(C926="","",MAXIFS(COMPRAS!$T$5:$T1000,COMPRAS!$E$5:$E1000,B926))</f>
        <v/>
      </c>
      <c r="K926" s="194">
        <f t="shared" si="5"/>
        <v>0</v>
      </c>
      <c r="L926" s="194" t="str">
        <f t="shared" si="6"/>
        <v/>
      </c>
      <c r="M926" s="304" t="str">
        <f t="shared" si="7"/>
        <v/>
      </c>
      <c r="N926" s="194">
        <f t="shared" si="8"/>
        <v>0</v>
      </c>
      <c r="O926" s="194">
        <f t="shared" si="9"/>
        <v>0</v>
      </c>
    </row>
    <row r="927">
      <c r="C927" s="189" t="str">
        <f t="array" ref="C927">IF(B927="","",XLOOKUP(B927,DATOS!D928:D1000,DATOS!C928:C1000,0,0,1))</f>
        <v/>
      </c>
      <c r="D927" s="189" t="str">
        <f>IF(B927="","", SUMIFS(COMPRAS!$G$5:$G1000,COMPRAS!$E$5:$E1000,B927))</f>
        <v/>
      </c>
      <c r="E927" s="189" t="str">
        <f>IF(C927="","", SUMIFS(VENTAS!$F$5:$F1000,VENTAS!$D$5:$D1000,B927))</f>
        <v/>
      </c>
      <c r="F927" s="189" t="str">
        <f t="shared" si="3"/>
        <v/>
      </c>
      <c r="G927" s="189" t="str">
        <f>IF(B927="","",COUNTIFS(COMPRAS!$E$5:$E1000,B927))</f>
        <v/>
      </c>
      <c r="H927" s="304"/>
      <c r="I927" s="194" t="str">
        <f>IFERROR(IF(B927="","",AVERAGEIFS(VENTAS!$G$5:$G1000,VENTAS!$D$5:$D1000,B927)),0)</f>
        <v/>
      </c>
      <c r="J927" s="194" t="str">
        <f>IF(C927="","",MAXIFS(COMPRAS!$T$5:$T1000,COMPRAS!$E$5:$E1000,B927))</f>
        <v/>
      </c>
      <c r="K927" s="194">
        <f t="shared" si="5"/>
        <v>0</v>
      </c>
      <c r="L927" s="194" t="str">
        <f t="shared" si="6"/>
        <v/>
      </c>
      <c r="M927" s="304" t="str">
        <f t="shared" si="7"/>
        <v/>
      </c>
      <c r="N927" s="194">
        <f t="shared" si="8"/>
        <v>0</v>
      </c>
      <c r="O927" s="194">
        <f t="shared" si="9"/>
        <v>0</v>
      </c>
    </row>
    <row r="928">
      <c r="C928" s="189" t="str">
        <f t="array" ref="C928">IF(B928="","",XLOOKUP(B928,DATOS!D929:D1000,DATOS!C929:C1000,0,0,1))</f>
        <v/>
      </c>
      <c r="D928" s="189" t="str">
        <f>IF(B928="","", SUMIFS(COMPRAS!$G$5:$G1000,COMPRAS!$E$5:$E1000,B928))</f>
        <v/>
      </c>
      <c r="E928" s="189" t="str">
        <f>IF(C928="","", SUMIFS(VENTAS!$F$5:$F1000,VENTAS!$D$5:$D1000,B928))</f>
        <v/>
      </c>
      <c r="F928" s="189" t="str">
        <f t="shared" si="3"/>
        <v/>
      </c>
      <c r="G928" s="189" t="str">
        <f>IF(B928="","",COUNTIFS(COMPRAS!$E$5:$E1000,B928))</f>
        <v/>
      </c>
      <c r="H928" s="304"/>
      <c r="I928" s="194" t="str">
        <f>IFERROR(IF(B928="","",AVERAGEIFS(VENTAS!$G$5:$G1000,VENTAS!$D$5:$D1000,B928)),0)</f>
        <v/>
      </c>
      <c r="J928" s="194" t="str">
        <f>IF(C928="","",MAXIFS(COMPRAS!$T$5:$T1000,COMPRAS!$E$5:$E1000,B928))</f>
        <v/>
      </c>
      <c r="K928" s="194">
        <f t="shared" si="5"/>
        <v>0</v>
      </c>
      <c r="L928" s="194" t="str">
        <f t="shared" si="6"/>
        <v/>
      </c>
      <c r="M928" s="304" t="str">
        <f t="shared" si="7"/>
        <v/>
      </c>
      <c r="N928" s="194">
        <f t="shared" si="8"/>
        <v>0</v>
      </c>
      <c r="O928" s="194">
        <f t="shared" si="9"/>
        <v>0</v>
      </c>
    </row>
    <row r="929">
      <c r="C929" s="189" t="str">
        <f t="array" ref="C929">IF(B929="","",XLOOKUP(B929,DATOS!D930:D1000,DATOS!C930:C1000,0,0,1))</f>
        <v/>
      </c>
      <c r="D929" s="189" t="str">
        <f>IF(B929="","", SUMIFS(COMPRAS!$G$5:$G1000,COMPRAS!$E$5:$E1000,B929))</f>
        <v/>
      </c>
      <c r="E929" s="189" t="str">
        <f>IF(C929="","", SUMIFS(VENTAS!$F$5:$F1000,VENTAS!$D$5:$D1000,B929))</f>
        <v/>
      </c>
      <c r="F929" s="189" t="str">
        <f t="shared" si="3"/>
        <v/>
      </c>
      <c r="G929" s="189" t="str">
        <f>IF(B929="","",COUNTIFS(COMPRAS!$E$5:$E1000,B929))</f>
        <v/>
      </c>
      <c r="H929" s="304"/>
      <c r="I929" s="194" t="str">
        <f>IFERROR(IF(B929="","",AVERAGEIFS(VENTAS!$G$5:$G1000,VENTAS!$D$5:$D1000,B929)),0)</f>
        <v/>
      </c>
      <c r="J929" s="194" t="str">
        <f>IF(C929="","",MAXIFS(COMPRAS!$T$5:$T1000,COMPRAS!$E$5:$E1000,B929))</f>
        <v/>
      </c>
      <c r="K929" s="194">
        <f t="shared" si="5"/>
        <v>0</v>
      </c>
      <c r="L929" s="194" t="str">
        <f t="shared" si="6"/>
        <v/>
      </c>
      <c r="M929" s="304" t="str">
        <f t="shared" si="7"/>
        <v/>
      </c>
      <c r="N929" s="194">
        <f t="shared" si="8"/>
        <v>0</v>
      </c>
      <c r="O929" s="194">
        <f t="shared" si="9"/>
        <v>0</v>
      </c>
    </row>
    <row r="930">
      <c r="C930" s="189" t="str">
        <f t="array" ref="C930">IF(B930="","",XLOOKUP(B930,DATOS!D931:D1000,DATOS!C931:C1000,0,0,1))</f>
        <v/>
      </c>
      <c r="D930" s="189" t="str">
        <f>IF(B930="","", SUMIFS(COMPRAS!$G$5:$G1000,COMPRAS!$E$5:$E1000,B930))</f>
        <v/>
      </c>
      <c r="E930" s="189" t="str">
        <f>IF(C930="","", SUMIFS(VENTAS!$F$5:$F1000,VENTAS!$D$5:$D1000,B930))</f>
        <v/>
      </c>
      <c r="F930" s="189" t="str">
        <f t="shared" si="3"/>
        <v/>
      </c>
      <c r="G930" s="189" t="str">
        <f>IF(B930="","",COUNTIFS(COMPRAS!$E$5:$E1000,B930))</f>
        <v/>
      </c>
      <c r="H930" s="304"/>
      <c r="I930" s="194" t="str">
        <f>IFERROR(IF(B930="","",AVERAGEIFS(VENTAS!$G$5:$G1000,VENTAS!$D$5:$D1000,B930)),0)</f>
        <v/>
      </c>
      <c r="J930" s="194" t="str">
        <f>IF(C930="","",MAXIFS(COMPRAS!$T$5:$T1000,COMPRAS!$E$5:$E1000,B930))</f>
        <v/>
      </c>
      <c r="K930" s="194">
        <f t="shared" si="5"/>
        <v>0</v>
      </c>
      <c r="L930" s="194" t="str">
        <f t="shared" si="6"/>
        <v/>
      </c>
      <c r="M930" s="304" t="str">
        <f t="shared" si="7"/>
        <v/>
      </c>
      <c r="N930" s="194">
        <f t="shared" si="8"/>
        <v>0</v>
      </c>
      <c r="O930" s="194">
        <f t="shared" si="9"/>
        <v>0</v>
      </c>
    </row>
    <row r="931">
      <c r="C931" s="189" t="str">
        <f t="array" ref="C931">IF(B931="","",XLOOKUP(B931,DATOS!D932:D1000,DATOS!C932:C1000,0,0,1))</f>
        <v/>
      </c>
      <c r="D931" s="189" t="str">
        <f>IF(B931="","", SUMIFS(COMPRAS!$G$5:$G1000,COMPRAS!$E$5:$E1000,B931))</f>
        <v/>
      </c>
      <c r="E931" s="189" t="str">
        <f>IF(C931="","", SUMIFS(VENTAS!$F$5:$F1000,VENTAS!$D$5:$D1000,B931))</f>
        <v/>
      </c>
      <c r="F931" s="189" t="str">
        <f t="shared" si="3"/>
        <v/>
      </c>
      <c r="G931" s="189" t="str">
        <f>IF(B931="","",COUNTIFS(COMPRAS!$E$5:$E1000,B931))</f>
        <v/>
      </c>
      <c r="H931" s="304"/>
      <c r="I931" s="194" t="str">
        <f>IFERROR(IF(B931="","",AVERAGEIFS(VENTAS!$G$5:$G1000,VENTAS!$D$5:$D1000,B931)),0)</f>
        <v/>
      </c>
      <c r="J931" s="194" t="str">
        <f>IF(C931="","",MAXIFS(COMPRAS!$T$5:$T1000,COMPRAS!$E$5:$E1000,B931))</f>
        <v/>
      </c>
      <c r="K931" s="194">
        <f t="shared" si="5"/>
        <v>0</v>
      </c>
      <c r="L931" s="194" t="str">
        <f t="shared" si="6"/>
        <v/>
      </c>
      <c r="M931" s="304" t="str">
        <f t="shared" si="7"/>
        <v/>
      </c>
      <c r="N931" s="194">
        <f t="shared" si="8"/>
        <v>0</v>
      </c>
      <c r="O931" s="194">
        <f t="shared" si="9"/>
        <v>0</v>
      </c>
    </row>
    <row r="932">
      <c r="C932" s="189" t="str">
        <f t="array" ref="C932">IF(B932="","",XLOOKUP(B932,DATOS!D933:D1000,DATOS!C933:C1000,0,0,1))</f>
        <v/>
      </c>
      <c r="D932" s="189" t="str">
        <f>IF(B932="","", SUMIFS(COMPRAS!$G$5:$G1000,COMPRAS!$E$5:$E1000,B932))</f>
        <v/>
      </c>
      <c r="E932" s="189" t="str">
        <f>IF(C932="","", SUMIFS(VENTAS!$F$5:$F1000,VENTAS!$D$5:$D1000,B932))</f>
        <v/>
      </c>
      <c r="F932" s="189" t="str">
        <f t="shared" si="3"/>
        <v/>
      </c>
      <c r="G932" s="189" t="str">
        <f>IF(B932="","",COUNTIFS(COMPRAS!$E$5:$E1000,B932))</f>
        <v/>
      </c>
      <c r="H932" s="304"/>
      <c r="I932" s="194" t="str">
        <f>IFERROR(IF(B932="","",AVERAGEIFS(VENTAS!$G$5:$G1000,VENTAS!$D$5:$D1000,B932)),0)</f>
        <v/>
      </c>
      <c r="J932" s="194" t="str">
        <f>IF(C932="","",MAXIFS(COMPRAS!$T$5:$T1000,COMPRAS!$E$5:$E1000,B932))</f>
        <v/>
      </c>
      <c r="K932" s="194">
        <f t="shared" si="5"/>
        <v>0</v>
      </c>
      <c r="L932" s="194" t="str">
        <f t="shared" si="6"/>
        <v/>
      </c>
      <c r="M932" s="304" t="str">
        <f t="shared" si="7"/>
        <v/>
      </c>
      <c r="N932" s="194">
        <f t="shared" si="8"/>
        <v>0</v>
      </c>
      <c r="O932" s="194">
        <f t="shared" si="9"/>
        <v>0</v>
      </c>
    </row>
    <row r="933">
      <c r="C933" s="189" t="str">
        <f t="array" ref="C933">IF(B933="","",XLOOKUP(B933,DATOS!D934:D1000,DATOS!C934:C1000,0,0,1))</f>
        <v/>
      </c>
      <c r="D933" s="189" t="str">
        <f>IF(B933="","", SUMIFS(COMPRAS!$G$5:$G1000,COMPRAS!$E$5:$E1000,B933))</f>
        <v/>
      </c>
      <c r="E933" s="189" t="str">
        <f>IF(C933="","", SUMIFS(VENTAS!$F$5:$F1000,VENTAS!$D$5:$D1000,B933))</f>
        <v/>
      </c>
      <c r="F933" s="189" t="str">
        <f t="shared" si="3"/>
        <v/>
      </c>
      <c r="G933" s="189" t="str">
        <f>IF(B933="","",COUNTIFS(COMPRAS!$E$5:$E1000,B933))</f>
        <v/>
      </c>
      <c r="H933" s="304"/>
      <c r="I933" s="194" t="str">
        <f>IFERROR(IF(B933="","",AVERAGEIFS(VENTAS!$G$5:$G1000,VENTAS!$D$5:$D1000,B933)),0)</f>
        <v/>
      </c>
      <c r="J933" s="194" t="str">
        <f>IF(C933="","",MAXIFS(COMPRAS!$T$5:$T1000,COMPRAS!$E$5:$E1000,B933))</f>
        <v/>
      </c>
      <c r="K933" s="194">
        <f t="shared" si="5"/>
        <v>0</v>
      </c>
      <c r="L933" s="194" t="str">
        <f t="shared" si="6"/>
        <v/>
      </c>
      <c r="M933" s="304" t="str">
        <f t="shared" si="7"/>
        <v/>
      </c>
      <c r="N933" s="194">
        <f t="shared" si="8"/>
        <v>0</v>
      </c>
      <c r="O933" s="194">
        <f t="shared" si="9"/>
        <v>0</v>
      </c>
    </row>
    <row r="934">
      <c r="C934" s="189" t="str">
        <f t="array" ref="C934">IF(B934="","",XLOOKUP(B934,DATOS!D935:D1000,DATOS!C935:C1000,0,0,1))</f>
        <v/>
      </c>
      <c r="D934" s="189" t="str">
        <f>IF(B934="","", SUMIFS(COMPRAS!$G$5:$G1000,COMPRAS!$E$5:$E1000,B934))</f>
        <v/>
      </c>
      <c r="E934" s="189" t="str">
        <f>IF(C934="","", SUMIFS(VENTAS!$F$5:$F1000,VENTAS!$D$5:$D1000,B934))</f>
        <v/>
      </c>
      <c r="F934" s="189" t="str">
        <f t="shared" si="3"/>
        <v/>
      </c>
      <c r="G934" s="189" t="str">
        <f>IF(B934="","",COUNTIFS(COMPRAS!$E$5:$E1000,B934))</f>
        <v/>
      </c>
      <c r="H934" s="304"/>
      <c r="I934" s="194" t="str">
        <f>IFERROR(IF(B934="","",AVERAGEIFS(VENTAS!$G$5:$G1000,VENTAS!$D$5:$D1000,B934)),0)</f>
        <v/>
      </c>
      <c r="J934" s="194" t="str">
        <f>IF(C934="","",MAXIFS(COMPRAS!$T$5:$T1000,COMPRAS!$E$5:$E1000,B934))</f>
        <v/>
      </c>
      <c r="K934" s="194">
        <f t="shared" si="5"/>
        <v>0</v>
      </c>
      <c r="L934" s="194" t="str">
        <f t="shared" si="6"/>
        <v/>
      </c>
      <c r="M934" s="304" t="str">
        <f t="shared" si="7"/>
        <v/>
      </c>
      <c r="N934" s="194">
        <f t="shared" si="8"/>
        <v>0</v>
      </c>
      <c r="O934" s="194">
        <f t="shared" si="9"/>
        <v>0</v>
      </c>
    </row>
    <row r="935">
      <c r="C935" s="189" t="str">
        <f t="array" ref="C935">IF(B935="","",XLOOKUP(B935,DATOS!D936:D1000,DATOS!C936:C1000,0,0,1))</f>
        <v/>
      </c>
      <c r="D935" s="189" t="str">
        <f>IF(B935="","", SUMIFS(COMPRAS!$G$5:$G1000,COMPRAS!$E$5:$E1000,B935))</f>
        <v/>
      </c>
      <c r="E935" s="189" t="str">
        <f>IF(C935="","", SUMIFS(VENTAS!$F$5:$F1000,VENTAS!$D$5:$D1000,B935))</f>
        <v/>
      </c>
      <c r="F935" s="189" t="str">
        <f t="shared" si="3"/>
        <v/>
      </c>
      <c r="G935" s="189" t="str">
        <f>IF(B935="","",COUNTIFS(COMPRAS!$E$5:$E1000,B935))</f>
        <v/>
      </c>
      <c r="H935" s="304"/>
      <c r="I935" s="194" t="str">
        <f>IFERROR(IF(B935="","",AVERAGEIFS(VENTAS!$G$5:$G1000,VENTAS!$D$5:$D1000,B935)),0)</f>
        <v/>
      </c>
      <c r="J935" s="194" t="str">
        <f>IF(C935="","",MAXIFS(COMPRAS!$T$5:$T1000,COMPRAS!$E$5:$E1000,B935))</f>
        <v/>
      </c>
      <c r="K935" s="194">
        <f t="shared" si="5"/>
        <v>0</v>
      </c>
      <c r="L935" s="194" t="str">
        <f t="shared" si="6"/>
        <v/>
      </c>
      <c r="M935" s="304" t="str">
        <f t="shared" si="7"/>
        <v/>
      </c>
      <c r="N935" s="194">
        <f t="shared" si="8"/>
        <v>0</v>
      </c>
      <c r="O935" s="194">
        <f t="shared" si="9"/>
        <v>0</v>
      </c>
    </row>
    <row r="936">
      <c r="C936" s="189" t="str">
        <f t="array" ref="C936">IF(B936="","",XLOOKUP(B936,DATOS!D937:D1000,DATOS!C937:C1000,0,0,1))</f>
        <v/>
      </c>
      <c r="D936" s="189" t="str">
        <f>IF(B936="","", SUMIFS(COMPRAS!$G$5:$G1000,COMPRAS!$E$5:$E1000,B936))</f>
        <v/>
      </c>
      <c r="E936" s="189" t="str">
        <f>IF(C936="","", SUMIFS(VENTAS!$F$5:$F1000,VENTAS!$D$5:$D1000,B936))</f>
        <v/>
      </c>
      <c r="F936" s="189" t="str">
        <f t="shared" si="3"/>
        <v/>
      </c>
      <c r="G936" s="189" t="str">
        <f>IF(B936="","",COUNTIFS(COMPRAS!$E$5:$E1000,B936))</f>
        <v/>
      </c>
      <c r="H936" s="304"/>
      <c r="I936" s="194" t="str">
        <f>IFERROR(IF(B936="","",AVERAGEIFS(VENTAS!$G$5:$G1000,VENTAS!$D$5:$D1000,B936)),0)</f>
        <v/>
      </c>
      <c r="J936" s="194" t="str">
        <f>IF(C936="","",MAXIFS(COMPRAS!$T$5:$T1000,COMPRAS!$E$5:$E1000,B936))</f>
        <v/>
      </c>
      <c r="K936" s="194">
        <f t="shared" si="5"/>
        <v>0</v>
      </c>
      <c r="L936" s="194" t="str">
        <f t="shared" si="6"/>
        <v/>
      </c>
      <c r="M936" s="304" t="str">
        <f t="shared" si="7"/>
        <v/>
      </c>
      <c r="N936" s="194">
        <f t="shared" si="8"/>
        <v>0</v>
      </c>
      <c r="O936" s="194">
        <f t="shared" si="9"/>
        <v>0</v>
      </c>
    </row>
    <row r="937">
      <c r="C937" s="189" t="str">
        <f t="array" ref="C937">IF(B937="","",XLOOKUP(B937,DATOS!D938:D1000,DATOS!C938:C1000,0,0,1))</f>
        <v/>
      </c>
      <c r="D937" s="189" t="str">
        <f>IF(B937="","", SUMIFS(COMPRAS!$G$5:$G1000,COMPRAS!$E$5:$E1000,B937))</f>
        <v/>
      </c>
      <c r="E937" s="189" t="str">
        <f>IF(C937="","", SUMIFS(VENTAS!$F$5:$F1000,VENTAS!$D$5:$D1000,B937))</f>
        <v/>
      </c>
      <c r="F937" s="189" t="str">
        <f t="shared" si="3"/>
        <v/>
      </c>
      <c r="G937" s="189" t="str">
        <f>IF(B937="","",COUNTIFS(COMPRAS!$E$5:$E1000,B937))</f>
        <v/>
      </c>
      <c r="H937" s="304"/>
      <c r="I937" s="194" t="str">
        <f>IFERROR(IF(B937="","",AVERAGEIFS(VENTAS!$G$5:$G1000,VENTAS!$D$5:$D1000,B937)),0)</f>
        <v/>
      </c>
      <c r="J937" s="194" t="str">
        <f>IF(C937="","",MAXIFS(COMPRAS!$T$5:$T1000,COMPRAS!$E$5:$E1000,B937))</f>
        <v/>
      </c>
      <c r="K937" s="194">
        <f t="shared" si="5"/>
        <v>0</v>
      </c>
      <c r="L937" s="194" t="str">
        <f t="shared" si="6"/>
        <v/>
      </c>
      <c r="M937" s="304" t="str">
        <f t="shared" si="7"/>
        <v/>
      </c>
      <c r="N937" s="194">
        <f t="shared" si="8"/>
        <v>0</v>
      </c>
      <c r="O937" s="194">
        <f t="shared" si="9"/>
        <v>0</v>
      </c>
    </row>
    <row r="938">
      <c r="C938" s="189" t="str">
        <f t="array" ref="C938">IF(B938="","",XLOOKUP(B938,DATOS!D939:D1000,DATOS!C939:C1000,0,0,1))</f>
        <v/>
      </c>
      <c r="D938" s="189" t="str">
        <f>IF(B938="","", SUMIFS(COMPRAS!$G$5:$G1000,COMPRAS!$E$5:$E1000,B938))</f>
        <v/>
      </c>
      <c r="E938" s="189" t="str">
        <f>IF(C938="","", SUMIFS(VENTAS!$F$5:$F1000,VENTAS!$D$5:$D1000,B938))</f>
        <v/>
      </c>
      <c r="F938" s="189" t="str">
        <f t="shared" si="3"/>
        <v/>
      </c>
      <c r="G938" s="189" t="str">
        <f>IF(B938="","",COUNTIFS(COMPRAS!$E$5:$E1000,B938))</f>
        <v/>
      </c>
      <c r="H938" s="304"/>
      <c r="I938" s="194" t="str">
        <f>IFERROR(IF(B938="","",AVERAGEIFS(VENTAS!$G$5:$G1000,VENTAS!$D$5:$D1000,B938)),0)</f>
        <v/>
      </c>
      <c r="J938" s="194" t="str">
        <f>IF(C938="","",MAXIFS(COMPRAS!$T$5:$T1000,COMPRAS!$E$5:$E1000,B938))</f>
        <v/>
      </c>
      <c r="K938" s="194">
        <f t="shared" si="5"/>
        <v>0</v>
      </c>
      <c r="L938" s="194" t="str">
        <f t="shared" si="6"/>
        <v/>
      </c>
      <c r="M938" s="304" t="str">
        <f t="shared" si="7"/>
        <v/>
      </c>
      <c r="N938" s="194">
        <f t="shared" si="8"/>
        <v>0</v>
      </c>
      <c r="O938" s="194">
        <f t="shared" si="9"/>
        <v>0</v>
      </c>
    </row>
    <row r="939">
      <c r="C939" s="189" t="str">
        <f t="array" ref="C939">IF(B939="","",XLOOKUP(B939,DATOS!D940:D1000,DATOS!C940:C1000,0,0,1))</f>
        <v/>
      </c>
      <c r="D939" s="189" t="str">
        <f>IF(B939="","", SUMIFS(COMPRAS!$G$5:$G1000,COMPRAS!$E$5:$E1000,B939))</f>
        <v/>
      </c>
      <c r="E939" s="189" t="str">
        <f>IF(C939="","", SUMIFS(VENTAS!$F$5:$F1000,VENTAS!$D$5:$D1000,B939))</f>
        <v/>
      </c>
      <c r="F939" s="189" t="str">
        <f t="shared" si="3"/>
        <v/>
      </c>
      <c r="G939" s="189" t="str">
        <f>IF(B939="","",COUNTIFS(COMPRAS!$E$5:$E1000,B939))</f>
        <v/>
      </c>
      <c r="H939" s="304"/>
      <c r="I939" s="194" t="str">
        <f>IFERROR(IF(B939="","",AVERAGEIFS(VENTAS!$G$5:$G1000,VENTAS!$D$5:$D1000,B939)),0)</f>
        <v/>
      </c>
      <c r="J939" s="194" t="str">
        <f>IF(C939="","",MAXIFS(COMPRAS!$T$5:$T1000,COMPRAS!$E$5:$E1000,B939))</f>
        <v/>
      </c>
      <c r="K939" s="194">
        <f t="shared" si="5"/>
        <v>0</v>
      </c>
      <c r="L939" s="194" t="str">
        <f t="shared" si="6"/>
        <v/>
      </c>
      <c r="M939" s="304" t="str">
        <f t="shared" si="7"/>
        <v/>
      </c>
      <c r="N939" s="194">
        <f t="shared" si="8"/>
        <v>0</v>
      </c>
      <c r="O939" s="194">
        <f t="shared" si="9"/>
        <v>0</v>
      </c>
    </row>
    <row r="940">
      <c r="C940" s="189" t="str">
        <f t="array" ref="C940">IF(B940="","",XLOOKUP(B940,DATOS!D941:D1000,DATOS!C941:C1000,0,0,1))</f>
        <v/>
      </c>
      <c r="D940" s="189" t="str">
        <f>IF(B940="","", SUMIFS(COMPRAS!$G$5:$G1000,COMPRAS!$E$5:$E1000,B940))</f>
        <v/>
      </c>
      <c r="E940" s="189" t="str">
        <f>IF(C940="","", SUMIFS(VENTAS!$F$5:$F1000,VENTAS!$D$5:$D1000,B940))</f>
        <v/>
      </c>
      <c r="F940" s="189" t="str">
        <f t="shared" si="3"/>
        <v/>
      </c>
      <c r="G940" s="189" t="str">
        <f>IF(B940="","",COUNTIFS(COMPRAS!$E$5:$E1000,B940))</f>
        <v/>
      </c>
      <c r="H940" s="304"/>
      <c r="I940" s="194" t="str">
        <f>IFERROR(IF(B940="","",AVERAGEIFS(VENTAS!$G$5:$G1000,VENTAS!$D$5:$D1000,B940)),0)</f>
        <v/>
      </c>
      <c r="J940" s="194" t="str">
        <f>IF(C940="","",MAXIFS(COMPRAS!$T$5:$T1000,COMPRAS!$E$5:$E1000,B940))</f>
        <v/>
      </c>
      <c r="K940" s="194">
        <f t="shared" si="5"/>
        <v>0</v>
      </c>
      <c r="L940" s="194" t="str">
        <f t="shared" si="6"/>
        <v/>
      </c>
      <c r="M940" s="304" t="str">
        <f t="shared" si="7"/>
        <v/>
      </c>
      <c r="N940" s="194">
        <f t="shared" si="8"/>
        <v>0</v>
      </c>
      <c r="O940" s="194">
        <f t="shared" si="9"/>
        <v>0</v>
      </c>
    </row>
    <row r="941">
      <c r="C941" s="189" t="str">
        <f t="array" ref="C941">IF(B941="","",XLOOKUP(B941,DATOS!D942:D1000,DATOS!C942:C1000,0,0,1))</f>
        <v/>
      </c>
      <c r="D941" s="189" t="str">
        <f>IF(B941="","", SUMIFS(COMPRAS!$G$5:$G1000,COMPRAS!$E$5:$E1000,B941))</f>
        <v/>
      </c>
      <c r="E941" s="189" t="str">
        <f>IF(C941="","", SUMIFS(VENTAS!$F$5:$F1000,VENTAS!$D$5:$D1000,B941))</f>
        <v/>
      </c>
      <c r="F941" s="189" t="str">
        <f t="shared" si="3"/>
        <v/>
      </c>
      <c r="G941" s="189" t="str">
        <f>IF(B941="","",COUNTIFS(COMPRAS!$E$5:$E1000,B941))</f>
        <v/>
      </c>
      <c r="H941" s="304"/>
      <c r="I941" s="194" t="str">
        <f>IFERROR(IF(B941="","",AVERAGEIFS(VENTAS!$G$5:$G1000,VENTAS!$D$5:$D1000,B941)),0)</f>
        <v/>
      </c>
      <c r="J941" s="194" t="str">
        <f>IF(C941="","",MAXIFS(COMPRAS!$T$5:$T1000,COMPRAS!$E$5:$E1000,B941))</f>
        <v/>
      </c>
      <c r="K941" s="194">
        <f t="shared" si="5"/>
        <v>0</v>
      </c>
      <c r="L941" s="194" t="str">
        <f t="shared" si="6"/>
        <v/>
      </c>
      <c r="M941" s="304" t="str">
        <f t="shared" si="7"/>
        <v/>
      </c>
      <c r="N941" s="194">
        <f t="shared" si="8"/>
        <v>0</v>
      </c>
      <c r="O941" s="194">
        <f t="shared" si="9"/>
        <v>0</v>
      </c>
    </row>
    <row r="942">
      <c r="C942" s="189" t="str">
        <f t="array" ref="C942">IF(B942="","",XLOOKUP(B942,DATOS!D943:D1000,DATOS!C943:C1000,0,0,1))</f>
        <v/>
      </c>
      <c r="D942" s="189" t="str">
        <f>IF(B942="","", SUMIFS(COMPRAS!$G$5:$G1000,COMPRAS!$E$5:$E1000,B942))</f>
        <v/>
      </c>
      <c r="E942" s="189" t="str">
        <f>IF(C942="","", SUMIFS(VENTAS!$F$5:$F1000,VENTAS!$D$5:$D1000,B942))</f>
        <v/>
      </c>
      <c r="F942" s="189" t="str">
        <f t="shared" si="3"/>
        <v/>
      </c>
      <c r="G942" s="189" t="str">
        <f>IF(B942="","",COUNTIFS(COMPRAS!$E$5:$E1000,B942))</f>
        <v/>
      </c>
      <c r="H942" s="304"/>
      <c r="I942" s="194" t="str">
        <f>IFERROR(IF(B942="","",AVERAGEIFS(VENTAS!$G$5:$G1000,VENTAS!$D$5:$D1000,B942)),0)</f>
        <v/>
      </c>
      <c r="J942" s="194" t="str">
        <f>IF(C942="","",MAXIFS(COMPRAS!$T$5:$T1000,COMPRAS!$E$5:$E1000,B942))</f>
        <v/>
      </c>
      <c r="K942" s="194">
        <f t="shared" si="5"/>
        <v>0</v>
      </c>
      <c r="L942" s="194" t="str">
        <f t="shared" si="6"/>
        <v/>
      </c>
      <c r="M942" s="304" t="str">
        <f t="shared" si="7"/>
        <v/>
      </c>
      <c r="N942" s="194">
        <f t="shared" si="8"/>
        <v>0</v>
      </c>
      <c r="O942" s="194">
        <f t="shared" si="9"/>
        <v>0</v>
      </c>
    </row>
    <row r="943">
      <c r="C943" s="189" t="str">
        <f t="array" ref="C943">IF(B943="","",XLOOKUP(B943,DATOS!D944:D1000,DATOS!C944:C1000,0,0,1))</f>
        <v/>
      </c>
      <c r="D943" s="189" t="str">
        <f>IF(B943="","", SUMIFS(COMPRAS!$G$5:$G1000,COMPRAS!$E$5:$E1000,B943))</f>
        <v/>
      </c>
      <c r="E943" s="189" t="str">
        <f>IF(C943="","", SUMIFS(VENTAS!$F$5:$F1000,VENTAS!$D$5:$D1000,B943))</f>
        <v/>
      </c>
      <c r="F943" s="189" t="str">
        <f t="shared" si="3"/>
        <v/>
      </c>
      <c r="G943" s="189" t="str">
        <f>IF(B943="","",COUNTIFS(COMPRAS!$E$5:$E1000,B943))</f>
        <v/>
      </c>
      <c r="H943" s="304"/>
      <c r="I943" s="194" t="str">
        <f>IFERROR(IF(B943="","",AVERAGEIFS(VENTAS!$G$5:$G1000,VENTAS!$D$5:$D1000,B943)),0)</f>
        <v/>
      </c>
      <c r="J943" s="194" t="str">
        <f>IF(C943="","",MAXIFS(COMPRAS!$T$5:$T1000,COMPRAS!$E$5:$E1000,B943))</f>
        <v/>
      </c>
      <c r="K943" s="194">
        <f t="shared" si="5"/>
        <v>0</v>
      </c>
      <c r="L943" s="194" t="str">
        <f t="shared" si="6"/>
        <v/>
      </c>
      <c r="M943" s="304" t="str">
        <f t="shared" si="7"/>
        <v/>
      </c>
      <c r="N943" s="194">
        <f t="shared" si="8"/>
        <v>0</v>
      </c>
      <c r="O943" s="194">
        <f t="shared" si="9"/>
        <v>0</v>
      </c>
    </row>
    <row r="944">
      <c r="C944" s="189" t="str">
        <f t="array" ref="C944">IF(B944="","",XLOOKUP(B944,DATOS!D945:D1000,DATOS!C945:C1000,0,0,1))</f>
        <v/>
      </c>
      <c r="D944" s="189" t="str">
        <f>IF(B944="","", SUMIFS(COMPRAS!$G$5:$G1000,COMPRAS!$E$5:$E1000,B944))</f>
        <v/>
      </c>
      <c r="E944" s="189" t="str">
        <f>IF(C944="","", SUMIFS(VENTAS!$F$5:$F1000,VENTAS!$D$5:$D1000,B944))</f>
        <v/>
      </c>
      <c r="F944" s="189" t="str">
        <f t="shared" si="3"/>
        <v/>
      </c>
      <c r="G944" s="189" t="str">
        <f>IF(B944="","",COUNTIFS(COMPRAS!$E$5:$E1000,B944))</f>
        <v/>
      </c>
      <c r="H944" s="304"/>
      <c r="I944" s="194" t="str">
        <f>IFERROR(IF(B944="","",AVERAGEIFS(VENTAS!$G$5:$G1000,VENTAS!$D$5:$D1000,B944)),0)</f>
        <v/>
      </c>
      <c r="J944" s="194" t="str">
        <f>IF(C944="","",MAXIFS(COMPRAS!$T$5:$T1000,COMPRAS!$E$5:$E1000,B944))</f>
        <v/>
      </c>
      <c r="K944" s="194">
        <f t="shared" si="5"/>
        <v>0</v>
      </c>
      <c r="L944" s="194" t="str">
        <f t="shared" si="6"/>
        <v/>
      </c>
      <c r="M944" s="304" t="str">
        <f t="shared" si="7"/>
        <v/>
      </c>
      <c r="N944" s="194">
        <f t="shared" si="8"/>
        <v>0</v>
      </c>
      <c r="O944" s="194">
        <f t="shared" si="9"/>
        <v>0</v>
      </c>
    </row>
    <row r="945">
      <c r="C945" s="189" t="str">
        <f t="array" ref="C945">IF(B945="","",XLOOKUP(B945,DATOS!D946:D1000,DATOS!C946:C1000,0,0,1))</f>
        <v/>
      </c>
      <c r="D945" s="189" t="str">
        <f>IF(B945="","", SUMIFS(COMPRAS!$G$5:$G1000,COMPRAS!$E$5:$E1000,B945))</f>
        <v/>
      </c>
      <c r="E945" s="189" t="str">
        <f>IF(C945="","", SUMIFS(VENTAS!$F$5:$F1000,VENTAS!$D$5:$D1000,B945))</f>
        <v/>
      </c>
      <c r="F945" s="189" t="str">
        <f t="shared" si="3"/>
        <v/>
      </c>
      <c r="G945" s="189" t="str">
        <f>IF(B945="","",COUNTIFS(COMPRAS!$E$5:$E1000,B945))</f>
        <v/>
      </c>
      <c r="H945" s="304"/>
      <c r="I945" s="194" t="str">
        <f>IF(B945="","",MAXIFS(VENTAS!$G$5:$G1000,VENTAS!$D$5:$D1000,B945))</f>
        <v/>
      </c>
      <c r="J945" s="194" t="str">
        <f>IF(C945="","",MAXIFS(COMPRAS!$T$5:$T1000,COMPRAS!$E$5:$E1000,B945))</f>
        <v/>
      </c>
      <c r="K945" s="194">
        <f t="shared" si="5"/>
        <v>0</v>
      </c>
      <c r="L945" s="194" t="str">
        <f t="shared" si="6"/>
        <v/>
      </c>
      <c r="M945" s="304" t="str">
        <f t="shared" si="7"/>
        <v/>
      </c>
      <c r="N945" s="194">
        <f t="shared" si="8"/>
        <v>0</v>
      </c>
      <c r="O945" s="194">
        <f t="shared" si="9"/>
        <v>0</v>
      </c>
    </row>
    <row r="946">
      <c r="C946" s="189" t="str">
        <f t="array" ref="C946">IF(B946="","",XLOOKUP(B946,DATOS!D947:D1000,DATOS!C947:C1000,0,0,1))</f>
        <v/>
      </c>
      <c r="D946" s="189" t="str">
        <f>IF(B946="","", SUMIFS(COMPRAS!$G$5:$G1000,COMPRAS!$E$5:$E1000,B946))</f>
        <v/>
      </c>
      <c r="E946" s="189" t="str">
        <f>IF(C946="","", SUMIFS(VENTAS!$F$5:$F1000,VENTAS!$D$5:$D1000,B946))</f>
        <v/>
      </c>
      <c r="F946" s="189" t="str">
        <f t="shared" si="3"/>
        <v/>
      </c>
      <c r="G946" s="189" t="str">
        <f>IF(B946="","",COUNTIFS(COMPRAS!$E$5:$E1000,B946))</f>
        <v/>
      </c>
      <c r="H946" s="304"/>
      <c r="I946" s="194" t="str">
        <f>IF(B946="","",MAXIFS(VENTAS!$G$5:$G1000,VENTAS!$D$5:$D1000,B946))</f>
        <v/>
      </c>
      <c r="J946" s="194" t="str">
        <f>IF(C946="","",MAXIFS(COMPRAS!$T$5:$T1000,COMPRAS!$E$5:$E1000,B946))</f>
        <v/>
      </c>
      <c r="K946" s="194">
        <f t="shared" si="5"/>
        <v>0</v>
      </c>
      <c r="L946" s="194" t="str">
        <f t="shared" si="6"/>
        <v/>
      </c>
      <c r="M946" s="304" t="str">
        <f t="shared" si="7"/>
        <v/>
      </c>
      <c r="N946" s="194">
        <f t="shared" si="8"/>
        <v>0</v>
      </c>
      <c r="O946" s="194">
        <f t="shared" si="9"/>
        <v>0</v>
      </c>
    </row>
    <row r="947">
      <c r="C947" s="189" t="str">
        <f t="array" ref="C947">IF(B947="","",XLOOKUP(B947,DATOS!D948:D1000,DATOS!C948:C1000,0,0,1))</f>
        <v/>
      </c>
      <c r="D947" s="189" t="str">
        <f>IF(B947="","", SUMIFS(COMPRAS!$G$5:$G1000,COMPRAS!$E$5:$E1000,B947))</f>
        <v/>
      </c>
      <c r="E947" s="189" t="str">
        <f>IF(C947="","", SUMIFS(VENTAS!$F$5:$F1000,VENTAS!$D$5:$D1000,B947))</f>
        <v/>
      </c>
      <c r="F947" s="189" t="str">
        <f t="shared" si="3"/>
        <v/>
      </c>
      <c r="G947" s="189" t="str">
        <f>IF(B947="","",COUNTIFS(COMPRAS!$E$5:$E1000,B947))</f>
        <v/>
      </c>
      <c r="H947" s="304"/>
      <c r="I947" s="194" t="str">
        <f>IF(B947="","",MAXIFS(VENTAS!$G$5:$G1000,VENTAS!$D$5:$D1000,B947))</f>
        <v/>
      </c>
      <c r="J947" s="194" t="str">
        <f>IF(C947="","",MAXIFS(COMPRAS!$T$5:$T1000,COMPRAS!$E$5:$E1000,B947))</f>
        <v/>
      </c>
      <c r="K947" s="194">
        <f t="shared" si="5"/>
        <v>0</v>
      </c>
      <c r="L947" s="194" t="str">
        <f t="shared" si="6"/>
        <v/>
      </c>
      <c r="M947" s="304" t="str">
        <f t="shared" si="7"/>
        <v/>
      </c>
      <c r="N947" s="194">
        <f t="shared" si="8"/>
        <v>0</v>
      </c>
      <c r="O947" s="194">
        <f t="shared" si="9"/>
        <v>0</v>
      </c>
    </row>
    <row r="948">
      <c r="C948" s="189" t="str">
        <f t="array" ref="C948">IF(B948="","",XLOOKUP(B948,DATOS!D949:D1000,DATOS!C949:C1000,0,0,1))</f>
        <v/>
      </c>
      <c r="D948" s="189" t="str">
        <f>IF(B948="","", SUMIFS(COMPRAS!$G$5:$G1000,COMPRAS!$E$5:$E1000,B948))</f>
        <v/>
      </c>
      <c r="E948" s="189" t="str">
        <f>IF(C948="","", SUMIFS(VENTAS!$F$5:$F1000,VENTAS!$D$5:$D1000,B948))</f>
        <v/>
      </c>
      <c r="F948" s="189" t="str">
        <f t="shared" si="3"/>
        <v/>
      </c>
      <c r="G948" s="189" t="str">
        <f>IF(B948="","",COUNTIFS(COMPRAS!$E$5:$E1000,B948))</f>
        <v/>
      </c>
      <c r="H948" s="304"/>
      <c r="I948" s="194" t="str">
        <f>IF(B948="","",MAXIFS(VENTAS!$G$5:$G1000,VENTAS!$D$5:$D1000,B948))</f>
        <v/>
      </c>
      <c r="J948" s="194" t="str">
        <f>IF(C948="","",MAXIFS(COMPRAS!$T$5:$T1000,COMPRAS!$E$5:$E1000,B948))</f>
        <v/>
      </c>
      <c r="K948" s="194">
        <f t="shared" si="5"/>
        <v>0</v>
      </c>
      <c r="L948" s="194" t="str">
        <f t="shared" si="6"/>
        <v/>
      </c>
      <c r="M948" s="304" t="str">
        <f t="shared" si="7"/>
        <v/>
      </c>
      <c r="N948" s="194">
        <f t="shared" si="8"/>
        <v>0</v>
      </c>
      <c r="O948" s="194">
        <f t="shared" si="9"/>
        <v>0</v>
      </c>
    </row>
    <row r="949">
      <c r="C949" s="189" t="str">
        <f t="array" ref="C949">IF(B949="","",XLOOKUP(B949,DATOS!D950:D1000,DATOS!C950:C1000,0,0,1))</f>
        <v/>
      </c>
      <c r="D949" s="189" t="str">
        <f>IF(B949="","", SUMIFS(COMPRAS!$G$5:$G1000,COMPRAS!$E$5:$E1000,B949))</f>
        <v/>
      </c>
      <c r="E949" s="189" t="str">
        <f>IF(C949="","", SUMIFS(VENTAS!$F$5:$F1000,VENTAS!$D$5:$D1000,B949))</f>
        <v/>
      </c>
      <c r="F949" s="189" t="str">
        <f t="shared" si="3"/>
        <v/>
      </c>
      <c r="G949" s="189" t="str">
        <f>IF(B949="","",COUNTIFS(COMPRAS!$E$5:$E1000,B949))</f>
        <v/>
      </c>
      <c r="H949" s="304"/>
      <c r="I949" s="194" t="str">
        <f>IF(B949="","",MAXIFS(VENTAS!$G$5:$G1000,VENTAS!$D$5:$D1000,B949))</f>
        <v/>
      </c>
      <c r="J949" s="194" t="str">
        <f>IF(C949="","",MAXIFS(COMPRAS!$T$5:$T1000,COMPRAS!$E$5:$E1000,B949))</f>
        <v/>
      </c>
      <c r="K949" s="194">
        <f t="shared" si="5"/>
        <v>0</v>
      </c>
      <c r="L949" s="194" t="str">
        <f t="shared" si="6"/>
        <v/>
      </c>
      <c r="M949" s="304" t="str">
        <f t="shared" si="7"/>
        <v/>
      </c>
      <c r="N949" s="194">
        <f t="shared" si="8"/>
        <v>0</v>
      </c>
      <c r="O949" s="194">
        <f t="shared" si="9"/>
        <v>0</v>
      </c>
    </row>
    <row r="950">
      <c r="C950" s="189" t="str">
        <f t="array" ref="C950">IF(B950="","",XLOOKUP(B950,DATOS!D951:D1000,DATOS!C951:C1000,0,0,1))</f>
        <v/>
      </c>
      <c r="D950" s="189" t="str">
        <f>IF(B950="","", SUMIFS(COMPRAS!$G$5:$G1000,COMPRAS!$E$5:$E1000,B950))</f>
        <v/>
      </c>
      <c r="E950" s="189" t="str">
        <f>IF(C950="","", SUMIFS(VENTAS!$F$5:$F1000,VENTAS!$D$5:$D1000,B950))</f>
        <v/>
      </c>
      <c r="F950" s="189" t="str">
        <f t="shared" si="3"/>
        <v/>
      </c>
      <c r="G950" s="189" t="str">
        <f>IF(B950="","",COUNTIFS(COMPRAS!$E$5:$E1000,B950))</f>
        <v/>
      </c>
      <c r="H950" s="304"/>
      <c r="I950" s="194" t="str">
        <f>IF(B950="","",MAXIFS(VENTAS!$G$5:$G1000,VENTAS!$D$5:$D1000,B950))</f>
        <v/>
      </c>
      <c r="J950" s="194" t="str">
        <f>IF(C950="","",MAXIFS(COMPRAS!$T$5:$T1000,COMPRAS!$E$5:$E1000,B950))</f>
        <v/>
      </c>
      <c r="K950" s="194">
        <f t="shared" si="5"/>
        <v>0</v>
      </c>
      <c r="L950" s="194" t="str">
        <f t="shared" si="6"/>
        <v/>
      </c>
      <c r="M950" s="304" t="str">
        <f t="shared" si="7"/>
        <v/>
      </c>
      <c r="N950" s="194">
        <f t="shared" si="8"/>
        <v>0</v>
      </c>
      <c r="O950" s="194">
        <f t="shared" si="9"/>
        <v>0</v>
      </c>
    </row>
    <row r="951">
      <c r="C951" s="189" t="str">
        <f t="array" ref="C951">IF(B951="","",XLOOKUP(B951,DATOS!D952:D1000,DATOS!C952:C1000,0,0,1))</f>
        <v/>
      </c>
      <c r="D951" s="189" t="str">
        <f>IF(B951="","", SUMIFS(COMPRAS!$G$5:$G1000,COMPRAS!$E$5:$E1000,B951))</f>
        <v/>
      </c>
      <c r="E951" s="189" t="str">
        <f>IF(C951="","", SUMIFS(VENTAS!$F$5:$F1000,VENTAS!$D$5:$D1000,B951))</f>
        <v/>
      </c>
      <c r="F951" s="189" t="str">
        <f t="shared" si="3"/>
        <v/>
      </c>
      <c r="G951" s="189" t="str">
        <f>IF(B951="","",COUNTIFS(COMPRAS!$E$5:$E1000,B951))</f>
        <v/>
      </c>
      <c r="H951" s="304"/>
      <c r="I951" s="194" t="str">
        <f>IF(B951="","",MAXIFS(VENTAS!$G$5:$G1000,VENTAS!$D$5:$D1000,B951))</f>
        <v/>
      </c>
      <c r="J951" s="194" t="str">
        <f>IF(C951="","",MAXIFS(COMPRAS!$T$5:$T1000,COMPRAS!$E$5:$E1000,B951))</f>
        <v/>
      </c>
      <c r="K951" s="194">
        <f t="shared" si="5"/>
        <v>0</v>
      </c>
      <c r="L951" s="194" t="str">
        <f t="shared" si="6"/>
        <v/>
      </c>
      <c r="M951" s="304" t="str">
        <f t="shared" si="7"/>
        <v/>
      </c>
      <c r="N951" s="194">
        <f t="shared" si="8"/>
        <v>0</v>
      </c>
      <c r="O951" s="194">
        <f t="shared" si="9"/>
        <v>0</v>
      </c>
    </row>
    <row r="952">
      <c r="C952" s="189" t="str">
        <f t="array" ref="C952">IF(B952="","",XLOOKUP(B952,DATOS!D953:D1000,DATOS!C953:C1000,0,0,1))</f>
        <v/>
      </c>
      <c r="D952" s="189" t="str">
        <f>IF(B952="","", SUMIFS(COMPRAS!$G$5:$G1000,COMPRAS!$E$5:$E1000,B952))</f>
        <v/>
      </c>
      <c r="E952" s="189" t="str">
        <f>IF(C952="","", SUMIFS(VENTAS!$F$5:$F1000,VENTAS!$D$5:$D1000,B952))</f>
        <v/>
      </c>
      <c r="F952" s="189" t="str">
        <f t="shared" si="3"/>
        <v/>
      </c>
      <c r="G952" s="189" t="str">
        <f>IF(B952="","",COUNTIFS(COMPRAS!$E$5:$E1000,B952))</f>
        <v/>
      </c>
      <c r="H952" s="304"/>
      <c r="I952" s="194" t="str">
        <f>IF(B952="","",MAXIFS(VENTAS!$G$5:$G1000,VENTAS!$D$5:$D1000,B952))</f>
        <v/>
      </c>
      <c r="J952" s="194" t="str">
        <f>IF(C952="","",MAXIFS(COMPRAS!$T$5:$T1000,COMPRAS!$E$5:$E1000,B952))</f>
        <v/>
      </c>
      <c r="K952" s="194">
        <f t="shared" si="5"/>
        <v>0</v>
      </c>
      <c r="L952" s="194" t="str">
        <f t="shared" si="6"/>
        <v/>
      </c>
      <c r="M952" s="304" t="str">
        <f t="shared" si="7"/>
        <v/>
      </c>
      <c r="N952" s="194">
        <f t="shared" si="8"/>
        <v>0</v>
      </c>
      <c r="O952" s="194">
        <f t="shared" si="9"/>
        <v>0</v>
      </c>
    </row>
    <row r="953">
      <c r="C953" s="189" t="str">
        <f t="array" ref="C953">IF(B953="","",XLOOKUP(B953,DATOS!D954:D1000,DATOS!C954:C1000,0,0,1))</f>
        <v/>
      </c>
      <c r="D953" s="189" t="str">
        <f>IF(B953="","", SUMIFS(COMPRAS!$G$5:$G1000,COMPRAS!$E$5:$E1000,B953))</f>
        <v/>
      </c>
      <c r="E953" s="189" t="str">
        <f>IF(C953="","", SUMIFS(VENTAS!$F$5:$F1000,VENTAS!$D$5:$D1000,B953))</f>
        <v/>
      </c>
      <c r="F953" s="189" t="str">
        <f t="shared" si="3"/>
        <v/>
      </c>
      <c r="G953" s="189" t="str">
        <f>IF(B953="","",COUNTIFS(COMPRAS!$E$5:$E1000,B953))</f>
        <v/>
      </c>
      <c r="H953" s="304"/>
      <c r="I953" s="194" t="str">
        <f>IF(B953="","",MAXIFS(VENTAS!$G$5:$G1000,VENTAS!$D$5:$D1000,B953))</f>
        <v/>
      </c>
      <c r="J953" s="194" t="str">
        <f>IF(C953="","",MAXIFS(COMPRAS!$T$5:$T1000,COMPRAS!$E$5:$E1000,B953))</f>
        <v/>
      </c>
      <c r="K953" s="194">
        <f t="shared" si="5"/>
        <v>0</v>
      </c>
      <c r="L953" s="194" t="str">
        <f t="shared" si="6"/>
        <v/>
      </c>
      <c r="M953" s="304" t="str">
        <f t="shared" si="7"/>
        <v/>
      </c>
      <c r="N953" s="194">
        <f t="shared" si="8"/>
        <v>0</v>
      </c>
      <c r="O953" s="194">
        <f t="shared" si="9"/>
        <v>0</v>
      </c>
    </row>
    <row r="954">
      <c r="C954" s="189" t="str">
        <f t="array" ref="C954">IF(B954="","",XLOOKUP(B954,DATOS!D955:D1000,DATOS!C955:C1000,0,0,1))</f>
        <v/>
      </c>
      <c r="D954" s="189" t="str">
        <f>IF(B954="","", SUMIFS(COMPRAS!$G$5:$G1000,COMPRAS!$E$5:$E1000,B954))</f>
        <v/>
      </c>
      <c r="E954" s="189" t="str">
        <f>IF(C954="","", SUMIFS(VENTAS!$F$5:$F1000,VENTAS!$D$5:$D1000,B954))</f>
        <v/>
      </c>
      <c r="F954" s="189" t="str">
        <f t="shared" si="3"/>
        <v/>
      </c>
      <c r="G954" s="189" t="str">
        <f>IF(B954="","",COUNTIFS(COMPRAS!$E$5:$E1000,B954))</f>
        <v/>
      </c>
      <c r="H954" s="304"/>
      <c r="I954" s="194" t="str">
        <f>IF(B954="","",MAXIFS(VENTAS!$G$5:$G1000,VENTAS!$D$5:$D1000,B954))</f>
        <v/>
      </c>
      <c r="J954" s="194" t="str">
        <f>IF(C954="","",MAXIFS(COMPRAS!$T$5:$T1000,COMPRAS!$E$5:$E1000,B954))</f>
        <v/>
      </c>
      <c r="K954" s="194">
        <f t="shared" si="5"/>
        <v>0</v>
      </c>
      <c r="L954" s="194" t="str">
        <f t="shared" si="6"/>
        <v/>
      </c>
      <c r="M954" s="304" t="str">
        <f t="shared" si="7"/>
        <v/>
      </c>
      <c r="N954" s="194">
        <f t="shared" si="8"/>
        <v>0</v>
      </c>
      <c r="O954" s="194">
        <f t="shared" si="9"/>
        <v>0</v>
      </c>
    </row>
    <row r="955">
      <c r="C955" s="189" t="str">
        <f t="array" ref="C955">IF(B955="","",XLOOKUP(B955,DATOS!D956:D1000,DATOS!C956:C1000,0,0,1))</f>
        <v/>
      </c>
      <c r="D955" s="189" t="str">
        <f>IF(B955="","", SUMIFS(COMPRAS!$G$5:$G1000,COMPRAS!$E$5:$E1000,B955))</f>
        <v/>
      </c>
      <c r="E955" s="189" t="str">
        <f>IF(C955="","", SUMIFS(VENTAS!$F$5:$F1000,VENTAS!$D$5:$D1000,B955))</f>
        <v/>
      </c>
      <c r="F955" s="189" t="str">
        <f t="shared" si="3"/>
        <v/>
      </c>
      <c r="G955" s="189" t="str">
        <f>IF(B955="","",COUNTIFS(COMPRAS!$E$5:$E1000,B955))</f>
        <v/>
      </c>
      <c r="H955" s="304"/>
      <c r="I955" s="194" t="str">
        <f>IF(B955="","",MAXIFS(VENTAS!$G$5:$G1000,VENTAS!$D$5:$D1000,B955))</f>
        <v/>
      </c>
      <c r="J955" s="194" t="str">
        <f>IF(C955="","",MAXIFS(COMPRAS!$T$5:$T1000,COMPRAS!$E$5:$E1000,B955))</f>
        <v/>
      </c>
      <c r="K955" s="194">
        <f t="shared" si="5"/>
        <v>0</v>
      </c>
      <c r="L955" s="194" t="str">
        <f t="shared" si="6"/>
        <v/>
      </c>
      <c r="M955" s="304" t="str">
        <f t="shared" si="7"/>
        <v/>
      </c>
      <c r="N955" s="194">
        <f t="shared" si="8"/>
        <v>0</v>
      </c>
      <c r="O955" s="194">
        <f t="shared" si="9"/>
        <v>0</v>
      </c>
    </row>
    <row r="956">
      <c r="C956" s="189" t="str">
        <f t="array" ref="C956">IF(B956="","",XLOOKUP(B956,DATOS!D957:D1000,DATOS!C957:C1000,0,0,1))</f>
        <v/>
      </c>
      <c r="D956" s="189" t="str">
        <f>IF(B956="","", SUMIFS(COMPRAS!$G$5:$G1000,COMPRAS!$E$5:$E1000,B956))</f>
        <v/>
      </c>
      <c r="E956" s="189" t="str">
        <f>IF(C956="","", SUMIFS(VENTAS!$F$5:$F1000,VENTAS!$D$5:$D1000,B956))</f>
        <v/>
      </c>
      <c r="F956" s="189" t="str">
        <f t="shared" si="3"/>
        <v/>
      </c>
      <c r="G956" s="189" t="str">
        <f>IF(B956="","",COUNTIFS(COMPRAS!$E$5:$E1000,B956))</f>
        <v/>
      </c>
      <c r="H956" s="304"/>
      <c r="I956" s="194" t="str">
        <f>IF(B956="","",MAXIFS(VENTAS!$G$5:$G1000,VENTAS!$D$5:$D1000,B956))</f>
        <v/>
      </c>
      <c r="J956" s="194" t="str">
        <f>IF(C956="","",MAXIFS(COMPRAS!$T$5:$T1000,COMPRAS!$E$5:$E1000,B956))</f>
        <v/>
      </c>
      <c r="K956" s="194">
        <f t="shared" si="5"/>
        <v>0</v>
      </c>
      <c r="L956" s="194" t="str">
        <f t="shared" si="6"/>
        <v/>
      </c>
      <c r="M956" s="304" t="str">
        <f t="shared" si="7"/>
        <v/>
      </c>
      <c r="N956" s="194">
        <f t="shared" si="8"/>
        <v>0</v>
      </c>
      <c r="O956" s="194">
        <f t="shared" si="9"/>
        <v>0</v>
      </c>
    </row>
    <row r="957">
      <c r="C957" s="189" t="str">
        <f t="array" ref="C957">IF(B957="","",XLOOKUP(B957,DATOS!D958:D1000,DATOS!C958:C1000,0,0,1))</f>
        <v/>
      </c>
      <c r="D957" s="189" t="str">
        <f>IF(B957="","", SUMIFS(COMPRAS!$G$5:$G1000,COMPRAS!$E$5:$E1000,B957))</f>
        <v/>
      </c>
      <c r="E957" s="189" t="str">
        <f>IF(C957="","", SUMIFS(VENTAS!$F$5:$F1000,VENTAS!$D$5:$D1000,B957))</f>
        <v/>
      </c>
      <c r="F957" s="189" t="str">
        <f t="shared" si="3"/>
        <v/>
      </c>
      <c r="G957" s="189" t="str">
        <f>IF(B957="","",COUNTIFS(COMPRAS!$E$5:$E1000,B957))</f>
        <v/>
      </c>
      <c r="H957" s="304"/>
      <c r="I957" s="194" t="str">
        <f>IF(B957="","",MAXIFS(VENTAS!$G$5:$G1000,VENTAS!$D$5:$D1000,B957))</f>
        <v/>
      </c>
      <c r="J957" s="194" t="str">
        <f>IF(C957="","",MAXIFS(COMPRAS!$T$5:$T1000,COMPRAS!$E$5:$E1000,B957))</f>
        <v/>
      </c>
      <c r="K957" s="194">
        <f t="shared" si="5"/>
        <v>0</v>
      </c>
      <c r="L957" s="194" t="str">
        <f t="shared" si="6"/>
        <v/>
      </c>
      <c r="M957" s="304" t="str">
        <f t="shared" si="7"/>
        <v/>
      </c>
      <c r="N957" s="194">
        <f t="shared" si="8"/>
        <v>0</v>
      </c>
      <c r="O957" s="194">
        <f t="shared" si="9"/>
        <v>0</v>
      </c>
    </row>
    <row r="958">
      <c r="C958" s="189" t="str">
        <f t="array" ref="C958">IF(B958="","",XLOOKUP(B958,DATOS!D959:D1000,DATOS!C959:C1000,0,0,1))</f>
        <v/>
      </c>
      <c r="D958" s="189" t="str">
        <f>IF(B958="","", SUMIFS(COMPRAS!$G$5:$G1000,COMPRAS!$E$5:$E1000,B958))</f>
        <v/>
      </c>
      <c r="E958" s="189" t="str">
        <f>IF(C958="","", SUMIFS(VENTAS!$F$5:$F1000,VENTAS!$D$5:$D1000,B958))</f>
        <v/>
      </c>
      <c r="F958" s="189" t="str">
        <f t="shared" si="3"/>
        <v/>
      </c>
      <c r="G958" s="189" t="str">
        <f>IF(B958="","",COUNTIFS(COMPRAS!$E$5:$E1000,B958))</f>
        <v/>
      </c>
      <c r="H958" s="304"/>
      <c r="I958" s="194" t="str">
        <f>IF(B958="","",MAXIFS(VENTAS!$G$5:$G1000,VENTAS!$D$5:$D1000,B958))</f>
        <v/>
      </c>
      <c r="J958" s="194" t="str">
        <f>IF(C958="","",MAXIFS(COMPRAS!$T$5:$T1000,COMPRAS!$E$5:$E1000,B958))</f>
        <v/>
      </c>
      <c r="K958" s="194">
        <f t="shared" si="5"/>
        <v>0</v>
      </c>
      <c r="L958" s="194" t="str">
        <f t="shared" si="6"/>
        <v/>
      </c>
      <c r="M958" s="304" t="str">
        <f t="shared" si="7"/>
        <v/>
      </c>
      <c r="N958" s="194">
        <f t="shared" si="8"/>
        <v>0</v>
      </c>
      <c r="O958" s="194">
        <f t="shared" si="9"/>
        <v>0</v>
      </c>
    </row>
    <row r="959">
      <c r="C959" s="189" t="str">
        <f t="array" ref="C959">IF(B959="","",XLOOKUP(B959,DATOS!D960:D1000,DATOS!C960:C1000,0,0,1))</f>
        <v/>
      </c>
      <c r="D959" s="189" t="str">
        <f>IF(B959="","", SUMIFS(COMPRAS!$G$5:$G1000,COMPRAS!$E$5:$E1000,B959))</f>
        <v/>
      </c>
      <c r="E959" s="189" t="str">
        <f>IF(C959="","", SUMIFS(VENTAS!$F$5:$F1000,VENTAS!$D$5:$D1000,B959))</f>
        <v/>
      </c>
      <c r="F959" s="189" t="str">
        <f t="shared" si="3"/>
        <v/>
      </c>
      <c r="G959" s="189" t="str">
        <f>IF(B959="","",COUNTIFS(COMPRAS!$E$5:$E1000,B959))</f>
        <v/>
      </c>
      <c r="H959" s="304"/>
      <c r="I959" s="194" t="str">
        <f>IF(B959="","",MAXIFS(VENTAS!$G$5:$G1000,VENTAS!$D$5:$D1000,B959))</f>
        <v/>
      </c>
      <c r="J959" s="194" t="str">
        <f>IF(C959="","",MAXIFS(COMPRAS!$T$5:$T1000,COMPRAS!$E$5:$E1000,B959))</f>
        <v/>
      </c>
      <c r="K959" s="194">
        <f t="shared" si="5"/>
        <v>0</v>
      </c>
      <c r="L959" s="194" t="str">
        <f t="shared" si="6"/>
        <v/>
      </c>
      <c r="M959" s="304" t="str">
        <f t="shared" si="7"/>
        <v/>
      </c>
      <c r="N959" s="194">
        <f t="shared" si="8"/>
        <v>0</v>
      </c>
      <c r="O959" s="194">
        <f t="shared" si="9"/>
        <v>0</v>
      </c>
    </row>
    <row r="960">
      <c r="C960" s="189" t="str">
        <f t="array" ref="C960">IF(B960="","",XLOOKUP(B960,DATOS!D961:D1000,DATOS!C961:C1000,0,0,1))</f>
        <v/>
      </c>
      <c r="D960" s="189" t="str">
        <f>IF(B960="","", SUMIFS(COMPRAS!$G$5:$G1000,COMPRAS!$E$5:$E1000,B960))</f>
        <v/>
      </c>
      <c r="E960" s="189" t="str">
        <f>IF(C960="","", SUMIFS(VENTAS!$F$5:$F1000,VENTAS!$D$5:$D1000,B960))</f>
        <v/>
      </c>
      <c r="F960" s="189" t="str">
        <f t="shared" si="3"/>
        <v/>
      </c>
      <c r="G960" s="189" t="str">
        <f>IF(B960="","",COUNTIFS(COMPRAS!$E$5:$E1000,B960))</f>
        <v/>
      </c>
      <c r="H960" s="304"/>
      <c r="I960" s="194" t="str">
        <f>IF(B960="","",MAXIFS(VENTAS!$G$5:$G1000,VENTAS!$D$5:$D1000,B960))</f>
        <v/>
      </c>
      <c r="J960" s="194" t="str">
        <f>IF(C960="","",MAXIFS(COMPRAS!$T$5:$T1000,COMPRAS!$E$5:$E1000,B960))</f>
        <v/>
      </c>
      <c r="K960" s="194">
        <f t="shared" si="5"/>
        <v>0</v>
      </c>
      <c r="L960" s="194" t="str">
        <f t="shared" si="6"/>
        <v/>
      </c>
      <c r="M960" s="304" t="str">
        <f t="shared" si="7"/>
        <v/>
      </c>
      <c r="N960" s="194">
        <f t="shared" si="8"/>
        <v>0</v>
      </c>
      <c r="O960" s="194">
        <f t="shared" si="9"/>
        <v>0</v>
      </c>
    </row>
    <row r="961">
      <c r="C961" s="189" t="str">
        <f t="array" ref="C961">IF(B961="","",XLOOKUP(B961,DATOS!D962:D1000,DATOS!C962:C1000,0,0,1))</f>
        <v/>
      </c>
      <c r="D961" s="189" t="str">
        <f>IF(B961="","", SUMIFS(COMPRAS!$G$5:$G1000,COMPRAS!$E$5:$E1000,B961))</f>
        <v/>
      </c>
      <c r="E961" s="189" t="str">
        <f>IF(C961="","", SUMIFS(VENTAS!$F$5:$F1000,VENTAS!$D$5:$D1000,B961))</f>
        <v/>
      </c>
      <c r="F961" s="189" t="str">
        <f t="shared" si="3"/>
        <v/>
      </c>
      <c r="G961" s="189" t="str">
        <f>IF(B961="","",COUNTIFS(COMPRAS!$E$5:$E1000,B961))</f>
        <v/>
      </c>
      <c r="H961" s="304"/>
      <c r="I961" s="194" t="str">
        <f>IF(B961="","",MAXIFS(VENTAS!$G$5:$G1000,VENTAS!$D$5:$D1000,B961))</f>
        <v/>
      </c>
      <c r="J961" s="194" t="str">
        <f>IF(C961="","",MAXIFS(COMPRAS!$T$5:$T1000,COMPRAS!$E$5:$E1000,B961))</f>
        <v/>
      </c>
      <c r="K961" s="194">
        <f t="shared" si="5"/>
        <v>0</v>
      </c>
      <c r="L961" s="194" t="str">
        <f t="shared" si="6"/>
        <v/>
      </c>
      <c r="M961" s="304" t="str">
        <f t="shared" si="7"/>
        <v/>
      </c>
      <c r="N961" s="194">
        <f t="shared" si="8"/>
        <v>0</v>
      </c>
      <c r="O961" s="194">
        <f t="shared" si="9"/>
        <v>0</v>
      </c>
    </row>
    <row r="962">
      <c r="C962" s="189" t="str">
        <f t="array" ref="C962">IF(B962="","",XLOOKUP(B962,DATOS!D963:D1000,DATOS!C963:C1000,0,0,1))</f>
        <v/>
      </c>
      <c r="D962" s="189" t="str">
        <f>IF(B962="","", SUMIFS(COMPRAS!$G$5:$G1000,COMPRAS!$E$5:$E1000,B962))</f>
        <v/>
      </c>
      <c r="E962" s="189" t="str">
        <f>IF(C962="","", SUMIFS(VENTAS!$F$5:$F1000,VENTAS!$D$5:$D1000,B962))</f>
        <v/>
      </c>
      <c r="F962" s="189" t="str">
        <f t="shared" si="3"/>
        <v/>
      </c>
      <c r="G962" s="189" t="str">
        <f>IF(B962="","",COUNTIFS(COMPRAS!$E$5:$E1000,B962))</f>
        <v/>
      </c>
      <c r="H962" s="304"/>
      <c r="I962" s="194" t="str">
        <f>IF(B962="","",MAXIFS(VENTAS!$G$5:$G1000,VENTAS!$D$5:$D1000,B962))</f>
        <v/>
      </c>
      <c r="J962" s="194" t="str">
        <f>IF(C962="","",MAXIFS(COMPRAS!$T$5:$T1000,COMPRAS!$E$5:$E1000,B962))</f>
        <v/>
      </c>
      <c r="K962" s="194">
        <f t="shared" si="5"/>
        <v>0</v>
      </c>
      <c r="L962" s="194" t="str">
        <f t="shared" si="6"/>
        <v/>
      </c>
      <c r="M962" s="304" t="str">
        <f t="shared" si="7"/>
        <v/>
      </c>
      <c r="N962" s="194">
        <f t="shared" si="8"/>
        <v>0</v>
      </c>
      <c r="O962" s="194">
        <f t="shared" si="9"/>
        <v>0</v>
      </c>
    </row>
    <row r="963">
      <c r="C963" s="189" t="str">
        <f t="array" ref="C963">IF(B963="","",XLOOKUP(B963,DATOS!D964:D1000,DATOS!C964:C1000,0,0,1))</f>
        <v/>
      </c>
      <c r="D963" s="189" t="str">
        <f>IF(B963="","", SUMIFS(COMPRAS!$G$5:$G1000,COMPRAS!$E$5:$E1000,B963))</f>
        <v/>
      </c>
      <c r="E963" s="189" t="str">
        <f>IF(C963="","", SUMIFS(VENTAS!$F$5:$F1000,VENTAS!$D$5:$D1000,B963))</f>
        <v/>
      </c>
      <c r="F963" s="189" t="str">
        <f t="shared" si="3"/>
        <v/>
      </c>
      <c r="G963" s="189" t="str">
        <f>IF(B963="","",COUNTIFS(COMPRAS!$E$5:$E1000,B963))</f>
        <v/>
      </c>
      <c r="H963" s="304"/>
      <c r="I963" s="194" t="str">
        <f>IF(B963="","",MAXIFS(VENTAS!$G$5:$G1000,VENTAS!$D$5:$D1000,B963))</f>
        <v/>
      </c>
      <c r="J963" s="194" t="str">
        <f>IF(C963="","",MAXIFS(COMPRAS!$T$5:$T1000,COMPRAS!$E$5:$E1000,B963))</f>
        <v/>
      </c>
      <c r="K963" s="194">
        <f t="shared" si="5"/>
        <v>0</v>
      </c>
      <c r="L963" s="194" t="str">
        <f t="shared" si="6"/>
        <v/>
      </c>
      <c r="M963" s="304" t="str">
        <f t="shared" si="7"/>
        <v/>
      </c>
      <c r="N963" s="194">
        <f t="shared" si="8"/>
        <v>0</v>
      </c>
      <c r="O963" s="194">
        <f t="shared" si="9"/>
        <v>0</v>
      </c>
    </row>
    <row r="964">
      <c r="C964" s="189" t="str">
        <f t="array" ref="C964">IF(B964="","",XLOOKUP(B964,DATOS!D965:D1000,DATOS!C965:C1000,0,0,1))</f>
        <v/>
      </c>
      <c r="D964" s="189" t="str">
        <f>IF(B964="","", SUMIFS(COMPRAS!$G$5:$G1000,COMPRAS!$E$5:$E1000,B964))</f>
        <v/>
      </c>
      <c r="E964" s="189" t="str">
        <f>IF(C964="","", SUMIFS(VENTAS!$F$5:$F1000,VENTAS!$D$5:$D1000,B964))</f>
        <v/>
      </c>
      <c r="F964" s="189" t="str">
        <f t="shared" si="3"/>
        <v/>
      </c>
      <c r="G964" s="189" t="str">
        <f>IF(B964="","",COUNTIFS(COMPRAS!$E$5:$E1000,B964))</f>
        <v/>
      </c>
      <c r="H964" s="304"/>
      <c r="I964" s="194" t="str">
        <f>IF(B964="","",MAXIFS(VENTAS!$G$5:$G1000,VENTAS!$D$5:$D1000,B964))</f>
        <v/>
      </c>
      <c r="J964" s="194" t="str">
        <f>IF(C964="","",MAXIFS(COMPRAS!$T$5:$T1000,COMPRAS!$E$5:$E1000,B964))</f>
        <v/>
      </c>
      <c r="K964" s="194">
        <f t="shared" si="5"/>
        <v>0</v>
      </c>
      <c r="L964" s="194" t="str">
        <f t="shared" si="6"/>
        <v/>
      </c>
      <c r="M964" s="304" t="str">
        <f t="shared" si="7"/>
        <v/>
      </c>
      <c r="N964" s="194">
        <f t="shared" si="8"/>
        <v>0</v>
      </c>
      <c r="O964" s="194">
        <f t="shared" si="9"/>
        <v>0</v>
      </c>
    </row>
    <row r="965">
      <c r="C965" s="189" t="str">
        <f t="array" ref="C965">IF(B965="","",XLOOKUP(B965,DATOS!D966:D1000,DATOS!C966:C1000,0,0,1))</f>
        <v/>
      </c>
      <c r="D965" s="189" t="str">
        <f>IF(B965="","", SUMIFS(COMPRAS!$G$5:$G1000,COMPRAS!$E$5:$E1000,B965))</f>
        <v/>
      </c>
      <c r="E965" s="189" t="str">
        <f>IF(C965="","", SUMIFS(VENTAS!$F$5:$F1000,VENTAS!$D$5:$D1000,B965))</f>
        <v/>
      </c>
      <c r="F965" s="189" t="str">
        <f t="shared" si="3"/>
        <v/>
      </c>
      <c r="G965" s="189" t="str">
        <f>IF(B965="","",COUNTIFS(COMPRAS!$E$5:$E1000,B965))</f>
        <v/>
      </c>
      <c r="H965" s="304"/>
      <c r="I965" s="194" t="str">
        <f>IF(B965="","",MAXIFS(VENTAS!$G$5:$G1000,VENTAS!$D$5:$D1000,B965))</f>
        <v/>
      </c>
      <c r="J965" s="194" t="str">
        <f>IF(C965="","",MAXIFS(COMPRAS!$T$5:$T1000,COMPRAS!$E$5:$E1000,B965))</f>
        <v/>
      </c>
      <c r="K965" s="194">
        <f t="shared" si="5"/>
        <v>0</v>
      </c>
      <c r="L965" s="194" t="str">
        <f t="shared" si="6"/>
        <v/>
      </c>
      <c r="M965" s="304" t="str">
        <f t="shared" si="7"/>
        <v/>
      </c>
      <c r="N965" s="194">
        <f t="shared" si="8"/>
        <v>0</v>
      </c>
      <c r="O965" s="194">
        <f t="shared" si="9"/>
        <v>0</v>
      </c>
    </row>
    <row r="966">
      <c r="C966" s="189" t="str">
        <f t="array" ref="C966">IF(B966="","",XLOOKUP(B966,DATOS!D967:D1000,DATOS!C967:C1000,0,0,1))</f>
        <v/>
      </c>
      <c r="D966" s="189" t="str">
        <f>IF(B966="","", SUMIFS(COMPRAS!$G$5:$G1000,COMPRAS!$E$5:$E1000,B966))</f>
        <v/>
      </c>
      <c r="E966" s="189" t="str">
        <f>IF(C966="","", SUMIFS(VENTAS!$F$5:$F1000,VENTAS!$D$5:$D1000,B966))</f>
        <v/>
      </c>
      <c r="F966" s="189" t="str">
        <f t="shared" si="3"/>
        <v/>
      </c>
      <c r="G966" s="189" t="str">
        <f>IF(B966="","",COUNTIFS(COMPRAS!$E$5:$E1000,B966))</f>
        <v/>
      </c>
      <c r="H966" s="304"/>
      <c r="I966" s="194" t="str">
        <f>IF(B966="","",MAXIFS(VENTAS!$G$5:$G1000,VENTAS!$D$5:$D1000,B966))</f>
        <v/>
      </c>
      <c r="J966" s="194" t="str">
        <f>IF(C966="","",MAXIFS(COMPRAS!$T$5:$T1000,COMPRAS!$E$5:$E1000,B966))</f>
        <v/>
      </c>
      <c r="K966" s="194">
        <f t="shared" si="5"/>
        <v>0</v>
      </c>
      <c r="L966" s="194" t="str">
        <f t="shared" si="6"/>
        <v/>
      </c>
      <c r="M966" s="304" t="str">
        <f t="shared" si="7"/>
        <v/>
      </c>
      <c r="N966" s="194">
        <f t="shared" si="8"/>
        <v>0</v>
      </c>
      <c r="O966" s="194">
        <f t="shared" si="9"/>
        <v>0</v>
      </c>
    </row>
    <row r="967">
      <c r="C967" s="189" t="str">
        <f t="array" ref="C967">IF(B967="","",XLOOKUP(B967,DATOS!D968:D1000,DATOS!C968:C1000,0,0,1))</f>
        <v/>
      </c>
      <c r="D967" s="189" t="str">
        <f>IF(B967="","", SUMIFS(COMPRAS!$G$5:$G1000,COMPRAS!$E$5:$E1000,B967))</f>
        <v/>
      </c>
      <c r="E967" s="189" t="str">
        <f>IF(C967="","", SUMIFS(VENTAS!$F$5:$F1000,VENTAS!$D$5:$D1000,B967))</f>
        <v/>
      </c>
      <c r="F967" s="189" t="str">
        <f t="shared" si="3"/>
        <v/>
      </c>
      <c r="G967" s="189" t="str">
        <f>IF(B967="","",COUNTIFS(COMPRAS!$E$5:$E1000,B967))</f>
        <v/>
      </c>
      <c r="H967" s="304"/>
      <c r="I967" s="194" t="str">
        <f>IF(B967="","",MAXIFS(VENTAS!$G$5:$G1000,VENTAS!$D$5:$D1000,B967))</f>
        <v/>
      </c>
      <c r="J967" s="194" t="str">
        <f>IF(C967="","",MAXIFS(COMPRAS!$T$5:$T1000,COMPRAS!$E$5:$E1000,B967))</f>
        <v/>
      </c>
      <c r="K967" s="194">
        <f t="shared" si="5"/>
        <v>0</v>
      </c>
      <c r="L967" s="194" t="str">
        <f t="shared" si="6"/>
        <v/>
      </c>
      <c r="M967" s="304" t="str">
        <f t="shared" si="7"/>
        <v/>
      </c>
      <c r="N967" s="194">
        <f t="shared" si="8"/>
        <v>0</v>
      </c>
      <c r="O967" s="194">
        <f t="shared" si="9"/>
        <v>0</v>
      </c>
    </row>
    <row r="968">
      <c r="C968" s="189" t="str">
        <f t="array" ref="C968">IF(B968="","",XLOOKUP(B968,DATOS!D969:D1000,DATOS!C969:C1000,0,0,1))</f>
        <v/>
      </c>
      <c r="D968" s="189" t="str">
        <f>IF(B968="","", SUMIFS(COMPRAS!$G$5:$G1000,COMPRAS!$E$5:$E1000,B968))</f>
        <v/>
      </c>
      <c r="E968" s="189" t="str">
        <f>IF(C968="","", SUMIFS(VENTAS!$F$5:$F1000,VENTAS!$D$5:$D1000,B968))</f>
        <v/>
      </c>
      <c r="F968" s="189" t="str">
        <f t="shared" si="3"/>
        <v/>
      </c>
      <c r="G968" s="189" t="str">
        <f>IF(B968="","",COUNTIFS(COMPRAS!$E$5:$E1000,B968))</f>
        <v/>
      </c>
      <c r="H968" s="304"/>
      <c r="I968" s="194" t="str">
        <f>IF(B968="","",MAXIFS(VENTAS!$G$5:$G1000,VENTAS!$D$5:$D1000,B968))</f>
        <v/>
      </c>
      <c r="J968" s="194" t="str">
        <f>IF(C968="","",MAXIFS(COMPRAS!$T$5:$T1000,COMPRAS!$E$5:$E1000,B968))</f>
        <v/>
      </c>
      <c r="K968" s="194">
        <f t="shared" si="5"/>
        <v>0</v>
      </c>
      <c r="L968" s="194" t="str">
        <f t="shared" si="6"/>
        <v/>
      </c>
      <c r="M968" s="304" t="str">
        <f t="shared" si="7"/>
        <v/>
      </c>
      <c r="N968" s="194">
        <f t="shared" si="8"/>
        <v>0</v>
      </c>
      <c r="O968" s="194">
        <f t="shared" si="9"/>
        <v>0</v>
      </c>
    </row>
    <row r="969">
      <c r="C969" s="189" t="str">
        <f t="array" ref="C969">IF(B969="","",XLOOKUP(B969,DATOS!D970:D1000,DATOS!C970:C1000,0,0,1))</f>
        <v/>
      </c>
      <c r="D969" s="189" t="str">
        <f>IF(B969="","", SUMIFS(COMPRAS!$G$5:$G1000,COMPRAS!$E$5:$E1000,B969))</f>
        <v/>
      </c>
      <c r="E969" s="189" t="str">
        <f>IF(C969="","", SUMIFS(VENTAS!$F$5:$F1000,VENTAS!$D$5:$D1000,B969))</f>
        <v/>
      </c>
      <c r="F969" s="189" t="str">
        <f t="shared" si="3"/>
        <v/>
      </c>
      <c r="G969" s="189" t="str">
        <f>IF(B969="","",COUNTIFS(COMPRAS!$E$5:$E1000,B969))</f>
        <v/>
      </c>
      <c r="H969" s="304"/>
      <c r="I969" s="194" t="str">
        <f>IF(B969="","",MAXIFS(VENTAS!$G$5:$G1000,VENTAS!$D$5:$D1000,B969))</f>
        <v/>
      </c>
      <c r="J969" s="194" t="str">
        <f>IF(C969="","",MAXIFS(COMPRAS!$T$5:$T1000,COMPRAS!$E$5:$E1000,B969))</f>
        <v/>
      </c>
      <c r="K969" s="194">
        <f t="shared" si="5"/>
        <v>0</v>
      </c>
      <c r="L969" s="194" t="str">
        <f t="shared" si="6"/>
        <v/>
      </c>
      <c r="M969" s="304" t="str">
        <f t="shared" si="7"/>
        <v/>
      </c>
      <c r="N969" s="194">
        <f t="shared" si="8"/>
        <v>0</v>
      </c>
      <c r="O969" s="194">
        <f t="shared" si="9"/>
        <v>0</v>
      </c>
    </row>
    <row r="970">
      <c r="C970" s="189" t="str">
        <f t="array" ref="C970">IF(B970="","",XLOOKUP(B970,DATOS!D971:D1000,DATOS!C971:C1000,0,0,1))</f>
        <v/>
      </c>
      <c r="D970" s="189" t="str">
        <f>IF(B970="","", SUMIFS(COMPRAS!$G$5:$G1000,COMPRAS!$E$5:$E1000,B970))</f>
        <v/>
      </c>
      <c r="E970" s="189" t="str">
        <f>IF(C970="","", SUMIFS(VENTAS!$F$5:$F1000,VENTAS!$D$5:$D1000,B970))</f>
        <v/>
      </c>
      <c r="F970" s="189" t="str">
        <f t="shared" si="3"/>
        <v/>
      </c>
      <c r="G970" s="189" t="str">
        <f>IF(B970="","",COUNTIFS(COMPRAS!$E$5:$E1000,B970))</f>
        <v/>
      </c>
      <c r="H970" s="304"/>
      <c r="I970" s="194" t="str">
        <f>IF(B970="","",MAXIFS(VENTAS!$G$5:$G1000,VENTAS!$D$5:$D1000,B970))</f>
        <v/>
      </c>
      <c r="J970" s="194" t="str">
        <f>IF(C970="","",MAXIFS(COMPRAS!$T$5:$T1000,COMPRAS!$E$5:$E1000,B970))</f>
        <v/>
      </c>
      <c r="K970" s="194">
        <f t="shared" si="5"/>
        <v>0</v>
      </c>
      <c r="L970" s="194" t="str">
        <f t="shared" si="6"/>
        <v/>
      </c>
      <c r="M970" s="304" t="str">
        <f t="shared" si="7"/>
        <v/>
      </c>
      <c r="N970" s="194">
        <f t="shared" si="8"/>
        <v>0</v>
      </c>
      <c r="O970" s="194">
        <f t="shared" si="9"/>
        <v>0</v>
      </c>
    </row>
    <row r="971">
      <c r="C971" s="189" t="str">
        <f t="array" ref="C971">IF(B971="","",XLOOKUP(B971,DATOS!D972:D1000,DATOS!C972:C1000,0,0,1))</f>
        <v/>
      </c>
      <c r="D971" s="189" t="str">
        <f>IF(B971="","", SUMIFS(COMPRAS!$G$5:$G1000,COMPRAS!$E$5:$E1000,B971))</f>
        <v/>
      </c>
      <c r="E971" s="189" t="str">
        <f>IF(C971="","", SUMIFS(VENTAS!$F$5:$F1000,VENTAS!$D$5:$D1000,B971))</f>
        <v/>
      </c>
      <c r="F971" s="189" t="str">
        <f t="shared" si="3"/>
        <v/>
      </c>
      <c r="G971" s="189" t="str">
        <f>IF(B971="","",COUNTIFS(COMPRAS!$E$5:$E1000,B971))</f>
        <v/>
      </c>
      <c r="H971" s="304"/>
      <c r="I971" s="194" t="str">
        <f>IF(B971="","",MAXIFS(VENTAS!$G$5:$G1000,VENTAS!$D$5:$D1000,B971))</f>
        <v/>
      </c>
      <c r="J971" s="194" t="str">
        <f>IF(C971="","",MAXIFS(COMPRAS!$T$5:$T1000,COMPRAS!$E$5:$E1000,B971))</f>
        <v/>
      </c>
      <c r="K971" s="194">
        <f t="shared" si="5"/>
        <v>0</v>
      </c>
      <c r="L971" s="194" t="str">
        <f t="shared" si="6"/>
        <v/>
      </c>
      <c r="M971" s="304" t="str">
        <f t="shared" si="7"/>
        <v/>
      </c>
      <c r="N971" s="194">
        <f t="shared" si="8"/>
        <v>0</v>
      </c>
      <c r="O971" s="194">
        <f t="shared" si="9"/>
        <v>0</v>
      </c>
    </row>
    <row r="972">
      <c r="C972" s="189" t="str">
        <f t="array" ref="C972">IF(B972="","",XLOOKUP(B972,DATOS!D973:D1000,DATOS!C973:C1000,0,0,1))</f>
        <v/>
      </c>
      <c r="D972" s="189" t="str">
        <f>IF(B972="","", SUMIFS(COMPRAS!$G$5:$G1000,COMPRAS!$E$5:$E1000,B972))</f>
        <v/>
      </c>
      <c r="E972" s="189" t="str">
        <f>IF(C972="","", SUMIFS(VENTAS!$F$5:$F1000,VENTAS!$D$5:$D1000,B972))</f>
        <v/>
      </c>
      <c r="F972" s="189" t="str">
        <f t="shared" si="3"/>
        <v/>
      </c>
      <c r="G972" s="189" t="str">
        <f>IF(B972="","",COUNTIFS(COMPRAS!$E$5:$E1000,B972))</f>
        <v/>
      </c>
      <c r="H972" s="304"/>
      <c r="I972" s="194" t="str">
        <f>IF(B972="","",MAXIFS(VENTAS!$G$5:$G1000,VENTAS!$D$5:$D1000,B972))</f>
        <v/>
      </c>
      <c r="J972" s="194" t="str">
        <f>IF(C972="","",MAXIFS(COMPRAS!$T$5:$T1000,COMPRAS!$E$5:$E1000,B972))</f>
        <v/>
      </c>
      <c r="K972" s="194">
        <f t="shared" si="5"/>
        <v>0</v>
      </c>
      <c r="L972" s="194" t="str">
        <f t="shared" si="6"/>
        <v/>
      </c>
      <c r="M972" s="304" t="str">
        <f t="shared" si="7"/>
        <v/>
      </c>
      <c r="N972" s="194">
        <f t="shared" si="8"/>
        <v>0</v>
      </c>
      <c r="O972" s="194">
        <f t="shared" si="9"/>
        <v>0</v>
      </c>
    </row>
    <row r="973">
      <c r="C973" s="189" t="str">
        <f t="array" ref="C973">IF(B973="","",XLOOKUP(B973,DATOS!D974:D1000,DATOS!C974:C1000,0,0,1))</f>
        <v/>
      </c>
      <c r="D973" s="189" t="str">
        <f>IF(B973="","", SUMIFS(COMPRAS!$G$5:$G1000,COMPRAS!$E$5:$E1000,B973))</f>
        <v/>
      </c>
      <c r="E973" s="189" t="str">
        <f>IF(C973="","", SUMIFS(VENTAS!$F$5:$F1000,VENTAS!$D$5:$D1000,B973))</f>
        <v/>
      </c>
      <c r="F973" s="189" t="str">
        <f t="shared" si="3"/>
        <v/>
      </c>
      <c r="G973" s="189" t="str">
        <f>IF(B973="","",COUNTIFS(COMPRAS!$E$5:$E1000,B973))</f>
        <v/>
      </c>
      <c r="H973" s="304"/>
      <c r="I973" s="194" t="str">
        <f>IF(B973="","",MAXIFS(VENTAS!$G$5:$G1000,VENTAS!$D$5:$D1000,B973))</f>
        <v/>
      </c>
      <c r="J973" s="194" t="str">
        <f>IF(C973="","",MAXIFS(COMPRAS!$T$5:$T1000,COMPRAS!$E$5:$E1000,B973))</f>
        <v/>
      </c>
      <c r="K973" s="194">
        <f t="shared" si="5"/>
        <v>0</v>
      </c>
      <c r="L973" s="194" t="str">
        <f t="shared" si="6"/>
        <v/>
      </c>
      <c r="M973" s="304" t="str">
        <f t="shared" si="7"/>
        <v/>
      </c>
      <c r="N973" s="194">
        <f t="shared" si="8"/>
        <v>0</v>
      </c>
      <c r="O973" s="194">
        <f t="shared" si="9"/>
        <v>0</v>
      </c>
    </row>
    <row r="974">
      <c r="C974" s="189" t="str">
        <f t="array" ref="C974">IF(B974="","",XLOOKUP(B974,DATOS!D975:D1000,DATOS!C975:C1000,0,0,1))</f>
        <v/>
      </c>
      <c r="D974" s="189" t="str">
        <f>IF(B974="","", SUMIFS(COMPRAS!$G$5:$G1000,COMPRAS!$E$5:$E1000,B974))</f>
        <v/>
      </c>
      <c r="E974" s="189" t="str">
        <f>IF(C974="","", SUMIFS(VENTAS!$F$5:$F1000,VENTAS!$D$5:$D1000,B974))</f>
        <v/>
      </c>
      <c r="F974" s="189" t="str">
        <f t="shared" si="3"/>
        <v/>
      </c>
      <c r="G974" s="189" t="str">
        <f>IF(B974="","",COUNTIFS(COMPRAS!$E$5:$E1000,B974))</f>
        <v/>
      </c>
      <c r="H974" s="304"/>
      <c r="I974" s="194" t="str">
        <f>IF(B974="","",MAXIFS(VENTAS!$G$5:$G1000,VENTAS!$D$5:$D1000,B974))</f>
        <v/>
      </c>
      <c r="J974" s="194" t="str">
        <f>IF(C974="","",MAXIFS(COMPRAS!$T$5:$T1000,COMPRAS!$E$5:$E1000,B974))</f>
        <v/>
      </c>
      <c r="K974" s="194">
        <f t="shared" si="5"/>
        <v>0</v>
      </c>
      <c r="L974" s="194" t="str">
        <f t="shared" si="6"/>
        <v/>
      </c>
      <c r="M974" s="304" t="str">
        <f t="shared" si="7"/>
        <v/>
      </c>
      <c r="N974" s="194">
        <f t="shared" si="8"/>
        <v>0</v>
      </c>
      <c r="O974" s="194">
        <f t="shared" si="9"/>
        <v>0</v>
      </c>
    </row>
    <row r="975">
      <c r="C975" s="189" t="str">
        <f t="array" ref="C975">IF(B975="","",XLOOKUP(B975,DATOS!D976:D1000,DATOS!C976:C1000,0,0,1))</f>
        <v/>
      </c>
      <c r="D975" s="189" t="str">
        <f>IF(B975="","", SUMIFS(COMPRAS!$G$5:$G1000,COMPRAS!$E$5:$E1000,B975))</f>
        <v/>
      </c>
      <c r="E975" s="189" t="str">
        <f>IF(C975="","", SUMIFS(VENTAS!$F$5:$F1000,VENTAS!$D$5:$D1000,B975))</f>
        <v/>
      </c>
      <c r="F975" s="189" t="str">
        <f t="shared" si="3"/>
        <v/>
      </c>
      <c r="G975" s="189" t="str">
        <f>IF(B975="","",COUNTIFS(COMPRAS!$E$5:$E1000,B975))</f>
        <v/>
      </c>
      <c r="H975" s="304"/>
      <c r="I975" s="194" t="str">
        <f>IF(B975="","",MAXIFS(VENTAS!$G$5:$G1000,VENTAS!$D$5:$D1000,B975))</f>
        <v/>
      </c>
      <c r="J975" s="194" t="str">
        <f>IF(C975="","",MAXIFS(COMPRAS!$T$5:$T1000,COMPRAS!$E$5:$E1000,B975))</f>
        <v/>
      </c>
      <c r="K975" s="194">
        <f t="shared" si="5"/>
        <v>0</v>
      </c>
      <c r="L975" s="194" t="str">
        <f t="shared" si="6"/>
        <v/>
      </c>
      <c r="M975" s="304" t="str">
        <f t="shared" si="7"/>
        <v/>
      </c>
      <c r="N975" s="194">
        <f t="shared" si="8"/>
        <v>0</v>
      </c>
      <c r="O975" s="194">
        <f t="shared" si="9"/>
        <v>0</v>
      </c>
    </row>
    <row r="976">
      <c r="C976" s="189" t="str">
        <f t="array" ref="C976">IF(B976="","",XLOOKUP(B976,DATOS!D977:D1000,DATOS!C977:C1000,0,0,1))</f>
        <v/>
      </c>
      <c r="D976" s="189" t="str">
        <f>IF(B976="","", SUMIFS(COMPRAS!$G$5:$G1000,COMPRAS!$E$5:$E1000,B976))</f>
        <v/>
      </c>
      <c r="E976" s="189" t="str">
        <f>IF(C976="","", SUMIFS(VENTAS!$F$5:$F1000,VENTAS!$D$5:$D1000,B976))</f>
        <v/>
      </c>
      <c r="F976" s="189" t="str">
        <f t="shared" si="3"/>
        <v/>
      </c>
      <c r="G976" s="189" t="str">
        <f>IF(B976="","",COUNTIFS(COMPRAS!$E$5:$E1000,B976))</f>
        <v/>
      </c>
      <c r="H976" s="304"/>
      <c r="I976" s="194" t="str">
        <f>IF(B976="","",MAXIFS(VENTAS!$G$5:$G1000,VENTAS!$D$5:$D1000,B976))</f>
        <v/>
      </c>
      <c r="J976" s="194" t="str">
        <f>IF(C976="","",MAXIFS(COMPRAS!$T$5:$T1000,COMPRAS!$E$5:$E1000,B976))</f>
        <v/>
      </c>
      <c r="K976" s="194">
        <f t="shared" si="5"/>
        <v>0</v>
      </c>
      <c r="L976" s="194" t="str">
        <f t="shared" si="6"/>
        <v/>
      </c>
      <c r="M976" s="304" t="str">
        <f t="shared" si="7"/>
        <v/>
      </c>
      <c r="N976" s="194">
        <f t="shared" si="8"/>
        <v>0</v>
      </c>
      <c r="O976" s="194">
        <f t="shared" si="9"/>
        <v>0</v>
      </c>
    </row>
    <row r="977">
      <c r="C977" s="189" t="str">
        <f t="array" ref="C977">IF(B977="","",XLOOKUP(B977,DATOS!D978:D1000,DATOS!C978:C1000,0,0,1))</f>
        <v/>
      </c>
      <c r="D977" s="189" t="str">
        <f>IF(B977="","", SUMIFS(COMPRAS!$G$5:$G1000,COMPRAS!$E$5:$E1000,B977))</f>
        <v/>
      </c>
      <c r="E977" s="189" t="str">
        <f>IF(C977="","", SUMIFS(VENTAS!$F$5:$F1000,VENTAS!$D$5:$D1000,B977))</f>
        <v/>
      </c>
      <c r="F977" s="189" t="str">
        <f t="shared" si="3"/>
        <v/>
      </c>
      <c r="G977" s="189" t="str">
        <f>IF(B977="","",COUNTIFS(COMPRAS!$E$5:$E1000,B977))</f>
        <v/>
      </c>
      <c r="H977" s="304"/>
      <c r="I977" s="194" t="str">
        <f>IF(B977="","",MAXIFS(VENTAS!$G$5:$G1000,VENTAS!$D$5:$D1000,B977))</f>
        <v/>
      </c>
      <c r="J977" s="194" t="str">
        <f>IF(C977="","",MAXIFS(COMPRAS!$T$5:$T1000,COMPRAS!$E$5:$E1000,B977))</f>
        <v/>
      </c>
      <c r="K977" s="194">
        <f t="shared" si="5"/>
        <v>0</v>
      </c>
      <c r="L977" s="194" t="str">
        <f t="shared" si="6"/>
        <v/>
      </c>
      <c r="M977" s="304" t="str">
        <f t="shared" si="7"/>
        <v/>
      </c>
      <c r="N977" s="194">
        <f t="shared" si="8"/>
        <v>0</v>
      </c>
      <c r="O977" s="194">
        <f t="shared" si="9"/>
        <v>0</v>
      </c>
    </row>
    <row r="978">
      <c r="C978" s="189" t="str">
        <f t="array" ref="C978">IF(B978="","",XLOOKUP(B978,DATOS!D979:D1000,DATOS!C979:C1000,0,0,1))</f>
        <v/>
      </c>
      <c r="D978" s="189" t="str">
        <f>IF(B978="","", SUMIFS(COMPRAS!$G$5:$G1000,COMPRAS!$E$5:$E1000,B978))</f>
        <v/>
      </c>
      <c r="E978" s="189" t="str">
        <f>IF(C978="","", SUMIFS(VENTAS!$F$5:$F1000,VENTAS!$D$5:$D1000,B978))</f>
        <v/>
      </c>
      <c r="F978" s="189" t="str">
        <f t="shared" si="3"/>
        <v/>
      </c>
      <c r="G978" s="189" t="str">
        <f>IF(B978="","",COUNTIFS(COMPRAS!$E$5:$E1000,B978))</f>
        <v/>
      </c>
      <c r="H978" s="304"/>
      <c r="I978" s="194" t="str">
        <f>IF(B978="","",MAXIFS(VENTAS!$G$5:$G1000,VENTAS!$D$5:$D1000,B978))</f>
        <v/>
      </c>
      <c r="J978" s="194" t="str">
        <f>IF(C978="","",MAXIFS(COMPRAS!$T$5:$T1000,COMPRAS!$E$5:$E1000,B978))</f>
        <v/>
      </c>
      <c r="K978" s="194">
        <f t="shared" si="5"/>
        <v>0</v>
      </c>
      <c r="L978" s="194" t="str">
        <f t="shared" si="6"/>
        <v/>
      </c>
      <c r="M978" s="304" t="str">
        <f t="shared" si="7"/>
        <v/>
      </c>
      <c r="N978" s="194">
        <f t="shared" si="8"/>
        <v>0</v>
      </c>
      <c r="O978" s="194">
        <f t="shared" si="9"/>
        <v>0</v>
      </c>
    </row>
    <row r="979">
      <c r="C979" s="189" t="str">
        <f t="array" ref="C979">IF(B979="","",XLOOKUP(B979,DATOS!D980:D1000,DATOS!C980:C1000,0,0,1))</f>
        <v/>
      </c>
      <c r="D979" s="189" t="str">
        <f>IF(B979="","", SUMIFS(COMPRAS!$G$5:$G1000,COMPRAS!$E$5:$E1000,B979))</f>
        <v/>
      </c>
      <c r="E979" s="189" t="str">
        <f>IF(C979="","", SUMIFS(VENTAS!$F$5:$F1000,VENTAS!$D$5:$D1000,B979))</f>
        <v/>
      </c>
      <c r="F979" s="189" t="str">
        <f t="shared" si="3"/>
        <v/>
      </c>
      <c r="G979" s="189" t="str">
        <f>IF(B979="","",COUNTIFS(COMPRAS!$E$5:$E1000,B979))</f>
        <v/>
      </c>
      <c r="H979" s="304"/>
      <c r="I979" s="194" t="str">
        <f>IF(B979="","",MAXIFS(VENTAS!$G$5:$G1000,VENTAS!$D$5:$D1000,B979))</f>
        <v/>
      </c>
      <c r="J979" s="194" t="str">
        <f>IF(C979="","",MAXIFS(COMPRAS!$T$5:$T1000,COMPRAS!$E$5:$E1000,B979))</f>
        <v/>
      </c>
      <c r="K979" s="194">
        <f t="shared" si="5"/>
        <v>0</v>
      </c>
      <c r="L979" s="194" t="str">
        <f t="shared" si="6"/>
        <v/>
      </c>
      <c r="M979" s="304" t="str">
        <f t="shared" si="7"/>
        <v/>
      </c>
      <c r="N979" s="194">
        <f t="shared" si="8"/>
        <v>0</v>
      </c>
      <c r="O979" s="194">
        <f t="shared" si="9"/>
        <v>0</v>
      </c>
    </row>
    <row r="980">
      <c r="C980" s="189" t="str">
        <f t="array" ref="C980">IF(B980="","",XLOOKUP(B980,DATOS!D981:D1000,DATOS!C981:C1000,0,0,1))</f>
        <v/>
      </c>
      <c r="D980" s="189" t="str">
        <f>IF(B980="","", SUMIFS(COMPRAS!$G$5:$G1000,COMPRAS!$E$5:$E1000,B980))</f>
        <v/>
      </c>
      <c r="E980" s="189" t="str">
        <f>IF(C980="","", SUMIFS(VENTAS!$F$5:$F1000,VENTAS!$D$5:$D1000,B980))</f>
        <v/>
      </c>
      <c r="F980" s="189" t="str">
        <f t="shared" si="3"/>
        <v/>
      </c>
      <c r="G980" s="189" t="str">
        <f>IF(B980="","",COUNTIFS(COMPRAS!$E$5:$E1000,B980))</f>
        <v/>
      </c>
      <c r="H980" s="304"/>
      <c r="I980" s="194" t="str">
        <f>IF(B980="","",MAXIFS(VENTAS!$G$5:$G1000,VENTAS!$D$5:$D1000,B980))</f>
        <v/>
      </c>
      <c r="J980" s="194" t="str">
        <f>IF(C980="","",MAXIFS(COMPRAS!$T$5:$T1000,COMPRAS!$E$5:$E1000,B980))</f>
        <v/>
      </c>
      <c r="K980" s="194">
        <f t="shared" si="5"/>
        <v>0</v>
      </c>
      <c r="L980" s="194" t="str">
        <f t="shared" si="6"/>
        <v/>
      </c>
      <c r="M980" s="304" t="str">
        <f t="shared" si="7"/>
        <v/>
      </c>
      <c r="N980" s="194">
        <f t="shared" si="8"/>
        <v>0</v>
      </c>
      <c r="O980" s="194">
        <f t="shared" si="9"/>
        <v>0</v>
      </c>
    </row>
    <row r="981">
      <c r="C981" s="189" t="str">
        <f t="array" ref="C981">IF(B981="","",XLOOKUP(B981,DATOS!D982:D1000,DATOS!C982:C1000,0,0,1))</f>
        <v/>
      </c>
      <c r="D981" s="189" t="str">
        <f>IF(B981="","", SUMIFS(COMPRAS!$G$5:$G1000,COMPRAS!$E$5:$E1000,B981))</f>
        <v/>
      </c>
      <c r="E981" s="189" t="str">
        <f>IF(C981="","", SUMIFS(VENTAS!$F$5:$F1000,VENTAS!$D$5:$D1000,B981))</f>
        <v/>
      </c>
      <c r="F981" s="189" t="str">
        <f t="shared" si="3"/>
        <v/>
      </c>
      <c r="G981" s="189" t="str">
        <f>IF(B981="","",COUNTIFS(COMPRAS!$E$5:$E1000,B981))</f>
        <v/>
      </c>
      <c r="H981" s="304"/>
      <c r="I981" s="194" t="str">
        <f>IF(B981="","",MAXIFS(VENTAS!$G$5:$G1000,VENTAS!$D$5:$D1000,B981))</f>
        <v/>
      </c>
      <c r="J981" s="194" t="str">
        <f>IF(C981="","",MAXIFS(COMPRAS!$T$5:$T1000,COMPRAS!$E$5:$E1000,B981))</f>
        <v/>
      </c>
      <c r="K981" s="194">
        <f t="shared" si="5"/>
        <v>0</v>
      </c>
      <c r="L981" s="194" t="str">
        <f t="shared" si="6"/>
        <v/>
      </c>
      <c r="M981" s="304" t="str">
        <f t="shared" si="7"/>
        <v/>
      </c>
      <c r="N981" s="194">
        <f t="shared" si="8"/>
        <v>0</v>
      </c>
      <c r="O981" s="194">
        <f t="shared" si="9"/>
        <v>0</v>
      </c>
    </row>
    <row r="982">
      <c r="C982" s="189" t="str">
        <f t="array" ref="C982">IF(B982="","",XLOOKUP(B982,DATOS!D983:D1000,DATOS!C983:C1000,0,0,1))</f>
        <v/>
      </c>
      <c r="D982" s="189" t="str">
        <f>IF(B982="","", SUMIFS(COMPRAS!$G$5:$G1000,COMPRAS!$E$5:$E1000,B982))</f>
        <v/>
      </c>
      <c r="E982" s="189" t="str">
        <f>IF(C982="","", SUMIFS(VENTAS!$F$5:$F1000,VENTAS!$D$5:$D1000,B982))</f>
        <v/>
      </c>
      <c r="F982" s="189" t="str">
        <f t="shared" si="3"/>
        <v/>
      </c>
      <c r="G982" s="189" t="str">
        <f>IF(B982="","",COUNTIFS(COMPRAS!$E$5:$E1000,B982))</f>
        <v/>
      </c>
      <c r="H982" s="304"/>
      <c r="I982" s="194" t="str">
        <f>IF(B982="","",MAXIFS(VENTAS!$G$5:$G1000,VENTAS!$D$5:$D1000,B982))</f>
        <v/>
      </c>
      <c r="J982" s="194" t="str">
        <f>IF(C982="","",MAXIFS(COMPRAS!$T$5:$T1000,COMPRAS!$E$5:$E1000,B982))</f>
        <v/>
      </c>
      <c r="K982" s="194">
        <f t="shared" si="5"/>
        <v>0</v>
      </c>
      <c r="L982" s="194" t="str">
        <f t="shared" si="6"/>
        <v/>
      </c>
      <c r="M982" s="304" t="str">
        <f t="shared" si="7"/>
        <v/>
      </c>
      <c r="N982" s="194">
        <f t="shared" si="8"/>
        <v>0</v>
      </c>
      <c r="O982" s="194">
        <f t="shared" si="9"/>
        <v>0</v>
      </c>
    </row>
    <row r="983">
      <c r="C983" s="189" t="str">
        <f t="array" ref="C983">IF(B983="","",XLOOKUP(B983,DATOS!D984:D1000,DATOS!C984:C1000,0,0,1))</f>
        <v/>
      </c>
      <c r="D983" s="189" t="str">
        <f>IF(B983="","", SUMIFS(COMPRAS!$G$5:$G1000,COMPRAS!$E$5:$E1000,B983))</f>
        <v/>
      </c>
      <c r="E983" s="189" t="str">
        <f>IF(C983="","", SUMIFS(VENTAS!$F$5:$F1000,VENTAS!$D$5:$D1000,B983))</f>
        <v/>
      </c>
      <c r="F983" s="189" t="str">
        <f t="shared" si="3"/>
        <v/>
      </c>
      <c r="G983" s="189" t="str">
        <f>IF(B983="","",COUNTIFS(COMPRAS!$E$5:$E1000,B983))</f>
        <v/>
      </c>
      <c r="H983" s="304"/>
      <c r="I983" s="194" t="str">
        <f>IF(B983="","",MAXIFS(VENTAS!$G$5:$G1000,VENTAS!$D$5:$D1000,B983))</f>
        <v/>
      </c>
      <c r="J983" s="194" t="str">
        <f>IF(C983="","",MAXIFS(COMPRAS!$T$5:$T1000,COMPRAS!$E$5:$E1000,B983))</f>
        <v/>
      </c>
      <c r="K983" s="194">
        <f t="shared" si="5"/>
        <v>0</v>
      </c>
      <c r="L983" s="194" t="str">
        <f t="shared" si="6"/>
        <v/>
      </c>
      <c r="M983" s="304" t="str">
        <f t="shared" si="7"/>
        <v/>
      </c>
      <c r="N983" s="194">
        <f t="shared" si="8"/>
        <v>0</v>
      </c>
      <c r="O983" s="194">
        <f t="shared" si="9"/>
        <v>0</v>
      </c>
    </row>
    <row r="984">
      <c r="C984" s="189" t="str">
        <f t="array" ref="C984">IF(B984="","",XLOOKUP(B984,DATOS!D985:D1000,DATOS!C985:C1000,0,0,1))</f>
        <v/>
      </c>
      <c r="D984" s="189" t="str">
        <f>IF(B984="","", SUMIFS(COMPRAS!$G$5:$G1000,COMPRAS!$E$5:$E1000,B984))</f>
        <v/>
      </c>
      <c r="E984" s="189" t="str">
        <f>IF(C984="","", SUMIFS(VENTAS!$F$5:$F1000,VENTAS!$D$5:$D1000,B984))</f>
        <v/>
      </c>
      <c r="F984" s="189" t="str">
        <f t="shared" si="3"/>
        <v/>
      </c>
      <c r="G984" s="189" t="str">
        <f>IF(B984="","",COUNTIFS(COMPRAS!$E$5:$E1000,B984))</f>
        <v/>
      </c>
      <c r="H984" s="304"/>
      <c r="I984" s="194" t="str">
        <f>IF(B984="","",MAXIFS(VENTAS!$G$5:$G1000,VENTAS!$D$5:$D1000,B984))</f>
        <v/>
      </c>
      <c r="J984" s="194" t="str">
        <f>IF(C984="","",MAXIFS(COMPRAS!$T$5:$T1000,COMPRAS!$E$5:$E1000,B984))</f>
        <v/>
      </c>
      <c r="K984" s="194">
        <f t="shared" si="5"/>
        <v>0</v>
      </c>
      <c r="L984" s="194" t="str">
        <f t="shared" si="6"/>
        <v/>
      </c>
      <c r="M984" s="304" t="str">
        <f t="shared" si="7"/>
        <v/>
      </c>
      <c r="N984" s="194">
        <f t="shared" si="8"/>
        <v>0</v>
      </c>
      <c r="O984" s="194">
        <f t="shared" si="9"/>
        <v>0</v>
      </c>
    </row>
    <row r="985">
      <c r="C985" s="189" t="str">
        <f t="array" ref="C985">IF(B985="","",XLOOKUP(B985,DATOS!D986:D1000,DATOS!C986:C1000,0,0,1))</f>
        <v/>
      </c>
      <c r="D985" s="189" t="str">
        <f>IF(B985="","", SUMIFS(COMPRAS!$G$5:$G1000,COMPRAS!$E$5:$E1000,B985))</f>
        <v/>
      </c>
      <c r="E985" s="189" t="str">
        <f>IF(C985="","", SUMIFS(VENTAS!$F$5:$F1000,VENTAS!$D$5:$D1000,B985))</f>
        <v/>
      </c>
      <c r="F985" s="189" t="str">
        <f t="shared" si="3"/>
        <v/>
      </c>
      <c r="G985" s="189" t="str">
        <f>IF(B985="","",COUNTIFS(COMPRAS!$E$5:$E1000,B985))</f>
        <v/>
      </c>
      <c r="H985" s="304"/>
      <c r="I985" s="194" t="str">
        <f>IF(B985="","",MAXIFS(VENTAS!$G$5:$G1000,VENTAS!$D$5:$D1000,B985))</f>
        <v/>
      </c>
      <c r="J985" s="194" t="str">
        <f>IF(C985="","",MAXIFS(COMPRAS!$T$5:$T1000,COMPRAS!$E$5:$E1000,B985))</f>
        <v/>
      </c>
      <c r="K985" s="194">
        <f t="shared" si="5"/>
        <v>0</v>
      </c>
      <c r="L985" s="194" t="str">
        <f t="shared" si="6"/>
        <v/>
      </c>
      <c r="M985" s="304" t="str">
        <f t="shared" si="7"/>
        <v/>
      </c>
      <c r="N985" s="194">
        <f t="shared" si="8"/>
        <v>0</v>
      </c>
      <c r="O985" s="194">
        <f t="shared" si="9"/>
        <v>0</v>
      </c>
    </row>
    <row r="986">
      <c r="C986" s="189" t="str">
        <f t="array" ref="C986">IF(B986="","",XLOOKUP(B986,DATOS!D987:D1000,DATOS!C987:C1000,0,0,1))</f>
        <v/>
      </c>
      <c r="D986" s="189" t="str">
        <f>IF(B986="","", SUMIFS(COMPRAS!$G$5:$G1000,COMPRAS!$E$5:$E1000,B986))</f>
        <v/>
      </c>
      <c r="E986" s="189" t="str">
        <f>IF(C986="","", SUMIFS(VENTAS!$F$5:$F1000,VENTAS!$D$5:$D1000,B986))</f>
        <v/>
      </c>
      <c r="F986" s="189" t="str">
        <f t="shared" si="3"/>
        <v/>
      </c>
      <c r="G986" s="189" t="str">
        <f>IF(B986="","",COUNTIFS(COMPRAS!$E$5:$E1000,B986))</f>
        <v/>
      </c>
      <c r="H986" s="304"/>
      <c r="I986" s="194" t="str">
        <f>IF(B986="","",MAXIFS(VENTAS!$G$5:$G1000,VENTAS!$D$5:$D1000,B986))</f>
        <v/>
      </c>
      <c r="J986" s="194" t="str">
        <f>IF(C986="","",MAXIFS(COMPRAS!$T$5:$T1000,COMPRAS!$E$5:$E1000,B986))</f>
        <v/>
      </c>
      <c r="K986" s="194">
        <f t="shared" si="5"/>
        <v>0</v>
      </c>
      <c r="L986" s="194" t="str">
        <f t="shared" si="6"/>
        <v/>
      </c>
      <c r="M986" s="304" t="str">
        <f t="shared" si="7"/>
        <v/>
      </c>
      <c r="N986" s="194">
        <f t="shared" si="8"/>
        <v>0</v>
      </c>
      <c r="O986" s="194">
        <f t="shared" si="9"/>
        <v>0</v>
      </c>
    </row>
    <row r="987">
      <c r="C987" s="189" t="str">
        <f t="array" ref="C987">IF(B987="","",XLOOKUP(B987,DATOS!D988:D1000,DATOS!C988:C1000,0,0,1))</f>
        <v/>
      </c>
      <c r="D987" s="189" t="str">
        <f>IF(B987="","", SUMIFS(COMPRAS!$G$5:$G1000,COMPRAS!$E$5:$E1000,B987))</f>
        <v/>
      </c>
      <c r="E987" s="189" t="str">
        <f>IF(C987="","", SUMIFS(VENTAS!$F$5:$F1000,VENTAS!$D$5:$D1000,B987))</f>
        <v/>
      </c>
      <c r="F987" s="189" t="str">
        <f t="shared" si="3"/>
        <v/>
      </c>
      <c r="G987" s="189" t="str">
        <f>IF(B987="","",COUNTIFS(COMPRAS!$E$5:$E1000,B987))</f>
        <v/>
      </c>
      <c r="H987" s="304"/>
      <c r="I987" s="194" t="str">
        <f>IF(B987="","",MAXIFS(VENTAS!$G$5:$G1000,VENTAS!$D$5:$D1000,B987))</f>
        <v/>
      </c>
      <c r="J987" s="194" t="str">
        <f>IF(C987="","",MAXIFS(COMPRAS!$T$5:$T1000,COMPRAS!$E$5:$E1000,B987))</f>
        <v/>
      </c>
      <c r="K987" s="194">
        <f t="shared" si="5"/>
        <v>0</v>
      </c>
      <c r="L987" s="194" t="str">
        <f t="shared" si="6"/>
        <v/>
      </c>
      <c r="M987" s="304" t="str">
        <f t="shared" si="7"/>
        <v/>
      </c>
      <c r="N987" s="194">
        <f t="shared" si="8"/>
        <v>0</v>
      </c>
      <c r="O987" s="194">
        <f t="shared" si="9"/>
        <v>0</v>
      </c>
    </row>
    <row r="988">
      <c r="C988" s="189" t="str">
        <f t="array" ref="C988">IF(B988="","",XLOOKUP(B988,DATOS!D989:D1000,DATOS!C989:C1000,0,0,1))</f>
        <v/>
      </c>
      <c r="D988" s="189" t="str">
        <f>IF(B988="","", SUMIFS(COMPRAS!$G$5:$G1000,COMPRAS!$E$5:$E1000,B988))</f>
        <v/>
      </c>
      <c r="E988" s="189" t="str">
        <f>IF(C988="","", SUMIFS(VENTAS!$F$5:$F1000,VENTAS!$D$5:$D1000,B988))</f>
        <v/>
      </c>
      <c r="F988" s="189" t="str">
        <f t="shared" si="3"/>
        <v/>
      </c>
      <c r="G988" s="189" t="str">
        <f>IF(B988="","",COUNTIFS(COMPRAS!$E$5:$E1000,B988))</f>
        <v/>
      </c>
      <c r="H988" s="304"/>
      <c r="I988" s="194" t="str">
        <f>IF(B988="","",MAXIFS(VENTAS!$G$5:$G1000,VENTAS!$D$5:$D1000,B988))</f>
        <v/>
      </c>
      <c r="J988" s="194" t="str">
        <f>IF(C988="","",MAXIFS(COMPRAS!$T$5:$T1000,COMPRAS!$E$5:$E1000,B988))</f>
        <v/>
      </c>
      <c r="K988" s="194">
        <f t="shared" si="5"/>
        <v>0</v>
      </c>
      <c r="L988" s="194" t="str">
        <f t="shared" si="6"/>
        <v/>
      </c>
      <c r="M988" s="304" t="str">
        <f t="shared" si="7"/>
        <v/>
      </c>
      <c r="N988" s="194">
        <f t="shared" si="8"/>
        <v>0</v>
      </c>
      <c r="O988" s="194">
        <f t="shared" si="9"/>
        <v>0</v>
      </c>
    </row>
    <row r="989">
      <c r="C989" s="189" t="str">
        <f t="array" ref="C989">IF(B989="","",XLOOKUP(B989,DATOS!D990:D1000,DATOS!C990:C1000,0,0,1))</f>
        <v/>
      </c>
      <c r="D989" s="189" t="str">
        <f>IF(B989="","", SUMIFS(COMPRAS!$G$5:$G1000,COMPRAS!$E$5:$E1000,B989))</f>
        <v/>
      </c>
      <c r="E989" s="189" t="str">
        <f>IF(C989="","", SUMIFS(VENTAS!$F$5:$F1000,VENTAS!$D$5:$D1000,B989))</f>
        <v/>
      </c>
      <c r="F989" s="189" t="str">
        <f t="shared" si="3"/>
        <v/>
      </c>
      <c r="G989" s="189" t="str">
        <f>IF(B989="","",COUNTIFS(COMPRAS!$E$5:$E1000,B989))</f>
        <v/>
      </c>
      <c r="H989" s="304"/>
      <c r="I989" s="194" t="str">
        <f>IF(B989="","",MAXIFS(VENTAS!$G$5:$G1000,VENTAS!$D$5:$D1000,B989))</f>
        <v/>
      </c>
      <c r="J989" s="194" t="str">
        <f>IF(C989="","",MAXIFS(COMPRAS!$T$5:$T1000,COMPRAS!$E$5:$E1000,B989))</f>
        <v/>
      </c>
      <c r="K989" s="194">
        <f t="shared" si="5"/>
        <v>0</v>
      </c>
      <c r="L989" s="194" t="str">
        <f t="shared" si="6"/>
        <v/>
      </c>
      <c r="M989" s="304" t="str">
        <f t="shared" si="7"/>
        <v/>
      </c>
      <c r="N989" s="194">
        <f t="shared" si="8"/>
        <v>0</v>
      </c>
      <c r="O989" s="194">
        <f t="shared" si="9"/>
        <v>0</v>
      </c>
    </row>
    <row r="990">
      <c r="C990" s="189" t="str">
        <f t="array" ref="C990">IF(B990="","",XLOOKUP(B990,DATOS!D991:D1000,DATOS!C991:C1000,0,0,1))</f>
        <v/>
      </c>
      <c r="D990" s="189" t="str">
        <f>IF(B990="","", SUMIFS(COMPRAS!$G$5:$G1000,COMPRAS!$E$5:$E1000,B990))</f>
        <v/>
      </c>
      <c r="E990" s="189" t="str">
        <f>IF(C990="","", SUMIFS(VENTAS!$F$5:$F1000,VENTAS!$D$5:$D1000,B990))</f>
        <v/>
      </c>
      <c r="F990" s="189" t="str">
        <f t="shared" si="3"/>
        <v/>
      </c>
      <c r="G990" s="189" t="str">
        <f>IF(B990="","",COUNTIFS(COMPRAS!$E$5:$E1000,B990))</f>
        <v/>
      </c>
      <c r="H990" s="304"/>
      <c r="I990" s="194" t="str">
        <f>IF(B990="","",MAXIFS(VENTAS!$G$5:$G1000,VENTAS!$D$5:$D1000,B990))</f>
        <v/>
      </c>
      <c r="J990" s="194" t="str">
        <f>IF(C990="","",MAXIFS(COMPRAS!$T$5:$T1000,COMPRAS!$E$5:$E1000,B990))</f>
        <v/>
      </c>
      <c r="K990" s="194">
        <f t="shared" si="5"/>
        <v>0</v>
      </c>
      <c r="L990" s="194" t="str">
        <f t="shared" si="6"/>
        <v/>
      </c>
      <c r="M990" s="304" t="str">
        <f t="shared" si="7"/>
        <v/>
      </c>
      <c r="N990" s="194">
        <f t="shared" si="8"/>
        <v>0</v>
      </c>
      <c r="O990" s="194">
        <f t="shared" si="9"/>
        <v>0</v>
      </c>
    </row>
    <row r="991">
      <c r="C991" s="189" t="str">
        <f t="array" ref="C991">IF(B991="","",XLOOKUP(B991,DATOS!D992:D1000,DATOS!C992:C1000,0,0,1))</f>
        <v/>
      </c>
      <c r="D991" s="189" t="str">
        <f>IF(B991="","", SUMIFS(COMPRAS!$G$5:$G1000,COMPRAS!$E$5:$E1000,B991))</f>
        <v/>
      </c>
      <c r="E991" s="189" t="str">
        <f>IF(C991="","", SUMIFS(VENTAS!$F$5:$F1000,VENTAS!$D$5:$D1000,B991))</f>
        <v/>
      </c>
      <c r="F991" s="189" t="str">
        <f t="shared" si="3"/>
        <v/>
      </c>
      <c r="G991" s="189" t="str">
        <f>IF(B991="","",COUNTIFS(COMPRAS!$E$5:$E1000,B991))</f>
        <v/>
      </c>
      <c r="H991" s="304"/>
      <c r="I991" s="194" t="str">
        <f>IF(B991="","",MAXIFS(VENTAS!$G$5:$G1000,VENTAS!$D$5:$D1000,B991))</f>
        <v/>
      </c>
      <c r="J991" s="194" t="str">
        <f>IF(C991="","",MAXIFS(COMPRAS!$T$5:$T1000,COMPRAS!$E$5:$E1000,B991))</f>
        <v/>
      </c>
      <c r="K991" s="194">
        <f t="shared" si="5"/>
        <v>0</v>
      </c>
      <c r="L991" s="194" t="str">
        <f t="shared" si="6"/>
        <v/>
      </c>
      <c r="M991" s="304" t="str">
        <f t="shared" si="7"/>
        <v/>
      </c>
      <c r="N991" s="194">
        <f t="shared" si="8"/>
        <v>0</v>
      </c>
      <c r="O991" s="194">
        <f t="shared" si="9"/>
        <v>0</v>
      </c>
    </row>
    <row r="992">
      <c r="C992" s="189" t="str">
        <f t="array" ref="C992">IF(B992="","",XLOOKUP(B992,DATOS!D993:D1000,DATOS!C993:C1000,0,0,1))</f>
        <v/>
      </c>
      <c r="D992" s="189" t="str">
        <f>IF(B992="","", SUMIFS(COMPRAS!$G$5:$G1000,COMPRAS!$E$5:$E1000,B992))</f>
        <v/>
      </c>
      <c r="E992" s="189" t="str">
        <f>IF(C992="","", SUMIFS(VENTAS!$F$5:$F1000,VENTAS!$D$5:$D1000,B992))</f>
        <v/>
      </c>
      <c r="F992" s="189" t="str">
        <f t="shared" si="3"/>
        <v/>
      </c>
      <c r="G992" s="189" t="str">
        <f>IF(B992="","",COUNTIFS(COMPRAS!$E$5:$E1000,B992))</f>
        <v/>
      </c>
      <c r="H992" s="304"/>
      <c r="I992" s="194" t="str">
        <f>IF(B992="","",MAXIFS(VENTAS!$G$5:$G1000,VENTAS!$D$5:$D1000,B992))</f>
        <v/>
      </c>
      <c r="J992" s="194" t="str">
        <f>IF(C992="","",MAXIFS(COMPRAS!$T$5:$T1000,COMPRAS!$E$5:$E1000,B992))</f>
        <v/>
      </c>
      <c r="K992" s="194">
        <f t="shared" si="5"/>
        <v>0</v>
      </c>
      <c r="L992" s="194" t="str">
        <f t="shared" si="6"/>
        <v/>
      </c>
      <c r="M992" s="304" t="str">
        <f t="shared" si="7"/>
        <v/>
      </c>
      <c r="N992" s="194">
        <f t="shared" si="8"/>
        <v>0</v>
      </c>
      <c r="O992" s="194">
        <f t="shared" si="9"/>
        <v>0</v>
      </c>
    </row>
    <row r="993">
      <c r="C993" s="189" t="str">
        <f t="array" ref="C993">IF(B993="","",XLOOKUP(B993,DATOS!D994:D1000,DATOS!C994:C1000,0,0,1))</f>
        <v/>
      </c>
      <c r="D993" s="189" t="str">
        <f>IF(B993="","", SUMIFS(COMPRAS!$G$5:$G1000,COMPRAS!$E$5:$E1000,B993))</f>
        <v/>
      </c>
      <c r="E993" s="189" t="str">
        <f>IF(C993="","", SUMIFS(VENTAS!$F$5:$F1000,VENTAS!$D$5:$D1000,B993))</f>
        <v/>
      </c>
      <c r="F993" s="189" t="str">
        <f t="shared" si="3"/>
        <v/>
      </c>
      <c r="G993" s="189" t="str">
        <f>IF(B993="","",COUNTIFS(COMPRAS!$E$5:$E1000,B993))</f>
        <v/>
      </c>
      <c r="H993" s="304"/>
      <c r="I993" s="194" t="str">
        <f>IF(B993="","",MAXIFS(VENTAS!$G$5:$G1000,VENTAS!$D$5:$D1000,B993))</f>
        <v/>
      </c>
      <c r="J993" s="194" t="str">
        <f>IF(C993="","",MAXIFS(COMPRAS!$T$5:$T1000,COMPRAS!$E$5:$E1000,B993))</f>
        <v/>
      </c>
      <c r="K993" s="194">
        <f t="shared" si="5"/>
        <v>0</v>
      </c>
      <c r="L993" s="194" t="str">
        <f t="shared" si="6"/>
        <v/>
      </c>
      <c r="M993" s="304" t="str">
        <f t="shared" si="7"/>
        <v/>
      </c>
      <c r="N993" s="194">
        <f t="shared" si="8"/>
        <v>0</v>
      </c>
      <c r="O993" s="194">
        <f t="shared" si="9"/>
        <v>0</v>
      </c>
    </row>
    <row r="994">
      <c r="C994" s="189" t="str">
        <f t="array" ref="C994">IF(B994="","",XLOOKUP(B994,DATOS!D995:D1000,DATOS!C995:C1000,0,0,1))</f>
        <v/>
      </c>
      <c r="D994" s="189" t="str">
        <f>IF(B994="","", SUMIFS(COMPRAS!$G$5:$G1000,COMPRAS!$E$5:$E1000,B994))</f>
        <v/>
      </c>
      <c r="E994" s="189" t="str">
        <f>IF(C994="","", SUMIFS(VENTAS!$F$5:$F1000,VENTAS!$D$5:$D1000,B994))</f>
        <v/>
      </c>
      <c r="F994" s="189" t="str">
        <f t="shared" si="3"/>
        <v/>
      </c>
      <c r="G994" s="189" t="str">
        <f>IF(B994="","",COUNTIFS(COMPRAS!$E$5:$E1000,B994))</f>
        <v/>
      </c>
      <c r="H994" s="304"/>
      <c r="I994" s="194" t="str">
        <f>IF(B994="","",MAXIFS(VENTAS!$G$5:$G1000,VENTAS!$D$5:$D1000,B994))</f>
        <v/>
      </c>
      <c r="J994" s="194" t="str">
        <f>IF(C994="","",MAXIFS(COMPRAS!$T$5:$T1000,COMPRAS!$E$5:$E1000,B994))</f>
        <v/>
      </c>
      <c r="K994" s="194">
        <f t="shared" si="5"/>
        <v>0</v>
      </c>
      <c r="L994" s="194" t="str">
        <f t="shared" si="6"/>
        <v/>
      </c>
      <c r="M994" s="304" t="str">
        <f t="shared" si="7"/>
        <v/>
      </c>
      <c r="N994" s="194">
        <f t="shared" si="8"/>
        <v>0</v>
      </c>
      <c r="O994" s="194">
        <f t="shared" si="9"/>
        <v>0</v>
      </c>
    </row>
    <row r="995">
      <c r="C995" s="189" t="str">
        <f t="array" ref="C995">IF(B995="","",XLOOKUP(B995,DATOS!D996:D1000,DATOS!C996:C1000,0,0,1))</f>
        <v/>
      </c>
      <c r="D995" s="189" t="str">
        <f>IF(B995="","", SUMIFS(COMPRAS!$G$5:$G1000,COMPRAS!$E$5:$E1000,B995))</f>
        <v/>
      </c>
      <c r="E995" s="189" t="str">
        <f>IF(C995="","", SUMIFS(VENTAS!$F$5:$F1000,VENTAS!$D$5:$D1000,B995))</f>
        <v/>
      </c>
      <c r="F995" s="189" t="str">
        <f t="shared" si="3"/>
        <v/>
      </c>
      <c r="G995" s="189" t="str">
        <f>IF(B995="","",COUNTIFS(COMPRAS!$E$5:$E1000,B995))</f>
        <v/>
      </c>
      <c r="H995" s="304"/>
      <c r="I995" s="194" t="str">
        <f>IF(B995="","",MAXIFS(VENTAS!$G$5:$G1000,VENTAS!$D$5:$D1000,B995))</f>
        <v/>
      </c>
      <c r="J995" s="194" t="str">
        <f>IF(C995="","",MAXIFS(COMPRAS!$T$5:$T1000,COMPRAS!$E$5:$E1000,B995))</f>
        <v/>
      </c>
      <c r="K995" s="194">
        <f t="shared" si="5"/>
        <v>0</v>
      </c>
      <c r="L995" s="194" t="str">
        <f t="shared" si="6"/>
        <v/>
      </c>
      <c r="M995" s="304" t="str">
        <f t="shared" si="7"/>
        <v/>
      </c>
      <c r="N995" s="194">
        <f t="shared" si="8"/>
        <v>0</v>
      </c>
      <c r="O995" s="194">
        <f t="shared" si="9"/>
        <v>0</v>
      </c>
    </row>
    <row r="996">
      <c r="C996" s="189" t="str">
        <f t="array" ref="C996">IF(B996="","",XLOOKUP(B996,DATOS!D997:D1000,DATOS!C997:C1000,0,0,1))</f>
        <v/>
      </c>
      <c r="D996" s="189" t="str">
        <f>IF(B996="","", SUMIFS(COMPRAS!$G$5:$G1000,COMPRAS!$E$5:$E1000,B996))</f>
        <v/>
      </c>
      <c r="E996" s="189" t="str">
        <f>IF(C996="","", SUMIFS(VENTAS!$F$5:$F1000,VENTAS!$D$5:$D1000,B996))</f>
        <v/>
      </c>
      <c r="F996" s="189" t="str">
        <f t="shared" si="3"/>
        <v/>
      </c>
      <c r="G996" s="189" t="str">
        <f>IF(B996="","",COUNTIFS(COMPRAS!$E$5:$E1000,B996))</f>
        <v/>
      </c>
      <c r="H996" s="304"/>
      <c r="I996" s="194" t="str">
        <f>IF(B996="","",MAXIFS(VENTAS!$G$5:$G1000,VENTAS!$D$5:$D1000,B996))</f>
        <v/>
      </c>
      <c r="J996" s="194" t="str">
        <f>IF(C996="","",MAXIFS(COMPRAS!$T$5:$T1000,COMPRAS!$E$5:$E1000,B996))</f>
        <v/>
      </c>
      <c r="K996" s="194">
        <f t="shared" si="5"/>
        <v>0</v>
      </c>
      <c r="L996" s="194" t="str">
        <f t="shared" si="6"/>
        <v/>
      </c>
      <c r="M996" s="304" t="str">
        <f t="shared" si="7"/>
        <v/>
      </c>
      <c r="N996" s="194">
        <f t="shared" si="8"/>
        <v>0</v>
      </c>
      <c r="O996" s="194">
        <f t="shared" si="9"/>
        <v>0</v>
      </c>
    </row>
    <row r="997">
      <c r="C997" s="189" t="str">
        <f t="array" ref="C997">IF(B997="","",XLOOKUP(B997,DATOS!D998:D1000,DATOS!C998:C1000,0,0,1))</f>
        <v/>
      </c>
      <c r="D997" s="189" t="str">
        <f>IF(B997="","", SUMIFS(COMPRAS!$G$5:$G1000,COMPRAS!$E$5:$E1000,B997))</f>
        <v/>
      </c>
      <c r="E997" s="189" t="str">
        <f>IF(C997="","", SUMIFS(VENTAS!$F$5:$F1000,VENTAS!$D$5:$D1000,B997))</f>
        <v/>
      </c>
      <c r="F997" s="189" t="str">
        <f t="shared" si="3"/>
        <v/>
      </c>
      <c r="G997" s="189" t="str">
        <f>IF(B997="","",COUNTIFS(COMPRAS!$E$5:$E1000,B997))</f>
        <v/>
      </c>
      <c r="H997" s="304"/>
      <c r="I997" s="194" t="str">
        <f>IF(B997="","",MAXIFS(VENTAS!$G$5:$G1000,VENTAS!$D$5:$D1000,B997))</f>
        <v/>
      </c>
      <c r="J997" s="194" t="str">
        <f>IF(C997="","",MAXIFS(COMPRAS!$T$5:$T1000,COMPRAS!$E$5:$E1000,B997))</f>
        <v/>
      </c>
      <c r="K997" s="194">
        <f t="shared" si="5"/>
        <v>0</v>
      </c>
      <c r="L997" s="194" t="str">
        <f t="shared" si="6"/>
        <v/>
      </c>
      <c r="M997" s="304" t="str">
        <f t="shared" si="7"/>
        <v/>
      </c>
      <c r="N997" s="194">
        <f t="shared" si="8"/>
        <v>0</v>
      </c>
      <c r="O997" s="194">
        <f t="shared" si="9"/>
        <v>0</v>
      </c>
    </row>
    <row r="998">
      <c r="C998" s="189" t="str">
        <f t="array" ref="C998">IF(B998="","",XLOOKUP(B998,DATOS!D999:D1000,DATOS!C999:C1000,0,0,1))</f>
        <v/>
      </c>
      <c r="D998" s="189" t="str">
        <f>IF(B998="","", SUMIFS(COMPRAS!$G$5:$G1000,COMPRAS!$E$5:$E1000,B998))</f>
        <v/>
      </c>
      <c r="E998" s="189" t="str">
        <f>IF(C998="","", SUMIFS(VENTAS!$F$5:$F1000,VENTAS!$D$5:$D1000,B998))</f>
        <v/>
      </c>
      <c r="F998" s="189" t="str">
        <f t="shared" si="3"/>
        <v/>
      </c>
      <c r="G998" s="189" t="str">
        <f>IF(B998="","",COUNTIFS(COMPRAS!$E$5:$E1000,B998))</f>
        <v/>
      </c>
      <c r="H998" s="304"/>
      <c r="I998" s="194" t="str">
        <f>IF(B998="","",MAXIFS(VENTAS!$G$5:$G1000,VENTAS!$D$5:$D1000,B998))</f>
        <v/>
      </c>
      <c r="J998" s="194" t="str">
        <f>IF(C998="","",MAXIFS(COMPRAS!$T$5:$T1000,COMPRAS!$E$5:$E1000,B998))</f>
        <v/>
      </c>
      <c r="K998" s="194">
        <f t="shared" si="5"/>
        <v>0</v>
      </c>
      <c r="L998" s="194" t="str">
        <f t="shared" si="6"/>
        <v/>
      </c>
      <c r="M998" s="304" t="str">
        <f t="shared" si="7"/>
        <v/>
      </c>
      <c r="N998" s="194">
        <f t="shared" si="8"/>
        <v>0</v>
      </c>
      <c r="O998" s="194">
        <f t="shared" si="9"/>
        <v>0</v>
      </c>
    </row>
    <row r="999">
      <c r="C999" s="189" t="str">
        <f t="array" ref="C999">IF(B999="","",XLOOKUP(B999,DATOS!D1000,DATOS!C1000,0,0,1))</f>
        <v/>
      </c>
      <c r="D999" s="189" t="str">
        <f>IF(B999="","", SUMIFS(COMPRAS!$G$5:$G1000,COMPRAS!$E$5:$E1000,B999))</f>
        <v/>
      </c>
      <c r="E999" s="189" t="str">
        <f>IF(C999="","", SUMIFS(VENTAS!$F$5:$F1000,VENTAS!$D$5:$D1000,B999))</f>
        <v/>
      </c>
      <c r="F999" s="189" t="str">
        <f t="shared" si="3"/>
        <v/>
      </c>
      <c r="G999" s="189" t="str">
        <f>IF(B999="","",COUNTIFS(COMPRAS!$E$5:$E1000,B999))</f>
        <v/>
      </c>
      <c r="H999" s="304"/>
      <c r="I999" s="194" t="str">
        <f>IF(B999="","",MAXIFS(VENTAS!$G$5:$G1000,VENTAS!$D$5:$D1000,B999))</f>
        <v/>
      </c>
      <c r="J999" s="194" t="str">
        <f>IF(C999="","",MAXIFS(COMPRAS!$T$5:$T1000,COMPRAS!$E$5:$E1000,B999))</f>
        <v/>
      </c>
      <c r="K999" s="194">
        <f t="shared" si="5"/>
        <v>0</v>
      </c>
      <c r="L999" s="194" t="str">
        <f t="shared" si="6"/>
        <v/>
      </c>
      <c r="M999" s="304" t="str">
        <f t="shared" si="7"/>
        <v/>
      </c>
      <c r="N999" s="194">
        <f t="shared" si="8"/>
        <v>0</v>
      </c>
      <c r="O999" s="194">
        <f t="shared" si="9"/>
        <v>0</v>
      </c>
    </row>
    <row r="1000">
      <c r="C1000" s="189" t="str">
        <f t="array" ref="C1000">IF(B1000="","",XLOOKUP(B1000,#REF!,#REF!,0,0,1))</f>
        <v/>
      </c>
      <c r="D1000" s="189" t="str">
        <f>IF(B1000="","", SUMIFS(COMPRAS!$G$5:$G1000,COMPRAS!$E$5:$E1000,B1000))</f>
        <v/>
      </c>
      <c r="E1000" s="189" t="str">
        <f>IF(C1000="","", SUMIFS(VENTAS!$F$5:$F1000,VENTAS!$D$5:$D1000,B1000))</f>
        <v/>
      </c>
      <c r="F1000" s="189" t="str">
        <f t="shared" si="3"/>
        <v/>
      </c>
      <c r="G1000" s="189" t="str">
        <f>IF(B1000="","",COUNTIFS(COMPRAS!$E$5:$E1000,B1000))</f>
        <v/>
      </c>
      <c r="H1000" s="304"/>
      <c r="I1000" s="194" t="str">
        <f>IF(B1000="","",MAXIFS(VENTAS!$G$5:$G1000,VENTAS!$D$5:$D1000,B1000))</f>
        <v/>
      </c>
      <c r="J1000" s="194" t="str">
        <f>IF(C1000="","",MAXIFS(COMPRAS!$T$5:$T1000,COMPRAS!$E$5:$E1000,B1000))</f>
        <v/>
      </c>
      <c r="K1000" s="194">
        <f t="shared" si="5"/>
        <v>0</v>
      </c>
      <c r="L1000" s="194" t="str">
        <f t="shared" si="6"/>
        <v/>
      </c>
      <c r="M1000" s="304" t="str">
        <f t="shared" si="7"/>
        <v/>
      </c>
      <c r="N1000" s="194">
        <f t="shared" si="8"/>
        <v>0</v>
      </c>
      <c r="O1000" s="194">
        <f t="shared" si="9"/>
        <v>0</v>
      </c>
    </row>
  </sheetData>
  <mergeCells count="3">
    <mergeCell ref="N1:O1"/>
    <mergeCell ref="D2:F2"/>
    <mergeCell ref="N2:O2"/>
  </mergeCells>
  <conditionalFormatting sqref="B5:B200">
    <cfRule type="cellIs" dxfId="6" priority="1" operator="equal">
      <formula>"Pollo 1kg"</formula>
    </cfRule>
  </conditionalFormatting>
  <conditionalFormatting sqref="F5:F200">
    <cfRule type="cellIs" dxfId="7" priority="2" operator="between">
      <formula>1</formula>
      <formula>10</formula>
    </cfRule>
  </conditionalFormatting>
  <conditionalFormatting sqref="G1:G1000 H3">
    <cfRule type="cellIs" dxfId="8" priority="3" operator="greaterThanOrEqual">
      <formula>3</formula>
    </cfRule>
  </conditionalFormatting>
  <conditionalFormatting sqref="F5:F200">
    <cfRule type="cellIs" dxfId="9" priority="4" operator="lessThan">
      <formula>0</formula>
    </cfRule>
  </conditionalFormatting>
  <conditionalFormatting sqref="H1:H1000">
    <cfRule type="cellIs" dxfId="10" priority="5" operator="greaterThanOrEqual">
      <formula>"1%"</formula>
    </cfRule>
  </conditionalFormatting>
  <conditionalFormatting sqref="M1:M1000">
    <cfRule type="cellIs" dxfId="11" priority="6" operator="lessThan">
      <formula>"30%"</formula>
    </cfRule>
  </conditionalFormatting>
  <printOptions horizontalCentered="1" vertic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15.88"/>
    <col customWidth="1" min="4" max="4" width="19.0"/>
    <col customWidth="1" min="9" max="9" width="19.88"/>
    <col customWidth="1" min="10" max="10" width="20.25"/>
  </cols>
  <sheetData>
    <row r="1" ht="22.5" customHeight="1">
      <c r="A1" s="306" t="s">
        <v>7</v>
      </c>
      <c r="B1" s="306" t="s">
        <v>215</v>
      </c>
      <c r="C1" s="306" t="s">
        <v>216</v>
      </c>
      <c r="D1" s="307" t="s">
        <v>217</v>
      </c>
      <c r="E1" s="307" t="s">
        <v>218</v>
      </c>
      <c r="F1" s="306" t="s">
        <v>190</v>
      </c>
      <c r="G1" s="306" t="s">
        <v>15</v>
      </c>
      <c r="H1" s="306" t="s">
        <v>219</v>
      </c>
      <c r="I1" s="306" t="s">
        <v>220</v>
      </c>
      <c r="J1" s="306" t="s">
        <v>221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2.5" customHeight="1">
      <c r="A2" s="308">
        <v>45962.0</v>
      </c>
      <c r="B2" s="309" t="s">
        <v>222</v>
      </c>
      <c r="C2" s="310" t="s">
        <v>223</v>
      </c>
      <c r="D2" s="311"/>
      <c r="E2" s="312"/>
      <c r="F2" s="313"/>
      <c r="G2" s="313">
        <v>251.5</v>
      </c>
      <c r="H2" s="313">
        <f>G2</f>
        <v>251.5</v>
      </c>
      <c r="I2" s="309" t="s">
        <v>70</v>
      </c>
      <c r="J2" s="314" t="s">
        <v>224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22.5" customHeight="1">
      <c r="A3" s="308">
        <v>45966.0</v>
      </c>
      <c r="B3" s="309" t="s">
        <v>225</v>
      </c>
      <c r="C3" s="309" t="s">
        <v>226</v>
      </c>
      <c r="D3" s="315" t="s">
        <v>227</v>
      </c>
      <c r="E3" s="312">
        <v>58.7</v>
      </c>
      <c r="F3" s="316">
        <v>1.0</v>
      </c>
      <c r="G3" s="313">
        <f t="shared" ref="G3:G5" si="1">E3*F3</f>
        <v>58.7</v>
      </c>
      <c r="H3" s="316">
        <v>58.9</v>
      </c>
      <c r="I3" s="310" t="s">
        <v>50</v>
      </c>
      <c r="J3" s="314"/>
      <c r="K3" s="5"/>
      <c r="L3" s="31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22.5" customHeight="1">
      <c r="A4" s="318">
        <v>45966.0</v>
      </c>
      <c r="B4" s="310" t="s">
        <v>228</v>
      </c>
      <c r="C4" s="310" t="s">
        <v>229</v>
      </c>
      <c r="D4" s="319">
        <v>45880.0</v>
      </c>
      <c r="E4" s="320">
        <v>199.8</v>
      </c>
      <c r="F4" s="316">
        <v>1.0</v>
      </c>
      <c r="G4" s="313">
        <f t="shared" si="1"/>
        <v>199.8</v>
      </c>
      <c r="H4" s="313">
        <f t="shared" ref="H4:H9" si="2">G4</f>
        <v>199.8</v>
      </c>
      <c r="I4" s="310" t="s">
        <v>50</v>
      </c>
      <c r="J4" s="314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ht="22.5" customHeight="1">
      <c r="A5" s="318">
        <v>45978.0</v>
      </c>
      <c r="B5" s="310" t="s">
        <v>230</v>
      </c>
      <c r="C5" s="310" t="s">
        <v>231</v>
      </c>
      <c r="D5" s="311"/>
      <c r="E5" s="320">
        <v>1.0</v>
      </c>
      <c r="F5" s="316">
        <v>5.0</v>
      </c>
      <c r="G5" s="313">
        <f t="shared" si="1"/>
        <v>5</v>
      </c>
      <c r="H5" s="313">
        <f t="shared" si="2"/>
        <v>5</v>
      </c>
      <c r="I5" s="310" t="s">
        <v>50</v>
      </c>
      <c r="J5" s="314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22.5" customHeight="1">
      <c r="A6" s="318">
        <v>45981.0</v>
      </c>
      <c r="B6" s="310" t="s">
        <v>230</v>
      </c>
      <c r="C6" s="310" t="s">
        <v>231</v>
      </c>
      <c r="D6" s="321"/>
      <c r="E6" s="320"/>
      <c r="F6" s="316">
        <v>10.0</v>
      </c>
      <c r="G6" s="316">
        <v>10.0</v>
      </c>
      <c r="H6" s="313">
        <f t="shared" si="2"/>
        <v>10</v>
      </c>
      <c r="I6" s="310" t="s">
        <v>50</v>
      </c>
      <c r="J6" s="314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ht="22.5" customHeight="1">
      <c r="A7" s="318">
        <v>45982.0</v>
      </c>
      <c r="B7" s="310" t="s">
        <v>232</v>
      </c>
      <c r="C7" s="310" t="s">
        <v>233</v>
      </c>
      <c r="D7" s="321"/>
      <c r="E7" s="320">
        <v>291.6</v>
      </c>
      <c r="F7" s="316">
        <v>1.0</v>
      </c>
      <c r="G7" s="313">
        <f t="shared" ref="G7:G9" si="3">E7*F7</f>
        <v>291.6</v>
      </c>
      <c r="H7" s="313">
        <f t="shared" si="2"/>
        <v>291.6</v>
      </c>
      <c r="I7" s="310" t="s">
        <v>50</v>
      </c>
      <c r="J7" s="314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22.5" customHeight="1">
      <c r="A8" s="318">
        <v>45982.0</v>
      </c>
      <c r="B8" s="310" t="s">
        <v>225</v>
      </c>
      <c r="C8" s="310" t="s">
        <v>226</v>
      </c>
      <c r="D8" s="321" t="s">
        <v>234</v>
      </c>
      <c r="E8" s="320">
        <v>82.0</v>
      </c>
      <c r="F8" s="316">
        <v>1.0</v>
      </c>
      <c r="G8" s="313">
        <f t="shared" si="3"/>
        <v>82</v>
      </c>
      <c r="H8" s="313">
        <f t="shared" si="2"/>
        <v>82</v>
      </c>
      <c r="I8" s="310" t="s">
        <v>50</v>
      </c>
      <c r="J8" s="314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22.5" customHeight="1">
      <c r="A9" s="318">
        <v>45984.0</v>
      </c>
      <c r="B9" s="310" t="s">
        <v>222</v>
      </c>
      <c r="C9" s="310" t="s">
        <v>223</v>
      </c>
      <c r="D9" s="321" t="s">
        <v>235</v>
      </c>
      <c r="E9" s="320">
        <v>199.6</v>
      </c>
      <c r="F9" s="316">
        <v>1.2</v>
      </c>
      <c r="G9" s="313">
        <f t="shared" si="3"/>
        <v>239.52</v>
      </c>
      <c r="H9" s="313">
        <f t="shared" si="2"/>
        <v>239.52</v>
      </c>
      <c r="I9" s="310" t="s">
        <v>70</v>
      </c>
      <c r="J9" s="314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22.5" customHeight="1">
      <c r="A10" s="175">
        <v>45962.0</v>
      </c>
      <c r="B10" s="177" t="s">
        <v>230</v>
      </c>
      <c r="C10" s="177" t="s">
        <v>231</v>
      </c>
      <c r="D10" s="322"/>
      <c r="E10" s="323"/>
      <c r="F10" s="324">
        <v>10.0</v>
      </c>
      <c r="G10" s="324">
        <v>10.0</v>
      </c>
      <c r="H10" s="324">
        <v>10.0</v>
      </c>
      <c r="I10" s="177" t="s">
        <v>50</v>
      </c>
      <c r="J10" s="183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22.5" customHeight="1">
      <c r="A11" s="175">
        <v>45993.0</v>
      </c>
      <c r="B11" s="177" t="s">
        <v>222</v>
      </c>
      <c r="C11" s="177" t="s">
        <v>223</v>
      </c>
      <c r="D11" s="322">
        <v>45973.0</v>
      </c>
      <c r="E11" s="323">
        <v>75.5</v>
      </c>
      <c r="F11" s="324">
        <v>1.2</v>
      </c>
      <c r="G11" s="325">
        <f t="shared" ref="G11:G39" si="4">E11*F11</f>
        <v>90.6</v>
      </c>
      <c r="H11" s="325">
        <f t="shared" ref="H11:H39" si="5">G11</f>
        <v>90.6</v>
      </c>
      <c r="I11" s="177" t="s">
        <v>70</v>
      </c>
      <c r="J11" s="183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22.5" customHeight="1">
      <c r="A12" s="175">
        <v>45994.0</v>
      </c>
      <c r="B12" s="177" t="s">
        <v>228</v>
      </c>
      <c r="C12" s="177" t="s">
        <v>229</v>
      </c>
      <c r="D12" s="326">
        <v>46065.0</v>
      </c>
      <c r="E12" s="323">
        <v>299.2</v>
      </c>
      <c r="F12" s="324">
        <v>1.0</v>
      </c>
      <c r="G12" s="325">
        <f t="shared" si="4"/>
        <v>299.2</v>
      </c>
      <c r="H12" s="325">
        <f t="shared" si="5"/>
        <v>299.2</v>
      </c>
      <c r="I12" s="177" t="s">
        <v>50</v>
      </c>
      <c r="J12" s="183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22.5" customHeight="1">
      <c r="A13" s="175">
        <v>45995.0</v>
      </c>
      <c r="B13" s="177" t="s">
        <v>225</v>
      </c>
      <c r="C13" s="177" t="s">
        <v>226</v>
      </c>
      <c r="D13" s="326">
        <v>45759.0</v>
      </c>
      <c r="E13" s="323">
        <v>68.7</v>
      </c>
      <c r="F13" s="324">
        <v>1.0</v>
      </c>
      <c r="G13" s="325">
        <f t="shared" si="4"/>
        <v>68.7</v>
      </c>
      <c r="H13" s="325">
        <f t="shared" si="5"/>
        <v>68.7</v>
      </c>
      <c r="I13" s="177" t="s">
        <v>50</v>
      </c>
      <c r="J13" s="183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22.5" customHeight="1">
      <c r="A14" s="175">
        <v>45997.0</v>
      </c>
      <c r="B14" s="177" t="s">
        <v>228</v>
      </c>
      <c r="C14" s="177" t="s">
        <v>229</v>
      </c>
      <c r="D14" s="326">
        <v>45759.0</v>
      </c>
      <c r="E14" s="323">
        <v>7.9</v>
      </c>
      <c r="F14" s="324">
        <v>1.0</v>
      </c>
      <c r="G14" s="325">
        <f t="shared" si="4"/>
        <v>7.9</v>
      </c>
      <c r="H14" s="325">
        <f t="shared" si="5"/>
        <v>7.9</v>
      </c>
      <c r="I14" s="177" t="s">
        <v>50</v>
      </c>
      <c r="J14" s="18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22.5" customHeight="1">
      <c r="A15" s="175">
        <v>45999.0</v>
      </c>
      <c r="B15" s="177" t="s">
        <v>225</v>
      </c>
      <c r="C15" s="177" t="s">
        <v>226</v>
      </c>
      <c r="D15" s="327" t="s">
        <v>236</v>
      </c>
      <c r="E15" s="323">
        <v>31.6</v>
      </c>
      <c r="F15" s="324">
        <v>1.0</v>
      </c>
      <c r="G15" s="325">
        <f t="shared" si="4"/>
        <v>31.6</v>
      </c>
      <c r="H15" s="325">
        <f t="shared" si="5"/>
        <v>31.6</v>
      </c>
      <c r="I15" s="177" t="s">
        <v>50</v>
      </c>
      <c r="J15" s="18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22.5" customHeight="1">
      <c r="A16" s="175">
        <v>46002.0</v>
      </c>
      <c r="B16" s="177" t="s">
        <v>225</v>
      </c>
      <c r="C16" s="177" t="s">
        <v>226</v>
      </c>
      <c r="D16" s="327" t="s">
        <v>237</v>
      </c>
      <c r="E16" s="323">
        <v>16.5</v>
      </c>
      <c r="F16" s="324">
        <v>1.0</v>
      </c>
      <c r="G16" s="325">
        <f t="shared" si="4"/>
        <v>16.5</v>
      </c>
      <c r="H16" s="325">
        <f t="shared" si="5"/>
        <v>16.5</v>
      </c>
      <c r="I16" s="177" t="s">
        <v>50</v>
      </c>
      <c r="J16" s="18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22.5" customHeight="1">
      <c r="A17" s="175">
        <v>46003.0</v>
      </c>
      <c r="B17" s="177" t="s">
        <v>230</v>
      </c>
      <c r="C17" s="177" t="s">
        <v>231</v>
      </c>
      <c r="D17" s="327"/>
      <c r="E17" s="323">
        <v>1.0</v>
      </c>
      <c r="F17" s="324">
        <v>5.0</v>
      </c>
      <c r="G17" s="325">
        <f t="shared" si="4"/>
        <v>5</v>
      </c>
      <c r="H17" s="325">
        <f t="shared" si="5"/>
        <v>5</v>
      </c>
      <c r="I17" s="177" t="s">
        <v>50</v>
      </c>
      <c r="J17" s="176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ht="22.5" customHeight="1">
      <c r="A18" s="175">
        <v>46004.0</v>
      </c>
      <c r="B18" s="177" t="s">
        <v>228</v>
      </c>
      <c r="C18" s="177" t="s">
        <v>229</v>
      </c>
      <c r="D18" s="327" t="s">
        <v>238</v>
      </c>
      <c r="E18" s="323">
        <v>148.8</v>
      </c>
      <c r="F18" s="324">
        <v>1.0</v>
      </c>
      <c r="G18" s="325">
        <f t="shared" si="4"/>
        <v>148.8</v>
      </c>
      <c r="H18" s="325">
        <f t="shared" si="5"/>
        <v>148.8</v>
      </c>
      <c r="I18" s="177" t="s">
        <v>50</v>
      </c>
      <c r="J18" s="183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22.5" customHeight="1">
      <c r="A19" s="175">
        <v>46009.0</v>
      </c>
      <c r="B19" s="177" t="s">
        <v>228</v>
      </c>
      <c r="C19" s="177" t="s">
        <v>229</v>
      </c>
      <c r="D19" s="327"/>
      <c r="E19" s="323">
        <v>13.0</v>
      </c>
      <c r="F19" s="324">
        <v>1.0</v>
      </c>
      <c r="G19" s="325">
        <f t="shared" si="4"/>
        <v>13</v>
      </c>
      <c r="H19" s="325">
        <f t="shared" si="5"/>
        <v>13</v>
      </c>
      <c r="I19" s="177" t="s">
        <v>50</v>
      </c>
      <c r="J19" s="183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ht="22.5" customHeight="1">
      <c r="A20" s="175">
        <v>46009.0</v>
      </c>
      <c r="B20" s="177" t="s">
        <v>230</v>
      </c>
      <c r="C20" s="177" t="s">
        <v>231</v>
      </c>
      <c r="D20" s="327"/>
      <c r="E20" s="323">
        <v>1.0</v>
      </c>
      <c r="F20" s="324">
        <v>1.667</v>
      </c>
      <c r="G20" s="325">
        <f t="shared" si="4"/>
        <v>1.667</v>
      </c>
      <c r="H20" s="325">
        <f t="shared" si="5"/>
        <v>1.667</v>
      </c>
      <c r="I20" s="177" t="s">
        <v>50</v>
      </c>
      <c r="J20" s="176" t="s">
        <v>239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22.5" customHeight="1">
      <c r="A21" s="175">
        <v>46010.0</v>
      </c>
      <c r="B21" s="177" t="s">
        <v>222</v>
      </c>
      <c r="C21" s="177" t="s">
        <v>223</v>
      </c>
      <c r="D21" s="327" t="s">
        <v>240</v>
      </c>
      <c r="E21" s="323">
        <v>45.3</v>
      </c>
      <c r="F21" s="324">
        <v>1.2</v>
      </c>
      <c r="G21" s="325">
        <f t="shared" si="4"/>
        <v>54.36</v>
      </c>
      <c r="H21" s="325">
        <f t="shared" si="5"/>
        <v>54.36</v>
      </c>
      <c r="I21" s="177" t="s">
        <v>70</v>
      </c>
      <c r="J21" s="183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2.5" customHeight="1">
      <c r="A22" s="175">
        <v>46014.0</v>
      </c>
      <c r="B22" s="177" t="s">
        <v>230</v>
      </c>
      <c r="C22" s="177" t="s">
        <v>231</v>
      </c>
      <c r="D22" s="327"/>
      <c r="E22" s="323">
        <v>1.0</v>
      </c>
      <c r="F22" s="324">
        <v>1.667</v>
      </c>
      <c r="G22" s="325">
        <f t="shared" si="4"/>
        <v>1.667</v>
      </c>
      <c r="H22" s="325">
        <f t="shared" si="5"/>
        <v>1.667</v>
      </c>
      <c r="I22" s="177" t="s">
        <v>50</v>
      </c>
      <c r="J22" s="183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22.5" customHeight="1">
      <c r="A23" s="175">
        <v>46016.0</v>
      </c>
      <c r="B23" s="177" t="s">
        <v>228</v>
      </c>
      <c r="C23" s="177" t="s">
        <v>229</v>
      </c>
      <c r="D23" s="327" t="s">
        <v>241</v>
      </c>
      <c r="E23" s="323">
        <v>49.4</v>
      </c>
      <c r="F23" s="324">
        <v>1.0</v>
      </c>
      <c r="G23" s="325">
        <f t="shared" si="4"/>
        <v>49.4</v>
      </c>
      <c r="H23" s="325">
        <f t="shared" si="5"/>
        <v>49.4</v>
      </c>
      <c r="I23" s="177" t="s">
        <v>50</v>
      </c>
      <c r="J23" s="183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22.5" customHeight="1">
      <c r="A24" s="175">
        <v>46017.0</v>
      </c>
      <c r="B24" s="177" t="s">
        <v>230</v>
      </c>
      <c r="C24" s="177" t="s">
        <v>231</v>
      </c>
      <c r="D24" s="327"/>
      <c r="E24" s="323">
        <v>1.0</v>
      </c>
      <c r="F24" s="324">
        <v>12.0</v>
      </c>
      <c r="G24" s="325">
        <f t="shared" si="4"/>
        <v>12</v>
      </c>
      <c r="H24" s="325">
        <f t="shared" si="5"/>
        <v>12</v>
      </c>
      <c r="I24" s="177" t="s">
        <v>50</v>
      </c>
      <c r="J24" s="176" t="s">
        <v>242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22.5" customHeight="1">
      <c r="A25" s="175">
        <v>46019.0</v>
      </c>
      <c r="B25" s="177" t="s">
        <v>222</v>
      </c>
      <c r="C25" s="177" t="s">
        <v>223</v>
      </c>
      <c r="D25" s="327" t="s">
        <v>243</v>
      </c>
      <c r="E25" s="323">
        <v>178.6</v>
      </c>
      <c r="F25" s="324">
        <v>1.2</v>
      </c>
      <c r="G25" s="325">
        <f t="shared" si="4"/>
        <v>214.32</v>
      </c>
      <c r="H25" s="325">
        <f t="shared" si="5"/>
        <v>214.32</v>
      </c>
      <c r="I25" s="177" t="s">
        <v>70</v>
      </c>
      <c r="J25" s="183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22.5" customHeight="1">
      <c r="A26" s="175">
        <v>46020.0</v>
      </c>
      <c r="B26" s="177" t="s">
        <v>222</v>
      </c>
      <c r="C26" s="177" t="s">
        <v>223</v>
      </c>
      <c r="D26" s="327" t="s">
        <v>244</v>
      </c>
      <c r="E26" s="323">
        <v>42.0</v>
      </c>
      <c r="F26" s="324">
        <v>1.2</v>
      </c>
      <c r="G26" s="325">
        <f t="shared" si="4"/>
        <v>50.4</v>
      </c>
      <c r="H26" s="325">
        <f t="shared" si="5"/>
        <v>50.4</v>
      </c>
      <c r="I26" s="177" t="s">
        <v>70</v>
      </c>
      <c r="J26" s="183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22.5" customHeight="1">
      <c r="A27" s="175">
        <v>46021.0</v>
      </c>
      <c r="B27" s="177" t="s">
        <v>225</v>
      </c>
      <c r="C27" s="177" t="s">
        <v>226</v>
      </c>
      <c r="D27" s="327" t="s">
        <v>245</v>
      </c>
      <c r="E27" s="323">
        <v>12.1</v>
      </c>
      <c r="F27" s="324">
        <v>1.0</v>
      </c>
      <c r="G27" s="325">
        <f t="shared" si="4"/>
        <v>12.1</v>
      </c>
      <c r="H27" s="325">
        <f t="shared" si="5"/>
        <v>12.1</v>
      </c>
      <c r="I27" s="177" t="s">
        <v>50</v>
      </c>
      <c r="J27" s="183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22.5" customHeight="1">
      <c r="A28" s="175">
        <v>46021.0</v>
      </c>
      <c r="B28" s="177" t="s">
        <v>222</v>
      </c>
      <c r="C28" s="177" t="s">
        <v>223</v>
      </c>
      <c r="D28" s="327" t="s">
        <v>246</v>
      </c>
      <c r="E28" s="323">
        <v>8.7</v>
      </c>
      <c r="F28" s="324">
        <v>1.2</v>
      </c>
      <c r="G28" s="325">
        <f t="shared" si="4"/>
        <v>10.44</v>
      </c>
      <c r="H28" s="325">
        <f t="shared" si="5"/>
        <v>10.44</v>
      </c>
      <c r="I28" s="177" t="s">
        <v>70</v>
      </c>
      <c r="J28" s="18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22.5" customHeight="1">
      <c r="A29" s="175">
        <v>46022.0</v>
      </c>
      <c r="B29" s="177" t="s">
        <v>222</v>
      </c>
      <c r="C29" s="177" t="s">
        <v>223</v>
      </c>
      <c r="D29" s="327" t="s">
        <v>247</v>
      </c>
      <c r="E29" s="323">
        <v>546.0</v>
      </c>
      <c r="F29" s="324">
        <v>1.0</v>
      </c>
      <c r="G29" s="325">
        <f t="shared" si="4"/>
        <v>546</v>
      </c>
      <c r="H29" s="325">
        <f t="shared" si="5"/>
        <v>546</v>
      </c>
      <c r="I29" s="177" t="s">
        <v>70</v>
      </c>
      <c r="J29" s="183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22.5" customHeight="1">
      <c r="A30" s="175">
        <v>46028.0</v>
      </c>
      <c r="B30" s="177" t="s">
        <v>230</v>
      </c>
      <c r="C30" s="177" t="s">
        <v>231</v>
      </c>
      <c r="D30" s="328"/>
      <c r="E30" s="323">
        <v>1.0</v>
      </c>
      <c r="F30" s="324">
        <v>10.0</v>
      </c>
      <c r="G30" s="325">
        <f t="shared" si="4"/>
        <v>10</v>
      </c>
      <c r="H30" s="325">
        <f t="shared" si="5"/>
        <v>10</v>
      </c>
      <c r="I30" s="177" t="s">
        <v>70</v>
      </c>
      <c r="J30" s="183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22.5" customHeight="1">
      <c r="A31" s="175">
        <v>46028.0</v>
      </c>
      <c r="B31" s="177" t="s">
        <v>222</v>
      </c>
      <c r="C31" s="177" t="s">
        <v>223</v>
      </c>
      <c r="D31" s="327" t="s">
        <v>248</v>
      </c>
      <c r="E31" s="323">
        <v>46.0</v>
      </c>
      <c r="F31" s="324">
        <v>1.0</v>
      </c>
      <c r="G31" s="325">
        <f t="shared" si="4"/>
        <v>46</v>
      </c>
      <c r="H31" s="325">
        <f t="shared" si="5"/>
        <v>46</v>
      </c>
      <c r="I31" s="177" t="s">
        <v>70</v>
      </c>
      <c r="J31" s="183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22.5" customHeight="1">
      <c r="A32" s="175">
        <v>46029.0</v>
      </c>
      <c r="B32" s="177" t="s">
        <v>222</v>
      </c>
      <c r="C32" s="177" t="s">
        <v>223</v>
      </c>
      <c r="D32" s="326">
        <v>46327.0</v>
      </c>
      <c r="E32" s="323">
        <v>366.0</v>
      </c>
      <c r="F32" s="324">
        <v>1.0</v>
      </c>
      <c r="G32" s="325">
        <f t="shared" si="4"/>
        <v>366</v>
      </c>
      <c r="H32" s="325">
        <f t="shared" si="5"/>
        <v>366</v>
      </c>
      <c r="I32" s="177" t="s">
        <v>70</v>
      </c>
      <c r="J32" s="18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22.5" customHeight="1">
      <c r="A33" s="182"/>
      <c r="B33" s="184"/>
      <c r="C33" s="184"/>
      <c r="D33" s="328"/>
      <c r="E33" s="329"/>
      <c r="F33" s="325"/>
      <c r="G33" s="325">
        <f t="shared" si="4"/>
        <v>0</v>
      </c>
      <c r="H33" s="325">
        <f t="shared" si="5"/>
        <v>0</v>
      </c>
      <c r="I33" s="184"/>
      <c r="J33" s="183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22.5" customHeight="1">
      <c r="A34" s="182"/>
      <c r="B34" s="184"/>
      <c r="C34" s="184"/>
      <c r="D34" s="328"/>
      <c r="E34" s="329"/>
      <c r="F34" s="325"/>
      <c r="G34" s="325">
        <f t="shared" si="4"/>
        <v>0</v>
      </c>
      <c r="H34" s="325">
        <f t="shared" si="5"/>
        <v>0</v>
      </c>
      <c r="I34" s="184"/>
      <c r="J34" s="183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22.5" customHeight="1">
      <c r="A35" s="182"/>
      <c r="B35" s="184"/>
      <c r="C35" s="184"/>
      <c r="D35" s="328"/>
      <c r="E35" s="329"/>
      <c r="F35" s="325"/>
      <c r="G35" s="325">
        <f t="shared" si="4"/>
        <v>0</v>
      </c>
      <c r="H35" s="325">
        <f t="shared" si="5"/>
        <v>0</v>
      </c>
      <c r="I35" s="184"/>
      <c r="J35" s="183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22.5" customHeight="1">
      <c r="A36" s="182"/>
      <c r="B36" s="184"/>
      <c r="C36" s="184"/>
      <c r="D36" s="328"/>
      <c r="E36" s="329"/>
      <c r="F36" s="325"/>
      <c r="G36" s="325">
        <f t="shared" si="4"/>
        <v>0</v>
      </c>
      <c r="H36" s="325">
        <f t="shared" si="5"/>
        <v>0</v>
      </c>
      <c r="I36" s="184"/>
      <c r="J36" s="183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22.5" customHeight="1">
      <c r="A37" s="182"/>
      <c r="B37" s="184"/>
      <c r="C37" s="184"/>
      <c r="D37" s="328"/>
      <c r="E37" s="329"/>
      <c r="F37" s="325"/>
      <c r="G37" s="325">
        <f t="shared" si="4"/>
        <v>0</v>
      </c>
      <c r="H37" s="325">
        <f t="shared" si="5"/>
        <v>0</v>
      </c>
      <c r="I37" s="184"/>
      <c r="J37" s="183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22.5" customHeight="1">
      <c r="A38" s="182"/>
      <c r="B38" s="184"/>
      <c r="C38" s="184"/>
      <c r="D38" s="328"/>
      <c r="E38" s="329"/>
      <c r="F38" s="325"/>
      <c r="G38" s="325">
        <f t="shared" si="4"/>
        <v>0</v>
      </c>
      <c r="H38" s="325">
        <f t="shared" si="5"/>
        <v>0</v>
      </c>
      <c r="I38" s="184"/>
      <c r="J38" s="183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22.5" customHeight="1">
      <c r="A39" s="182"/>
      <c r="B39" s="184"/>
      <c r="C39" s="184"/>
      <c r="D39" s="328"/>
      <c r="E39" s="329"/>
      <c r="F39" s="325"/>
      <c r="G39" s="325">
        <f t="shared" si="4"/>
        <v>0</v>
      </c>
      <c r="H39" s="325">
        <f t="shared" si="5"/>
        <v>0</v>
      </c>
      <c r="I39" s="184"/>
      <c r="J39" s="183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22.5" customHeight="1">
      <c r="A40" s="330"/>
      <c r="B40" s="331"/>
      <c r="C40" s="331"/>
      <c r="D40" s="332"/>
      <c r="E40" s="333"/>
      <c r="G40" s="334"/>
      <c r="H40" s="334"/>
      <c r="I40" s="331"/>
    </row>
    <row r="41" ht="22.5" customHeight="1">
      <c r="A41" s="330"/>
      <c r="B41" s="331"/>
      <c r="C41" s="331"/>
      <c r="D41" s="332"/>
      <c r="E41" s="333"/>
      <c r="G41" s="334"/>
      <c r="H41" s="334"/>
      <c r="I41" s="331"/>
    </row>
    <row r="42">
      <c r="D42" s="189"/>
      <c r="E42" s="189"/>
    </row>
    <row r="43">
      <c r="D43" s="189"/>
      <c r="E43" s="189"/>
    </row>
    <row r="44">
      <c r="D44" s="189"/>
      <c r="E44" s="189"/>
    </row>
    <row r="45">
      <c r="D45" s="189"/>
      <c r="E45" s="189"/>
    </row>
    <row r="46">
      <c r="D46" s="189"/>
      <c r="E46" s="189"/>
    </row>
    <row r="47">
      <c r="D47" s="189"/>
      <c r="E47" s="189"/>
    </row>
    <row r="48">
      <c r="D48" s="189"/>
      <c r="E48" s="189"/>
    </row>
    <row r="49">
      <c r="D49" s="189"/>
      <c r="E49" s="189"/>
    </row>
    <row r="50">
      <c r="D50" s="189"/>
      <c r="E50" s="189"/>
    </row>
    <row r="51">
      <c r="D51" s="189"/>
      <c r="E51" s="189"/>
    </row>
    <row r="52">
      <c r="D52" s="189"/>
      <c r="E52" s="189"/>
    </row>
    <row r="53">
      <c r="D53" s="189"/>
      <c r="E53" s="189"/>
    </row>
    <row r="54">
      <c r="D54" s="189"/>
      <c r="E54" s="189"/>
    </row>
    <row r="55">
      <c r="D55" s="189"/>
      <c r="E55" s="189"/>
    </row>
    <row r="56">
      <c r="D56" s="189"/>
      <c r="E56" s="189"/>
    </row>
    <row r="57">
      <c r="D57" s="189"/>
      <c r="E57" s="189"/>
    </row>
    <row r="58">
      <c r="D58" s="189"/>
      <c r="E58" s="189"/>
    </row>
    <row r="59">
      <c r="D59" s="189"/>
      <c r="E59" s="189"/>
    </row>
    <row r="60">
      <c r="D60" s="189"/>
      <c r="E60" s="189"/>
    </row>
    <row r="61">
      <c r="D61" s="189"/>
      <c r="E61" s="189"/>
    </row>
    <row r="62">
      <c r="D62" s="189"/>
      <c r="E62" s="189"/>
    </row>
    <row r="63">
      <c r="D63" s="189"/>
      <c r="E63" s="189"/>
    </row>
    <row r="64">
      <c r="D64" s="189"/>
      <c r="E64" s="189"/>
    </row>
    <row r="65">
      <c r="D65" s="189"/>
      <c r="E65" s="189"/>
    </row>
    <row r="66">
      <c r="D66" s="189"/>
      <c r="E66" s="189"/>
    </row>
    <row r="67">
      <c r="D67" s="189"/>
      <c r="E67" s="189"/>
    </row>
    <row r="68">
      <c r="D68" s="189"/>
      <c r="E68" s="189"/>
    </row>
    <row r="69">
      <c r="D69" s="189"/>
      <c r="E69" s="189"/>
    </row>
    <row r="70">
      <c r="D70" s="189"/>
      <c r="E70" s="189"/>
    </row>
    <row r="71">
      <c r="D71" s="189"/>
      <c r="E71" s="189"/>
    </row>
    <row r="72">
      <c r="D72" s="189"/>
      <c r="E72" s="189"/>
    </row>
    <row r="73">
      <c r="D73" s="189"/>
      <c r="E73" s="189"/>
    </row>
    <row r="74">
      <c r="D74" s="189"/>
      <c r="E74" s="189"/>
    </row>
    <row r="75">
      <c r="D75" s="189"/>
      <c r="E75" s="189"/>
    </row>
    <row r="76">
      <c r="D76" s="189"/>
      <c r="E76" s="189"/>
    </row>
    <row r="77">
      <c r="D77" s="189"/>
      <c r="E77" s="189"/>
    </row>
    <row r="78">
      <c r="D78" s="189"/>
      <c r="E78" s="189"/>
    </row>
    <row r="79">
      <c r="D79" s="189"/>
      <c r="E79" s="189"/>
    </row>
    <row r="80">
      <c r="D80" s="189"/>
      <c r="E80" s="189"/>
    </row>
    <row r="81">
      <c r="D81" s="189"/>
      <c r="E81" s="189"/>
    </row>
    <row r="82">
      <c r="D82" s="189"/>
      <c r="E82" s="189"/>
    </row>
    <row r="83">
      <c r="D83" s="189"/>
      <c r="E83" s="189"/>
    </row>
    <row r="84">
      <c r="D84" s="189"/>
      <c r="E84" s="189"/>
    </row>
    <row r="85">
      <c r="D85" s="189"/>
      <c r="E85" s="189"/>
    </row>
    <row r="86">
      <c r="D86" s="189"/>
      <c r="E86" s="189"/>
    </row>
    <row r="87">
      <c r="D87" s="189"/>
      <c r="E87" s="189"/>
    </row>
    <row r="88">
      <c r="D88" s="189"/>
      <c r="E88" s="189"/>
    </row>
    <row r="89">
      <c r="D89" s="189"/>
      <c r="E89" s="189"/>
    </row>
    <row r="90">
      <c r="D90" s="189"/>
      <c r="E90" s="189"/>
    </row>
    <row r="91">
      <c r="D91" s="189"/>
      <c r="E91" s="189"/>
    </row>
    <row r="92">
      <c r="D92" s="189"/>
      <c r="E92" s="189"/>
    </row>
    <row r="93">
      <c r="D93" s="189"/>
      <c r="E93" s="189"/>
    </row>
    <row r="94">
      <c r="D94" s="189"/>
      <c r="E94" s="189"/>
    </row>
    <row r="95">
      <c r="D95" s="189"/>
      <c r="E95" s="189"/>
    </row>
    <row r="96">
      <c r="D96" s="189"/>
      <c r="E96" s="189"/>
    </row>
    <row r="97">
      <c r="D97" s="189"/>
      <c r="E97" s="189"/>
    </row>
    <row r="98">
      <c r="D98" s="189"/>
      <c r="E98" s="189"/>
    </row>
    <row r="99">
      <c r="D99" s="189"/>
      <c r="E99" s="189"/>
    </row>
    <row r="100">
      <c r="D100" s="189"/>
      <c r="E100" s="189"/>
    </row>
    <row r="101">
      <c r="D101" s="189"/>
      <c r="E101" s="189"/>
    </row>
    <row r="102">
      <c r="D102" s="189"/>
      <c r="E102" s="189"/>
    </row>
    <row r="103">
      <c r="D103" s="189"/>
      <c r="E103" s="189"/>
    </row>
    <row r="104">
      <c r="D104" s="189"/>
      <c r="E104" s="189"/>
    </row>
    <row r="105">
      <c r="D105" s="189"/>
      <c r="E105" s="189"/>
    </row>
    <row r="106">
      <c r="D106" s="189"/>
      <c r="E106" s="189"/>
    </row>
    <row r="107">
      <c r="D107" s="189"/>
      <c r="E107" s="189"/>
    </row>
    <row r="108">
      <c r="D108" s="189"/>
      <c r="E108" s="189"/>
    </row>
    <row r="109">
      <c r="D109" s="189"/>
      <c r="E109" s="189"/>
    </row>
    <row r="110">
      <c r="D110" s="189"/>
      <c r="E110" s="189"/>
    </row>
    <row r="111">
      <c r="D111" s="189"/>
      <c r="E111" s="189"/>
    </row>
    <row r="112">
      <c r="D112" s="189"/>
      <c r="E112" s="189"/>
    </row>
    <row r="113">
      <c r="D113" s="189"/>
      <c r="E113" s="189"/>
    </row>
    <row r="114">
      <c r="D114" s="189"/>
      <c r="E114" s="189"/>
    </row>
    <row r="115">
      <c r="D115" s="189"/>
      <c r="E115" s="189"/>
    </row>
    <row r="116">
      <c r="D116" s="189"/>
      <c r="E116" s="189"/>
    </row>
    <row r="117">
      <c r="D117" s="189"/>
      <c r="E117" s="189"/>
    </row>
    <row r="118">
      <c r="D118" s="189"/>
      <c r="E118" s="189"/>
    </row>
    <row r="119">
      <c r="D119" s="189"/>
      <c r="E119" s="189"/>
    </row>
    <row r="120">
      <c r="D120" s="189"/>
      <c r="E120" s="189"/>
    </row>
    <row r="121">
      <c r="D121" s="189"/>
      <c r="E121" s="189"/>
    </row>
    <row r="122">
      <c r="D122" s="189"/>
      <c r="E122" s="189"/>
    </row>
    <row r="123">
      <c r="D123" s="189"/>
      <c r="E123" s="189"/>
    </row>
    <row r="124">
      <c r="D124" s="189"/>
      <c r="E124" s="189"/>
    </row>
    <row r="125">
      <c r="D125" s="189"/>
      <c r="E125" s="189"/>
    </row>
    <row r="126">
      <c r="D126" s="189"/>
      <c r="E126" s="189"/>
    </row>
    <row r="127">
      <c r="D127" s="189"/>
      <c r="E127" s="189"/>
    </row>
    <row r="128">
      <c r="D128" s="189"/>
      <c r="E128" s="189"/>
    </row>
    <row r="129">
      <c r="D129" s="189"/>
      <c r="E129" s="189"/>
    </row>
    <row r="130">
      <c r="D130" s="189"/>
      <c r="E130" s="189"/>
    </row>
    <row r="131">
      <c r="D131" s="189"/>
      <c r="E131" s="189"/>
    </row>
    <row r="132">
      <c r="D132" s="189"/>
      <c r="E132" s="189"/>
    </row>
    <row r="133">
      <c r="D133" s="189"/>
      <c r="E133" s="189"/>
    </row>
    <row r="134">
      <c r="D134" s="189"/>
      <c r="E134" s="189"/>
    </row>
    <row r="135">
      <c r="D135" s="189"/>
      <c r="E135" s="189"/>
    </row>
    <row r="136">
      <c r="D136" s="189"/>
      <c r="E136" s="189"/>
    </row>
    <row r="137">
      <c r="D137" s="189"/>
      <c r="E137" s="189"/>
    </row>
    <row r="138">
      <c r="D138" s="189"/>
      <c r="E138" s="189"/>
    </row>
    <row r="139">
      <c r="D139" s="189"/>
      <c r="E139" s="189"/>
    </row>
    <row r="140">
      <c r="D140" s="189"/>
      <c r="E140" s="189"/>
    </row>
    <row r="141">
      <c r="D141" s="189"/>
      <c r="E141" s="189"/>
    </row>
    <row r="142">
      <c r="D142" s="189"/>
      <c r="E142" s="189"/>
    </row>
    <row r="143">
      <c r="D143" s="189"/>
      <c r="E143" s="189"/>
    </row>
    <row r="144">
      <c r="D144" s="189"/>
      <c r="E144" s="189"/>
    </row>
    <row r="145">
      <c r="D145" s="189"/>
      <c r="E145" s="189"/>
    </row>
    <row r="146">
      <c r="D146" s="189"/>
      <c r="E146" s="189"/>
    </row>
    <row r="147">
      <c r="D147" s="189"/>
      <c r="E147" s="189"/>
    </row>
    <row r="148">
      <c r="D148" s="189"/>
      <c r="E148" s="189"/>
    </row>
    <row r="149">
      <c r="D149" s="189"/>
      <c r="E149" s="189"/>
    </row>
    <row r="150">
      <c r="D150" s="189"/>
      <c r="E150" s="189"/>
    </row>
    <row r="151">
      <c r="D151" s="189"/>
      <c r="E151" s="189"/>
    </row>
    <row r="152">
      <c r="D152" s="189"/>
      <c r="E152" s="189"/>
    </row>
    <row r="153">
      <c r="D153" s="189"/>
      <c r="E153" s="189"/>
    </row>
    <row r="154">
      <c r="D154" s="189"/>
      <c r="E154" s="189"/>
    </row>
    <row r="155">
      <c r="D155" s="189"/>
      <c r="E155" s="189"/>
    </row>
    <row r="156">
      <c r="D156" s="189"/>
      <c r="E156" s="189"/>
    </row>
    <row r="157">
      <c r="D157" s="189"/>
      <c r="E157" s="189"/>
    </row>
    <row r="158">
      <c r="D158" s="189"/>
      <c r="E158" s="189"/>
    </row>
    <row r="159">
      <c r="D159" s="189"/>
      <c r="E159" s="189"/>
    </row>
    <row r="160">
      <c r="D160" s="189"/>
      <c r="E160" s="189"/>
    </row>
    <row r="161">
      <c r="D161" s="189"/>
      <c r="E161" s="189"/>
    </row>
    <row r="162">
      <c r="D162" s="189"/>
      <c r="E162" s="189"/>
    </row>
    <row r="163">
      <c r="D163" s="189"/>
      <c r="E163" s="189"/>
    </row>
    <row r="164">
      <c r="D164" s="189"/>
      <c r="E164" s="189"/>
    </row>
    <row r="165">
      <c r="D165" s="189"/>
      <c r="E165" s="189"/>
    </row>
    <row r="166">
      <c r="D166" s="189"/>
      <c r="E166" s="189"/>
    </row>
    <row r="167">
      <c r="D167" s="189"/>
      <c r="E167" s="189"/>
    </row>
    <row r="168">
      <c r="D168" s="189"/>
      <c r="E168" s="189"/>
    </row>
    <row r="169">
      <c r="D169" s="189"/>
      <c r="E169" s="189"/>
    </row>
    <row r="170">
      <c r="D170" s="189"/>
      <c r="E170" s="189"/>
    </row>
    <row r="171">
      <c r="D171" s="189"/>
      <c r="E171" s="189"/>
    </row>
    <row r="172">
      <c r="D172" s="189"/>
      <c r="E172" s="189"/>
    </row>
    <row r="173">
      <c r="D173" s="189"/>
      <c r="E173" s="189"/>
    </row>
    <row r="174">
      <c r="D174" s="189"/>
      <c r="E174" s="189"/>
    </row>
    <row r="175">
      <c r="D175" s="189"/>
      <c r="E175" s="189"/>
    </row>
    <row r="176">
      <c r="D176" s="189"/>
      <c r="E176" s="189"/>
    </row>
    <row r="177">
      <c r="D177" s="189"/>
      <c r="E177" s="189"/>
    </row>
    <row r="178">
      <c r="D178" s="189"/>
      <c r="E178" s="189"/>
    </row>
    <row r="179">
      <c r="D179" s="189"/>
      <c r="E179" s="189"/>
    </row>
    <row r="180">
      <c r="D180" s="189"/>
      <c r="E180" s="189"/>
    </row>
    <row r="181">
      <c r="D181" s="189"/>
      <c r="E181" s="189"/>
    </row>
    <row r="182">
      <c r="D182" s="189"/>
      <c r="E182" s="189"/>
    </row>
    <row r="183">
      <c r="D183" s="189"/>
      <c r="E183" s="189"/>
    </row>
    <row r="184">
      <c r="D184" s="189"/>
      <c r="E184" s="189"/>
    </row>
    <row r="185">
      <c r="D185" s="189"/>
      <c r="E185" s="189"/>
    </row>
    <row r="186">
      <c r="D186" s="189"/>
      <c r="E186" s="189"/>
    </row>
    <row r="187">
      <c r="D187" s="189"/>
      <c r="E187" s="189"/>
    </row>
    <row r="188">
      <c r="D188" s="189"/>
      <c r="E188" s="189"/>
    </row>
    <row r="189">
      <c r="D189" s="189"/>
      <c r="E189" s="189"/>
    </row>
    <row r="190">
      <c r="D190" s="189"/>
      <c r="E190" s="189"/>
    </row>
    <row r="191">
      <c r="D191" s="189"/>
      <c r="E191" s="189"/>
    </row>
    <row r="192">
      <c r="D192" s="189"/>
      <c r="E192" s="189"/>
    </row>
    <row r="193">
      <c r="D193" s="189"/>
      <c r="E193" s="189"/>
    </row>
    <row r="194">
      <c r="D194" s="189"/>
      <c r="E194" s="189"/>
    </row>
    <row r="195">
      <c r="D195" s="189"/>
      <c r="E195" s="189"/>
    </row>
    <row r="196">
      <c r="D196" s="189"/>
      <c r="E196" s="189"/>
    </row>
    <row r="197">
      <c r="D197" s="189"/>
      <c r="E197" s="189"/>
    </row>
    <row r="198">
      <c r="D198" s="189"/>
      <c r="E198" s="189"/>
    </row>
    <row r="199">
      <c r="D199" s="189"/>
      <c r="E199" s="189"/>
    </row>
    <row r="200">
      <c r="D200" s="189"/>
      <c r="E200" s="189"/>
    </row>
    <row r="201">
      <c r="D201" s="189"/>
      <c r="E201" s="189"/>
    </row>
    <row r="202">
      <c r="D202" s="189"/>
      <c r="E202" s="189"/>
    </row>
    <row r="203">
      <c r="D203" s="189"/>
      <c r="E203" s="189"/>
    </row>
    <row r="204">
      <c r="D204" s="189"/>
      <c r="E204" s="189"/>
    </row>
    <row r="205">
      <c r="D205" s="189"/>
      <c r="E205" s="189"/>
    </row>
    <row r="206">
      <c r="D206" s="189"/>
      <c r="E206" s="189"/>
    </row>
    <row r="207">
      <c r="D207" s="189"/>
      <c r="E207" s="189"/>
    </row>
    <row r="208">
      <c r="D208" s="189"/>
      <c r="E208" s="189"/>
    </row>
    <row r="209">
      <c r="D209" s="189"/>
      <c r="E209" s="189"/>
    </row>
    <row r="210">
      <c r="D210" s="189"/>
      <c r="E210" s="189"/>
    </row>
    <row r="211">
      <c r="D211" s="189"/>
      <c r="E211" s="189"/>
    </row>
    <row r="212">
      <c r="D212" s="189"/>
      <c r="E212" s="189"/>
    </row>
    <row r="213">
      <c r="D213" s="189"/>
      <c r="E213" s="189"/>
    </row>
    <row r="214">
      <c r="D214" s="189"/>
      <c r="E214" s="189"/>
    </row>
    <row r="215">
      <c r="D215" s="189"/>
      <c r="E215" s="189"/>
    </row>
    <row r="216">
      <c r="D216" s="189"/>
      <c r="E216" s="189"/>
    </row>
    <row r="217">
      <c r="D217" s="189"/>
      <c r="E217" s="189"/>
    </row>
    <row r="218">
      <c r="D218" s="189"/>
      <c r="E218" s="189"/>
    </row>
    <row r="219">
      <c r="D219" s="189"/>
      <c r="E219" s="189"/>
    </row>
    <row r="220">
      <c r="D220" s="189"/>
      <c r="E220" s="189"/>
    </row>
    <row r="221">
      <c r="D221" s="189"/>
      <c r="E221" s="189"/>
    </row>
    <row r="222">
      <c r="D222" s="189"/>
      <c r="E222" s="189"/>
    </row>
    <row r="223">
      <c r="D223" s="189"/>
      <c r="E223" s="189"/>
    </row>
    <row r="224">
      <c r="D224" s="189"/>
      <c r="E224" s="189"/>
    </row>
    <row r="225">
      <c r="D225" s="189"/>
      <c r="E225" s="189"/>
    </row>
    <row r="226">
      <c r="D226" s="189"/>
      <c r="E226" s="189"/>
    </row>
    <row r="227">
      <c r="D227" s="189"/>
      <c r="E227" s="189"/>
    </row>
    <row r="228">
      <c r="D228" s="189"/>
      <c r="E228" s="189"/>
    </row>
    <row r="229">
      <c r="D229" s="189"/>
      <c r="E229" s="189"/>
    </row>
    <row r="230">
      <c r="D230" s="189"/>
      <c r="E230" s="189"/>
    </row>
    <row r="231">
      <c r="D231" s="189"/>
      <c r="E231" s="189"/>
    </row>
    <row r="232">
      <c r="D232" s="189"/>
      <c r="E232" s="189"/>
    </row>
    <row r="233">
      <c r="D233" s="189"/>
      <c r="E233" s="189"/>
    </row>
    <row r="234">
      <c r="D234" s="189"/>
      <c r="E234" s="189"/>
    </row>
    <row r="235">
      <c r="D235" s="189"/>
      <c r="E235" s="189"/>
    </row>
    <row r="236">
      <c r="D236" s="189"/>
      <c r="E236" s="189"/>
    </row>
    <row r="237">
      <c r="D237" s="189"/>
      <c r="E237" s="189"/>
    </row>
    <row r="238">
      <c r="D238" s="189"/>
      <c r="E238" s="189"/>
    </row>
    <row r="239">
      <c r="D239" s="189"/>
      <c r="E239" s="189"/>
    </row>
    <row r="240">
      <c r="D240" s="189"/>
      <c r="E240" s="189"/>
    </row>
    <row r="241">
      <c r="D241" s="189"/>
      <c r="E241" s="189"/>
    </row>
    <row r="242">
      <c r="D242" s="189"/>
      <c r="E242" s="189"/>
    </row>
    <row r="243">
      <c r="D243" s="189"/>
      <c r="E243" s="189"/>
    </row>
    <row r="244">
      <c r="D244" s="189"/>
      <c r="E244" s="189"/>
    </row>
    <row r="245">
      <c r="D245" s="189"/>
      <c r="E245" s="189"/>
    </row>
    <row r="246">
      <c r="D246" s="189"/>
      <c r="E246" s="189"/>
    </row>
    <row r="247">
      <c r="D247" s="189"/>
      <c r="E247" s="189"/>
    </row>
    <row r="248">
      <c r="D248" s="189"/>
      <c r="E248" s="189"/>
    </row>
    <row r="249">
      <c r="D249" s="189"/>
      <c r="E249" s="189"/>
    </row>
    <row r="250">
      <c r="D250" s="189"/>
      <c r="E250" s="189"/>
    </row>
    <row r="251">
      <c r="D251" s="189"/>
      <c r="E251" s="189"/>
    </row>
    <row r="252">
      <c r="D252" s="189"/>
      <c r="E252" s="189"/>
    </row>
    <row r="253">
      <c r="D253" s="189"/>
      <c r="E253" s="189"/>
    </row>
    <row r="254">
      <c r="D254" s="189"/>
      <c r="E254" s="189"/>
    </row>
    <row r="255">
      <c r="D255" s="189"/>
      <c r="E255" s="189"/>
    </row>
    <row r="256">
      <c r="D256" s="189"/>
      <c r="E256" s="189"/>
    </row>
    <row r="257">
      <c r="D257" s="189"/>
      <c r="E257" s="189"/>
    </row>
    <row r="258">
      <c r="D258" s="189"/>
      <c r="E258" s="189"/>
    </row>
    <row r="259">
      <c r="D259" s="189"/>
      <c r="E259" s="189"/>
    </row>
    <row r="260">
      <c r="D260" s="189"/>
      <c r="E260" s="189"/>
    </row>
    <row r="261">
      <c r="D261" s="189"/>
      <c r="E261" s="189"/>
    </row>
    <row r="262">
      <c r="D262" s="189"/>
      <c r="E262" s="189"/>
    </row>
    <row r="263">
      <c r="D263" s="189"/>
      <c r="E263" s="189"/>
    </row>
    <row r="264">
      <c r="D264" s="189"/>
      <c r="E264" s="189"/>
    </row>
    <row r="265">
      <c r="D265" s="189"/>
      <c r="E265" s="189"/>
    </row>
    <row r="266">
      <c r="D266" s="189"/>
      <c r="E266" s="189"/>
    </row>
    <row r="267">
      <c r="D267" s="189"/>
      <c r="E267" s="189"/>
    </row>
    <row r="268">
      <c r="D268" s="189"/>
      <c r="E268" s="189"/>
    </row>
    <row r="269">
      <c r="D269" s="189"/>
      <c r="E269" s="189"/>
    </row>
    <row r="270">
      <c r="D270" s="189"/>
      <c r="E270" s="189"/>
    </row>
    <row r="271">
      <c r="D271" s="189"/>
      <c r="E271" s="189"/>
    </row>
    <row r="272">
      <c r="D272" s="189"/>
      <c r="E272" s="189"/>
    </row>
    <row r="273">
      <c r="D273" s="189"/>
      <c r="E273" s="189"/>
    </row>
    <row r="274">
      <c r="D274" s="189"/>
      <c r="E274" s="189"/>
    </row>
    <row r="275">
      <c r="D275" s="189"/>
      <c r="E275" s="189"/>
    </row>
    <row r="276">
      <c r="D276" s="189"/>
      <c r="E276" s="189"/>
    </row>
    <row r="277">
      <c r="D277" s="189"/>
      <c r="E277" s="189"/>
    </row>
    <row r="278">
      <c r="D278" s="189"/>
      <c r="E278" s="189"/>
    </row>
    <row r="279">
      <c r="D279" s="189"/>
      <c r="E279" s="189"/>
    </row>
    <row r="280">
      <c r="D280" s="189"/>
      <c r="E280" s="189"/>
    </row>
    <row r="281">
      <c r="D281" s="189"/>
      <c r="E281" s="189"/>
    </row>
    <row r="282">
      <c r="D282" s="189"/>
      <c r="E282" s="189"/>
    </row>
    <row r="283">
      <c r="D283" s="189"/>
      <c r="E283" s="189"/>
    </row>
    <row r="284">
      <c r="D284" s="189"/>
      <c r="E284" s="189"/>
    </row>
    <row r="285">
      <c r="D285" s="189"/>
      <c r="E285" s="189"/>
    </row>
    <row r="286">
      <c r="D286" s="189"/>
      <c r="E286" s="189"/>
    </row>
    <row r="287">
      <c r="D287" s="189"/>
      <c r="E287" s="189"/>
    </row>
    <row r="288">
      <c r="D288" s="189"/>
      <c r="E288" s="189"/>
    </row>
    <row r="289">
      <c r="D289" s="189"/>
      <c r="E289" s="189"/>
    </row>
    <row r="290">
      <c r="D290" s="189"/>
      <c r="E290" s="189"/>
    </row>
    <row r="291">
      <c r="D291" s="189"/>
      <c r="E291" s="189"/>
    </row>
    <row r="292">
      <c r="D292" s="189"/>
      <c r="E292" s="189"/>
    </row>
    <row r="293">
      <c r="D293" s="189"/>
      <c r="E293" s="189"/>
    </row>
    <row r="294">
      <c r="D294" s="189"/>
      <c r="E294" s="189"/>
    </row>
    <row r="295">
      <c r="D295" s="189"/>
      <c r="E295" s="189"/>
    </row>
    <row r="296">
      <c r="D296" s="189"/>
      <c r="E296" s="189"/>
    </row>
    <row r="297">
      <c r="D297" s="189"/>
      <c r="E297" s="189"/>
    </row>
    <row r="298">
      <c r="D298" s="189"/>
      <c r="E298" s="189"/>
    </row>
    <row r="299">
      <c r="D299" s="189"/>
      <c r="E299" s="189"/>
    </row>
    <row r="300">
      <c r="D300" s="189"/>
      <c r="E300" s="189"/>
    </row>
    <row r="301">
      <c r="D301" s="189"/>
      <c r="E301" s="189"/>
    </row>
    <row r="302">
      <c r="D302" s="189"/>
      <c r="E302" s="189"/>
    </row>
    <row r="303">
      <c r="D303" s="189"/>
      <c r="E303" s="189"/>
    </row>
    <row r="304">
      <c r="D304" s="189"/>
      <c r="E304" s="189"/>
    </row>
    <row r="305">
      <c r="D305" s="189"/>
      <c r="E305" s="189"/>
    </row>
    <row r="306">
      <c r="D306" s="189"/>
      <c r="E306" s="189"/>
    </row>
    <row r="307">
      <c r="D307" s="189"/>
      <c r="E307" s="189"/>
    </row>
    <row r="308">
      <c r="D308" s="189"/>
      <c r="E308" s="189"/>
    </row>
    <row r="309">
      <c r="D309" s="189"/>
      <c r="E309" s="189"/>
    </row>
    <row r="310">
      <c r="D310" s="189"/>
      <c r="E310" s="189"/>
    </row>
    <row r="311">
      <c r="D311" s="189"/>
      <c r="E311" s="189"/>
    </row>
    <row r="312">
      <c r="D312" s="189"/>
      <c r="E312" s="189"/>
    </row>
    <row r="313">
      <c r="D313" s="189"/>
      <c r="E313" s="189"/>
    </row>
    <row r="314">
      <c r="D314" s="189"/>
      <c r="E314" s="189"/>
    </row>
    <row r="315">
      <c r="D315" s="189"/>
      <c r="E315" s="189"/>
    </row>
    <row r="316">
      <c r="D316" s="189"/>
      <c r="E316" s="189"/>
    </row>
    <row r="317">
      <c r="D317" s="189"/>
      <c r="E317" s="189"/>
    </row>
    <row r="318">
      <c r="D318" s="189"/>
      <c r="E318" s="189"/>
    </row>
    <row r="319">
      <c r="D319" s="189"/>
      <c r="E319" s="189"/>
    </row>
    <row r="320">
      <c r="D320" s="189"/>
      <c r="E320" s="189"/>
    </row>
    <row r="321">
      <c r="D321" s="189"/>
      <c r="E321" s="189"/>
    </row>
    <row r="322">
      <c r="D322" s="189"/>
      <c r="E322" s="189"/>
    </row>
    <row r="323">
      <c r="D323" s="189"/>
      <c r="E323" s="189"/>
    </row>
    <row r="324">
      <c r="D324" s="189"/>
      <c r="E324" s="189"/>
    </row>
    <row r="325">
      <c r="D325" s="189"/>
      <c r="E325" s="189"/>
    </row>
    <row r="326">
      <c r="D326" s="189"/>
      <c r="E326" s="189"/>
    </row>
    <row r="327">
      <c r="D327" s="189"/>
      <c r="E327" s="189"/>
    </row>
    <row r="328">
      <c r="D328" s="189"/>
      <c r="E328" s="189"/>
    </row>
    <row r="329">
      <c r="D329" s="189"/>
      <c r="E329" s="189"/>
    </row>
    <row r="330">
      <c r="D330" s="189"/>
      <c r="E330" s="189"/>
    </row>
    <row r="331">
      <c r="D331" s="189"/>
      <c r="E331" s="189"/>
    </row>
    <row r="332">
      <c r="D332" s="189"/>
      <c r="E332" s="189"/>
    </row>
    <row r="333">
      <c r="D333" s="189"/>
      <c r="E333" s="189"/>
    </row>
    <row r="334">
      <c r="D334" s="189"/>
      <c r="E334" s="189"/>
    </row>
    <row r="335">
      <c r="D335" s="189"/>
      <c r="E335" s="189"/>
    </row>
    <row r="336">
      <c r="D336" s="189"/>
      <c r="E336" s="189"/>
    </row>
    <row r="337">
      <c r="D337" s="189"/>
      <c r="E337" s="189"/>
    </row>
    <row r="338">
      <c r="D338" s="189"/>
      <c r="E338" s="189"/>
    </row>
    <row r="339">
      <c r="D339" s="189"/>
      <c r="E339" s="189"/>
    </row>
    <row r="340">
      <c r="D340" s="189"/>
      <c r="E340" s="189"/>
    </row>
    <row r="341">
      <c r="D341" s="189"/>
      <c r="E341" s="189"/>
    </row>
    <row r="342">
      <c r="D342" s="189"/>
      <c r="E342" s="189"/>
    </row>
    <row r="343">
      <c r="D343" s="189"/>
      <c r="E343" s="189"/>
    </row>
    <row r="344">
      <c r="D344" s="189"/>
      <c r="E344" s="189"/>
    </row>
    <row r="345">
      <c r="D345" s="189"/>
      <c r="E345" s="189"/>
    </row>
    <row r="346">
      <c r="D346" s="189"/>
      <c r="E346" s="189"/>
    </row>
    <row r="347">
      <c r="D347" s="189"/>
      <c r="E347" s="189"/>
    </row>
    <row r="348">
      <c r="D348" s="189"/>
      <c r="E348" s="189"/>
    </row>
    <row r="349">
      <c r="D349" s="189"/>
      <c r="E349" s="189"/>
    </row>
    <row r="350">
      <c r="D350" s="189"/>
      <c r="E350" s="189"/>
    </row>
    <row r="351">
      <c r="D351" s="189"/>
      <c r="E351" s="189"/>
    </row>
    <row r="352">
      <c r="D352" s="189"/>
      <c r="E352" s="189"/>
    </row>
    <row r="353">
      <c r="D353" s="189"/>
      <c r="E353" s="189"/>
    </row>
    <row r="354">
      <c r="D354" s="189"/>
      <c r="E354" s="189"/>
    </row>
    <row r="355">
      <c r="D355" s="189"/>
      <c r="E355" s="189"/>
    </row>
    <row r="356">
      <c r="D356" s="189"/>
      <c r="E356" s="189"/>
    </row>
    <row r="357">
      <c r="D357" s="189"/>
      <c r="E357" s="189"/>
    </row>
    <row r="358">
      <c r="D358" s="189"/>
      <c r="E358" s="189"/>
    </row>
    <row r="359">
      <c r="D359" s="189"/>
      <c r="E359" s="189"/>
    </row>
    <row r="360">
      <c r="D360" s="189"/>
      <c r="E360" s="189"/>
    </row>
    <row r="361">
      <c r="D361" s="189"/>
      <c r="E361" s="189"/>
    </row>
    <row r="362">
      <c r="D362" s="189"/>
      <c r="E362" s="189"/>
    </row>
    <row r="363">
      <c r="D363" s="189"/>
      <c r="E363" s="189"/>
    </row>
    <row r="364">
      <c r="D364" s="189"/>
      <c r="E364" s="189"/>
    </row>
    <row r="365">
      <c r="D365" s="189"/>
      <c r="E365" s="189"/>
    </row>
    <row r="366">
      <c r="D366" s="189"/>
      <c r="E366" s="189"/>
    </row>
    <row r="367">
      <c r="D367" s="189"/>
      <c r="E367" s="189"/>
    </row>
    <row r="368">
      <c r="D368" s="189"/>
      <c r="E368" s="189"/>
    </row>
    <row r="369">
      <c r="D369" s="189"/>
      <c r="E369" s="189"/>
    </row>
    <row r="370">
      <c r="D370" s="189"/>
      <c r="E370" s="189"/>
    </row>
    <row r="371">
      <c r="D371" s="189"/>
      <c r="E371" s="189"/>
    </row>
    <row r="372">
      <c r="D372" s="189"/>
      <c r="E372" s="189"/>
    </row>
    <row r="373">
      <c r="D373" s="189"/>
      <c r="E373" s="189"/>
    </row>
    <row r="374">
      <c r="D374" s="189"/>
      <c r="E374" s="189"/>
    </row>
    <row r="375">
      <c r="D375" s="189"/>
      <c r="E375" s="189"/>
    </row>
    <row r="376">
      <c r="D376" s="189"/>
      <c r="E376" s="189"/>
    </row>
    <row r="377">
      <c r="D377" s="189"/>
      <c r="E377" s="189"/>
    </row>
    <row r="378">
      <c r="D378" s="189"/>
      <c r="E378" s="189"/>
    </row>
    <row r="379">
      <c r="D379" s="189"/>
      <c r="E379" s="189"/>
    </row>
    <row r="380">
      <c r="D380" s="189"/>
      <c r="E380" s="189"/>
    </row>
    <row r="381">
      <c r="D381" s="189"/>
      <c r="E381" s="189"/>
    </row>
    <row r="382">
      <c r="D382" s="189"/>
      <c r="E382" s="189"/>
    </row>
    <row r="383">
      <c r="D383" s="189"/>
      <c r="E383" s="189"/>
    </row>
    <row r="384">
      <c r="D384" s="189"/>
      <c r="E384" s="189"/>
    </row>
    <row r="385">
      <c r="D385" s="189"/>
      <c r="E385" s="189"/>
    </row>
    <row r="386">
      <c r="D386" s="189"/>
      <c r="E386" s="189"/>
    </row>
    <row r="387">
      <c r="D387" s="189"/>
      <c r="E387" s="189"/>
    </row>
    <row r="388">
      <c r="D388" s="189"/>
      <c r="E388" s="189"/>
    </row>
    <row r="389">
      <c r="D389" s="189"/>
      <c r="E389" s="189"/>
    </row>
    <row r="390">
      <c r="D390" s="189"/>
      <c r="E390" s="189"/>
    </row>
    <row r="391">
      <c r="D391" s="189"/>
      <c r="E391" s="189"/>
    </row>
    <row r="392">
      <c r="D392" s="189"/>
      <c r="E392" s="189"/>
    </row>
    <row r="393">
      <c r="D393" s="189"/>
      <c r="E393" s="189"/>
    </row>
    <row r="394">
      <c r="D394" s="189"/>
      <c r="E394" s="189"/>
    </row>
    <row r="395">
      <c r="D395" s="189"/>
      <c r="E395" s="189"/>
    </row>
    <row r="396">
      <c r="D396" s="189"/>
      <c r="E396" s="189"/>
    </row>
    <row r="397">
      <c r="D397" s="189"/>
      <c r="E397" s="189"/>
    </row>
    <row r="398">
      <c r="D398" s="189"/>
      <c r="E398" s="189"/>
    </row>
    <row r="399">
      <c r="D399" s="189"/>
      <c r="E399" s="189"/>
    </row>
    <row r="400">
      <c r="D400" s="189"/>
      <c r="E400" s="189"/>
    </row>
    <row r="401">
      <c r="D401" s="189"/>
      <c r="E401" s="189"/>
    </row>
    <row r="402">
      <c r="D402" s="189"/>
      <c r="E402" s="189"/>
    </row>
    <row r="403">
      <c r="D403" s="189"/>
      <c r="E403" s="189"/>
    </row>
    <row r="404">
      <c r="D404" s="189"/>
      <c r="E404" s="189"/>
    </row>
    <row r="405">
      <c r="D405" s="189"/>
      <c r="E405" s="189"/>
    </row>
    <row r="406">
      <c r="D406" s="189"/>
      <c r="E406" s="189"/>
    </row>
    <row r="407">
      <c r="D407" s="189"/>
      <c r="E407" s="189"/>
    </row>
    <row r="408">
      <c r="D408" s="189"/>
      <c r="E408" s="189"/>
    </row>
    <row r="409">
      <c r="D409" s="189"/>
      <c r="E409" s="189"/>
    </row>
    <row r="410">
      <c r="D410" s="189"/>
      <c r="E410" s="189"/>
    </row>
    <row r="411">
      <c r="D411" s="189"/>
      <c r="E411" s="189"/>
    </row>
    <row r="412">
      <c r="D412" s="189"/>
      <c r="E412" s="189"/>
    </row>
    <row r="413">
      <c r="D413" s="189"/>
      <c r="E413" s="189"/>
    </row>
    <row r="414">
      <c r="D414" s="189"/>
      <c r="E414" s="189"/>
    </row>
    <row r="415">
      <c r="D415" s="189"/>
      <c r="E415" s="189"/>
    </row>
    <row r="416">
      <c r="D416" s="189"/>
      <c r="E416" s="189"/>
    </row>
    <row r="417">
      <c r="D417" s="189"/>
      <c r="E417" s="189"/>
    </row>
    <row r="418">
      <c r="D418" s="189"/>
      <c r="E418" s="189"/>
    </row>
    <row r="419">
      <c r="D419" s="189"/>
      <c r="E419" s="189"/>
    </row>
    <row r="420">
      <c r="D420" s="189"/>
      <c r="E420" s="189"/>
    </row>
    <row r="421">
      <c r="D421" s="189"/>
      <c r="E421" s="189"/>
    </row>
    <row r="422">
      <c r="D422" s="189"/>
      <c r="E422" s="189"/>
    </row>
    <row r="423">
      <c r="D423" s="189"/>
      <c r="E423" s="189"/>
    </row>
    <row r="424">
      <c r="D424" s="189"/>
      <c r="E424" s="189"/>
    </row>
    <row r="425">
      <c r="D425" s="189"/>
      <c r="E425" s="189"/>
    </row>
    <row r="426">
      <c r="D426" s="189"/>
      <c r="E426" s="189"/>
    </row>
    <row r="427">
      <c r="D427" s="189"/>
      <c r="E427" s="189"/>
    </row>
    <row r="428">
      <c r="D428" s="189"/>
      <c r="E428" s="189"/>
    </row>
    <row r="429">
      <c r="D429" s="189"/>
      <c r="E429" s="189"/>
    </row>
    <row r="430">
      <c r="D430" s="189"/>
      <c r="E430" s="189"/>
    </row>
    <row r="431">
      <c r="D431" s="189"/>
      <c r="E431" s="189"/>
    </row>
    <row r="432">
      <c r="D432" s="189"/>
      <c r="E432" s="189"/>
    </row>
    <row r="433">
      <c r="D433" s="189"/>
      <c r="E433" s="189"/>
    </row>
    <row r="434">
      <c r="D434" s="189"/>
      <c r="E434" s="189"/>
    </row>
    <row r="435">
      <c r="D435" s="189"/>
      <c r="E435" s="189"/>
    </row>
    <row r="436">
      <c r="D436" s="189"/>
      <c r="E436" s="189"/>
    </row>
    <row r="437">
      <c r="D437" s="189"/>
      <c r="E437" s="189"/>
    </row>
    <row r="438">
      <c r="D438" s="189"/>
      <c r="E438" s="189"/>
    </row>
    <row r="439">
      <c r="D439" s="189"/>
      <c r="E439" s="189"/>
    </row>
    <row r="440">
      <c r="D440" s="189"/>
      <c r="E440" s="189"/>
    </row>
    <row r="441">
      <c r="D441" s="189"/>
      <c r="E441" s="189"/>
    </row>
    <row r="442">
      <c r="D442" s="189"/>
      <c r="E442" s="189"/>
    </row>
    <row r="443">
      <c r="D443" s="189"/>
      <c r="E443" s="189"/>
    </row>
    <row r="444">
      <c r="D444" s="189"/>
      <c r="E444" s="189"/>
    </row>
    <row r="445">
      <c r="D445" s="189"/>
      <c r="E445" s="189"/>
    </row>
    <row r="446">
      <c r="D446" s="189"/>
      <c r="E446" s="189"/>
    </row>
    <row r="447">
      <c r="D447" s="189"/>
      <c r="E447" s="189"/>
    </row>
    <row r="448">
      <c r="D448" s="189"/>
      <c r="E448" s="189"/>
    </row>
    <row r="449">
      <c r="D449" s="189"/>
      <c r="E449" s="189"/>
    </row>
    <row r="450">
      <c r="D450" s="189"/>
      <c r="E450" s="189"/>
    </row>
    <row r="451">
      <c r="D451" s="189"/>
      <c r="E451" s="189"/>
    </row>
    <row r="452">
      <c r="D452" s="189"/>
      <c r="E452" s="189"/>
    </row>
    <row r="453">
      <c r="D453" s="189"/>
      <c r="E453" s="189"/>
    </row>
    <row r="454">
      <c r="D454" s="189"/>
      <c r="E454" s="189"/>
    </row>
    <row r="455">
      <c r="D455" s="189"/>
      <c r="E455" s="189"/>
    </row>
    <row r="456">
      <c r="D456" s="189"/>
      <c r="E456" s="189"/>
    </row>
    <row r="457">
      <c r="D457" s="189"/>
      <c r="E457" s="189"/>
    </row>
    <row r="458">
      <c r="D458" s="189"/>
      <c r="E458" s="189"/>
    </row>
    <row r="459">
      <c r="D459" s="189"/>
      <c r="E459" s="189"/>
    </row>
    <row r="460">
      <c r="D460" s="189"/>
      <c r="E460" s="189"/>
    </row>
    <row r="461">
      <c r="D461" s="189"/>
      <c r="E461" s="189"/>
    </row>
    <row r="462">
      <c r="D462" s="189"/>
      <c r="E462" s="189"/>
    </row>
    <row r="463">
      <c r="D463" s="189"/>
      <c r="E463" s="189"/>
    </row>
    <row r="464">
      <c r="D464" s="189"/>
      <c r="E464" s="189"/>
    </row>
    <row r="465">
      <c r="D465" s="189"/>
      <c r="E465" s="189"/>
    </row>
    <row r="466">
      <c r="D466" s="189"/>
      <c r="E466" s="189"/>
    </row>
    <row r="467">
      <c r="D467" s="189"/>
      <c r="E467" s="189"/>
    </row>
    <row r="468">
      <c r="D468" s="189"/>
      <c r="E468" s="189"/>
    </row>
    <row r="469">
      <c r="D469" s="189"/>
      <c r="E469" s="189"/>
    </row>
    <row r="470">
      <c r="D470" s="189"/>
      <c r="E470" s="189"/>
    </row>
    <row r="471">
      <c r="D471" s="189"/>
      <c r="E471" s="189"/>
    </row>
    <row r="472">
      <c r="D472" s="189"/>
      <c r="E472" s="189"/>
    </row>
    <row r="473">
      <c r="D473" s="189"/>
      <c r="E473" s="189"/>
    </row>
    <row r="474">
      <c r="D474" s="189"/>
      <c r="E474" s="189"/>
    </row>
    <row r="475">
      <c r="D475" s="189"/>
      <c r="E475" s="189"/>
    </row>
    <row r="476">
      <c r="D476" s="189"/>
      <c r="E476" s="189"/>
    </row>
    <row r="477">
      <c r="D477" s="189"/>
      <c r="E477" s="189"/>
    </row>
    <row r="478">
      <c r="D478" s="189"/>
      <c r="E478" s="189"/>
    </row>
    <row r="479">
      <c r="D479" s="189"/>
      <c r="E479" s="189"/>
    </row>
    <row r="480">
      <c r="D480" s="189"/>
      <c r="E480" s="189"/>
    </row>
    <row r="481">
      <c r="D481" s="189"/>
      <c r="E481" s="189"/>
    </row>
    <row r="482">
      <c r="D482" s="189"/>
      <c r="E482" s="189"/>
    </row>
    <row r="483">
      <c r="D483" s="189"/>
      <c r="E483" s="189"/>
    </row>
    <row r="484">
      <c r="D484" s="189"/>
      <c r="E484" s="189"/>
    </row>
    <row r="485">
      <c r="D485" s="189"/>
      <c r="E485" s="189"/>
    </row>
    <row r="486">
      <c r="D486" s="189"/>
      <c r="E486" s="189"/>
    </row>
    <row r="487">
      <c r="D487" s="189"/>
      <c r="E487" s="189"/>
    </row>
    <row r="488">
      <c r="D488" s="189"/>
      <c r="E488" s="189"/>
    </row>
    <row r="489">
      <c r="D489" s="189"/>
      <c r="E489" s="189"/>
    </row>
    <row r="490">
      <c r="D490" s="189"/>
      <c r="E490" s="189"/>
    </row>
    <row r="491">
      <c r="D491" s="189"/>
      <c r="E491" s="189"/>
    </row>
    <row r="492">
      <c r="D492" s="189"/>
      <c r="E492" s="189"/>
    </row>
    <row r="493">
      <c r="D493" s="189"/>
      <c r="E493" s="189"/>
    </row>
    <row r="494">
      <c r="D494" s="189"/>
      <c r="E494" s="189"/>
    </row>
    <row r="495">
      <c r="D495" s="189"/>
      <c r="E495" s="189"/>
    </row>
    <row r="496">
      <c r="D496" s="189"/>
      <c r="E496" s="189"/>
    </row>
    <row r="497">
      <c r="D497" s="189"/>
      <c r="E497" s="189"/>
    </row>
    <row r="498">
      <c r="D498" s="189"/>
      <c r="E498" s="189"/>
    </row>
    <row r="499">
      <c r="D499" s="189"/>
      <c r="E499" s="189"/>
    </row>
    <row r="500">
      <c r="D500" s="189"/>
      <c r="E500" s="189"/>
    </row>
    <row r="501">
      <c r="D501" s="189"/>
      <c r="E501" s="189"/>
    </row>
    <row r="502">
      <c r="D502" s="189"/>
      <c r="E502" s="189"/>
    </row>
    <row r="503">
      <c r="D503" s="189"/>
      <c r="E503" s="189"/>
    </row>
    <row r="504">
      <c r="D504" s="189"/>
      <c r="E504" s="189"/>
    </row>
    <row r="505">
      <c r="D505" s="189"/>
      <c r="E505" s="189"/>
    </row>
    <row r="506">
      <c r="D506" s="189"/>
      <c r="E506" s="189"/>
    </row>
    <row r="507">
      <c r="D507" s="189"/>
      <c r="E507" s="189"/>
    </row>
    <row r="508">
      <c r="D508" s="189"/>
      <c r="E508" s="189"/>
    </row>
    <row r="509">
      <c r="D509" s="189"/>
      <c r="E509" s="189"/>
    </row>
    <row r="510">
      <c r="D510" s="189"/>
      <c r="E510" s="189"/>
    </row>
    <row r="511">
      <c r="D511" s="189"/>
      <c r="E511" s="189"/>
    </row>
    <row r="512">
      <c r="D512" s="189"/>
      <c r="E512" s="189"/>
    </row>
    <row r="513">
      <c r="D513" s="189"/>
      <c r="E513" s="189"/>
    </row>
    <row r="514">
      <c r="D514" s="189"/>
      <c r="E514" s="189"/>
    </row>
    <row r="515">
      <c r="D515" s="189"/>
      <c r="E515" s="189"/>
    </row>
    <row r="516">
      <c r="D516" s="189"/>
      <c r="E516" s="189"/>
    </row>
    <row r="517">
      <c r="D517" s="189"/>
      <c r="E517" s="189"/>
    </row>
    <row r="518">
      <c r="D518" s="189"/>
      <c r="E518" s="189"/>
    </row>
    <row r="519">
      <c r="D519" s="189"/>
      <c r="E519" s="189"/>
    </row>
    <row r="520">
      <c r="D520" s="189"/>
      <c r="E520" s="189"/>
    </row>
    <row r="521">
      <c r="D521" s="189"/>
      <c r="E521" s="189"/>
    </row>
    <row r="522">
      <c r="D522" s="189"/>
      <c r="E522" s="189"/>
    </row>
    <row r="523">
      <c r="D523" s="189"/>
      <c r="E523" s="189"/>
    </row>
    <row r="524">
      <c r="D524" s="189"/>
      <c r="E524" s="189"/>
    </row>
    <row r="525">
      <c r="D525" s="189"/>
      <c r="E525" s="189"/>
    </row>
    <row r="526">
      <c r="D526" s="189"/>
      <c r="E526" s="189"/>
    </row>
    <row r="527">
      <c r="D527" s="189"/>
      <c r="E527" s="189"/>
    </row>
    <row r="528">
      <c r="D528" s="189"/>
      <c r="E528" s="189"/>
    </row>
    <row r="529">
      <c r="D529" s="189"/>
      <c r="E529" s="189"/>
    </row>
    <row r="530">
      <c r="D530" s="189"/>
      <c r="E530" s="189"/>
    </row>
    <row r="531">
      <c r="D531" s="189"/>
      <c r="E531" s="189"/>
    </row>
    <row r="532">
      <c r="D532" s="189"/>
      <c r="E532" s="189"/>
    </row>
    <row r="533">
      <c r="D533" s="189"/>
      <c r="E533" s="189"/>
    </row>
    <row r="534">
      <c r="D534" s="189"/>
      <c r="E534" s="189"/>
    </row>
    <row r="535">
      <c r="D535" s="189"/>
      <c r="E535" s="189"/>
    </row>
    <row r="536">
      <c r="D536" s="189"/>
      <c r="E536" s="189"/>
    </row>
    <row r="537">
      <c r="D537" s="189"/>
      <c r="E537" s="189"/>
    </row>
    <row r="538">
      <c r="D538" s="189"/>
      <c r="E538" s="189"/>
    </row>
    <row r="539">
      <c r="D539" s="189"/>
      <c r="E539" s="189"/>
    </row>
    <row r="540">
      <c r="D540" s="189"/>
      <c r="E540" s="189"/>
    </row>
    <row r="541">
      <c r="D541" s="189"/>
      <c r="E541" s="189"/>
    </row>
    <row r="542">
      <c r="D542" s="189"/>
      <c r="E542" s="189"/>
    </row>
    <row r="543">
      <c r="D543" s="189"/>
      <c r="E543" s="189"/>
    </row>
    <row r="544">
      <c r="D544" s="189"/>
      <c r="E544" s="189"/>
    </row>
    <row r="545">
      <c r="D545" s="189"/>
      <c r="E545" s="189"/>
    </row>
    <row r="546">
      <c r="D546" s="189"/>
      <c r="E546" s="189"/>
    </row>
    <row r="547">
      <c r="D547" s="189"/>
      <c r="E547" s="189"/>
    </row>
    <row r="548">
      <c r="D548" s="189"/>
      <c r="E548" s="189"/>
    </row>
    <row r="549">
      <c r="D549" s="189"/>
      <c r="E549" s="189"/>
    </row>
    <row r="550">
      <c r="D550" s="189"/>
      <c r="E550" s="189"/>
    </row>
    <row r="551">
      <c r="D551" s="189"/>
      <c r="E551" s="189"/>
    </row>
    <row r="552">
      <c r="D552" s="189"/>
      <c r="E552" s="189"/>
    </row>
    <row r="553">
      <c r="D553" s="189"/>
      <c r="E553" s="189"/>
    </row>
    <row r="554">
      <c r="D554" s="189"/>
      <c r="E554" s="189"/>
    </row>
    <row r="555">
      <c r="D555" s="189"/>
      <c r="E555" s="189"/>
    </row>
    <row r="556">
      <c r="D556" s="189"/>
      <c r="E556" s="189"/>
    </row>
    <row r="557">
      <c r="D557" s="189"/>
      <c r="E557" s="189"/>
    </row>
    <row r="558">
      <c r="D558" s="189"/>
      <c r="E558" s="189"/>
    </row>
    <row r="559">
      <c r="D559" s="189"/>
      <c r="E559" s="189"/>
    </row>
    <row r="560">
      <c r="D560" s="189"/>
      <c r="E560" s="189"/>
    </row>
    <row r="561">
      <c r="D561" s="189"/>
      <c r="E561" s="189"/>
    </row>
    <row r="562">
      <c r="D562" s="189"/>
      <c r="E562" s="189"/>
    </row>
    <row r="563">
      <c r="D563" s="189"/>
      <c r="E563" s="189"/>
    </row>
    <row r="564">
      <c r="D564" s="189"/>
      <c r="E564" s="189"/>
    </row>
    <row r="565">
      <c r="D565" s="189"/>
      <c r="E565" s="189"/>
    </row>
    <row r="566">
      <c r="D566" s="189"/>
      <c r="E566" s="189"/>
    </row>
    <row r="567">
      <c r="D567" s="189"/>
      <c r="E567" s="189"/>
    </row>
    <row r="568">
      <c r="D568" s="189"/>
      <c r="E568" s="189"/>
    </row>
    <row r="569">
      <c r="D569" s="189"/>
      <c r="E569" s="189"/>
    </row>
    <row r="570">
      <c r="D570" s="189"/>
      <c r="E570" s="189"/>
    </row>
    <row r="571">
      <c r="D571" s="189"/>
      <c r="E571" s="189"/>
    </row>
    <row r="572">
      <c r="D572" s="189"/>
      <c r="E572" s="189"/>
    </row>
    <row r="573">
      <c r="D573" s="189"/>
      <c r="E573" s="189"/>
    </row>
    <row r="574">
      <c r="D574" s="189"/>
      <c r="E574" s="189"/>
    </row>
    <row r="575">
      <c r="D575" s="189"/>
      <c r="E575" s="189"/>
    </row>
    <row r="576">
      <c r="D576" s="189"/>
      <c r="E576" s="189"/>
    </row>
    <row r="577">
      <c r="D577" s="189"/>
      <c r="E577" s="189"/>
    </row>
    <row r="578">
      <c r="D578" s="189"/>
      <c r="E578" s="189"/>
    </row>
    <row r="579">
      <c r="D579" s="189"/>
      <c r="E579" s="189"/>
    </row>
    <row r="580">
      <c r="D580" s="189"/>
      <c r="E580" s="189"/>
    </row>
    <row r="581">
      <c r="D581" s="189"/>
      <c r="E581" s="189"/>
    </row>
    <row r="582">
      <c r="D582" s="189"/>
      <c r="E582" s="189"/>
    </row>
    <row r="583">
      <c r="D583" s="189"/>
      <c r="E583" s="189"/>
    </row>
    <row r="584">
      <c r="D584" s="189"/>
      <c r="E584" s="189"/>
    </row>
    <row r="585">
      <c r="D585" s="189"/>
      <c r="E585" s="189"/>
    </row>
    <row r="586">
      <c r="D586" s="189"/>
      <c r="E586" s="189"/>
    </row>
    <row r="587">
      <c r="D587" s="189"/>
      <c r="E587" s="189"/>
    </row>
    <row r="588">
      <c r="D588" s="189"/>
      <c r="E588" s="189"/>
    </row>
    <row r="589">
      <c r="D589" s="189"/>
      <c r="E589" s="189"/>
    </row>
    <row r="590">
      <c r="D590" s="189"/>
      <c r="E590" s="189"/>
    </row>
    <row r="591">
      <c r="D591" s="189"/>
      <c r="E591" s="189"/>
    </row>
    <row r="592">
      <c r="D592" s="189"/>
      <c r="E592" s="189"/>
    </row>
    <row r="593">
      <c r="D593" s="189"/>
      <c r="E593" s="189"/>
    </row>
    <row r="594">
      <c r="D594" s="189"/>
      <c r="E594" s="189"/>
    </row>
    <row r="595">
      <c r="D595" s="189"/>
      <c r="E595" s="189"/>
    </row>
    <row r="596">
      <c r="D596" s="189"/>
      <c r="E596" s="189"/>
    </row>
    <row r="597">
      <c r="D597" s="189"/>
      <c r="E597" s="189"/>
    </row>
    <row r="598">
      <c r="D598" s="189"/>
      <c r="E598" s="189"/>
    </row>
    <row r="599">
      <c r="D599" s="189"/>
      <c r="E599" s="189"/>
    </row>
    <row r="600">
      <c r="D600" s="189"/>
      <c r="E600" s="189"/>
    </row>
    <row r="601">
      <c r="D601" s="189"/>
      <c r="E601" s="189"/>
    </row>
    <row r="602">
      <c r="D602" s="189"/>
      <c r="E602" s="189"/>
    </row>
    <row r="603">
      <c r="D603" s="189"/>
      <c r="E603" s="189"/>
    </row>
    <row r="604">
      <c r="D604" s="189"/>
      <c r="E604" s="189"/>
    </row>
    <row r="605">
      <c r="D605" s="189"/>
      <c r="E605" s="189"/>
    </row>
    <row r="606">
      <c r="D606" s="189"/>
      <c r="E606" s="189"/>
    </row>
    <row r="607">
      <c r="D607" s="189"/>
      <c r="E607" s="189"/>
    </row>
    <row r="608">
      <c r="D608" s="189"/>
      <c r="E608" s="189"/>
    </row>
    <row r="609">
      <c r="D609" s="189"/>
      <c r="E609" s="189"/>
    </row>
    <row r="610">
      <c r="D610" s="189"/>
      <c r="E610" s="189"/>
    </row>
    <row r="611">
      <c r="D611" s="189"/>
      <c r="E611" s="189"/>
    </row>
    <row r="612">
      <c r="D612" s="189"/>
      <c r="E612" s="189"/>
    </row>
    <row r="613">
      <c r="D613" s="189"/>
      <c r="E613" s="189"/>
    </row>
    <row r="614">
      <c r="D614" s="189"/>
      <c r="E614" s="189"/>
    </row>
    <row r="615">
      <c r="D615" s="189"/>
      <c r="E615" s="189"/>
    </row>
    <row r="616">
      <c r="D616" s="189"/>
      <c r="E616" s="189"/>
    </row>
    <row r="617">
      <c r="D617" s="189"/>
      <c r="E617" s="189"/>
    </row>
    <row r="618">
      <c r="D618" s="189"/>
      <c r="E618" s="189"/>
    </row>
    <row r="619">
      <c r="D619" s="189"/>
      <c r="E619" s="189"/>
    </row>
    <row r="620">
      <c r="D620" s="189"/>
      <c r="E620" s="189"/>
    </row>
    <row r="621">
      <c r="D621" s="189"/>
      <c r="E621" s="189"/>
    </row>
    <row r="622">
      <c r="D622" s="189"/>
      <c r="E622" s="189"/>
    </row>
    <row r="623">
      <c r="D623" s="189"/>
      <c r="E623" s="189"/>
    </row>
    <row r="624">
      <c r="D624" s="189"/>
      <c r="E624" s="189"/>
    </row>
    <row r="625">
      <c r="D625" s="189"/>
      <c r="E625" s="189"/>
    </row>
    <row r="626">
      <c r="D626" s="189"/>
      <c r="E626" s="189"/>
    </row>
    <row r="627">
      <c r="D627" s="189"/>
      <c r="E627" s="189"/>
    </row>
    <row r="628">
      <c r="D628" s="189"/>
      <c r="E628" s="189"/>
    </row>
    <row r="629">
      <c r="D629" s="189"/>
      <c r="E629" s="189"/>
    </row>
    <row r="630">
      <c r="D630" s="189"/>
      <c r="E630" s="189"/>
    </row>
    <row r="631">
      <c r="D631" s="189"/>
      <c r="E631" s="189"/>
    </row>
    <row r="632">
      <c r="D632" s="189"/>
      <c r="E632" s="189"/>
    </row>
    <row r="633">
      <c r="D633" s="189"/>
      <c r="E633" s="189"/>
    </row>
    <row r="634">
      <c r="D634" s="189"/>
      <c r="E634" s="189"/>
    </row>
    <row r="635">
      <c r="D635" s="189"/>
      <c r="E635" s="189"/>
    </row>
    <row r="636">
      <c r="D636" s="189"/>
      <c r="E636" s="189"/>
    </row>
    <row r="637">
      <c r="D637" s="189"/>
      <c r="E637" s="189"/>
    </row>
    <row r="638">
      <c r="D638" s="189"/>
      <c r="E638" s="189"/>
    </row>
    <row r="639">
      <c r="D639" s="189"/>
      <c r="E639" s="189"/>
    </row>
    <row r="640">
      <c r="D640" s="189"/>
      <c r="E640" s="189"/>
    </row>
    <row r="641">
      <c r="D641" s="189"/>
      <c r="E641" s="189"/>
    </row>
    <row r="642">
      <c r="D642" s="189"/>
      <c r="E642" s="189"/>
    </row>
    <row r="643">
      <c r="D643" s="189"/>
      <c r="E643" s="189"/>
    </row>
    <row r="644">
      <c r="D644" s="189"/>
      <c r="E644" s="189"/>
    </row>
    <row r="645">
      <c r="D645" s="189"/>
      <c r="E645" s="189"/>
    </row>
    <row r="646">
      <c r="D646" s="189"/>
      <c r="E646" s="189"/>
    </row>
    <row r="647">
      <c r="D647" s="189"/>
      <c r="E647" s="189"/>
    </row>
    <row r="648">
      <c r="D648" s="189"/>
      <c r="E648" s="189"/>
    </row>
    <row r="649">
      <c r="D649" s="189"/>
      <c r="E649" s="189"/>
    </row>
    <row r="650">
      <c r="D650" s="189"/>
      <c r="E650" s="189"/>
    </row>
    <row r="651">
      <c r="D651" s="189"/>
      <c r="E651" s="189"/>
    </row>
    <row r="652">
      <c r="D652" s="189"/>
      <c r="E652" s="189"/>
    </row>
    <row r="653">
      <c r="D653" s="189"/>
      <c r="E653" s="189"/>
    </row>
    <row r="654">
      <c r="D654" s="189"/>
      <c r="E654" s="189"/>
    </row>
    <row r="655">
      <c r="D655" s="189"/>
      <c r="E655" s="189"/>
    </row>
    <row r="656">
      <c r="D656" s="189"/>
      <c r="E656" s="189"/>
    </row>
    <row r="657">
      <c r="D657" s="189"/>
      <c r="E657" s="189"/>
    </row>
    <row r="658">
      <c r="D658" s="189"/>
      <c r="E658" s="189"/>
    </row>
    <row r="659">
      <c r="D659" s="189"/>
      <c r="E659" s="189"/>
    </row>
    <row r="660">
      <c r="D660" s="189"/>
      <c r="E660" s="189"/>
    </row>
    <row r="661">
      <c r="D661" s="189"/>
      <c r="E661" s="189"/>
    </row>
    <row r="662">
      <c r="D662" s="189"/>
      <c r="E662" s="189"/>
    </row>
    <row r="663">
      <c r="D663" s="189"/>
      <c r="E663" s="189"/>
    </row>
    <row r="664">
      <c r="D664" s="189"/>
      <c r="E664" s="189"/>
    </row>
    <row r="665">
      <c r="D665" s="189"/>
      <c r="E665" s="189"/>
    </row>
    <row r="666">
      <c r="D666" s="189"/>
      <c r="E666" s="189"/>
    </row>
    <row r="667">
      <c r="D667" s="189"/>
      <c r="E667" s="189"/>
    </row>
    <row r="668">
      <c r="D668" s="189"/>
      <c r="E668" s="189"/>
    </row>
    <row r="669">
      <c r="D669" s="189"/>
      <c r="E669" s="189"/>
    </row>
    <row r="670">
      <c r="D670" s="189"/>
      <c r="E670" s="189"/>
    </row>
    <row r="671">
      <c r="D671" s="189"/>
      <c r="E671" s="189"/>
    </row>
    <row r="672">
      <c r="D672" s="189"/>
      <c r="E672" s="189"/>
    </row>
    <row r="673">
      <c r="D673" s="189"/>
      <c r="E673" s="189"/>
    </row>
    <row r="674">
      <c r="D674" s="189"/>
      <c r="E674" s="189"/>
    </row>
    <row r="675">
      <c r="D675" s="189"/>
      <c r="E675" s="189"/>
    </row>
    <row r="676">
      <c r="D676" s="189"/>
      <c r="E676" s="189"/>
    </row>
    <row r="677">
      <c r="D677" s="189"/>
      <c r="E677" s="189"/>
    </row>
    <row r="678">
      <c r="D678" s="189"/>
      <c r="E678" s="189"/>
    </row>
    <row r="679">
      <c r="D679" s="189"/>
      <c r="E679" s="189"/>
    </row>
    <row r="680">
      <c r="D680" s="189"/>
      <c r="E680" s="189"/>
    </row>
    <row r="681">
      <c r="D681" s="189"/>
      <c r="E681" s="189"/>
    </row>
    <row r="682">
      <c r="D682" s="189"/>
      <c r="E682" s="189"/>
    </row>
    <row r="683">
      <c r="D683" s="189"/>
      <c r="E683" s="189"/>
    </row>
    <row r="684">
      <c r="D684" s="189"/>
      <c r="E684" s="189"/>
    </row>
    <row r="685">
      <c r="D685" s="189"/>
      <c r="E685" s="189"/>
    </row>
    <row r="686">
      <c r="D686" s="189"/>
      <c r="E686" s="189"/>
    </row>
    <row r="687">
      <c r="D687" s="189"/>
      <c r="E687" s="189"/>
    </row>
    <row r="688">
      <c r="D688" s="189"/>
      <c r="E688" s="189"/>
    </row>
    <row r="689">
      <c r="D689" s="189"/>
      <c r="E689" s="189"/>
    </row>
    <row r="690">
      <c r="D690" s="189"/>
      <c r="E690" s="189"/>
    </row>
    <row r="691">
      <c r="D691" s="189"/>
      <c r="E691" s="189"/>
    </row>
    <row r="692">
      <c r="D692" s="189"/>
      <c r="E692" s="189"/>
    </row>
    <row r="693">
      <c r="D693" s="189"/>
      <c r="E693" s="189"/>
    </row>
    <row r="694">
      <c r="D694" s="189"/>
      <c r="E694" s="189"/>
    </row>
    <row r="695">
      <c r="D695" s="189"/>
      <c r="E695" s="189"/>
    </row>
    <row r="696">
      <c r="D696" s="189"/>
      <c r="E696" s="189"/>
    </row>
    <row r="697">
      <c r="D697" s="189"/>
      <c r="E697" s="189"/>
    </row>
    <row r="698">
      <c r="D698" s="189"/>
      <c r="E698" s="189"/>
    </row>
    <row r="699">
      <c r="D699" s="189"/>
      <c r="E699" s="189"/>
    </row>
    <row r="700">
      <c r="D700" s="189"/>
      <c r="E700" s="189"/>
    </row>
    <row r="701">
      <c r="D701" s="189"/>
      <c r="E701" s="189"/>
    </row>
    <row r="702">
      <c r="D702" s="189"/>
      <c r="E702" s="189"/>
    </row>
    <row r="703">
      <c r="D703" s="189"/>
      <c r="E703" s="189"/>
    </row>
    <row r="704">
      <c r="D704" s="189"/>
      <c r="E704" s="189"/>
    </row>
    <row r="705">
      <c r="D705" s="189"/>
      <c r="E705" s="189"/>
    </row>
    <row r="706">
      <c r="D706" s="189"/>
      <c r="E706" s="189"/>
    </row>
    <row r="707">
      <c r="D707" s="189"/>
      <c r="E707" s="189"/>
    </row>
    <row r="708">
      <c r="D708" s="189"/>
      <c r="E708" s="189"/>
    </row>
    <row r="709">
      <c r="D709" s="189"/>
      <c r="E709" s="189"/>
    </row>
    <row r="710">
      <c r="D710" s="189"/>
      <c r="E710" s="189"/>
    </row>
    <row r="711">
      <c r="D711" s="189"/>
      <c r="E711" s="189"/>
    </row>
    <row r="712">
      <c r="D712" s="189"/>
      <c r="E712" s="189"/>
    </row>
    <row r="713">
      <c r="D713" s="189"/>
      <c r="E713" s="189"/>
    </row>
    <row r="714">
      <c r="D714" s="189"/>
      <c r="E714" s="189"/>
    </row>
    <row r="715">
      <c r="D715" s="189"/>
      <c r="E715" s="189"/>
    </row>
    <row r="716">
      <c r="D716" s="189"/>
      <c r="E716" s="189"/>
    </row>
    <row r="717">
      <c r="D717" s="189"/>
      <c r="E717" s="189"/>
    </row>
    <row r="718">
      <c r="D718" s="189"/>
      <c r="E718" s="189"/>
    </row>
    <row r="719">
      <c r="D719" s="189"/>
      <c r="E719" s="189"/>
    </row>
    <row r="720">
      <c r="D720" s="189"/>
      <c r="E720" s="189"/>
    </row>
    <row r="721">
      <c r="D721" s="189"/>
      <c r="E721" s="189"/>
    </row>
    <row r="722">
      <c r="D722" s="189"/>
      <c r="E722" s="189"/>
    </row>
    <row r="723">
      <c r="D723" s="189"/>
      <c r="E723" s="189"/>
    </row>
    <row r="724">
      <c r="D724" s="189"/>
      <c r="E724" s="189"/>
    </row>
    <row r="725">
      <c r="D725" s="189"/>
      <c r="E725" s="189"/>
    </row>
    <row r="726">
      <c r="D726" s="189"/>
      <c r="E726" s="189"/>
    </row>
    <row r="727">
      <c r="D727" s="189"/>
      <c r="E727" s="189"/>
    </row>
    <row r="728">
      <c r="D728" s="189"/>
      <c r="E728" s="189"/>
    </row>
    <row r="729">
      <c r="D729" s="189"/>
      <c r="E729" s="189"/>
    </row>
    <row r="730">
      <c r="D730" s="189"/>
      <c r="E730" s="189"/>
    </row>
    <row r="731">
      <c r="D731" s="189"/>
      <c r="E731" s="189"/>
    </row>
    <row r="732">
      <c r="D732" s="189"/>
      <c r="E732" s="189"/>
    </row>
    <row r="733">
      <c r="D733" s="189"/>
      <c r="E733" s="189"/>
    </row>
    <row r="734">
      <c r="D734" s="189"/>
      <c r="E734" s="189"/>
    </row>
    <row r="735">
      <c r="D735" s="189"/>
      <c r="E735" s="189"/>
    </row>
    <row r="736">
      <c r="D736" s="189"/>
      <c r="E736" s="189"/>
    </row>
    <row r="737">
      <c r="D737" s="189"/>
      <c r="E737" s="189"/>
    </row>
    <row r="738">
      <c r="D738" s="189"/>
      <c r="E738" s="189"/>
    </row>
    <row r="739">
      <c r="D739" s="189"/>
      <c r="E739" s="189"/>
    </row>
    <row r="740">
      <c r="D740" s="189"/>
      <c r="E740" s="189"/>
    </row>
    <row r="741">
      <c r="D741" s="189"/>
      <c r="E741" s="189"/>
    </row>
    <row r="742">
      <c r="D742" s="189"/>
      <c r="E742" s="189"/>
    </row>
    <row r="743">
      <c r="D743" s="189"/>
      <c r="E743" s="189"/>
    </row>
    <row r="744">
      <c r="D744" s="189"/>
      <c r="E744" s="189"/>
    </row>
    <row r="745">
      <c r="D745" s="189"/>
      <c r="E745" s="189"/>
    </row>
    <row r="746">
      <c r="D746" s="189"/>
      <c r="E746" s="189"/>
    </row>
    <row r="747">
      <c r="D747" s="189"/>
      <c r="E747" s="189"/>
    </row>
    <row r="748">
      <c r="D748" s="189"/>
      <c r="E748" s="189"/>
    </row>
    <row r="749">
      <c r="D749" s="189"/>
      <c r="E749" s="189"/>
    </row>
    <row r="750">
      <c r="D750" s="189"/>
      <c r="E750" s="189"/>
    </row>
    <row r="751">
      <c r="D751" s="189"/>
      <c r="E751" s="189"/>
    </row>
    <row r="752">
      <c r="D752" s="189"/>
      <c r="E752" s="189"/>
    </row>
    <row r="753">
      <c r="D753" s="189"/>
      <c r="E753" s="189"/>
    </row>
    <row r="754">
      <c r="D754" s="189"/>
      <c r="E754" s="189"/>
    </row>
    <row r="755">
      <c r="D755" s="189"/>
      <c r="E755" s="189"/>
    </row>
    <row r="756">
      <c r="D756" s="189"/>
      <c r="E756" s="189"/>
    </row>
    <row r="757">
      <c r="D757" s="189"/>
      <c r="E757" s="189"/>
    </row>
    <row r="758">
      <c r="D758" s="189"/>
      <c r="E758" s="189"/>
    </row>
    <row r="759">
      <c r="D759" s="189"/>
      <c r="E759" s="189"/>
    </row>
    <row r="760">
      <c r="D760" s="189"/>
      <c r="E760" s="189"/>
    </row>
    <row r="761">
      <c r="D761" s="189"/>
      <c r="E761" s="189"/>
    </row>
    <row r="762">
      <c r="D762" s="189"/>
      <c r="E762" s="189"/>
    </row>
    <row r="763">
      <c r="D763" s="189"/>
      <c r="E763" s="189"/>
    </row>
    <row r="764">
      <c r="D764" s="189"/>
      <c r="E764" s="189"/>
    </row>
    <row r="765">
      <c r="D765" s="189"/>
      <c r="E765" s="189"/>
    </row>
    <row r="766">
      <c r="D766" s="189"/>
      <c r="E766" s="189"/>
    </row>
    <row r="767">
      <c r="D767" s="189"/>
      <c r="E767" s="189"/>
    </row>
    <row r="768">
      <c r="D768" s="189"/>
      <c r="E768" s="189"/>
    </row>
    <row r="769">
      <c r="D769" s="189"/>
      <c r="E769" s="189"/>
    </row>
    <row r="770">
      <c r="D770" s="189"/>
      <c r="E770" s="189"/>
    </row>
    <row r="771">
      <c r="D771" s="189"/>
      <c r="E771" s="189"/>
    </row>
    <row r="772">
      <c r="D772" s="189"/>
      <c r="E772" s="189"/>
    </row>
    <row r="773">
      <c r="D773" s="189"/>
      <c r="E773" s="189"/>
    </row>
    <row r="774">
      <c r="D774" s="189"/>
      <c r="E774" s="189"/>
    </row>
    <row r="775">
      <c r="D775" s="189"/>
      <c r="E775" s="189"/>
    </row>
    <row r="776">
      <c r="D776" s="189"/>
      <c r="E776" s="189"/>
    </row>
    <row r="777">
      <c r="D777" s="189"/>
      <c r="E777" s="189"/>
    </row>
    <row r="778">
      <c r="D778" s="189"/>
      <c r="E778" s="189"/>
    </row>
    <row r="779">
      <c r="D779" s="189"/>
      <c r="E779" s="189"/>
    </row>
    <row r="780">
      <c r="D780" s="189"/>
      <c r="E780" s="189"/>
    </row>
    <row r="781">
      <c r="D781" s="189"/>
      <c r="E781" s="189"/>
    </row>
    <row r="782">
      <c r="D782" s="189"/>
      <c r="E782" s="189"/>
    </row>
    <row r="783">
      <c r="D783" s="189"/>
      <c r="E783" s="189"/>
    </row>
    <row r="784">
      <c r="D784" s="189"/>
      <c r="E784" s="189"/>
    </row>
    <row r="785">
      <c r="D785" s="189"/>
      <c r="E785" s="189"/>
    </row>
    <row r="786">
      <c r="D786" s="189"/>
      <c r="E786" s="189"/>
    </row>
    <row r="787">
      <c r="D787" s="189"/>
      <c r="E787" s="189"/>
    </row>
    <row r="788">
      <c r="D788" s="189"/>
      <c r="E788" s="189"/>
    </row>
    <row r="789">
      <c r="D789" s="189"/>
      <c r="E789" s="189"/>
    </row>
    <row r="790">
      <c r="D790" s="189"/>
      <c r="E790" s="189"/>
    </row>
    <row r="791">
      <c r="D791" s="189"/>
      <c r="E791" s="189"/>
    </row>
    <row r="792">
      <c r="D792" s="189"/>
      <c r="E792" s="189"/>
    </row>
    <row r="793">
      <c r="D793" s="189"/>
      <c r="E793" s="189"/>
    </row>
    <row r="794">
      <c r="D794" s="189"/>
      <c r="E794" s="189"/>
    </row>
    <row r="795">
      <c r="D795" s="189"/>
      <c r="E795" s="189"/>
    </row>
    <row r="796">
      <c r="D796" s="189"/>
      <c r="E796" s="189"/>
    </row>
    <row r="797">
      <c r="D797" s="189"/>
      <c r="E797" s="189"/>
    </row>
    <row r="798">
      <c r="D798" s="189"/>
      <c r="E798" s="189"/>
    </row>
    <row r="799">
      <c r="D799" s="189"/>
      <c r="E799" s="189"/>
    </row>
    <row r="800">
      <c r="D800" s="189"/>
      <c r="E800" s="189"/>
    </row>
    <row r="801">
      <c r="D801" s="189"/>
      <c r="E801" s="189"/>
    </row>
    <row r="802">
      <c r="D802" s="189"/>
      <c r="E802" s="189"/>
    </row>
    <row r="803">
      <c r="D803" s="189"/>
      <c r="E803" s="189"/>
    </row>
    <row r="804">
      <c r="D804" s="189"/>
      <c r="E804" s="189"/>
    </row>
    <row r="805">
      <c r="D805" s="189"/>
      <c r="E805" s="189"/>
    </row>
    <row r="806">
      <c r="D806" s="189"/>
      <c r="E806" s="189"/>
    </row>
    <row r="807">
      <c r="D807" s="189"/>
      <c r="E807" s="189"/>
    </row>
    <row r="808">
      <c r="D808" s="189"/>
      <c r="E808" s="189"/>
    </row>
    <row r="809">
      <c r="D809" s="189"/>
      <c r="E809" s="189"/>
    </row>
    <row r="810">
      <c r="D810" s="189"/>
      <c r="E810" s="189"/>
    </row>
    <row r="811">
      <c r="D811" s="189"/>
      <c r="E811" s="189"/>
    </row>
    <row r="812">
      <c r="D812" s="189"/>
      <c r="E812" s="189"/>
    </row>
    <row r="813">
      <c r="D813" s="189"/>
      <c r="E813" s="189"/>
    </row>
    <row r="814">
      <c r="D814" s="189"/>
      <c r="E814" s="189"/>
    </row>
    <row r="815">
      <c r="D815" s="189"/>
      <c r="E815" s="189"/>
    </row>
    <row r="816">
      <c r="D816" s="189"/>
      <c r="E816" s="189"/>
    </row>
    <row r="817">
      <c r="D817" s="189"/>
      <c r="E817" s="189"/>
    </row>
    <row r="818">
      <c r="D818" s="189"/>
      <c r="E818" s="189"/>
    </row>
    <row r="819">
      <c r="D819" s="189"/>
      <c r="E819" s="189"/>
    </row>
    <row r="820">
      <c r="D820" s="189"/>
      <c r="E820" s="189"/>
    </row>
    <row r="821">
      <c r="D821" s="189"/>
      <c r="E821" s="189"/>
    </row>
    <row r="822">
      <c r="D822" s="189"/>
      <c r="E822" s="189"/>
    </row>
    <row r="823">
      <c r="D823" s="189"/>
      <c r="E823" s="189"/>
    </row>
    <row r="824">
      <c r="D824" s="189"/>
      <c r="E824" s="189"/>
    </row>
    <row r="825">
      <c r="D825" s="189"/>
      <c r="E825" s="189"/>
    </row>
    <row r="826">
      <c r="D826" s="189"/>
      <c r="E826" s="189"/>
    </row>
    <row r="827">
      <c r="D827" s="189"/>
      <c r="E827" s="189"/>
    </row>
    <row r="828">
      <c r="D828" s="189"/>
      <c r="E828" s="189"/>
    </row>
    <row r="829">
      <c r="D829" s="189"/>
      <c r="E829" s="189"/>
    </row>
    <row r="830">
      <c r="D830" s="189"/>
      <c r="E830" s="189"/>
    </row>
    <row r="831">
      <c r="D831" s="189"/>
      <c r="E831" s="189"/>
    </row>
    <row r="832">
      <c r="D832" s="189"/>
      <c r="E832" s="189"/>
    </row>
    <row r="833">
      <c r="D833" s="189"/>
      <c r="E833" s="189"/>
    </row>
    <row r="834">
      <c r="D834" s="189"/>
      <c r="E834" s="189"/>
    </row>
    <row r="835">
      <c r="D835" s="189"/>
      <c r="E835" s="189"/>
    </row>
    <row r="836">
      <c r="D836" s="189"/>
      <c r="E836" s="189"/>
    </row>
    <row r="837">
      <c r="D837" s="189"/>
      <c r="E837" s="189"/>
    </row>
    <row r="838">
      <c r="D838" s="189"/>
      <c r="E838" s="189"/>
    </row>
    <row r="839">
      <c r="D839" s="189"/>
      <c r="E839" s="189"/>
    </row>
    <row r="840">
      <c r="D840" s="189"/>
      <c r="E840" s="189"/>
    </row>
    <row r="841">
      <c r="D841" s="189"/>
      <c r="E841" s="189"/>
    </row>
    <row r="842">
      <c r="D842" s="189"/>
      <c r="E842" s="189"/>
    </row>
    <row r="843">
      <c r="D843" s="189"/>
      <c r="E843" s="189"/>
    </row>
    <row r="844">
      <c r="D844" s="189"/>
      <c r="E844" s="189"/>
    </row>
    <row r="845">
      <c r="D845" s="189"/>
      <c r="E845" s="189"/>
    </row>
    <row r="846">
      <c r="D846" s="189"/>
      <c r="E846" s="189"/>
    </row>
    <row r="847">
      <c r="D847" s="189"/>
      <c r="E847" s="189"/>
    </row>
    <row r="848">
      <c r="D848" s="189"/>
      <c r="E848" s="189"/>
    </row>
    <row r="849">
      <c r="D849" s="189"/>
      <c r="E849" s="189"/>
    </row>
    <row r="850">
      <c r="D850" s="189"/>
      <c r="E850" s="189"/>
    </row>
    <row r="851">
      <c r="D851" s="189"/>
      <c r="E851" s="189"/>
    </row>
    <row r="852">
      <c r="D852" s="189"/>
      <c r="E852" s="189"/>
    </row>
    <row r="853">
      <c r="D853" s="189"/>
      <c r="E853" s="189"/>
    </row>
    <row r="854">
      <c r="D854" s="189"/>
      <c r="E854" s="189"/>
    </row>
    <row r="855">
      <c r="D855" s="189"/>
      <c r="E855" s="189"/>
    </row>
    <row r="856">
      <c r="D856" s="189"/>
      <c r="E856" s="189"/>
    </row>
    <row r="857">
      <c r="D857" s="189"/>
      <c r="E857" s="189"/>
    </row>
    <row r="858">
      <c r="D858" s="189"/>
      <c r="E858" s="189"/>
    </row>
    <row r="859">
      <c r="D859" s="189"/>
      <c r="E859" s="189"/>
    </row>
    <row r="860">
      <c r="D860" s="189"/>
      <c r="E860" s="189"/>
    </row>
    <row r="861">
      <c r="D861" s="189"/>
      <c r="E861" s="189"/>
    </row>
    <row r="862">
      <c r="D862" s="189"/>
      <c r="E862" s="189"/>
    </row>
    <row r="863">
      <c r="D863" s="189"/>
      <c r="E863" s="189"/>
    </row>
    <row r="864">
      <c r="D864" s="189"/>
      <c r="E864" s="189"/>
    </row>
    <row r="865">
      <c r="D865" s="189"/>
      <c r="E865" s="189"/>
    </row>
    <row r="866">
      <c r="D866" s="189"/>
      <c r="E866" s="189"/>
    </row>
    <row r="867">
      <c r="D867" s="189"/>
      <c r="E867" s="189"/>
    </row>
    <row r="868">
      <c r="D868" s="189"/>
      <c r="E868" s="189"/>
    </row>
    <row r="869">
      <c r="D869" s="189"/>
      <c r="E869" s="189"/>
    </row>
    <row r="870">
      <c r="D870" s="189"/>
      <c r="E870" s="189"/>
    </row>
    <row r="871">
      <c r="D871" s="189"/>
      <c r="E871" s="189"/>
    </row>
    <row r="872">
      <c r="D872" s="189"/>
      <c r="E872" s="189"/>
    </row>
    <row r="873">
      <c r="D873" s="189"/>
      <c r="E873" s="189"/>
    </row>
    <row r="874">
      <c r="D874" s="189"/>
      <c r="E874" s="189"/>
    </row>
    <row r="875">
      <c r="D875" s="189"/>
      <c r="E875" s="189"/>
    </row>
    <row r="876">
      <c r="D876" s="189"/>
      <c r="E876" s="189"/>
    </row>
    <row r="877">
      <c r="D877" s="189"/>
      <c r="E877" s="189"/>
    </row>
    <row r="878">
      <c r="D878" s="189"/>
      <c r="E878" s="189"/>
    </row>
    <row r="879">
      <c r="D879" s="189"/>
      <c r="E879" s="189"/>
    </row>
    <row r="880">
      <c r="D880" s="189"/>
      <c r="E880" s="189"/>
    </row>
    <row r="881">
      <c r="D881" s="189"/>
      <c r="E881" s="189"/>
    </row>
    <row r="882">
      <c r="D882" s="189"/>
      <c r="E882" s="189"/>
    </row>
    <row r="883">
      <c r="D883" s="189"/>
      <c r="E883" s="189"/>
    </row>
    <row r="884">
      <c r="D884" s="189"/>
      <c r="E884" s="189"/>
    </row>
    <row r="885">
      <c r="D885" s="189"/>
      <c r="E885" s="189"/>
    </row>
    <row r="886">
      <c r="D886" s="189"/>
      <c r="E886" s="189"/>
    </row>
    <row r="887">
      <c r="D887" s="189"/>
      <c r="E887" s="189"/>
    </row>
    <row r="888">
      <c r="D888" s="189"/>
      <c r="E888" s="189"/>
    </row>
    <row r="889">
      <c r="D889" s="189"/>
      <c r="E889" s="189"/>
    </row>
    <row r="890">
      <c r="D890" s="189"/>
      <c r="E890" s="189"/>
    </row>
    <row r="891">
      <c r="D891" s="189"/>
      <c r="E891" s="189"/>
    </row>
    <row r="892">
      <c r="D892" s="189"/>
      <c r="E892" s="189"/>
    </row>
    <row r="893">
      <c r="D893" s="189"/>
      <c r="E893" s="189"/>
    </row>
    <row r="894">
      <c r="D894" s="189"/>
      <c r="E894" s="189"/>
    </row>
    <row r="895">
      <c r="D895" s="189"/>
      <c r="E895" s="189"/>
    </row>
    <row r="896">
      <c r="D896" s="189"/>
      <c r="E896" s="189"/>
    </row>
    <row r="897">
      <c r="D897" s="189"/>
      <c r="E897" s="189"/>
    </row>
    <row r="898">
      <c r="D898" s="189"/>
      <c r="E898" s="189"/>
    </row>
    <row r="899">
      <c r="D899" s="189"/>
      <c r="E899" s="189"/>
    </row>
    <row r="900">
      <c r="D900" s="189"/>
      <c r="E900" s="189"/>
    </row>
    <row r="901">
      <c r="D901" s="189"/>
      <c r="E901" s="189"/>
    </row>
    <row r="902">
      <c r="D902" s="189"/>
      <c r="E902" s="189"/>
    </row>
    <row r="903">
      <c r="D903" s="189"/>
      <c r="E903" s="189"/>
    </row>
    <row r="904">
      <c r="D904" s="189"/>
      <c r="E904" s="189"/>
    </row>
    <row r="905">
      <c r="D905" s="189"/>
      <c r="E905" s="189"/>
    </row>
    <row r="906">
      <c r="D906" s="189"/>
      <c r="E906" s="189"/>
    </row>
    <row r="907">
      <c r="D907" s="189"/>
      <c r="E907" s="189"/>
    </row>
    <row r="908">
      <c r="D908" s="189"/>
      <c r="E908" s="189"/>
    </row>
    <row r="909">
      <c r="D909" s="189"/>
      <c r="E909" s="189"/>
    </row>
    <row r="910">
      <c r="D910" s="189"/>
      <c r="E910" s="189"/>
    </row>
    <row r="911">
      <c r="D911" s="189"/>
      <c r="E911" s="189"/>
    </row>
    <row r="912">
      <c r="D912" s="189"/>
      <c r="E912" s="189"/>
    </row>
    <row r="913">
      <c r="D913" s="189"/>
      <c r="E913" s="189"/>
    </row>
    <row r="914">
      <c r="D914" s="189"/>
      <c r="E914" s="189"/>
    </row>
    <row r="915">
      <c r="D915" s="189"/>
      <c r="E915" s="189"/>
    </row>
    <row r="916">
      <c r="D916" s="189"/>
      <c r="E916" s="189"/>
    </row>
    <row r="917">
      <c r="D917" s="189"/>
      <c r="E917" s="189"/>
    </row>
    <row r="918">
      <c r="D918" s="189"/>
      <c r="E918" s="189"/>
    </row>
    <row r="919">
      <c r="D919" s="189"/>
      <c r="E919" s="189"/>
    </row>
    <row r="920">
      <c r="D920" s="189"/>
      <c r="E920" s="189"/>
    </row>
    <row r="921">
      <c r="D921" s="189"/>
      <c r="E921" s="189"/>
    </row>
    <row r="922">
      <c r="D922" s="189"/>
      <c r="E922" s="189"/>
    </row>
    <row r="923">
      <c r="D923" s="189"/>
      <c r="E923" s="189"/>
    </row>
    <row r="924">
      <c r="D924" s="189"/>
      <c r="E924" s="189"/>
    </row>
    <row r="925">
      <c r="D925" s="189"/>
      <c r="E925" s="189"/>
    </row>
    <row r="926">
      <c r="D926" s="189"/>
      <c r="E926" s="189"/>
    </row>
    <row r="927">
      <c r="D927" s="189"/>
      <c r="E927" s="189"/>
    </row>
    <row r="928">
      <c r="D928" s="189"/>
      <c r="E928" s="189"/>
    </row>
    <row r="929">
      <c r="D929" s="189"/>
      <c r="E929" s="189"/>
    </row>
    <row r="930">
      <c r="D930" s="189"/>
      <c r="E930" s="189"/>
    </row>
    <row r="931">
      <c r="D931" s="189"/>
      <c r="E931" s="189"/>
    </row>
    <row r="932">
      <c r="D932" s="189"/>
      <c r="E932" s="189"/>
    </row>
    <row r="933">
      <c r="D933" s="189"/>
      <c r="E933" s="189"/>
    </row>
    <row r="934">
      <c r="D934" s="189"/>
      <c r="E934" s="189"/>
    </row>
    <row r="935">
      <c r="D935" s="189"/>
      <c r="E935" s="189"/>
    </row>
    <row r="936">
      <c r="D936" s="189"/>
      <c r="E936" s="189"/>
    </row>
    <row r="937">
      <c r="D937" s="189"/>
      <c r="E937" s="189"/>
    </row>
    <row r="938">
      <c r="D938" s="189"/>
      <c r="E938" s="189"/>
    </row>
    <row r="939">
      <c r="D939" s="189"/>
      <c r="E939" s="189"/>
    </row>
    <row r="940">
      <c r="D940" s="189"/>
      <c r="E940" s="189"/>
    </row>
    <row r="941">
      <c r="D941" s="189"/>
      <c r="E941" s="189"/>
    </row>
    <row r="942">
      <c r="D942" s="189"/>
      <c r="E942" s="189"/>
    </row>
    <row r="943">
      <c r="D943" s="189"/>
      <c r="E943" s="189"/>
    </row>
    <row r="944">
      <c r="D944" s="189"/>
      <c r="E944" s="189"/>
    </row>
    <row r="945">
      <c r="D945" s="189"/>
      <c r="E945" s="189"/>
    </row>
    <row r="946">
      <c r="D946" s="189"/>
      <c r="E946" s="189"/>
    </row>
    <row r="947">
      <c r="D947" s="189"/>
      <c r="E947" s="189"/>
    </row>
    <row r="948">
      <c r="D948" s="189"/>
      <c r="E948" s="189"/>
    </row>
    <row r="949">
      <c r="D949" s="189"/>
      <c r="E949" s="189"/>
    </row>
    <row r="950">
      <c r="D950" s="189"/>
      <c r="E950" s="189"/>
    </row>
    <row r="951">
      <c r="D951" s="189"/>
      <c r="E951" s="189"/>
    </row>
    <row r="952">
      <c r="D952" s="189"/>
      <c r="E952" s="189"/>
    </row>
    <row r="953">
      <c r="D953" s="189"/>
      <c r="E953" s="189"/>
    </row>
    <row r="954">
      <c r="D954" s="189"/>
      <c r="E954" s="189"/>
    </row>
    <row r="955">
      <c r="D955" s="189"/>
      <c r="E955" s="189"/>
    </row>
    <row r="956">
      <c r="D956" s="189"/>
      <c r="E956" s="189"/>
    </row>
    <row r="957">
      <c r="D957" s="189"/>
      <c r="E957" s="189"/>
    </row>
    <row r="958">
      <c r="D958" s="189"/>
      <c r="E958" s="189"/>
    </row>
    <row r="959">
      <c r="D959" s="189"/>
      <c r="E959" s="189"/>
    </row>
    <row r="960">
      <c r="D960" s="189"/>
      <c r="E960" s="189"/>
    </row>
    <row r="961">
      <c r="D961" s="189"/>
      <c r="E961" s="189"/>
    </row>
    <row r="962">
      <c r="D962" s="189"/>
      <c r="E962" s="189"/>
    </row>
    <row r="963">
      <c r="D963" s="189"/>
      <c r="E963" s="189"/>
    </row>
    <row r="964">
      <c r="D964" s="189"/>
      <c r="E964" s="189"/>
    </row>
    <row r="965">
      <c r="D965" s="189"/>
      <c r="E965" s="189"/>
    </row>
    <row r="966">
      <c r="D966" s="189"/>
      <c r="E966" s="189"/>
    </row>
    <row r="967">
      <c r="D967" s="189"/>
      <c r="E967" s="189"/>
    </row>
    <row r="968">
      <c r="D968" s="189"/>
      <c r="E968" s="189"/>
    </row>
    <row r="969">
      <c r="D969" s="189"/>
      <c r="E969" s="189"/>
    </row>
    <row r="970">
      <c r="D970" s="189"/>
      <c r="E970" s="189"/>
    </row>
    <row r="971">
      <c r="D971" s="189"/>
      <c r="E971" s="189"/>
    </row>
    <row r="972">
      <c r="D972" s="189"/>
      <c r="E972" s="189"/>
    </row>
    <row r="973">
      <c r="D973" s="189"/>
      <c r="E973" s="189"/>
    </row>
    <row r="974">
      <c r="D974" s="189"/>
      <c r="E974" s="189"/>
    </row>
    <row r="975">
      <c r="D975" s="189"/>
      <c r="E975" s="189"/>
    </row>
    <row r="976">
      <c r="D976" s="189"/>
      <c r="E976" s="189"/>
    </row>
    <row r="977">
      <c r="D977" s="189"/>
      <c r="E977" s="189"/>
    </row>
    <row r="978">
      <c r="D978" s="189"/>
      <c r="E978" s="189"/>
    </row>
    <row r="979">
      <c r="D979" s="189"/>
      <c r="E979" s="189"/>
    </row>
    <row r="980">
      <c r="D980" s="189"/>
      <c r="E980" s="189"/>
    </row>
    <row r="981">
      <c r="D981" s="189"/>
      <c r="E981" s="189"/>
    </row>
    <row r="982">
      <c r="D982" s="189"/>
      <c r="E982" s="189"/>
    </row>
    <row r="983">
      <c r="D983" s="189"/>
      <c r="E983" s="189"/>
    </row>
    <row r="984">
      <c r="D984" s="189"/>
      <c r="E984" s="189"/>
    </row>
    <row r="985">
      <c r="D985" s="189"/>
      <c r="E985" s="189"/>
    </row>
    <row r="986">
      <c r="D986" s="189"/>
      <c r="E986" s="189"/>
    </row>
    <row r="987">
      <c r="D987" s="189"/>
      <c r="E987" s="189"/>
    </row>
    <row r="988">
      <c r="D988" s="189"/>
      <c r="E988" s="189"/>
    </row>
    <row r="989">
      <c r="D989" s="189"/>
      <c r="E989" s="189"/>
    </row>
    <row r="990">
      <c r="D990" s="189"/>
      <c r="E990" s="189"/>
    </row>
    <row r="991">
      <c r="D991" s="189"/>
      <c r="E991" s="189"/>
    </row>
    <row r="992">
      <c r="D992" s="189"/>
      <c r="E992" s="189"/>
    </row>
    <row r="993">
      <c r="D993" s="189"/>
      <c r="E993" s="189"/>
    </row>
    <row r="994">
      <c r="D994" s="189"/>
      <c r="E994" s="189"/>
    </row>
    <row r="995">
      <c r="D995" s="189"/>
      <c r="E995" s="189"/>
    </row>
    <row r="996">
      <c r="D996" s="189"/>
      <c r="E996" s="189"/>
    </row>
    <row r="997">
      <c r="D997" s="189"/>
      <c r="E997" s="189"/>
    </row>
    <row r="998">
      <c r="D998" s="189"/>
      <c r="E998" s="189"/>
    </row>
    <row r="999">
      <c r="D999" s="189"/>
      <c r="E999" s="189"/>
    </row>
    <row r="1000">
      <c r="D1000" s="189"/>
      <c r="E1000" s="189"/>
    </row>
    <row r="1001">
      <c r="D1001" s="189"/>
      <c r="E1001" s="189"/>
    </row>
    <row r="1002">
      <c r="D1002" s="189"/>
      <c r="E1002" s="189"/>
    </row>
    <row r="1003">
      <c r="D1003" s="189"/>
      <c r="E1003" s="189"/>
    </row>
    <row r="1004">
      <c r="D1004" s="189"/>
      <c r="E1004" s="189"/>
    </row>
    <row r="1005">
      <c r="D1005" s="189"/>
      <c r="E1005" s="189"/>
    </row>
    <row r="1006">
      <c r="D1006" s="189"/>
      <c r="E1006" s="189"/>
    </row>
    <row r="1007">
      <c r="D1007" s="189"/>
      <c r="E1007" s="189"/>
    </row>
    <row r="1008">
      <c r="D1008" s="189"/>
      <c r="E1008" s="189"/>
    </row>
    <row r="1009">
      <c r="D1009" s="189"/>
      <c r="E1009" s="189"/>
    </row>
    <row r="1010">
      <c r="D1010" s="189"/>
      <c r="E1010" s="189"/>
    </row>
    <row r="1011">
      <c r="D1011" s="189"/>
      <c r="E1011" s="189"/>
    </row>
    <row r="1012">
      <c r="D1012" s="189"/>
      <c r="E1012" s="189"/>
    </row>
    <row r="1013">
      <c r="D1013" s="189"/>
      <c r="E1013" s="189"/>
    </row>
    <row r="1014">
      <c r="D1014" s="189"/>
      <c r="E1014" s="189"/>
    </row>
    <row r="1015">
      <c r="D1015" s="189"/>
      <c r="E1015" s="189"/>
    </row>
    <row r="1016">
      <c r="D1016" s="189"/>
      <c r="E1016" s="189"/>
    </row>
    <row r="1017">
      <c r="D1017" s="189"/>
      <c r="E1017" s="189"/>
    </row>
    <row r="1018">
      <c r="D1018" s="189"/>
      <c r="E1018" s="189"/>
    </row>
    <row r="1019">
      <c r="D1019" s="189"/>
      <c r="E1019" s="189"/>
    </row>
    <row r="1020">
      <c r="D1020" s="189"/>
      <c r="E1020" s="189"/>
    </row>
  </sheetData>
  <dataValidations>
    <dataValidation type="custom" allowBlank="1" showDropDown="1" sqref="A2:A41">
      <formula1>OR(NOT(ISERROR(DATEVALUE(A2))), AND(ISNUMBER(A2), LEFT(CELL("format", A2))="D"))</formula1>
    </dataValidation>
    <dataValidation type="custom" allowBlank="1" showDropDown="1" sqref="G2:H41">
      <formula1>AND(ISNUMBER(G2),(NOT(OR(NOT(ISERROR(DATEVALUE(G2))), AND(ISNUMBER(G2), LEFT(CELL("format", G2))="D")))))</formula1>
    </dataValidation>
    <dataValidation type="list" allowBlank="1" sqref="B2:B41">
      <formula1>"TURBO,JETSTREAM,CESSNA,CARAVAN,CAMION"</formula1>
    </dataValidation>
    <dataValidation type="custom" allowBlank="1" showDropDown="1" sqref="E2:E41">
      <formula1>AND(ISNUMBER(E2),(NOT(OR(NOT(ISERROR(DATEVALUE(E2))), AND(ISNUMBER(E2), LEFT(CELL("format", E2))="D")))))</formula1>
    </dataValidation>
    <dataValidation type="list" allowBlank="1" sqref="I2:I41">
      <formula1>"PAGADO,PENDIENTE"</formula1>
    </dataValidation>
    <dataValidation type="list" allowBlank="1" sqref="C2:C41">
      <formula1>"YV2632,YV2272-2654-2456,YV1186,YV1950,S/N"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32.38"/>
    <col customWidth="1" min="3" max="5" width="22.63"/>
  </cols>
  <sheetData>
    <row r="1" ht="22.5" customHeight="1">
      <c r="A1" s="335" t="s">
        <v>7</v>
      </c>
      <c r="B1" s="335" t="s">
        <v>8</v>
      </c>
      <c r="C1" s="336" t="s">
        <v>249</v>
      </c>
      <c r="D1" s="336" t="s">
        <v>250</v>
      </c>
      <c r="E1" s="337" t="s">
        <v>251</v>
      </c>
      <c r="F1" s="338"/>
      <c r="G1" s="33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22.5" customHeight="1">
      <c r="A2" s="151">
        <v>46025.0</v>
      </c>
      <c r="B2" s="152" t="s">
        <v>252</v>
      </c>
      <c r="C2" s="339">
        <v>48.0</v>
      </c>
      <c r="D2" s="340">
        <v>1.5</v>
      </c>
      <c r="E2" s="341">
        <f t="shared" ref="E2:E9" si="1">D2*C2</f>
        <v>72</v>
      </c>
      <c r="F2" s="338"/>
      <c r="G2" s="33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22.5" customHeight="1">
      <c r="A3" s="151">
        <v>46025.0</v>
      </c>
      <c r="B3" s="152" t="s">
        <v>253</v>
      </c>
      <c r="C3" s="339">
        <v>12.0</v>
      </c>
      <c r="D3" s="340">
        <v>3.5</v>
      </c>
      <c r="E3" s="341">
        <f t="shared" si="1"/>
        <v>42</v>
      </c>
      <c r="F3" s="338"/>
      <c r="G3" s="33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22.5" customHeight="1">
      <c r="A4" s="151">
        <v>46025.0</v>
      </c>
      <c r="B4" s="152" t="s">
        <v>134</v>
      </c>
      <c r="C4" s="339">
        <v>12.0</v>
      </c>
      <c r="D4" s="340">
        <v>4.0</v>
      </c>
      <c r="E4" s="341">
        <f t="shared" si="1"/>
        <v>48</v>
      </c>
      <c r="F4" s="338"/>
      <c r="G4" s="33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22.5" customHeight="1">
      <c r="A5" s="151">
        <v>46025.0</v>
      </c>
      <c r="B5" s="152" t="s">
        <v>254</v>
      </c>
      <c r="C5" s="339">
        <v>35.0</v>
      </c>
      <c r="D5" s="340">
        <v>3.5</v>
      </c>
      <c r="E5" s="341">
        <f t="shared" si="1"/>
        <v>122.5</v>
      </c>
      <c r="F5" s="338"/>
      <c r="G5" s="33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22.5" customHeight="1">
      <c r="A6" s="151">
        <v>46025.0</v>
      </c>
      <c r="B6" s="152" t="s">
        <v>146</v>
      </c>
      <c r="C6" s="339">
        <v>4.0</v>
      </c>
      <c r="D6" s="340">
        <v>8.0</v>
      </c>
      <c r="E6" s="341">
        <f t="shared" si="1"/>
        <v>32</v>
      </c>
      <c r="F6" s="338"/>
      <c r="G6" s="33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22.5" customHeight="1">
      <c r="A7" s="151">
        <v>46025.0</v>
      </c>
      <c r="B7" s="152" t="s">
        <v>255</v>
      </c>
      <c r="C7" s="339">
        <v>8.0</v>
      </c>
      <c r="D7" s="340">
        <v>5.5</v>
      </c>
      <c r="E7" s="341">
        <f t="shared" si="1"/>
        <v>44</v>
      </c>
      <c r="F7" s="338"/>
      <c r="G7" s="33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22.5" customHeight="1">
      <c r="A8" s="151">
        <v>46025.0</v>
      </c>
      <c r="B8" s="152" t="s">
        <v>256</v>
      </c>
      <c r="C8" s="339">
        <v>2.0</v>
      </c>
      <c r="D8" s="340">
        <v>10.0</v>
      </c>
      <c r="E8" s="341">
        <f t="shared" si="1"/>
        <v>20</v>
      </c>
      <c r="F8" s="338"/>
      <c r="G8" s="338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22.5" customHeight="1">
      <c r="A9" s="151">
        <v>46025.0</v>
      </c>
      <c r="B9" s="152" t="s">
        <v>114</v>
      </c>
      <c r="C9" s="339">
        <v>10.0</v>
      </c>
      <c r="D9" s="340">
        <v>3.0</v>
      </c>
      <c r="E9" s="341">
        <f t="shared" si="1"/>
        <v>30</v>
      </c>
      <c r="F9" s="338"/>
      <c r="G9" s="33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22.5" customHeight="1">
      <c r="A10" s="151"/>
      <c r="B10" s="152" t="s">
        <v>14</v>
      </c>
      <c r="C10" s="342"/>
      <c r="D10" s="341"/>
      <c r="E10" s="341">
        <f t="shared" ref="E10:E11" si="2">SUM(E2:E9)</f>
        <v>410.5</v>
      </c>
      <c r="F10" s="338"/>
      <c r="G10" s="33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22.5" customHeight="1">
      <c r="A11" s="151"/>
      <c r="B11" s="152"/>
      <c r="C11" s="342"/>
      <c r="D11" s="341"/>
      <c r="E11" s="341">
        <f t="shared" si="2"/>
        <v>749</v>
      </c>
      <c r="F11" s="338"/>
      <c r="G11" s="33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</sheetData>
  <dataValidations>
    <dataValidation type="custom" allowBlank="1" showDropDown="1" sqref="A2:A11">
      <formula1>OR(NOT(ISERROR(DATEVALUE(A2))), AND(ISNUMBER(A2), LEFT(CELL("format", A2))="D"))</formula1>
    </dataValidation>
    <dataValidation type="custom" allowBlank="1" showDropDown="1" sqref="D2:D11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 ht="22.5" customHeight="1">
      <c r="A1" s="343" t="s">
        <v>7</v>
      </c>
      <c r="B1" s="343" t="s">
        <v>8</v>
      </c>
      <c r="C1" s="336" t="s">
        <v>249</v>
      </c>
      <c r="D1" s="343" t="s">
        <v>15</v>
      </c>
      <c r="E1" s="343" t="s">
        <v>221</v>
      </c>
    </row>
    <row r="2" ht="22.5" customHeight="1">
      <c r="A2" s="151">
        <v>45992.0</v>
      </c>
      <c r="B2" s="152" t="s">
        <v>257</v>
      </c>
      <c r="C2" s="339">
        <v>4.0</v>
      </c>
      <c r="D2" s="344">
        <v>4.8</v>
      </c>
      <c r="E2" s="345"/>
    </row>
    <row r="3" ht="22.5" customHeight="1">
      <c r="A3" s="151">
        <v>45992.0</v>
      </c>
      <c r="B3" s="152" t="s">
        <v>258</v>
      </c>
      <c r="C3" s="339">
        <v>5.0</v>
      </c>
      <c r="D3" s="344">
        <v>0.6</v>
      </c>
      <c r="E3" s="345"/>
    </row>
    <row r="4" ht="22.5" customHeight="1">
      <c r="A4" s="330"/>
      <c r="B4" s="345"/>
      <c r="C4" s="342"/>
      <c r="D4" s="334"/>
      <c r="E4" s="345"/>
    </row>
    <row r="5" ht="22.5" customHeight="1">
      <c r="A5" s="330"/>
      <c r="B5" s="345"/>
      <c r="C5" s="342"/>
      <c r="D5" s="334"/>
      <c r="E5" s="345"/>
    </row>
    <row r="6" ht="22.5" customHeight="1">
      <c r="A6" s="330"/>
      <c r="B6" s="345"/>
      <c r="C6" s="342"/>
      <c r="D6" s="334"/>
      <c r="E6" s="345"/>
    </row>
    <row r="7" ht="22.5" customHeight="1">
      <c r="A7" s="330"/>
      <c r="B7" s="345"/>
      <c r="C7" s="342"/>
      <c r="D7" s="334"/>
      <c r="E7" s="345"/>
    </row>
    <row r="8" ht="22.5" customHeight="1">
      <c r="A8" s="330"/>
      <c r="B8" s="345"/>
      <c r="C8" s="342"/>
      <c r="D8" s="334"/>
      <c r="E8" s="345"/>
    </row>
    <row r="9" ht="22.5" customHeight="1">
      <c r="A9" s="330"/>
      <c r="B9" s="345"/>
      <c r="C9" s="342"/>
      <c r="D9" s="334"/>
      <c r="E9" s="345"/>
    </row>
    <row r="10" ht="22.5" customHeight="1">
      <c r="A10" s="330"/>
      <c r="B10" s="345"/>
      <c r="C10" s="342"/>
      <c r="D10" s="334"/>
      <c r="E10" s="345"/>
    </row>
    <row r="11" ht="22.5" customHeight="1">
      <c r="A11" s="330"/>
      <c r="B11" s="345"/>
      <c r="C11" s="342"/>
      <c r="D11" s="334"/>
      <c r="E11" s="345"/>
    </row>
    <row r="12" ht="22.5" customHeight="1">
      <c r="A12" s="330"/>
      <c r="B12" s="345"/>
      <c r="C12" s="342"/>
      <c r="D12" s="334"/>
      <c r="E12" s="345"/>
    </row>
    <row r="13" ht="22.5" customHeight="1">
      <c r="A13" s="330"/>
      <c r="B13" s="345"/>
      <c r="C13" s="342"/>
      <c r="D13" s="334"/>
      <c r="E13" s="345"/>
    </row>
    <row r="14" ht="22.5" customHeight="1">
      <c r="A14" s="330"/>
      <c r="B14" s="345"/>
      <c r="C14" s="342"/>
      <c r="D14" s="334"/>
      <c r="E14" s="345"/>
    </row>
    <row r="15" ht="22.5" customHeight="1">
      <c r="A15" s="330"/>
      <c r="B15" s="345"/>
      <c r="C15" s="342"/>
      <c r="D15" s="334"/>
      <c r="E15" s="345"/>
    </row>
  </sheetData>
  <dataValidations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D2:D15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75"/>
    <col customWidth="1" min="2" max="2" width="10.13"/>
    <col customWidth="1" min="3" max="3" width="8.0"/>
    <col customWidth="1" min="4" max="4" width="10.88"/>
    <col customWidth="1" min="5" max="5" width="8.0"/>
  </cols>
  <sheetData>
    <row r="1">
      <c r="B1" s="197" t="s">
        <v>74</v>
      </c>
    </row>
    <row r="3">
      <c r="B3" s="346">
        <v>46023.0</v>
      </c>
      <c r="C3" s="347" t="s">
        <v>259</v>
      </c>
      <c r="D3" s="348"/>
      <c r="E3" s="348"/>
      <c r="F3" s="348"/>
    </row>
    <row r="4">
      <c r="B4" s="349" t="s">
        <v>7</v>
      </c>
      <c r="C4" s="349" t="s">
        <v>260</v>
      </c>
      <c r="D4" s="349" t="s">
        <v>261</v>
      </c>
      <c r="E4" s="349" t="s">
        <v>190</v>
      </c>
      <c r="J4" s="234"/>
    </row>
    <row r="5">
      <c r="B5" s="350">
        <f>B3</f>
        <v>46023</v>
      </c>
      <c r="C5" s="351">
        <f>SUMIFS(VENTAS!$H$5:$H1000,VENTAS!$B$5:$B1000,B5)</f>
        <v>377.2488678</v>
      </c>
      <c r="D5" s="351">
        <f>SUMIFS(COMPRAS!$R$5:$R1000,COMPRAS!$B$5:$B1000,B5)</f>
        <v>0</v>
      </c>
      <c r="E5" s="351">
        <f>SUMIFS(COMPRAS!$S$5:$S1000,COMPRAS!$B$5:$B1000,B5)</f>
        <v>0</v>
      </c>
      <c r="I5" s="352" t="s">
        <v>260</v>
      </c>
      <c r="J5" s="351">
        <f>C37</f>
        <v>3066.237395</v>
      </c>
    </row>
    <row r="6">
      <c r="B6" s="350">
        <f t="shared" ref="B6:B35" si="1">B5+1</f>
        <v>46024</v>
      </c>
      <c r="C6" s="351">
        <f>SUMIFS(VENTAS!$H$5:$H1000,VENTAS!$B$5:$B1000,B6)</f>
        <v>361.498703</v>
      </c>
      <c r="D6" s="351">
        <f>SUMIFS(COMPRAS!$R$5:$R1000,COMPRAS!$B$5:$B1000,B6)</f>
        <v>0</v>
      </c>
      <c r="E6" s="351">
        <f>SUMIFS(COMPRAS!$S$5:$S1000,COMPRAS!$B$5:$B1000,B6)</f>
        <v>0</v>
      </c>
      <c r="I6" s="352" t="s">
        <v>261</v>
      </c>
      <c r="J6" s="353">
        <f>D37+E37</f>
        <v>855.0182788</v>
      </c>
    </row>
    <row r="7">
      <c r="B7" s="350">
        <f t="shared" si="1"/>
        <v>46025</v>
      </c>
      <c r="C7" s="351">
        <f>SUMIFS(VENTAS!$H$5:$H1000,VENTAS!$B$5:$B1000,B7)</f>
        <v>556.7499498</v>
      </c>
      <c r="D7" s="351">
        <f>SUMIFS(COMPRAS!$R$5:$R1000,COMPRAS!$B$5:$B1000,B7)</f>
        <v>0</v>
      </c>
      <c r="E7" s="351">
        <f>SUMIFS(COMPRAS!$S$5:$S1000,COMPRAS!$B$5:$B1000,B7)</f>
        <v>0</v>
      </c>
      <c r="I7" s="352" t="s">
        <v>262</v>
      </c>
      <c r="J7" s="196">
        <f>J5-J6</f>
        <v>2211.219116</v>
      </c>
      <c r="K7" s="304">
        <f>J7/J5</f>
        <v>0.7211506584</v>
      </c>
    </row>
    <row r="8">
      <c r="B8" s="350">
        <f t="shared" si="1"/>
        <v>46026</v>
      </c>
      <c r="C8" s="351">
        <f>SUMIFS(VENTAS!$H$5:$H1000,VENTAS!$B$5:$B1000,B8)</f>
        <v>160.7499891</v>
      </c>
      <c r="D8" s="351">
        <f>SUMIFS(COMPRAS!$R$5:$R1000,COMPRAS!$B$5:$B1000,B8)</f>
        <v>0</v>
      </c>
      <c r="E8" s="351">
        <f>SUMIFS(COMPRAS!$S$5:$S1000,COMPRAS!$B$5:$B1000,B8)</f>
        <v>0</v>
      </c>
    </row>
    <row r="9">
      <c r="B9" s="350">
        <f t="shared" si="1"/>
        <v>46027</v>
      </c>
      <c r="C9" s="351">
        <f>SUMIFS(VENTAS!$H$5:$H1000,VENTAS!$B$5:$B1000,B9)</f>
        <v>178.7499569</v>
      </c>
      <c r="D9" s="351">
        <f>SUMIFS(COMPRAS!$R$5:$R1000,COMPRAS!$B$5:$B1000,B9)</f>
        <v>0</v>
      </c>
      <c r="E9" s="351">
        <f>SUMIFS(COMPRAS!$S$5:$S1000,COMPRAS!$B$5:$B1000,B9)</f>
        <v>0</v>
      </c>
    </row>
    <row r="10">
      <c r="B10" s="350">
        <f t="shared" si="1"/>
        <v>46028</v>
      </c>
      <c r="C10" s="351">
        <f>SUMIFS(VENTAS!$H$5:$H1000,VENTAS!$B$5:$B1000,B10)</f>
        <v>152.4979769</v>
      </c>
      <c r="D10" s="351">
        <f>SUMIFS(COMPRAS!$R$5:$R1000,COMPRAS!$B$5:$B1000,B10)</f>
        <v>833.1182788</v>
      </c>
      <c r="E10" s="351">
        <f>SUMIFS(COMPRAS!$S$5:$S1000,COMPRAS!$B$5:$B1000,B10)</f>
        <v>21.9</v>
      </c>
    </row>
    <row r="11">
      <c r="B11" s="350">
        <f t="shared" si="1"/>
        <v>46029</v>
      </c>
      <c r="C11" s="351">
        <f>SUMIFS(VENTAS!$H$5:$H1000,VENTAS!$B$5:$B1000,B11)</f>
        <v>131.4999968</v>
      </c>
      <c r="D11" s="351">
        <f>SUMIFS(COMPRAS!$R$5:$R1000,COMPRAS!$B$5:$B1000,B11)</f>
        <v>0</v>
      </c>
      <c r="E11" s="351">
        <f>SUMIFS(COMPRAS!$S$5:$S1000,COMPRAS!$B$5:$B1000,B11)</f>
        <v>0</v>
      </c>
    </row>
    <row r="12">
      <c r="B12" s="350">
        <f t="shared" si="1"/>
        <v>46030</v>
      </c>
      <c r="C12" s="351">
        <f>SUMIFS(VENTAS!$H$5:$H1000,VENTAS!$B$5:$B1000,B12)</f>
        <v>135.999694</v>
      </c>
      <c r="D12" s="351">
        <f>SUMIFS(COMPRAS!$R$5:$R1000,COMPRAS!$B$5:$B1000,B12)</f>
        <v>0</v>
      </c>
      <c r="E12" s="351">
        <f>SUMIFS(COMPRAS!$S$5:$S1000,COMPRAS!$B$5:$B1000,B12)</f>
        <v>0</v>
      </c>
    </row>
    <row r="13">
      <c r="B13" s="350">
        <f t="shared" si="1"/>
        <v>46031</v>
      </c>
      <c r="C13" s="351">
        <f>SUMIFS(VENTAS!$H$5:$H1000,VENTAS!$B$5:$B1000,B13)</f>
        <v>184.247076</v>
      </c>
      <c r="D13" s="351">
        <f>SUMIFS(COMPRAS!$R$5:$R1000,COMPRAS!$B$5:$B1000,B13)</f>
        <v>0</v>
      </c>
      <c r="E13" s="351">
        <f>SUMIFS(COMPRAS!$S$5:$S1000,COMPRAS!$B$5:$B1000,B13)</f>
        <v>0</v>
      </c>
    </row>
    <row r="14">
      <c r="B14" s="350">
        <f t="shared" si="1"/>
        <v>46032</v>
      </c>
      <c r="C14" s="351">
        <f>SUMIFS(VENTAS!$H$5:$H1000,VENTAS!$B$5:$B1000,B14)</f>
        <v>86.24969973</v>
      </c>
      <c r="D14" s="351">
        <f>SUMIFS(COMPRAS!$R$5:$R1000,COMPRAS!$B$5:$B1000,B14)</f>
        <v>0</v>
      </c>
      <c r="E14" s="351">
        <f>SUMIFS(COMPRAS!$S$5:$S1000,COMPRAS!$B$5:$B1000,B14)</f>
        <v>0</v>
      </c>
    </row>
    <row r="15">
      <c r="B15" s="350">
        <f t="shared" si="1"/>
        <v>46033</v>
      </c>
      <c r="C15" s="351">
        <f>SUMIFS(VENTAS!$H$5:$H1000,VENTAS!$B$5:$B1000,B15)</f>
        <v>173.2497434</v>
      </c>
      <c r="D15" s="351">
        <f>SUMIFS(COMPRAS!$R$5:$R1000,COMPRAS!$B$5:$B1000,B15)</f>
        <v>0</v>
      </c>
      <c r="E15" s="351">
        <f>SUMIFS(COMPRAS!$S$5:$S1000,COMPRAS!$B$5:$B1000,B15)</f>
        <v>0</v>
      </c>
    </row>
    <row r="16">
      <c r="B16" s="350">
        <f t="shared" si="1"/>
        <v>46034</v>
      </c>
      <c r="C16" s="351">
        <f>SUMIFS(VENTAS!$H$5:$H1000,VENTAS!$B$5:$B1000,B16)</f>
        <v>88.996799</v>
      </c>
      <c r="D16" s="351">
        <f>SUMIFS(COMPRAS!$R$5:$R1000,COMPRAS!$B$5:$B1000,B16)</f>
        <v>0</v>
      </c>
      <c r="E16" s="351">
        <f>SUMIFS(COMPRAS!$S$5:$S1000,COMPRAS!$B$5:$B1000,B16)</f>
        <v>0</v>
      </c>
    </row>
    <row r="17">
      <c r="B17" s="350">
        <f t="shared" si="1"/>
        <v>46035</v>
      </c>
      <c r="C17" s="351">
        <f>SUMIFS(VENTAS!$H$5:$H1000,VENTAS!$B$5:$B1000,B17)</f>
        <v>179.999995</v>
      </c>
      <c r="D17" s="351">
        <f>SUMIFS(COMPRAS!$R$5:$R1000,COMPRAS!$B$5:$B1000,B17)</f>
        <v>0</v>
      </c>
      <c r="E17" s="351">
        <f>SUMIFS(COMPRAS!$S$5:$S1000,COMPRAS!$B$5:$B1000,B17)</f>
        <v>0</v>
      </c>
    </row>
    <row r="18">
      <c r="B18" s="350">
        <f t="shared" si="1"/>
        <v>46036</v>
      </c>
      <c r="C18" s="351">
        <f>SUMIFS(VENTAS!$H$5:$H1000,VENTAS!$B$5:$B1000,B18)</f>
        <v>298.4989475</v>
      </c>
      <c r="D18" s="351">
        <f>SUMIFS(COMPRAS!$R$5:$R1000,COMPRAS!$B$5:$B1000,B18)</f>
        <v>0</v>
      </c>
      <c r="E18" s="351">
        <f>SUMIFS(COMPRAS!$S$5:$S1000,COMPRAS!$B$5:$B1000,B18)</f>
        <v>0</v>
      </c>
    </row>
    <row r="19">
      <c r="B19" s="350">
        <f t="shared" si="1"/>
        <v>46037</v>
      </c>
      <c r="C19" s="351">
        <f>SUMIFS(VENTAS!$H$5:$H1000,VENTAS!$B$5:$B1000,B19)</f>
        <v>0</v>
      </c>
      <c r="D19" s="351">
        <f>SUMIFS(COMPRAS!$R$5:$R1000,COMPRAS!$B$5:$B1000,B19)</f>
        <v>0</v>
      </c>
      <c r="E19" s="351">
        <f>SUMIFS(COMPRAS!$S$5:$S1000,COMPRAS!$B$5:$B1000,B19)</f>
        <v>0</v>
      </c>
    </row>
    <row r="20">
      <c r="B20" s="350">
        <f t="shared" si="1"/>
        <v>46038</v>
      </c>
      <c r="C20" s="351">
        <f>SUMIFS(VENTAS!$H$5:$H1000,VENTAS!$B$5:$B1000,B20)</f>
        <v>0</v>
      </c>
      <c r="D20" s="351">
        <f>SUMIFS(COMPRAS!$R$5:$R1000,COMPRAS!$B$5:$B1000,B20)</f>
        <v>0</v>
      </c>
      <c r="E20" s="351">
        <f>SUMIFS(COMPRAS!$S$5:$S1000,COMPRAS!$B$5:$B1000,B20)</f>
        <v>0</v>
      </c>
    </row>
    <row r="21">
      <c r="B21" s="350">
        <f t="shared" si="1"/>
        <v>46039</v>
      </c>
      <c r="C21" s="351">
        <f>SUMIFS(VENTAS!$H$5:$H1000,VENTAS!$B$5:$B1000,B21)</f>
        <v>0</v>
      </c>
      <c r="D21" s="351">
        <f>SUMIFS(COMPRAS!$R$5:$R1000,COMPRAS!$B$5:$B1000,B21)</f>
        <v>0</v>
      </c>
      <c r="E21" s="351">
        <f>SUMIFS(COMPRAS!$S$5:$S1000,COMPRAS!$B$5:$B1000,B21)</f>
        <v>0</v>
      </c>
    </row>
    <row r="22">
      <c r="B22" s="350">
        <f t="shared" si="1"/>
        <v>46040</v>
      </c>
      <c r="C22" s="351">
        <f>SUMIFS(VENTAS!$H$5:$H1000,VENTAS!$B$5:$B1000,B22)</f>
        <v>0</v>
      </c>
      <c r="D22" s="351">
        <f>SUMIFS(COMPRAS!$R$5:$R1000,COMPRAS!$B$5:$B1000,B22)</f>
        <v>0</v>
      </c>
      <c r="E22" s="351">
        <f>SUMIFS(COMPRAS!$S$5:$S1000,COMPRAS!$B$5:$B1000,B22)</f>
        <v>0</v>
      </c>
    </row>
    <row r="23">
      <c r="B23" s="350">
        <f t="shared" si="1"/>
        <v>46041</v>
      </c>
      <c r="C23" s="351">
        <f>SUMIFS(VENTAS!$H$5:$H1000,VENTAS!$B$5:$B1000,B23)</f>
        <v>0</v>
      </c>
      <c r="D23" s="351">
        <f>SUMIFS(COMPRAS!$R$5:$R1000,COMPRAS!$B$5:$B1000,B23)</f>
        <v>0</v>
      </c>
      <c r="E23" s="351">
        <f>SUMIFS(COMPRAS!$S$5:$S1000,COMPRAS!$B$5:$B1000,B23)</f>
        <v>0</v>
      </c>
    </row>
    <row r="24">
      <c r="B24" s="350">
        <f t="shared" si="1"/>
        <v>46042</v>
      </c>
      <c r="C24" s="351">
        <f>SUMIFS(VENTAS!$H$5:$H1000,VENTAS!$B$5:$B1000,B24)</f>
        <v>0</v>
      </c>
      <c r="D24" s="351">
        <f>SUMIFS(COMPRAS!$R$5:$R1000,COMPRAS!$B$5:$B1000,B24)</f>
        <v>0</v>
      </c>
      <c r="E24" s="351">
        <f>SUMIFS(COMPRAS!$S$5:$S1000,COMPRAS!$B$5:$B1000,B24)</f>
        <v>0</v>
      </c>
    </row>
    <row r="25">
      <c r="B25" s="350">
        <f t="shared" si="1"/>
        <v>46043</v>
      </c>
      <c r="C25" s="351">
        <f>SUMIFS(VENTAS!$H$5:$H1000,VENTAS!$B$5:$B1000,B25)</f>
        <v>0</v>
      </c>
      <c r="D25" s="351">
        <f>SUMIFS(COMPRAS!$R$5:$R1000,COMPRAS!$B$5:$B1000,B25)</f>
        <v>0</v>
      </c>
      <c r="E25" s="351">
        <f>SUMIFS(COMPRAS!$S$5:$S1000,COMPRAS!$B$5:$B1000,B25)</f>
        <v>0</v>
      </c>
    </row>
    <row r="26">
      <c r="B26" s="350">
        <f t="shared" si="1"/>
        <v>46044</v>
      </c>
      <c r="C26" s="351">
        <f>SUMIFS(VENTAS!$H$5:$H1000,VENTAS!$B$5:$B1000,B26)</f>
        <v>0</v>
      </c>
      <c r="D26" s="351">
        <f>SUMIFS(COMPRAS!$R$5:$R1000,COMPRAS!$B$5:$B1000,B26)</f>
        <v>0</v>
      </c>
      <c r="E26" s="351">
        <f>SUMIFS(COMPRAS!$S$5:$S1000,COMPRAS!$B$5:$B1000,B26)</f>
        <v>0</v>
      </c>
    </row>
    <row r="27">
      <c r="B27" s="350">
        <f t="shared" si="1"/>
        <v>46045</v>
      </c>
      <c r="C27" s="351">
        <f>SUMIFS(VENTAS!$H$5:$H1000,VENTAS!$B$5:$B1000,B27)</f>
        <v>0</v>
      </c>
      <c r="D27" s="351">
        <f>SUMIFS(COMPRAS!$R$5:$R1000,COMPRAS!$B$5:$B1000,B27)</f>
        <v>0</v>
      </c>
      <c r="E27" s="351">
        <f>SUMIFS(COMPRAS!$S$5:$S1000,COMPRAS!$B$5:$B1000,B27)</f>
        <v>0</v>
      </c>
    </row>
    <row r="28">
      <c r="B28" s="350">
        <f t="shared" si="1"/>
        <v>46046</v>
      </c>
      <c r="C28" s="351">
        <f>SUMIFS(VENTAS!$H$5:$H1000,VENTAS!$B$5:$B1000,B28)</f>
        <v>0</v>
      </c>
      <c r="D28" s="351">
        <f>SUMIFS(COMPRAS!$R$5:$R1000,COMPRAS!$B$5:$B1000,B28)</f>
        <v>0</v>
      </c>
      <c r="E28" s="351">
        <f>SUMIFS(COMPRAS!$S$5:$S1000,COMPRAS!$B$5:$B1000,B28)</f>
        <v>0</v>
      </c>
    </row>
    <row r="29">
      <c r="B29" s="350">
        <f t="shared" si="1"/>
        <v>46047</v>
      </c>
      <c r="C29" s="351">
        <f>SUMIFS(VENTAS!$H$5:$H1000,VENTAS!$B$5:$B1000,B29)</f>
        <v>0</v>
      </c>
      <c r="D29" s="351">
        <f>SUMIFS(COMPRAS!$R$5:$R1000,COMPRAS!$B$5:$B1000,B29)</f>
        <v>0</v>
      </c>
      <c r="E29" s="351">
        <f>SUMIFS(COMPRAS!$S$5:$S1000,COMPRAS!$B$5:$B1000,B29)</f>
        <v>0</v>
      </c>
    </row>
    <row r="30">
      <c r="B30" s="350">
        <f t="shared" si="1"/>
        <v>46048</v>
      </c>
      <c r="C30" s="351">
        <f>SUMIFS(VENTAS!$H$5:$H1000,VENTAS!$B$5:$B1000,B30)</f>
        <v>0</v>
      </c>
      <c r="D30" s="351">
        <f>SUMIFS(COMPRAS!$R$5:$R1000,COMPRAS!$B$5:$B1000,B30)</f>
        <v>0</v>
      </c>
      <c r="E30" s="351">
        <f>SUMIFS(COMPRAS!$S$5:$S1000,COMPRAS!$B$5:$B1000,B30)</f>
        <v>0</v>
      </c>
    </row>
    <row r="31">
      <c r="B31" s="350">
        <f t="shared" si="1"/>
        <v>46049</v>
      </c>
      <c r="C31" s="351">
        <f>SUMIFS(VENTAS!$H$5:$H1000,VENTAS!$B$5:$B1000,B31)</f>
        <v>0</v>
      </c>
      <c r="D31" s="351">
        <f>SUMIFS(COMPRAS!$R$5:$R1000,COMPRAS!$B$5:$B1000,B31)</f>
        <v>0</v>
      </c>
      <c r="E31" s="351">
        <f>SUMIFS(COMPRAS!$S$5:$S1000,COMPRAS!$B$5:$B1000,B31)</f>
        <v>0</v>
      </c>
    </row>
    <row r="32">
      <c r="B32" s="350">
        <f t="shared" si="1"/>
        <v>46050</v>
      </c>
      <c r="C32" s="351">
        <f>SUMIFS(VENTAS!$H$5:$H1000,VENTAS!$B$5:$B1000,B32)</f>
        <v>0</v>
      </c>
      <c r="D32" s="351">
        <f>SUMIFS(COMPRAS!$R$5:$R1000,COMPRAS!$B$5:$B1000,B32)</f>
        <v>0</v>
      </c>
      <c r="E32" s="351">
        <f>SUMIFS(COMPRAS!$S$5:$S1000,COMPRAS!$B$5:$B1000,B32)</f>
        <v>0</v>
      </c>
    </row>
    <row r="33">
      <c r="B33" s="350">
        <f t="shared" si="1"/>
        <v>46051</v>
      </c>
      <c r="C33" s="351">
        <f>SUMIFS(VENTAS!$H$5:$H1000,VENTAS!$B$5:$B1000,B33)</f>
        <v>0</v>
      </c>
      <c r="D33" s="351">
        <f>SUMIFS(COMPRAS!$R$5:$R1000,COMPRAS!$B$5:$B1000,B33)</f>
        <v>0</v>
      </c>
      <c r="E33" s="351">
        <f>SUMIFS(COMPRAS!$S$5:$S1000,COMPRAS!$B$5:$B1000,B33)</f>
        <v>0</v>
      </c>
    </row>
    <row r="34">
      <c r="B34" s="350">
        <f t="shared" si="1"/>
        <v>46052</v>
      </c>
      <c r="C34" s="351">
        <f>SUMIFS(VENTAS!$H$5:$H1000,VENTAS!$B$5:$B1000,B34)</f>
        <v>0</v>
      </c>
      <c r="D34" s="351">
        <f>SUMIFS(COMPRAS!$R$5:$R1000,COMPRAS!$B$5:$B1000,B34)</f>
        <v>0</v>
      </c>
      <c r="E34" s="351">
        <f>SUMIFS(COMPRAS!$S$5:$S1000,COMPRAS!$B$5:$B1000,B34)</f>
        <v>0</v>
      </c>
    </row>
    <row r="35">
      <c r="B35" s="350">
        <f t="shared" si="1"/>
        <v>46053</v>
      </c>
      <c r="C35" s="351">
        <f>SUMIFS(VENTAS!$H$5:$H1000,VENTAS!$B$5:$B1000,B35)</f>
        <v>0</v>
      </c>
      <c r="D35" s="351">
        <f>SUMIFS(COMPRAS!$R$5:$R1000,COMPRAS!$B$5:$B1000,B35)</f>
        <v>0</v>
      </c>
      <c r="E35" s="351">
        <f>SUMIFS(COMPRAS!$S$5:$S1000,COMPRAS!$B$5:$B1000,B35)</f>
        <v>0</v>
      </c>
    </row>
    <row r="37">
      <c r="B37" s="354" t="s">
        <v>24</v>
      </c>
      <c r="C37" s="355">
        <f t="shared" ref="C37:E37" si="2">SUM(C5:C35)</f>
        <v>3066.237395</v>
      </c>
      <c r="D37" s="355">
        <f t="shared" si="2"/>
        <v>833.1182788</v>
      </c>
      <c r="E37" s="355">
        <f t="shared" si="2"/>
        <v>21.9</v>
      </c>
    </row>
  </sheetData>
  <dataValidations>
    <dataValidation type="custom" allowBlank="1" showDropDown="1" showErrorMessage="1" sqref="B3">
      <formula1>OR(NOT(ISERROR(DATEVALUE(B3))), AND(ISNUMBER(B3), LEFT(CELL("format", B3))="D"))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4" max="4" width="35.25"/>
    <col customWidth="1" min="5" max="5" width="9.75"/>
    <col customWidth="1" min="6" max="6" width="8.88"/>
    <col customWidth="1" min="8" max="8" width="36.25"/>
    <col customWidth="1" min="10" max="10" width="17.88"/>
  </cols>
  <sheetData>
    <row r="1">
      <c r="A1" s="103" t="s">
        <v>263</v>
      </c>
    </row>
    <row r="5" ht="22.5" customHeight="1">
      <c r="C5" s="356" t="s">
        <v>202</v>
      </c>
      <c r="D5" s="356" t="s">
        <v>264</v>
      </c>
      <c r="E5" s="356" t="s">
        <v>184</v>
      </c>
      <c r="F5" s="356" t="s">
        <v>265</v>
      </c>
      <c r="H5" s="357" t="s">
        <v>41</v>
      </c>
      <c r="J5" s="357" t="s">
        <v>266</v>
      </c>
    </row>
    <row r="6" ht="22.5" customHeight="1">
      <c r="C6" s="176" t="s">
        <v>267</v>
      </c>
      <c r="D6" s="176" t="s">
        <v>268</v>
      </c>
      <c r="E6" s="176"/>
      <c r="F6" s="176">
        <v>1.0</v>
      </c>
      <c r="H6" s="176" t="s">
        <v>269</v>
      </c>
      <c r="J6" s="176" t="s">
        <v>89</v>
      </c>
    </row>
    <row r="7" ht="22.5" customHeight="1">
      <c r="C7" s="176" t="s">
        <v>270</v>
      </c>
      <c r="D7" s="176" t="s">
        <v>271</v>
      </c>
      <c r="E7" s="176"/>
      <c r="F7" s="176">
        <v>1.0</v>
      </c>
      <c r="H7" s="176" t="s">
        <v>272</v>
      </c>
      <c r="J7" s="176" t="s">
        <v>144</v>
      </c>
    </row>
    <row r="8" ht="22.5" customHeight="1">
      <c r="C8" s="176" t="s">
        <v>273</v>
      </c>
      <c r="D8" s="176" t="s">
        <v>274</v>
      </c>
      <c r="E8" s="176"/>
      <c r="F8" s="176">
        <v>1.0</v>
      </c>
      <c r="H8" s="176" t="s">
        <v>275</v>
      </c>
      <c r="J8" s="176" t="s">
        <v>276</v>
      </c>
    </row>
    <row r="9" ht="22.5" customHeight="1">
      <c r="C9" s="176" t="s">
        <v>277</v>
      </c>
      <c r="D9" s="176" t="s">
        <v>116</v>
      </c>
      <c r="E9" s="176"/>
      <c r="F9" s="176">
        <v>1.0</v>
      </c>
      <c r="H9" s="176" t="s">
        <v>278</v>
      </c>
      <c r="J9" s="176" t="s">
        <v>279</v>
      </c>
    </row>
    <row r="10" ht="22.5" customHeight="1">
      <c r="C10" s="176" t="s">
        <v>280</v>
      </c>
      <c r="D10" s="176" t="s">
        <v>281</v>
      </c>
      <c r="E10" s="176"/>
      <c r="F10" s="176">
        <v>1.0</v>
      </c>
      <c r="H10" s="176" t="s">
        <v>282</v>
      </c>
      <c r="J10" s="176" t="s">
        <v>60</v>
      </c>
    </row>
    <row r="11" ht="22.5" customHeight="1">
      <c r="C11" s="176" t="s">
        <v>283</v>
      </c>
      <c r="D11" s="176" t="s">
        <v>284</v>
      </c>
      <c r="E11" s="176"/>
      <c r="F11" s="176">
        <v>1.0</v>
      </c>
      <c r="H11" s="176" t="s">
        <v>285</v>
      </c>
      <c r="J11" s="176" t="s">
        <v>286</v>
      </c>
    </row>
    <row r="12" ht="22.5" customHeight="1">
      <c r="C12" s="176" t="s">
        <v>287</v>
      </c>
      <c r="D12" s="176" t="s">
        <v>123</v>
      </c>
      <c r="E12" s="176"/>
      <c r="F12" s="176">
        <v>1.0</v>
      </c>
      <c r="H12" s="176" t="s">
        <v>288</v>
      </c>
      <c r="J12" s="176" t="s">
        <v>289</v>
      </c>
    </row>
    <row r="13" ht="22.5" customHeight="1">
      <c r="C13" s="358" t="s">
        <v>290</v>
      </c>
      <c r="D13" s="176" t="s">
        <v>176</v>
      </c>
      <c r="E13" s="183"/>
      <c r="F13" s="176">
        <v>1.0</v>
      </c>
      <c r="H13" s="176" t="s">
        <v>291</v>
      </c>
      <c r="J13" s="176" t="s">
        <v>292</v>
      </c>
    </row>
    <row r="14" ht="22.5" customHeight="1">
      <c r="C14" s="176" t="s">
        <v>293</v>
      </c>
      <c r="D14" s="176" t="s">
        <v>294</v>
      </c>
      <c r="E14" s="176"/>
      <c r="F14" s="176">
        <v>1.0</v>
      </c>
      <c r="H14" s="176" t="s">
        <v>295</v>
      </c>
      <c r="J14" s="176" t="s">
        <v>296</v>
      </c>
    </row>
    <row r="15" ht="22.5" customHeight="1">
      <c r="C15" s="358" t="s">
        <v>297</v>
      </c>
      <c r="D15" s="176" t="s">
        <v>128</v>
      </c>
      <c r="E15" s="183"/>
      <c r="F15" s="176">
        <v>1.0</v>
      </c>
      <c r="H15" s="176" t="s">
        <v>298</v>
      </c>
      <c r="J15" s="176" t="s">
        <v>299</v>
      </c>
    </row>
    <row r="16" ht="22.5" customHeight="1">
      <c r="C16" s="176" t="s">
        <v>300</v>
      </c>
      <c r="D16" s="176" t="s">
        <v>301</v>
      </c>
      <c r="E16" s="176"/>
      <c r="F16" s="176">
        <v>1.0</v>
      </c>
      <c r="H16" s="176" t="s">
        <v>302</v>
      </c>
    </row>
    <row r="17" ht="22.5" customHeight="1">
      <c r="C17" s="176" t="s">
        <v>303</v>
      </c>
      <c r="D17" s="176" t="s">
        <v>167</v>
      </c>
      <c r="E17" s="176"/>
      <c r="F17" s="176">
        <v>1.0</v>
      </c>
      <c r="H17" s="359" t="s">
        <v>304</v>
      </c>
    </row>
    <row r="18" ht="22.5" customHeight="1">
      <c r="C18" s="176" t="s">
        <v>305</v>
      </c>
      <c r="D18" s="176" t="s">
        <v>306</v>
      </c>
      <c r="E18" s="176"/>
      <c r="F18" s="176">
        <v>1.0</v>
      </c>
      <c r="H18" s="176" t="s">
        <v>279</v>
      </c>
    </row>
    <row r="19" ht="22.5" customHeight="1">
      <c r="C19" s="176" t="s">
        <v>307</v>
      </c>
      <c r="D19" s="176" t="s">
        <v>308</v>
      </c>
      <c r="E19" s="176"/>
      <c r="F19" s="176">
        <v>1.0</v>
      </c>
      <c r="H19" s="176" t="s">
        <v>309</v>
      </c>
    </row>
    <row r="20" ht="22.5" customHeight="1">
      <c r="C20" s="176" t="s">
        <v>310</v>
      </c>
      <c r="D20" s="176" t="s">
        <v>311</v>
      </c>
      <c r="E20" s="176"/>
      <c r="F20" s="176">
        <v>1.0</v>
      </c>
      <c r="H20" s="176" t="s">
        <v>183</v>
      </c>
    </row>
    <row r="21" ht="22.5" customHeight="1">
      <c r="C21" s="176" t="s">
        <v>312</v>
      </c>
      <c r="D21" s="176" t="s">
        <v>313</v>
      </c>
      <c r="E21" s="176"/>
      <c r="F21" s="176">
        <v>1.0</v>
      </c>
      <c r="H21" s="176" t="s">
        <v>195</v>
      </c>
    </row>
    <row r="22" ht="22.5" customHeight="1">
      <c r="C22" s="358" t="s">
        <v>314</v>
      </c>
      <c r="D22" s="176" t="s">
        <v>172</v>
      </c>
      <c r="E22" s="183"/>
      <c r="F22" s="176">
        <v>1.0</v>
      </c>
      <c r="H22" s="176" t="s">
        <v>315</v>
      </c>
    </row>
    <row r="23" ht="22.5" customHeight="1">
      <c r="C23" s="176" t="s">
        <v>316</v>
      </c>
      <c r="D23" s="176" t="s">
        <v>317</v>
      </c>
      <c r="E23" s="176"/>
      <c r="F23" s="176">
        <v>1.0</v>
      </c>
      <c r="H23" s="176" t="s">
        <v>318</v>
      </c>
    </row>
    <row r="24" ht="22.5" customHeight="1">
      <c r="C24" s="176" t="s">
        <v>319</v>
      </c>
      <c r="D24" s="176" t="s">
        <v>320</v>
      </c>
      <c r="E24" s="176"/>
      <c r="F24" s="176">
        <v>1.0</v>
      </c>
      <c r="H24" s="176" t="s">
        <v>321</v>
      </c>
    </row>
    <row r="25" ht="22.5" customHeight="1">
      <c r="C25" s="176" t="s">
        <v>322</v>
      </c>
      <c r="D25" s="176" t="s">
        <v>323</v>
      </c>
      <c r="E25" s="176"/>
      <c r="F25" s="176">
        <v>1.0</v>
      </c>
      <c r="H25" s="176" t="s">
        <v>144</v>
      </c>
    </row>
    <row r="26" ht="22.5" customHeight="1">
      <c r="C26" s="176" t="s">
        <v>324</v>
      </c>
      <c r="D26" s="176" t="s">
        <v>325</v>
      </c>
      <c r="E26" s="176"/>
      <c r="F26" s="176">
        <v>1.0</v>
      </c>
      <c r="H26" s="176" t="s">
        <v>326</v>
      </c>
    </row>
    <row r="27" ht="22.5" customHeight="1">
      <c r="C27" s="176" t="s">
        <v>327</v>
      </c>
      <c r="D27" s="176" t="s">
        <v>328</v>
      </c>
      <c r="E27" s="176"/>
      <c r="F27" s="176">
        <v>1.0</v>
      </c>
      <c r="H27" s="176" t="s">
        <v>329</v>
      </c>
    </row>
    <row r="28" ht="22.5" customHeight="1">
      <c r="C28" s="176" t="s">
        <v>330</v>
      </c>
      <c r="D28" s="176" t="s">
        <v>331</v>
      </c>
      <c r="E28" s="176"/>
      <c r="F28" s="176">
        <v>1.0</v>
      </c>
      <c r="H28" s="176" t="s">
        <v>332</v>
      </c>
    </row>
    <row r="29" ht="22.5" customHeight="1">
      <c r="C29" s="176" t="s">
        <v>333</v>
      </c>
      <c r="D29" s="176" t="s">
        <v>130</v>
      </c>
      <c r="E29" s="176"/>
      <c r="F29" s="176">
        <v>1.0</v>
      </c>
      <c r="H29" s="176" t="s">
        <v>334</v>
      </c>
    </row>
    <row r="30" ht="22.5" customHeight="1">
      <c r="C30" s="176" t="s">
        <v>335</v>
      </c>
      <c r="D30" s="176" t="s">
        <v>336</v>
      </c>
      <c r="E30" s="176"/>
      <c r="F30" s="176">
        <v>1.0</v>
      </c>
      <c r="H30" s="176" t="s">
        <v>337</v>
      </c>
    </row>
    <row r="31" ht="22.5" customHeight="1">
      <c r="C31" s="358" t="s">
        <v>338</v>
      </c>
      <c r="D31" s="176" t="s">
        <v>339</v>
      </c>
      <c r="E31" s="183"/>
      <c r="F31" s="176">
        <v>1.0</v>
      </c>
      <c r="H31" s="176" t="s">
        <v>340</v>
      </c>
    </row>
    <row r="32" ht="22.5" customHeight="1">
      <c r="C32" s="176" t="s">
        <v>341</v>
      </c>
      <c r="D32" s="176" t="s">
        <v>342</v>
      </c>
      <c r="E32" s="176"/>
      <c r="F32" s="176">
        <v>1.0</v>
      </c>
      <c r="H32" s="176" t="s">
        <v>343</v>
      </c>
    </row>
    <row r="33" ht="22.5" customHeight="1">
      <c r="C33" s="176" t="s">
        <v>344</v>
      </c>
      <c r="D33" s="176" t="s">
        <v>345</v>
      </c>
      <c r="E33" s="176"/>
      <c r="F33" s="176">
        <v>1.0</v>
      </c>
      <c r="H33" s="176" t="s">
        <v>346</v>
      </c>
    </row>
    <row r="34" ht="22.5" customHeight="1">
      <c r="C34" s="176" t="s">
        <v>347</v>
      </c>
      <c r="D34" s="176" t="s">
        <v>99</v>
      </c>
      <c r="E34" s="176"/>
      <c r="F34" s="176"/>
      <c r="H34" s="176" t="s">
        <v>348</v>
      </c>
    </row>
    <row r="35" ht="22.5" customHeight="1">
      <c r="C35" s="176" t="s">
        <v>349</v>
      </c>
      <c r="D35" s="176" t="s">
        <v>350</v>
      </c>
      <c r="E35" s="176"/>
      <c r="F35" s="176">
        <v>1.0</v>
      </c>
      <c r="H35" s="176" t="s">
        <v>196</v>
      </c>
    </row>
    <row r="36" ht="22.5" customHeight="1">
      <c r="C36" s="358" t="s">
        <v>351</v>
      </c>
      <c r="D36" s="176" t="s">
        <v>352</v>
      </c>
      <c r="E36" s="183"/>
      <c r="F36" s="176">
        <v>1.0</v>
      </c>
      <c r="H36" s="176" t="s">
        <v>353</v>
      </c>
    </row>
    <row r="37" ht="22.5" customHeight="1">
      <c r="C37" s="176" t="s">
        <v>354</v>
      </c>
      <c r="D37" s="176" t="s">
        <v>355</v>
      </c>
      <c r="E37" s="176"/>
      <c r="F37" s="176">
        <v>1.0</v>
      </c>
      <c r="H37" s="176" t="s">
        <v>356</v>
      </c>
    </row>
    <row r="38" ht="22.5" customHeight="1">
      <c r="C38" s="176" t="s">
        <v>357</v>
      </c>
      <c r="D38" s="176" t="s">
        <v>155</v>
      </c>
      <c r="E38" s="176"/>
      <c r="F38" s="176">
        <v>1.0</v>
      </c>
      <c r="H38" s="176" t="s">
        <v>358</v>
      </c>
    </row>
    <row r="39" ht="22.5" customHeight="1">
      <c r="C39" s="176" t="s">
        <v>359</v>
      </c>
      <c r="D39" s="176" t="s">
        <v>152</v>
      </c>
      <c r="E39" s="176"/>
      <c r="F39" s="176">
        <v>1.0</v>
      </c>
      <c r="H39" s="176" t="s">
        <v>360</v>
      </c>
    </row>
    <row r="40" ht="22.5" customHeight="1">
      <c r="C40" s="176" t="s">
        <v>361</v>
      </c>
      <c r="D40" s="176" t="s">
        <v>362</v>
      </c>
      <c r="E40" s="176"/>
      <c r="F40" s="176">
        <v>1.0</v>
      </c>
      <c r="H40" s="176" t="s">
        <v>363</v>
      </c>
    </row>
    <row r="41" ht="22.5" customHeight="1">
      <c r="C41" s="176" t="s">
        <v>364</v>
      </c>
      <c r="D41" s="176" t="s">
        <v>365</v>
      </c>
      <c r="E41" s="176"/>
      <c r="F41" s="176">
        <v>1.0</v>
      </c>
      <c r="H41" s="176" t="s">
        <v>366</v>
      </c>
    </row>
    <row r="42" ht="22.5" customHeight="1">
      <c r="C42" s="176" t="s">
        <v>367</v>
      </c>
      <c r="D42" s="176" t="s">
        <v>368</v>
      </c>
      <c r="E42" s="176"/>
      <c r="F42" s="176">
        <v>1.0</v>
      </c>
    </row>
    <row r="43" ht="22.5" customHeight="1">
      <c r="C43" s="176" t="s">
        <v>369</v>
      </c>
      <c r="D43" s="176" t="s">
        <v>141</v>
      </c>
      <c r="E43" s="176"/>
      <c r="F43" s="176">
        <v>1.0</v>
      </c>
    </row>
    <row r="44" ht="22.5" customHeight="1">
      <c r="C44" s="176" t="s">
        <v>370</v>
      </c>
      <c r="D44" s="176" t="s">
        <v>371</v>
      </c>
      <c r="E44" s="176"/>
      <c r="F44" s="176">
        <v>1.0</v>
      </c>
    </row>
    <row r="45" ht="22.5" customHeight="1">
      <c r="C45" s="176" t="s">
        <v>372</v>
      </c>
      <c r="D45" s="176" t="s">
        <v>373</v>
      </c>
      <c r="E45" s="176"/>
      <c r="F45" s="176">
        <v>1.0</v>
      </c>
    </row>
    <row r="46" ht="22.5" customHeight="1">
      <c r="C46" s="176" t="s">
        <v>374</v>
      </c>
      <c r="D46" s="176" t="s">
        <v>90</v>
      </c>
      <c r="E46" s="176"/>
      <c r="F46" s="176">
        <v>1.0</v>
      </c>
    </row>
    <row r="47" ht="22.5" customHeight="1">
      <c r="C47" s="176" t="s">
        <v>375</v>
      </c>
      <c r="D47" s="176" t="s">
        <v>376</v>
      </c>
      <c r="E47" s="176"/>
      <c r="F47" s="176"/>
    </row>
    <row r="48" ht="22.5" customHeight="1">
      <c r="C48" s="176" t="s">
        <v>377</v>
      </c>
      <c r="D48" s="176" t="s">
        <v>94</v>
      </c>
      <c r="E48" s="176"/>
      <c r="F48" s="176">
        <v>1.0</v>
      </c>
    </row>
    <row r="49" ht="22.5" customHeight="1">
      <c r="C49" s="176" t="s">
        <v>378</v>
      </c>
      <c r="D49" s="176" t="s">
        <v>154</v>
      </c>
      <c r="E49" s="176"/>
      <c r="F49" s="176"/>
    </row>
    <row r="50" ht="22.5" customHeight="1">
      <c r="C50" s="176" t="s">
        <v>379</v>
      </c>
      <c r="D50" s="176" t="s">
        <v>380</v>
      </c>
      <c r="E50" s="176"/>
      <c r="F50" s="176"/>
    </row>
    <row r="51" ht="22.5" customHeight="1">
      <c r="C51" s="176" t="s">
        <v>381</v>
      </c>
      <c r="D51" s="176" t="s">
        <v>382</v>
      </c>
      <c r="E51" s="176"/>
      <c r="F51" s="176"/>
    </row>
    <row r="52" ht="22.5" customHeight="1">
      <c r="C52" s="176" t="s">
        <v>383</v>
      </c>
      <c r="D52" s="176" t="s">
        <v>384</v>
      </c>
      <c r="E52" s="176"/>
      <c r="F52" s="176"/>
    </row>
    <row r="53" ht="22.5" customHeight="1">
      <c r="C53" s="176" t="s">
        <v>385</v>
      </c>
      <c r="D53" s="176" t="s">
        <v>132</v>
      </c>
      <c r="E53" s="176"/>
      <c r="F53" s="176">
        <v>1.0</v>
      </c>
    </row>
    <row r="54" ht="22.5" customHeight="1">
      <c r="C54" s="176" t="s">
        <v>386</v>
      </c>
      <c r="D54" s="176" t="s">
        <v>387</v>
      </c>
      <c r="E54" s="176"/>
      <c r="F54" s="176"/>
    </row>
    <row r="55" ht="22.5" customHeight="1">
      <c r="C55" s="176" t="s">
        <v>388</v>
      </c>
      <c r="D55" s="176" t="s">
        <v>389</v>
      </c>
      <c r="E55" s="176"/>
      <c r="F55" s="176">
        <v>1.0</v>
      </c>
    </row>
    <row r="56" ht="22.5" customHeight="1">
      <c r="C56" s="176" t="s">
        <v>390</v>
      </c>
      <c r="D56" s="176" t="s">
        <v>391</v>
      </c>
      <c r="E56" s="176"/>
      <c r="F56" s="176"/>
    </row>
    <row r="57" ht="22.5" customHeight="1">
      <c r="C57" s="176" t="s">
        <v>392</v>
      </c>
      <c r="D57" s="176" t="s">
        <v>393</v>
      </c>
      <c r="E57" s="176"/>
      <c r="F57" s="176">
        <v>1.0</v>
      </c>
    </row>
    <row r="58" ht="22.5" customHeight="1">
      <c r="C58" s="176" t="s">
        <v>394</v>
      </c>
      <c r="D58" s="176" t="s">
        <v>395</v>
      </c>
      <c r="E58" s="176"/>
      <c r="F58" s="176">
        <v>1.0</v>
      </c>
    </row>
    <row r="59" ht="22.5" customHeight="1">
      <c r="C59" s="176" t="s">
        <v>396</v>
      </c>
      <c r="D59" s="176" t="s">
        <v>397</v>
      </c>
      <c r="E59" s="176"/>
      <c r="F59" s="176">
        <v>1.0</v>
      </c>
    </row>
    <row r="60" ht="22.5" customHeight="1">
      <c r="C60" s="176" t="s">
        <v>398</v>
      </c>
      <c r="D60" s="176" t="s">
        <v>399</v>
      </c>
      <c r="E60" s="176"/>
      <c r="F60" s="176">
        <v>1.0</v>
      </c>
    </row>
    <row r="61" ht="22.5" customHeight="1">
      <c r="C61" s="176" t="s">
        <v>400</v>
      </c>
      <c r="D61" s="176" t="s">
        <v>401</v>
      </c>
      <c r="E61" s="176"/>
      <c r="F61" s="176">
        <v>1.0</v>
      </c>
    </row>
    <row r="62" ht="22.5" customHeight="1">
      <c r="C62" s="358" t="s">
        <v>402</v>
      </c>
      <c r="D62" s="176" t="s">
        <v>403</v>
      </c>
      <c r="E62" s="183"/>
      <c r="F62" s="176">
        <v>1.0</v>
      </c>
    </row>
    <row r="63" ht="22.5" customHeight="1">
      <c r="C63" s="358" t="s">
        <v>404</v>
      </c>
      <c r="D63" s="176" t="s">
        <v>405</v>
      </c>
      <c r="E63" s="183"/>
      <c r="F63" s="176">
        <v>1.0</v>
      </c>
    </row>
    <row r="64" ht="22.5" customHeight="1">
      <c r="C64" s="176" t="s">
        <v>406</v>
      </c>
      <c r="D64" s="176" t="s">
        <v>407</v>
      </c>
      <c r="E64" s="176"/>
      <c r="F64" s="176">
        <v>1.0</v>
      </c>
    </row>
    <row r="65" ht="22.5" customHeight="1">
      <c r="C65" s="176" t="s">
        <v>408</v>
      </c>
      <c r="D65" s="176" t="s">
        <v>409</v>
      </c>
      <c r="E65" s="176"/>
      <c r="F65" s="176">
        <v>1.0</v>
      </c>
    </row>
    <row r="66" ht="22.5" customHeight="1">
      <c r="C66" s="176" t="s">
        <v>410</v>
      </c>
      <c r="D66" s="176" t="s">
        <v>411</v>
      </c>
      <c r="E66" s="176"/>
      <c r="F66" s="176">
        <v>1.0</v>
      </c>
    </row>
    <row r="67" ht="22.5" customHeight="1">
      <c r="C67" s="176" t="s">
        <v>412</v>
      </c>
      <c r="D67" s="176" t="s">
        <v>124</v>
      </c>
      <c r="E67" s="176"/>
      <c r="F67" s="176"/>
    </row>
    <row r="68" ht="22.5" customHeight="1">
      <c r="C68" s="176" t="s">
        <v>413</v>
      </c>
      <c r="D68" s="176" t="s">
        <v>145</v>
      </c>
      <c r="E68" s="176"/>
      <c r="F68" s="176">
        <v>1.0</v>
      </c>
    </row>
    <row r="69" ht="22.5" customHeight="1">
      <c r="C69" s="176" t="s">
        <v>414</v>
      </c>
      <c r="D69" s="176" t="s">
        <v>146</v>
      </c>
      <c r="E69" s="176"/>
      <c r="F69" s="176"/>
    </row>
    <row r="70" ht="22.5" customHeight="1">
      <c r="C70" s="176" t="s">
        <v>415</v>
      </c>
      <c r="D70" s="176" t="s">
        <v>127</v>
      </c>
      <c r="E70" s="176"/>
      <c r="F70" s="176">
        <v>1.0</v>
      </c>
    </row>
    <row r="71" ht="22.5" customHeight="1">
      <c r="C71" s="176" t="s">
        <v>416</v>
      </c>
      <c r="D71" s="176" t="s">
        <v>417</v>
      </c>
      <c r="E71" s="176"/>
      <c r="F71" s="176">
        <v>1.0</v>
      </c>
    </row>
    <row r="72" ht="22.5" customHeight="1">
      <c r="C72" s="176" t="s">
        <v>418</v>
      </c>
      <c r="D72" s="176" t="s">
        <v>419</v>
      </c>
      <c r="E72" s="176"/>
      <c r="F72" s="176">
        <v>1.0</v>
      </c>
    </row>
    <row r="73" ht="22.5" customHeight="1">
      <c r="C73" s="358" t="s">
        <v>420</v>
      </c>
      <c r="D73" s="176" t="s">
        <v>421</v>
      </c>
      <c r="E73" s="183"/>
      <c r="F73" s="176">
        <v>1.0</v>
      </c>
    </row>
    <row r="74" ht="22.5" customHeight="1">
      <c r="C74" s="176" t="s">
        <v>422</v>
      </c>
      <c r="D74" s="176" t="s">
        <v>423</v>
      </c>
      <c r="E74" s="176"/>
      <c r="F74" s="176">
        <v>1.0</v>
      </c>
    </row>
    <row r="75" ht="22.5" customHeight="1">
      <c r="C75" s="176" t="s">
        <v>424</v>
      </c>
      <c r="D75" s="176" t="s">
        <v>425</v>
      </c>
      <c r="E75" s="176"/>
      <c r="F75" s="176">
        <v>1.0</v>
      </c>
    </row>
    <row r="76" ht="22.5" customHeight="1">
      <c r="C76" s="176" t="s">
        <v>426</v>
      </c>
      <c r="D76" s="176" t="s">
        <v>427</v>
      </c>
      <c r="E76" s="176"/>
      <c r="F76" s="176"/>
    </row>
    <row r="77" ht="22.5" customHeight="1">
      <c r="C77" s="176" t="s">
        <v>428</v>
      </c>
      <c r="D77" s="176" t="s">
        <v>429</v>
      </c>
      <c r="E77" s="176"/>
      <c r="F77" s="176">
        <v>1.0</v>
      </c>
    </row>
    <row r="78" ht="22.5" customHeight="1">
      <c r="C78" s="358" t="s">
        <v>430</v>
      </c>
      <c r="D78" s="176" t="s">
        <v>103</v>
      </c>
      <c r="E78" s="183"/>
      <c r="F78" s="176">
        <v>1.0</v>
      </c>
    </row>
    <row r="79" ht="22.5" customHeight="1">
      <c r="C79" s="176" t="s">
        <v>431</v>
      </c>
      <c r="D79" s="176" t="s">
        <v>96</v>
      </c>
      <c r="E79" s="176"/>
      <c r="F79" s="176">
        <v>1.0</v>
      </c>
    </row>
    <row r="80" ht="22.5" customHeight="1">
      <c r="C80" s="176" t="s">
        <v>432</v>
      </c>
      <c r="D80" s="176" t="s">
        <v>97</v>
      </c>
      <c r="E80" s="176"/>
      <c r="F80" s="176">
        <v>1.0</v>
      </c>
    </row>
    <row r="81" ht="22.5" customHeight="1">
      <c r="C81" s="176" t="s">
        <v>433</v>
      </c>
      <c r="D81" s="176" t="s">
        <v>434</v>
      </c>
      <c r="E81" s="176"/>
      <c r="F81" s="176"/>
    </row>
    <row r="82" ht="22.5" customHeight="1">
      <c r="C82" s="176" t="s">
        <v>435</v>
      </c>
      <c r="D82" s="176" t="s">
        <v>436</v>
      </c>
      <c r="E82" s="176"/>
      <c r="F82" s="176">
        <v>1.0</v>
      </c>
    </row>
    <row r="83" ht="22.5" customHeight="1">
      <c r="C83" s="176" t="s">
        <v>437</v>
      </c>
      <c r="D83" s="176" t="s">
        <v>438</v>
      </c>
      <c r="E83" s="176"/>
      <c r="F83" s="176">
        <v>1.0</v>
      </c>
    </row>
    <row r="84" ht="22.5" customHeight="1">
      <c r="C84" s="176" t="s">
        <v>439</v>
      </c>
      <c r="D84" s="176" t="s">
        <v>440</v>
      </c>
      <c r="E84" s="176"/>
      <c r="F84" s="176">
        <v>1.0</v>
      </c>
    </row>
    <row r="85" ht="22.5" customHeight="1">
      <c r="C85" s="176" t="s">
        <v>441</v>
      </c>
      <c r="D85" s="176" t="s">
        <v>442</v>
      </c>
      <c r="E85" s="176"/>
      <c r="F85" s="176">
        <v>1.0</v>
      </c>
    </row>
    <row r="86" ht="22.5" customHeight="1">
      <c r="C86" s="176" t="s">
        <v>443</v>
      </c>
      <c r="D86" s="176" t="s">
        <v>444</v>
      </c>
      <c r="E86" s="176"/>
      <c r="F86" s="176">
        <v>1.0</v>
      </c>
    </row>
    <row r="87" ht="22.5" customHeight="1">
      <c r="C87" s="176" t="s">
        <v>445</v>
      </c>
      <c r="D87" s="176" t="s">
        <v>446</v>
      </c>
      <c r="E87" s="176"/>
      <c r="F87" s="176">
        <v>1.0</v>
      </c>
    </row>
    <row r="88" ht="22.5" customHeight="1">
      <c r="C88" s="176" t="s">
        <v>447</v>
      </c>
      <c r="D88" s="176" t="s">
        <v>448</v>
      </c>
      <c r="E88" s="176"/>
      <c r="F88" s="176">
        <v>1.0</v>
      </c>
    </row>
    <row r="89" ht="22.5" customHeight="1">
      <c r="C89" s="176" t="s">
        <v>449</v>
      </c>
      <c r="D89" s="176" t="s">
        <v>174</v>
      </c>
      <c r="E89" s="176"/>
      <c r="F89" s="176">
        <v>1.0</v>
      </c>
    </row>
    <row r="90" ht="22.5" customHeight="1">
      <c r="C90" s="176" t="s">
        <v>450</v>
      </c>
      <c r="D90" s="176" t="s">
        <v>451</v>
      </c>
      <c r="E90" s="176"/>
      <c r="F90" s="176">
        <v>1.0</v>
      </c>
    </row>
    <row r="91" ht="22.5" customHeight="1">
      <c r="C91" s="176" t="s">
        <v>452</v>
      </c>
      <c r="D91" s="176" t="s">
        <v>453</v>
      </c>
      <c r="E91" s="176"/>
      <c r="F91" s="176">
        <v>1.0</v>
      </c>
    </row>
    <row r="92" ht="22.5" customHeight="1">
      <c r="C92" s="176" t="s">
        <v>454</v>
      </c>
      <c r="D92" s="176" t="s">
        <v>455</v>
      </c>
      <c r="E92" s="176"/>
      <c r="F92" s="176"/>
    </row>
    <row r="93" ht="22.5" customHeight="1">
      <c r="C93" s="176" t="s">
        <v>456</v>
      </c>
      <c r="D93" s="176" t="s">
        <v>457</v>
      </c>
      <c r="E93" s="176"/>
      <c r="F93" s="176"/>
    </row>
    <row r="94" ht="22.5" customHeight="1">
      <c r="C94" s="176" t="s">
        <v>458</v>
      </c>
      <c r="D94" s="176" t="s">
        <v>459</v>
      </c>
      <c r="E94" s="176"/>
      <c r="F94" s="176">
        <v>1.0</v>
      </c>
    </row>
    <row r="95" ht="22.5" customHeight="1">
      <c r="C95" s="176" t="s">
        <v>460</v>
      </c>
      <c r="D95" s="176" t="s">
        <v>461</v>
      </c>
      <c r="E95" s="176"/>
      <c r="F95" s="176">
        <v>1.0</v>
      </c>
    </row>
    <row r="96" ht="22.5" customHeight="1">
      <c r="C96" s="176" t="s">
        <v>462</v>
      </c>
      <c r="D96" s="176" t="s">
        <v>463</v>
      </c>
      <c r="E96" s="176"/>
      <c r="F96" s="176">
        <v>1.0</v>
      </c>
    </row>
    <row r="97" ht="22.5" customHeight="1">
      <c r="C97" s="176" t="s">
        <v>464</v>
      </c>
      <c r="D97" s="176" t="s">
        <v>465</v>
      </c>
      <c r="E97" s="176"/>
      <c r="F97" s="176">
        <v>1.0</v>
      </c>
    </row>
    <row r="98" ht="22.5" customHeight="1">
      <c r="C98" s="176" t="s">
        <v>466</v>
      </c>
      <c r="D98" s="176" t="s">
        <v>467</v>
      </c>
      <c r="E98" s="176"/>
      <c r="F98" s="176">
        <v>1.0</v>
      </c>
    </row>
    <row r="99" ht="22.5" customHeight="1">
      <c r="C99" s="176" t="s">
        <v>468</v>
      </c>
      <c r="D99" s="176" t="s">
        <v>469</v>
      </c>
      <c r="E99" s="176"/>
      <c r="F99" s="176">
        <v>1.0</v>
      </c>
    </row>
    <row r="100" ht="22.5" customHeight="1">
      <c r="C100" s="176" t="s">
        <v>470</v>
      </c>
      <c r="D100" s="176" t="s">
        <v>471</v>
      </c>
      <c r="E100" s="176"/>
      <c r="F100" s="176">
        <v>1.0</v>
      </c>
    </row>
    <row r="101" ht="22.5" customHeight="1">
      <c r="C101" s="176" t="s">
        <v>472</v>
      </c>
      <c r="D101" s="176" t="s">
        <v>106</v>
      </c>
      <c r="E101" s="176"/>
      <c r="F101" s="176">
        <v>1.0</v>
      </c>
    </row>
    <row r="102" ht="22.5" customHeight="1">
      <c r="C102" s="176" t="s">
        <v>473</v>
      </c>
      <c r="D102" s="176" t="s">
        <v>474</v>
      </c>
      <c r="E102" s="176"/>
      <c r="F102" s="176">
        <v>1.0</v>
      </c>
    </row>
    <row r="103" ht="22.5" customHeight="1">
      <c r="C103" s="176" t="s">
        <v>475</v>
      </c>
      <c r="D103" s="176" t="s">
        <v>476</v>
      </c>
      <c r="E103" s="176"/>
      <c r="F103" s="176">
        <v>1.0</v>
      </c>
    </row>
    <row r="104" ht="22.5" customHeight="1">
      <c r="C104" s="176" t="s">
        <v>477</v>
      </c>
      <c r="D104" s="176" t="s">
        <v>478</v>
      </c>
      <c r="E104" s="176"/>
      <c r="F104" s="176">
        <v>1.0</v>
      </c>
    </row>
    <row r="105" ht="22.5" customHeight="1">
      <c r="C105" s="176" t="s">
        <v>479</v>
      </c>
      <c r="D105" s="176" t="s">
        <v>480</v>
      </c>
      <c r="E105" s="176"/>
      <c r="F105" s="176">
        <v>1.0</v>
      </c>
    </row>
    <row r="106" ht="22.5" customHeight="1">
      <c r="C106" s="176" t="s">
        <v>481</v>
      </c>
      <c r="D106" s="176" t="s">
        <v>482</v>
      </c>
      <c r="E106" s="176"/>
      <c r="F106" s="176">
        <v>1.0</v>
      </c>
    </row>
    <row r="107" ht="22.5" customHeight="1">
      <c r="C107" s="176" t="s">
        <v>483</v>
      </c>
      <c r="D107" s="176" t="s">
        <v>484</v>
      </c>
      <c r="E107" s="176"/>
      <c r="F107" s="176">
        <v>1.0</v>
      </c>
    </row>
    <row r="108" ht="22.5" customHeight="1">
      <c r="C108" s="176" t="s">
        <v>485</v>
      </c>
      <c r="D108" s="176" t="s">
        <v>156</v>
      </c>
      <c r="E108" s="176"/>
      <c r="F108" s="176">
        <v>1.0</v>
      </c>
    </row>
    <row r="109" ht="22.5" customHeight="1">
      <c r="C109" s="176" t="s">
        <v>486</v>
      </c>
      <c r="D109" s="176" t="s">
        <v>487</v>
      </c>
      <c r="E109" s="176"/>
      <c r="F109" s="176">
        <v>1.0</v>
      </c>
    </row>
    <row r="110" ht="22.5" customHeight="1">
      <c r="C110" s="176" t="s">
        <v>488</v>
      </c>
      <c r="D110" s="176" t="s">
        <v>178</v>
      </c>
      <c r="E110" s="176"/>
      <c r="F110" s="176"/>
    </row>
    <row r="111" ht="22.5" customHeight="1">
      <c r="C111" s="176" t="s">
        <v>489</v>
      </c>
      <c r="D111" s="176" t="s">
        <v>490</v>
      </c>
      <c r="E111" s="176"/>
      <c r="F111" s="176">
        <v>1.0</v>
      </c>
    </row>
    <row r="112" ht="22.5" customHeight="1">
      <c r="C112" s="176" t="s">
        <v>491</v>
      </c>
      <c r="D112" s="176" t="s">
        <v>492</v>
      </c>
      <c r="E112" s="176"/>
      <c r="F112" s="176">
        <v>1.0</v>
      </c>
    </row>
    <row r="113" ht="22.5" customHeight="1">
      <c r="C113" s="176" t="s">
        <v>493</v>
      </c>
      <c r="D113" s="176" t="s">
        <v>494</v>
      </c>
      <c r="E113" s="176"/>
      <c r="F113" s="176">
        <v>1.0</v>
      </c>
    </row>
    <row r="114" ht="22.5" customHeight="1">
      <c r="C114" s="176" t="s">
        <v>495</v>
      </c>
      <c r="D114" s="176" t="s">
        <v>496</v>
      </c>
      <c r="E114" s="176"/>
      <c r="F114" s="176"/>
    </row>
    <row r="115" ht="22.5" customHeight="1">
      <c r="C115" s="176" t="s">
        <v>497</v>
      </c>
      <c r="D115" s="176" t="s">
        <v>158</v>
      </c>
      <c r="E115" s="176"/>
      <c r="F115" s="176"/>
    </row>
    <row r="116" ht="22.5" customHeight="1">
      <c r="C116" s="176" t="s">
        <v>498</v>
      </c>
      <c r="D116" s="176" t="s">
        <v>499</v>
      </c>
      <c r="E116" s="176"/>
      <c r="F116" s="176">
        <v>1.0</v>
      </c>
    </row>
    <row r="117" ht="22.5" customHeight="1">
      <c r="C117" s="176" t="s">
        <v>500</v>
      </c>
      <c r="D117" s="176" t="s">
        <v>501</v>
      </c>
      <c r="E117" s="176"/>
      <c r="F117" s="176">
        <v>1.0</v>
      </c>
    </row>
    <row r="118" ht="22.5" customHeight="1">
      <c r="C118" s="176" t="s">
        <v>502</v>
      </c>
      <c r="D118" s="176" t="s">
        <v>503</v>
      </c>
      <c r="E118" s="176"/>
      <c r="F118" s="176">
        <v>1.0</v>
      </c>
    </row>
    <row r="119" ht="22.5" customHeight="1">
      <c r="C119" s="176" t="s">
        <v>504</v>
      </c>
      <c r="D119" s="176" t="s">
        <v>505</v>
      </c>
      <c r="E119" s="176"/>
      <c r="F119" s="176">
        <v>1.0</v>
      </c>
    </row>
    <row r="120" ht="22.5" customHeight="1">
      <c r="C120" s="176" t="s">
        <v>506</v>
      </c>
      <c r="D120" s="176" t="s">
        <v>507</v>
      </c>
      <c r="E120" s="176"/>
      <c r="F120" s="176">
        <v>1.0</v>
      </c>
    </row>
    <row r="121" ht="22.5" customHeight="1">
      <c r="C121" s="176" t="s">
        <v>508</v>
      </c>
      <c r="D121" s="176" t="s">
        <v>509</v>
      </c>
      <c r="E121" s="176"/>
      <c r="F121" s="176">
        <v>1.0</v>
      </c>
    </row>
    <row r="122" ht="22.5" customHeight="1">
      <c r="C122" s="176" t="s">
        <v>510</v>
      </c>
      <c r="D122" s="176" t="s">
        <v>511</v>
      </c>
      <c r="E122" s="176"/>
      <c r="F122" s="176">
        <v>1.0</v>
      </c>
    </row>
    <row r="123" ht="22.5" customHeight="1">
      <c r="C123" s="176" t="s">
        <v>512</v>
      </c>
      <c r="D123" s="176" t="s">
        <v>513</v>
      </c>
      <c r="E123" s="176"/>
      <c r="F123" s="176">
        <v>1.0</v>
      </c>
    </row>
    <row r="124" ht="22.5" customHeight="1">
      <c r="C124" s="176" t="s">
        <v>514</v>
      </c>
      <c r="D124" s="176" t="s">
        <v>113</v>
      </c>
      <c r="E124" s="176"/>
      <c r="F124" s="176">
        <v>1.0</v>
      </c>
    </row>
    <row r="125" ht="22.5" customHeight="1">
      <c r="C125" s="176" t="s">
        <v>515</v>
      </c>
      <c r="D125" s="176" t="s">
        <v>161</v>
      </c>
      <c r="E125" s="176"/>
      <c r="F125" s="176">
        <v>1.0</v>
      </c>
    </row>
    <row r="126" ht="22.5" customHeight="1">
      <c r="C126" s="176" t="s">
        <v>516</v>
      </c>
      <c r="D126" s="176" t="s">
        <v>517</v>
      </c>
      <c r="E126" s="176"/>
      <c r="F126" s="176">
        <v>1.0</v>
      </c>
    </row>
    <row r="127" ht="22.5" customHeight="1">
      <c r="C127" s="176" t="s">
        <v>518</v>
      </c>
      <c r="D127" s="176" t="s">
        <v>519</v>
      </c>
      <c r="E127" s="176"/>
      <c r="F127" s="176">
        <v>1.0</v>
      </c>
    </row>
    <row r="128" ht="22.5" customHeight="1">
      <c r="C128" s="176" t="s">
        <v>520</v>
      </c>
      <c r="D128" s="176" t="s">
        <v>521</v>
      </c>
      <c r="E128" s="176"/>
      <c r="F128" s="176"/>
    </row>
    <row r="129" ht="22.5" customHeight="1">
      <c r="C129" s="176" t="s">
        <v>522</v>
      </c>
      <c r="D129" s="176" t="s">
        <v>523</v>
      </c>
      <c r="E129" s="176"/>
      <c r="F129" s="176">
        <v>1.0</v>
      </c>
    </row>
    <row r="130" ht="22.5" customHeight="1">
      <c r="C130" s="176" t="s">
        <v>524</v>
      </c>
      <c r="D130" s="176" t="s">
        <v>160</v>
      </c>
      <c r="E130" s="176"/>
      <c r="F130" s="176">
        <v>1.0</v>
      </c>
    </row>
    <row r="131" ht="22.5" customHeight="1">
      <c r="C131" s="176" t="s">
        <v>525</v>
      </c>
      <c r="D131" s="176" t="s">
        <v>526</v>
      </c>
      <c r="E131" s="176"/>
      <c r="F131" s="176">
        <v>1.0</v>
      </c>
    </row>
    <row r="132" ht="22.5" customHeight="1">
      <c r="C132" s="176" t="s">
        <v>527</v>
      </c>
      <c r="D132" s="176" t="s">
        <v>528</v>
      </c>
      <c r="E132" s="176"/>
      <c r="F132" s="176">
        <v>1.0</v>
      </c>
    </row>
    <row r="133" ht="22.5" customHeight="1">
      <c r="C133" s="176" t="s">
        <v>529</v>
      </c>
      <c r="D133" s="176" t="s">
        <v>179</v>
      </c>
      <c r="E133" s="176"/>
      <c r="F133" s="176">
        <v>1.0</v>
      </c>
    </row>
    <row r="134" ht="22.5" customHeight="1">
      <c r="C134" s="176" t="s">
        <v>530</v>
      </c>
      <c r="D134" s="176" t="s">
        <v>531</v>
      </c>
      <c r="E134" s="176"/>
      <c r="F134" s="176">
        <v>1.0</v>
      </c>
    </row>
    <row r="135" ht="22.5" customHeight="1">
      <c r="C135" s="176" t="s">
        <v>532</v>
      </c>
      <c r="D135" s="176" t="s">
        <v>533</v>
      </c>
      <c r="E135" s="176"/>
      <c r="F135" s="176">
        <v>1.0</v>
      </c>
    </row>
    <row r="136" ht="22.5" customHeight="1">
      <c r="C136" s="176" t="s">
        <v>534</v>
      </c>
      <c r="D136" s="176" t="s">
        <v>535</v>
      </c>
      <c r="E136" s="176"/>
      <c r="F136" s="176">
        <v>1.0</v>
      </c>
    </row>
    <row r="137" ht="22.5" customHeight="1">
      <c r="C137" s="176" t="s">
        <v>536</v>
      </c>
      <c r="D137" s="176" t="s">
        <v>537</v>
      </c>
      <c r="E137" s="176"/>
      <c r="F137" s="176">
        <v>1.0</v>
      </c>
    </row>
    <row r="138" ht="22.5" customHeight="1">
      <c r="C138" s="176" t="s">
        <v>538</v>
      </c>
      <c r="D138" s="176" t="s">
        <v>539</v>
      </c>
      <c r="E138" s="176"/>
      <c r="F138" s="176">
        <v>1.0</v>
      </c>
    </row>
    <row r="139" ht="22.5" customHeight="1">
      <c r="C139" s="176" t="s">
        <v>540</v>
      </c>
      <c r="D139" s="176" t="s">
        <v>541</v>
      </c>
      <c r="E139" s="176"/>
      <c r="F139" s="176">
        <v>1.0</v>
      </c>
    </row>
    <row r="140" ht="22.5" customHeight="1">
      <c r="C140" s="176" t="s">
        <v>542</v>
      </c>
      <c r="D140" s="176" t="s">
        <v>543</v>
      </c>
      <c r="E140" s="176"/>
      <c r="F140" s="176"/>
    </row>
    <row r="141" ht="22.5" customHeight="1">
      <c r="C141" s="176" t="s">
        <v>544</v>
      </c>
      <c r="D141" s="176" t="s">
        <v>545</v>
      </c>
      <c r="E141" s="176"/>
      <c r="F141" s="176">
        <v>1.0</v>
      </c>
    </row>
    <row r="142" ht="22.5" customHeight="1">
      <c r="C142" s="176" t="s">
        <v>546</v>
      </c>
      <c r="D142" s="176" t="s">
        <v>547</v>
      </c>
      <c r="E142" s="176"/>
      <c r="F142" s="176">
        <v>1.0</v>
      </c>
    </row>
    <row r="143" ht="22.5" customHeight="1">
      <c r="C143" s="176" t="s">
        <v>548</v>
      </c>
      <c r="D143" s="176" t="s">
        <v>165</v>
      </c>
      <c r="E143" s="176"/>
      <c r="F143" s="176">
        <v>1.0</v>
      </c>
    </row>
    <row r="144" ht="22.5" customHeight="1">
      <c r="C144" s="176" t="s">
        <v>549</v>
      </c>
      <c r="D144" s="176" t="s">
        <v>550</v>
      </c>
      <c r="E144" s="176"/>
      <c r="F144" s="176">
        <v>1.0</v>
      </c>
    </row>
    <row r="145" ht="22.5" customHeight="1">
      <c r="C145" s="176" t="s">
        <v>551</v>
      </c>
      <c r="D145" s="176" t="s">
        <v>552</v>
      </c>
      <c r="E145" s="176"/>
      <c r="F145" s="176">
        <v>1.0</v>
      </c>
    </row>
    <row r="146" ht="22.5" customHeight="1">
      <c r="C146" s="176" t="s">
        <v>553</v>
      </c>
      <c r="D146" s="176" t="s">
        <v>554</v>
      </c>
      <c r="E146" s="176"/>
      <c r="F146" s="176">
        <v>1.0</v>
      </c>
    </row>
    <row r="147" ht="22.5" customHeight="1">
      <c r="C147" s="176" t="s">
        <v>555</v>
      </c>
      <c r="D147" s="176" t="s">
        <v>556</v>
      </c>
      <c r="E147" s="176"/>
      <c r="F147" s="176">
        <v>1.0</v>
      </c>
    </row>
    <row r="148" ht="22.5" customHeight="1">
      <c r="C148" s="176" t="s">
        <v>557</v>
      </c>
      <c r="D148" s="176" t="s">
        <v>558</v>
      </c>
      <c r="E148" s="176"/>
      <c r="F148" s="176">
        <v>1.0</v>
      </c>
    </row>
    <row r="149" ht="22.5" customHeight="1">
      <c r="C149" s="176" t="s">
        <v>559</v>
      </c>
      <c r="D149" s="176" t="s">
        <v>560</v>
      </c>
      <c r="E149" s="176"/>
      <c r="F149" s="176">
        <v>1.0</v>
      </c>
    </row>
    <row r="150" ht="22.5" customHeight="1">
      <c r="C150" s="176" t="s">
        <v>561</v>
      </c>
      <c r="D150" s="176" t="s">
        <v>562</v>
      </c>
      <c r="E150" s="176"/>
      <c r="F150" s="176">
        <v>1.0</v>
      </c>
    </row>
    <row r="151" ht="22.5" customHeight="1">
      <c r="C151" s="176" t="s">
        <v>563</v>
      </c>
      <c r="D151" s="176" t="s">
        <v>564</v>
      </c>
      <c r="E151" s="176"/>
      <c r="F151" s="176">
        <v>1.0</v>
      </c>
    </row>
    <row r="152" ht="22.5" customHeight="1">
      <c r="C152" s="176" t="s">
        <v>565</v>
      </c>
      <c r="D152" s="176" t="s">
        <v>566</v>
      </c>
      <c r="E152" s="176"/>
      <c r="F152" s="176">
        <v>1.0</v>
      </c>
    </row>
    <row r="153" ht="22.5" customHeight="1">
      <c r="C153" s="176" t="s">
        <v>567</v>
      </c>
      <c r="D153" s="176" t="s">
        <v>162</v>
      </c>
      <c r="E153" s="176"/>
      <c r="F153" s="176">
        <v>1.0</v>
      </c>
    </row>
    <row r="154" ht="22.5" customHeight="1">
      <c r="C154" s="176" t="s">
        <v>568</v>
      </c>
      <c r="D154" s="176" t="s">
        <v>109</v>
      </c>
      <c r="E154" s="176"/>
      <c r="F154" s="176">
        <v>1.0</v>
      </c>
    </row>
    <row r="155" ht="22.5" customHeight="1">
      <c r="C155" s="358" t="s">
        <v>569</v>
      </c>
      <c r="D155" s="176" t="s">
        <v>92</v>
      </c>
      <c r="E155" s="183"/>
      <c r="F155" s="176">
        <v>1.0</v>
      </c>
    </row>
    <row r="156" ht="22.5" customHeight="1">
      <c r="C156" s="358" t="s">
        <v>570</v>
      </c>
      <c r="D156" s="176" t="s">
        <v>571</v>
      </c>
      <c r="E156" s="183"/>
      <c r="F156" s="176">
        <v>1.0</v>
      </c>
    </row>
    <row r="157" ht="22.5" customHeight="1">
      <c r="C157" s="358" t="s">
        <v>572</v>
      </c>
      <c r="D157" s="176" t="s">
        <v>573</v>
      </c>
      <c r="E157" s="183"/>
      <c r="F157" s="176">
        <v>1.0</v>
      </c>
    </row>
    <row r="158" ht="22.5" customHeight="1">
      <c r="C158" s="176" t="s">
        <v>574</v>
      </c>
      <c r="D158" s="176" t="s">
        <v>575</v>
      </c>
      <c r="E158" s="176"/>
      <c r="F158" s="176">
        <v>1.0</v>
      </c>
    </row>
    <row r="159" ht="22.5" customHeight="1">
      <c r="C159" s="176" t="s">
        <v>576</v>
      </c>
      <c r="D159" s="176" t="s">
        <v>577</v>
      </c>
      <c r="E159" s="176"/>
      <c r="F159" s="176">
        <v>1.0</v>
      </c>
    </row>
    <row r="160" ht="22.5" customHeight="1">
      <c r="C160" s="358" t="s">
        <v>578</v>
      </c>
      <c r="D160" s="176" t="s">
        <v>579</v>
      </c>
      <c r="E160" s="183"/>
      <c r="F160" s="176">
        <v>1.0</v>
      </c>
    </row>
    <row r="161" ht="22.5" customHeight="1">
      <c r="C161" s="176" t="s">
        <v>580</v>
      </c>
      <c r="D161" s="176" t="s">
        <v>110</v>
      </c>
      <c r="E161" s="176"/>
      <c r="F161" s="176">
        <v>1.0</v>
      </c>
    </row>
    <row r="162" ht="22.5" customHeight="1">
      <c r="C162" s="176" t="s">
        <v>581</v>
      </c>
      <c r="D162" s="176" t="s">
        <v>125</v>
      </c>
      <c r="E162" s="176"/>
      <c r="F162" s="176">
        <v>1.0</v>
      </c>
    </row>
    <row r="163" ht="22.5" customHeight="1">
      <c r="C163" s="176" t="s">
        <v>582</v>
      </c>
      <c r="D163" s="176" t="s">
        <v>137</v>
      </c>
      <c r="E163" s="176"/>
      <c r="F163" s="176">
        <v>1.0</v>
      </c>
    </row>
    <row r="164" ht="22.5" customHeight="1">
      <c r="C164" s="176" t="s">
        <v>583</v>
      </c>
      <c r="D164" s="176" t="s">
        <v>584</v>
      </c>
      <c r="E164" s="176"/>
      <c r="F164" s="176">
        <v>1.0</v>
      </c>
    </row>
    <row r="165" ht="22.5" customHeight="1">
      <c r="C165" s="176" t="s">
        <v>585</v>
      </c>
      <c r="D165" s="176" t="s">
        <v>586</v>
      </c>
      <c r="E165" s="176"/>
      <c r="F165" s="176">
        <v>1.0</v>
      </c>
    </row>
    <row r="166" ht="22.5" customHeight="1">
      <c r="C166" s="176" t="s">
        <v>587</v>
      </c>
      <c r="D166" s="176" t="s">
        <v>588</v>
      </c>
      <c r="E166" s="176"/>
      <c r="F166" s="176">
        <v>1.0</v>
      </c>
    </row>
    <row r="167" ht="22.5" customHeight="1">
      <c r="C167" s="176" t="s">
        <v>589</v>
      </c>
      <c r="D167" s="176" t="s">
        <v>590</v>
      </c>
      <c r="E167" s="176"/>
      <c r="F167" s="176">
        <v>1.0</v>
      </c>
    </row>
    <row r="168" ht="22.5" customHeight="1">
      <c r="C168" s="176" t="s">
        <v>591</v>
      </c>
      <c r="D168" s="176" t="s">
        <v>592</v>
      </c>
      <c r="E168" s="176"/>
      <c r="F168" s="176">
        <v>1.0</v>
      </c>
    </row>
    <row r="169" ht="22.5" customHeight="1">
      <c r="C169" s="176" t="s">
        <v>593</v>
      </c>
      <c r="D169" s="176" t="s">
        <v>594</v>
      </c>
      <c r="E169" s="176"/>
      <c r="F169" s="176">
        <v>1.0</v>
      </c>
    </row>
    <row r="170" ht="22.5" customHeight="1">
      <c r="C170" s="176" t="s">
        <v>595</v>
      </c>
      <c r="D170" s="176" t="s">
        <v>55</v>
      </c>
      <c r="E170" s="176"/>
      <c r="F170" s="176"/>
    </row>
    <row r="171" ht="22.5" customHeight="1">
      <c r="C171" s="176" t="s">
        <v>596</v>
      </c>
      <c r="D171" s="176" t="s">
        <v>597</v>
      </c>
      <c r="E171" s="176"/>
      <c r="F171" s="176">
        <v>1.0</v>
      </c>
    </row>
    <row r="172" ht="22.5" customHeight="1">
      <c r="C172" s="176" t="s">
        <v>598</v>
      </c>
      <c r="D172" s="176" t="s">
        <v>149</v>
      </c>
      <c r="E172" s="176"/>
      <c r="F172" s="176">
        <v>1.0</v>
      </c>
    </row>
    <row r="173" ht="22.5" customHeight="1">
      <c r="C173" s="176" t="s">
        <v>599</v>
      </c>
      <c r="D173" s="176" t="s">
        <v>600</v>
      </c>
      <c r="E173" s="176"/>
      <c r="F173" s="176">
        <v>1.0</v>
      </c>
    </row>
    <row r="174" ht="22.5" customHeight="1">
      <c r="C174" s="176" t="s">
        <v>601</v>
      </c>
      <c r="D174" s="176" t="s">
        <v>602</v>
      </c>
      <c r="E174" s="176"/>
      <c r="F174" s="176">
        <v>1.0</v>
      </c>
    </row>
    <row r="175" ht="22.5" customHeight="1">
      <c r="C175" s="176" t="s">
        <v>603</v>
      </c>
      <c r="D175" s="176" t="s">
        <v>126</v>
      </c>
      <c r="E175" s="176"/>
      <c r="F175" s="176">
        <v>1.0</v>
      </c>
    </row>
    <row r="176" ht="22.5" customHeight="1">
      <c r="C176" s="176" t="s">
        <v>604</v>
      </c>
      <c r="D176" s="176" t="s">
        <v>605</v>
      </c>
      <c r="E176" s="176"/>
      <c r="F176" s="176">
        <v>1.0</v>
      </c>
    </row>
    <row r="177" ht="22.5" customHeight="1">
      <c r="C177" s="176" t="s">
        <v>606</v>
      </c>
      <c r="D177" s="176" t="s">
        <v>607</v>
      </c>
      <c r="E177" s="176"/>
      <c r="F177" s="176">
        <v>1.0</v>
      </c>
    </row>
    <row r="178" ht="22.5" customHeight="1">
      <c r="C178" s="176" t="s">
        <v>608</v>
      </c>
      <c r="D178" s="176" t="s">
        <v>609</v>
      </c>
      <c r="E178" s="176"/>
      <c r="F178" s="176">
        <v>1.0</v>
      </c>
    </row>
    <row r="179" ht="22.5" customHeight="1">
      <c r="C179" s="176" t="s">
        <v>610</v>
      </c>
      <c r="D179" s="176" t="s">
        <v>100</v>
      </c>
      <c r="E179" s="176"/>
      <c r="F179" s="176">
        <v>1.0</v>
      </c>
    </row>
    <row r="180" ht="22.5" customHeight="1">
      <c r="C180" s="176" t="s">
        <v>611</v>
      </c>
      <c r="D180" s="176" t="s">
        <v>612</v>
      </c>
      <c r="E180" s="176"/>
      <c r="F180" s="176">
        <v>1.0</v>
      </c>
    </row>
    <row r="181" ht="22.5" customHeight="1">
      <c r="C181" s="176" t="s">
        <v>613</v>
      </c>
      <c r="D181" s="176" t="s">
        <v>614</v>
      </c>
      <c r="E181" s="176"/>
      <c r="F181" s="176">
        <v>1.0</v>
      </c>
    </row>
    <row r="182" ht="22.5" customHeight="1">
      <c r="C182" s="176" t="s">
        <v>615</v>
      </c>
      <c r="D182" s="176" t="s">
        <v>616</v>
      </c>
      <c r="E182" s="176"/>
      <c r="F182" s="176">
        <v>1.0</v>
      </c>
    </row>
    <row r="183" ht="22.5" customHeight="1">
      <c r="C183" s="176" t="s">
        <v>617</v>
      </c>
      <c r="D183" s="176" t="s">
        <v>618</v>
      </c>
      <c r="E183" s="176"/>
      <c r="F183" s="176">
        <v>1.0</v>
      </c>
    </row>
    <row r="184" ht="22.5" customHeight="1">
      <c r="C184" s="176" t="s">
        <v>619</v>
      </c>
      <c r="D184" s="176" t="s">
        <v>620</v>
      </c>
      <c r="E184" s="176"/>
      <c r="F184" s="176">
        <v>1.0</v>
      </c>
    </row>
    <row r="185" ht="22.5" customHeight="1">
      <c r="C185" s="176" t="s">
        <v>621</v>
      </c>
      <c r="D185" s="176" t="s">
        <v>622</v>
      </c>
      <c r="E185" s="176"/>
      <c r="F185" s="176">
        <v>1.0</v>
      </c>
    </row>
    <row r="186" ht="22.5" customHeight="1">
      <c r="C186" s="176" t="s">
        <v>623</v>
      </c>
      <c r="D186" s="176" t="s">
        <v>624</v>
      </c>
      <c r="E186" s="176"/>
      <c r="F186" s="176">
        <v>1.0</v>
      </c>
    </row>
    <row r="187" ht="22.5" customHeight="1">
      <c r="C187" s="176" t="s">
        <v>625</v>
      </c>
      <c r="D187" s="176" t="s">
        <v>119</v>
      </c>
      <c r="E187" s="176"/>
      <c r="F187" s="176">
        <v>1.0</v>
      </c>
    </row>
    <row r="188" ht="22.5" customHeight="1">
      <c r="C188" s="176" t="s">
        <v>626</v>
      </c>
      <c r="D188" s="176" t="s">
        <v>143</v>
      </c>
      <c r="E188" s="176"/>
      <c r="F188" s="176"/>
    </row>
    <row r="189" ht="22.5" customHeight="1">
      <c r="C189" s="176" t="s">
        <v>627</v>
      </c>
      <c r="D189" s="176" t="s">
        <v>628</v>
      </c>
      <c r="E189" s="176"/>
      <c r="F189" s="176">
        <v>1.0</v>
      </c>
    </row>
    <row r="190" ht="22.5" customHeight="1">
      <c r="C190" s="176" t="s">
        <v>629</v>
      </c>
      <c r="D190" s="176" t="s">
        <v>630</v>
      </c>
      <c r="E190" s="176"/>
      <c r="F190" s="176">
        <v>1.0</v>
      </c>
    </row>
    <row r="191" ht="22.5" customHeight="1">
      <c r="C191" s="176" t="s">
        <v>631</v>
      </c>
      <c r="D191" s="176" t="s">
        <v>136</v>
      </c>
      <c r="E191" s="176"/>
      <c r="F191" s="176">
        <v>1.0</v>
      </c>
    </row>
    <row r="192" ht="22.5" customHeight="1">
      <c r="C192" s="176" t="s">
        <v>632</v>
      </c>
      <c r="D192" s="176" t="s">
        <v>633</v>
      </c>
      <c r="E192" s="176"/>
      <c r="F192" s="176">
        <v>1.0</v>
      </c>
    </row>
    <row r="193" ht="22.5" customHeight="1">
      <c r="C193" s="176" t="s">
        <v>634</v>
      </c>
      <c r="D193" s="176" t="s">
        <v>635</v>
      </c>
      <c r="E193" s="176">
        <v>12.0</v>
      </c>
      <c r="F193" s="176">
        <v>1.0</v>
      </c>
    </row>
    <row r="194" ht="22.5" customHeight="1">
      <c r="C194" s="176" t="s">
        <v>636</v>
      </c>
      <c r="D194" s="176" t="s">
        <v>637</v>
      </c>
      <c r="E194" s="176"/>
      <c r="F194" s="176">
        <v>1.0</v>
      </c>
    </row>
    <row r="195" ht="22.5" customHeight="1">
      <c r="C195" s="176" t="s">
        <v>638</v>
      </c>
      <c r="D195" s="176" t="s">
        <v>639</v>
      </c>
      <c r="E195" s="176"/>
      <c r="F195" s="176">
        <v>1.0</v>
      </c>
    </row>
    <row r="196" ht="22.5" customHeight="1">
      <c r="C196" s="176" t="s">
        <v>640</v>
      </c>
      <c r="D196" s="176" t="s">
        <v>641</v>
      </c>
      <c r="E196" s="176"/>
      <c r="F196" s="176">
        <v>1.0</v>
      </c>
    </row>
    <row r="197" ht="22.5" customHeight="1">
      <c r="C197" s="176" t="s">
        <v>642</v>
      </c>
      <c r="D197" s="176" t="s">
        <v>643</v>
      </c>
      <c r="E197" s="176"/>
      <c r="F197" s="176">
        <v>1.0</v>
      </c>
    </row>
    <row r="198" ht="22.5" customHeight="1">
      <c r="C198" s="176" t="s">
        <v>644</v>
      </c>
      <c r="D198" s="176" t="s">
        <v>645</v>
      </c>
      <c r="E198" s="176"/>
      <c r="F198" s="176">
        <v>1.0</v>
      </c>
    </row>
    <row r="199" ht="22.5" customHeight="1">
      <c r="C199" s="176" t="s">
        <v>646</v>
      </c>
      <c r="D199" s="176" t="s">
        <v>153</v>
      </c>
      <c r="E199" s="176"/>
      <c r="F199" s="176">
        <v>1.0</v>
      </c>
    </row>
    <row r="200" ht="22.5" customHeight="1">
      <c r="C200" s="176" t="s">
        <v>647</v>
      </c>
      <c r="D200" s="176" t="s">
        <v>648</v>
      </c>
      <c r="E200" s="176"/>
      <c r="F200" s="176">
        <v>1.0</v>
      </c>
    </row>
    <row r="201" ht="22.5" customHeight="1">
      <c r="C201" s="176" t="s">
        <v>649</v>
      </c>
      <c r="D201" s="176" t="s">
        <v>650</v>
      </c>
      <c r="E201" s="176"/>
      <c r="F201" s="176">
        <v>1.0</v>
      </c>
    </row>
    <row r="202" ht="22.5" customHeight="1">
      <c r="C202" s="176" t="s">
        <v>651</v>
      </c>
      <c r="D202" s="176" t="s">
        <v>652</v>
      </c>
      <c r="E202" s="176"/>
      <c r="F202" s="176">
        <v>1.0</v>
      </c>
    </row>
    <row r="203" ht="22.5" customHeight="1">
      <c r="C203" s="176" t="s">
        <v>653</v>
      </c>
      <c r="D203" s="176" t="s">
        <v>139</v>
      </c>
      <c r="E203" s="176"/>
      <c r="F203" s="176">
        <v>1.0</v>
      </c>
    </row>
    <row r="204" ht="22.5" customHeight="1">
      <c r="C204" s="176" t="s">
        <v>654</v>
      </c>
      <c r="D204" s="176" t="s">
        <v>122</v>
      </c>
      <c r="E204" s="176"/>
      <c r="F204" s="176">
        <v>1.0</v>
      </c>
    </row>
    <row r="205" ht="22.5" customHeight="1">
      <c r="C205" s="176" t="s">
        <v>655</v>
      </c>
      <c r="D205" s="176" t="s">
        <v>656</v>
      </c>
      <c r="E205" s="176"/>
      <c r="F205" s="176">
        <v>1.0</v>
      </c>
    </row>
    <row r="206" ht="22.5" customHeight="1">
      <c r="C206" s="176" t="s">
        <v>657</v>
      </c>
      <c r="D206" s="176" t="s">
        <v>117</v>
      </c>
      <c r="E206" s="176"/>
      <c r="F206" s="176">
        <v>1.0</v>
      </c>
    </row>
    <row r="207" ht="22.5" customHeight="1">
      <c r="C207" s="358" t="s">
        <v>658</v>
      </c>
      <c r="D207" s="176" t="s">
        <v>659</v>
      </c>
      <c r="E207" s="183"/>
      <c r="F207" s="176">
        <v>1.0</v>
      </c>
    </row>
    <row r="208" ht="22.5" customHeight="1">
      <c r="C208" s="176" t="s">
        <v>660</v>
      </c>
      <c r="D208" s="176" t="s">
        <v>661</v>
      </c>
      <c r="E208" s="176"/>
      <c r="F208" s="176"/>
    </row>
    <row r="209" ht="22.5" customHeight="1">
      <c r="C209" s="176" t="s">
        <v>662</v>
      </c>
      <c r="D209" s="176" t="s">
        <v>663</v>
      </c>
      <c r="E209" s="176"/>
      <c r="F209" s="176">
        <v>1.0</v>
      </c>
    </row>
    <row r="210" ht="22.5" customHeight="1">
      <c r="C210" s="176" t="s">
        <v>664</v>
      </c>
      <c r="D210" s="176" t="s">
        <v>665</v>
      </c>
      <c r="E210" s="176"/>
      <c r="F210" s="176">
        <v>1.0</v>
      </c>
    </row>
    <row r="211" ht="22.5" customHeight="1">
      <c r="C211" s="176" t="s">
        <v>666</v>
      </c>
      <c r="D211" s="176" t="s">
        <v>667</v>
      </c>
      <c r="E211" s="176"/>
      <c r="F211" s="176">
        <v>1.0</v>
      </c>
    </row>
    <row r="212" ht="22.5" customHeight="1">
      <c r="C212" s="176" t="s">
        <v>668</v>
      </c>
      <c r="D212" s="176" t="s">
        <v>669</v>
      </c>
      <c r="E212" s="176"/>
      <c r="F212" s="176">
        <v>1.0</v>
      </c>
    </row>
    <row r="213" ht="22.5" customHeight="1">
      <c r="C213" s="176" t="s">
        <v>670</v>
      </c>
      <c r="D213" s="176" t="s">
        <v>671</v>
      </c>
      <c r="E213" s="176"/>
      <c r="F213" s="176">
        <v>1.0</v>
      </c>
    </row>
    <row r="214" ht="22.5" customHeight="1">
      <c r="C214" s="176" t="s">
        <v>672</v>
      </c>
      <c r="D214" s="176" t="s">
        <v>673</v>
      </c>
      <c r="E214" s="176"/>
      <c r="F214" s="176">
        <v>1.0</v>
      </c>
    </row>
    <row r="215" ht="22.5" customHeight="1">
      <c r="C215" s="176" t="s">
        <v>674</v>
      </c>
      <c r="D215" s="176" t="s">
        <v>675</v>
      </c>
      <c r="E215" s="176"/>
      <c r="F215" s="176">
        <v>1.0</v>
      </c>
    </row>
    <row r="216" ht="22.5" customHeight="1">
      <c r="C216" s="176" t="s">
        <v>676</v>
      </c>
      <c r="D216" s="176" t="s">
        <v>677</v>
      </c>
      <c r="E216" s="176"/>
      <c r="F216" s="176">
        <v>1.0</v>
      </c>
    </row>
    <row r="217" ht="22.5" customHeight="1">
      <c r="C217" s="176" t="s">
        <v>678</v>
      </c>
      <c r="D217" s="176" t="s">
        <v>679</v>
      </c>
      <c r="E217" s="176"/>
      <c r="F217" s="176">
        <v>1.0</v>
      </c>
    </row>
    <row r="218" ht="22.5" customHeight="1">
      <c r="C218" s="176" t="s">
        <v>680</v>
      </c>
      <c r="D218" s="176" t="s">
        <v>142</v>
      </c>
      <c r="E218" s="176"/>
      <c r="F218" s="176">
        <v>1.0</v>
      </c>
    </row>
    <row r="219" ht="22.5" customHeight="1">
      <c r="C219" s="176" t="s">
        <v>681</v>
      </c>
      <c r="D219" s="176" t="s">
        <v>682</v>
      </c>
      <c r="E219" s="176"/>
      <c r="F219" s="176">
        <v>1.0</v>
      </c>
    </row>
    <row r="220" ht="22.5" customHeight="1">
      <c r="C220" s="176" t="s">
        <v>683</v>
      </c>
      <c r="D220" s="176" t="s">
        <v>133</v>
      </c>
      <c r="E220" s="176"/>
      <c r="F220" s="176">
        <v>1.0</v>
      </c>
    </row>
    <row r="221" ht="22.5" customHeight="1">
      <c r="C221" s="176" t="s">
        <v>684</v>
      </c>
      <c r="D221" s="176" t="s">
        <v>134</v>
      </c>
      <c r="E221" s="176"/>
      <c r="F221" s="176">
        <v>1.0</v>
      </c>
    </row>
    <row r="222" ht="22.5" customHeight="1">
      <c r="C222" s="176" t="s">
        <v>685</v>
      </c>
      <c r="D222" s="176" t="s">
        <v>686</v>
      </c>
      <c r="E222" s="176"/>
      <c r="F222" s="176">
        <v>1.0</v>
      </c>
    </row>
    <row r="223" ht="22.5" customHeight="1">
      <c r="C223" s="358" t="s">
        <v>687</v>
      </c>
      <c r="D223" s="176" t="s">
        <v>688</v>
      </c>
      <c r="E223" s="183"/>
      <c r="F223" s="176">
        <v>1.0</v>
      </c>
    </row>
    <row r="224" ht="22.5" customHeight="1">
      <c r="C224" s="176" t="s">
        <v>689</v>
      </c>
      <c r="D224" s="176" t="s">
        <v>690</v>
      </c>
      <c r="E224" s="176"/>
      <c r="F224" s="176">
        <v>1.0</v>
      </c>
    </row>
    <row r="225" ht="22.5" customHeight="1">
      <c r="C225" s="176" t="s">
        <v>691</v>
      </c>
      <c r="D225" s="176" t="s">
        <v>692</v>
      </c>
      <c r="E225" s="176"/>
      <c r="F225" s="176">
        <v>1.0</v>
      </c>
    </row>
    <row r="226" ht="22.5" customHeight="1">
      <c r="C226" s="358" t="s">
        <v>693</v>
      </c>
      <c r="D226" s="176" t="s">
        <v>175</v>
      </c>
      <c r="E226" s="176"/>
      <c r="F226" s="176">
        <v>1.0</v>
      </c>
    </row>
    <row r="227" ht="22.5" customHeight="1">
      <c r="C227" s="358" t="s">
        <v>694</v>
      </c>
      <c r="D227" s="176" t="s">
        <v>147</v>
      </c>
      <c r="E227" s="176"/>
      <c r="F227" s="176">
        <v>1.0</v>
      </c>
    </row>
    <row r="228" ht="22.5" customHeight="1">
      <c r="C228" s="176" t="s">
        <v>695</v>
      </c>
      <c r="D228" s="176" t="s">
        <v>148</v>
      </c>
      <c r="E228" s="176"/>
      <c r="F228" s="176"/>
    </row>
    <row r="229" ht="22.5" customHeight="1">
      <c r="C229" s="176" t="s">
        <v>696</v>
      </c>
      <c r="D229" s="176" t="s">
        <v>697</v>
      </c>
      <c r="E229" s="176"/>
      <c r="F229" s="176">
        <v>1.0</v>
      </c>
    </row>
    <row r="230" ht="22.5" customHeight="1">
      <c r="C230" s="176" t="s">
        <v>698</v>
      </c>
      <c r="D230" s="176" t="s">
        <v>699</v>
      </c>
      <c r="E230" s="176"/>
      <c r="F230" s="176">
        <v>1.0</v>
      </c>
    </row>
    <row r="231" ht="22.5" customHeight="1">
      <c r="C231" s="176" t="s">
        <v>700</v>
      </c>
      <c r="D231" s="176" t="s">
        <v>701</v>
      </c>
      <c r="E231" s="176"/>
      <c r="F231" s="176">
        <v>1.0</v>
      </c>
    </row>
    <row r="232" ht="22.5" customHeight="1">
      <c r="C232" s="176" t="s">
        <v>702</v>
      </c>
      <c r="D232" s="176" t="s">
        <v>703</v>
      </c>
      <c r="E232" s="176"/>
      <c r="F232" s="176">
        <v>1.0</v>
      </c>
    </row>
    <row r="233" ht="22.5" customHeight="1">
      <c r="C233" s="176" t="s">
        <v>704</v>
      </c>
      <c r="D233" s="176" t="s">
        <v>169</v>
      </c>
      <c r="E233" s="176"/>
      <c r="F233" s="176">
        <v>1.0</v>
      </c>
    </row>
    <row r="234" ht="22.5" customHeight="1">
      <c r="C234" s="176" t="s">
        <v>705</v>
      </c>
      <c r="D234" s="176" t="s">
        <v>706</v>
      </c>
      <c r="E234" s="176"/>
      <c r="F234" s="176">
        <v>1.0</v>
      </c>
    </row>
    <row r="235" ht="22.5" customHeight="1">
      <c r="C235" s="176" t="s">
        <v>707</v>
      </c>
      <c r="D235" s="176" t="s">
        <v>708</v>
      </c>
      <c r="E235" s="176"/>
      <c r="F235" s="176">
        <v>1.0</v>
      </c>
    </row>
    <row r="236" ht="22.5" customHeight="1">
      <c r="C236" s="176" t="s">
        <v>709</v>
      </c>
      <c r="D236" s="176" t="s">
        <v>710</v>
      </c>
      <c r="E236" s="176"/>
      <c r="F236" s="176">
        <v>1.0</v>
      </c>
    </row>
    <row r="237" ht="22.5" customHeight="1">
      <c r="C237" s="176" t="s">
        <v>711</v>
      </c>
      <c r="D237" s="176" t="s">
        <v>712</v>
      </c>
      <c r="E237" s="176"/>
      <c r="F237" s="176">
        <v>1.0</v>
      </c>
    </row>
    <row r="238" ht="22.5" customHeight="1">
      <c r="C238" s="176" t="s">
        <v>713</v>
      </c>
      <c r="D238" s="176" t="s">
        <v>177</v>
      </c>
      <c r="E238" s="176"/>
      <c r="F238" s="176"/>
    </row>
    <row r="239" ht="22.5" customHeight="1">
      <c r="C239" s="176" t="s">
        <v>714</v>
      </c>
      <c r="D239" s="176" t="s">
        <v>715</v>
      </c>
      <c r="E239" s="176"/>
      <c r="F239" s="176">
        <v>1.0</v>
      </c>
    </row>
    <row r="240" ht="22.5" customHeight="1">
      <c r="C240" s="176" t="s">
        <v>716</v>
      </c>
      <c r="D240" s="176" t="s">
        <v>717</v>
      </c>
      <c r="E240" s="176"/>
      <c r="F240" s="176">
        <v>1.0</v>
      </c>
    </row>
    <row r="241" ht="22.5" customHeight="1">
      <c r="C241" s="176" t="s">
        <v>718</v>
      </c>
      <c r="D241" s="176" t="s">
        <v>719</v>
      </c>
      <c r="E241" s="176"/>
      <c r="F241" s="176">
        <v>1.0</v>
      </c>
    </row>
    <row r="242" ht="22.5" customHeight="1">
      <c r="C242" s="176" t="s">
        <v>720</v>
      </c>
      <c r="D242" s="176" t="s">
        <v>721</v>
      </c>
      <c r="E242" s="176"/>
      <c r="F242" s="176">
        <v>1.0</v>
      </c>
    </row>
    <row r="243" ht="22.5" customHeight="1">
      <c r="C243" s="176" t="s">
        <v>722</v>
      </c>
      <c r="D243" s="176" t="s">
        <v>723</v>
      </c>
      <c r="E243" s="176"/>
      <c r="F243" s="176">
        <v>1.0</v>
      </c>
    </row>
    <row r="244" ht="22.5" customHeight="1">
      <c r="C244" s="176" t="s">
        <v>724</v>
      </c>
      <c r="D244" s="176" t="s">
        <v>725</v>
      </c>
      <c r="E244" s="176"/>
      <c r="F244" s="176">
        <v>1.0</v>
      </c>
    </row>
    <row r="245" ht="22.5" customHeight="1">
      <c r="C245" s="176" t="s">
        <v>726</v>
      </c>
      <c r="D245" s="176" t="s">
        <v>727</v>
      </c>
      <c r="E245" s="176"/>
      <c r="F245" s="176">
        <v>1.0</v>
      </c>
    </row>
    <row r="246" ht="22.5" customHeight="1">
      <c r="C246" s="176" t="s">
        <v>728</v>
      </c>
      <c r="D246" s="176" t="s">
        <v>729</v>
      </c>
      <c r="E246" s="176"/>
      <c r="F246" s="176">
        <v>1.0</v>
      </c>
    </row>
    <row r="247" ht="22.5" customHeight="1">
      <c r="C247" s="176" t="s">
        <v>730</v>
      </c>
      <c r="D247" s="176" t="s">
        <v>731</v>
      </c>
      <c r="E247" s="176"/>
      <c r="F247" s="176">
        <v>1.0</v>
      </c>
    </row>
    <row r="248" ht="22.5" customHeight="1">
      <c r="C248" s="176" t="s">
        <v>732</v>
      </c>
      <c r="D248" s="176" t="s">
        <v>733</v>
      </c>
      <c r="E248" s="176"/>
      <c r="F248" s="176">
        <v>1.0</v>
      </c>
    </row>
    <row r="249" ht="22.5" customHeight="1">
      <c r="C249" s="176" t="s">
        <v>734</v>
      </c>
      <c r="D249" s="176" t="s">
        <v>735</v>
      </c>
      <c r="E249" s="176"/>
      <c r="F249" s="176"/>
    </row>
    <row r="250" ht="22.5" customHeight="1">
      <c r="C250" s="176" t="s">
        <v>736</v>
      </c>
      <c r="D250" s="176" t="s">
        <v>737</v>
      </c>
      <c r="E250" s="176"/>
      <c r="F250" s="176">
        <v>1.0</v>
      </c>
    </row>
    <row r="251" ht="22.5" customHeight="1">
      <c r="C251" s="176" t="s">
        <v>738</v>
      </c>
      <c r="D251" s="176" t="s">
        <v>101</v>
      </c>
      <c r="E251" s="176"/>
      <c r="F251" s="176">
        <v>1.0</v>
      </c>
    </row>
    <row r="252" ht="22.5" customHeight="1">
      <c r="C252" s="176" t="s">
        <v>739</v>
      </c>
      <c r="D252" s="176" t="s">
        <v>150</v>
      </c>
      <c r="E252" s="176"/>
      <c r="F252" s="176">
        <v>1.0</v>
      </c>
    </row>
    <row r="253" ht="22.5" customHeight="1">
      <c r="C253" s="176" t="s">
        <v>740</v>
      </c>
      <c r="D253" s="176" t="s">
        <v>118</v>
      </c>
      <c r="E253" s="176"/>
      <c r="F253" s="176">
        <v>1.0</v>
      </c>
    </row>
    <row r="254" ht="22.5" customHeight="1">
      <c r="C254" s="176" t="s">
        <v>741</v>
      </c>
      <c r="D254" s="176" t="s">
        <v>135</v>
      </c>
      <c r="E254" s="176"/>
      <c r="F254" s="176">
        <v>1.0</v>
      </c>
    </row>
    <row r="255" ht="22.5" customHeight="1">
      <c r="C255" s="176" t="s">
        <v>742</v>
      </c>
      <c r="D255" s="176" t="s">
        <v>743</v>
      </c>
      <c r="E255" s="176"/>
      <c r="F255" s="176">
        <v>1.0</v>
      </c>
    </row>
    <row r="256" ht="22.5" customHeight="1">
      <c r="C256" s="176" t="s">
        <v>744</v>
      </c>
      <c r="D256" s="176" t="s">
        <v>104</v>
      </c>
      <c r="E256" s="176"/>
      <c r="F256" s="176">
        <v>1.0</v>
      </c>
    </row>
    <row r="257" ht="22.5" customHeight="1">
      <c r="C257" s="176" t="s">
        <v>745</v>
      </c>
      <c r="D257" s="176" t="s">
        <v>746</v>
      </c>
      <c r="E257" s="176"/>
      <c r="F257" s="176">
        <v>1.0</v>
      </c>
    </row>
    <row r="258" ht="22.5" customHeight="1">
      <c r="C258" s="176" t="s">
        <v>747</v>
      </c>
      <c r="D258" s="176" t="s">
        <v>748</v>
      </c>
      <c r="E258" s="176"/>
      <c r="F258" s="176">
        <v>1.0</v>
      </c>
    </row>
    <row r="259" ht="22.5" customHeight="1">
      <c r="C259" s="176" t="s">
        <v>749</v>
      </c>
      <c r="D259" s="176" t="s">
        <v>750</v>
      </c>
      <c r="E259" s="176"/>
      <c r="F259" s="176">
        <v>1.0</v>
      </c>
    </row>
    <row r="260" ht="22.5" customHeight="1">
      <c r="C260" s="176" t="s">
        <v>751</v>
      </c>
      <c r="D260" s="176" t="s">
        <v>752</v>
      </c>
      <c r="E260" s="176"/>
      <c r="F260" s="176">
        <v>1.0</v>
      </c>
    </row>
    <row r="261" ht="22.5" customHeight="1">
      <c r="C261" s="176" t="s">
        <v>753</v>
      </c>
      <c r="D261" s="176" t="s">
        <v>754</v>
      </c>
      <c r="E261" s="176"/>
      <c r="F261" s="176">
        <v>1.0</v>
      </c>
    </row>
    <row r="262" ht="22.5" customHeight="1">
      <c r="C262" s="176" t="s">
        <v>755</v>
      </c>
      <c r="D262" s="176" t="s">
        <v>756</v>
      </c>
      <c r="E262" s="176"/>
      <c r="F262" s="176">
        <v>1.0</v>
      </c>
    </row>
    <row r="263" ht="22.5" customHeight="1">
      <c r="C263" s="176" t="s">
        <v>757</v>
      </c>
      <c r="D263" s="176" t="s">
        <v>758</v>
      </c>
      <c r="E263" s="176"/>
      <c r="F263" s="176">
        <v>1.0</v>
      </c>
    </row>
    <row r="264" ht="22.5" customHeight="1">
      <c r="C264" s="176" t="s">
        <v>759</v>
      </c>
      <c r="D264" s="176" t="s">
        <v>760</v>
      </c>
      <c r="E264" s="176"/>
      <c r="F264" s="176">
        <v>1.0</v>
      </c>
    </row>
    <row r="265" ht="22.5" customHeight="1">
      <c r="C265" s="176" t="s">
        <v>761</v>
      </c>
      <c r="D265" s="176" t="s">
        <v>762</v>
      </c>
      <c r="E265" s="176"/>
      <c r="F265" s="176">
        <v>1.0</v>
      </c>
    </row>
    <row r="266" ht="22.5" customHeight="1">
      <c r="C266" s="176" t="s">
        <v>763</v>
      </c>
      <c r="D266" s="176" t="s">
        <v>764</v>
      </c>
      <c r="E266" s="176"/>
      <c r="F266" s="176">
        <v>1.0</v>
      </c>
    </row>
    <row r="267" ht="22.5" customHeight="1">
      <c r="C267" s="176" t="s">
        <v>765</v>
      </c>
      <c r="D267" s="176" t="s">
        <v>766</v>
      </c>
      <c r="E267" s="176"/>
      <c r="F267" s="176">
        <v>1.0</v>
      </c>
    </row>
    <row r="268" ht="22.5" customHeight="1">
      <c r="C268" s="176" t="s">
        <v>767</v>
      </c>
      <c r="D268" s="176" t="s">
        <v>168</v>
      </c>
      <c r="E268" s="176"/>
      <c r="F268" s="176">
        <v>1.0</v>
      </c>
    </row>
    <row r="269" ht="22.5" customHeight="1">
      <c r="C269" s="176" t="s">
        <v>768</v>
      </c>
      <c r="D269" s="176" t="s">
        <v>769</v>
      </c>
      <c r="E269" s="176"/>
      <c r="F269" s="176">
        <v>1.0</v>
      </c>
    </row>
    <row r="270" ht="22.5" customHeight="1">
      <c r="C270" s="176" t="s">
        <v>770</v>
      </c>
      <c r="D270" s="176" t="s">
        <v>771</v>
      </c>
      <c r="E270" s="176"/>
      <c r="F270" s="176">
        <v>1.0</v>
      </c>
    </row>
    <row r="271" ht="22.5" customHeight="1">
      <c r="C271" s="358" t="s">
        <v>772</v>
      </c>
      <c r="D271" s="176" t="s">
        <v>773</v>
      </c>
      <c r="E271" s="183"/>
      <c r="F271" s="176">
        <v>1.0</v>
      </c>
    </row>
    <row r="272" ht="22.5" customHeight="1">
      <c r="C272" s="358" t="s">
        <v>774</v>
      </c>
      <c r="D272" s="176" t="s">
        <v>775</v>
      </c>
      <c r="E272" s="183"/>
      <c r="F272" s="176">
        <v>1.0</v>
      </c>
    </row>
    <row r="273" ht="22.5" customHeight="1">
      <c r="C273" s="358" t="s">
        <v>776</v>
      </c>
      <c r="D273" s="176" t="s">
        <v>115</v>
      </c>
      <c r="E273" s="183"/>
      <c r="F273" s="176">
        <v>1.0</v>
      </c>
    </row>
    <row r="274" ht="22.5" customHeight="1">
      <c r="C274" s="176" t="s">
        <v>777</v>
      </c>
      <c r="D274" s="176" t="s">
        <v>778</v>
      </c>
      <c r="E274" s="176"/>
      <c r="F274" s="176">
        <v>1.0</v>
      </c>
    </row>
    <row r="275" ht="22.5" customHeight="1">
      <c r="C275" s="176" t="s">
        <v>777</v>
      </c>
      <c r="D275" s="176" t="s">
        <v>778</v>
      </c>
      <c r="E275" s="183"/>
      <c r="F275" s="183"/>
    </row>
    <row r="276" ht="22.5" customHeight="1">
      <c r="C276" s="176" t="s">
        <v>779</v>
      </c>
      <c r="D276" s="176" t="s">
        <v>780</v>
      </c>
      <c r="E276" s="176"/>
      <c r="F276" s="176">
        <v>1.0</v>
      </c>
    </row>
    <row r="277" ht="22.5" customHeight="1">
      <c r="C277" s="176" t="s">
        <v>781</v>
      </c>
      <c r="D277" s="176" t="s">
        <v>782</v>
      </c>
      <c r="E277" s="176"/>
      <c r="F277" s="176">
        <v>1.0</v>
      </c>
    </row>
    <row r="278" ht="22.5" customHeight="1">
      <c r="C278" s="358" t="s">
        <v>783</v>
      </c>
      <c r="D278" s="176" t="s">
        <v>784</v>
      </c>
      <c r="E278" s="183"/>
      <c r="F278" s="176">
        <v>1.0</v>
      </c>
    </row>
    <row r="279" ht="22.5" customHeight="1">
      <c r="C279" s="358" t="s">
        <v>785</v>
      </c>
      <c r="D279" s="176" t="s">
        <v>786</v>
      </c>
      <c r="E279" s="183"/>
      <c r="F279" s="176">
        <v>1.0</v>
      </c>
    </row>
    <row r="280" ht="22.5" customHeight="1">
      <c r="C280" s="176" t="s">
        <v>787</v>
      </c>
      <c r="D280" s="176" t="s">
        <v>788</v>
      </c>
      <c r="E280" s="176"/>
      <c r="F280" s="176">
        <v>1.0</v>
      </c>
    </row>
    <row r="281" ht="22.5" customHeight="1">
      <c r="C281" s="176" t="s">
        <v>65</v>
      </c>
      <c r="D281" s="176" t="s">
        <v>93</v>
      </c>
      <c r="E281" s="176"/>
      <c r="F281" s="176">
        <v>1.0</v>
      </c>
    </row>
    <row r="282" ht="22.5" customHeight="1">
      <c r="C282" s="176" t="s">
        <v>789</v>
      </c>
      <c r="D282" s="176" t="s">
        <v>790</v>
      </c>
      <c r="E282" s="176"/>
      <c r="F282" s="176"/>
    </row>
    <row r="283" ht="22.5" customHeight="1">
      <c r="C283" s="176" t="s">
        <v>791</v>
      </c>
      <c r="D283" s="176" t="s">
        <v>98</v>
      </c>
      <c r="E283" s="176"/>
      <c r="F283" s="176">
        <v>1.0</v>
      </c>
    </row>
    <row r="284" ht="22.5" customHeight="1">
      <c r="C284" s="176" t="s">
        <v>792</v>
      </c>
      <c r="D284" s="176" t="s">
        <v>98</v>
      </c>
      <c r="E284" s="176"/>
      <c r="F284" s="176">
        <v>1.0</v>
      </c>
    </row>
    <row r="285" ht="22.5" customHeight="1">
      <c r="C285" s="176" t="s">
        <v>793</v>
      </c>
      <c r="D285" s="176" t="s">
        <v>794</v>
      </c>
      <c r="E285" s="176"/>
      <c r="F285" s="176"/>
    </row>
    <row r="286" ht="22.5" customHeight="1">
      <c r="C286" s="176" t="s">
        <v>795</v>
      </c>
      <c r="D286" s="176" t="s">
        <v>796</v>
      </c>
      <c r="E286" s="176"/>
      <c r="F286" s="176">
        <v>1.0</v>
      </c>
    </row>
    <row r="287" ht="22.5" customHeight="1">
      <c r="C287" s="176" t="s">
        <v>797</v>
      </c>
      <c r="D287" s="176" t="s">
        <v>798</v>
      </c>
      <c r="E287" s="176"/>
      <c r="F287" s="176">
        <v>1.0</v>
      </c>
    </row>
    <row r="288" ht="22.5" customHeight="1">
      <c r="C288" s="176" t="s">
        <v>799</v>
      </c>
      <c r="D288" s="176" t="s">
        <v>800</v>
      </c>
      <c r="E288" s="176"/>
      <c r="F288" s="176">
        <v>1.0</v>
      </c>
    </row>
    <row r="289" ht="22.5" customHeight="1">
      <c r="C289" s="176" t="s">
        <v>801</v>
      </c>
      <c r="D289" s="176" t="s">
        <v>802</v>
      </c>
      <c r="E289" s="176"/>
      <c r="F289" s="176">
        <v>1.0</v>
      </c>
    </row>
    <row r="290" ht="22.5" customHeight="1">
      <c r="C290" s="176" t="s">
        <v>803</v>
      </c>
      <c r="D290" s="176" t="s">
        <v>804</v>
      </c>
      <c r="E290" s="176"/>
      <c r="F290" s="176">
        <v>1.0</v>
      </c>
    </row>
    <row r="291" ht="22.5" customHeight="1">
      <c r="C291" s="358" t="s">
        <v>805</v>
      </c>
      <c r="D291" s="176" t="s">
        <v>806</v>
      </c>
      <c r="E291" s="183"/>
      <c r="F291" s="176">
        <v>1.0</v>
      </c>
    </row>
    <row r="292" ht="22.5" customHeight="1">
      <c r="C292" s="358" t="s">
        <v>807</v>
      </c>
      <c r="D292" s="176" t="s">
        <v>808</v>
      </c>
      <c r="E292" s="183"/>
      <c r="F292" s="176">
        <v>1.0</v>
      </c>
    </row>
    <row r="293" ht="22.5" customHeight="1">
      <c r="C293" s="176" t="s">
        <v>809</v>
      </c>
      <c r="D293" s="176" t="s">
        <v>120</v>
      </c>
      <c r="E293" s="176"/>
      <c r="F293" s="176">
        <v>1.0</v>
      </c>
    </row>
    <row r="294" ht="22.5" customHeight="1">
      <c r="C294" s="176" t="s">
        <v>810</v>
      </c>
      <c r="D294" s="176" t="s">
        <v>91</v>
      </c>
      <c r="E294" s="176"/>
      <c r="F294" s="176">
        <v>1.0</v>
      </c>
    </row>
    <row r="295" ht="22.5" customHeight="1">
      <c r="C295" s="176" t="s">
        <v>811</v>
      </c>
      <c r="D295" s="176" t="s">
        <v>102</v>
      </c>
      <c r="E295" s="176"/>
      <c r="F295" s="176">
        <v>1.0</v>
      </c>
    </row>
    <row r="296" ht="22.5" customHeight="1">
      <c r="C296" s="176" t="s">
        <v>812</v>
      </c>
      <c r="D296" s="176" t="s">
        <v>813</v>
      </c>
      <c r="E296" s="176"/>
      <c r="F296" s="176">
        <v>1.0</v>
      </c>
    </row>
    <row r="297" ht="22.5" customHeight="1">
      <c r="C297" s="176" t="s">
        <v>814</v>
      </c>
      <c r="D297" s="176" t="s">
        <v>815</v>
      </c>
      <c r="E297" s="176"/>
      <c r="F297" s="176">
        <v>1.0</v>
      </c>
    </row>
    <row r="298" ht="22.5" customHeight="1">
      <c r="C298" s="176" t="s">
        <v>816</v>
      </c>
      <c r="D298" s="176" t="s">
        <v>817</v>
      </c>
      <c r="E298" s="176"/>
      <c r="F298" s="176">
        <v>1.0</v>
      </c>
    </row>
    <row r="299" ht="22.5" customHeight="1">
      <c r="C299" s="358" t="s">
        <v>818</v>
      </c>
      <c r="D299" s="176" t="s">
        <v>819</v>
      </c>
      <c r="E299" s="183"/>
      <c r="F299" s="176">
        <v>1.0</v>
      </c>
    </row>
    <row r="300" ht="22.5" customHeight="1">
      <c r="C300" s="176" t="s">
        <v>820</v>
      </c>
      <c r="D300" s="176" t="s">
        <v>821</v>
      </c>
      <c r="E300" s="176"/>
      <c r="F300" s="176">
        <v>1.0</v>
      </c>
    </row>
    <row r="301" ht="22.5" customHeight="1">
      <c r="C301" s="176" t="s">
        <v>822</v>
      </c>
      <c r="D301" s="176" t="s">
        <v>129</v>
      </c>
      <c r="E301" s="176"/>
      <c r="F301" s="176">
        <v>1.0</v>
      </c>
    </row>
    <row r="302" ht="22.5" customHeight="1">
      <c r="C302" s="358" t="s">
        <v>823</v>
      </c>
      <c r="D302" s="176" t="s">
        <v>824</v>
      </c>
      <c r="E302" s="183"/>
      <c r="F302" s="176">
        <v>1.0</v>
      </c>
    </row>
    <row r="303" ht="22.5" customHeight="1">
      <c r="C303" s="176" t="s">
        <v>825</v>
      </c>
      <c r="D303" s="176" t="s">
        <v>826</v>
      </c>
      <c r="E303" s="176"/>
      <c r="F303" s="176">
        <v>1.0</v>
      </c>
    </row>
    <row r="304" ht="22.5" customHeight="1">
      <c r="C304" s="176" t="s">
        <v>827</v>
      </c>
      <c r="D304" s="176" t="s">
        <v>828</v>
      </c>
      <c r="E304" s="176"/>
      <c r="F304" s="176">
        <v>1.0</v>
      </c>
    </row>
    <row r="305" ht="22.5" customHeight="1">
      <c r="C305" s="176" t="s">
        <v>829</v>
      </c>
      <c r="D305" s="176" t="s">
        <v>157</v>
      </c>
      <c r="E305" s="176"/>
      <c r="F305" s="176">
        <v>1.0</v>
      </c>
    </row>
    <row r="306" ht="22.5" customHeight="1">
      <c r="C306" s="358" t="s">
        <v>830</v>
      </c>
      <c r="D306" s="176" t="s">
        <v>831</v>
      </c>
      <c r="E306" s="183"/>
      <c r="F306" s="176">
        <v>1.0</v>
      </c>
    </row>
    <row r="307" ht="22.5" customHeight="1">
      <c r="C307" s="176" t="s">
        <v>832</v>
      </c>
      <c r="D307" s="176" t="s">
        <v>833</v>
      </c>
      <c r="E307" s="176"/>
      <c r="F307" s="176">
        <v>1.0</v>
      </c>
    </row>
    <row r="308" ht="22.5" customHeight="1">
      <c r="C308" s="176" t="s">
        <v>834</v>
      </c>
      <c r="D308" s="176" t="s">
        <v>835</v>
      </c>
      <c r="E308" s="176"/>
      <c r="F308" s="176">
        <v>1.0</v>
      </c>
    </row>
    <row r="309" ht="22.5" customHeight="1">
      <c r="C309" s="176" t="s">
        <v>836</v>
      </c>
      <c r="D309" s="176" t="s">
        <v>837</v>
      </c>
      <c r="E309" s="176"/>
      <c r="F309" s="176">
        <v>1.0</v>
      </c>
    </row>
    <row r="310" ht="22.5" customHeight="1">
      <c r="C310" s="176" t="s">
        <v>838</v>
      </c>
      <c r="D310" s="176" t="s">
        <v>839</v>
      </c>
      <c r="E310" s="176"/>
      <c r="F310" s="176">
        <v>1.0</v>
      </c>
    </row>
    <row r="311" ht="22.5" customHeight="1">
      <c r="C311" s="176" t="s">
        <v>840</v>
      </c>
      <c r="D311" s="176" t="s">
        <v>841</v>
      </c>
      <c r="E311" s="176"/>
      <c r="F311" s="176"/>
    </row>
    <row r="312" ht="22.5" customHeight="1">
      <c r="C312" s="176" t="s">
        <v>842</v>
      </c>
      <c r="D312" s="176" t="s">
        <v>843</v>
      </c>
      <c r="E312" s="176"/>
      <c r="F312" s="176">
        <v>1.0</v>
      </c>
    </row>
    <row r="313" ht="22.5" customHeight="1">
      <c r="C313" s="176" t="s">
        <v>844</v>
      </c>
      <c r="D313" s="176" t="s">
        <v>112</v>
      </c>
      <c r="E313" s="176"/>
      <c r="F313" s="176">
        <v>1.0</v>
      </c>
    </row>
    <row r="314" ht="22.5" customHeight="1">
      <c r="C314" s="176" t="s">
        <v>845</v>
      </c>
      <c r="D314" s="176" t="s">
        <v>846</v>
      </c>
      <c r="E314" s="176"/>
      <c r="F314" s="176">
        <v>1.0</v>
      </c>
    </row>
    <row r="315" ht="22.5" customHeight="1">
      <c r="C315" s="176" t="s">
        <v>847</v>
      </c>
      <c r="D315" s="176" t="s">
        <v>848</v>
      </c>
      <c r="E315" s="176"/>
      <c r="F315" s="176">
        <v>1.0</v>
      </c>
    </row>
    <row r="316" ht="22.5" customHeight="1">
      <c r="C316" s="176" t="s">
        <v>849</v>
      </c>
      <c r="D316" s="176" t="s">
        <v>850</v>
      </c>
      <c r="E316" s="176"/>
      <c r="F316" s="176">
        <v>1.0</v>
      </c>
    </row>
    <row r="317" ht="22.5" customHeight="1">
      <c r="C317" s="176" t="s">
        <v>851</v>
      </c>
      <c r="D317" s="176" t="s">
        <v>852</v>
      </c>
      <c r="E317" s="176"/>
      <c r="F317" s="176">
        <v>1.0</v>
      </c>
    </row>
    <row r="318" ht="22.5" customHeight="1">
      <c r="C318" s="176" t="s">
        <v>853</v>
      </c>
      <c r="D318" s="176" t="s">
        <v>854</v>
      </c>
      <c r="E318" s="176"/>
      <c r="F318" s="176">
        <v>1.0</v>
      </c>
    </row>
    <row r="319" ht="22.5" customHeight="1">
      <c r="C319" s="176" t="s">
        <v>855</v>
      </c>
      <c r="D319" s="176" t="s">
        <v>159</v>
      </c>
      <c r="E319" s="176"/>
      <c r="F319" s="176">
        <v>1.0</v>
      </c>
    </row>
    <row r="320" ht="22.5" customHeight="1">
      <c r="C320" s="176" t="s">
        <v>856</v>
      </c>
      <c r="D320" s="176" t="s">
        <v>857</v>
      </c>
      <c r="E320" s="176"/>
      <c r="F320" s="176">
        <v>1.0</v>
      </c>
    </row>
    <row r="321" ht="22.5" customHeight="1">
      <c r="C321" s="176" t="s">
        <v>858</v>
      </c>
      <c r="D321" s="176" t="s">
        <v>859</v>
      </c>
      <c r="E321" s="176"/>
      <c r="F321" s="176">
        <v>1.0</v>
      </c>
    </row>
    <row r="322" ht="22.5" customHeight="1">
      <c r="C322" s="176" t="s">
        <v>860</v>
      </c>
      <c r="D322" s="176" t="s">
        <v>861</v>
      </c>
      <c r="E322" s="176"/>
      <c r="F322" s="176">
        <v>1.0</v>
      </c>
    </row>
    <row r="323" ht="22.5" customHeight="1">
      <c r="C323" s="176" t="s">
        <v>862</v>
      </c>
      <c r="D323" s="176" t="s">
        <v>863</v>
      </c>
      <c r="E323" s="176"/>
      <c r="F323" s="176">
        <v>1.0</v>
      </c>
    </row>
    <row r="324" ht="22.5" customHeight="1">
      <c r="C324" s="176" t="s">
        <v>864</v>
      </c>
      <c r="D324" s="176" t="s">
        <v>865</v>
      </c>
      <c r="E324" s="176"/>
      <c r="F324" s="176">
        <v>1.0</v>
      </c>
    </row>
    <row r="325" ht="22.5" customHeight="1">
      <c r="C325" s="176" t="s">
        <v>866</v>
      </c>
      <c r="D325" s="176" t="s">
        <v>867</v>
      </c>
      <c r="E325" s="176"/>
      <c r="F325" s="176">
        <v>1.0</v>
      </c>
    </row>
    <row r="326" ht="22.5" customHeight="1">
      <c r="C326" s="176" t="s">
        <v>868</v>
      </c>
      <c r="D326" s="176" t="s">
        <v>171</v>
      </c>
      <c r="E326" s="176"/>
      <c r="F326" s="176">
        <v>1.0</v>
      </c>
    </row>
    <row r="327" ht="22.5" customHeight="1">
      <c r="C327" s="176" t="s">
        <v>869</v>
      </c>
      <c r="D327" s="176" t="s">
        <v>870</v>
      </c>
      <c r="E327" s="176"/>
      <c r="F327" s="176">
        <v>1.0</v>
      </c>
    </row>
    <row r="328" ht="22.5" customHeight="1">
      <c r="C328" s="176" t="s">
        <v>871</v>
      </c>
      <c r="D328" s="176" t="s">
        <v>872</v>
      </c>
      <c r="E328" s="176"/>
      <c r="F328" s="176">
        <v>1.0</v>
      </c>
    </row>
    <row r="329" ht="22.5" customHeight="1">
      <c r="C329" s="176" t="s">
        <v>873</v>
      </c>
      <c r="D329" s="176" t="s">
        <v>131</v>
      </c>
      <c r="E329" s="176"/>
      <c r="F329" s="176">
        <v>1.0</v>
      </c>
    </row>
    <row r="330" ht="22.5" customHeight="1">
      <c r="C330" s="176" t="s">
        <v>874</v>
      </c>
      <c r="D330" s="176" t="s">
        <v>875</v>
      </c>
      <c r="E330" s="176"/>
      <c r="F330" s="176">
        <v>1.0</v>
      </c>
    </row>
    <row r="331" ht="22.5" customHeight="1">
      <c r="C331" s="176" t="s">
        <v>876</v>
      </c>
      <c r="D331" s="176" t="s">
        <v>877</v>
      </c>
      <c r="E331" s="176"/>
      <c r="F331" s="176">
        <v>1.0</v>
      </c>
    </row>
    <row r="332" ht="22.5" customHeight="1">
      <c r="C332" s="176" t="s">
        <v>878</v>
      </c>
      <c r="D332" s="176" t="s">
        <v>879</v>
      </c>
      <c r="E332" s="176"/>
      <c r="F332" s="176">
        <v>1.0</v>
      </c>
    </row>
    <row r="333" ht="22.5" customHeight="1">
      <c r="C333" s="176" t="s">
        <v>880</v>
      </c>
      <c r="D333" s="176" t="s">
        <v>121</v>
      </c>
      <c r="E333" s="176"/>
      <c r="F333" s="176">
        <v>1.0</v>
      </c>
    </row>
    <row r="334" ht="22.5" customHeight="1">
      <c r="C334" s="176" t="s">
        <v>881</v>
      </c>
      <c r="D334" s="176" t="s">
        <v>882</v>
      </c>
      <c r="E334" s="176"/>
      <c r="F334" s="176">
        <v>1.0</v>
      </c>
    </row>
    <row r="335" ht="22.5" customHeight="1">
      <c r="C335" s="176" t="s">
        <v>883</v>
      </c>
      <c r="D335" s="176" t="s">
        <v>884</v>
      </c>
      <c r="E335" s="176"/>
      <c r="F335" s="176">
        <v>1.0</v>
      </c>
    </row>
    <row r="336" ht="22.5" customHeight="1">
      <c r="C336" s="176" t="s">
        <v>885</v>
      </c>
      <c r="D336" s="176" t="s">
        <v>886</v>
      </c>
      <c r="E336" s="176"/>
      <c r="F336" s="176">
        <v>1.0</v>
      </c>
    </row>
    <row r="337" ht="22.5" customHeight="1">
      <c r="C337" s="176" t="s">
        <v>887</v>
      </c>
      <c r="D337" s="176" t="s">
        <v>888</v>
      </c>
      <c r="E337" s="176"/>
      <c r="F337" s="176">
        <v>1.0</v>
      </c>
    </row>
    <row r="338" ht="22.5" customHeight="1">
      <c r="C338" s="176" t="s">
        <v>889</v>
      </c>
      <c r="D338" s="176" t="s">
        <v>151</v>
      </c>
      <c r="E338" s="176"/>
      <c r="F338" s="176">
        <v>1.0</v>
      </c>
    </row>
    <row r="339" ht="22.5" customHeight="1">
      <c r="C339" s="176" t="s">
        <v>890</v>
      </c>
      <c r="D339" s="176" t="s">
        <v>891</v>
      </c>
      <c r="E339" s="176"/>
      <c r="F339" s="176">
        <v>1.0</v>
      </c>
    </row>
    <row r="340" ht="22.5" customHeight="1">
      <c r="C340" s="176" t="s">
        <v>892</v>
      </c>
      <c r="D340" s="176" t="s">
        <v>893</v>
      </c>
      <c r="E340" s="176"/>
      <c r="F340" s="176">
        <v>1.0</v>
      </c>
    </row>
    <row r="341" ht="22.5" customHeight="1">
      <c r="C341" s="176" t="s">
        <v>894</v>
      </c>
      <c r="D341" s="176" t="s">
        <v>895</v>
      </c>
      <c r="E341" s="176"/>
      <c r="F341" s="176">
        <v>1.0</v>
      </c>
    </row>
    <row r="342" ht="22.5" customHeight="1">
      <c r="C342" s="176" t="s">
        <v>896</v>
      </c>
      <c r="D342" s="176" t="s">
        <v>173</v>
      </c>
      <c r="E342" s="176"/>
      <c r="F342" s="176">
        <v>1.0</v>
      </c>
    </row>
    <row r="343" ht="22.5" customHeight="1">
      <c r="C343" s="176" t="s">
        <v>897</v>
      </c>
      <c r="D343" s="176" t="s">
        <v>898</v>
      </c>
      <c r="E343" s="176"/>
      <c r="F343" s="176">
        <v>1.0</v>
      </c>
    </row>
    <row r="344" ht="22.5" customHeight="1">
      <c r="C344" s="176" t="s">
        <v>468</v>
      </c>
      <c r="D344" s="176" t="s">
        <v>899</v>
      </c>
      <c r="E344" s="176">
        <v>1.0</v>
      </c>
      <c r="F344" s="176">
        <v>1.0</v>
      </c>
    </row>
    <row r="345" ht="22.5" customHeight="1">
      <c r="C345" s="176" t="s">
        <v>900</v>
      </c>
      <c r="D345" s="176" t="s">
        <v>901</v>
      </c>
      <c r="E345" s="176">
        <v>12.0</v>
      </c>
      <c r="F345" s="176">
        <v>1.0</v>
      </c>
    </row>
    <row r="346" ht="22.5" customHeight="1">
      <c r="C346" s="176" t="s">
        <v>902</v>
      </c>
      <c r="D346" s="176" t="s">
        <v>114</v>
      </c>
      <c r="E346" s="176">
        <v>20.0</v>
      </c>
      <c r="F346" s="176">
        <v>1.0</v>
      </c>
    </row>
    <row r="347" ht="22.5" customHeight="1">
      <c r="C347" s="176" t="s">
        <v>903</v>
      </c>
      <c r="D347" s="176" t="s">
        <v>95</v>
      </c>
      <c r="E347" s="176"/>
      <c r="F347" s="176"/>
    </row>
    <row r="348" ht="22.5" customHeight="1">
      <c r="C348" s="176" t="s">
        <v>904</v>
      </c>
      <c r="D348" s="176" t="s">
        <v>108</v>
      </c>
      <c r="E348" s="176"/>
      <c r="F348" s="176"/>
    </row>
    <row r="349" ht="22.5" customHeight="1">
      <c r="C349" s="176" t="s">
        <v>905</v>
      </c>
      <c r="D349" s="176" t="s">
        <v>55</v>
      </c>
      <c r="E349" s="176"/>
      <c r="F349" s="176"/>
    </row>
    <row r="350" ht="22.5" customHeight="1">
      <c r="C350" s="176" t="s">
        <v>906</v>
      </c>
      <c r="D350" s="176" t="s">
        <v>170</v>
      </c>
      <c r="E350" s="176">
        <v>10.0</v>
      </c>
      <c r="F350" s="176">
        <v>1.0</v>
      </c>
    </row>
    <row r="351" ht="22.5" customHeight="1">
      <c r="C351" s="176" t="s">
        <v>907</v>
      </c>
      <c r="D351" s="176" t="s">
        <v>111</v>
      </c>
      <c r="E351" s="176">
        <v>48.0</v>
      </c>
      <c r="F351" s="176">
        <v>1.0</v>
      </c>
    </row>
    <row r="352" ht="22.5" customHeight="1">
      <c r="C352" s="176" t="s">
        <v>908</v>
      </c>
      <c r="D352" s="176" t="s">
        <v>105</v>
      </c>
      <c r="E352" s="176">
        <v>12.0</v>
      </c>
      <c r="F352" s="176">
        <v>1.0</v>
      </c>
    </row>
    <row r="353" ht="22.5" customHeight="1">
      <c r="C353" s="176" t="s">
        <v>909</v>
      </c>
      <c r="D353" s="176" t="s">
        <v>910</v>
      </c>
      <c r="E353" s="176">
        <v>10.0</v>
      </c>
      <c r="F353" s="176">
        <v>1.0</v>
      </c>
    </row>
    <row r="354" ht="22.5" customHeight="1">
      <c r="C354" s="176" t="s">
        <v>911</v>
      </c>
      <c r="D354" s="176" t="s">
        <v>163</v>
      </c>
      <c r="E354" s="176">
        <v>12.0</v>
      </c>
      <c r="F354" s="176">
        <v>1.0</v>
      </c>
    </row>
    <row r="355" ht="22.5" customHeight="1">
      <c r="C355" s="176" t="s">
        <v>912</v>
      </c>
      <c r="D355" s="176" t="s">
        <v>107</v>
      </c>
      <c r="E355" s="176">
        <v>24.0</v>
      </c>
      <c r="F355" s="176">
        <v>1.0</v>
      </c>
    </row>
    <row r="356" ht="22.5" customHeight="1">
      <c r="C356" s="176" t="s">
        <v>913</v>
      </c>
      <c r="D356" s="176" t="s">
        <v>164</v>
      </c>
      <c r="E356" s="176">
        <v>25.0</v>
      </c>
      <c r="F356" s="176">
        <v>1.0</v>
      </c>
    </row>
    <row r="357" ht="22.5" customHeight="1">
      <c r="C357" s="176" t="s">
        <v>914</v>
      </c>
      <c r="D357" s="176" t="s">
        <v>140</v>
      </c>
      <c r="E357" s="176">
        <v>35.0</v>
      </c>
      <c r="F357" s="176">
        <v>1.0</v>
      </c>
    </row>
    <row r="358" ht="22.5" customHeight="1">
      <c r="C358" s="176" t="s">
        <v>915</v>
      </c>
      <c r="D358" s="176" t="s">
        <v>138</v>
      </c>
      <c r="E358" s="176">
        <v>36.0</v>
      </c>
      <c r="F358" s="176">
        <v>1.0</v>
      </c>
    </row>
    <row r="359" ht="22.5" customHeight="1">
      <c r="C359" s="176" t="s">
        <v>916</v>
      </c>
      <c r="D359" s="176" t="s">
        <v>166</v>
      </c>
      <c r="E359" s="176">
        <v>1.0</v>
      </c>
      <c r="F359" s="176">
        <v>1.0</v>
      </c>
    </row>
  </sheetData>
  <dataValidations>
    <dataValidation allowBlank="1" showDropDown="1" sqref="C6:C359"/>
  </dataValidations>
  <drawing r:id="rId1"/>
  <tableParts count="3"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9.63"/>
    <col customWidth="1" min="3" max="3" width="6.63"/>
    <col customWidth="1" min="4" max="4" width="28.88"/>
    <col customWidth="1" min="6" max="6" width="7.5"/>
    <col customWidth="1" min="8" max="8" width="11.88"/>
    <col customWidth="1" min="9" max="9" width="2.88"/>
    <col customWidth="1" min="10" max="10" width="11.88"/>
    <col customWidth="1" min="11" max="11" width="19.88"/>
    <col customWidth="1" min="12" max="12" width="11.0"/>
    <col customWidth="1" min="13" max="13" width="28.0"/>
    <col customWidth="1" min="14" max="14" width="5.13"/>
    <col customWidth="1" min="15" max="15" width="6.38"/>
    <col customWidth="1" min="16" max="16" width="6.63"/>
    <col customWidth="1" min="17" max="17" width="7.5"/>
    <col customWidth="1" min="18" max="18" width="3.75"/>
    <col customWidth="1" min="19" max="19" width="7.0"/>
    <col customWidth="1" min="20" max="20" width="8.5"/>
    <col customWidth="1" min="21" max="21" width="7.25"/>
    <col customWidth="1" min="22" max="22" width="8.0"/>
    <col customWidth="1" min="23" max="23" width="7.88"/>
    <col customWidth="1" min="24" max="24" width="5.25"/>
    <col customWidth="1" min="25" max="25" width="7.0"/>
    <col customWidth="1" min="26" max="26" width="10.38"/>
    <col customWidth="1" min="27" max="27" width="5.75"/>
  </cols>
  <sheetData>
    <row r="1">
      <c r="D1" s="360" t="s">
        <v>917</v>
      </c>
      <c r="E1" s="361" t="s">
        <v>918</v>
      </c>
      <c r="F1" s="361" t="s">
        <v>82</v>
      </c>
      <c r="G1" s="361" t="s">
        <v>918</v>
      </c>
      <c r="H1" s="361" t="s">
        <v>82</v>
      </c>
      <c r="R1" s="189"/>
    </row>
    <row r="2">
      <c r="D2" s="362" t="str">
        <f>A5</f>
        <v>Refrescos 1lt</v>
      </c>
      <c r="E2" s="362">
        <f>Z5</f>
        <v>0</v>
      </c>
      <c r="F2" s="363">
        <f>O5</f>
        <v>0</v>
      </c>
      <c r="G2" s="364">
        <f>H5</f>
        <v>33</v>
      </c>
      <c r="H2" s="363">
        <f>F5</f>
        <v>11</v>
      </c>
      <c r="R2" s="189"/>
    </row>
    <row r="3">
      <c r="E3" s="189"/>
      <c r="F3" s="189"/>
      <c r="R3" s="189"/>
    </row>
    <row r="4">
      <c r="E4" s="189"/>
      <c r="F4" s="189"/>
      <c r="R4" s="189"/>
    </row>
    <row r="5">
      <c r="A5" s="365" t="s">
        <v>91</v>
      </c>
      <c r="B5" s="366" t="s">
        <v>260</v>
      </c>
      <c r="E5" s="367" t="s">
        <v>919</v>
      </c>
      <c r="F5" s="368">
        <f>SUM(F7:F2327)</f>
        <v>11</v>
      </c>
      <c r="G5" s="369" t="s">
        <v>920</v>
      </c>
      <c r="H5" s="370">
        <f>SUM(H7:H2327)</f>
        <v>33</v>
      </c>
      <c r="J5" s="366" t="s">
        <v>261</v>
      </c>
      <c r="M5" s="371" t="s">
        <v>921</v>
      </c>
      <c r="N5" s="371"/>
      <c r="O5" s="372">
        <f>SUM(O7:O2327)</f>
        <v>0</v>
      </c>
      <c r="R5" s="189"/>
      <c r="V5" s="373" t="s">
        <v>922</v>
      </c>
      <c r="W5" s="374"/>
      <c r="X5" s="374"/>
      <c r="Y5" s="374"/>
      <c r="Z5" s="375">
        <f>SUM(Z7:Z2327)</f>
        <v>0</v>
      </c>
    </row>
    <row r="6">
      <c r="B6" s="376" t="s">
        <v>7</v>
      </c>
      <c r="C6" s="214" t="s">
        <v>79</v>
      </c>
      <c r="D6" s="214" t="s">
        <v>80</v>
      </c>
      <c r="E6" s="376" t="s">
        <v>81</v>
      </c>
      <c r="F6" s="376" t="s">
        <v>82</v>
      </c>
      <c r="G6" s="377" t="s">
        <v>88</v>
      </c>
      <c r="H6" s="377" t="s">
        <v>84</v>
      </c>
      <c r="J6" s="255" t="s">
        <v>7</v>
      </c>
      <c r="K6" s="255" t="s">
        <v>41</v>
      </c>
      <c r="L6" s="255" t="s">
        <v>180</v>
      </c>
      <c r="M6" s="255" t="s">
        <v>80</v>
      </c>
      <c r="N6" s="255" t="s">
        <v>81</v>
      </c>
      <c r="O6" s="255" t="s">
        <v>82</v>
      </c>
      <c r="P6" s="256" t="s">
        <v>184</v>
      </c>
      <c r="Q6" s="257" t="s">
        <v>88</v>
      </c>
      <c r="R6" s="258" t="s">
        <v>185</v>
      </c>
      <c r="S6" s="258" t="s">
        <v>186</v>
      </c>
      <c r="T6" s="258" t="s">
        <v>187</v>
      </c>
      <c r="U6" s="259" t="s">
        <v>45</v>
      </c>
      <c r="V6" s="260" t="s">
        <v>188</v>
      </c>
      <c r="W6" s="261" t="s">
        <v>188</v>
      </c>
      <c r="X6" s="262" t="s">
        <v>185</v>
      </c>
      <c r="Y6" s="262" t="s">
        <v>186</v>
      </c>
      <c r="Z6" s="263" t="s">
        <v>189</v>
      </c>
      <c r="AA6" s="267" t="s">
        <v>190</v>
      </c>
      <c r="AB6" s="255" t="s">
        <v>191</v>
      </c>
      <c r="AC6" s="268"/>
      <c r="AD6" s="268"/>
      <c r="AE6" s="268"/>
      <c r="AF6" s="268"/>
      <c r="AG6" s="268"/>
      <c r="AH6" s="268"/>
      <c r="AI6" s="268"/>
      <c r="AJ6" s="268"/>
      <c r="AK6" s="268"/>
      <c r="AL6" s="268"/>
    </row>
    <row r="7">
      <c r="B7" s="222">
        <f>IFERROR(__xludf.DUMMYFUNCTION("filter(VENTAS!B4:H2327,VENTAS!D4:D2327=A5)"),46023.0)</f>
        <v>46023</v>
      </c>
      <c r="C7" s="223" t="str">
        <f>IFERROR(__xludf.DUMMYFUNCTION("""COMPUTED_VALUE"""),"CONSUMIDOR FINAL")</f>
        <v>CONSUMIDOR FINAL</v>
      </c>
      <c r="D7" s="223" t="str">
        <f>IFERROR(__xludf.DUMMYFUNCTION("""COMPUTED_VALUE"""),"Refrescos 1lt")</f>
        <v>Refrescos 1lt</v>
      </c>
      <c r="E7" s="189" t="str">
        <f>IFERROR(__xludf.DUMMYFUNCTION("""COMPUTED_VALUE"""),"REF3")</f>
        <v>REF3</v>
      </c>
      <c r="F7" s="189">
        <f>IFERROR(__xludf.DUMMYFUNCTION("""COMPUTED_VALUE"""),1.0)</f>
        <v>1</v>
      </c>
      <c r="G7" s="194">
        <f>IFERROR(__xludf.DUMMYFUNCTION("""COMPUTED_VALUE"""),3.0)</f>
        <v>3</v>
      </c>
      <c r="H7" s="194">
        <f>IFERROR(__xludf.DUMMYFUNCTION("""COMPUTED_VALUE"""),3.0)</f>
        <v>3</v>
      </c>
      <c r="J7" s="223" t="str">
        <f>IFERROR(__xludf.DUMMYFUNCTION("filter(COMPRAS!B4:T2327,COMPRAS!E4:E2327=A5)"),"#N/A")</f>
        <v>#N/A</v>
      </c>
      <c r="R7" s="189"/>
    </row>
    <row r="8">
      <c r="B8" s="222">
        <f>IFERROR(__xludf.DUMMYFUNCTION("""COMPUTED_VALUE"""),46023.0)</f>
        <v>46023</v>
      </c>
      <c r="C8" s="223" t="str">
        <f>IFERROR(__xludf.DUMMYFUNCTION("""COMPUTED_VALUE"""),"CONSUMIDOR FINAL")</f>
        <v>CONSUMIDOR FINAL</v>
      </c>
      <c r="D8" s="223" t="str">
        <f>IFERROR(__xludf.DUMMYFUNCTION("""COMPUTED_VALUE"""),"Refrescos 1lt")</f>
        <v>Refrescos 1lt</v>
      </c>
      <c r="E8" s="189" t="str">
        <f>IFERROR(__xludf.DUMMYFUNCTION("""COMPUTED_VALUE"""),"REF3")</f>
        <v>REF3</v>
      </c>
      <c r="F8" s="189">
        <f>IFERROR(__xludf.DUMMYFUNCTION("""COMPUTED_VALUE"""),1.0)</f>
        <v>1</v>
      </c>
      <c r="G8" s="194">
        <f>IFERROR(__xludf.DUMMYFUNCTION("""COMPUTED_VALUE"""),3.0)</f>
        <v>3</v>
      </c>
      <c r="H8" s="194">
        <f>IFERROR(__xludf.DUMMYFUNCTION("""COMPUTED_VALUE"""),3.0)</f>
        <v>3</v>
      </c>
      <c r="R8" s="189"/>
    </row>
    <row r="9">
      <c r="B9" s="222">
        <f>IFERROR(__xludf.DUMMYFUNCTION("""COMPUTED_VALUE"""),46023.0)</f>
        <v>46023</v>
      </c>
      <c r="C9" s="223" t="str">
        <f>IFERROR(__xludf.DUMMYFUNCTION("""COMPUTED_VALUE"""),"CONSUMIDOR FINAL")</f>
        <v>CONSUMIDOR FINAL</v>
      </c>
      <c r="D9" s="223" t="str">
        <f>IFERROR(__xludf.DUMMYFUNCTION("""COMPUTED_VALUE"""),"Refrescos 1lt")</f>
        <v>Refrescos 1lt</v>
      </c>
      <c r="E9" s="189" t="str">
        <f>IFERROR(__xludf.DUMMYFUNCTION("""COMPUTED_VALUE"""),"REF3")</f>
        <v>REF3</v>
      </c>
      <c r="F9" s="189">
        <f>IFERROR(__xludf.DUMMYFUNCTION("""COMPUTED_VALUE"""),1.0)</f>
        <v>1</v>
      </c>
      <c r="G9" s="194">
        <f>IFERROR(__xludf.DUMMYFUNCTION("""COMPUTED_VALUE"""),3.0)</f>
        <v>3</v>
      </c>
      <c r="H9" s="194">
        <f>IFERROR(__xludf.DUMMYFUNCTION("""COMPUTED_VALUE"""),3.0)</f>
        <v>3</v>
      </c>
      <c r="R9" s="189"/>
    </row>
    <row r="10">
      <c r="B10" s="222">
        <f>IFERROR(__xludf.DUMMYFUNCTION("""COMPUTED_VALUE"""),46024.0)</f>
        <v>46024</v>
      </c>
      <c r="C10" s="223" t="str">
        <f>IFERROR(__xludf.DUMMYFUNCTION("""COMPUTED_VALUE"""),"CONSUMIDOR FINAL")</f>
        <v>CONSUMIDOR FINAL</v>
      </c>
      <c r="D10" s="223" t="str">
        <f>IFERROR(__xludf.DUMMYFUNCTION("""COMPUTED_VALUE"""),"Refrescos 1lt")</f>
        <v>Refrescos 1lt</v>
      </c>
      <c r="E10" s="189" t="str">
        <f>IFERROR(__xludf.DUMMYFUNCTION("""COMPUTED_VALUE"""),"REF3")</f>
        <v>REF3</v>
      </c>
      <c r="F10" s="189">
        <f>IFERROR(__xludf.DUMMYFUNCTION("""COMPUTED_VALUE"""),6.0)</f>
        <v>6</v>
      </c>
      <c r="G10" s="194">
        <f>IFERROR(__xludf.DUMMYFUNCTION("""COMPUTED_VALUE"""),3.0)</f>
        <v>3</v>
      </c>
      <c r="H10" s="194">
        <f>IFERROR(__xludf.DUMMYFUNCTION("""COMPUTED_VALUE"""),18.0)</f>
        <v>18</v>
      </c>
      <c r="R10" s="189"/>
    </row>
    <row r="11">
      <c r="B11" s="222">
        <f>IFERROR(__xludf.DUMMYFUNCTION("""COMPUTED_VALUE"""),46028.0)</f>
        <v>46028</v>
      </c>
      <c r="C11" s="223" t="str">
        <f>IFERROR(__xludf.DUMMYFUNCTION("""COMPUTED_VALUE"""),"CONSUMIDOR FINAL")</f>
        <v>CONSUMIDOR FINAL</v>
      </c>
      <c r="D11" s="223" t="str">
        <f>IFERROR(__xludf.DUMMYFUNCTION("""COMPUTED_VALUE"""),"Refrescos 1lt")</f>
        <v>Refrescos 1lt</v>
      </c>
      <c r="E11" s="189" t="str">
        <f>IFERROR(__xludf.DUMMYFUNCTION("""COMPUTED_VALUE"""),"REF3")</f>
        <v>REF3</v>
      </c>
      <c r="F11" s="189">
        <f>IFERROR(__xludf.DUMMYFUNCTION("""COMPUTED_VALUE"""),1.0)</f>
        <v>1</v>
      </c>
      <c r="G11" s="194">
        <f>IFERROR(__xludf.DUMMYFUNCTION("""COMPUTED_VALUE"""),3.0)</f>
        <v>3</v>
      </c>
      <c r="H11" s="194">
        <f>IFERROR(__xludf.DUMMYFUNCTION("""COMPUTED_VALUE"""),3.0)</f>
        <v>3</v>
      </c>
      <c r="R11" s="189"/>
    </row>
    <row r="12">
      <c r="B12" s="222">
        <f>IFERROR(__xludf.DUMMYFUNCTION("""COMPUTED_VALUE"""),46035.0)</f>
        <v>46035</v>
      </c>
      <c r="C12" s="223" t="str">
        <f>IFERROR(__xludf.DUMMYFUNCTION("""COMPUTED_VALUE"""),"CONSUMIDOR FINAL")</f>
        <v>CONSUMIDOR FINAL</v>
      </c>
      <c r="D12" s="223" t="str">
        <f>IFERROR(__xludf.DUMMYFUNCTION("""COMPUTED_VALUE"""),"Refrescos 1lt")</f>
        <v>Refrescos 1lt</v>
      </c>
      <c r="E12" s="189" t="str">
        <f>IFERROR(__xludf.DUMMYFUNCTION("""COMPUTED_VALUE"""),"REF3")</f>
        <v>REF3</v>
      </c>
      <c r="F12" s="189">
        <f>IFERROR(__xludf.DUMMYFUNCTION("""COMPUTED_VALUE"""),1.0)</f>
        <v>1</v>
      </c>
      <c r="G12" s="194">
        <f>IFERROR(__xludf.DUMMYFUNCTION("""COMPUTED_VALUE"""),3.0)</f>
        <v>3</v>
      </c>
      <c r="H12" s="194">
        <f>IFERROR(__xludf.DUMMYFUNCTION("""COMPUTED_VALUE"""),3.0)</f>
        <v>3</v>
      </c>
      <c r="R12" s="189"/>
    </row>
    <row r="13">
      <c r="E13" s="189"/>
      <c r="F13" s="189"/>
      <c r="R13" s="189"/>
    </row>
    <row r="14">
      <c r="E14" s="189"/>
      <c r="F14" s="189"/>
      <c r="R14" s="189"/>
    </row>
    <row r="15">
      <c r="E15" s="189"/>
      <c r="F15" s="189"/>
      <c r="R15" s="189"/>
    </row>
    <row r="16">
      <c r="E16" s="189"/>
      <c r="F16" s="189"/>
      <c r="R16" s="189"/>
    </row>
    <row r="17">
      <c r="E17" s="189"/>
      <c r="F17" s="189"/>
      <c r="R17" s="189"/>
    </row>
    <row r="18">
      <c r="E18" s="189"/>
      <c r="F18" s="189"/>
      <c r="R18" s="189"/>
    </row>
    <row r="19">
      <c r="E19" s="189"/>
      <c r="F19" s="189"/>
      <c r="R19" s="189"/>
    </row>
    <row r="20">
      <c r="E20" s="189"/>
      <c r="F20" s="189"/>
      <c r="R20" s="189"/>
    </row>
    <row r="21">
      <c r="E21" s="189"/>
      <c r="F21" s="189"/>
      <c r="R21" s="189"/>
    </row>
    <row r="22">
      <c r="B22" s="378"/>
      <c r="C22" s="378"/>
      <c r="D22" s="378"/>
      <c r="E22" s="379"/>
      <c r="F22" s="379"/>
      <c r="G22" s="378"/>
      <c r="H22" s="378"/>
      <c r="R22" s="189"/>
    </row>
    <row r="23">
      <c r="B23" s="378"/>
      <c r="C23" s="378"/>
      <c r="D23" s="378"/>
      <c r="E23" s="379"/>
      <c r="F23" s="379"/>
      <c r="G23" s="378"/>
      <c r="H23" s="378"/>
      <c r="R23" s="189"/>
    </row>
    <row r="24">
      <c r="E24" s="189"/>
      <c r="F24" s="189"/>
      <c r="R24" s="189"/>
    </row>
    <row r="25">
      <c r="E25" s="189"/>
      <c r="F25" s="189"/>
      <c r="R25" s="189"/>
    </row>
    <row r="26">
      <c r="E26" s="189"/>
      <c r="F26" s="189"/>
      <c r="R26" s="189"/>
    </row>
    <row r="27">
      <c r="E27" s="189"/>
      <c r="F27" s="189"/>
      <c r="R27" s="189"/>
    </row>
    <row r="28">
      <c r="E28" s="189"/>
      <c r="F28" s="189"/>
      <c r="R28" s="189"/>
    </row>
    <row r="29">
      <c r="E29" s="189"/>
      <c r="F29" s="189"/>
      <c r="R29" s="189"/>
    </row>
    <row r="30">
      <c r="E30" s="189"/>
      <c r="F30" s="189"/>
      <c r="R30" s="189"/>
    </row>
    <row r="31">
      <c r="E31" s="189"/>
      <c r="F31" s="189"/>
      <c r="R31" s="189"/>
    </row>
    <row r="32">
      <c r="E32" s="189"/>
      <c r="F32" s="189"/>
      <c r="R32" s="189"/>
    </row>
    <row r="33">
      <c r="E33" s="189"/>
      <c r="F33" s="189"/>
      <c r="R33" s="189"/>
    </row>
    <row r="34">
      <c r="E34" s="189"/>
      <c r="F34" s="189"/>
      <c r="R34" s="189"/>
    </row>
    <row r="35">
      <c r="E35" s="189"/>
      <c r="F35" s="189"/>
      <c r="R35" s="189"/>
    </row>
    <row r="36">
      <c r="E36" s="189"/>
      <c r="F36" s="189"/>
      <c r="R36" s="189"/>
    </row>
    <row r="37">
      <c r="E37" s="189"/>
      <c r="F37" s="189"/>
      <c r="R37" s="189"/>
    </row>
    <row r="38">
      <c r="E38" s="189"/>
      <c r="F38" s="189"/>
      <c r="R38" s="189"/>
    </row>
    <row r="39">
      <c r="E39" s="189"/>
      <c r="F39" s="189"/>
      <c r="R39" s="189"/>
    </row>
    <row r="40">
      <c r="E40" s="189"/>
      <c r="F40" s="189"/>
      <c r="R40" s="189"/>
    </row>
    <row r="41">
      <c r="E41" s="189"/>
      <c r="F41" s="189"/>
      <c r="R41" s="189"/>
    </row>
    <row r="42">
      <c r="E42" s="189"/>
      <c r="F42" s="189"/>
      <c r="R42" s="189"/>
    </row>
    <row r="43">
      <c r="E43" s="189"/>
      <c r="F43" s="189"/>
      <c r="R43" s="189"/>
    </row>
    <row r="44">
      <c r="E44" s="189"/>
      <c r="F44" s="189"/>
      <c r="R44" s="189"/>
    </row>
    <row r="45">
      <c r="E45" s="189"/>
      <c r="F45" s="189"/>
      <c r="R45" s="189"/>
    </row>
    <row r="46">
      <c r="E46" s="189"/>
      <c r="F46" s="189"/>
      <c r="R46" s="189"/>
    </row>
    <row r="47">
      <c r="E47" s="189"/>
      <c r="F47" s="189"/>
      <c r="R47" s="189"/>
    </row>
    <row r="48">
      <c r="E48" s="189"/>
      <c r="F48" s="189"/>
      <c r="R48" s="189"/>
    </row>
    <row r="49">
      <c r="E49" s="189"/>
      <c r="F49" s="189"/>
      <c r="R49" s="189"/>
    </row>
    <row r="50">
      <c r="E50" s="189"/>
      <c r="F50" s="189"/>
      <c r="R50" s="189"/>
    </row>
    <row r="51">
      <c r="E51" s="189"/>
      <c r="F51" s="189"/>
      <c r="R51" s="189"/>
    </row>
    <row r="52">
      <c r="E52" s="189"/>
      <c r="F52" s="189"/>
      <c r="R52" s="189"/>
    </row>
    <row r="53">
      <c r="E53" s="189"/>
      <c r="F53" s="189"/>
      <c r="R53" s="189"/>
    </row>
    <row r="54">
      <c r="E54" s="189"/>
      <c r="F54" s="189"/>
      <c r="R54" s="189"/>
    </row>
    <row r="55">
      <c r="E55" s="189"/>
      <c r="F55" s="189"/>
      <c r="R55" s="189"/>
    </row>
    <row r="56">
      <c r="E56" s="189"/>
      <c r="F56" s="189"/>
      <c r="R56" s="189"/>
    </row>
    <row r="57">
      <c r="E57" s="189"/>
      <c r="F57" s="189"/>
      <c r="R57" s="189"/>
    </row>
    <row r="58">
      <c r="E58" s="189"/>
      <c r="F58" s="189"/>
      <c r="R58" s="189"/>
    </row>
    <row r="59">
      <c r="E59" s="189"/>
      <c r="F59" s="189"/>
      <c r="R59" s="189"/>
    </row>
    <row r="60">
      <c r="E60" s="189"/>
      <c r="F60" s="189"/>
      <c r="R60" s="189"/>
    </row>
    <row r="61">
      <c r="E61" s="189"/>
      <c r="F61" s="189"/>
      <c r="R61" s="189"/>
    </row>
    <row r="62">
      <c r="E62" s="189"/>
      <c r="F62" s="189"/>
      <c r="R62" s="189"/>
    </row>
    <row r="63">
      <c r="E63" s="189"/>
      <c r="F63" s="189"/>
      <c r="R63" s="189"/>
    </row>
    <row r="64">
      <c r="E64" s="189"/>
      <c r="F64" s="189"/>
      <c r="R64" s="189"/>
    </row>
    <row r="65">
      <c r="E65" s="189"/>
      <c r="F65" s="189"/>
      <c r="R65" s="189"/>
    </row>
    <row r="66">
      <c r="E66" s="189"/>
      <c r="F66" s="189"/>
      <c r="R66" s="189"/>
    </row>
    <row r="67">
      <c r="E67" s="189"/>
      <c r="F67" s="189"/>
      <c r="R67" s="189"/>
    </row>
    <row r="68">
      <c r="E68" s="189"/>
      <c r="F68" s="189"/>
      <c r="R68" s="189"/>
    </row>
    <row r="69">
      <c r="E69" s="189"/>
      <c r="F69" s="189"/>
      <c r="R69" s="189"/>
    </row>
    <row r="70">
      <c r="E70" s="189"/>
      <c r="F70" s="189"/>
      <c r="R70" s="189"/>
    </row>
    <row r="71">
      <c r="E71" s="189"/>
      <c r="F71" s="189"/>
      <c r="R71" s="189"/>
    </row>
    <row r="72">
      <c r="E72" s="189"/>
      <c r="F72" s="189"/>
      <c r="R72" s="189"/>
    </row>
    <row r="73">
      <c r="E73" s="189"/>
      <c r="F73" s="189"/>
      <c r="R73" s="189"/>
    </row>
    <row r="74">
      <c r="E74" s="189"/>
      <c r="F74" s="189"/>
      <c r="R74" s="189"/>
    </row>
    <row r="75">
      <c r="E75" s="189"/>
      <c r="F75" s="189"/>
      <c r="R75" s="189"/>
    </row>
    <row r="76">
      <c r="E76" s="189"/>
      <c r="F76" s="189"/>
      <c r="R76" s="189"/>
    </row>
    <row r="77">
      <c r="E77" s="189"/>
      <c r="F77" s="189"/>
      <c r="R77" s="189"/>
    </row>
    <row r="78">
      <c r="E78" s="189"/>
      <c r="F78" s="189"/>
      <c r="R78" s="189"/>
    </row>
    <row r="79">
      <c r="E79" s="189"/>
      <c r="F79" s="189"/>
      <c r="R79" s="189"/>
    </row>
    <row r="80">
      <c r="E80" s="189"/>
      <c r="F80" s="189"/>
      <c r="R80" s="189"/>
    </row>
    <row r="81">
      <c r="E81" s="189"/>
      <c r="F81" s="189"/>
      <c r="R81" s="189"/>
    </row>
    <row r="82">
      <c r="E82" s="189"/>
      <c r="F82" s="189"/>
      <c r="R82" s="189"/>
    </row>
    <row r="83">
      <c r="E83" s="189"/>
      <c r="F83" s="189"/>
      <c r="R83" s="189"/>
    </row>
    <row r="84">
      <c r="E84" s="189"/>
      <c r="F84" s="189"/>
      <c r="R84" s="189"/>
    </row>
    <row r="85">
      <c r="E85" s="189"/>
      <c r="F85" s="189"/>
      <c r="R85" s="189"/>
    </row>
    <row r="86">
      <c r="E86" s="189"/>
      <c r="F86" s="189"/>
      <c r="R86" s="189"/>
    </row>
    <row r="87">
      <c r="E87" s="189"/>
      <c r="F87" s="189"/>
      <c r="R87" s="189"/>
    </row>
    <row r="88">
      <c r="E88" s="189"/>
      <c r="F88" s="189"/>
      <c r="R88" s="189"/>
    </row>
    <row r="89">
      <c r="E89" s="189"/>
      <c r="F89" s="189"/>
      <c r="R89" s="189"/>
    </row>
    <row r="90">
      <c r="E90" s="189"/>
      <c r="F90" s="189"/>
      <c r="R90" s="189"/>
    </row>
    <row r="91">
      <c r="E91" s="189"/>
      <c r="F91" s="189"/>
      <c r="R91" s="189"/>
    </row>
    <row r="92">
      <c r="E92" s="189"/>
      <c r="F92" s="189"/>
      <c r="R92" s="189"/>
    </row>
    <row r="93">
      <c r="E93" s="189"/>
      <c r="F93" s="189"/>
      <c r="R93" s="189"/>
    </row>
    <row r="94">
      <c r="E94" s="189"/>
      <c r="F94" s="189"/>
      <c r="R94" s="189"/>
    </row>
    <row r="95">
      <c r="E95" s="189"/>
      <c r="F95" s="189"/>
      <c r="R95" s="189"/>
    </row>
    <row r="96">
      <c r="E96" s="189"/>
      <c r="F96" s="189"/>
      <c r="R96" s="189"/>
    </row>
    <row r="97">
      <c r="E97" s="189"/>
      <c r="F97" s="189"/>
      <c r="R97" s="189"/>
    </row>
    <row r="98">
      <c r="E98" s="189"/>
      <c r="F98" s="189"/>
      <c r="R98" s="189"/>
    </row>
    <row r="99">
      <c r="E99" s="189"/>
      <c r="F99" s="189"/>
      <c r="R99" s="189"/>
    </row>
    <row r="100">
      <c r="E100" s="189"/>
      <c r="F100" s="189"/>
      <c r="R100" s="189"/>
    </row>
    <row r="101">
      <c r="E101" s="189"/>
      <c r="F101" s="189"/>
      <c r="R101" s="189"/>
    </row>
    <row r="102">
      <c r="E102" s="189"/>
      <c r="F102" s="189"/>
      <c r="R102" s="189"/>
    </row>
    <row r="103">
      <c r="E103" s="189"/>
      <c r="F103" s="189"/>
      <c r="R103" s="189"/>
    </row>
    <row r="104">
      <c r="E104" s="189"/>
      <c r="F104" s="189"/>
      <c r="R104" s="189"/>
    </row>
    <row r="105">
      <c r="E105" s="189"/>
      <c r="F105" s="189"/>
      <c r="R105" s="189"/>
    </row>
    <row r="106">
      <c r="E106" s="189"/>
      <c r="F106" s="189"/>
      <c r="R106" s="189"/>
    </row>
    <row r="107">
      <c r="E107" s="189"/>
      <c r="F107" s="189"/>
      <c r="R107" s="189"/>
    </row>
    <row r="108">
      <c r="E108" s="189"/>
      <c r="F108" s="189"/>
      <c r="R108" s="189"/>
    </row>
    <row r="109">
      <c r="E109" s="189"/>
      <c r="F109" s="189"/>
      <c r="R109" s="189"/>
    </row>
    <row r="110">
      <c r="E110" s="189"/>
      <c r="F110" s="189"/>
      <c r="R110" s="189"/>
    </row>
    <row r="111">
      <c r="E111" s="189"/>
      <c r="F111" s="189"/>
      <c r="R111" s="189"/>
    </row>
    <row r="112">
      <c r="E112" s="189"/>
      <c r="F112" s="189"/>
      <c r="R112" s="189"/>
    </row>
    <row r="113">
      <c r="E113" s="189"/>
      <c r="F113" s="189"/>
      <c r="R113" s="189"/>
    </row>
    <row r="114">
      <c r="E114" s="189"/>
      <c r="F114" s="189"/>
      <c r="R114" s="189"/>
    </row>
    <row r="115">
      <c r="E115" s="189"/>
      <c r="F115" s="189"/>
      <c r="R115" s="189"/>
    </row>
    <row r="116">
      <c r="E116" s="189"/>
      <c r="F116" s="189"/>
      <c r="R116" s="189"/>
    </row>
    <row r="117">
      <c r="E117" s="189"/>
      <c r="F117" s="189"/>
      <c r="R117" s="189"/>
    </row>
    <row r="118">
      <c r="E118" s="189"/>
      <c r="F118" s="189"/>
      <c r="R118" s="189"/>
    </row>
    <row r="119">
      <c r="E119" s="189"/>
      <c r="F119" s="189"/>
      <c r="R119" s="189"/>
    </row>
    <row r="120">
      <c r="E120" s="189"/>
      <c r="F120" s="189"/>
      <c r="R120" s="189"/>
    </row>
    <row r="121">
      <c r="E121" s="189"/>
      <c r="F121" s="189"/>
      <c r="R121" s="189"/>
    </row>
    <row r="122">
      <c r="E122" s="189"/>
      <c r="F122" s="189"/>
      <c r="R122" s="189"/>
    </row>
    <row r="123">
      <c r="E123" s="189"/>
      <c r="F123" s="189"/>
      <c r="R123" s="189"/>
    </row>
    <row r="124">
      <c r="E124" s="189"/>
      <c r="F124" s="189"/>
      <c r="R124" s="189"/>
    </row>
    <row r="125">
      <c r="E125" s="189"/>
      <c r="F125" s="189"/>
      <c r="R125" s="189"/>
    </row>
    <row r="126">
      <c r="E126" s="189"/>
      <c r="F126" s="189"/>
      <c r="R126" s="189"/>
    </row>
    <row r="127">
      <c r="E127" s="189"/>
      <c r="F127" s="189"/>
      <c r="R127" s="189"/>
    </row>
    <row r="128">
      <c r="E128" s="189"/>
      <c r="F128" s="189"/>
      <c r="R128" s="189"/>
    </row>
    <row r="129">
      <c r="E129" s="189"/>
      <c r="F129" s="189"/>
      <c r="R129" s="189"/>
    </row>
    <row r="130">
      <c r="E130" s="189"/>
      <c r="F130" s="189"/>
      <c r="R130" s="189"/>
    </row>
    <row r="131">
      <c r="E131" s="189"/>
      <c r="F131" s="189"/>
      <c r="R131" s="189"/>
    </row>
    <row r="132">
      <c r="E132" s="189"/>
      <c r="F132" s="189"/>
      <c r="R132" s="189"/>
    </row>
    <row r="133">
      <c r="E133" s="189"/>
      <c r="F133" s="189"/>
      <c r="R133" s="189"/>
    </row>
    <row r="134">
      <c r="E134" s="189"/>
      <c r="F134" s="189"/>
      <c r="R134" s="189"/>
    </row>
    <row r="135">
      <c r="E135" s="189"/>
      <c r="F135" s="189"/>
      <c r="R135" s="189"/>
    </row>
    <row r="136">
      <c r="E136" s="189"/>
      <c r="F136" s="189"/>
      <c r="R136" s="189"/>
    </row>
    <row r="137">
      <c r="E137" s="189"/>
      <c r="F137" s="189"/>
      <c r="R137" s="189"/>
    </row>
    <row r="138">
      <c r="E138" s="189"/>
      <c r="F138" s="189"/>
      <c r="R138" s="189"/>
    </row>
    <row r="139">
      <c r="E139" s="189"/>
      <c r="F139" s="189"/>
      <c r="R139" s="189"/>
    </row>
    <row r="140">
      <c r="E140" s="189"/>
      <c r="F140" s="189"/>
      <c r="R140" s="189"/>
    </row>
    <row r="141">
      <c r="E141" s="189"/>
      <c r="F141" s="189"/>
      <c r="R141" s="189"/>
    </row>
    <row r="142">
      <c r="E142" s="189"/>
      <c r="F142" s="189"/>
      <c r="R142" s="189"/>
    </row>
    <row r="143">
      <c r="E143" s="189"/>
      <c r="F143" s="189"/>
      <c r="R143" s="189"/>
    </row>
    <row r="144">
      <c r="E144" s="189"/>
      <c r="F144" s="189"/>
      <c r="R144" s="189"/>
    </row>
    <row r="145">
      <c r="E145" s="189"/>
      <c r="F145" s="189"/>
      <c r="R145" s="189"/>
    </row>
    <row r="146">
      <c r="E146" s="189"/>
      <c r="F146" s="189"/>
      <c r="R146" s="189"/>
    </row>
    <row r="147">
      <c r="E147" s="189"/>
      <c r="F147" s="189"/>
      <c r="R147" s="189"/>
    </row>
    <row r="148">
      <c r="E148" s="189"/>
      <c r="F148" s="189"/>
      <c r="R148" s="189"/>
    </row>
    <row r="149">
      <c r="E149" s="189"/>
      <c r="F149" s="189"/>
      <c r="R149" s="189"/>
    </row>
    <row r="150">
      <c r="E150" s="189"/>
      <c r="F150" s="189"/>
      <c r="R150" s="189"/>
    </row>
    <row r="151">
      <c r="E151" s="189"/>
      <c r="F151" s="189"/>
      <c r="R151" s="189"/>
    </row>
    <row r="152">
      <c r="E152" s="189"/>
      <c r="F152" s="189"/>
      <c r="R152" s="189"/>
    </row>
    <row r="153">
      <c r="E153" s="189"/>
      <c r="F153" s="189"/>
      <c r="R153" s="189"/>
    </row>
    <row r="154">
      <c r="E154" s="189"/>
      <c r="F154" s="189"/>
      <c r="R154" s="189"/>
    </row>
    <row r="155">
      <c r="E155" s="189"/>
      <c r="F155" s="189"/>
      <c r="R155" s="189"/>
    </row>
    <row r="156">
      <c r="E156" s="189"/>
      <c r="F156" s="189"/>
      <c r="R156" s="189"/>
    </row>
    <row r="157">
      <c r="E157" s="189"/>
      <c r="F157" s="189"/>
      <c r="R157" s="189"/>
    </row>
    <row r="158">
      <c r="E158" s="189"/>
      <c r="F158" s="189"/>
      <c r="R158" s="189"/>
    </row>
    <row r="159">
      <c r="E159" s="189"/>
      <c r="F159" s="189"/>
      <c r="R159" s="189"/>
    </row>
    <row r="160">
      <c r="E160" s="189"/>
      <c r="F160" s="189"/>
      <c r="R160" s="189"/>
    </row>
    <row r="161">
      <c r="E161" s="189"/>
      <c r="F161" s="189"/>
      <c r="R161" s="189"/>
    </row>
    <row r="162">
      <c r="E162" s="189"/>
      <c r="F162" s="189"/>
      <c r="R162" s="189"/>
    </row>
    <row r="163">
      <c r="E163" s="189"/>
      <c r="F163" s="189"/>
      <c r="R163" s="189"/>
    </row>
    <row r="164">
      <c r="E164" s="189"/>
      <c r="F164" s="189"/>
      <c r="R164" s="189"/>
    </row>
    <row r="165">
      <c r="E165" s="189"/>
      <c r="F165" s="189"/>
      <c r="R165" s="189"/>
    </row>
    <row r="166">
      <c r="E166" s="189"/>
      <c r="F166" s="189"/>
      <c r="R166" s="189"/>
    </row>
    <row r="167">
      <c r="E167" s="189"/>
      <c r="F167" s="189"/>
      <c r="R167" s="189"/>
    </row>
    <row r="168">
      <c r="E168" s="189"/>
      <c r="F168" s="189"/>
      <c r="R168" s="189"/>
    </row>
    <row r="169">
      <c r="E169" s="189"/>
      <c r="F169" s="189"/>
      <c r="R169" s="189"/>
    </row>
    <row r="170">
      <c r="E170" s="189"/>
      <c r="F170" s="189"/>
      <c r="R170" s="189"/>
    </row>
    <row r="171">
      <c r="E171" s="189"/>
      <c r="F171" s="189"/>
      <c r="R171" s="189"/>
    </row>
    <row r="172">
      <c r="E172" s="189"/>
      <c r="F172" s="189"/>
      <c r="R172" s="189"/>
    </row>
    <row r="173">
      <c r="E173" s="189"/>
      <c r="F173" s="189"/>
      <c r="R173" s="189"/>
    </row>
    <row r="174">
      <c r="E174" s="189"/>
      <c r="F174" s="189"/>
      <c r="R174" s="189"/>
    </row>
    <row r="175">
      <c r="E175" s="189"/>
      <c r="F175" s="189"/>
      <c r="R175" s="189"/>
    </row>
    <row r="176">
      <c r="E176" s="189"/>
      <c r="F176" s="189"/>
      <c r="R176" s="189"/>
    </row>
    <row r="177">
      <c r="E177" s="189"/>
      <c r="F177" s="189"/>
      <c r="R177" s="189"/>
    </row>
    <row r="178">
      <c r="E178" s="189"/>
      <c r="F178" s="189"/>
      <c r="R178" s="189"/>
    </row>
    <row r="179">
      <c r="E179" s="189"/>
      <c r="F179" s="189"/>
      <c r="R179" s="189"/>
    </row>
    <row r="180">
      <c r="E180" s="189"/>
      <c r="F180" s="189"/>
      <c r="R180" s="189"/>
    </row>
    <row r="181">
      <c r="E181" s="189"/>
      <c r="F181" s="189"/>
      <c r="R181" s="189"/>
    </row>
    <row r="182">
      <c r="E182" s="189"/>
      <c r="F182" s="189"/>
      <c r="R182" s="189"/>
    </row>
    <row r="183">
      <c r="E183" s="189"/>
      <c r="F183" s="189"/>
      <c r="R183" s="189"/>
    </row>
    <row r="184">
      <c r="E184" s="189"/>
      <c r="F184" s="189"/>
      <c r="R184" s="189"/>
    </row>
    <row r="185">
      <c r="E185" s="189"/>
      <c r="F185" s="189"/>
      <c r="R185" s="189"/>
    </row>
    <row r="186">
      <c r="E186" s="189"/>
      <c r="F186" s="189"/>
      <c r="R186" s="189"/>
    </row>
    <row r="187">
      <c r="E187" s="189"/>
      <c r="F187" s="189"/>
      <c r="R187" s="189"/>
    </row>
    <row r="188">
      <c r="E188" s="189"/>
      <c r="F188" s="189"/>
      <c r="R188" s="189"/>
    </row>
    <row r="189">
      <c r="E189" s="189"/>
      <c r="F189" s="189"/>
      <c r="R189" s="189"/>
    </row>
    <row r="190">
      <c r="E190" s="189"/>
      <c r="F190" s="189"/>
      <c r="R190" s="189"/>
    </row>
    <row r="191">
      <c r="E191" s="189"/>
      <c r="F191" s="189"/>
      <c r="R191" s="189"/>
    </row>
    <row r="192">
      <c r="E192" s="189"/>
      <c r="F192" s="189"/>
      <c r="R192" s="189"/>
    </row>
    <row r="193">
      <c r="E193" s="189"/>
      <c r="F193" s="189"/>
      <c r="R193" s="189"/>
    </row>
    <row r="194">
      <c r="E194" s="189"/>
      <c r="F194" s="189"/>
      <c r="R194" s="189"/>
    </row>
    <row r="195">
      <c r="E195" s="189"/>
      <c r="F195" s="189"/>
      <c r="R195" s="189"/>
    </row>
    <row r="196">
      <c r="E196" s="189"/>
      <c r="F196" s="189"/>
      <c r="R196" s="189"/>
    </row>
    <row r="197">
      <c r="E197" s="189"/>
      <c r="F197" s="189"/>
      <c r="R197" s="189"/>
    </row>
    <row r="198">
      <c r="E198" s="189"/>
      <c r="F198" s="189"/>
      <c r="R198" s="189"/>
    </row>
    <row r="199">
      <c r="E199" s="189"/>
      <c r="F199" s="189"/>
      <c r="R199" s="189"/>
    </row>
    <row r="200">
      <c r="E200" s="189"/>
      <c r="F200" s="189"/>
      <c r="R200" s="189"/>
    </row>
    <row r="201">
      <c r="E201" s="189"/>
      <c r="F201" s="189"/>
      <c r="R201" s="189"/>
    </row>
    <row r="202">
      <c r="E202" s="189"/>
      <c r="F202" s="189"/>
      <c r="R202" s="189"/>
    </row>
    <row r="203">
      <c r="E203" s="189"/>
      <c r="F203" s="189"/>
      <c r="R203" s="189"/>
    </row>
    <row r="204">
      <c r="E204" s="189"/>
      <c r="F204" s="189"/>
      <c r="R204" s="189"/>
    </row>
    <row r="205">
      <c r="E205" s="189"/>
      <c r="F205" s="189"/>
      <c r="R205" s="189"/>
    </row>
    <row r="206">
      <c r="E206" s="189"/>
      <c r="F206" s="189"/>
      <c r="R206" s="189"/>
    </row>
    <row r="207">
      <c r="E207" s="189"/>
      <c r="F207" s="189"/>
      <c r="R207" s="189"/>
    </row>
    <row r="208">
      <c r="E208" s="189"/>
      <c r="F208" s="189"/>
      <c r="R208" s="189"/>
    </row>
    <row r="209">
      <c r="E209" s="189"/>
      <c r="F209" s="189"/>
      <c r="R209" s="189"/>
    </row>
    <row r="210">
      <c r="E210" s="189"/>
      <c r="F210" s="189"/>
      <c r="R210" s="189"/>
    </row>
    <row r="211">
      <c r="E211" s="189"/>
      <c r="F211" s="189"/>
      <c r="R211" s="189"/>
    </row>
    <row r="212">
      <c r="E212" s="189"/>
      <c r="F212" s="189"/>
      <c r="R212" s="189"/>
    </row>
    <row r="213">
      <c r="E213" s="189"/>
      <c r="F213" s="189"/>
      <c r="R213" s="189"/>
    </row>
    <row r="214">
      <c r="E214" s="189"/>
      <c r="F214" s="189"/>
      <c r="R214" s="189"/>
    </row>
    <row r="215">
      <c r="E215" s="189"/>
      <c r="F215" s="189"/>
      <c r="R215" s="189"/>
    </row>
    <row r="216">
      <c r="E216" s="189"/>
      <c r="F216" s="189"/>
      <c r="R216" s="189"/>
    </row>
    <row r="217">
      <c r="E217" s="189"/>
      <c r="F217" s="189"/>
      <c r="R217" s="189"/>
    </row>
    <row r="218">
      <c r="E218" s="189"/>
      <c r="F218" s="189"/>
      <c r="R218" s="189"/>
    </row>
    <row r="219">
      <c r="E219" s="189"/>
      <c r="F219" s="189"/>
      <c r="R219" s="189"/>
    </row>
    <row r="220">
      <c r="E220" s="189"/>
      <c r="F220" s="189"/>
      <c r="R220" s="189"/>
    </row>
    <row r="221">
      <c r="E221" s="189"/>
      <c r="F221" s="189"/>
      <c r="R221" s="189"/>
    </row>
    <row r="222">
      <c r="E222" s="189"/>
      <c r="F222" s="189"/>
      <c r="R222" s="189"/>
    </row>
    <row r="223">
      <c r="E223" s="189"/>
      <c r="F223" s="189"/>
      <c r="R223" s="189"/>
    </row>
    <row r="224">
      <c r="E224" s="189"/>
      <c r="F224" s="189"/>
      <c r="R224" s="189"/>
    </row>
    <row r="225">
      <c r="E225" s="189"/>
      <c r="F225" s="189"/>
      <c r="R225" s="189"/>
    </row>
    <row r="226">
      <c r="E226" s="189"/>
      <c r="F226" s="189"/>
      <c r="R226" s="189"/>
    </row>
    <row r="227">
      <c r="E227" s="189"/>
      <c r="F227" s="189"/>
      <c r="R227" s="189"/>
    </row>
    <row r="228">
      <c r="E228" s="189"/>
      <c r="F228" s="189"/>
      <c r="R228" s="189"/>
    </row>
    <row r="229">
      <c r="E229" s="189"/>
      <c r="F229" s="189"/>
      <c r="R229" s="189"/>
    </row>
    <row r="230">
      <c r="E230" s="189"/>
      <c r="F230" s="189"/>
      <c r="R230" s="189"/>
    </row>
    <row r="231">
      <c r="E231" s="189"/>
      <c r="F231" s="189"/>
      <c r="R231" s="189"/>
    </row>
    <row r="232">
      <c r="E232" s="189"/>
      <c r="F232" s="189"/>
      <c r="R232" s="189"/>
    </row>
    <row r="233">
      <c r="E233" s="189"/>
      <c r="F233" s="189"/>
      <c r="R233" s="189"/>
    </row>
    <row r="234">
      <c r="E234" s="189"/>
      <c r="F234" s="189"/>
      <c r="R234" s="189"/>
    </row>
    <row r="235">
      <c r="E235" s="189"/>
      <c r="F235" s="189"/>
      <c r="R235" s="189"/>
    </row>
    <row r="236">
      <c r="E236" s="189"/>
      <c r="F236" s="189"/>
      <c r="R236" s="189"/>
    </row>
    <row r="237">
      <c r="E237" s="189"/>
      <c r="F237" s="189"/>
      <c r="R237" s="189"/>
    </row>
    <row r="238">
      <c r="E238" s="189"/>
      <c r="F238" s="189"/>
      <c r="R238" s="189"/>
    </row>
    <row r="239">
      <c r="E239" s="189"/>
      <c r="F239" s="189"/>
      <c r="R239" s="189"/>
    </row>
    <row r="240">
      <c r="E240" s="189"/>
      <c r="F240" s="189"/>
      <c r="R240" s="189"/>
    </row>
    <row r="241">
      <c r="E241" s="189"/>
      <c r="F241" s="189"/>
      <c r="R241" s="189"/>
    </row>
    <row r="242">
      <c r="E242" s="189"/>
      <c r="F242" s="189"/>
      <c r="R242" s="189"/>
    </row>
    <row r="243">
      <c r="E243" s="189"/>
      <c r="F243" s="189"/>
      <c r="R243" s="189"/>
    </row>
    <row r="244">
      <c r="E244" s="189"/>
      <c r="F244" s="189"/>
      <c r="R244" s="189"/>
    </row>
    <row r="245">
      <c r="E245" s="189"/>
      <c r="F245" s="189"/>
      <c r="R245" s="189"/>
    </row>
    <row r="246">
      <c r="E246" s="189"/>
      <c r="F246" s="189"/>
      <c r="R246" s="189"/>
    </row>
    <row r="247">
      <c r="E247" s="189"/>
      <c r="F247" s="189"/>
      <c r="R247" s="189"/>
    </row>
    <row r="248">
      <c r="E248" s="189"/>
      <c r="F248" s="189"/>
      <c r="R248" s="189"/>
    </row>
    <row r="249">
      <c r="E249" s="189"/>
      <c r="F249" s="189"/>
      <c r="R249" s="189"/>
    </row>
    <row r="250">
      <c r="E250" s="189"/>
      <c r="F250" s="189"/>
      <c r="R250" s="189"/>
    </row>
    <row r="251">
      <c r="E251" s="189"/>
      <c r="F251" s="189"/>
      <c r="R251" s="189"/>
    </row>
    <row r="252">
      <c r="E252" s="189"/>
      <c r="F252" s="189"/>
      <c r="R252" s="189"/>
    </row>
    <row r="253">
      <c r="E253" s="189"/>
      <c r="F253" s="189"/>
      <c r="R253" s="189"/>
    </row>
    <row r="254">
      <c r="E254" s="189"/>
      <c r="F254" s="189"/>
      <c r="R254" s="189"/>
    </row>
    <row r="255">
      <c r="E255" s="189"/>
      <c r="F255" s="189"/>
      <c r="R255" s="189"/>
    </row>
    <row r="256">
      <c r="E256" s="189"/>
      <c r="F256" s="189"/>
      <c r="R256" s="189"/>
    </row>
    <row r="257">
      <c r="E257" s="189"/>
      <c r="F257" s="189"/>
      <c r="R257" s="189"/>
    </row>
    <row r="258">
      <c r="E258" s="189"/>
      <c r="F258" s="189"/>
      <c r="R258" s="189"/>
    </row>
    <row r="259">
      <c r="E259" s="189"/>
      <c r="F259" s="189"/>
      <c r="R259" s="189"/>
    </row>
    <row r="260">
      <c r="E260" s="189"/>
      <c r="F260" s="189"/>
      <c r="R260" s="189"/>
    </row>
    <row r="261">
      <c r="E261" s="189"/>
      <c r="F261" s="189"/>
      <c r="R261" s="189"/>
    </row>
    <row r="262">
      <c r="E262" s="189"/>
      <c r="F262" s="189"/>
      <c r="R262" s="189"/>
    </row>
    <row r="263">
      <c r="E263" s="189"/>
      <c r="F263" s="189"/>
      <c r="R263" s="189"/>
    </row>
    <row r="264">
      <c r="E264" s="189"/>
      <c r="F264" s="189"/>
      <c r="R264" s="189"/>
    </row>
    <row r="265">
      <c r="E265" s="189"/>
      <c r="F265" s="189"/>
      <c r="R265" s="189"/>
    </row>
    <row r="266">
      <c r="E266" s="189"/>
      <c r="F266" s="189"/>
      <c r="R266" s="189"/>
    </row>
    <row r="267">
      <c r="E267" s="189"/>
      <c r="F267" s="189"/>
      <c r="R267" s="189"/>
    </row>
    <row r="268">
      <c r="E268" s="189"/>
      <c r="F268" s="189"/>
      <c r="R268" s="189"/>
    </row>
    <row r="269">
      <c r="E269" s="189"/>
      <c r="F269" s="189"/>
      <c r="R269" s="189"/>
    </row>
    <row r="270">
      <c r="E270" s="189"/>
      <c r="F270" s="189"/>
      <c r="R270" s="189"/>
    </row>
    <row r="271">
      <c r="E271" s="189"/>
      <c r="F271" s="189"/>
      <c r="R271" s="189"/>
    </row>
    <row r="272">
      <c r="E272" s="189"/>
      <c r="F272" s="189"/>
      <c r="R272" s="189"/>
    </row>
    <row r="273">
      <c r="E273" s="189"/>
      <c r="F273" s="189"/>
      <c r="R273" s="189"/>
    </row>
    <row r="274">
      <c r="E274" s="189"/>
      <c r="F274" s="189"/>
      <c r="R274" s="189"/>
    </row>
    <row r="275">
      <c r="E275" s="189"/>
      <c r="F275" s="189"/>
      <c r="R275" s="189"/>
    </row>
    <row r="276">
      <c r="E276" s="189"/>
      <c r="F276" s="189"/>
      <c r="R276" s="189"/>
    </row>
    <row r="277">
      <c r="E277" s="189"/>
      <c r="F277" s="189"/>
      <c r="R277" s="189"/>
    </row>
    <row r="278">
      <c r="E278" s="189"/>
      <c r="F278" s="189"/>
      <c r="R278" s="189"/>
    </row>
    <row r="279">
      <c r="E279" s="189"/>
      <c r="F279" s="189"/>
      <c r="R279" s="189"/>
    </row>
    <row r="280">
      <c r="E280" s="189"/>
      <c r="F280" s="189"/>
      <c r="R280" s="189"/>
    </row>
    <row r="281">
      <c r="E281" s="189"/>
      <c r="F281" s="189"/>
      <c r="R281" s="189"/>
    </row>
    <row r="282">
      <c r="E282" s="189"/>
      <c r="F282" s="189"/>
      <c r="R282" s="189"/>
    </row>
    <row r="283">
      <c r="E283" s="189"/>
      <c r="F283" s="189"/>
      <c r="R283" s="189"/>
    </row>
    <row r="284">
      <c r="E284" s="189"/>
      <c r="F284" s="189"/>
      <c r="R284" s="189"/>
    </row>
    <row r="285">
      <c r="E285" s="189"/>
      <c r="F285" s="189"/>
      <c r="R285" s="189"/>
    </row>
    <row r="286">
      <c r="E286" s="189"/>
      <c r="F286" s="189"/>
      <c r="R286" s="189"/>
    </row>
    <row r="287">
      <c r="E287" s="189"/>
      <c r="F287" s="189"/>
      <c r="R287" s="189"/>
    </row>
    <row r="288">
      <c r="E288" s="189"/>
      <c r="F288" s="189"/>
      <c r="R288" s="189"/>
    </row>
    <row r="289">
      <c r="E289" s="189"/>
      <c r="F289" s="189"/>
      <c r="R289" s="189"/>
    </row>
    <row r="290">
      <c r="E290" s="189"/>
      <c r="F290" s="189"/>
      <c r="R290" s="189"/>
    </row>
    <row r="291">
      <c r="E291" s="189"/>
      <c r="F291" s="189"/>
      <c r="R291" s="189"/>
    </row>
    <row r="292">
      <c r="E292" s="189"/>
      <c r="F292" s="189"/>
      <c r="R292" s="189"/>
    </row>
    <row r="293">
      <c r="E293" s="189"/>
      <c r="F293" s="189"/>
      <c r="R293" s="189"/>
    </row>
    <row r="294">
      <c r="E294" s="189"/>
      <c r="F294" s="189"/>
      <c r="R294" s="189"/>
    </row>
    <row r="295">
      <c r="E295" s="189"/>
      <c r="F295" s="189"/>
      <c r="R295" s="189"/>
    </row>
    <row r="296">
      <c r="E296" s="189"/>
      <c r="F296" s="189"/>
      <c r="R296" s="189"/>
    </row>
    <row r="297">
      <c r="E297" s="189"/>
      <c r="F297" s="189"/>
      <c r="R297" s="189"/>
    </row>
    <row r="298">
      <c r="E298" s="189"/>
      <c r="F298" s="189"/>
      <c r="R298" s="189"/>
    </row>
    <row r="299">
      <c r="E299" s="189"/>
      <c r="F299" s="189"/>
      <c r="R299" s="189"/>
    </row>
    <row r="300">
      <c r="E300" s="189"/>
      <c r="F300" s="189"/>
      <c r="R300" s="189"/>
    </row>
    <row r="301">
      <c r="E301" s="189"/>
      <c r="F301" s="189"/>
      <c r="R301" s="189"/>
    </row>
    <row r="302">
      <c r="E302" s="189"/>
      <c r="F302" s="189"/>
      <c r="R302" s="189"/>
    </row>
    <row r="303">
      <c r="E303" s="189"/>
      <c r="F303" s="189"/>
      <c r="R303" s="189"/>
    </row>
    <row r="304">
      <c r="E304" s="189"/>
      <c r="F304" s="189"/>
      <c r="R304" s="189"/>
    </row>
    <row r="305">
      <c r="E305" s="189"/>
      <c r="F305" s="189"/>
      <c r="R305" s="189"/>
    </row>
    <row r="306">
      <c r="E306" s="189"/>
      <c r="F306" s="189"/>
      <c r="R306" s="189"/>
    </row>
    <row r="307">
      <c r="E307" s="189"/>
      <c r="F307" s="189"/>
      <c r="R307" s="189"/>
    </row>
    <row r="308">
      <c r="E308" s="189"/>
      <c r="F308" s="189"/>
      <c r="R308" s="189"/>
    </row>
    <row r="309">
      <c r="E309" s="189"/>
      <c r="F309" s="189"/>
      <c r="R309" s="189"/>
    </row>
    <row r="310">
      <c r="E310" s="189"/>
      <c r="F310" s="189"/>
      <c r="R310" s="189"/>
    </row>
    <row r="311">
      <c r="E311" s="189"/>
      <c r="F311" s="189"/>
      <c r="R311" s="189"/>
    </row>
    <row r="312">
      <c r="E312" s="189"/>
      <c r="F312" s="189"/>
      <c r="R312" s="189"/>
    </row>
    <row r="313">
      <c r="E313" s="189"/>
      <c r="F313" s="189"/>
      <c r="R313" s="189"/>
    </row>
    <row r="314">
      <c r="E314" s="189"/>
      <c r="F314" s="189"/>
      <c r="R314" s="189"/>
    </row>
    <row r="315">
      <c r="E315" s="189"/>
      <c r="F315" s="189"/>
      <c r="R315" s="189"/>
    </row>
    <row r="316">
      <c r="E316" s="189"/>
      <c r="F316" s="189"/>
      <c r="R316" s="189"/>
    </row>
    <row r="317">
      <c r="E317" s="189"/>
      <c r="F317" s="189"/>
      <c r="R317" s="189"/>
    </row>
    <row r="318">
      <c r="E318" s="189"/>
      <c r="F318" s="189"/>
      <c r="R318" s="189"/>
    </row>
    <row r="319">
      <c r="E319" s="189"/>
      <c r="F319" s="189"/>
      <c r="R319" s="189"/>
    </row>
    <row r="320">
      <c r="E320" s="189"/>
      <c r="F320" s="189"/>
      <c r="R320" s="189"/>
    </row>
    <row r="321">
      <c r="E321" s="189"/>
      <c r="F321" s="189"/>
      <c r="R321" s="189"/>
    </row>
    <row r="322">
      <c r="E322" s="189"/>
      <c r="F322" s="189"/>
      <c r="R322" s="189"/>
    </row>
    <row r="323">
      <c r="E323" s="189"/>
      <c r="F323" s="189"/>
      <c r="R323" s="189"/>
    </row>
    <row r="324">
      <c r="E324" s="189"/>
      <c r="F324" s="189"/>
      <c r="R324" s="189"/>
    </row>
    <row r="325">
      <c r="E325" s="189"/>
      <c r="F325" s="189"/>
      <c r="R325" s="189"/>
    </row>
    <row r="326">
      <c r="E326" s="189"/>
      <c r="F326" s="189"/>
      <c r="R326" s="189"/>
    </row>
    <row r="327">
      <c r="E327" s="189"/>
      <c r="F327" s="189"/>
      <c r="R327" s="189"/>
    </row>
    <row r="328">
      <c r="E328" s="189"/>
      <c r="F328" s="189"/>
      <c r="R328" s="189"/>
    </row>
    <row r="329">
      <c r="E329" s="189"/>
      <c r="F329" s="189"/>
      <c r="R329" s="189"/>
    </row>
    <row r="330">
      <c r="E330" s="189"/>
      <c r="F330" s="189"/>
      <c r="R330" s="189"/>
    </row>
    <row r="331">
      <c r="E331" s="189"/>
      <c r="F331" s="189"/>
      <c r="R331" s="189"/>
    </row>
    <row r="332">
      <c r="E332" s="189"/>
      <c r="F332" s="189"/>
      <c r="R332" s="189"/>
    </row>
    <row r="333">
      <c r="E333" s="189"/>
      <c r="F333" s="189"/>
      <c r="R333" s="189"/>
    </row>
    <row r="334">
      <c r="E334" s="189"/>
      <c r="F334" s="189"/>
      <c r="R334" s="189"/>
    </row>
    <row r="335">
      <c r="E335" s="189"/>
      <c r="F335" s="189"/>
      <c r="R335" s="189"/>
    </row>
    <row r="336">
      <c r="E336" s="189"/>
      <c r="F336" s="189"/>
      <c r="R336" s="189"/>
    </row>
    <row r="337">
      <c r="E337" s="189"/>
      <c r="F337" s="189"/>
      <c r="R337" s="189"/>
    </row>
    <row r="338">
      <c r="E338" s="189"/>
      <c r="F338" s="189"/>
      <c r="R338" s="189"/>
    </row>
    <row r="339">
      <c r="E339" s="189"/>
      <c r="F339" s="189"/>
      <c r="R339" s="189"/>
    </row>
    <row r="340">
      <c r="E340" s="189"/>
      <c r="F340" s="189"/>
      <c r="R340" s="189"/>
    </row>
    <row r="341">
      <c r="E341" s="189"/>
      <c r="F341" s="189"/>
      <c r="R341" s="189"/>
    </row>
    <row r="342">
      <c r="E342" s="189"/>
      <c r="F342" s="189"/>
      <c r="R342" s="189"/>
    </row>
    <row r="343">
      <c r="E343" s="189"/>
      <c r="F343" s="189"/>
      <c r="R343" s="189"/>
    </row>
    <row r="344">
      <c r="E344" s="189"/>
      <c r="F344" s="189"/>
      <c r="R344" s="189"/>
    </row>
    <row r="345">
      <c r="E345" s="189"/>
      <c r="F345" s="189"/>
      <c r="R345" s="189"/>
    </row>
    <row r="346">
      <c r="E346" s="189"/>
      <c r="F346" s="189"/>
      <c r="R346" s="189"/>
    </row>
    <row r="347">
      <c r="E347" s="189"/>
      <c r="F347" s="189"/>
      <c r="R347" s="189"/>
    </row>
    <row r="348">
      <c r="E348" s="189"/>
      <c r="F348" s="189"/>
      <c r="R348" s="189"/>
    </row>
    <row r="349">
      <c r="E349" s="189"/>
      <c r="F349" s="189"/>
      <c r="R349" s="189"/>
    </row>
    <row r="350">
      <c r="E350" s="189"/>
      <c r="F350" s="189"/>
      <c r="R350" s="189"/>
    </row>
    <row r="351">
      <c r="E351" s="189"/>
      <c r="F351" s="189"/>
      <c r="R351" s="189"/>
    </row>
    <row r="352">
      <c r="E352" s="189"/>
      <c r="F352" s="189"/>
      <c r="R352" s="189"/>
    </row>
    <row r="353">
      <c r="E353" s="189"/>
      <c r="F353" s="189"/>
      <c r="R353" s="189"/>
    </row>
    <row r="354">
      <c r="E354" s="189"/>
      <c r="F354" s="189"/>
      <c r="R354" s="189"/>
    </row>
    <row r="355">
      <c r="E355" s="189"/>
      <c r="F355" s="189"/>
      <c r="R355" s="189"/>
    </row>
    <row r="356">
      <c r="E356" s="189"/>
      <c r="F356" s="189"/>
      <c r="R356" s="189"/>
    </row>
    <row r="357">
      <c r="E357" s="189"/>
      <c r="F357" s="189"/>
      <c r="R357" s="189"/>
    </row>
    <row r="358">
      <c r="E358" s="189"/>
      <c r="F358" s="189"/>
      <c r="R358" s="189"/>
    </row>
    <row r="359">
      <c r="E359" s="189"/>
      <c r="F359" s="189"/>
      <c r="R359" s="189"/>
    </row>
    <row r="360">
      <c r="E360" s="189"/>
      <c r="F360" s="189"/>
      <c r="R360" s="189"/>
    </row>
    <row r="361">
      <c r="E361" s="189"/>
      <c r="F361" s="189"/>
      <c r="R361" s="189"/>
    </row>
    <row r="362">
      <c r="E362" s="189"/>
      <c r="F362" s="189"/>
      <c r="R362" s="189"/>
    </row>
    <row r="363">
      <c r="E363" s="189"/>
      <c r="F363" s="189"/>
      <c r="R363" s="189"/>
    </row>
    <row r="364">
      <c r="E364" s="189"/>
      <c r="F364" s="189"/>
      <c r="R364" s="189"/>
    </row>
    <row r="365">
      <c r="E365" s="189"/>
      <c r="F365" s="189"/>
      <c r="R365" s="189"/>
    </row>
    <row r="366">
      <c r="E366" s="189"/>
      <c r="F366" s="189"/>
      <c r="R366" s="189"/>
    </row>
    <row r="367">
      <c r="E367" s="189"/>
      <c r="F367" s="189"/>
      <c r="R367" s="189"/>
    </row>
    <row r="368">
      <c r="E368" s="189"/>
      <c r="F368" s="189"/>
      <c r="R368" s="189"/>
    </row>
    <row r="369">
      <c r="E369" s="189"/>
      <c r="F369" s="189"/>
      <c r="R369" s="189"/>
    </row>
    <row r="370">
      <c r="E370" s="189"/>
      <c r="F370" s="189"/>
      <c r="R370" s="189"/>
    </row>
    <row r="371">
      <c r="E371" s="189"/>
      <c r="F371" s="189"/>
      <c r="R371" s="189"/>
    </row>
    <row r="372">
      <c r="E372" s="189"/>
      <c r="F372" s="189"/>
      <c r="R372" s="189"/>
    </row>
    <row r="373">
      <c r="E373" s="189"/>
      <c r="F373" s="189"/>
      <c r="R373" s="189"/>
    </row>
    <row r="374">
      <c r="E374" s="189"/>
      <c r="F374" s="189"/>
      <c r="R374" s="189"/>
    </row>
    <row r="375">
      <c r="E375" s="189"/>
      <c r="F375" s="189"/>
      <c r="R375" s="189"/>
    </row>
    <row r="376">
      <c r="E376" s="189"/>
      <c r="F376" s="189"/>
      <c r="R376" s="189"/>
    </row>
    <row r="377">
      <c r="E377" s="189"/>
      <c r="F377" s="189"/>
      <c r="R377" s="189"/>
    </row>
    <row r="378">
      <c r="E378" s="189"/>
      <c r="F378" s="189"/>
      <c r="R378" s="189"/>
    </row>
    <row r="379">
      <c r="E379" s="189"/>
      <c r="F379" s="189"/>
      <c r="R379" s="189"/>
    </row>
    <row r="380">
      <c r="E380" s="189"/>
      <c r="F380" s="189"/>
      <c r="R380" s="189"/>
    </row>
    <row r="381">
      <c r="E381" s="189"/>
      <c r="F381" s="189"/>
      <c r="R381" s="189"/>
    </row>
    <row r="382">
      <c r="E382" s="189"/>
      <c r="F382" s="189"/>
      <c r="R382" s="189"/>
    </row>
    <row r="383">
      <c r="E383" s="189"/>
      <c r="F383" s="189"/>
      <c r="R383" s="189"/>
    </row>
    <row r="384">
      <c r="E384" s="189"/>
      <c r="F384" s="189"/>
      <c r="R384" s="189"/>
    </row>
    <row r="385">
      <c r="E385" s="189"/>
      <c r="F385" s="189"/>
      <c r="R385" s="189"/>
    </row>
    <row r="386">
      <c r="E386" s="189"/>
      <c r="F386" s="189"/>
      <c r="R386" s="189"/>
    </row>
    <row r="387">
      <c r="E387" s="189"/>
      <c r="F387" s="189"/>
      <c r="R387" s="189"/>
    </row>
    <row r="388">
      <c r="E388" s="189"/>
      <c r="F388" s="189"/>
      <c r="R388" s="189"/>
    </row>
    <row r="389">
      <c r="E389" s="189"/>
      <c r="F389" s="189"/>
      <c r="R389" s="189"/>
    </row>
    <row r="390">
      <c r="E390" s="189"/>
      <c r="F390" s="189"/>
      <c r="R390" s="189"/>
    </row>
    <row r="391">
      <c r="E391" s="189"/>
      <c r="F391" s="189"/>
      <c r="R391" s="189"/>
    </row>
    <row r="392">
      <c r="E392" s="189"/>
      <c r="F392" s="189"/>
      <c r="R392" s="189"/>
    </row>
    <row r="393">
      <c r="E393" s="189"/>
      <c r="F393" s="189"/>
      <c r="R393" s="189"/>
    </row>
    <row r="394">
      <c r="E394" s="189"/>
      <c r="F394" s="189"/>
      <c r="R394" s="189"/>
    </row>
    <row r="395">
      <c r="E395" s="189"/>
      <c r="F395" s="189"/>
      <c r="R395" s="189"/>
    </row>
    <row r="396">
      <c r="E396" s="189"/>
      <c r="F396" s="189"/>
      <c r="R396" s="189"/>
    </row>
    <row r="397">
      <c r="E397" s="189"/>
      <c r="F397" s="189"/>
      <c r="R397" s="189"/>
    </row>
    <row r="398">
      <c r="E398" s="189"/>
      <c r="F398" s="189"/>
      <c r="R398" s="189"/>
    </row>
    <row r="399">
      <c r="E399" s="189"/>
      <c r="F399" s="189"/>
      <c r="R399" s="189"/>
    </row>
    <row r="400">
      <c r="E400" s="189"/>
      <c r="F400" s="189"/>
      <c r="R400" s="189"/>
    </row>
    <row r="401">
      <c r="E401" s="189"/>
      <c r="F401" s="189"/>
      <c r="R401" s="189"/>
    </row>
    <row r="402">
      <c r="E402" s="189"/>
      <c r="F402" s="189"/>
      <c r="R402" s="189"/>
    </row>
    <row r="403">
      <c r="E403" s="189"/>
      <c r="F403" s="189"/>
      <c r="R403" s="189"/>
    </row>
    <row r="404">
      <c r="E404" s="189"/>
      <c r="F404" s="189"/>
      <c r="R404" s="189"/>
    </row>
    <row r="405">
      <c r="E405" s="189"/>
      <c r="F405" s="189"/>
      <c r="R405" s="189"/>
    </row>
    <row r="406">
      <c r="E406" s="189"/>
      <c r="F406" s="189"/>
      <c r="R406" s="189"/>
    </row>
    <row r="407">
      <c r="E407" s="189"/>
      <c r="F407" s="189"/>
      <c r="R407" s="189"/>
    </row>
    <row r="408">
      <c r="E408" s="189"/>
      <c r="F408" s="189"/>
      <c r="R408" s="189"/>
    </row>
    <row r="409">
      <c r="E409" s="189"/>
      <c r="F409" s="189"/>
      <c r="R409" s="189"/>
    </row>
    <row r="410">
      <c r="E410" s="189"/>
      <c r="F410" s="189"/>
      <c r="R410" s="189"/>
    </row>
    <row r="411">
      <c r="E411" s="189"/>
      <c r="F411" s="189"/>
      <c r="R411" s="189"/>
    </row>
    <row r="412">
      <c r="E412" s="189"/>
      <c r="F412" s="189"/>
      <c r="R412" s="189"/>
    </row>
    <row r="413">
      <c r="E413" s="189"/>
      <c r="F413" s="189"/>
      <c r="R413" s="189"/>
    </row>
    <row r="414">
      <c r="E414" s="189"/>
      <c r="F414" s="189"/>
      <c r="R414" s="189"/>
    </row>
    <row r="415">
      <c r="E415" s="189"/>
      <c r="F415" s="189"/>
      <c r="R415" s="189"/>
    </row>
    <row r="416">
      <c r="E416" s="189"/>
      <c r="F416" s="189"/>
      <c r="R416" s="189"/>
    </row>
    <row r="417">
      <c r="E417" s="189"/>
      <c r="F417" s="189"/>
      <c r="R417" s="189"/>
    </row>
    <row r="418">
      <c r="E418" s="189"/>
      <c r="F418" s="189"/>
      <c r="R418" s="189"/>
    </row>
    <row r="419">
      <c r="E419" s="189"/>
      <c r="F419" s="189"/>
      <c r="R419" s="189"/>
    </row>
    <row r="420">
      <c r="E420" s="189"/>
      <c r="F420" s="189"/>
      <c r="R420" s="189"/>
    </row>
    <row r="421">
      <c r="E421" s="189"/>
      <c r="F421" s="189"/>
      <c r="R421" s="189"/>
    </row>
    <row r="422">
      <c r="E422" s="189"/>
      <c r="F422" s="189"/>
      <c r="R422" s="189"/>
    </row>
    <row r="423">
      <c r="E423" s="189"/>
      <c r="F423" s="189"/>
      <c r="R423" s="189"/>
    </row>
    <row r="424">
      <c r="E424" s="189"/>
      <c r="F424" s="189"/>
      <c r="R424" s="189"/>
    </row>
    <row r="425">
      <c r="E425" s="189"/>
      <c r="F425" s="189"/>
      <c r="R425" s="189"/>
    </row>
    <row r="426">
      <c r="E426" s="189"/>
      <c r="F426" s="189"/>
      <c r="R426" s="189"/>
    </row>
    <row r="427">
      <c r="E427" s="189"/>
      <c r="F427" s="189"/>
      <c r="R427" s="189"/>
    </row>
    <row r="428">
      <c r="E428" s="189"/>
      <c r="F428" s="189"/>
      <c r="R428" s="189"/>
    </row>
    <row r="429">
      <c r="E429" s="189"/>
      <c r="F429" s="189"/>
      <c r="R429" s="189"/>
    </row>
    <row r="430">
      <c r="E430" s="189"/>
      <c r="F430" s="189"/>
      <c r="R430" s="189"/>
    </row>
    <row r="431">
      <c r="E431" s="189"/>
      <c r="F431" s="189"/>
      <c r="R431" s="189"/>
    </row>
    <row r="432">
      <c r="E432" s="189"/>
      <c r="F432" s="189"/>
      <c r="R432" s="189"/>
    </row>
    <row r="433">
      <c r="E433" s="189"/>
      <c r="F433" s="189"/>
      <c r="R433" s="189"/>
    </row>
    <row r="434">
      <c r="E434" s="189"/>
      <c r="F434" s="189"/>
      <c r="R434" s="189"/>
    </row>
    <row r="435">
      <c r="E435" s="189"/>
      <c r="F435" s="189"/>
      <c r="R435" s="189"/>
    </row>
    <row r="436">
      <c r="E436" s="189"/>
      <c r="F436" s="189"/>
      <c r="R436" s="189"/>
    </row>
    <row r="437">
      <c r="E437" s="189"/>
      <c r="F437" s="189"/>
      <c r="R437" s="189"/>
    </row>
    <row r="438">
      <c r="E438" s="189"/>
      <c r="F438" s="189"/>
      <c r="R438" s="189"/>
    </row>
    <row r="439">
      <c r="E439" s="189"/>
      <c r="F439" s="189"/>
      <c r="R439" s="189"/>
    </row>
    <row r="440">
      <c r="E440" s="189"/>
      <c r="F440" s="189"/>
      <c r="R440" s="189"/>
    </row>
    <row r="441">
      <c r="E441" s="189"/>
      <c r="F441" s="189"/>
      <c r="R441" s="189"/>
    </row>
    <row r="442">
      <c r="E442" s="189"/>
      <c r="F442" s="189"/>
      <c r="R442" s="189"/>
    </row>
    <row r="443">
      <c r="E443" s="189"/>
      <c r="F443" s="189"/>
      <c r="R443" s="189"/>
    </row>
    <row r="444">
      <c r="E444" s="189"/>
      <c r="F444" s="189"/>
      <c r="R444" s="189"/>
    </row>
    <row r="445">
      <c r="E445" s="189"/>
      <c r="F445" s="189"/>
      <c r="R445" s="189"/>
    </row>
    <row r="446">
      <c r="E446" s="189"/>
      <c r="F446" s="189"/>
      <c r="R446" s="189"/>
    </row>
    <row r="447">
      <c r="E447" s="189"/>
      <c r="F447" s="189"/>
      <c r="R447" s="189"/>
    </row>
    <row r="448">
      <c r="E448" s="189"/>
      <c r="F448" s="189"/>
      <c r="R448" s="189"/>
    </row>
    <row r="449">
      <c r="E449" s="189"/>
      <c r="F449" s="189"/>
      <c r="R449" s="189"/>
    </row>
    <row r="450">
      <c r="E450" s="189"/>
      <c r="F450" s="189"/>
      <c r="R450" s="189"/>
    </row>
    <row r="451">
      <c r="E451" s="189"/>
      <c r="F451" s="189"/>
      <c r="R451" s="189"/>
    </row>
    <row r="452">
      <c r="E452" s="189"/>
      <c r="F452" s="189"/>
      <c r="R452" s="189"/>
    </row>
    <row r="453">
      <c r="E453" s="189"/>
      <c r="F453" s="189"/>
      <c r="R453" s="189"/>
    </row>
    <row r="454">
      <c r="E454" s="189"/>
      <c r="F454" s="189"/>
      <c r="R454" s="189"/>
    </row>
    <row r="455">
      <c r="E455" s="189"/>
      <c r="F455" s="189"/>
      <c r="R455" s="189"/>
    </row>
    <row r="456">
      <c r="E456" s="189"/>
      <c r="F456" s="189"/>
      <c r="R456" s="189"/>
    </row>
    <row r="457">
      <c r="E457" s="189"/>
      <c r="F457" s="189"/>
      <c r="R457" s="189"/>
    </row>
    <row r="458">
      <c r="E458" s="189"/>
      <c r="F458" s="189"/>
      <c r="R458" s="189"/>
    </row>
    <row r="459">
      <c r="E459" s="189"/>
      <c r="F459" s="189"/>
      <c r="R459" s="189"/>
    </row>
    <row r="460">
      <c r="E460" s="189"/>
      <c r="F460" s="189"/>
      <c r="R460" s="189"/>
    </row>
    <row r="461">
      <c r="E461" s="189"/>
      <c r="F461" s="189"/>
      <c r="R461" s="189"/>
    </row>
    <row r="462">
      <c r="E462" s="189"/>
      <c r="F462" s="189"/>
      <c r="R462" s="189"/>
    </row>
    <row r="463">
      <c r="E463" s="189"/>
      <c r="F463" s="189"/>
      <c r="R463" s="189"/>
    </row>
    <row r="464">
      <c r="E464" s="189"/>
      <c r="F464" s="189"/>
      <c r="R464" s="189"/>
    </row>
    <row r="465">
      <c r="E465" s="189"/>
      <c r="F465" s="189"/>
      <c r="R465" s="189"/>
    </row>
    <row r="466">
      <c r="E466" s="189"/>
      <c r="F466" s="189"/>
      <c r="R466" s="189"/>
    </row>
    <row r="467">
      <c r="E467" s="189"/>
      <c r="F467" s="189"/>
      <c r="R467" s="189"/>
    </row>
    <row r="468">
      <c r="E468" s="189"/>
      <c r="F468" s="189"/>
      <c r="R468" s="189"/>
    </row>
    <row r="469">
      <c r="E469" s="189"/>
      <c r="F469" s="189"/>
      <c r="R469" s="189"/>
    </row>
    <row r="470">
      <c r="E470" s="189"/>
      <c r="F470" s="189"/>
      <c r="R470" s="189"/>
    </row>
    <row r="471">
      <c r="E471" s="189"/>
      <c r="F471" s="189"/>
      <c r="R471" s="189"/>
    </row>
    <row r="472">
      <c r="E472" s="189"/>
      <c r="F472" s="189"/>
      <c r="R472" s="189"/>
    </row>
    <row r="473">
      <c r="E473" s="189"/>
      <c r="F473" s="189"/>
      <c r="R473" s="189"/>
    </row>
    <row r="474">
      <c r="E474" s="189"/>
      <c r="F474" s="189"/>
      <c r="R474" s="189"/>
    </row>
    <row r="475">
      <c r="E475" s="189"/>
      <c r="F475" s="189"/>
      <c r="R475" s="189"/>
    </row>
    <row r="476">
      <c r="E476" s="189"/>
      <c r="F476" s="189"/>
      <c r="R476" s="189"/>
    </row>
    <row r="477">
      <c r="E477" s="189"/>
      <c r="F477" s="189"/>
      <c r="R477" s="189"/>
    </row>
    <row r="478">
      <c r="E478" s="189"/>
      <c r="F478" s="189"/>
      <c r="R478" s="189"/>
    </row>
    <row r="479">
      <c r="E479" s="189"/>
      <c r="F479" s="189"/>
      <c r="R479" s="189"/>
    </row>
    <row r="480">
      <c r="E480" s="189"/>
      <c r="F480" s="189"/>
      <c r="R480" s="189"/>
    </row>
    <row r="481">
      <c r="E481" s="189"/>
      <c r="F481" s="189"/>
      <c r="R481" s="189"/>
    </row>
    <row r="482">
      <c r="E482" s="189"/>
      <c r="F482" s="189"/>
      <c r="R482" s="189"/>
    </row>
    <row r="483">
      <c r="E483" s="189"/>
      <c r="F483" s="189"/>
      <c r="R483" s="189"/>
    </row>
    <row r="484">
      <c r="E484" s="189"/>
      <c r="F484" s="189"/>
      <c r="R484" s="189"/>
    </row>
    <row r="485">
      <c r="E485" s="189"/>
      <c r="F485" s="189"/>
      <c r="R485" s="189"/>
    </row>
    <row r="486">
      <c r="E486" s="189"/>
      <c r="F486" s="189"/>
      <c r="R486" s="189"/>
    </row>
    <row r="487">
      <c r="E487" s="189"/>
      <c r="F487" s="189"/>
      <c r="R487" s="189"/>
    </row>
    <row r="488">
      <c r="E488" s="189"/>
      <c r="F488" s="189"/>
      <c r="R488" s="189"/>
    </row>
    <row r="489">
      <c r="E489" s="189"/>
      <c r="F489" s="189"/>
      <c r="R489" s="189"/>
    </row>
    <row r="490">
      <c r="E490" s="189"/>
      <c r="F490" s="189"/>
      <c r="R490" s="189"/>
    </row>
    <row r="491">
      <c r="E491" s="189"/>
      <c r="F491" s="189"/>
      <c r="R491" s="189"/>
    </row>
    <row r="492">
      <c r="E492" s="189"/>
      <c r="F492" s="189"/>
      <c r="R492" s="189"/>
    </row>
    <row r="493">
      <c r="E493" s="189"/>
      <c r="F493" s="189"/>
      <c r="R493" s="189"/>
    </row>
    <row r="494">
      <c r="E494" s="189"/>
      <c r="F494" s="189"/>
      <c r="R494" s="189"/>
    </row>
    <row r="495">
      <c r="E495" s="189"/>
      <c r="F495" s="189"/>
      <c r="R495" s="189"/>
    </row>
    <row r="496">
      <c r="E496" s="189"/>
      <c r="F496" s="189"/>
      <c r="R496" s="189"/>
    </row>
    <row r="497">
      <c r="E497" s="189"/>
      <c r="F497" s="189"/>
      <c r="R497" s="189"/>
    </row>
    <row r="498">
      <c r="E498" s="189"/>
      <c r="F498" s="189"/>
      <c r="R498" s="189"/>
    </row>
    <row r="499">
      <c r="E499" s="189"/>
      <c r="F499" s="189"/>
      <c r="R499" s="189"/>
    </row>
    <row r="500">
      <c r="E500" s="189"/>
      <c r="F500" s="189"/>
      <c r="R500" s="189"/>
    </row>
    <row r="501">
      <c r="E501" s="189"/>
      <c r="F501" s="189"/>
      <c r="R501" s="189"/>
    </row>
    <row r="502">
      <c r="E502" s="189"/>
      <c r="F502" s="189"/>
      <c r="R502" s="189"/>
    </row>
    <row r="503">
      <c r="E503" s="189"/>
      <c r="F503" s="189"/>
      <c r="R503" s="189"/>
    </row>
    <row r="504">
      <c r="E504" s="189"/>
      <c r="F504" s="189"/>
      <c r="R504" s="189"/>
    </row>
    <row r="505">
      <c r="E505" s="189"/>
      <c r="F505" s="189"/>
      <c r="R505" s="189"/>
    </row>
    <row r="506">
      <c r="E506" s="189"/>
      <c r="F506" s="189"/>
      <c r="R506" s="189"/>
    </row>
    <row r="507">
      <c r="E507" s="189"/>
      <c r="F507" s="189"/>
      <c r="R507" s="189"/>
    </row>
    <row r="508">
      <c r="E508" s="189"/>
      <c r="F508" s="189"/>
      <c r="R508" s="189"/>
    </row>
    <row r="509">
      <c r="E509" s="189"/>
      <c r="F509" s="189"/>
      <c r="R509" s="189"/>
    </row>
    <row r="510">
      <c r="E510" s="189"/>
      <c r="F510" s="189"/>
      <c r="R510" s="189"/>
    </row>
    <row r="511">
      <c r="E511" s="189"/>
      <c r="F511" s="189"/>
      <c r="R511" s="189"/>
    </row>
    <row r="512">
      <c r="E512" s="189"/>
      <c r="F512" s="189"/>
      <c r="R512" s="189"/>
    </row>
    <row r="513">
      <c r="E513" s="189"/>
      <c r="F513" s="189"/>
      <c r="R513" s="189"/>
    </row>
    <row r="514">
      <c r="E514" s="189"/>
      <c r="F514" s="189"/>
      <c r="R514" s="189"/>
    </row>
    <row r="515">
      <c r="E515" s="189"/>
      <c r="F515" s="189"/>
      <c r="R515" s="189"/>
    </row>
    <row r="516">
      <c r="E516" s="189"/>
      <c r="F516" s="189"/>
      <c r="R516" s="189"/>
    </row>
    <row r="517">
      <c r="E517" s="189"/>
      <c r="F517" s="189"/>
      <c r="R517" s="189"/>
    </row>
    <row r="518">
      <c r="E518" s="189"/>
      <c r="F518" s="189"/>
      <c r="R518" s="189"/>
    </row>
    <row r="519">
      <c r="E519" s="189"/>
      <c r="F519" s="189"/>
      <c r="R519" s="189"/>
    </row>
    <row r="520">
      <c r="E520" s="189"/>
      <c r="F520" s="189"/>
      <c r="R520" s="189"/>
    </row>
    <row r="521">
      <c r="E521" s="189"/>
      <c r="F521" s="189"/>
      <c r="R521" s="189"/>
    </row>
    <row r="522">
      <c r="E522" s="189"/>
      <c r="F522" s="189"/>
      <c r="R522" s="189"/>
    </row>
    <row r="523">
      <c r="E523" s="189"/>
      <c r="F523" s="189"/>
      <c r="R523" s="189"/>
    </row>
    <row r="524">
      <c r="E524" s="189"/>
      <c r="F524" s="189"/>
      <c r="R524" s="189"/>
    </row>
    <row r="525">
      <c r="E525" s="189"/>
      <c r="F525" s="189"/>
      <c r="R525" s="189"/>
    </row>
    <row r="526">
      <c r="E526" s="189"/>
      <c r="F526" s="189"/>
      <c r="R526" s="189"/>
    </row>
    <row r="527">
      <c r="E527" s="189"/>
      <c r="F527" s="189"/>
      <c r="R527" s="189"/>
    </row>
    <row r="528">
      <c r="E528" s="189"/>
      <c r="F528" s="189"/>
      <c r="R528" s="189"/>
    </row>
    <row r="529">
      <c r="E529" s="189"/>
      <c r="F529" s="189"/>
      <c r="R529" s="189"/>
    </row>
    <row r="530">
      <c r="E530" s="189"/>
      <c r="F530" s="189"/>
      <c r="R530" s="189"/>
    </row>
    <row r="531">
      <c r="E531" s="189"/>
      <c r="F531" s="189"/>
      <c r="R531" s="189"/>
    </row>
    <row r="532">
      <c r="E532" s="189"/>
      <c r="F532" s="189"/>
      <c r="R532" s="189"/>
    </row>
    <row r="533">
      <c r="E533" s="189"/>
      <c r="F533" s="189"/>
      <c r="R533" s="189"/>
    </row>
    <row r="534">
      <c r="E534" s="189"/>
      <c r="F534" s="189"/>
      <c r="R534" s="189"/>
    </row>
    <row r="535">
      <c r="E535" s="189"/>
      <c r="F535" s="189"/>
      <c r="R535" s="189"/>
    </row>
    <row r="536">
      <c r="E536" s="189"/>
      <c r="F536" s="189"/>
      <c r="R536" s="189"/>
    </row>
    <row r="537">
      <c r="E537" s="189"/>
      <c r="F537" s="189"/>
      <c r="R537" s="189"/>
    </row>
    <row r="538">
      <c r="E538" s="189"/>
      <c r="F538" s="189"/>
      <c r="R538" s="189"/>
    </row>
    <row r="539">
      <c r="E539" s="189"/>
      <c r="F539" s="189"/>
      <c r="R539" s="189"/>
    </row>
    <row r="540">
      <c r="E540" s="189"/>
      <c r="F540" s="189"/>
      <c r="R540" s="189"/>
    </row>
    <row r="541">
      <c r="E541" s="189"/>
      <c r="F541" s="189"/>
      <c r="R541" s="189"/>
    </row>
    <row r="542">
      <c r="E542" s="189"/>
      <c r="F542" s="189"/>
      <c r="R542" s="189"/>
    </row>
    <row r="543">
      <c r="E543" s="189"/>
      <c r="F543" s="189"/>
      <c r="R543" s="189"/>
    </row>
    <row r="544">
      <c r="E544" s="189"/>
      <c r="F544" s="189"/>
      <c r="R544" s="189"/>
    </row>
    <row r="545">
      <c r="E545" s="189"/>
      <c r="F545" s="189"/>
      <c r="R545" s="189"/>
    </row>
    <row r="546">
      <c r="E546" s="189"/>
      <c r="F546" s="189"/>
      <c r="R546" s="189"/>
    </row>
    <row r="547">
      <c r="E547" s="189"/>
      <c r="F547" s="189"/>
      <c r="R547" s="189"/>
    </row>
    <row r="548">
      <c r="E548" s="189"/>
      <c r="F548" s="189"/>
      <c r="R548" s="189"/>
    </row>
    <row r="549">
      <c r="E549" s="189"/>
      <c r="F549" s="189"/>
      <c r="R549" s="189"/>
    </row>
    <row r="550">
      <c r="E550" s="189"/>
      <c r="F550" s="189"/>
      <c r="R550" s="189"/>
    </row>
    <row r="551">
      <c r="E551" s="189"/>
      <c r="F551" s="189"/>
      <c r="R551" s="189"/>
    </row>
    <row r="552">
      <c r="E552" s="189"/>
      <c r="F552" s="189"/>
      <c r="R552" s="189"/>
    </row>
    <row r="553">
      <c r="E553" s="189"/>
      <c r="F553" s="189"/>
      <c r="R553" s="189"/>
    </row>
    <row r="554">
      <c r="E554" s="189"/>
      <c r="F554" s="189"/>
      <c r="R554" s="189"/>
    </row>
    <row r="555">
      <c r="E555" s="189"/>
      <c r="F555" s="189"/>
      <c r="R555" s="189"/>
    </row>
    <row r="556">
      <c r="E556" s="189"/>
      <c r="F556" s="189"/>
      <c r="R556" s="189"/>
    </row>
    <row r="557">
      <c r="E557" s="189"/>
      <c r="F557" s="189"/>
      <c r="R557" s="189"/>
    </row>
    <row r="558">
      <c r="E558" s="189"/>
      <c r="F558" s="189"/>
      <c r="R558" s="189"/>
    </row>
    <row r="559">
      <c r="E559" s="189"/>
      <c r="F559" s="189"/>
      <c r="R559" s="189"/>
    </row>
    <row r="560">
      <c r="E560" s="189"/>
      <c r="F560" s="189"/>
      <c r="R560" s="189"/>
    </row>
    <row r="561">
      <c r="E561" s="189"/>
      <c r="F561" s="189"/>
      <c r="R561" s="189"/>
    </row>
    <row r="562">
      <c r="E562" s="189"/>
      <c r="F562" s="189"/>
      <c r="R562" s="189"/>
    </row>
    <row r="563">
      <c r="E563" s="189"/>
      <c r="F563" s="189"/>
      <c r="R563" s="189"/>
    </row>
    <row r="564">
      <c r="E564" s="189"/>
      <c r="F564" s="189"/>
      <c r="R564" s="189"/>
    </row>
    <row r="565">
      <c r="E565" s="189"/>
      <c r="F565" s="189"/>
      <c r="R565" s="189"/>
    </row>
    <row r="566">
      <c r="E566" s="189"/>
      <c r="F566" s="189"/>
      <c r="R566" s="189"/>
    </row>
    <row r="567">
      <c r="E567" s="189"/>
      <c r="F567" s="189"/>
      <c r="R567" s="189"/>
    </row>
    <row r="568">
      <c r="E568" s="189"/>
      <c r="F568" s="189"/>
      <c r="R568" s="189"/>
    </row>
    <row r="569">
      <c r="E569" s="189"/>
      <c r="F569" s="189"/>
      <c r="R569" s="189"/>
    </row>
    <row r="570">
      <c r="E570" s="189"/>
      <c r="F570" s="189"/>
      <c r="R570" s="189"/>
    </row>
    <row r="571">
      <c r="E571" s="189"/>
      <c r="F571" s="189"/>
      <c r="R571" s="189"/>
    </row>
    <row r="572">
      <c r="E572" s="189"/>
      <c r="F572" s="189"/>
      <c r="R572" s="189"/>
    </row>
    <row r="573">
      <c r="E573" s="189"/>
      <c r="F573" s="189"/>
      <c r="R573" s="189"/>
    </row>
    <row r="574">
      <c r="E574" s="189"/>
      <c r="F574" s="189"/>
      <c r="R574" s="189"/>
    </row>
    <row r="575">
      <c r="E575" s="189"/>
      <c r="F575" s="189"/>
      <c r="R575" s="189"/>
    </row>
    <row r="576">
      <c r="E576" s="189"/>
      <c r="F576" s="189"/>
      <c r="R576" s="189"/>
    </row>
    <row r="577">
      <c r="E577" s="189"/>
      <c r="F577" s="189"/>
      <c r="R577" s="189"/>
    </row>
    <row r="578">
      <c r="E578" s="189"/>
      <c r="F578" s="189"/>
      <c r="R578" s="189"/>
    </row>
    <row r="579">
      <c r="E579" s="189"/>
      <c r="F579" s="189"/>
      <c r="R579" s="189"/>
    </row>
    <row r="580">
      <c r="E580" s="189"/>
      <c r="F580" s="189"/>
      <c r="R580" s="189"/>
    </row>
    <row r="581">
      <c r="E581" s="189"/>
      <c r="F581" s="189"/>
      <c r="R581" s="189"/>
    </row>
    <row r="582">
      <c r="E582" s="189"/>
      <c r="F582" s="189"/>
      <c r="R582" s="189"/>
    </row>
    <row r="583">
      <c r="E583" s="189"/>
      <c r="F583" s="189"/>
      <c r="R583" s="189"/>
    </row>
    <row r="584">
      <c r="E584" s="189"/>
      <c r="F584" s="189"/>
      <c r="R584" s="189"/>
    </row>
    <row r="585">
      <c r="E585" s="189"/>
      <c r="F585" s="189"/>
      <c r="R585" s="189"/>
    </row>
    <row r="586">
      <c r="E586" s="189"/>
      <c r="F586" s="189"/>
      <c r="R586" s="189"/>
    </row>
    <row r="587">
      <c r="E587" s="189"/>
      <c r="F587" s="189"/>
      <c r="R587" s="189"/>
    </row>
    <row r="588">
      <c r="E588" s="189"/>
      <c r="F588" s="189"/>
      <c r="R588" s="189"/>
    </row>
    <row r="589">
      <c r="E589" s="189"/>
      <c r="F589" s="189"/>
      <c r="R589" s="189"/>
    </row>
    <row r="590">
      <c r="E590" s="189"/>
      <c r="F590" s="189"/>
      <c r="R590" s="189"/>
    </row>
    <row r="591">
      <c r="E591" s="189"/>
      <c r="F591" s="189"/>
      <c r="R591" s="189"/>
    </row>
    <row r="592">
      <c r="E592" s="189"/>
      <c r="F592" s="189"/>
      <c r="R592" s="189"/>
    </row>
    <row r="593">
      <c r="E593" s="189"/>
      <c r="F593" s="189"/>
      <c r="R593" s="189"/>
    </row>
    <row r="594">
      <c r="E594" s="189"/>
      <c r="F594" s="189"/>
      <c r="R594" s="189"/>
    </row>
    <row r="595">
      <c r="E595" s="189"/>
      <c r="F595" s="189"/>
      <c r="R595" s="189"/>
    </row>
    <row r="596">
      <c r="E596" s="189"/>
      <c r="F596" s="189"/>
      <c r="R596" s="189"/>
    </row>
    <row r="597">
      <c r="E597" s="189"/>
      <c r="F597" s="189"/>
      <c r="R597" s="189"/>
    </row>
    <row r="598">
      <c r="E598" s="189"/>
      <c r="F598" s="189"/>
      <c r="R598" s="189"/>
    </row>
    <row r="599">
      <c r="E599" s="189"/>
      <c r="F599" s="189"/>
      <c r="R599" s="189"/>
    </row>
    <row r="600">
      <c r="E600" s="189"/>
      <c r="F600" s="189"/>
      <c r="R600" s="189"/>
    </row>
    <row r="601">
      <c r="E601" s="189"/>
      <c r="F601" s="189"/>
      <c r="R601" s="189"/>
    </row>
    <row r="602">
      <c r="E602" s="189"/>
      <c r="F602" s="189"/>
      <c r="R602" s="189"/>
    </row>
    <row r="603">
      <c r="E603" s="189"/>
      <c r="F603" s="189"/>
      <c r="R603" s="189"/>
    </row>
    <row r="604">
      <c r="E604" s="189"/>
      <c r="F604" s="189"/>
      <c r="R604" s="189"/>
    </row>
    <row r="605">
      <c r="E605" s="189"/>
      <c r="F605" s="189"/>
      <c r="R605" s="189"/>
    </row>
    <row r="606">
      <c r="E606" s="189"/>
      <c r="F606" s="189"/>
      <c r="R606" s="189"/>
    </row>
    <row r="607">
      <c r="E607" s="189"/>
      <c r="F607" s="189"/>
      <c r="R607" s="189"/>
    </row>
    <row r="608">
      <c r="E608" s="189"/>
      <c r="F608" s="189"/>
      <c r="R608" s="189"/>
    </row>
    <row r="609">
      <c r="E609" s="189"/>
      <c r="F609" s="189"/>
      <c r="R609" s="189"/>
    </row>
    <row r="610">
      <c r="E610" s="189"/>
      <c r="F610" s="189"/>
      <c r="R610" s="189"/>
    </row>
    <row r="611">
      <c r="E611" s="189"/>
      <c r="F611" s="189"/>
      <c r="R611" s="189"/>
    </row>
    <row r="612">
      <c r="E612" s="189"/>
      <c r="F612" s="189"/>
      <c r="R612" s="189"/>
    </row>
    <row r="613">
      <c r="E613" s="189"/>
      <c r="F613" s="189"/>
      <c r="R613" s="189"/>
    </row>
    <row r="614">
      <c r="E614" s="189"/>
      <c r="F614" s="189"/>
      <c r="R614" s="189"/>
    </row>
    <row r="615">
      <c r="E615" s="189"/>
      <c r="F615" s="189"/>
      <c r="R615" s="189"/>
    </row>
    <row r="616">
      <c r="E616" s="189"/>
      <c r="F616" s="189"/>
      <c r="R616" s="189"/>
    </row>
    <row r="617">
      <c r="E617" s="189"/>
      <c r="F617" s="189"/>
      <c r="R617" s="189"/>
    </row>
    <row r="618">
      <c r="E618" s="189"/>
      <c r="F618" s="189"/>
      <c r="R618" s="189"/>
    </row>
    <row r="619">
      <c r="E619" s="189"/>
      <c r="F619" s="189"/>
      <c r="R619" s="189"/>
    </row>
    <row r="620">
      <c r="E620" s="189"/>
      <c r="F620" s="189"/>
      <c r="R620" s="189"/>
    </row>
    <row r="621">
      <c r="E621" s="189"/>
      <c r="F621" s="189"/>
      <c r="R621" s="189"/>
    </row>
    <row r="622">
      <c r="E622" s="189"/>
      <c r="F622" s="189"/>
      <c r="R622" s="189"/>
    </row>
    <row r="623">
      <c r="E623" s="189"/>
      <c r="F623" s="189"/>
      <c r="R623" s="189"/>
    </row>
    <row r="624">
      <c r="E624" s="189"/>
      <c r="F624" s="189"/>
      <c r="R624" s="189"/>
    </row>
    <row r="625">
      <c r="E625" s="189"/>
      <c r="F625" s="189"/>
      <c r="R625" s="189"/>
    </row>
    <row r="626">
      <c r="E626" s="189"/>
      <c r="F626" s="189"/>
      <c r="R626" s="189"/>
    </row>
    <row r="627">
      <c r="E627" s="189"/>
      <c r="F627" s="189"/>
      <c r="R627" s="189"/>
    </row>
    <row r="628">
      <c r="E628" s="189"/>
      <c r="F628" s="189"/>
      <c r="R628" s="189"/>
    </row>
    <row r="629">
      <c r="E629" s="189"/>
      <c r="F629" s="189"/>
      <c r="R629" s="189"/>
    </row>
    <row r="630">
      <c r="E630" s="189"/>
      <c r="F630" s="189"/>
      <c r="R630" s="189"/>
    </row>
    <row r="631">
      <c r="E631" s="189"/>
      <c r="F631" s="189"/>
      <c r="R631" s="189"/>
    </row>
    <row r="632">
      <c r="E632" s="189"/>
      <c r="F632" s="189"/>
      <c r="R632" s="189"/>
    </row>
    <row r="633">
      <c r="E633" s="189"/>
      <c r="F633" s="189"/>
      <c r="R633" s="189"/>
    </row>
    <row r="634">
      <c r="E634" s="189"/>
      <c r="F634" s="189"/>
      <c r="R634" s="189"/>
    </row>
    <row r="635">
      <c r="E635" s="189"/>
      <c r="F635" s="189"/>
      <c r="R635" s="189"/>
    </row>
    <row r="636">
      <c r="E636" s="189"/>
      <c r="F636" s="189"/>
      <c r="R636" s="189"/>
    </row>
    <row r="637">
      <c r="E637" s="189"/>
      <c r="F637" s="189"/>
      <c r="R637" s="189"/>
    </row>
    <row r="638">
      <c r="E638" s="189"/>
      <c r="F638" s="189"/>
      <c r="R638" s="189"/>
    </row>
    <row r="639">
      <c r="E639" s="189"/>
      <c r="F639" s="189"/>
      <c r="R639" s="189"/>
    </row>
    <row r="640">
      <c r="E640" s="189"/>
      <c r="F640" s="189"/>
      <c r="R640" s="189"/>
    </row>
    <row r="641">
      <c r="E641" s="189"/>
      <c r="F641" s="189"/>
      <c r="R641" s="189"/>
    </row>
    <row r="642">
      <c r="E642" s="189"/>
      <c r="F642" s="189"/>
      <c r="R642" s="189"/>
    </row>
    <row r="643">
      <c r="E643" s="189"/>
      <c r="F643" s="189"/>
      <c r="R643" s="189"/>
    </row>
    <row r="644">
      <c r="E644" s="189"/>
      <c r="F644" s="189"/>
      <c r="R644" s="189"/>
    </row>
    <row r="645">
      <c r="E645" s="189"/>
      <c r="F645" s="189"/>
      <c r="R645" s="189"/>
    </row>
    <row r="646">
      <c r="E646" s="189"/>
      <c r="F646" s="189"/>
      <c r="R646" s="189"/>
    </row>
    <row r="647">
      <c r="E647" s="189"/>
      <c r="F647" s="189"/>
      <c r="R647" s="189"/>
    </row>
    <row r="648">
      <c r="E648" s="189"/>
      <c r="F648" s="189"/>
      <c r="R648" s="189"/>
    </row>
    <row r="649">
      <c r="E649" s="189"/>
      <c r="F649" s="189"/>
      <c r="R649" s="189"/>
    </row>
    <row r="650">
      <c r="E650" s="189"/>
      <c r="F650" s="189"/>
      <c r="R650" s="189"/>
    </row>
    <row r="651">
      <c r="E651" s="189"/>
      <c r="F651" s="189"/>
      <c r="R651" s="189"/>
    </row>
    <row r="652">
      <c r="E652" s="189"/>
      <c r="F652" s="189"/>
      <c r="R652" s="189"/>
    </row>
    <row r="653">
      <c r="E653" s="189"/>
      <c r="F653" s="189"/>
      <c r="R653" s="189"/>
    </row>
    <row r="654">
      <c r="E654" s="189"/>
      <c r="F654" s="189"/>
      <c r="R654" s="189"/>
    </row>
    <row r="655">
      <c r="E655" s="189"/>
      <c r="F655" s="189"/>
      <c r="R655" s="189"/>
    </row>
    <row r="656">
      <c r="E656" s="189"/>
      <c r="F656" s="189"/>
      <c r="R656" s="189"/>
    </row>
    <row r="657">
      <c r="E657" s="189"/>
      <c r="F657" s="189"/>
      <c r="R657" s="189"/>
    </row>
    <row r="658">
      <c r="E658" s="189"/>
      <c r="F658" s="189"/>
      <c r="R658" s="189"/>
    </row>
    <row r="659">
      <c r="E659" s="189"/>
      <c r="F659" s="189"/>
      <c r="R659" s="189"/>
    </row>
    <row r="660">
      <c r="E660" s="189"/>
      <c r="F660" s="189"/>
      <c r="R660" s="189"/>
    </row>
    <row r="661">
      <c r="E661" s="189"/>
      <c r="F661" s="189"/>
      <c r="R661" s="189"/>
    </row>
    <row r="662">
      <c r="E662" s="189"/>
      <c r="F662" s="189"/>
      <c r="R662" s="189"/>
    </row>
    <row r="663">
      <c r="E663" s="189"/>
      <c r="F663" s="189"/>
      <c r="R663" s="189"/>
    </row>
    <row r="664">
      <c r="E664" s="189"/>
      <c r="F664" s="189"/>
      <c r="R664" s="189"/>
    </row>
    <row r="665">
      <c r="E665" s="189"/>
      <c r="F665" s="189"/>
      <c r="R665" s="189"/>
    </row>
    <row r="666">
      <c r="E666" s="189"/>
      <c r="F666" s="189"/>
      <c r="R666" s="189"/>
    </row>
    <row r="667">
      <c r="E667" s="189"/>
      <c r="F667" s="189"/>
      <c r="R667" s="189"/>
    </row>
    <row r="668">
      <c r="E668" s="189"/>
      <c r="F668" s="189"/>
      <c r="R668" s="189"/>
    </row>
    <row r="669">
      <c r="E669" s="189"/>
      <c r="F669" s="189"/>
      <c r="R669" s="189"/>
    </row>
    <row r="670">
      <c r="E670" s="189"/>
      <c r="F670" s="189"/>
      <c r="R670" s="189"/>
    </row>
    <row r="671">
      <c r="E671" s="189"/>
      <c r="F671" s="189"/>
      <c r="R671" s="189"/>
    </row>
    <row r="672">
      <c r="E672" s="189"/>
      <c r="F672" s="189"/>
      <c r="R672" s="189"/>
    </row>
    <row r="673">
      <c r="E673" s="189"/>
      <c r="F673" s="189"/>
      <c r="R673" s="189"/>
    </row>
    <row r="674">
      <c r="E674" s="189"/>
      <c r="F674" s="189"/>
      <c r="R674" s="189"/>
    </row>
    <row r="675">
      <c r="E675" s="189"/>
      <c r="F675" s="189"/>
      <c r="R675" s="189"/>
    </row>
    <row r="676">
      <c r="E676" s="189"/>
      <c r="F676" s="189"/>
      <c r="R676" s="189"/>
    </row>
    <row r="677">
      <c r="E677" s="189"/>
      <c r="F677" s="189"/>
      <c r="R677" s="189"/>
    </row>
    <row r="678">
      <c r="E678" s="189"/>
      <c r="F678" s="189"/>
      <c r="R678" s="189"/>
    </row>
    <row r="679">
      <c r="E679" s="189"/>
      <c r="F679" s="189"/>
      <c r="R679" s="189"/>
    </row>
    <row r="680">
      <c r="E680" s="189"/>
      <c r="F680" s="189"/>
      <c r="R680" s="189"/>
    </row>
    <row r="681">
      <c r="E681" s="189"/>
      <c r="F681" s="189"/>
      <c r="R681" s="189"/>
    </row>
    <row r="682">
      <c r="E682" s="189"/>
      <c r="F682" s="189"/>
      <c r="R682" s="189"/>
    </row>
    <row r="683">
      <c r="E683" s="189"/>
      <c r="F683" s="189"/>
      <c r="R683" s="189"/>
    </row>
    <row r="684">
      <c r="E684" s="189"/>
      <c r="F684" s="189"/>
      <c r="R684" s="189"/>
    </row>
    <row r="685">
      <c r="E685" s="189"/>
      <c r="F685" s="189"/>
      <c r="R685" s="189"/>
    </row>
    <row r="686">
      <c r="E686" s="189"/>
      <c r="F686" s="189"/>
      <c r="R686" s="189"/>
    </row>
    <row r="687">
      <c r="E687" s="189"/>
      <c r="F687" s="189"/>
      <c r="R687" s="189"/>
    </row>
    <row r="688">
      <c r="E688" s="189"/>
      <c r="F688" s="189"/>
      <c r="R688" s="189"/>
    </row>
    <row r="689">
      <c r="E689" s="189"/>
      <c r="F689" s="189"/>
      <c r="R689" s="189"/>
    </row>
    <row r="690">
      <c r="E690" s="189"/>
      <c r="F690" s="189"/>
      <c r="R690" s="189"/>
    </row>
    <row r="691">
      <c r="E691" s="189"/>
      <c r="F691" s="189"/>
      <c r="R691" s="189"/>
    </row>
    <row r="692">
      <c r="E692" s="189"/>
      <c r="F692" s="189"/>
      <c r="R692" s="189"/>
    </row>
    <row r="693">
      <c r="E693" s="189"/>
      <c r="F693" s="189"/>
      <c r="R693" s="189"/>
    </row>
    <row r="694">
      <c r="E694" s="189"/>
      <c r="F694" s="189"/>
      <c r="R694" s="189"/>
    </row>
    <row r="695">
      <c r="E695" s="189"/>
      <c r="F695" s="189"/>
      <c r="R695" s="189"/>
    </row>
    <row r="696">
      <c r="E696" s="189"/>
      <c r="F696" s="189"/>
      <c r="R696" s="189"/>
    </row>
    <row r="697">
      <c r="E697" s="189"/>
      <c r="F697" s="189"/>
      <c r="R697" s="189"/>
    </row>
    <row r="698">
      <c r="E698" s="189"/>
      <c r="F698" s="189"/>
      <c r="R698" s="189"/>
    </row>
    <row r="699">
      <c r="E699" s="189"/>
      <c r="F699" s="189"/>
      <c r="R699" s="189"/>
    </row>
    <row r="700">
      <c r="E700" s="189"/>
      <c r="F700" s="189"/>
      <c r="R700" s="189"/>
    </row>
    <row r="701">
      <c r="E701" s="189"/>
      <c r="F701" s="189"/>
      <c r="R701" s="189"/>
    </row>
    <row r="702">
      <c r="E702" s="189"/>
      <c r="F702" s="189"/>
      <c r="R702" s="189"/>
    </row>
    <row r="703">
      <c r="E703" s="189"/>
      <c r="F703" s="189"/>
      <c r="R703" s="189"/>
    </row>
    <row r="704">
      <c r="E704" s="189"/>
      <c r="F704" s="189"/>
      <c r="R704" s="189"/>
    </row>
    <row r="705">
      <c r="E705" s="189"/>
      <c r="F705" s="189"/>
      <c r="R705" s="189"/>
    </row>
    <row r="706">
      <c r="E706" s="189"/>
      <c r="F706" s="189"/>
      <c r="R706" s="189"/>
    </row>
    <row r="707">
      <c r="E707" s="189"/>
      <c r="F707" s="189"/>
      <c r="R707" s="189"/>
    </row>
    <row r="708">
      <c r="E708" s="189"/>
      <c r="F708" s="189"/>
      <c r="R708" s="189"/>
    </row>
    <row r="709">
      <c r="E709" s="189"/>
      <c r="F709" s="189"/>
      <c r="R709" s="189"/>
    </row>
    <row r="710">
      <c r="E710" s="189"/>
      <c r="F710" s="189"/>
      <c r="R710" s="189"/>
    </row>
    <row r="711">
      <c r="E711" s="189"/>
      <c r="F711" s="189"/>
      <c r="R711" s="189"/>
    </row>
    <row r="712">
      <c r="E712" s="189"/>
      <c r="F712" s="189"/>
      <c r="R712" s="189"/>
    </row>
    <row r="713">
      <c r="E713" s="189"/>
      <c r="F713" s="189"/>
      <c r="R713" s="189"/>
    </row>
    <row r="714">
      <c r="E714" s="189"/>
      <c r="F714" s="189"/>
      <c r="R714" s="189"/>
    </row>
    <row r="715">
      <c r="E715" s="189"/>
      <c r="F715" s="189"/>
      <c r="R715" s="189"/>
    </row>
    <row r="716">
      <c r="E716" s="189"/>
      <c r="F716" s="189"/>
      <c r="R716" s="189"/>
    </row>
    <row r="717">
      <c r="E717" s="189"/>
      <c r="F717" s="189"/>
      <c r="R717" s="189"/>
    </row>
    <row r="718">
      <c r="E718" s="189"/>
      <c r="F718" s="189"/>
      <c r="R718" s="189"/>
    </row>
    <row r="719">
      <c r="E719" s="189"/>
      <c r="F719" s="189"/>
      <c r="R719" s="189"/>
    </row>
    <row r="720">
      <c r="E720" s="189"/>
      <c r="F720" s="189"/>
      <c r="R720" s="189"/>
    </row>
    <row r="721">
      <c r="E721" s="189"/>
      <c r="F721" s="189"/>
      <c r="R721" s="189"/>
    </row>
    <row r="722">
      <c r="E722" s="189"/>
      <c r="F722" s="189"/>
      <c r="R722" s="189"/>
    </row>
    <row r="723">
      <c r="E723" s="189"/>
      <c r="F723" s="189"/>
      <c r="R723" s="189"/>
    </row>
    <row r="724">
      <c r="E724" s="189"/>
      <c r="F724" s="189"/>
      <c r="R724" s="189"/>
    </row>
    <row r="725">
      <c r="E725" s="189"/>
      <c r="F725" s="189"/>
      <c r="R725" s="189"/>
    </row>
    <row r="726">
      <c r="E726" s="189"/>
      <c r="F726" s="189"/>
      <c r="R726" s="189"/>
    </row>
    <row r="727">
      <c r="E727" s="189"/>
      <c r="F727" s="189"/>
      <c r="R727" s="189"/>
    </row>
    <row r="728">
      <c r="E728" s="189"/>
      <c r="F728" s="189"/>
      <c r="R728" s="189"/>
    </row>
    <row r="729">
      <c r="E729" s="189"/>
      <c r="F729" s="189"/>
      <c r="R729" s="189"/>
    </row>
    <row r="730">
      <c r="E730" s="189"/>
      <c r="F730" s="189"/>
      <c r="R730" s="189"/>
    </row>
    <row r="731">
      <c r="E731" s="189"/>
      <c r="F731" s="189"/>
      <c r="R731" s="189"/>
    </row>
    <row r="732">
      <c r="E732" s="189"/>
      <c r="F732" s="189"/>
      <c r="R732" s="189"/>
    </row>
    <row r="733">
      <c r="E733" s="189"/>
      <c r="F733" s="189"/>
      <c r="R733" s="189"/>
    </row>
    <row r="734">
      <c r="E734" s="189"/>
      <c r="F734" s="189"/>
      <c r="R734" s="189"/>
    </row>
    <row r="735">
      <c r="E735" s="189"/>
      <c r="F735" s="189"/>
      <c r="R735" s="189"/>
    </row>
    <row r="736">
      <c r="E736" s="189"/>
      <c r="F736" s="189"/>
      <c r="R736" s="189"/>
    </row>
    <row r="737">
      <c r="E737" s="189"/>
      <c r="F737" s="189"/>
      <c r="R737" s="189"/>
    </row>
    <row r="738">
      <c r="E738" s="189"/>
      <c r="F738" s="189"/>
      <c r="R738" s="189"/>
    </row>
    <row r="739">
      <c r="E739" s="189"/>
      <c r="F739" s="189"/>
      <c r="R739" s="189"/>
    </row>
    <row r="740">
      <c r="E740" s="189"/>
      <c r="F740" s="189"/>
      <c r="R740" s="189"/>
    </row>
    <row r="741">
      <c r="E741" s="189"/>
      <c r="F741" s="189"/>
      <c r="R741" s="189"/>
    </row>
    <row r="742">
      <c r="E742" s="189"/>
      <c r="F742" s="189"/>
      <c r="R742" s="189"/>
    </row>
    <row r="743">
      <c r="E743" s="189"/>
      <c r="F743" s="189"/>
      <c r="R743" s="189"/>
    </row>
    <row r="744">
      <c r="E744" s="189"/>
      <c r="F744" s="189"/>
      <c r="R744" s="189"/>
    </row>
    <row r="745">
      <c r="E745" s="189"/>
      <c r="F745" s="189"/>
      <c r="R745" s="189"/>
    </row>
    <row r="746">
      <c r="E746" s="189"/>
      <c r="F746" s="189"/>
      <c r="R746" s="189"/>
    </row>
    <row r="747">
      <c r="E747" s="189"/>
      <c r="F747" s="189"/>
      <c r="R747" s="189"/>
    </row>
    <row r="748">
      <c r="E748" s="189"/>
      <c r="F748" s="189"/>
      <c r="R748" s="189"/>
    </row>
    <row r="749">
      <c r="E749" s="189"/>
      <c r="F749" s="189"/>
      <c r="R749" s="189"/>
    </row>
    <row r="750">
      <c r="E750" s="189"/>
      <c r="F750" s="189"/>
      <c r="R750" s="189"/>
    </row>
    <row r="751">
      <c r="E751" s="189"/>
      <c r="F751" s="189"/>
      <c r="R751" s="189"/>
    </row>
    <row r="752">
      <c r="E752" s="189"/>
      <c r="F752" s="189"/>
      <c r="R752" s="189"/>
    </row>
    <row r="753">
      <c r="E753" s="189"/>
      <c r="F753" s="189"/>
      <c r="R753" s="189"/>
    </row>
    <row r="754">
      <c r="E754" s="189"/>
      <c r="F754" s="189"/>
      <c r="R754" s="189"/>
    </row>
    <row r="755">
      <c r="E755" s="189"/>
      <c r="F755" s="189"/>
      <c r="R755" s="189"/>
    </row>
    <row r="756">
      <c r="E756" s="189"/>
      <c r="F756" s="189"/>
      <c r="R756" s="189"/>
    </row>
    <row r="757">
      <c r="E757" s="189"/>
      <c r="F757" s="189"/>
      <c r="R757" s="189"/>
    </row>
    <row r="758">
      <c r="E758" s="189"/>
      <c r="F758" s="189"/>
      <c r="R758" s="189"/>
    </row>
    <row r="759">
      <c r="E759" s="189"/>
      <c r="F759" s="189"/>
      <c r="R759" s="189"/>
    </row>
    <row r="760">
      <c r="E760" s="189"/>
      <c r="F760" s="189"/>
      <c r="R760" s="189"/>
    </row>
    <row r="761">
      <c r="E761" s="189"/>
      <c r="F761" s="189"/>
      <c r="R761" s="189"/>
    </row>
    <row r="762">
      <c r="E762" s="189"/>
      <c r="F762" s="189"/>
      <c r="R762" s="189"/>
    </row>
    <row r="763">
      <c r="E763" s="189"/>
      <c r="F763" s="189"/>
      <c r="R763" s="189"/>
    </row>
    <row r="764">
      <c r="E764" s="189"/>
      <c r="F764" s="189"/>
      <c r="R764" s="189"/>
    </row>
    <row r="765">
      <c r="E765" s="189"/>
      <c r="F765" s="189"/>
      <c r="R765" s="189"/>
    </row>
    <row r="766">
      <c r="E766" s="189"/>
      <c r="F766" s="189"/>
      <c r="R766" s="189"/>
    </row>
    <row r="767">
      <c r="E767" s="189"/>
      <c r="F767" s="189"/>
      <c r="R767" s="189"/>
    </row>
    <row r="768">
      <c r="E768" s="189"/>
      <c r="F768" s="189"/>
      <c r="R768" s="189"/>
    </row>
    <row r="769">
      <c r="E769" s="189"/>
      <c r="F769" s="189"/>
      <c r="R769" s="189"/>
    </row>
    <row r="770">
      <c r="E770" s="189"/>
      <c r="F770" s="189"/>
      <c r="R770" s="189"/>
    </row>
    <row r="771">
      <c r="E771" s="189"/>
      <c r="F771" s="189"/>
      <c r="R771" s="189"/>
    </row>
    <row r="772">
      <c r="E772" s="189"/>
      <c r="F772" s="189"/>
      <c r="R772" s="189"/>
    </row>
    <row r="773">
      <c r="E773" s="189"/>
      <c r="F773" s="189"/>
      <c r="R773" s="189"/>
    </row>
    <row r="774">
      <c r="E774" s="189"/>
      <c r="F774" s="189"/>
      <c r="R774" s="189"/>
    </row>
    <row r="775">
      <c r="E775" s="189"/>
      <c r="F775" s="189"/>
      <c r="R775" s="189"/>
    </row>
    <row r="776">
      <c r="E776" s="189"/>
      <c r="F776" s="189"/>
      <c r="R776" s="189"/>
    </row>
    <row r="777">
      <c r="E777" s="189"/>
      <c r="F777" s="189"/>
      <c r="R777" s="189"/>
    </row>
    <row r="778">
      <c r="E778" s="189"/>
      <c r="F778" s="189"/>
      <c r="R778" s="189"/>
    </row>
    <row r="779">
      <c r="E779" s="189"/>
      <c r="F779" s="189"/>
      <c r="R779" s="189"/>
    </row>
    <row r="780">
      <c r="E780" s="189"/>
      <c r="F780" s="189"/>
      <c r="R780" s="189"/>
    </row>
    <row r="781">
      <c r="E781" s="189"/>
      <c r="F781" s="189"/>
      <c r="R781" s="189"/>
    </row>
    <row r="782">
      <c r="E782" s="189"/>
      <c r="F782" s="189"/>
      <c r="R782" s="189"/>
    </row>
    <row r="783">
      <c r="E783" s="189"/>
      <c r="F783" s="189"/>
      <c r="R783" s="189"/>
    </row>
    <row r="784">
      <c r="E784" s="189"/>
      <c r="F784" s="189"/>
      <c r="R784" s="189"/>
    </row>
    <row r="785">
      <c r="E785" s="189"/>
      <c r="F785" s="189"/>
      <c r="R785" s="189"/>
    </row>
    <row r="786">
      <c r="E786" s="189"/>
      <c r="F786" s="189"/>
      <c r="R786" s="189"/>
    </row>
    <row r="787">
      <c r="E787" s="189"/>
      <c r="F787" s="189"/>
      <c r="R787" s="189"/>
    </row>
    <row r="788">
      <c r="E788" s="189"/>
      <c r="F788" s="189"/>
      <c r="R788" s="189"/>
    </row>
    <row r="789">
      <c r="E789" s="189"/>
      <c r="F789" s="189"/>
      <c r="R789" s="189"/>
    </row>
    <row r="790">
      <c r="E790" s="189"/>
      <c r="F790" s="189"/>
      <c r="R790" s="189"/>
    </row>
    <row r="791">
      <c r="E791" s="189"/>
      <c r="F791" s="189"/>
      <c r="R791" s="189"/>
    </row>
    <row r="792">
      <c r="E792" s="189"/>
      <c r="F792" s="189"/>
      <c r="R792" s="189"/>
    </row>
    <row r="793">
      <c r="E793" s="189"/>
      <c r="F793" s="189"/>
      <c r="R793" s="189"/>
    </row>
    <row r="794">
      <c r="E794" s="189"/>
      <c r="F794" s="189"/>
      <c r="R794" s="189"/>
    </row>
    <row r="795">
      <c r="E795" s="189"/>
      <c r="F795" s="189"/>
      <c r="R795" s="189"/>
    </row>
    <row r="796">
      <c r="E796" s="189"/>
      <c r="F796" s="189"/>
      <c r="R796" s="189"/>
    </row>
    <row r="797">
      <c r="E797" s="189"/>
      <c r="F797" s="189"/>
      <c r="R797" s="189"/>
    </row>
    <row r="798">
      <c r="E798" s="189"/>
      <c r="F798" s="189"/>
      <c r="R798" s="189"/>
    </row>
    <row r="799">
      <c r="E799" s="189"/>
      <c r="F799" s="189"/>
      <c r="R799" s="189"/>
    </row>
    <row r="800">
      <c r="E800" s="189"/>
      <c r="F800" s="189"/>
      <c r="R800" s="189"/>
    </row>
    <row r="801">
      <c r="E801" s="189"/>
      <c r="F801" s="189"/>
      <c r="R801" s="189"/>
    </row>
    <row r="802">
      <c r="E802" s="189"/>
      <c r="F802" s="189"/>
      <c r="R802" s="189"/>
    </row>
    <row r="803">
      <c r="E803" s="189"/>
      <c r="F803" s="189"/>
      <c r="R803" s="189"/>
    </row>
    <row r="804">
      <c r="E804" s="189"/>
      <c r="F804" s="189"/>
      <c r="R804" s="189"/>
    </row>
    <row r="805">
      <c r="E805" s="189"/>
      <c r="F805" s="189"/>
      <c r="R805" s="189"/>
    </row>
    <row r="806">
      <c r="E806" s="189"/>
      <c r="F806" s="189"/>
      <c r="R806" s="189"/>
    </row>
    <row r="807">
      <c r="E807" s="189"/>
      <c r="F807" s="189"/>
      <c r="R807" s="189"/>
    </row>
    <row r="808">
      <c r="E808" s="189"/>
      <c r="F808" s="189"/>
      <c r="R808" s="189"/>
    </row>
    <row r="809">
      <c r="E809" s="189"/>
      <c r="F809" s="189"/>
      <c r="R809" s="189"/>
    </row>
    <row r="810">
      <c r="E810" s="189"/>
      <c r="F810" s="189"/>
      <c r="R810" s="189"/>
    </row>
    <row r="811">
      <c r="E811" s="189"/>
      <c r="F811" s="189"/>
      <c r="R811" s="189"/>
    </row>
    <row r="812">
      <c r="E812" s="189"/>
      <c r="F812" s="189"/>
      <c r="R812" s="189"/>
    </row>
    <row r="813">
      <c r="E813" s="189"/>
      <c r="F813" s="189"/>
      <c r="R813" s="189"/>
    </row>
    <row r="814">
      <c r="E814" s="189"/>
      <c r="F814" s="189"/>
      <c r="R814" s="189"/>
    </row>
    <row r="815">
      <c r="E815" s="189"/>
      <c r="F815" s="189"/>
      <c r="R815" s="189"/>
    </row>
    <row r="816">
      <c r="E816" s="189"/>
      <c r="F816" s="189"/>
      <c r="R816" s="189"/>
    </row>
    <row r="817">
      <c r="E817" s="189"/>
      <c r="F817" s="189"/>
      <c r="R817" s="189"/>
    </row>
    <row r="818">
      <c r="E818" s="189"/>
      <c r="F818" s="189"/>
      <c r="R818" s="189"/>
    </row>
    <row r="819">
      <c r="E819" s="189"/>
      <c r="F819" s="189"/>
      <c r="R819" s="189"/>
    </row>
    <row r="820">
      <c r="E820" s="189"/>
      <c r="F820" s="189"/>
      <c r="R820" s="189"/>
    </row>
    <row r="821">
      <c r="E821" s="189"/>
      <c r="F821" s="189"/>
      <c r="R821" s="189"/>
    </row>
    <row r="822">
      <c r="E822" s="189"/>
      <c r="F822" s="189"/>
      <c r="R822" s="189"/>
    </row>
    <row r="823">
      <c r="E823" s="189"/>
      <c r="F823" s="189"/>
      <c r="R823" s="189"/>
    </row>
    <row r="824">
      <c r="E824" s="189"/>
      <c r="F824" s="189"/>
      <c r="R824" s="189"/>
    </row>
    <row r="825">
      <c r="E825" s="189"/>
      <c r="F825" s="189"/>
      <c r="R825" s="189"/>
    </row>
    <row r="826">
      <c r="E826" s="189"/>
      <c r="F826" s="189"/>
      <c r="R826" s="189"/>
    </row>
    <row r="827">
      <c r="E827" s="189"/>
      <c r="F827" s="189"/>
      <c r="R827" s="189"/>
    </row>
    <row r="828">
      <c r="E828" s="189"/>
      <c r="F828" s="189"/>
      <c r="R828" s="189"/>
    </row>
    <row r="829">
      <c r="E829" s="189"/>
      <c r="F829" s="189"/>
      <c r="R829" s="189"/>
    </row>
    <row r="830">
      <c r="E830" s="189"/>
      <c r="F830" s="189"/>
      <c r="R830" s="189"/>
    </row>
    <row r="831">
      <c r="E831" s="189"/>
      <c r="F831" s="189"/>
      <c r="R831" s="189"/>
    </row>
    <row r="832">
      <c r="E832" s="189"/>
      <c r="F832" s="189"/>
      <c r="R832" s="189"/>
    </row>
    <row r="833">
      <c r="E833" s="189"/>
      <c r="F833" s="189"/>
      <c r="R833" s="189"/>
    </row>
    <row r="834">
      <c r="E834" s="189"/>
      <c r="F834" s="189"/>
      <c r="R834" s="189"/>
    </row>
    <row r="835">
      <c r="E835" s="189"/>
      <c r="F835" s="189"/>
      <c r="R835" s="189"/>
    </row>
    <row r="836">
      <c r="E836" s="189"/>
      <c r="F836" s="189"/>
      <c r="R836" s="189"/>
    </row>
    <row r="837">
      <c r="E837" s="189"/>
      <c r="F837" s="189"/>
      <c r="R837" s="189"/>
    </row>
    <row r="838">
      <c r="E838" s="189"/>
      <c r="F838" s="189"/>
      <c r="R838" s="189"/>
    </row>
    <row r="839">
      <c r="E839" s="189"/>
      <c r="F839" s="189"/>
      <c r="R839" s="189"/>
    </row>
    <row r="840">
      <c r="E840" s="189"/>
      <c r="F840" s="189"/>
      <c r="R840" s="189"/>
    </row>
    <row r="841">
      <c r="E841" s="189"/>
      <c r="F841" s="189"/>
      <c r="R841" s="189"/>
    </row>
    <row r="842">
      <c r="E842" s="189"/>
      <c r="F842" s="189"/>
      <c r="R842" s="189"/>
    </row>
    <row r="843">
      <c r="E843" s="189"/>
      <c r="F843" s="189"/>
      <c r="R843" s="189"/>
    </row>
    <row r="844">
      <c r="E844" s="189"/>
      <c r="F844" s="189"/>
      <c r="R844" s="189"/>
    </row>
    <row r="845">
      <c r="E845" s="189"/>
      <c r="F845" s="189"/>
      <c r="R845" s="189"/>
    </row>
    <row r="846">
      <c r="E846" s="189"/>
      <c r="F846" s="189"/>
      <c r="R846" s="189"/>
    </row>
    <row r="847">
      <c r="E847" s="189"/>
      <c r="F847" s="189"/>
      <c r="R847" s="189"/>
    </row>
    <row r="848">
      <c r="E848" s="189"/>
      <c r="F848" s="189"/>
      <c r="R848" s="189"/>
    </row>
    <row r="849">
      <c r="E849" s="189"/>
      <c r="F849" s="189"/>
      <c r="R849" s="189"/>
    </row>
    <row r="850">
      <c r="E850" s="189"/>
      <c r="F850" s="189"/>
      <c r="R850" s="189"/>
    </row>
    <row r="851">
      <c r="E851" s="189"/>
      <c r="F851" s="189"/>
      <c r="R851" s="189"/>
    </row>
    <row r="852">
      <c r="E852" s="189"/>
      <c r="F852" s="189"/>
      <c r="R852" s="189"/>
    </row>
    <row r="853">
      <c r="E853" s="189"/>
      <c r="F853" s="189"/>
      <c r="R853" s="189"/>
    </row>
    <row r="854">
      <c r="E854" s="189"/>
      <c r="F854" s="189"/>
      <c r="R854" s="189"/>
    </row>
    <row r="855">
      <c r="E855" s="189"/>
      <c r="F855" s="189"/>
      <c r="R855" s="189"/>
    </row>
    <row r="856">
      <c r="E856" s="189"/>
      <c r="F856" s="189"/>
      <c r="R856" s="189"/>
    </row>
    <row r="857">
      <c r="E857" s="189"/>
      <c r="F857" s="189"/>
      <c r="R857" s="189"/>
    </row>
    <row r="858">
      <c r="E858" s="189"/>
      <c r="F858" s="189"/>
      <c r="R858" s="189"/>
    </row>
    <row r="859">
      <c r="E859" s="189"/>
      <c r="F859" s="189"/>
      <c r="R859" s="189"/>
    </row>
    <row r="860">
      <c r="E860" s="189"/>
      <c r="F860" s="189"/>
      <c r="R860" s="189"/>
    </row>
    <row r="861">
      <c r="E861" s="189"/>
      <c r="F861" s="189"/>
      <c r="R861" s="189"/>
    </row>
    <row r="862">
      <c r="E862" s="189"/>
      <c r="F862" s="189"/>
      <c r="R862" s="189"/>
    </row>
    <row r="863">
      <c r="E863" s="189"/>
      <c r="F863" s="189"/>
      <c r="R863" s="189"/>
    </row>
    <row r="864">
      <c r="E864" s="189"/>
      <c r="F864" s="189"/>
      <c r="R864" s="189"/>
    </row>
    <row r="865">
      <c r="E865" s="189"/>
      <c r="F865" s="189"/>
      <c r="R865" s="189"/>
    </row>
    <row r="866">
      <c r="E866" s="189"/>
      <c r="F866" s="189"/>
      <c r="R866" s="189"/>
    </row>
    <row r="867">
      <c r="E867" s="189"/>
      <c r="F867" s="189"/>
      <c r="R867" s="189"/>
    </row>
    <row r="868">
      <c r="E868" s="189"/>
      <c r="F868" s="189"/>
      <c r="R868" s="189"/>
    </row>
    <row r="869">
      <c r="E869" s="189"/>
      <c r="F869" s="189"/>
      <c r="R869" s="189"/>
    </row>
    <row r="870">
      <c r="E870" s="189"/>
      <c r="F870" s="189"/>
      <c r="R870" s="189"/>
    </row>
    <row r="871">
      <c r="E871" s="189"/>
      <c r="F871" s="189"/>
      <c r="R871" s="189"/>
    </row>
    <row r="872">
      <c r="E872" s="189"/>
      <c r="F872" s="189"/>
      <c r="R872" s="189"/>
    </row>
    <row r="873">
      <c r="E873" s="189"/>
      <c r="F873" s="189"/>
      <c r="R873" s="189"/>
    </row>
    <row r="874">
      <c r="E874" s="189"/>
      <c r="F874" s="189"/>
      <c r="R874" s="189"/>
    </row>
    <row r="875">
      <c r="E875" s="189"/>
      <c r="F875" s="189"/>
      <c r="R875" s="189"/>
    </row>
    <row r="876">
      <c r="E876" s="189"/>
      <c r="F876" s="189"/>
      <c r="R876" s="189"/>
    </row>
    <row r="877">
      <c r="E877" s="189"/>
      <c r="F877" s="189"/>
      <c r="R877" s="189"/>
    </row>
    <row r="878">
      <c r="E878" s="189"/>
      <c r="F878" s="189"/>
      <c r="R878" s="189"/>
    </row>
    <row r="879">
      <c r="E879" s="189"/>
      <c r="F879" s="189"/>
      <c r="R879" s="189"/>
    </row>
    <row r="880">
      <c r="E880" s="189"/>
      <c r="F880" s="189"/>
      <c r="R880" s="189"/>
    </row>
    <row r="881">
      <c r="E881" s="189"/>
      <c r="F881" s="189"/>
      <c r="R881" s="189"/>
    </row>
    <row r="882">
      <c r="E882" s="189"/>
      <c r="F882" s="189"/>
      <c r="R882" s="189"/>
    </row>
    <row r="883">
      <c r="E883" s="189"/>
      <c r="F883" s="189"/>
      <c r="R883" s="189"/>
    </row>
    <row r="884">
      <c r="E884" s="189"/>
      <c r="F884" s="189"/>
      <c r="R884" s="189"/>
    </row>
    <row r="885">
      <c r="E885" s="189"/>
      <c r="F885" s="189"/>
      <c r="R885" s="189"/>
    </row>
    <row r="886">
      <c r="E886" s="189"/>
      <c r="F886" s="189"/>
      <c r="R886" s="189"/>
    </row>
    <row r="887">
      <c r="E887" s="189"/>
      <c r="F887" s="189"/>
      <c r="R887" s="189"/>
    </row>
    <row r="888">
      <c r="E888" s="189"/>
      <c r="F888" s="189"/>
      <c r="R888" s="189"/>
    </row>
    <row r="889">
      <c r="E889" s="189"/>
      <c r="F889" s="189"/>
      <c r="R889" s="189"/>
    </row>
    <row r="890">
      <c r="E890" s="189"/>
      <c r="F890" s="189"/>
      <c r="R890" s="189"/>
    </row>
    <row r="891">
      <c r="E891" s="189"/>
      <c r="F891" s="189"/>
      <c r="R891" s="189"/>
    </row>
    <row r="892">
      <c r="E892" s="189"/>
      <c r="F892" s="189"/>
      <c r="R892" s="189"/>
    </row>
    <row r="893">
      <c r="E893" s="189"/>
      <c r="F893" s="189"/>
      <c r="R893" s="189"/>
    </row>
    <row r="894">
      <c r="E894" s="189"/>
      <c r="F894" s="189"/>
      <c r="R894" s="189"/>
    </row>
    <row r="895">
      <c r="E895" s="189"/>
      <c r="F895" s="189"/>
      <c r="R895" s="189"/>
    </row>
    <row r="896">
      <c r="E896" s="189"/>
      <c r="F896" s="189"/>
      <c r="R896" s="189"/>
    </row>
    <row r="897">
      <c r="E897" s="189"/>
      <c r="F897" s="189"/>
      <c r="R897" s="189"/>
    </row>
    <row r="898">
      <c r="E898" s="189"/>
      <c r="F898" s="189"/>
      <c r="R898" s="189"/>
    </row>
    <row r="899">
      <c r="E899" s="189"/>
      <c r="F899" s="189"/>
      <c r="R899" s="189"/>
    </row>
    <row r="900">
      <c r="E900" s="189"/>
      <c r="F900" s="189"/>
      <c r="R900" s="189"/>
    </row>
    <row r="901">
      <c r="E901" s="189"/>
      <c r="F901" s="189"/>
      <c r="R901" s="189"/>
    </row>
    <row r="902">
      <c r="E902" s="189"/>
      <c r="F902" s="189"/>
      <c r="R902" s="189"/>
    </row>
    <row r="903">
      <c r="E903" s="189"/>
      <c r="F903" s="189"/>
      <c r="R903" s="189"/>
    </row>
    <row r="904">
      <c r="E904" s="189"/>
      <c r="F904" s="189"/>
      <c r="R904" s="189"/>
    </row>
    <row r="905">
      <c r="E905" s="189"/>
      <c r="F905" s="189"/>
      <c r="R905" s="189"/>
    </row>
    <row r="906">
      <c r="E906" s="189"/>
      <c r="F906" s="189"/>
      <c r="R906" s="189"/>
    </row>
    <row r="907">
      <c r="E907" s="189"/>
      <c r="F907" s="189"/>
      <c r="R907" s="189"/>
    </row>
    <row r="908">
      <c r="E908" s="189"/>
      <c r="F908" s="189"/>
      <c r="R908" s="189"/>
    </row>
    <row r="909">
      <c r="E909" s="189"/>
      <c r="F909" s="189"/>
      <c r="R909" s="189"/>
    </row>
    <row r="910">
      <c r="E910" s="189"/>
      <c r="F910" s="189"/>
      <c r="R910" s="189"/>
    </row>
    <row r="911">
      <c r="E911" s="189"/>
      <c r="F911" s="189"/>
      <c r="R911" s="189"/>
    </row>
    <row r="912">
      <c r="E912" s="189"/>
      <c r="F912" s="189"/>
      <c r="R912" s="189"/>
    </row>
    <row r="913">
      <c r="E913" s="189"/>
      <c r="F913" s="189"/>
      <c r="R913" s="189"/>
    </row>
    <row r="914">
      <c r="E914" s="189"/>
      <c r="F914" s="189"/>
      <c r="R914" s="189"/>
    </row>
    <row r="915">
      <c r="E915" s="189"/>
      <c r="F915" s="189"/>
      <c r="R915" s="189"/>
    </row>
    <row r="916">
      <c r="E916" s="189"/>
      <c r="F916" s="189"/>
      <c r="R916" s="189"/>
    </row>
    <row r="917">
      <c r="E917" s="189"/>
      <c r="F917" s="189"/>
      <c r="R917" s="189"/>
    </row>
    <row r="918">
      <c r="E918" s="189"/>
      <c r="F918" s="189"/>
      <c r="R918" s="189"/>
    </row>
    <row r="919">
      <c r="E919" s="189"/>
      <c r="F919" s="189"/>
      <c r="R919" s="189"/>
    </row>
    <row r="920">
      <c r="E920" s="189"/>
      <c r="F920" s="189"/>
      <c r="R920" s="189"/>
    </row>
    <row r="921">
      <c r="E921" s="189"/>
      <c r="F921" s="189"/>
      <c r="R921" s="189"/>
    </row>
    <row r="922">
      <c r="E922" s="189"/>
      <c r="F922" s="189"/>
      <c r="R922" s="189"/>
    </row>
    <row r="923">
      <c r="E923" s="189"/>
      <c r="F923" s="189"/>
      <c r="R923" s="189"/>
    </row>
    <row r="924">
      <c r="E924" s="189"/>
      <c r="F924" s="189"/>
      <c r="R924" s="189"/>
    </row>
    <row r="925">
      <c r="E925" s="189"/>
      <c r="F925" s="189"/>
      <c r="R925" s="189"/>
    </row>
    <row r="926">
      <c r="E926" s="189"/>
      <c r="F926" s="189"/>
      <c r="R926" s="189"/>
    </row>
    <row r="927">
      <c r="E927" s="189"/>
      <c r="F927" s="189"/>
      <c r="R927" s="189"/>
    </row>
    <row r="928">
      <c r="E928" s="189"/>
      <c r="F928" s="189"/>
      <c r="R928" s="189"/>
    </row>
    <row r="929">
      <c r="E929" s="189"/>
      <c r="F929" s="189"/>
      <c r="R929" s="189"/>
    </row>
    <row r="930">
      <c r="E930" s="189"/>
      <c r="F930" s="189"/>
      <c r="R930" s="189"/>
    </row>
    <row r="931">
      <c r="E931" s="189"/>
      <c r="F931" s="189"/>
      <c r="R931" s="189"/>
    </row>
    <row r="932">
      <c r="E932" s="189"/>
      <c r="F932" s="189"/>
      <c r="R932" s="189"/>
    </row>
    <row r="933">
      <c r="E933" s="189"/>
      <c r="F933" s="189"/>
      <c r="R933" s="189"/>
    </row>
    <row r="934">
      <c r="E934" s="189"/>
      <c r="F934" s="189"/>
      <c r="R934" s="189"/>
    </row>
    <row r="935">
      <c r="E935" s="189"/>
      <c r="F935" s="189"/>
      <c r="R935" s="189"/>
    </row>
    <row r="936">
      <c r="E936" s="189"/>
      <c r="F936" s="189"/>
      <c r="R936" s="189"/>
    </row>
    <row r="937">
      <c r="E937" s="189"/>
      <c r="F937" s="189"/>
      <c r="R937" s="189"/>
    </row>
    <row r="938">
      <c r="E938" s="189"/>
      <c r="F938" s="189"/>
      <c r="R938" s="189"/>
    </row>
    <row r="939">
      <c r="E939" s="189"/>
      <c r="F939" s="189"/>
      <c r="R939" s="189"/>
    </row>
    <row r="940">
      <c r="E940" s="189"/>
      <c r="F940" s="189"/>
      <c r="R940" s="189"/>
    </row>
    <row r="941">
      <c r="E941" s="189"/>
      <c r="F941" s="189"/>
      <c r="R941" s="189"/>
    </row>
    <row r="942">
      <c r="E942" s="189"/>
      <c r="F942" s="189"/>
      <c r="R942" s="189"/>
    </row>
    <row r="943">
      <c r="E943" s="189"/>
      <c r="F943" s="189"/>
      <c r="R943" s="189"/>
    </row>
    <row r="944">
      <c r="E944" s="189"/>
      <c r="F944" s="189"/>
      <c r="R944" s="189"/>
    </row>
    <row r="945">
      <c r="E945" s="189"/>
      <c r="F945" s="189"/>
      <c r="R945" s="189"/>
    </row>
    <row r="946">
      <c r="E946" s="189"/>
      <c r="F946" s="189"/>
      <c r="R946" s="189"/>
    </row>
    <row r="947">
      <c r="E947" s="189"/>
      <c r="F947" s="189"/>
      <c r="R947" s="189"/>
    </row>
    <row r="948">
      <c r="E948" s="189"/>
      <c r="F948" s="189"/>
      <c r="R948" s="189"/>
    </row>
    <row r="949">
      <c r="E949" s="189"/>
      <c r="F949" s="189"/>
      <c r="R949" s="189"/>
    </row>
    <row r="950">
      <c r="E950" s="189"/>
      <c r="F950" s="189"/>
      <c r="R950" s="189"/>
    </row>
    <row r="951">
      <c r="E951" s="189"/>
      <c r="F951" s="189"/>
      <c r="R951" s="189"/>
    </row>
    <row r="952">
      <c r="E952" s="189"/>
      <c r="F952" s="189"/>
      <c r="R952" s="189"/>
    </row>
    <row r="953">
      <c r="E953" s="189"/>
      <c r="F953" s="189"/>
      <c r="R953" s="189"/>
    </row>
    <row r="954">
      <c r="E954" s="189"/>
      <c r="F954" s="189"/>
      <c r="R954" s="189"/>
    </row>
    <row r="955">
      <c r="E955" s="189"/>
      <c r="F955" s="189"/>
      <c r="R955" s="189"/>
    </row>
    <row r="956">
      <c r="E956" s="189"/>
      <c r="F956" s="189"/>
      <c r="R956" s="189"/>
    </row>
    <row r="957">
      <c r="E957" s="189"/>
      <c r="F957" s="189"/>
      <c r="R957" s="189"/>
    </row>
    <row r="958">
      <c r="E958" s="189"/>
      <c r="F958" s="189"/>
      <c r="R958" s="189"/>
    </row>
    <row r="959">
      <c r="E959" s="189"/>
      <c r="F959" s="189"/>
      <c r="R959" s="189"/>
    </row>
    <row r="960">
      <c r="E960" s="189"/>
      <c r="F960" s="189"/>
      <c r="R960" s="189"/>
    </row>
    <row r="961">
      <c r="E961" s="189"/>
      <c r="F961" s="189"/>
      <c r="R961" s="189"/>
    </row>
    <row r="962">
      <c r="E962" s="189"/>
      <c r="F962" s="189"/>
      <c r="R962" s="189"/>
    </row>
    <row r="963">
      <c r="E963" s="189"/>
      <c r="F963" s="189"/>
      <c r="R963" s="189"/>
    </row>
    <row r="964">
      <c r="E964" s="189"/>
      <c r="F964" s="189"/>
      <c r="R964" s="189"/>
    </row>
    <row r="965">
      <c r="E965" s="189"/>
      <c r="F965" s="189"/>
      <c r="R965" s="189"/>
    </row>
    <row r="966">
      <c r="E966" s="189"/>
      <c r="F966" s="189"/>
      <c r="R966" s="189"/>
    </row>
    <row r="967">
      <c r="E967" s="189"/>
      <c r="F967" s="189"/>
      <c r="R967" s="189"/>
    </row>
    <row r="968">
      <c r="E968" s="189"/>
      <c r="F968" s="189"/>
      <c r="R968" s="189"/>
    </row>
    <row r="969">
      <c r="E969" s="189"/>
      <c r="F969" s="189"/>
      <c r="R969" s="189"/>
    </row>
    <row r="970">
      <c r="E970" s="189"/>
      <c r="F970" s="189"/>
      <c r="R970" s="189"/>
    </row>
    <row r="971">
      <c r="E971" s="189"/>
      <c r="F971" s="189"/>
      <c r="R971" s="189"/>
    </row>
    <row r="972">
      <c r="E972" s="189"/>
      <c r="F972" s="189"/>
      <c r="R972" s="189"/>
    </row>
    <row r="973">
      <c r="E973" s="189"/>
      <c r="F973" s="189"/>
      <c r="R973" s="189"/>
    </row>
    <row r="974">
      <c r="E974" s="189"/>
      <c r="F974" s="189"/>
      <c r="R974" s="189"/>
    </row>
    <row r="975">
      <c r="E975" s="189"/>
      <c r="F975" s="189"/>
      <c r="R975" s="189"/>
    </row>
    <row r="976">
      <c r="E976" s="189"/>
      <c r="F976" s="189"/>
      <c r="R976" s="189"/>
    </row>
    <row r="977">
      <c r="E977" s="189"/>
      <c r="F977" s="189"/>
      <c r="R977" s="189"/>
    </row>
    <row r="978">
      <c r="E978" s="189"/>
      <c r="F978" s="189"/>
      <c r="R978" s="189"/>
    </row>
    <row r="979">
      <c r="E979" s="189"/>
      <c r="F979" s="189"/>
      <c r="R979" s="189"/>
    </row>
    <row r="980">
      <c r="E980" s="189"/>
      <c r="F980" s="189"/>
      <c r="R980" s="189"/>
    </row>
    <row r="981">
      <c r="E981" s="189"/>
      <c r="F981" s="189"/>
      <c r="R981" s="189"/>
    </row>
    <row r="982">
      <c r="E982" s="189"/>
      <c r="F982" s="189"/>
      <c r="R982" s="189"/>
    </row>
    <row r="983">
      <c r="E983" s="189"/>
      <c r="F983" s="189"/>
      <c r="R983" s="189"/>
    </row>
    <row r="984">
      <c r="E984" s="189"/>
      <c r="F984" s="189"/>
      <c r="R984" s="189"/>
    </row>
    <row r="985">
      <c r="E985" s="189"/>
      <c r="F985" s="189"/>
      <c r="R985" s="189"/>
    </row>
    <row r="986">
      <c r="E986" s="189"/>
      <c r="F986" s="189"/>
      <c r="R986" s="189"/>
    </row>
    <row r="987">
      <c r="E987" s="189"/>
      <c r="F987" s="189"/>
      <c r="R987" s="189"/>
    </row>
    <row r="988">
      <c r="E988" s="189"/>
      <c r="F988" s="189"/>
      <c r="R988" s="189"/>
    </row>
    <row r="989">
      <c r="E989" s="189"/>
      <c r="F989" s="189"/>
      <c r="R989" s="189"/>
    </row>
    <row r="990">
      <c r="E990" s="189"/>
      <c r="F990" s="189"/>
      <c r="R990" s="189"/>
    </row>
    <row r="991">
      <c r="E991" s="189"/>
      <c r="F991" s="189"/>
      <c r="R991" s="189"/>
    </row>
    <row r="992">
      <c r="E992" s="189"/>
      <c r="F992" s="189"/>
      <c r="R992" s="189"/>
    </row>
    <row r="993">
      <c r="E993" s="189"/>
      <c r="F993" s="189"/>
      <c r="R993" s="189"/>
    </row>
    <row r="994">
      <c r="E994" s="189"/>
      <c r="F994" s="189"/>
      <c r="R994" s="189"/>
    </row>
    <row r="995">
      <c r="E995" s="189"/>
      <c r="F995" s="189"/>
      <c r="R995" s="189"/>
    </row>
    <row r="996">
      <c r="E996" s="189"/>
      <c r="F996" s="189"/>
      <c r="R996" s="189"/>
    </row>
    <row r="997">
      <c r="E997" s="189"/>
      <c r="F997" s="189"/>
      <c r="R997" s="189"/>
    </row>
    <row r="998">
      <c r="E998" s="189"/>
      <c r="F998" s="189"/>
      <c r="R998" s="189"/>
    </row>
    <row r="999">
      <c r="E999" s="189"/>
      <c r="F999" s="189"/>
      <c r="R999" s="189"/>
    </row>
    <row r="1000">
      <c r="E1000" s="189"/>
      <c r="F1000" s="189"/>
      <c r="R1000" s="189"/>
    </row>
    <row r="1001">
      <c r="E1001" s="189"/>
      <c r="F1001" s="189"/>
      <c r="R1001" s="189"/>
    </row>
    <row r="1002">
      <c r="E1002" s="189"/>
      <c r="F1002" s="189"/>
      <c r="R1002" s="189"/>
    </row>
    <row r="1003">
      <c r="E1003" s="189"/>
      <c r="F1003" s="189"/>
      <c r="R1003" s="189"/>
    </row>
    <row r="1004">
      <c r="E1004" s="189"/>
      <c r="F1004" s="189"/>
      <c r="R1004" s="189"/>
    </row>
    <row r="1005">
      <c r="E1005" s="189"/>
      <c r="F1005" s="189"/>
      <c r="R1005" s="189"/>
    </row>
    <row r="1006">
      <c r="E1006" s="189"/>
      <c r="F1006" s="189"/>
      <c r="R1006" s="189"/>
    </row>
    <row r="1007">
      <c r="E1007" s="189"/>
      <c r="F1007" s="189"/>
      <c r="R1007" s="189"/>
    </row>
    <row r="1008">
      <c r="E1008" s="189"/>
      <c r="F1008" s="189"/>
      <c r="R1008" s="189"/>
    </row>
    <row r="1009">
      <c r="E1009" s="189"/>
      <c r="F1009" s="189"/>
      <c r="R1009" s="189"/>
    </row>
    <row r="1010">
      <c r="E1010" s="189"/>
      <c r="F1010" s="189"/>
      <c r="R1010" s="189"/>
    </row>
    <row r="1011">
      <c r="E1011" s="189"/>
      <c r="F1011" s="189"/>
      <c r="R1011" s="189"/>
    </row>
    <row r="1012">
      <c r="E1012" s="189"/>
      <c r="F1012" s="189"/>
      <c r="R1012" s="189"/>
    </row>
    <row r="1013">
      <c r="E1013" s="189"/>
      <c r="F1013" s="189"/>
      <c r="R1013" s="189"/>
    </row>
    <row r="1014">
      <c r="E1014" s="189"/>
      <c r="F1014" s="189"/>
      <c r="R1014" s="189"/>
    </row>
    <row r="1015">
      <c r="E1015" s="189"/>
      <c r="F1015" s="189"/>
      <c r="R1015" s="189"/>
    </row>
    <row r="1016">
      <c r="E1016" s="189"/>
      <c r="F1016" s="189"/>
      <c r="R1016" s="189"/>
    </row>
    <row r="1017">
      <c r="E1017" s="189"/>
      <c r="F1017" s="189"/>
      <c r="R1017" s="189"/>
    </row>
    <row r="1018">
      <c r="E1018" s="189"/>
      <c r="F1018" s="189"/>
      <c r="R1018" s="189"/>
    </row>
    <row r="1019">
      <c r="E1019" s="189"/>
      <c r="F1019" s="189"/>
      <c r="R1019" s="189"/>
    </row>
    <row r="1020">
      <c r="E1020" s="189"/>
      <c r="F1020" s="189"/>
      <c r="R1020" s="189"/>
    </row>
    <row r="1021">
      <c r="E1021" s="189"/>
      <c r="F1021" s="189"/>
      <c r="R1021" s="189"/>
    </row>
    <row r="1022">
      <c r="E1022" s="189"/>
      <c r="F1022" s="189"/>
      <c r="R1022" s="189"/>
    </row>
    <row r="1023">
      <c r="E1023" s="189"/>
      <c r="F1023" s="189"/>
      <c r="R1023" s="189"/>
    </row>
    <row r="1024">
      <c r="E1024" s="189"/>
      <c r="F1024" s="189"/>
      <c r="R1024" s="189"/>
    </row>
    <row r="1025">
      <c r="E1025" s="189"/>
      <c r="F1025" s="189"/>
      <c r="R1025" s="189"/>
    </row>
    <row r="1026">
      <c r="E1026" s="189"/>
      <c r="F1026" s="189"/>
      <c r="R1026" s="189"/>
    </row>
    <row r="1027">
      <c r="E1027" s="189"/>
      <c r="F1027" s="189"/>
      <c r="R1027" s="189"/>
    </row>
    <row r="1028">
      <c r="E1028" s="189"/>
      <c r="F1028" s="189"/>
      <c r="R1028" s="189"/>
    </row>
    <row r="1029">
      <c r="E1029" s="189"/>
      <c r="F1029" s="189"/>
      <c r="R1029" s="189"/>
    </row>
    <row r="1030">
      <c r="E1030" s="189"/>
      <c r="F1030" s="189"/>
      <c r="R1030" s="189"/>
    </row>
    <row r="1031">
      <c r="E1031" s="189"/>
      <c r="F1031" s="189"/>
      <c r="R1031" s="189"/>
    </row>
    <row r="1032">
      <c r="E1032" s="189"/>
      <c r="F1032" s="189"/>
      <c r="R1032" s="189"/>
    </row>
    <row r="1033">
      <c r="E1033" s="189"/>
      <c r="F1033" s="189"/>
      <c r="R1033" s="189"/>
    </row>
    <row r="1034">
      <c r="E1034" s="189"/>
      <c r="F1034" s="189"/>
      <c r="R1034" s="189"/>
    </row>
    <row r="1035">
      <c r="E1035" s="189"/>
      <c r="F1035" s="189"/>
      <c r="R1035" s="189"/>
    </row>
    <row r="1036">
      <c r="E1036" s="189"/>
      <c r="F1036" s="189"/>
      <c r="R1036" s="189"/>
    </row>
    <row r="1037">
      <c r="E1037" s="189"/>
      <c r="F1037" s="189"/>
      <c r="R1037" s="189"/>
    </row>
    <row r="1038">
      <c r="E1038" s="189"/>
      <c r="F1038" s="189"/>
      <c r="R1038" s="189"/>
    </row>
    <row r="1039">
      <c r="E1039" s="189"/>
      <c r="F1039" s="189"/>
      <c r="R1039" s="189"/>
    </row>
    <row r="1040">
      <c r="E1040" s="189"/>
      <c r="F1040" s="189"/>
      <c r="R1040" s="189"/>
    </row>
    <row r="1041">
      <c r="E1041" s="189"/>
      <c r="F1041" s="189"/>
      <c r="R1041" s="189"/>
    </row>
    <row r="1042">
      <c r="E1042" s="189"/>
      <c r="F1042" s="189"/>
      <c r="R1042" s="189"/>
    </row>
    <row r="1043">
      <c r="E1043" s="189"/>
      <c r="F1043" s="189"/>
      <c r="R1043" s="189"/>
    </row>
    <row r="1044">
      <c r="E1044" s="189"/>
      <c r="F1044" s="189"/>
      <c r="R1044" s="189"/>
    </row>
    <row r="1045">
      <c r="E1045" s="189"/>
      <c r="F1045" s="189"/>
      <c r="R1045" s="189"/>
    </row>
    <row r="1046">
      <c r="E1046" s="189"/>
      <c r="F1046" s="189"/>
      <c r="R1046" s="189"/>
    </row>
    <row r="1047">
      <c r="E1047" s="189"/>
      <c r="F1047" s="189"/>
      <c r="R1047" s="189"/>
    </row>
    <row r="1048">
      <c r="E1048" s="189"/>
      <c r="F1048" s="189"/>
      <c r="R1048" s="189"/>
    </row>
    <row r="1049">
      <c r="E1049" s="189"/>
      <c r="F1049" s="189"/>
      <c r="R1049" s="189"/>
    </row>
    <row r="1050">
      <c r="E1050" s="189"/>
      <c r="F1050" s="189"/>
      <c r="R1050" s="189"/>
    </row>
    <row r="1051">
      <c r="E1051" s="189"/>
      <c r="F1051" s="189"/>
      <c r="R1051" s="189"/>
    </row>
    <row r="1052">
      <c r="E1052" s="189"/>
      <c r="F1052" s="189"/>
      <c r="R1052" s="189"/>
    </row>
    <row r="1053">
      <c r="E1053" s="189"/>
      <c r="F1053" s="189"/>
      <c r="R1053" s="189"/>
    </row>
    <row r="1054">
      <c r="E1054" s="189"/>
      <c r="F1054" s="189"/>
      <c r="R1054" s="189"/>
    </row>
    <row r="1055">
      <c r="E1055" s="189"/>
      <c r="F1055" s="189"/>
      <c r="R1055" s="189"/>
    </row>
    <row r="1056">
      <c r="E1056" s="189"/>
      <c r="F1056" s="189"/>
      <c r="R1056" s="189"/>
    </row>
    <row r="1057">
      <c r="E1057" s="189"/>
      <c r="F1057" s="189"/>
      <c r="R1057" s="189"/>
    </row>
    <row r="1058">
      <c r="E1058" s="189"/>
      <c r="F1058" s="189"/>
      <c r="R1058" s="189"/>
    </row>
    <row r="1059">
      <c r="E1059" s="189"/>
      <c r="F1059" s="189"/>
      <c r="R1059" s="189"/>
    </row>
    <row r="1060">
      <c r="E1060" s="189"/>
      <c r="F1060" s="189"/>
      <c r="R1060" s="189"/>
    </row>
    <row r="1061">
      <c r="E1061" s="189"/>
      <c r="F1061" s="189"/>
      <c r="R1061" s="189"/>
    </row>
    <row r="1062">
      <c r="E1062" s="189"/>
      <c r="F1062" s="189"/>
      <c r="R1062" s="189"/>
    </row>
    <row r="1063">
      <c r="E1063" s="189"/>
      <c r="F1063" s="189"/>
      <c r="R1063" s="189"/>
    </row>
    <row r="1064">
      <c r="E1064" s="189"/>
      <c r="F1064" s="189"/>
      <c r="R1064" s="189"/>
    </row>
    <row r="1065">
      <c r="E1065" s="189"/>
      <c r="F1065" s="189"/>
      <c r="R1065" s="189"/>
    </row>
    <row r="1066">
      <c r="E1066" s="189"/>
      <c r="F1066" s="189"/>
      <c r="R1066" s="189"/>
    </row>
    <row r="1067">
      <c r="E1067" s="189"/>
      <c r="F1067" s="189"/>
      <c r="R1067" s="189"/>
    </row>
    <row r="1068">
      <c r="E1068" s="189"/>
      <c r="F1068" s="189"/>
      <c r="R1068" s="189"/>
    </row>
    <row r="1069">
      <c r="E1069" s="189"/>
      <c r="F1069" s="189"/>
      <c r="R1069" s="189"/>
    </row>
    <row r="1070">
      <c r="E1070" s="189"/>
      <c r="F1070" s="189"/>
      <c r="R1070" s="189"/>
    </row>
    <row r="1071">
      <c r="E1071" s="189"/>
      <c r="F1071" s="189"/>
      <c r="R1071" s="189"/>
    </row>
    <row r="1072">
      <c r="E1072" s="189"/>
      <c r="F1072" s="189"/>
      <c r="R1072" s="189"/>
    </row>
    <row r="1073">
      <c r="E1073" s="189"/>
      <c r="F1073" s="189"/>
      <c r="R1073" s="189"/>
    </row>
    <row r="1074">
      <c r="E1074" s="189"/>
      <c r="F1074" s="189"/>
      <c r="R1074" s="189"/>
    </row>
    <row r="1075">
      <c r="E1075" s="189"/>
      <c r="F1075" s="189"/>
      <c r="R1075" s="189"/>
    </row>
    <row r="1076">
      <c r="E1076" s="189"/>
      <c r="F1076" s="189"/>
      <c r="R1076" s="189"/>
    </row>
    <row r="1077">
      <c r="E1077" s="189"/>
      <c r="F1077" s="189"/>
      <c r="R1077" s="189"/>
    </row>
    <row r="1078">
      <c r="E1078" s="189"/>
      <c r="F1078" s="189"/>
      <c r="R1078" s="189"/>
    </row>
    <row r="1079">
      <c r="E1079" s="189"/>
      <c r="F1079" s="189"/>
      <c r="R1079" s="189"/>
    </row>
    <row r="1080">
      <c r="E1080" s="189"/>
      <c r="F1080" s="189"/>
      <c r="R1080" s="189"/>
    </row>
    <row r="1081">
      <c r="E1081" s="189"/>
      <c r="F1081" s="189"/>
      <c r="R1081" s="189"/>
    </row>
    <row r="1082">
      <c r="E1082" s="189"/>
      <c r="F1082" s="189"/>
      <c r="R1082" s="189"/>
    </row>
    <row r="1083">
      <c r="E1083" s="189"/>
      <c r="F1083" s="189"/>
      <c r="R1083" s="189"/>
    </row>
    <row r="1084">
      <c r="E1084" s="189"/>
      <c r="F1084" s="189"/>
      <c r="R1084" s="189"/>
    </row>
    <row r="1085">
      <c r="E1085" s="189"/>
      <c r="F1085" s="189"/>
      <c r="R1085" s="189"/>
    </row>
    <row r="1086">
      <c r="E1086" s="189"/>
      <c r="F1086" s="189"/>
      <c r="R1086" s="189"/>
    </row>
    <row r="1087">
      <c r="E1087" s="189"/>
      <c r="F1087" s="189"/>
      <c r="R1087" s="189"/>
    </row>
    <row r="1088">
      <c r="E1088" s="189"/>
      <c r="F1088" s="189"/>
      <c r="R1088" s="189"/>
    </row>
    <row r="1089">
      <c r="E1089" s="189"/>
      <c r="F1089" s="189"/>
      <c r="R1089" s="189"/>
    </row>
    <row r="1090">
      <c r="E1090" s="189"/>
      <c r="F1090" s="189"/>
      <c r="R1090" s="189"/>
    </row>
    <row r="1091">
      <c r="E1091" s="189"/>
      <c r="F1091" s="189"/>
      <c r="R1091" s="189"/>
    </row>
    <row r="1092">
      <c r="E1092" s="189"/>
      <c r="F1092" s="189"/>
      <c r="R1092" s="189"/>
    </row>
    <row r="1093">
      <c r="E1093" s="189"/>
      <c r="F1093" s="189"/>
      <c r="R1093" s="189"/>
    </row>
    <row r="1094">
      <c r="E1094" s="189"/>
      <c r="F1094" s="189"/>
      <c r="R1094" s="189"/>
    </row>
    <row r="1095">
      <c r="E1095" s="189"/>
      <c r="F1095" s="189"/>
      <c r="R1095" s="189"/>
    </row>
    <row r="1096">
      <c r="E1096" s="189"/>
      <c r="F1096" s="189"/>
      <c r="R1096" s="189"/>
    </row>
    <row r="1097">
      <c r="E1097" s="189"/>
      <c r="F1097" s="189"/>
      <c r="R1097" s="189"/>
    </row>
    <row r="1098">
      <c r="E1098" s="189"/>
      <c r="F1098" s="189"/>
      <c r="R1098" s="189"/>
    </row>
    <row r="1099">
      <c r="E1099" s="189"/>
      <c r="F1099" s="189"/>
      <c r="R1099" s="189"/>
    </row>
    <row r="1100">
      <c r="E1100" s="189"/>
      <c r="F1100" s="189"/>
      <c r="R1100" s="189"/>
    </row>
    <row r="1101">
      <c r="E1101" s="189"/>
      <c r="F1101" s="189"/>
      <c r="R1101" s="189"/>
    </row>
    <row r="1102">
      <c r="E1102" s="189"/>
      <c r="F1102" s="189"/>
      <c r="R1102" s="189"/>
    </row>
    <row r="1103">
      <c r="E1103" s="189"/>
      <c r="F1103" s="189"/>
      <c r="R1103" s="189"/>
    </row>
    <row r="1104">
      <c r="E1104" s="189"/>
      <c r="F1104" s="189"/>
      <c r="R1104" s="189"/>
    </row>
    <row r="1105">
      <c r="E1105" s="189"/>
      <c r="F1105" s="189"/>
      <c r="R1105" s="189"/>
    </row>
    <row r="1106">
      <c r="E1106" s="189"/>
      <c r="F1106" s="189"/>
      <c r="R1106" s="189"/>
    </row>
    <row r="1107">
      <c r="E1107" s="189"/>
      <c r="F1107" s="189"/>
      <c r="R1107" s="189"/>
    </row>
    <row r="1108">
      <c r="E1108" s="189"/>
      <c r="F1108" s="189"/>
      <c r="R1108" s="189"/>
    </row>
    <row r="1109">
      <c r="E1109" s="189"/>
      <c r="F1109" s="189"/>
      <c r="R1109" s="189"/>
    </row>
    <row r="1110">
      <c r="E1110" s="189"/>
      <c r="F1110" s="189"/>
      <c r="R1110" s="189"/>
    </row>
    <row r="1111">
      <c r="E1111" s="189"/>
      <c r="F1111" s="189"/>
      <c r="R1111" s="189"/>
    </row>
    <row r="1112">
      <c r="E1112" s="189"/>
      <c r="F1112" s="189"/>
      <c r="R1112" s="189"/>
    </row>
    <row r="1113">
      <c r="E1113" s="189"/>
      <c r="F1113" s="189"/>
      <c r="R1113" s="189"/>
    </row>
    <row r="1114">
      <c r="E1114" s="189"/>
      <c r="F1114" s="189"/>
      <c r="R1114" s="189"/>
    </row>
    <row r="1115">
      <c r="E1115" s="189"/>
      <c r="F1115" s="189"/>
      <c r="R1115" s="189"/>
    </row>
    <row r="1116">
      <c r="E1116" s="189"/>
      <c r="F1116" s="189"/>
      <c r="R1116" s="189"/>
    </row>
    <row r="1117">
      <c r="E1117" s="189"/>
      <c r="F1117" s="189"/>
      <c r="R1117" s="189"/>
    </row>
    <row r="1118">
      <c r="E1118" s="189"/>
      <c r="F1118" s="189"/>
      <c r="R1118" s="189"/>
    </row>
    <row r="1119">
      <c r="E1119" s="189"/>
      <c r="F1119" s="189"/>
      <c r="R1119" s="189"/>
    </row>
    <row r="1120">
      <c r="E1120" s="189"/>
      <c r="F1120" s="189"/>
      <c r="R1120" s="189"/>
    </row>
    <row r="1121">
      <c r="E1121" s="189"/>
      <c r="F1121" s="189"/>
      <c r="R1121" s="189"/>
    </row>
    <row r="1122">
      <c r="E1122" s="189"/>
      <c r="F1122" s="189"/>
      <c r="R1122" s="189"/>
    </row>
    <row r="1123">
      <c r="E1123" s="189"/>
      <c r="F1123" s="189"/>
      <c r="R1123" s="189"/>
    </row>
    <row r="1124">
      <c r="E1124" s="189"/>
      <c r="F1124" s="189"/>
      <c r="R1124" s="189"/>
    </row>
    <row r="1125">
      <c r="E1125" s="189"/>
      <c r="F1125" s="189"/>
      <c r="R1125" s="189"/>
    </row>
    <row r="1126">
      <c r="E1126" s="189"/>
      <c r="F1126" s="189"/>
      <c r="R1126" s="189"/>
    </row>
    <row r="1127">
      <c r="E1127" s="189"/>
      <c r="F1127" s="189"/>
      <c r="R1127" s="189"/>
    </row>
    <row r="1128">
      <c r="E1128" s="189"/>
      <c r="F1128" s="189"/>
      <c r="R1128" s="189"/>
    </row>
    <row r="1129">
      <c r="E1129" s="189"/>
      <c r="F1129" s="189"/>
      <c r="R1129" s="189"/>
    </row>
    <row r="1130">
      <c r="E1130" s="189"/>
      <c r="F1130" s="189"/>
      <c r="R1130" s="189"/>
    </row>
    <row r="1131">
      <c r="E1131" s="189"/>
      <c r="F1131" s="189"/>
      <c r="R1131" s="189"/>
    </row>
    <row r="1132">
      <c r="E1132" s="189"/>
      <c r="F1132" s="189"/>
      <c r="R1132" s="189"/>
    </row>
    <row r="1133">
      <c r="E1133" s="189"/>
      <c r="F1133" s="189"/>
      <c r="R1133" s="189"/>
    </row>
    <row r="1134">
      <c r="E1134" s="189"/>
      <c r="F1134" s="189"/>
      <c r="R1134" s="189"/>
    </row>
    <row r="1135">
      <c r="E1135" s="189"/>
      <c r="F1135" s="189"/>
      <c r="R1135" s="189"/>
    </row>
    <row r="1136">
      <c r="E1136" s="189"/>
      <c r="F1136" s="189"/>
      <c r="R1136" s="189"/>
    </row>
    <row r="1137">
      <c r="E1137" s="189"/>
      <c r="F1137" s="189"/>
      <c r="R1137" s="189"/>
    </row>
    <row r="1138">
      <c r="E1138" s="189"/>
      <c r="F1138" s="189"/>
      <c r="R1138" s="189"/>
    </row>
    <row r="1139">
      <c r="E1139" s="189"/>
      <c r="F1139" s="189"/>
      <c r="R1139" s="189"/>
    </row>
    <row r="1140">
      <c r="E1140" s="189"/>
      <c r="F1140" s="189"/>
      <c r="R1140" s="189"/>
    </row>
    <row r="1141">
      <c r="E1141" s="189"/>
      <c r="F1141" s="189"/>
      <c r="R1141" s="189"/>
    </row>
    <row r="1142">
      <c r="E1142" s="189"/>
      <c r="F1142" s="189"/>
      <c r="R1142" s="189"/>
    </row>
    <row r="1143">
      <c r="E1143" s="189"/>
      <c r="F1143" s="189"/>
      <c r="R1143" s="189"/>
    </row>
    <row r="1144">
      <c r="E1144" s="189"/>
      <c r="F1144" s="189"/>
      <c r="R1144" s="189"/>
    </row>
    <row r="1145">
      <c r="E1145" s="189"/>
      <c r="F1145" s="189"/>
      <c r="R1145" s="189"/>
    </row>
    <row r="1146">
      <c r="E1146" s="189"/>
      <c r="F1146" s="189"/>
      <c r="R1146" s="189"/>
    </row>
    <row r="1147">
      <c r="E1147" s="189"/>
      <c r="F1147" s="189"/>
      <c r="R1147" s="189"/>
    </row>
    <row r="1148">
      <c r="E1148" s="189"/>
      <c r="F1148" s="189"/>
      <c r="R1148" s="189"/>
    </row>
    <row r="1149">
      <c r="E1149" s="189"/>
      <c r="F1149" s="189"/>
      <c r="R1149" s="189"/>
    </row>
    <row r="1150">
      <c r="E1150" s="189"/>
      <c r="F1150" s="189"/>
      <c r="R1150" s="189"/>
    </row>
    <row r="1151">
      <c r="E1151" s="189"/>
      <c r="F1151" s="189"/>
      <c r="R1151" s="189"/>
    </row>
    <row r="1152">
      <c r="E1152" s="189"/>
      <c r="F1152" s="189"/>
      <c r="R1152" s="189"/>
    </row>
    <row r="1153">
      <c r="E1153" s="189"/>
      <c r="F1153" s="189"/>
      <c r="R1153" s="189"/>
    </row>
    <row r="1154">
      <c r="E1154" s="189"/>
      <c r="F1154" s="189"/>
      <c r="R1154" s="189"/>
    </row>
    <row r="1155">
      <c r="E1155" s="189"/>
      <c r="F1155" s="189"/>
      <c r="R1155" s="189"/>
    </row>
    <row r="1156">
      <c r="E1156" s="189"/>
      <c r="F1156" s="189"/>
      <c r="R1156" s="189"/>
    </row>
    <row r="1157">
      <c r="E1157" s="189"/>
      <c r="F1157" s="189"/>
      <c r="R1157" s="189"/>
    </row>
    <row r="1158">
      <c r="E1158" s="189"/>
      <c r="F1158" s="189"/>
      <c r="R1158" s="189"/>
    </row>
    <row r="1159">
      <c r="E1159" s="189"/>
      <c r="F1159" s="189"/>
      <c r="R1159" s="189"/>
    </row>
    <row r="1160">
      <c r="E1160" s="189"/>
      <c r="F1160" s="189"/>
      <c r="R1160" s="189"/>
    </row>
    <row r="1161">
      <c r="E1161" s="189"/>
      <c r="F1161" s="189"/>
      <c r="R1161" s="189"/>
    </row>
    <row r="1162">
      <c r="E1162" s="189"/>
      <c r="F1162" s="189"/>
      <c r="R1162" s="189"/>
    </row>
    <row r="1163">
      <c r="E1163" s="189"/>
      <c r="F1163" s="189"/>
      <c r="R1163" s="189"/>
    </row>
    <row r="1164">
      <c r="E1164" s="189"/>
      <c r="F1164" s="189"/>
      <c r="R1164" s="189"/>
    </row>
    <row r="1165">
      <c r="E1165" s="189"/>
      <c r="F1165" s="189"/>
      <c r="R1165" s="189"/>
    </row>
    <row r="1166">
      <c r="E1166" s="189"/>
      <c r="F1166" s="189"/>
      <c r="R1166" s="189"/>
    </row>
    <row r="1167">
      <c r="E1167" s="189"/>
      <c r="F1167" s="189"/>
      <c r="R1167" s="189"/>
    </row>
    <row r="1168">
      <c r="E1168" s="189"/>
      <c r="F1168" s="189"/>
      <c r="R1168" s="189"/>
    </row>
    <row r="1169">
      <c r="E1169" s="189"/>
      <c r="F1169" s="189"/>
      <c r="R1169" s="189"/>
    </row>
    <row r="1170">
      <c r="E1170" s="189"/>
      <c r="F1170" s="189"/>
      <c r="R1170" s="189"/>
    </row>
    <row r="1171">
      <c r="E1171" s="189"/>
      <c r="F1171" s="189"/>
      <c r="R1171" s="189"/>
    </row>
    <row r="1172">
      <c r="E1172" s="189"/>
      <c r="F1172" s="189"/>
      <c r="R1172" s="189"/>
    </row>
    <row r="1173">
      <c r="E1173" s="189"/>
      <c r="F1173" s="189"/>
      <c r="R1173" s="189"/>
    </row>
    <row r="1174">
      <c r="E1174" s="189"/>
      <c r="F1174" s="189"/>
      <c r="R1174" s="189"/>
    </row>
    <row r="1175">
      <c r="E1175" s="189"/>
      <c r="F1175" s="189"/>
      <c r="R1175" s="189"/>
    </row>
    <row r="1176">
      <c r="E1176" s="189"/>
      <c r="F1176" s="189"/>
      <c r="R1176" s="189"/>
    </row>
    <row r="1177">
      <c r="E1177" s="189"/>
      <c r="F1177" s="189"/>
      <c r="R1177" s="189"/>
    </row>
    <row r="1178">
      <c r="E1178" s="189"/>
      <c r="F1178" s="189"/>
      <c r="R1178" s="189"/>
    </row>
    <row r="1179">
      <c r="E1179" s="189"/>
      <c r="F1179" s="189"/>
      <c r="R1179" s="189"/>
    </row>
    <row r="1180">
      <c r="E1180" s="189"/>
      <c r="F1180" s="189"/>
      <c r="R1180" s="189"/>
    </row>
    <row r="1181">
      <c r="E1181" s="189"/>
      <c r="F1181" s="189"/>
      <c r="R1181" s="189"/>
    </row>
    <row r="1182">
      <c r="E1182" s="189"/>
      <c r="F1182" s="189"/>
      <c r="R1182" s="189"/>
    </row>
    <row r="1183">
      <c r="E1183" s="189"/>
      <c r="F1183" s="189"/>
      <c r="R1183" s="189"/>
    </row>
    <row r="1184">
      <c r="E1184" s="189"/>
      <c r="F1184" s="189"/>
      <c r="R1184" s="189"/>
    </row>
    <row r="1185">
      <c r="E1185" s="189"/>
      <c r="F1185" s="189"/>
      <c r="R1185" s="189"/>
    </row>
    <row r="1186">
      <c r="E1186" s="189"/>
      <c r="F1186" s="189"/>
      <c r="R1186" s="189"/>
    </row>
    <row r="1187">
      <c r="E1187" s="189"/>
      <c r="F1187" s="189"/>
      <c r="R1187" s="189"/>
    </row>
    <row r="1188">
      <c r="E1188" s="189"/>
      <c r="F1188" s="189"/>
      <c r="R1188" s="189"/>
    </row>
    <row r="1189">
      <c r="E1189" s="189"/>
      <c r="F1189" s="189"/>
      <c r="R1189" s="189"/>
    </row>
    <row r="1190">
      <c r="E1190" s="189"/>
      <c r="F1190" s="189"/>
      <c r="R1190" s="189"/>
    </row>
    <row r="1191">
      <c r="E1191" s="189"/>
      <c r="F1191" s="189"/>
      <c r="R1191" s="189"/>
    </row>
    <row r="1192">
      <c r="E1192" s="189"/>
      <c r="F1192" s="189"/>
      <c r="R1192" s="189"/>
    </row>
    <row r="1193">
      <c r="E1193" s="189"/>
      <c r="F1193" s="189"/>
      <c r="R1193" s="189"/>
    </row>
    <row r="1194">
      <c r="E1194" s="189"/>
      <c r="F1194" s="189"/>
      <c r="R1194" s="189"/>
    </row>
    <row r="1195">
      <c r="E1195" s="189"/>
      <c r="F1195" s="189"/>
      <c r="R1195" s="189"/>
    </row>
    <row r="1196">
      <c r="E1196" s="189"/>
      <c r="F1196" s="189"/>
      <c r="R1196" s="189"/>
    </row>
    <row r="1197">
      <c r="E1197" s="189"/>
      <c r="F1197" s="189"/>
      <c r="R1197" s="189"/>
    </row>
    <row r="1198">
      <c r="E1198" s="189"/>
      <c r="F1198" s="189"/>
      <c r="R1198" s="189"/>
    </row>
    <row r="1199">
      <c r="E1199" s="189"/>
      <c r="F1199" s="189"/>
      <c r="R1199" s="189"/>
    </row>
    <row r="1200">
      <c r="E1200" s="189"/>
      <c r="F1200" s="189"/>
      <c r="R1200" s="189"/>
    </row>
    <row r="1201">
      <c r="E1201" s="189"/>
      <c r="F1201" s="189"/>
      <c r="R1201" s="189"/>
    </row>
    <row r="1202">
      <c r="E1202" s="189"/>
      <c r="F1202" s="189"/>
      <c r="R1202" s="189"/>
    </row>
    <row r="1203">
      <c r="E1203" s="189"/>
      <c r="F1203" s="189"/>
      <c r="R1203" s="189"/>
    </row>
    <row r="1204">
      <c r="E1204" s="189"/>
      <c r="F1204" s="189"/>
      <c r="R1204" s="189"/>
    </row>
    <row r="1205">
      <c r="E1205" s="189"/>
      <c r="F1205" s="189"/>
      <c r="R1205" s="189"/>
    </row>
    <row r="1206">
      <c r="E1206" s="189"/>
      <c r="F1206" s="189"/>
      <c r="R1206" s="189"/>
    </row>
    <row r="1207">
      <c r="E1207" s="189"/>
      <c r="F1207" s="189"/>
      <c r="R1207" s="189"/>
    </row>
    <row r="1208">
      <c r="E1208" s="189"/>
      <c r="F1208" s="189"/>
      <c r="R1208" s="189"/>
    </row>
    <row r="1209">
      <c r="E1209" s="189"/>
      <c r="F1209" s="189"/>
      <c r="R1209" s="189"/>
    </row>
    <row r="1210">
      <c r="E1210" s="189"/>
      <c r="F1210" s="189"/>
      <c r="R1210" s="189"/>
    </row>
    <row r="1211">
      <c r="E1211" s="189"/>
      <c r="F1211" s="189"/>
      <c r="R1211" s="189"/>
    </row>
    <row r="1212">
      <c r="E1212" s="189"/>
      <c r="F1212" s="189"/>
      <c r="R1212" s="189"/>
    </row>
    <row r="1213">
      <c r="E1213" s="189"/>
      <c r="F1213" s="189"/>
      <c r="R1213" s="189"/>
    </row>
    <row r="1214">
      <c r="E1214" s="189"/>
      <c r="F1214" s="189"/>
      <c r="R1214" s="189"/>
    </row>
    <row r="1215">
      <c r="E1215" s="189"/>
      <c r="F1215" s="189"/>
      <c r="R1215" s="189"/>
    </row>
    <row r="1216">
      <c r="E1216" s="189"/>
      <c r="F1216" s="189"/>
      <c r="R1216" s="189"/>
    </row>
    <row r="1217">
      <c r="E1217" s="189"/>
      <c r="F1217" s="189"/>
      <c r="R1217" s="189"/>
    </row>
    <row r="1218">
      <c r="E1218" s="189"/>
      <c r="F1218" s="189"/>
      <c r="R1218" s="189"/>
    </row>
    <row r="1219">
      <c r="E1219" s="189"/>
      <c r="F1219" s="189"/>
      <c r="R1219" s="189"/>
    </row>
    <row r="1220">
      <c r="E1220" s="189"/>
      <c r="F1220" s="189"/>
      <c r="R1220" s="189"/>
    </row>
    <row r="1221">
      <c r="E1221" s="189"/>
      <c r="F1221" s="189"/>
      <c r="R1221" s="189"/>
    </row>
    <row r="1222">
      <c r="E1222" s="189"/>
      <c r="F1222" s="189"/>
      <c r="R1222" s="189"/>
    </row>
    <row r="1223">
      <c r="E1223" s="189"/>
      <c r="F1223" s="189"/>
      <c r="R1223" s="189"/>
    </row>
    <row r="1224">
      <c r="E1224" s="189"/>
      <c r="F1224" s="189"/>
      <c r="R1224" s="189"/>
    </row>
    <row r="1225">
      <c r="E1225" s="189"/>
      <c r="F1225" s="189"/>
      <c r="R1225" s="189"/>
    </row>
    <row r="1226">
      <c r="E1226" s="189"/>
      <c r="F1226" s="189"/>
      <c r="R1226" s="189"/>
    </row>
    <row r="1227">
      <c r="E1227" s="189"/>
      <c r="F1227" s="189"/>
      <c r="R1227" s="189"/>
    </row>
    <row r="1228">
      <c r="E1228" s="189"/>
      <c r="F1228" s="189"/>
      <c r="R1228" s="189"/>
    </row>
    <row r="1229">
      <c r="E1229" s="189"/>
      <c r="F1229" s="189"/>
      <c r="R1229" s="189"/>
    </row>
    <row r="1230">
      <c r="E1230" s="189"/>
      <c r="F1230" s="189"/>
      <c r="R1230" s="189"/>
    </row>
    <row r="1231">
      <c r="E1231" s="189"/>
      <c r="F1231" s="189"/>
      <c r="R1231" s="189"/>
    </row>
    <row r="1232">
      <c r="E1232" s="189"/>
      <c r="F1232" s="189"/>
      <c r="R1232" s="189"/>
    </row>
    <row r="1233">
      <c r="E1233" s="189"/>
      <c r="F1233" s="189"/>
      <c r="R1233" s="189"/>
    </row>
    <row r="1234">
      <c r="E1234" s="189"/>
      <c r="F1234" s="189"/>
      <c r="R1234" s="189"/>
    </row>
    <row r="1235">
      <c r="E1235" s="189"/>
      <c r="F1235" s="189"/>
      <c r="R1235" s="189"/>
    </row>
    <row r="1236">
      <c r="E1236" s="189"/>
      <c r="F1236" s="189"/>
      <c r="R1236" s="189"/>
    </row>
    <row r="1237">
      <c r="E1237" s="189"/>
      <c r="F1237" s="189"/>
      <c r="R1237" s="189"/>
    </row>
    <row r="1238">
      <c r="E1238" s="189"/>
      <c r="F1238" s="189"/>
      <c r="R1238" s="189"/>
    </row>
    <row r="1239">
      <c r="E1239" s="189"/>
      <c r="F1239" s="189"/>
      <c r="R1239" s="189"/>
    </row>
    <row r="1240">
      <c r="E1240" s="189"/>
      <c r="F1240" s="189"/>
      <c r="R1240" s="189"/>
    </row>
    <row r="1241">
      <c r="E1241" s="189"/>
      <c r="F1241" s="189"/>
      <c r="R1241" s="189"/>
    </row>
    <row r="1242">
      <c r="E1242" s="189"/>
      <c r="F1242" s="189"/>
      <c r="R1242" s="189"/>
    </row>
    <row r="1243">
      <c r="E1243" s="189"/>
      <c r="F1243" s="189"/>
      <c r="R1243" s="189"/>
    </row>
    <row r="1244">
      <c r="E1244" s="189"/>
      <c r="F1244" s="189"/>
      <c r="R1244" s="189"/>
    </row>
    <row r="1245">
      <c r="E1245" s="189"/>
      <c r="F1245" s="189"/>
      <c r="R1245" s="189"/>
    </row>
    <row r="1246">
      <c r="E1246" s="189"/>
      <c r="F1246" s="189"/>
      <c r="R1246" s="189"/>
    </row>
    <row r="1247">
      <c r="E1247" s="189"/>
      <c r="F1247" s="189"/>
      <c r="R1247" s="189"/>
    </row>
    <row r="1248">
      <c r="E1248" s="189"/>
      <c r="F1248" s="189"/>
      <c r="R1248" s="189"/>
    </row>
    <row r="1249">
      <c r="E1249" s="189"/>
      <c r="F1249" s="189"/>
      <c r="R1249" s="189"/>
    </row>
    <row r="1250">
      <c r="E1250" s="189"/>
      <c r="F1250" s="189"/>
      <c r="R1250" s="189"/>
    </row>
    <row r="1251">
      <c r="E1251" s="189"/>
      <c r="F1251" s="189"/>
      <c r="R1251" s="189"/>
    </row>
    <row r="1252">
      <c r="E1252" s="189"/>
      <c r="F1252" s="189"/>
      <c r="R1252" s="189"/>
    </row>
    <row r="1253">
      <c r="E1253" s="189"/>
      <c r="F1253" s="189"/>
      <c r="R1253" s="189"/>
    </row>
    <row r="1254">
      <c r="E1254" s="189"/>
      <c r="F1254" s="189"/>
      <c r="R1254" s="189"/>
    </row>
    <row r="1255">
      <c r="E1255" s="189"/>
      <c r="F1255" s="189"/>
      <c r="R1255" s="189"/>
    </row>
    <row r="1256">
      <c r="E1256" s="189"/>
      <c r="F1256" s="189"/>
      <c r="R1256" s="189"/>
    </row>
    <row r="1257">
      <c r="E1257" s="189"/>
      <c r="F1257" s="189"/>
      <c r="R1257" s="189"/>
    </row>
    <row r="1258">
      <c r="E1258" s="189"/>
      <c r="F1258" s="189"/>
      <c r="R1258" s="189"/>
    </row>
    <row r="1259">
      <c r="E1259" s="189"/>
      <c r="F1259" s="189"/>
      <c r="R1259" s="189"/>
    </row>
    <row r="1260">
      <c r="E1260" s="189"/>
      <c r="F1260" s="189"/>
      <c r="R1260" s="189"/>
    </row>
    <row r="1261">
      <c r="E1261" s="189"/>
      <c r="F1261" s="189"/>
      <c r="R1261" s="189"/>
    </row>
    <row r="1262">
      <c r="E1262" s="189"/>
      <c r="F1262" s="189"/>
      <c r="R1262" s="189"/>
    </row>
    <row r="1263">
      <c r="E1263" s="189"/>
      <c r="F1263" s="189"/>
      <c r="R1263" s="189"/>
    </row>
    <row r="1264">
      <c r="E1264" s="189"/>
      <c r="F1264" s="189"/>
      <c r="R1264" s="189"/>
    </row>
    <row r="1265">
      <c r="E1265" s="189"/>
      <c r="F1265" s="189"/>
      <c r="R1265" s="189"/>
    </row>
    <row r="1266">
      <c r="E1266" s="189"/>
      <c r="F1266" s="189"/>
      <c r="R1266" s="189"/>
    </row>
    <row r="1267">
      <c r="E1267" s="189"/>
      <c r="F1267" s="189"/>
      <c r="R1267" s="189"/>
    </row>
    <row r="1268">
      <c r="E1268" s="189"/>
      <c r="F1268" s="189"/>
      <c r="R1268" s="189"/>
    </row>
    <row r="1269">
      <c r="E1269" s="189"/>
      <c r="F1269" s="189"/>
      <c r="R1269" s="189"/>
    </row>
    <row r="1270">
      <c r="E1270" s="189"/>
      <c r="F1270" s="189"/>
      <c r="R1270" s="189"/>
    </row>
    <row r="1271">
      <c r="E1271" s="189"/>
      <c r="F1271" s="189"/>
      <c r="R1271" s="189"/>
    </row>
    <row r="1272">
      <c r="E1272" s="189"/>
      <c r="F1272" s="189"/>
      <c r="R1272" s="189"/>
    </row>
    <row r="1273">
      <c r="E1273" s="189"/>
      <c r="F1273" s="189"/>
      <c r="R1273" s="189"/>
    </row>
    <row r="1274">
      <c r="E1274" s="189"/>
      <c r="F1274" s="189"/>
      <c r="R1274" s="189"/>
    </row>
    <row r="1275">
      <c r="E1275" s="189"/>
      <c r="F1275" s="189"/>
      <c r="R1275" s="189"/>
    </row>
    <row r="1276">
      <c r="E1276" s="189"/>
      <c r="F1276" s="189"/>
      <c r="R1276" s="189"/>
    </row>
    <row r="1277">
      <c r="E1277" s="189"/>
      <c r="F1277" s="189"/>
      <c r="R1277" s="189"/>
    </row>
    <row r="1278">
      <c r="E1278" s="189"/>
      <c r="F1278" s="189"/>
      <c r="R1278" s="189"/>
    </row>
    <row r="1279">
      <c r="E1279" s="189"/>
      <c r="F1279" s="189"/>
      <c r="R1279" s="189"/>
    </row>
    <row r="1280">
      <c r="E1280" s="189"/>
      <c r="F1280" s="189"/>
      <c r="R1280" s="189"/>
    </row>
    <row r="1281">
      <c r="E1281" s="189"/>
      <c r="F1281" s="189"/>
      <c r="R1281" s="189"/>
    </row>
    <row r="1282">
      <c r="E1282" s="189"/>
      <c r="F1282" s="189"/>
      <c r="R1282" s="189"/>
    </row>
    <row r="1283">
      <c r="E1283" s="189"/>
      <c r="F1283" s="189"/>
      <c r="R1283" s="189"/>
    </row>
    <row r="1284">
      <c r="E1284" s="189"/>
      <c r="F1284" s="189"/>
      <c r="R1284" s="189"/>
    </row>
    <row r="1285">
      <c r="E1285" s="189"/>
      <c r="F1285" s="189"/>
      <c r="R1285" s="189"/>
    </row>
    <row r="1286">
      <c r="E1286" s="189"/>
      <c r="F1286" s="189"/>
      <c r="R1286" s="189"/>
    </row>
    <row r="1287">
      <c r="E1287" s="189"/>
      <c r="F1287" s="189"/>
      <c r="R1287" s="189"/>
    </row>
    <row r="1288">
      <c r="E1288" s="189"/>
      <c r="F1288" s="189"/>
      <c r="R1288" s="189"/>
    </row>
    <row r="1289">
      <c r="E1289" s="189"/>
      <c r="F1289" s="189"/>
      <c r="R1289" s="189"/>
    </row>
    <row r="1290">
      <c r="E1290" s="189"/>
      <c r="F1290" s="189"/>
      <c r="R1290" s="189"/>
    </row>
    <row r="1291">
      <c r="E1291" s="189"/>
      <c r="F1291" s="189"/>
      <c r="R1291" s="189"/>
    </row>
    <row r="1292">
      <c r="E1292" s="189"/>
      <c r="F1292" s="189"/>
      <c r="R1292" s="189"/>
    </row>
    <row r="1293">
      <c r="E1293" s="189"/>
      <c r="F1293" s="189"/>
      <c r="R1293" s="189"/>
    </row>
    <row r="1294">
      <c r="E1294" s="189"/>
      <c r="F1294" s="189"/>
      <c r="R1294" s="189"/>
    </row>
    <row r="1295">
      <c r="E1295" s="189"/>
      <c r="F1295" s="189"/>
      <c r="R1295" s="189"/>
    </row>
    <row r="1296">
      <c r="E1296" s="189"/>
      <c r="F1296" s="189"/>
      <c r="R1296" s="189"/>
    </row>
    <row r="1297">
      <c r="E1297" s="189"/>
      <c r="F1297" s="189"/>
      <c r="R1297" s="189"/>
    </row>
    <row r="1298">
      <c r="E1298" s="189"/>
      <c r="F1298" s="189"/>
      <c r="R1298" s="189"/>
    </row>
    <row r="1299">
      <c r="E1299" s="189"/>
      <c r="F1299" s="189"/>
      <c r="R1299" s="189"/>
    </row>
    <row r="1300">
      <c r="E1300" s="189"/>
      <c r="F1300" s="189"/>
      <c r="R1300" s="189"/>
    </row>
    <row r="1301">
      <c r="E1301" s="189"/>
      <c r="F1301" s="189"/>
      <c r="R1301" s="189"/>
    </row>
    <row r="1302">
      <c r="E1302" s="189"/>
      <c r="F1302" s="189"/>
      <c r="R1302" s="189"/>
    </row>
    <row r="1303">
      <c r="E1303" s="189"/>
      <c r="F1303" s="189"/>
      <c r="R1303" s="189"/>
    </row>
    <row r="1304">
      <c r="E1304" s="189"/>
      <c r="F1304" s="189"/>
      <c r="R1304" s="189"/>
    </row>
    <row r="1305">
      <c r="E1305" s="189"/>
      <c r="F1305" s="189"/>
      <c r="R1305" s="189"/>
    </row>
    <row r="1306">
      <c r="E1306" s="189"/>
      <c r="F1306" s="189"/>
      <c r="R1306" s="189"/>
    </row>
    <row r="1307">
      <c r="E1307" s="189"/>
      <c r="F1307" s="189"/>
      <c r="R1307" s="189"/>
    </row>
    <row r="1308">
      <c r="E1308" s="189"/>
      <c r="F1308" s="189"/>
      <c r="R1308" s="189"/>
    </row>
    <row r="1309">
      <c r="E1309" s="189"/>
      <c r="F1309" s="189"/>
      <c r="R1309" s="189"/>
    </row>
    <row r="1310">
      <c r="E1310" s="189"/>
      <c r="F1310" s="189"/>
      <c r="R1310" s="189"/>
    </row>
    <row r="1311">
      <c r="E1311" s="189"/>
      <c r="F1311" s="189"/>
      <c r="R1311" s="189"/>
    </row>
    <row r="1312">
      <c r="E1312" s="189"/>
      <c r="F1312" s="189"/>
      <c r="R1312" s="189"/>
    </row>
    <row r="1313">
      <c r="E1313" s="189"/>
      <c r="F1313" s="189"/>
      <c r="R1313" s="189"/>
    </row>
    <row r="1314">
      <c r="E1314" s="189"/>
      <c r="F1314" s="189"/>
      <c r="R1314" s="189"/>
    </row>
    <row r="1315">
      <c r="E1315" s="189"/>
      <c r="F1315" s="189"/>
      <c r="R1315" s="189"/>
    </row>
    <row r="1316">
      <c r="E1316" s="189"/>
      <c r="F1316" s="189"/>
      <c r="R1316" s="189"/>
    </row>
    <row r="1317">
      <c r="E1317" s="189"/>
      <c r="F1317" s="189"/>
      <c r="R1317" s="189"/>
    </row>
    <row r="1318">
      <c r="E1318" s="189"/>
      <c r="F1318" s="189"/>
      <c r="R1318" s="189"/>
    </row>
    <row r="1319">
      <c r="E1319" s="189"/>
      <c r="F1319" s="189"/>
      <c r="R1319" s="189"/>
    </row>
    <row r="1320">
      <c r="E1320" s="189"/>
      <c r="F1320" s="189"/>
      <c r="R1320" s="189"/>
    </row>
    <row r="1321">
      <c r="E1321" s="189"/>
      <c r="F1321" s="189"/>
      <c r="R1321" s="189"/>
    </row>
    <row r="1322">
      <c r="E1322" s="189"/>
      <c r="F1322" s="189"/>
      <c r="R1322" s="189"/>
    </row>
    <row r="1323">
      <c r="E1323" s="189"/>
      <c r="F1323" s="189"/>
      <c r="R1323" s="189"/>
    </row>
    <row r="1324">
      <c r="E1324" s="189"/>
      <c r="F1324" s="189"/>
      <c r="R1324" s="189"/>
    </row>
    <row r="1325">
      <c r="E1325" s="189"/>
      <c r="F1325" s="189"/>
      <c r="R1325" s="189"/>
    </row>
    <row r="1326">
      <c r="E1326" s="189"/>
      <c r="F1326" s="189"/>
      <c r="R1326" s="189"/>
    </row>
    <row r="1327">
      <c r="E1327" s="189"/>
      <c r="F1327" s="189"/>
      <c r="R1327" s="189"/>
    </row>
    <row r="1328">
      <c r="E1328" s="189"/>
      <c r="F1328" s="189"/>
      <c r="R1328" s="189"/>
    </row>
    <row r="1329">
      <c r="E1329" s="189"/>
      <c r="F1329" s="189"/>
      <c r="R1329" s="189"/>
    </row>
    <row r="1330">
      <c r="E1330" s="189"/>
      <c r="F1330" s="189"/>
      <c r="R1330" s="189"/>
    </row>
    <row r="1331">
      <c r="E1331" s="189"/>
      <c r="F1331" s="189"/>
      <c r="R1331" s="189"/>
    </row>
    <row r="1332">
      <c r="E1332" s="189"/>
      <c r="F1332" s="189"/>
      <c r="R1332" s="189"/>
    </row>
    <row r="1333">
      <c r="E1333" s="189"/>
      <c r="F1333" s="189"/>
      <c r="R1333" s="189"/>
    </row>
    <row r="1334">
      <c r="E1334" s="189"/>
      <c r="F1334" s="189"/>
      <c r="R1334" s="189"/>
    </row>
    <row r="1335">
      <c r="E1335" s="189"/>
      <c r="F1335" s="189"/>
      <c r="R1335" s="189"/>
    </row>
    <row r="1336">
      <c r="E1336" s="189"/>
      <c r="F1336" s="189"/>
      <c r="R1336" s="189"/>
    </row>
    <row r="1337">
      <c r="E1337" s="189"/>
      <c r="F1337" s="189"/>
      <c r="R1337" s="189"/>
    </row>
    <row r="1338">
      <c r="E1338" s="189"/>
      <c r="F1338" s="189"/>
      <c r="R1338" s="189"/>
    </row>
    <row r="1339">
      <c r="E1339" s="189"/>
      <c r="F1339" s="189"/>
      <c r="R1339" s="189"/>
    </row>
    <row r="1340">
      <c r="E1340" s="189"/>
      <c r="F1340" s="189"/>
      <c r="R1340" s="189"/>
    </row>
    <row r="1341">
      <c r="E1341" s="189"/>
      <c r="F1341" s="189"/>
      <c r="R1341" s="189"/>
    </row>
    <row r="1342">
      <c r="E1342" s="189"/>
      <c r="F1342" s="189"/>
      <c r="R1342" s="189"/>
    </row>
    <row r="1343">
      <c r="E1343" s="189"/>
      <c r="F1343" s="189"/>
      <c r="R1343" s="189"/>
    </row>
    <row r="1344">
      <c r="E1344" s="189"/>
      <c r="F1344" s="189"/>
      <c r="R1344" s="189"/>
    </row>
    <row r="1345">
      <c r="E1345" s="189"/>
      <c r="F1345" s="189"/>
      <c r="R1345" s="189"/>
    </row>
    <row r="1346">
      <c r="E1346" s="189"/>
      <c r="F1346" s="189"/>
      <c r="R1346" s="189"/>
    </row>
    <row r="1347">
      <c r="E1347" s="189"/>
      <c r="F1347" s="189"/>
      <c r="R1347" s="189"/>
    </row>
    <row r="1348">
      <c r="E1348" s="189"/>
      <c r="F1348" s="189"/>
      <c r="R1348" s="189"/>
    </row>
    <row r="1349">
      <c r="E1349" s="189"/>
      <c r="F1349" s="189"/>
      <c r="R1349" s="189"/>
    </row>
    <row r="1350">
      <c r="E1350" s="189"/>
      <c r="F1350" s="189"/>
      <c r="R1350" s="189"/>
    </row>
    <row r="1351">
      <c r="E1351" s="189"/>
      <c r="F1351" s="189"/>
      <c r="R1351" s="189"/>
    </row>
    <row r="1352">
      <c r="E1352" s="189"/>
      <c r="F1352" s="189"/>
      <c r="R1352" s="189"/>
    </row>
    <row r="1353">
      <c r="E1353" s="189"/>
      <c r="F1353" s="189"/>
      <c r="R1353" s="189"/>
    </row>
    <row r="1354">
      <c r="E1354" s="189"/>
      <c r="F1354" s="189"/>
      <c r="R1354" s="189"/>
    </row>
    <row r="1355">
      <c r="E1355" s="189"/>
      <c r="F1355" s="189"/>
      <c r="R1355" s="189"/>
    </row>
    <row r="1356">
      <c r="E1356" s="189"/>
      <c r="F1356" s="189"/>
      <c r="R1356" s="189"/>
    </row>
    <row r="1357">
      <c r="E1357" s="189"/>
      <c r="F1357" s="189"/>
      <c r="R1357" s="189"/>
    </row>
    <row r="1358">
      <c r="E1358" s="189"/>
      <c r="F1358" s="189"/>
      <c r="R1358" s="189"/>
    </row>
    <row r="1359">
      <c r="E1359" s="189"/>
      <c r="F1359" s="189"/>
      <c r="R1359" s="189"/>
    </row>
    <row r="1360">
      <c r="E1360" s="189"/>
      <c r="F1360" s="189"/>
      <c r="R1360" s="189"/>
    </row>
    <row r="1361">
      <c r="E1361" s="189"/>
      <c r="F1361" s="189"/>
      <c r="R1361" s="189"/>
    </row>
    <row r="1362">
      <c r="E1362" s="189"/>
      <c r="F1362" s="189"/>
      <c r="R1362" s="189"/>
    </row>
    <row r="1363">
      <c r="E1363" s="189"/>
      <c r="F1363" s="189"/>
      <c r="R1363" s="189"/>
    </row>
    <row r="1364">
      <c r="E1364" s="189"/>
      <c r="F1364" s="189"/>
      <c r="R1364" s="189"/>
    </row>
    <row r="1365">
      <c r="E1365" s="189"/>
      <c r="F1365" s="189"/>
      <c r="R1365" s="189"/>
    </row>
    <row r="1366">
      <c r="E1366" s="189"/>
      <c r="F1366" s="189"/>
      <c r="R1366" s="189"/>
    </row>
    <row r="1367">
      <c r="E1367" s="189"/>
      <c r="F1367" s="189"/>
      <c r="R1367" s="189"/>
    </row>
    <row r="1368">
      <c r="E1368" s="189"/>
      <c r="F1368" s="189"/>
      <c r="R1368" s="189"/>
    </row>
    <row r="1369">
      <c r="E1369" s="189"/>
      <c r="F1369" s="189"/>
      <c r="R1369" s="189"/>
    </row>
    <row r="1370">
      <c r="E1370" s="189"/>
      <c r="F1370" s="189"/>
      <c r="R1370" s="189"/>
    </row>
    <row r="1371">
      <c r="E1371" s="189"/>
      <c r="F1371" s="189"/>
      <c r="R1371" s="189"/>
    </row>
    <row r="1372">
      <c r="E1372" s="189"/>
      <c r="F1372" s="189"/>
      <c r="R1372" s="189"/>
    </row>
    <row r="1373">
      <c r="E1373" s="189"/>
      <c r="F1373" s="189"/>
      <c r="R1373" s="189"/>
    </row>
    <row r="1374">
      <c r="E1374" s="189"/>
      <c r="F1374" s="189"/>
      <c r="R1374" s="189"/>
    </row>
    <row r="1375">
      <c r="E1375" s="189"/>
      <c r="F1375" s="189"/>
      <c r="R1375" s="189"/>
    </row>
    <row r="1376">
      <c r="E1376" s="189"/>
      <c r="F1376" s="189"/>
      <c r="R1376" s="189"/>
    </row>
    <row r="1377">
      <c r="E1377" s="189"/>
      <c r="F1377" s="189"/>
      <c r="R1377" s="189"/>
    </row>
    <row r="1378">
      <c r="E1378" s="189"/>
      <c r="F1378" s="189"/>
      <c r="R1378" s="189"/>
    </row>
    <row r="1379">
      <c r="E1379" s="189"/>
      <c r="F1379" s="189"/>
      <c r="R1379" s="189"/>
    </row>
    <row r="1380">
      <c r="E1380" s="189"/>
      <c r="F1380" s="189"/>
      <c r="R1380" s="189"/>
    </row>
    <row r="1381">
      <c r="E1381" s="189"/>
      <c r="F1381" s="189"/>
      <c r="R1381" s="189"/>
    </row>
    <row r="1382">
      <c r="E1382" s="189"/>
      <c r="F1382" s="189"/>
      <c r="R1382" s="189"/>
    </row>
    <row r="1383">
      <c r="E1383" s="189"/>
      <c r="F1383" s="189"/>
      <c r="R1383" s="189"/>
    </row>
    <row r="1384">
      <c r="E1384" s="189"/>
      <c r="F1384" s="189"/>
      <c r="R1384" s="189"/>
    </row>
    <row r="1385">
      <c r="E1385" s="189"/>
      <c r="F1385" s="189"/>
      <c r="R1385" s="189"/>
    </row>
    <row r="1386">
      <c r="E1386" s="189"/>
      <c r="F1386" s="189"/>
      <c r="R1386" s="189"/>
    </row>
    <row r="1387">
      <c r="E1387" s="189"/>
      <c r="F1387" s="189"/>
      <c r="R1387" s="189"/>
    </row>
    <row r="1388">
      <c r="E1388" s="189"/>
      <c r="F1388" s="189"/>
      <c r="R1388" s="189"/>
    </row>
    <row r="1389">
      <c r="E1389" s="189"/>
      <c r="F1389" s="189"/>
      <c r="R1389" s="189"/>
    </row>
    <row r="1390">
      <c r="E1390" s="189"/>
      <c r="F1390" s="189"/>
      <c r="R1390" s="189"/>
    </row>
    <row r="1391">
      <c r="E1391" s="189"/>
      <c r="F1391" s="189"/>
      <c r="R1391" s="189"/>
    </row>
    <row r="1392">
      <c r="E1392" s="189"/>
      <c r="F1392" s="189"/>
      <c r="R1392" s="189"/>
    </row>
    <row r="1393">
      <c r="E1393" s="189"/>
      <c r="F1393" s="189"/>
      <c r="R1393" s="189"/>
    </row>
    <row r="1394">
      <c r="E1394" s="189"/>
      <c r="F1394" s="189"/>
      <c r="R1394" s="189"/>
    </row>
    <row r="1395">
      <c r="E1395" s="189"/>
      <c r="F1395" s="189"/>
      <c r="R1395" s="189"/>
    </row>
    <row r="1396">
      <c r="E1396" s="189"/>
      <c r="F1396" s="189"/>
      <c r="R1396" s="189"/>
    </row>
    <row r="1397">
      <c r="E1397" s="189"/>
      <c r="F1397" s="189"/>
      <c r="R1397" s="189"/>
    </row>
    <row r="1398">
      <c r="E1398" s="189"/>
      <c r="F1398" s="189"/>
      <c r="R1398" s="189"/>
    </row>
    <row r="1399">
      <c r="E1399" s="189"/>
      <c r="F1399" s="189"/>
      <c r="R1399" s="189"/>
    </row>
    <row r="1400">
      <c r="E1400" s="189"/>
      <c r="F1400" s="189"/>
      <c r="R1400" s="189"/>
    </row>
    <row r="1401">
      <c r="E1401" s="189"/>
      <c r="F1401" s="189"/>
      <c r="R1401" s="189"/>
    </row>
    <row r="1402">
      <c r="E1402" s="189"/>
      <c r="F1402" s="189"/>
      <c r="R1402" s="189"/>
    </row>
    <row r="1403">
      <c r="E1403" s="189"/>
      <c r="F1403" s="189"/>
      <c r="R1403" s="189"/>
    </row>
    <row r="1404">
      <c r="E1404" s="189"/>
      <c r="F1404" s="189"/>
      <c r="R1404" s="189"/>
    </row>
    <row r="1405">
      <c r="E1405" s="189"/>
      <c r="F1405" s="189"/>
      <c r="R1405" s="189"/>
    </row>
    <row r="1406">
      <c r="E1406" s="189"/>
      <c r="F1406" s="189"/>
      <c r="R1406" s="189"/>
    </row>
    <row r="1407">
      <c r="E1407" s="189"/>
      <c r="F1407" s="189"/>
      <c r="R1407" s="189"/>
    </row>
    <row r="1408">
      <c r="E1408" s="189"/>
      <c r="F1408" s="189"/>
      <c r="R1408" s="189"/>
    </row>
    <row r="1409">
      <c r="E1409" s="189"/>
      <c r="F1409" s="189"/>
      <c r="R1409" s="189"/>
    </row>
    <row r="1410">
      <c r="E1410" s="189"/>
      <c r="F1410" s="189"/>
      <c r="R1410" s="189"/>
    </row>
    <row r="1411">
      <c r="E1411" s="189"/>
      <c r="F1411" s="189"/>
      <c r="R1411" s="189"/>
    </row>
    <row r="1412">
      <c r="E1412" s="189"/>
      <c r="F1412" s="189"/>
      <c r="R1412" s="189"/>
    </row>
    <row r="1413">
      <c r="E1413" s="189"/>
      <c r="F1413" s="189"/>
      <c r="R1413" s="189"/>
    </row>
    <row r="1414">
      <c r="E1414" s="189"/>
      <c r="F1414" s="189"/>
      <c r="R1414" s="189"/>
    </row>
    <row r="1415">
      <c r="E1415" s="189"/>
      <c r="F1415" s="189"/>
      <c r="R1415" s="189"/>
    </row>
    <row r="1416">
      <c r="E1416" s="189"/>
      <c r="F1416" s="189"/>
      <c r="R1416" s="189"/>
    </row>
    <row r="1417">
      <c r="E1417" s="189"/>
      <c r="F1417" s="189"/>
      <c r="R1417" s="189"/>
    </row>
    <row r="1418">
      <c r="E1418" s="189"/>
      <c r="F1418" s="189"/>
      <c r="R1418" s="189"/>
    </row>
    <row r="1419">
      <c r="E1419" s="189"/>
      <c r="F1419" s="189"/>
      <c r="R1419" s="189"/>
    </row>
    <row r="1420">
      <c r="E1420" s="189"/>
      <c r="F1420" s="189"/>
      <c r="R1420" s="189"/>
    </row>
    <row r="1421">
      <c r="E1421" s="189"/>
      <c r="F1421" s="189"/>
      <c r="R1421" s="189"/>
    </row>
    <row r="1422">
      <c r="E1422" s="189"/>
      <c r="F1422" s="189"/>
      <c r="R1422" s="189"/>
    </row>
    <row r="1423">
      <c r="E1423" s="189"/>
      <c r="F1423" s="189"/>
      <c r="R1423" s="189"/>
    </row>
    <row r="1424">
      <c r="E1424" s="189"/>
      <c r="F1424" s="189"/>
      <c r="R1424" s="189"/>
    </row>
    <row r="1425">
      <c r="E1425" s="189"/>
      <c r="F1425" s="189"/>
      <c r="R1425" s="189"/>
    </row>
    <row r="1426">
      <c r="E1426" s="189"/>
      <c r="F1426" s="189"/>
      <c r="R1426" s="189"/>
    </row>
    <row r="1427">
      <c r="E1427" s="189"/>
      <c r="F1427" s="189"/>
      <c r="R1427" s="189"/>
    </row>
    <row r="1428">
      <c r="E1428" s="189"/>
      <c r="F1428" s="189"/>
      <c r="R1428" s="189"/>
    </row>
    <row r="1429">
      <c r="E1429" s="189"/>
      <c r="F1429" s="189"/>
      <c r="R1429" s="189"/>
    </row>
    <row r="1430">
      <c r="E1430" s="189"/>
      <c r="F1430" s="189"/>
      <c r="R1430" s="189"/>
    </row>
    <row r="1431">
      <c r="E1431" s="189"/>
      <c r="F1431" s="189"/>
      <c r="R1431" s="189"/>
    </row>
    <row r="1432">
      <c r="E1432" s="189"/>
      <c r="F1432" s="189"/>
      <c r="R1432" s="189"/>
    </row>
    <row r="1433">
      <c r="E1433" s="189"/>
      <c r="F1433" s="189"/>
      <c r="R1433" s="189"/>
    </row>
    <row r="1434">
      <c r="E1434" s="189"/>
      <c r="F1434" s="189"/>
      <c r="R1434" s="189"/>
    </row>
    <row r="1435">
      <c r="E1435" s="189"/>
      <c r="F1435" s="189"/>
      <c r="R1435" s="189"/>
    </row>
    <row r="1436">
      <c r="E1436" s="189"/>
      <c r="F1436" s="189"/>
      <c r="R1436" s="189"/>
    </row>
    <row r="1437">
      <c r="E1437" s="189"/>
      <c r="F1437" s="189"/>
      <c r="R1437" s="189"/>
    </row>
    <row r="1438">
      <c r="E1438" s="189"/>
      <c r="F1438" s="189"/>
      <c r="R1438" s="189"/>
    </row>
    <row r="1439">
      <c r="E1439" s="189"/>
      <c r="F1439" s="189"/>
      <c r="R1439" s="189"/>
    </row>
    <row r="1440">
      <c r="E1440" s="189"/>
      <c r="F1440" s="189"/>
      <c r="R1440" s="189"/>
    </row>
    <row r="1441">
      <c r="E1441" s="189"/>
      <c r="F1441" s="189"/>
      <c r="R1441" s="189"/>
    </row>
    <row r="1442">
      <c r="E1442" s="189"/>
      <c r="F1442" s="189"/>
      <c r="R1442" s="189"/>
    </row>
    <row r="1443">
      <c r="E1443" s="189"/>
      <c r="F1443" s="189"/>
      <c r="R1443" s="189"/>
    </row>
    <row r="1444">
      <c r="E1444" s="189"/>
      <c r="F1444" s="189"/>
      <c r="R1444" s="189"/>
    </row>
    <row r="1445">
      <c r="E1445" s="189"/>
      <c r="F1445" s="189"/>
      <c r="R1445" s="189"/>
    </row>
    <row r="1446">
      <c r="E1446" s="189"/>
      <c r="F1446" s="189"/>
      <c r="R1446" s="189"/>
    </row>
    <row r="1447">
      <c r="E1447" s="189"/>
      <c r="F1447" s="189"/>
      <c r="R1447" s="189"/>
    </row>
    <row r="1448">
      <c r="E1448" s="189"/>
      <c r="F1448" s="189"/>
      <c r="R1448" s="189"/>
    </row>
    <row r="1449">
      <c r="E1449" s="189"/>
      <c r="F1449" s="189"/>
      <c r="R1449" s="189"/>
    </row>
    <row r="1450">
      <c r="E1450" s="189"/>
      <c r="F1450" s="189"/>
      <c r="R1450" s="189"/>
    </row>
    <row r="1451">
      <c r="E1451" s="189"/>
      <c r="F1451" s="189"/>
      <c r="R1451" s="189"/>
    </row>
    <row r="1452">
      <c r="E1452" s="189"/>
      <c r="F1452" s="189"/>
      <c r="R1452" s="189"/>
    </row>
    <row r="1453">
      <c r="E1453" s="189"/>
      <c r="F1453" s="189"/>
      <c r="R1453" s="189"/>
    </row>
    <row r="1454">
      <c r="E1454" s="189"/>
      <c r="F1454" s="189"/>
      <c r="R1454" s="189"/>
    </row>
    <row r="1455">
      <c r="E1455" s="189"/>
      <c r="F1455" s="189"/>
      <c r="R1455" s="189"/>
    </row>
    <row r="1456">
      <c r="E1456" s="189"/>
      <c r="F1456" s="189"/>
      <c r="R1456" s="189"/>
    </row>
    <row r="1457">
      <c r="E1457" s="189"/>
      <c r="F1457" s="189"/>
      <c r="R1457" s="189"/>
    </row>
    <row r="1458">
      <c r="E1458" s="189"/>
      <c r="F1458" s="189"/>
      <c r="R1458" s="189"/>
    </row>
    <row r="1459">
      <c r="E1459" s="189"/>
      <c r="F1459" s="189"/>
      <c r="R1459" s="189"/>
    </row>
    <row r="1460">
      <c r="E1460" s="189"/>
      <c r="F1460" s="189"/>
      <c r="R1460" s="189"/>
    </row>
    <row r="1461">
      <c r="E1461" s="189"/>
      <c r="F1461" s="189"/>
      <c r="R1461" s="189"/>
    </row>
    <row r="1462">
      <c r="E1462" s="189"/>
      <c r="F1462" s="189"/>
      <c r="R1462" s="189"/>
    </row>
    <row r="1463">
      <c r="E1463" s="189"/>
      <c r="F1463" s="189"/>
      <c r="R1463" s="189"/>
    </row>
    <row r="1464">
      <c r="E1464" s="189"/>
      <c r="F1464" s="189"/>
      <c r="R1464" s="189"/>
    </row>
    <row r="1465">
      <c r="E1465" s="189"/>
      <c r="F1465" s="189"/>
      <c r="R1465" s="189"/>
    </row>
    <row r="1466">
      <c r="E1466" s="189"/>
      <c r="F1466" s="189"/>
      <c r="R1466" s="189"/>
    </row>
    <row r="1467">
      <c r="E1467" s="189"/>
      <c r="F1467" s="189"/>
      <c r="R1467" s="189"/>
    </row>
    <row r="1468">
      <c r="E1468" s="189"/>
      <c r="F1468" s="189"/>
      <c r="R1468" s="189"/>
    </row>
    <row r="1469">
      <c r="E1469" s="189"/>
      <c r="F1469" s="189"/>
      <c r="R1469" s="189"/>
    </row>
    <row r="1470">
      <c r="E1470" s="189"/>
      <c r="F1470" s="189"/>
      <c r="R1470" s="189"/>
    </row>
    <row r="1471">
      <c r="E1471" s="189"/>
      <c r="F1471" s="189"/>
      <c r="R1471" s="189"/>
    </row>
    <row r="1472">
      <c r="E1472" s="189"/>
      <c r="F1472" s="189"/>
      <c r="R1472" s="189"/>
    </row>
    <row r="1473">
      <c r="E1473" s="189"/>
      <c r="F1473" s="189"/>
      <c r="R1473" s="189"/>
    </row>
    <row r="1474">
      <c r="E1474" s="189"/>
      <c r="F1474" s="189"/>
      <c r="R1474" s="189"/>
    </row>
    <row r="1475">
      <c r="E1475" s="189"/>
      <c r="F1475" s="189"/>
      <c r="R1475" s="189"/>
    </row>
    <row r="1476">
      <c r="E1476" s="189"/>
      <c r="F1476" s="189"/>
      <c r="R1476" s="189"/>
    </row>
    <row r="1477">
      <c r="E1477" s="189"/>
      <c r="F1477" s="189"/>
      <c r="R1477" s="189"/>
    </row>
    <row r="1478">
      <c r="E1478" s="189"/>
      <c r="F1478" s="189"/>
      <c r="R1478" s="189"/>
    </row>
    <row r="1479">
      <c r="E1479" s="189"/>
      <c r="F1479" s="189"/>
      <c r="R1479" s="189"/>
    </row>
    <row r="1480">
      <c r="E1480" s="189"/>
      <c r="F1480" s="189"/>
      <c r="R1480" s="189"/>
    </row>
    <row r="1481">
      <c r="E1481" s="189"/>
      <c r="F1481" s="189"/>
      <c r="R1481" s="189"/>
    </row>
    <row r="1482">
      <c r="E1482" s="189"/>
      <c r="F1482" s="189"/>
      <c r="R1482" s="189"/>
    </row>
    <row r="1483">
      <c r="E1483" s="189"/>
      <c r="F1483" s="189"/>
      <c r="R1483" s="189"/>
    </row>
    <row r="1484">
      <c r="E1484" s="189"/>
      <c r="F1484" s="189"/>
      <c r="R1484" s="189"/>
    </row>
    <row r="1485">
      <c r="E1485" s="189"/>
      <c r="F1485" s="189"/>
      <c r="R1485" s="189"/>
    </row>
    <row r="1486">
      <c r="E1486" s="189"/>
      <c r="F1486" s="189"/>
      <c r="R1486" s="189"/>
    </row>
    <row r="1487">
      <c r="E1487" s="189"/>
      <c r="F1487" s="189"/>
      <c r="R1487" s="189"/>
    </row>
    <row r="1488">
      <c r="E1488" s="189"/>
      <c r="F1488" s="189"/>
      <c r="R1488" s="189"/>
    </row>
    <row r="1489">
      <c r="E1489" s="189"/>
      <c r="F1489" s="189"/>
      <c r="R1489" s="189"/>
    </row>
    <row r="1490">
      <c r="E1490" s="189"/>
      <c r="F1490" s="189"/>
      <c r="R1490" s="189"/>
    </row>
    <row r="1491">
      <c r="E1491" s="189"/>
      <c r="F1491" s="189"/>
      <c r="R1491" s="189"/>
    </row>
    <row r="1492">
      <c r="E1492" s="189"/>
      <c r="F1492" s="189"/>
      <c r="R1492" s="189"/>
    </row>
    <row r="1493">
      <c r="E1493" s="189"/>
      <c r="F1493" s="189"/>
      <c r="R1493" s="189"/>
    </row>
    <row r="1494">
      <c r="E1494" s="189"/>
      <c r="F1494" s="189"/>
      <c r="R1494" s="189"/>
    </row>
    <row r="1495">
      <c r="E1495" s="189"/>
      <c r="F1495" s="189"/>
      <c r="R1495" s="189"/>
    </row>
    <row r="1496">
      <c r="E1496" s="189"/>
      <c r="F1496" s="189"/>
      <c r="R1496" s="189"/>
    </row>
    <row r="1497">
      <c r="E1497" s="189"/>
      <c r="F1497" s="189"/>
      <c r="R1497" s="189"/>
    </row>
    <row r="1498">
      <c r="E1498" s="189"/>
      <c r="F1498" s="189"/>
      <c r="R1498" s="189"/>
    </row>
    <row r="1499">
      <c r="E1499" s="189"/>
      <c r="F1499" s="189"/>
      <c r="R1499" s="189"/>
    </row>
    <row r="1500">
      <c r="E1500" s="189"/>
      <c r="F1500" s="189"/>
      <c r="R1500" s="189"/>
    </row>
    <row r="1501">
      <c r="E1501" s="189"/>
      <c r="F1501" s="189"/>
      <c r="R1501" s="189"/>
    </row>
    <row r="1502">
      <c r="E1502" s="189"/>
      <c r="F1502" s="189"/>
      <c r="R1502" s="189"/>
    </row>
    <row r="1503">
      <c r="E1503" s="189"/>
      <c r="F1503" s="189"/>
      <c r="R1503" s="189"/>
    </row>
    <row r="1504">
      <c r="E1504" s="189"/>
      <c r="F1504" s="189"/>
      <c r="R1504" s="189"/>
    </row>
    <row r="1505">
      <c r="E1505" s="189"/>
      <c r="F1505" s="189"/>
      <c r="R1505" s="189"/>
    </row>
    <row r="1506">
      <c r="E1506" s="189"/>
      <c r="F1506" s="189"/>
      <c r="R1506" s="189"/>
    </row>
    <row r="1507">
      <c r="E1507" s="189"/>
      <c r="F1507" s="189"/>
      <c r="R1507" s="189"/>
    </row>
    <row r="1508">
      <c r="E1508" s="189"/>
      <c r="F1508" s="189"/>
      <c r="R1508" s="189"/>
    </row>
    <row r="1509">
      <c r="E1509" s="189"/>
      <c r="F1509" s="189"/>
      <c r="R1509" s="189"/>
    </row>
    <row r="1510">
      <c r="E1510" s="189"/>
      <c r="F1510" s="189"/>
      <c r="R1510" s="189"/>
    </row>
    <row r="1511">
      <c r="E1511" s="189"/>
      <c r="F1511" s="189"/>
      <c r="R1511" s="189"/>
    </row>
    <row r="1512">
      <c r="E1512" s="189"/>
      <c r="F1512" s="189"/>
      <c r="R1512" s="189"/>
    </row>
    <row r="1513">
      <c r="E1513" s="189"/>
      <c r="F1513" s="189"/>
      <c r="R1513" s="189"/>
    </row>
    <row r="1514">
      <c r="E1514" s="189"/>
      <c r="F1514" s="189"/>
      <c r="R1514" s="189"/>
    </row>
    <row r="1515">
      <c r="E1515" s="189"/>
      <c r="F1515" s="189"/>
      <c r="R1515" s="189"/>
    </row>
    <row r="1516">
      <c r="E1516" s="189"/>
      <c r="F1516" s="189"/>
      <c r="R1516" s="189"/>
    </row>
    <row r="1517">
      <c r="E1517" s="189"/>
      <c r="F1517" s="189"/>
      <c r="R1517" s="189"/>
    </row>
    <row r="1518">
      <c r="E1518" s="189"/>
      <c r="F1518" s="189"/>
      <c r="R1518" s="189"/>
    </row>
    <row r="1519">
      <c r="E1519" s="189"/>
      <c r="F1519" s="189"/>
      <c r="R1519" s="189"/>
    </row>
    <row r="1520">
      <c r="E1520" s="189"/>
      <c r="F1520" s="189"/>
      <c r="R1520" s="189"/>
    </row>
    <row r="1521">
      <c r="E1521" s="189"/>
      <c r="F1521" s="189"/>
      <c r="R1521" s="189"/>
    </row>
    <row r="1522">
      <c r="E1522" s="189"/>
      <c r="F1522" s="189"/>
      <c r="R1522" s="189"/>
    </row>
    <row r="1523">
      <c r="E1523" s="189"/>
      <c r="F1523" s="189"/>
      <c r="R1523" s="189"/>
    </row>
    <row r="1524">
      <c r="E1524" s="189"/>
      <c r="F1524" s="189"/>
      <c r="R1524" s="189"/>
    </row>
    <row r="1525">
      <c r="E1525" s="189"/>
      <c r="F1525" s="189"/>
      <c r="R1525" s="189"/>
    </row>
    <row r="1526">
      <c r="E1526" s="189"/>
      <c r="F1526" s="189"/>
      <c r="R1526" s="189"/>
    </row>
    <row r="1527">
      <c r="E1527" s="189"/>
      <c r="F1527" s="189"/>
      <c r="R1527" s="189"/>
    </row>
    <row r="1528">
      <c r="E1528" s="189"/>
      <c r="F1528" s="189"/>
      <c r="R1528" s="189"/>
    </row>
    <row r="1529">
      <c r="E1529" s="189"/>
      <c r="F1529" s="189"/>
      <c r="R1529" s="189"/>
    </row>
    <row r="1530">
      <c r="E1530" s="189"/>
      <c r="F1530" s="189"/>
      <c r="R1530" s="189"/>
    </row>
    <row r="1531">
      <c r="E1531" s="189"/>
      <c r="F1531" s="189"/>
      <c r="R1531" s="189"/>
    </row>
    <row r="1532">
      <c r="E1532" s="189"/>
      <c r="F1532" s="189"/>
      <c r="R1532" s="189"/>
    </row>
    <row r="1533">
      <c r="E1533" s="189"/>
      <c r="F1533" s="189"/>
      <c r="R1533" s="189"/>
    </row>
    <row r="1534">
      <c r="E1534" s="189"/>
      <c r="F1534" s="189"/>
      <c r="R1534" s="189"/>
    </row>
    <row r="1535">
      <c r="E1535" s="189"/>
      <c r="F1535" s="189"/>
      <c r="R1535" s="189"/>
    </row>
    <row r="1536">
      <c r="E1536" s="189"/>
      <c r="F1536" s="189"/>
      <c r="R1536" s="189"/>
    </row>
    <row r="1537">
      <c r="E1537" s="189"/>
      <c r="F1537" s="189"/>
      <c r="R1537" s="189"/>
    </row>
    <row r="1538">
      <c r="E1538" s="189"/>
      <c r="F1538" s="189"/>
      <c r="R1538" s="189"/>
    </row>
    <row r="1539">
      <c r="E1539" s="189"/>
      <c r="F1539" s="189"/>
      <c r="R1539" s="189"/>
    </row>
    <row r="1540">
      <c r="E1540" s="189"/>
      <c r="F1540" s="189"/>
      <c r="R1540" s="189"/>
    </row>
    <row r="1541">
      <c r="E1541" s="189"/>
      <c r="F1541" s="189"/>
      <c r="R1541" s="189"/>
    </row>
    <row r="1542">
      <c r="E1542" s="189"/>
      <c r="F1542" s="189"/>
      <c r="R1542" s="189"/>
    </row>
    <row r="1543">
      <c r="E1543" s="189"/>
      <c r="F1543" s="189"/>
      <c r="R1543" s="189"/>
    </row>
    <row r="1544">
      <c r="E1544" s="189"/>
      <c r="F1544" s="189"/>
      <c r="R1544" s="189"/>
    </row>
    <row r="1545">
      <c r="E1545" s="189"/>
      <c r="F1545" s="189"/>
      <c r="R1545" s="189"/>
    </row>
    <row r="1546">
      <c r="E1546" s="189"/>
      <c r="F1546" s="189"/>
      <c r="R1546" s="189"/>
    </row>
    <row r="1547">
      <c r="E1547" s="189"/>
      <c r="F1547" s="189"/>
      <c r="R1547" s="189"/>
    </row>
    <row r="1548">
      <c r="E1548" s="189"/>
      <c r="F1548" s="189"/>
      <c r="R1548" s="189"/>
    </row>
    <row r="1549">
      <c r="E1549" s="189"/>
      <c r="F1549" s="189"/>
      <c r="R1549" s="189"/>
    </row>
    <row r="1550">
      <c r="E1550" s="189"/>
      <c r="F1550" s="189"/>
      <c r="R1550" s="189"/>
    </row>
    <row r="1551">
      <c r="E1551" s="189"/>
      <c r="F1551" s="189"/>
      <c r="R1551" s="189"/>
    </row>
    <row r="1552">
      <c r="E1552" s="189"/>
      <c r="F1552" s="189"/>
      <c r="R1552" s="189"/>
    </row>
    <row r="1553">
      <c r="E1553" s="189"/>
      <c r="F1553" s="189"/>
      <c r="R1553" s="189"/>
    </row>
    <row r="1554">
      <c r="E1554" s="189"/>
      <c r="F1554" s="189"/>
      <c r="R1554" s="189"/>
    </row>
    <row r="1555">
      <c r="E1555" s="189"/>
      <c r="F1555" s="189"/>
      <c r="R1555" s="189"/>
    </row>
    <row r="1556">
      <c r="E1556" s="189"/>
      <c r="F1556" s="189"/>
      <c r="R1556" s="189"/>
    </row>
    <row r="1557">
      <c r="E1557" s="189"/>
      <c r="F1557" s="189"/>
      <c r="R1557" s="189"/>
    </row>
    <row r="1558">
      <c r="E1558" s="189"/>
      <c r="F1558" s="189"/>
      <c r="R1558" s="189"/>
    </row>
    <row r="1559">
      <c r="E1559" s="189"/>
      <c r="F1559" s="189"/>
      <c r="R1559" s="189"/>
    </row>
    <row r="1560">
      <c r="E1560" s="189"/>
      <c r="F1560" s="189"/>
      <c r="R1560" s="189"/>
    </row>
    <row r="1561">
      <c r="E1561" s="189"/>
      <c r="F1561" s="189"/>
      <c r="R1561" s="189"/>
    </row>
    <row r="1562">
      <c r="E1562" s="189"/>
      <c r="F1562" s="189"/>
      <c r="R1562" s="189"/>
    </row>
    <row r="1563">
      <c r="E1563" s="189"/>
      <c r="F1563" s="189"/>
      <c r="R1563" s="189"/>
    </row>
    <row r="1564">
      <c r="E1564" s="189"/>
      <c r="F1564" s="189"/>
      <c r="R1564" s="189"/>
    </row>
    <row r="1565">
      <c r="E1565" s="189"/>
      <c r="F1565" s="189"/>
      <c r="R1565" s="189"/>
    </row>
    <row r="1566">
      <c r="E1566" s="189"/>
      <c r="F1566" s="189"/>
      <c r="R1566" s="189"/>
    </row>
    <row r="1567">
      <c r="E1567" s="189"/>
      <c r="F1567" s="189"/>
      <c r="R1567" s="189"/>
    </row>
    <row r="1568">
      <c r="E1568" s="189"/>
      <c r="F1568" s="189"/>
      <c r="R1568" s="189"/>
    </row>
    <row r="1569">
      <c r="E1569" s="189"/>
      <c r="F1569" s="189"/>
      <c r="R1569" s="189"/>
    </row>
    <row r="1570">
      <c r="E1570" s="189"/>
      <c r="F1570" s="189"/>
      <c r="R1570" s="189"/>
    </row>
    <row r="1571">
      <c r="E1571" s="189"/>
      <c r="F1571" s="189"/>
      <c r="R1571" s="189"/>
    </row>
    <row r="1572">
      <c r="E1572" s="189"/>
      <c r="F1572" s="189"/>
      <c r="R1572" s="189"/>
    </row>
    <row r="1573">
      <c r="E1573" s="189"/>
      <c r="F1573" s="189"/>
      <c r="R1573" s="189"/>
    </row>
    <row r="1574">
      <c r="E1574" s="189"/>
      <c r="F1574" s="189"/>
      <c r="R1574" s="189"/>
    </row>
    <row r="1575">
      <c r="E1575" s="189"/>
      <c r="F1575" s="189"/>
      <c r="R1575" s="189"/>
    </row>
    <row r="1576">
      <c r="E1576" s="189"/>
      <c r="F1576" s="189"/>
      <c r="R1576" s="189"/>
    </row>
    <row r="1577">
      <c r="E1577" s="189"/>
      <c r="F1577" s="189"/>
      <c r="R1577" s="189"/>
    </row>
    <row r="1578">
      <c r="E1578" s="189"/>
      <c r="F1578" s="189"/>
      <c r="R1578" s="189"/>
    </row>
    <row r="1579">
      <c r="E1579" s="189"/>
      <c r="F1579" s="189"/>
      <c r="R1579" s="189"/>
    </row>
    <row r="1580">
      <c r="E1580" s="189"/>
      <c r="F1580" s="189"/>
      <c r="R1580" s="189"/>
    </row>
    <row r="1581">
      <c r="E1581" s="189"/>
      <c r="F1581" s="189"/>
      <c r="R1581" s="189"/>
    </row>
    <row r="1582">
      <c r="E1582" s="189"/>
      <c r="F1582" s="189"/>
      <c r="R1582" s="189"/>
    </row>
    <row r="1583">
      <c r="E1583" s="189"/>
      <c r="F1583" s="189"/>
      <c r="R1583" s="189"/>
    </row>
    <row r="1584">
      <c r="E1584" s="189"/>
      <c r="F1584" s="189"/>
      <c r="R1584" s="189"/>
    </row>
    <row r="1585">
      <c r="E1585" s="189"/>
      <c r="F1585" s="189"/>
      <c r="R1585" s="189"/>
    </row>
    <row r="1586">
      <c r="E1586" s="189"/>
      <c r="F1586" s="189"/>
      <c r="R1586" s="189"/>
    </row>
    <row r="1587">
      <c r="E1587" s="189"/>
      <c r="F1587" s="189"/>
      <c r="R1587" s="189"/>
    </row>
    <row r="1588">
      <c r="E1588" s="189"/>
      <c r="F1588" s="189"/>
      <c r="R1588" s="189"/>
    </row>
    <row r="1589">
      <c r="E1589" s="189"/>
      <c r="F1589" s="189"/>
      <c r="R1589" s="189"/>
    </row>
    <row r="1590">
      <c r="E1590" s="189"/>
      <c r="F1590" s="189"/>
      <c r="R1590" s="189"/>
    </row>
    <row r="1591">
      <c r="E1591" s="189"/>
      <c r="F1591" s="189"/>
      <c r="R1591" s="189"/>
    </row>
    <row r="1592">
      <c r="E1592" s="189"/>
      <c r="F1592" s="189"/>
      <c r="R1592" s="189"/>
    </row>
    <row r="1593">
      <c r="E1593" s="189"/>
      <c r="F1593" s="189"/>
      <c r="R1593" s="189"/>
    </row>
    <row r="1594">
      <c r="E1594" s="189"/>
      <c r="F1594" s="189"/>
      <c r="R1594" s="189"/>
    </row>
    <row r="1595">
      <c r="E1595" s="189"/>
      <c r="F1595" s="189"/>
      <c r="R1595" s="189"/>
    </row>
    <row r="1596">
      <c r="E1596" s="189"/>
      <c r="F1596" s="189"/>
      <c r="R1596" s="189"/>
    </row>
    <row r="1597">
      <c r="E1597" s="189"/>
      <c r="F1597" s="189"/>
      <c r="R1597" s="189"/>
    </row>
    <row r="1598">
      <c r="E1598" s="189"/>
      <c r="F1598" s="189"/>
      <c r="R1598" s="189"/>
    </row>
    <row r="1599">
      <c r="E1599" s="189"/>
      <c r="F1599" s="189"/>
      <c r="R1599" s="189"/>
    </row>
    <row r="1600">
      <c r="E1600" s="189"/>
      <c r="F1600" s="189"/>
      <c r="R1600" s="189"/>
    </row>
    <row r="1601">
      <c r="E1601" s="189"/>
      <c r="F1601" s="189"/>
      <c r="R1601" s="189"/>
    </row>
    <row r="1602">
      <c r="E1602" s="189"/>
      <c r="F1602" s="189"/>
      <c r="R1602" s="189"/>
    </row>
    <row r="1603">
      <c r="E1603" s="189"/>
      <c r="F1603" s="189"/>
      <c r="R1603" s="189"/>
    </row>
    <row r="1604">
      <c r="E1604" s="189"/>
      <c r="F1604" s="189"/>
      <c r="R1604" s="189"/>
    </row>
    <row r="1605">
      <c r="E1605" s="189"/>
      <c r="F1605" s="189"/>
      <c r="R1605" s="189"/>
    </row>
    <row r="1606">
      <c r="E1606" s="189"/>
      <c r="F1606" s="189"/>
      <c r="R1606" s="189"/>
    </row>
    <row r="1607">
      <c r="E1607" s="189"/>
      <c r="F1607" s="189"/>
      <c r="R1607" s="189"/>
    </row>
    <row r="1608">
      <c r="E1608" s="189"/>
      <c r="F1608" s="189"/>
      <c r="R1608" s="189"/>
    </row>
    <row r="1609">
      <c r="E1609" s="189"/>
      <c r="F1609" s="189"/>
      <c r="R1609" s="189"/>
    </row>
    <row r="1610">
      <c r="E1610" s="189"/>
      <c r="F1610" s="189"/>
      <c r="R1610" s="189"/>
    </row>
    <row r="1611">
      <c r="E1611" s="189"/>
      <c r="F1611" s="189"/>
      <c r="R1611" s="189"/>
    </row>
    <row r="1612">
      <c r="E1612" s="189"/>
      <c r="F1612" s="189"/>
      <c r="R1612" s="189"/>
    </row>
    <row r="1613">
      <c r="E1613" s="189"/>
      <c r="F1613" s="189"/>
      <c r="R1613" s="189"/>
    </row>
    <row r="1614">
      <c r="E1614" s="189"/>
      <c r="F1614" s="189"/>
      <c r="R1614" s="189"/>
    </row>
    <row r="1615">
      <c r="E1615" s="189"/>
      <c r="F1615" s="189"/>
      <c r="R1615" s="189"/>
    </row>
    <row r="1616">
      <c r="E1616" s="189"/>
      <c r="F1616" s="189"/>
      <c r="R1616" s="189"/>
    </row>
    <row r="1617">
      <c r="E1617" s="189"/>
      <c r="F1617" s="189"/>
      <c r="R1617" s="189"/>
    </row>
    <row r="1618">
      <c r="E1618" s="189"/>
      <c r="F1618" s="189"/>
      <c r="R1618" s="189"/>
    </row>
    <row r="1619">
      <c r="E1619" s="189"/>
      <c r="F1619" s="189"/>
      <c r="R1619" s="189"/>
    </row>
    <row r="1620">
      <c r="E1620" s="189"/>
      <c r="F1620" s="189"/>
      <c r="R1620" s="189"/>
    </row>
    <row r="1621">
      <c r="E1621" s="189"/>
      <c r="F1621" s="189"/>
      <c r="R1621" s="189"/>
    </row>
    <row r="1622">
      <c r="E1622" s="189"/>
      <c r="F1622" s="189"/>
      <c r="R1622" s="189"/>
    </row>
    <row r="1623">
      <c r="E1623" s="189"/>
      <c r="F1623" s="189"/>
      <c r="R1623" s="189"/>
    </row>
    <row r="1624">
      <c r="E1624" s="189"/>
      <c r="F1624" s="189"/>
      <c r="R1624" s="189"/>
    </row>
    <row r="1625">
      <c r="E1625" s="189"/>
      <c r="F1625" s="189"/>
      <c r="R1625" s="189"/>
    </row>
    <row r="1626">
      <c r="E1626" s="189"/>
      <c r="F1626" s="189"/>
      <c r="R1626" s="189"/>
    </row>
    <row r="1627">
      <c r="E1627" s="189"/>
      <c r="F1627" s="189"/>
      <c r="R1627" s="189"/>
    </row>
    <row r="1628">
      <c r="E1628" s="189"/>
      <c r="F1628" s="189"/>
      <c r="R1628" s="189"/>
    </row>
    <row r="1629">
      <c r="E1629" s="189"/>
      <c r="F1629" s="189"/>
      <c r="R1629" s="189"/>
    </row>
    <row r="1630">
      <c r="E1630" s="189"/>
      <c r="F1630" s="189"/>
      <c r="R1630" s="189"/>
    </row>
    <row r="1631">
      <c r="E1631" s="189"/>
      <c r="F1631" s="189"/>
      <c r="R1631" s="189"/>
    </row>
    <row r="1632">
      <c r="E1632" s="189"/>
      <c r="F1632" s="189"/>
      <c r="R1632" s="189"/>
    </row>
    <row r="1633">
      <c r="E1633" s="189"/>
      <c r="F1633" s="189"/>
      <c r="R1633" s="189"/>
    </row>
    <row r="1634">
      <c r="E1634" s="189"/>
      <c r="F1634" s="189"/>
      <c r="R1634" s="189"/>
    </row>
    <row r="1635">
      <c r="E1635" s="189"/>
      <c r="F1635" s="189"/>
      <c r="R1635" s="189"/>
    </row>
    <row r="1636">
      <c r="E1636" s="189"/>
      <c r="F1636" s="189"/>
      <c r="R1636" s="189"/>
    </row>
    <row r="1637">
      <c r="E1637" s="189"/>
      <c r="F1637" s="189"/>
      <c r="R1637" s="189"/>
    </row>
    <row r="1638">
      <c r="E1638" s="189"/>
      <c r="F1638" s="189"/>
      <c r="R1638" s="189"/>
    </row>
    <row r="1639">
      <c r="E1639" s="189"/>
      <c r="F1639" s="189"/>
      <c r="R1639" s="189"/>
    </row>
    <row r="1640">
      <c r="E1640" s="189"/>
      <c r="F1640" s="189"/>
      <c r="R1640" s="189"/>
    </row>
    <row r="1641">
      <c r="E1641" s="189"/>
      <c r="F1641" s="189"/>
      <c r="R1641" s="189"/>
    </row>
    <row r="1642">
      <c r="E1642" s="189"/>
      <c r="F1642" s="189"/>
      <c r="R1642" s="189"/>
    </row>
    <row r="1643">
      <c r="E1643" s="189"/>
      <c r="F1643" s="189"/>
      <c r="R1643" s="189"/>
    </row>
    <row r="1644">
      <c r="E1644" s="189"/>
      <c r="F1644" s="189"/>
      <c r="R1644" s="189"/>
    </row>
    <row r="1645">
      <c r="E1645" s="189"/>
      <c r="F1645" s="189"/>
      <c r="R1645" s="189"/>
    </row>
    <row r="1646">
      <c r="E1646" s="189"/>
      <c r="F1646" s="189"/>
      <c r="R1646" s="189"/>
    </row>
    <row r="1647">
      <c r="E1647" s="189"/>
      <c r="F1647" s="189"/>
      <c r="R1647" s="189"/>
    </row>
    <row r="1648">
      <c r="E1648" s="189"/>
      <c r="F1648" s="189"/>
      <c r="R1648" s="189"/>
    </row>
    <row r="1649">
      <c r="E1649" s="189"/>
      <c r="F1649" s="189"/>
      <c r="R1649" s="189"/>
    </row>
    <row r="1650">
      <c r="E1650" s="189"/>
      <c r="F1650" s="189"/>
      <c r="R1650" s="189"/>
    </row>
    <row r="1651">
      <c r="E1651" s="189"/>
      <c r="F1651" s="189"/>
      <c r="R1651" s="189"/>
    </row>
    <row r="1652">
      <c r="E1652" s="189"/>
      <c r="F1652" s="189"/>
      <c r="R1652" s="189"/>
    </row>
    <row r="1653">
      <c r="E1653" s="189"/>
      <c r="F1653" s="189"/>
      <c r="R1653" s="189"/>
    </row>
    <row r="1654">
      <c r="E1654" s="189"/>
      <c r="F1654" s="189"/>
      <c r="R1654" s="189"/>
    </row>
    <row r="1655">
      <c r="E1655" s="189"/>
      <c r="F1655" s="189"/>
      <c r="R1655" s="189"/>
    </row>
    <row r="1656">
      <c r="E1656" s="189"/>
      <c r="F1656" s="189"/>
      <c r="R1656" s="189"/>
    </row>
    <row r="1657">
      <c r="E1657" s="189"/>
      <c r="F1657" s="189"/>
      <c r="R1657" s="189"/>
    </row>
    <row r="1658">
      <c r="E1658" s="189"/>
      <c r="F1658" s="189"/>
      <c r="R1658" s="189"/>
    </row>
    <row r="1659">
      <c r="E1659" s="189"/>
      <c r="F1659" s="189"/>
      <c r="R1659" s="189"/>
    </row>
    <row r="1660">
      <c r="E1660" s="189"/>
      <c r="F1660" s="189"/>
      <c r="R1660" s="189"/>
    </row>
    <row r="1661">
      <c r="E1661" s="189"/>
      <c r="F1661" s="189"/>
      <c r="R1661" s="189"/>
    </row>
    <row r="1662">
      <c r="E1662" s="189"/>
      <c r="F1662" s="189"/>
      <c r="R1662" s="189"/>
    </row>
    <row r="1663">
      <c r="E1663" s="189"/>
      <c r="F1663" s="189"/>
      <c r="R1663" s="189"/>
    </row>
    <row r="1664">
      <c r="E1664" s="189"/>
      <c r="F1664" s="189"/>
      <c r="R1664" s="189"/>
    </row>
    <row r="1665">
      <c r="E1665" s="189"/>
      <c r="F1665" s="189"/>
      <c r="R1665" s="189"/>
    </row>
    <row r="1666">
      <c r="E1666" s="189"/>
      <c r="F1666" s="189"/>
      <c r="R1666" s="189"/>
    </row>
    <row r="1667">
      <c r="E1667" s="189"/>
      <c r="F1667" s="189"/>
      <c r="R1667" s="189"/>
    </row>
    <row r="1668">
      <c r="E1668" s="189"/>
      <c r="F1668" s="189"/>
      <c r="R1668" s="189"/>
    </row>
    <row r="1669">
      <c r="E1669" s="189"/>
      <c r="F1669" s="189"/>
      <c r="R1669" s="189"/>
    </row>
    <row r="1670">
      <c r="E1670" s="189"/>
      <c r="F1670" s="189"/>
      <c r="R1670" s="189"/>
    </row>
    <row r="1671">
      <c r="E1671" s="189"/>
      <c r="F1671" s="189"/>
      <c r="R1671" s="189"/>
    </row>
    <row r="1672">
      <c r="E1672" s="189"/>
      <c r="F1672" s="189"/>
      <c r="R1672" s="189"/>
    </row>
    <row r="1673">
      <c r="E1673" s="189"/>
      <c r="F1673" s="189"/>
      <c r="R1673" s="189"/>
    </row>
    <row r="1674">
      <c r="E1674" s="189"/>
      <c r="F1674" s="189"/>
      <c r="R1674" s="189"/>
    </row>
    <row r="1675">
      <c r="E1675" s="189"/>
      <c r="F1675" s="189"/>
      <c r="R1675" s="189"/>
    </row>
    <row r="1676">
      <c r="E1676" s="189"/>
      <c r="F1676" s="189"/>
      <c r="R1676" s="189"/>
    </row>
    <row r="1677">
      <c r="E1677" s="189"/>
      <c r="F1677" s="189"/>
      <c r="R1677" s="189"/>
    </row>
    <row r="1678">
      <c r="E1678" s="189"/>
      <c r="F1678" s="189"/>
      <c r="R1678" s="189"/>
    </row>
    <row r="1679">
      <c r="E1679" s="189"/>
      <c r="F1679" s="189"/>
      <c r="R1679" s="189"/>
    </row>
    <row r="1680">
      <c r="E1680" s="189"/>
      <c r="F1680" s="189"/>
      <c r="R1680" s="189"/>
    </row>
    <row r="1681">
      <c r="E1681" s="189"/>
      <c r="F1681" s="189"/>
      <c r="R1681" s="189"/>
    </row>
    <row r="1682">
      <c r="E1682" s="189"/>
      <c r="F1682" s="189"/>
      <c r="R1682" s="189"/>
    </row>
    <row r="1683">
      <c r="E1683" s="189"/>
      <c r="F1683" s="189"/>
      <c r="R1683" s="189"/>
    </row>
    <row r="1684">
      <c r="E1684" s="189"/>
      <c r="F1684" s="189"/>
      <c r="R1684" s="189"/>
    </row>
    <row r="1685">
      <c r="E1685" s="189"/>
      <c r="F1685" s="189"/>
      <c r="R1685" s="189"/>
    </row>
    <row r="1686">
      <c r="E1686" s="189"/>
      <c r="F1686" s="189"/>
      <c r="R1686" s="189"/>
    </row>
    <row r="1687">
      <c r="E1687" s="189"/>
      <c r="F1687" s="189"/>
      <c r="R1687" s="189"/>
    </row>
    <row r="1688">
      <c r="E1688" s="189"/>
      <c r="F1688" s="189"/>
      <c r="R1688" s="189"/>
    </row>
    <row r="1689">
      <c r="E1689" s="189"/>
      <c r="F1689" s="189"/>
      <c r="R1689" s="189"/>
    </row>
    <row r="1690">
      <c r="E1690" s="189"/>
      <c r="F1690" s="189"/>
      <c r="R1690" s="189"/>
    </row>
    <row r="1691">
      <c r="E1691" s="189"/>
      <c r="F1691" s="189"/>
      <c r="R1691" s="189"/>
    </row>
    <row r="1692">
      <c r="E1692" s="189"/>
      <c r="F1692" s="189"/>
      <c r="R1692" s="189"/>
    </row>
    <row r="1693">
      <c r="E1693" s="189"/>
      <c r="F1693" s="189"/>
      <c r="R1693" s="189"/>
    </row>
    <row r="1694">
      <c r="E1694" s="189"/>
      <c r="F1694" s="189"/>
      <c r="R1694" s="189"/>
    </row>
    <row r="1695">
      <c r="E1695" s="189"/>
      <c r="F1695" s="189"/>
      <c r="R1695" s="189"/>
    </row>
    <row r="1696">
      <c r="E1696" s="189"/>
      <c r="F1696" s="189"/>
      <c r="R1696" s="189"/>
    </row>
    <row r="1697">
      <c r="E1697" s="189"/>
      <c r="F1697" s="189"/>
      <c r="R1697" s="189"/>
    </row>
    <row r="1698">
      <c r="E1698" s="189"/>
      <c r="F1698" s="189"/>
      <c r="R1698" s="189"/>
    </row>
    <row r="1699">
      <c r="E1699" s="189"/>
      <c r="F1699" s="189"/>
      <c r="R1699" s="189"/>
    </row>
    <row r="1700">
      <c r="E1700" s="189"/>
      <c r="F1700" s="189"/>
      <c r="R1700" s="189"/>
    </row>
    <row r="1701">
      <c r="E1701" s="189"/>
      <c r="F1701" s="189"/>
      <c r="R1701" s="189"/>
    </row>
    <row r="1702">
      <c r="E1702" s="189"/>
      <c r="F1702" s="189"/>
      <c r="R1702" s="189"/>
    </row>
    <row r="1703">
      <c r="E1703" s="189"/>
      <c r="F1703" s="189"/>
      <c r="R1703" s="189"/>
    </row>
    <row r="1704">
      <c r="E1704" s="189"/>
      <c r="F1704" s="189"/>
      <c r="R1704" s="189"/>
    </row>
    <row r="1705">
      <c r="E1705" s="189"/>
      <c r="F1705" s="189"/>
      <c r="R1705" s="189"/>
    </row>
    <row r="1706">
      <c r="E1706" s="189"/>
      <c r="F1706" s="189"/>
      <c r="R1706" s="189"/>
    </row>
    <row r="1707">
      <c r="E1707" s="189"/>
      <c r="F1707" s="189"/>
      <c r="R1707" s="189"/>
    </row>
    <row r="1708">
      <c r="E1708" s="189"/>
      <c r="F1708" s="189"/>
      <c r="R1708" s="189"/>
    </row>
    <row r="1709">
      <c r="E1709" s="189"/>
      <c r="F1709" s="189"/>
      <c r="R1709" s="189"/>
    </row>
    <row r="1710">
      <c r="E1710" s="189"/>
      <c r="F1710" s="189"/>
      <c r="R1710" s="189"/>
    </row>
    <row r="1711">
      <c r="E1711" s="189"/>
      <c r="F1711" s="189"/>
      <c r="R1711" s="189"/>
    </row>
    <row r="1712">
      <c r="E1712" s="189"/>
      <c r="F1712" s="189"/>
      <c r="R1712" s="189"/>
    </row>
    <row r="1713">
      <c r="E1713" s="189"/>
      <c r="F1713" s="189"/>
      <c r="R1713" s="189"/>
    </row>
    <row r="1714">
      <c r="E1714" s="189"/>
      <c r="F1714" s="189"/>
      <c r="R1714" s="189"/>
    </row>
    <row r="1715">
      <c r="E1715" s="189"/>
      <c r="F1715" s="189"/>
      <c r="R1715" s="189"/>
    </row>
    <row r="1716">
      <c r="E1716" s="189"/>
      <c r="F1716" s="189"/>
      <c r="R1716" s="189"/>
    </row>
    <row r="1717">
      <c r="E1717" s="189"/>
      <c r="F1717" s="189"/>
      <c r="R1717" s="189"/>
    </row>
    <row r="1718">
      <c r="E1718" s="189"/>
      <c r="F1718" s="189"/>
      <c r="R1718" s="189"/>
    </row>
    <row r="1719">
      <c r="E1719" s="189"/>
      <c r="F1719" s="189"/>
      <c r="R1719" s="189"/>
    </row>
    <row r="1720">
      <c r="E1720" s="189"/>
      <c r="F1720" s="189"/>
      <c r="R1720" s="189"/>
    </row>
    <row r="1721">
      <c r="E1721" s="189"/>
      <c r="F1721" s="189"/>
      <c r="R1721" s="189"/>
    </row>
    <row r="1722">
      <c r="E1722" s="189"/>
      <c r="F1722" s="189"/>
      <c r="R1722" s="189"/>
    </row>
    <row r="1723">
      <c r="E1723" s="189"/>
      <c r="F1723" s="189"/>
      <c r="R1723" s="189"/>
    </row>
    <row r="1724">
      <c r="E1724" s="189"/>
      <c r="F1724" s="189"/>
      <c r="R1724" s="189"/>
    </row>
    <row r="1725">
      <c r="E1725" s="189"/>
      <c r="F1725" s="189"/>
      <c r="R1725" s="189"/>
    </row>
    <row r="1726">
      <c r="E1726" s="189"/>
      <c r="F1726" s="189"/>
      <c r="R1726" s="189"/>
    </row>
    <row r="1727">
      <c r="E1727" s="189"/>
      <c r="F1727" s="189"/>
      <c r="R1727" s="189"/>
    </row>
    <row r="1728">
      <c r="E1728" s="189"/>
      <c r="F1728" s="189"/>
      <c r="R1728" s="189"/>
    </row>
    <row r="1729">
      <c r="E1729" s="189"/>
      <c r="F1729" s="189"/>
      <c r="R1729" s="189"/>
    </row>
    <row r="1730">
      <c r="E1730" s="189"/>
      <c r="F1730" s="189"/>
      <c r="R1730" s="189"/>
    </row>
    <row r="1731">
      <c r="E1731" s="189"/>
      <c r="F1731" s="189"/>
      <c r="R1731" s="189"/>
    </row>
    <row r="1732">
      <c r="E1732" s="189"/>
      <c r="F1732" s="189"/>
      <c r="R1732" s="189"/>
    </row>
    <row r="1733">
      <c r="E1733" s="189"/>
      <c r="F1733" s="189"/>
      <c r="R1733" s="189"/>
    </row>
    <row r="1734">
      <c r="E1734" s="189"/>
      <c r="F1734" s="189"/>
      <c r="R1734" s="189"/>
    </row>
    <row r="1735">
      <c r="E1735" s="189"/>
      <c r="F1735" s="189"/>
      <c r="R1735" s="189"/>
    </row>
    <row r="1736">
      <c r="E1736" s="189"/>
      <c r="F1736" s="189"/>
      <c r="R1736" s="189"/>
    </row>
    <row r="1737">
      <c r="E1737" s="189"/>
      <c r="F1737" s="189"/>
      <c r="R1737" s="189"/>
    </row>
    <row r="1738">
      <c r="E1738" s="189"/>
      <c r="F1738" s="189"/>
      <c r="R1738" s="189"/>
    </row>
    <row r="1739">
      <c r="E1739" s="189"/>
      <c r="F1739" s="189"/>
      <c r="R1739" s="189"/>
    </row>
    <row r="1740">
      <c r="E1740" s="189"/>
      <c r="F1740" s="189"/>
      <c r="R1740" s="189"/>
    </row>
    <row r="1741">
      <c r="E1741" s="189"/>
      <c r="F1741" s="189"/>
      <c r="R1741" s="189"/>
    </row>
    <row r="1742">
      <c r="E1742" s="189"/>
      <c r="F1742" s="189"/>
      <c r="R1742" s="189"/>
    </row>
    <row r="1743">
      <c r="E1743" s="189"/>
      <c r="F1743" s="189"/>
      <c r="R1743" s="189"/>
    </row>
    <row r="1744">
      <c r="E1744" s="189"/>
      <c r="F1744" s="189"/>
      <c r="R1744" s="189"/>
    </row>
    <row r="1745">
      <c r="E1745" s="189"/>
      <c r="F1745" s="189"/>
      <c r="R1745" s="189"/>
    </row>
    <row r="1746">
      <c r="E1746" s="189"/>
      <c r="F1746" s="189"/>
      <c r="R1746" s="189"/>
    </row>
    <row r="1747">
      <c r="E1747" s="189"/>
      <c r="F1747" s="189"/>
      <c r="R1747" s="189"/>
    </row>
    <row r="1748">
      <c r="E1748" s="189"/>
      <c r="F1748" s="189"/>
      <c r="R1748" s="189"/>
    </row>
    <row r="1749">
      <c r="E1749" s="189"/>
      <c r="F1749" s="189"/>
      <c r="R1749" s="189"/>
    </row>
    <row r="1750">
      <c r="E1750" s="189"/>
      <c r="F1750" s="189"/>
      <c r="R1750" s="189"/>
    </row>
    <row r="1751">
      <c r="E1751" s="189"/>
      <c r="F1751" s="189"/>
      <c r="R1751" s="189"/>
    </row>
    <row r="1752">
      <c r="E1752" s="189"/>
      <c r="F1752" s="189"/>
      <c r="R1752" s="189"/>
    </row>
    <row r="1753">
      <c r="E1753" s="189"/>
      <c r="F1753" s="189"/>
      <c r="R1753" s="189"/>
    </row>
    <row r="1754">
      <c r="E1754" s="189"/>
      <c r="F1754" s="189"/>
      <c r="R1754" s="189"/>
    </row>
    <row r="1755">
      <c r="E1755" s="189"/>
      <c r="F1755" s="189"/>
      <c r="R1755" s="189"/>
    </row>
    <row r="1756">
      <c r="E1756" s="189"/>
      <c r="F1756" s="189"/>
      <c r="R1756" s="189"/>
    </row>
    <row r="1757">
      <c r="E1757" s="189"/>
      <c r="F1757" s="189"/>
      <c r="R1757" s="189"/>
    </row>
    <row r="1758">
      <c r="E1758" s="189"/>
      <c r="F1758" s="189"/>
      <c r="R1758" s="189"/>
    </row>
    <row r="1759">
      <c r="E1759" s="189"/>
      <c r="F1759" s="189"/>
      <c r="R1759" s="189"/>
    </row>
    <row r="1760">
      <c r="E1760" s="189"/>
      <c r="F1760" s="189"/>
      <c r="R1760" s="189"/>
    </row>
    <row r="1761">
      <c r="E1761" s="189"/>
      <c r="F1761" s="189"/>
      <c r="R1761" s="189"/>
    </row>
    <row r="1762">
      <c r="E1762" s="189"/>
      <c r="F1762" s="189"/>
      <c r="R1762" s="189"/>
    </row>
    <row r="1763">
      <c r="E1763" s="189"/>
      <c r="F1763" s="189"/>
      <c r="R1763" s="189"/>
    </row>
    <row r="1764">
      <c r="E1764" s="189"/>
      <c r="F1764" s="189"/>
      <c r="R1764" s="189"/>
    </row>
    <row r="1765">
      <c r="E1765" s="189"/>
      <c r="F1765" s="189"/>
      <c r="R1765" s="189"/>
    </row>
    <row r="1766">
      <c r="E1766" s="189"/>
      <c r="F1766" s="189"/>
      <c r="R1766" s="189"/>
    </row>
    <row r="1767">
      <c r="E1767" s="189"/>
      <c r="F1767" s="189"/>
      <c r="R1767" s="189"/>
    </row>
    <row r="1768">
      <c r="E1768" s="189"/>
      <c r="F1768" s="189"/>
      <c r="R1768" s="189"/>
    </row>
    <row r="1769">
      <c r="E1769" s="189"/>
      <c r="F1769" s="189"/>
      <c r="R1769" s="189"/>
    </row>
    <row r="1770">
      <c r="E1770" s="189"/>
      <c r="F1770" s="189"/>
      <c r="R1770" s="189"/>
    </row>
    <row r="1771">
      <c r="E1771" s="189"/>
      <c r="F1771" s="189"/>
      <c r="R1771" s="189"/>
    </row>
    <row r="1772">
      <c r="E1772" s="189"/>
      <c r="F1772" s="189"/>
      <c r="R1772" s="189"/>
    </row>
    <row r="1773">
      <c r="E1773" s="189"/>
      <c r="F1773" s="189"/>
      <c r="R1773" s="189"/>
    </row>
    <row r="1774">
      <c r="E1774" s="189"/>
      <c r="F1774" s="189"/>
      <c r="R1774" s="189"/>
    </row>
    <row r="1775">
      <c r="E1775" s="189"/>
      <c r="F1775" s="189"/>
      <c r="R1775" s="189"/>
    </row>
    <row r="1776">
      <c r="E1776" s="189"/>
      <c r="F1776" s="189"/>
      <c r="R1776" s="189"/>
    </row>
    <row r="1777">
      <c r="E1777" s="189"/>
      <c r="F1777" s="189"/>
      <c r="R1777" s="189"/>
    </row>
    <row r="1778">
      <c r="E1778" s="189"/>
      <c r="F1778" s="189"/>
      <c r="R1778" s="189"/>
    </row>
    <row r="1779">
      <c r="E1779" s="189"/>
      <c r="F1779" s="189"/>
      <c r="R1779" s="189"/>
    </row>
    <row r="1780">
      <c r="E1780" s="189"/>
      <c r="F1780" s="189"/>
      <c r="R1780" s="189"/>
    </row>
    <row r="1781">
      <c r="E1781" s="189"/>
      <c r="F1781" s="189"/>
      <c r="R1781" s="189"/>
    </row>
    <row r="1782">
      <c r="E1782" s="189"/>
      <c r="F1782" s="189"/>
      <c r="R1782" s="189"/>
    </row>
    <row r="1783">
      <c r="E1783" s="189"/>
      <c r="F1783" s="189"/>
      <c r="R1783" s="189"/>
    </row>
    <row r="1784">
      <c r="E1784" s="189"/>
      <c r="F1784" s="189"/>
      <c r="R1784" s="189"/>
    </row>
    <row r="1785">
      <c r="E1785" s="189"/>
      <c r="F1785" s="189"/>
      <c r="R1785" s="189"/>
    </row>
    <row r="1786">
      <c r="E1786" s="189"/>
      <c r="F1786" s="189"/>
      <c r="R1786" s="189"/>
    </row>
    <row r="1787">
      <c r="E1787" s="189"/>
      <c r="F1787" s="189"/>
      <c r="R1787" s="189"/>
    </row>
    <row r="1788">
      <c r="E1788" s="189"/>
      <c r="F1788" s="189"/>
      <c r="R1788" s="189"/>
    </row>
    <row r="1789">
      <c r="E1789" s="189"/>
      <c r="F1789" s="189"/>
      <c r="R1789" s="189"/>
    </row>
    <row r="1790">
      <c r="E1790" s="189"/>
      <c r="F1790" s="189"/>
      <c r="R1790" s="189"/>
    </row>
    <row r="1791">
      <c r="E1791" s="189"/>
      <c r="F1791" s="189"/>
      <c r="R1791" s="189"/>
    </row>
    <row r="1792">
      <c r="E1792" s="189"/>
      <c r="F1792" s="189"/>
      <c r="R1792" s="189"/>
    </row>
    <row r="1793">
      <c r="E1793" s="189"/>
      <c r="F1793" s="189"/>
      <c r="R1793" s="189"/>
    </row>
    <row r="1794">
      <c r="E1794" s="189"/>
      <c r="F1794" s="189"/>
      <c r="R1794" s="189"/>
    </row>
    <row r="1795">
      <c r="E1795" s="189"/>
      <c r="F1795" s="189"/>
      <c r="R1795" s="189"/>
    </row>
    <row r="1796">
      <c r="E1796" s="189"/>
      <c r="F1796" s="189"/>
      <c r="R1796" s="189"/>
    </row>
    <row r="1797">
      <c r="E1797" s="189"/>
      <c r="F1797" s="189"/>
      <c r="R1797" s="189"/>
    </row>
    <row r="1798">
      <c r="E1798" s="189"/>
      <c r="F1798" s="189"/>
      <c r="R1798" s="189"/>
    </row>
    <row r="1799">
      <c r="E1799" s="189"/>
      <c r="F1799" s="189"/>
      <c r="R1799" s="189"/>
    </row>
    <row r="1800">
      <c r="E1800" s="189"/>
      <c r="F1800" s="189"/>
      <c r="R1800" s="189"/>
    </row>
    <row r="1801">
      <c r="E1801" s="189"/>
      <c r="F1801" s="189"/>
      <c r="R1801" s="189"/>
    </row>
    <row r="1802">
      <c r="E1802" s="189"/>
      <c r="F1802" s="189"/>
      <c r="R1802" s="189"/>
    </row>
    <row r="1803">
      <c r="E1803" s="189"/>
      <c r="F1803" s="189"/>
      <c r="R1803" s="189"/>
    </row>
    <row r="1804">
      <c r="E1804" s="189"/>
      <c r="F1804" s="189"/>
      <c r="R1804" s="189"/>
    </row>
    <row r="1805">
      <c r="E1805" s="189"/>
      <c r="F1805" s="189"/>
      <c r="R1805" s="189"/>
    </row>
    <row r="1806">
      <c r="E1806" s="189"/>
      <c r="F1806" s="189"/>
      <c r="R1806" s="189"/>
    </row>
    <row r="1807">
      <c r="E1807" s="189"/>
      <c r="F1807" s="189"/>
      <c r="R1807" s="189"/>
    </row>
    <row r="1808">
      <c r="E1808" s="189"/>
      <c r="F1808" s="189"/>
      <c r="R1808" s="189"/>
    </row>
    <row r="1809">
      <c r="E1809" s="189"/>
      <c r="F1809" s="189"/>
      <c r="R1809" s="189"/>
    </row>
    <row r="1810">
      <c r="E1810" s="189"/>
      <c r="F1810" s="189"/>
      <c r="R1810" s="189"/>
    </row>
    <row r="1811">
      <c r="E1811" s="189"/>
      <c r="F1811" s="189"/>
      <c r="R1811" s="189"/>
    </row>
    <row r="1812">
      <c r="E1812" s="189"/>
      <c r="F1812" s="189"/>
      <c r="R1812" s="189"/>
    </row>
    <row r="1813">
      <c r="E1813" s="189"/>
      <c r="F1813" s="189"/>
      <c r="R1813" s="189"/>
    </row>
    <row r="1814">
      <c r="E1814" s="189"/>
      <c r="F1814" s="189"/>
      <c r="R1814" s="189"/>
    </row>
    <row r="1815">
      <c r="E1815" s="189"/>
      <c r="F1815" s="189"/>
      <c r="R1815" s="189"/>
    </row>
    <row r="1816">
      <c r="E1816" s="189"/>
      <c r="F1816" s="189"/>
      <c r="R1816" s="189"/>
    </row>
    <row r="1817">
      <c r="E1817" s="189"/>
      <c r="F1817" s="189"/>
      <c r="R1817" s="189"/>
    </row>
    <row r="1818">
      <c r="E1818" s="189"/>
      <c r="F1818" s="189"/>
      <c r="R1818" s="189"/>
    </row>
    <row r="1819">
      <c r="E1819" s="189"/>
      <c r="F1819" s="189"/>
      <c r="R1819" s="189"/>
    </row>
    <row r="1820">
      <c r="E1820" s="189"/>
      <c r="F1820" s="189"/>
      <c r="R1820" s="189"/>
    </row>
    <row r="1821">
      <c r="E1821" s="189"/>
      <c r="F1821" s="189"/>
      <c r="R1821" s="189"/>
    </row>
    <row r="1822">
      <c r="E1822" s="189"/>
      <c r="F1822" s="189"/>
      <c r="R1822" s="189"/>
    </row>
    <row r="1823">
      <c r="E1823" s="189"/>
      <c r="F1823" s="189"/>
      <c r="R1823" s="189"/>
    </row>
    <row r="1824">
      <c r="E1824" s="189"/>
      <c r="F1824" s="189"/>
      <c r="R1824" s="189"/>
    </row>
    <row r="1825">
      <c r="E1825" s="189"/>
      <c r="F1825" s="189"/>
      <c r="R1825" s="189"/>
    </row>
    <row r="1826">
      <c r="E1826" s="189"/>
      <c r="F1826" s="189"/>
      <c r="R1826" s="189"/>
    </row>
    <row r="1827">
      <c r="E1827" s="189"/>
      <c r="F1827" s="189"/>
      <c r="R1827" s="189"/>
    </row>
    <row r="1828">
      <c r="E1828" s="189"/>
      <c r="F1828" s="189"/>
      <c r="R1828" s="189"/>
    </row>
    <row r="1829">
      <c r="E1829" s="189"/>
      <c r="F1829" s="189"/>
      <c r="R1829" s="189"/>
    </row>
    <row r="1830">
      <c r="E1830" s="189"/>
      <c r="F1830" s="189"/>
      <c r="R1830" s="189"/>
    </row>
    <row r="1831">
      <c r="E1831" s="189"/>
      <c r="F1831" s="189"/>
      <c r="R1831" s="189"/>
    </row>
    <row r="1832">
      <c r="E1832" s="189"/>
      <c r="F1832" s="189"/>
      <c r="R1832" s="189"/>
    </row>
    <row r="1833">
      <c r="E1833" s="189"/>
      <c r="F1833" s="189"/>
      <c r="R1833" s="189"/>
    </row>
    <row r="1834">
      <c r="E1834" s="189"/>
      <c r="F1834" s="189"/>
      <c r="R1834" s="189"/>
    </row>
    <row r="1835">
      <c r="E1835" s="189"/>
      <c r="F1835" s="189"/>
      <c r="R1835" s="189"/>
    </row>
    <row r="1836">
      <c r="E1836" s="189"/>
      <c r="F1836" s="189"/>
      <c r="R1836" s="189"/>
    </row>
    <row r="1837">
      <c r="E1837" s="189"/>
      <c r="F1837" s="189"/>
      <c r="R1837" s="189"/>
    </row>
    <row r="1838">
      <c r="E1838" s="189"/>
      <c r="F1838" s="189"/>
      <c r="R1838" s="189"/>
    </row>
    <row r="1839">
      <c r="E1839" s="189"/>
      <c r="F1839" s="189"/>
      <c r="R1839" s="189"/>
    </row>
    <row r="1840">
      <c r="E1840" s="189"/>
      <c r="F1840" s="189"/>
      <c r="R1840" s="189"/>
    </row>
    <row r="1841">
      <c r="E1841" s="189"/>
      <c r="F1841" s="189"/>
      <c r="R1841" s="189"/>
    </row>
    <row r="1842">
      <c r="E1842" s="189"/>
      <c r="F1842" s="189"/>
      <c r="R1842" s="189"/>
    </row>
    <row r="1843">
      <c r="E1843" s="189"/>
      <c r="F1843" s="189"/>
      <c r="R1843" s="189"/>
    </row>
    <row r="1844">
      <c r="E1844" s="189"/>
      <c r="F1844" s="189"/>
      <c r="R1844" s="189"/>
    </row>
    <row r="1845">
      <c r="E1845" s="189"/>
      <c r="F1845" s="189"/>
      <c r="R1845" s="189"/>
    </row>
    <row r="1846">
      <c r="E1846" s="189"/>
      <c r="F1846" s="189"/>
      <c r="R1846" s="189"/>
    </row>
    <row r="1847">
      <c r="E1847" s="189"/>
      <c r="F1847" s="189"/>
      <c r="R1847" s="189"/>
    </row>
    <row r="1848">
      <c r="E1848" s="189"/>
      <c r="F1848" s="189"/>
      <c r="R1848" s="189"/>
    </row>
    <row r="1849">
      <c r="E1849" s="189"/>
      <c r="F1849" s="189"/>
      <c r="R1849" s="189"/>
    </row>
    <row r="1850">
      <c r="E1850" s="189"/>
      <c r="F1850" s="189"/>
      <c r="R1850" s="189"/>
    </row>
    <row r="1851">
      <c r="E1851" s="189"/>
      <c r="F1851" s="189"/>
      <c r="R1851" s="189"/>
    </row>
    <row r="1852">
      <c r="E1852" s="189"/>
      <c r="F1852" s="189"/>
      <c r="R1852" s="189"/>
    </row>
    <row r="1853">
      <c r="E1853" s="189"/>
      <c r="F1853" s="189"/>
      <c r="R1853" s="189"/>
    </row>
    <row r="1854">
      <c r="E1854" s="189"/>
      <c r="F1854" s="189"/>
      <c r="R1854" s="189"/>
    </row>
    <row r="1855">
      <c r="E1855" s="189"/>
      <c r="F1855" s="189"/>
      <c r="R1855" s="189"/>
    </row>
    <row r="1856">
      <c r="E1856" s="189"/>
      <c r="F1856" s="189"/>
      <c r="R1856" s="189"/>
    </row>
    <row r="1857">
      <c r="E1857" s="189"/>
      <c r="F1857" s="189"/>
      <c r="R1857" s="189"/>
    </row>
    <row r="1858">
      <c r="E1858" s="189"/>
      <c r="F1858" s="189"/>
      <c r="R1858" s="189"/>
    </row>
    <row r="1859">
      <c r="E1859" s="189"/>
      <c r="F1859" s="189"/>
      <c r="R1859" s="189"/>
    </row>
    <row r="1860">
      <c r="E1860" s="189"/>
      <c r="F1860" s="189"/>
      <c r="R1860" s="189"/>
    </row>
    <row r="1861">
      <c r="E1861" s="189"/>
      <c r="F1861" s="189"/>
      <c r="R1861" s="189"/>
    </row>
    <row r="1862">
      <c r="E1862" s="189"/>
      <c r="F1862" s="189"/>
      <c r="R1862" s="189"/>
    </row>
    <row r="1863">
      <c r="E1863" s="189"/>
      <c r="F1863" s="189"/>
      <c r="R1863" s="189"/>
    </row>
    <row r="1864">
      <c r="E1864" s="189"/>
      <c r="F1864" s="189"/>
      <c r="R1864" s="189"/>
    </row>
    <row r="1865">
      <c r="E1865" s="189"/>
      <c r="F1865" s="189"/>
      <c r="R1865" s="189"/>
    </row>
    <row r="1866">
      <c r="E1866" s="189"/>
      <c r="F1866" s="189"/>
      <c r="R1866" s="189"/>
    </row>
    <row r="1867">
      <c r="E1867" s="189"/>
      <c r="F1867" s="189"/>
      <c r="R1867" s="189"/>
    </row>
    <row r="1868">
      <c r="E1868" s="189"/>
      <c r="F1868" s="189"/>
      <c r="R1868" s="189"/>
    </row>
    <row r="1869">
      <c r="E1869" s="189"/>
      <c r="F1869" s="189"/>
      <c r="R1869" s="189"/>
    </row>
    <row r="1870">
      <c r="E1870" s="189"/>
      <c r="F1870" s="189"/>
      <c r="R1870" s="189"/>
    </row>
    <row r="1871">
      <c r="E1871" s="189"/>
      <c r="F1871" s="189"/>
      <c r="R1871" s="189"/>
    </row>
    <row r="1872">
      <c r="E1872" s="189"/>
      <c r="F1872" s="189"/>
      <c r="R1872" s="189"/>
    </row>
    <row r="1873">
      <c r="E1873" s="189"/>
      <c r="F1873" s="189"/>
      <c r="R1873" s="189"/>
    </row>
    <row r="1874">
      <c r="E1874" s="189"/>
      <c r="F1874" s="189"/>
      <c r="R1874" s="189"/>
    </row>
    <row r="1875">
      <c r="E1875" s="189"/>
      <c r="F1875" s="189"/>
      <c r="R1875" s="189"/>
    </row>
    <row r="1876">
      <c r="E1876" s="189"/>
      <c r="F1876" s="189"/>
      <c r="R1876" s="189"/>
    </row>
    <row r="1877">
      <c r="E1877" s="189"/>
      <c r="F1877" s="189"/>
      <c r="R1877" s="189"/>
    </row>
    <row r="1878">
      <c r="E1878" s="189"/>
      <c r="F1878" s="189"/>
      <c r="R1878" s="189"/>
    </row>
    <row r="1879">
      <c r="E1879" s="189"/>
      <c r="F1879" s="189"/>
      <c r="R1879" s="189"/>
    </row>
    <row r="1880">
      <c r="E1880" s="189"/>
      <c r="F1880" s="189"/>
      <c r="R1880" s="189"/>
    </row>
    <row r="1881">
      <c r="E1881" s="189"/>
      <c r="F1881" s="189"/>
      <c r="R1881" s="189"/>
    </row>
    <row r="1882">
      <c r="E1882" s="189"/>
      <c r="F1882" s="189"/>
      <c r="R1882" s="189"/>
    </row>
    <row r="1883">
      <c r="E1883" s="189"/>
      <c r="F1883" s="189"/>
      <c r="R1883" s="189"/>
    </row>
    <row r="1884">
      <c r="E1884" s="189"/>
      <c r="F1884" s="189"/>
      <c r="R1884" s="189"/>
    </row>
    <row r="1885">
      <c r="E1885" s="189"/>
      <c r="F1885" s="189"/>
      <c r="R1885" s="189"/>
    </row>
    <row r="1886">
      <c r="E1886" s="189"/>
      <c r="F1886" s="189"/>
      <c r="R1886" s="189"/>
    </row>
    <row r="1887">
      <c r="E1887" s="189"/>
      <c r="F1887" s="189"/>
      <c r="R1887" s="189"/>
    </row>
    <row r="1888">
      <c r="E1888" s="189"/>
      <c r="F1888" s="189"/>
      <c r="R1888" s="189"/>
    </row>
    <row r="1889">
      <c r="E1889" s="189"/>
      <c r="F1889" s="189"/>
      <c r="R1889" s="189"/>
    </row>
    <row r="1890">
      <c r="E1890" s="189"/>
      <c r="F1890" s="189"/>
      <c r="R1890" s="189"/>
    </row>
    <row r="1891">
      <c r="E1891" s="189"/>
      <c r="F1891" s="189"/>
      <c r="R1891" s="189"/>
    </row>
    <row r="1892">
      <c r="E1892" s="189"/>
      <c r="F1892" s="189"/>
      <c r="R1892" s="189"/>
    </row>
    <row r="1893">
      <c r="E1893" s="189"/>
      <c r="F1893" s="189"/>
      <c r="R1893" s="189"/>
    </row>
    <row r="1894">
      <c r="E1894" s="189"/>
      <c r="F1894" s="189"/>
      <c r="R1894" s="189"/>
    </row>
    <row r="1895">
      <c r="E1895" s="189"/>
      <c r="F1895" s="189"/>
      <c r="R1895" s="189"/>
    </row>
    <row r="1896">
      <c r="E1896" s="189"/>
      <c r="F1896" s="189"/>
      <c r="R1896" s="189"/>
    </row>
    <row r="1897">
      <c r="E1897" s="189"/>
      <c r="F1897" s="189"/>
      <c r="R1897" s="189"/>
    </row>
    <row r="1898">
      <c r="E1898" s="189"/>
      <c r="F1898" s="189"/>
      <c r="R1898" s="189"/>
    </row>
    <row r="1899">
      <c r="E1899" s="189"/>
      <c r="F1899" s="189"/>
      <c r="R1899" s="189"/>
    </row>
    <row r="1900">
      <c r="E1900" s="189"/>
      <c r="F1900" s="189"/>
      <c r="R1900" s="189"/>
    </row>
    <row r="1901">
      <c r="E1901" s="189"/>
      <c r="F1901" s="189"/>
      <c r="R1901" s="189"/>
    </row>
    <row r="1902">
      <c r="E1902" s="189"/>
      <c r="F1902" s="189"/>
      <c r="R1902" s="189"/>
    </row>
    <row r="1903">
      <c r="E1903" s="189"/>
      <c r="F1903" s="189"/>
      <c r="R1903" s="189"/>
    </row>
    <row r="1904">
      <c r="E1904" s="189"/>
      <c r="F1904" s="189"/>
      <c r="R1904" s="189"/>
    </row>
    <row r="1905">
      <c r="E1905" s="189"/>
      <c r="F1905" s="189"/>
      <c r="R1905" s="189"/>
    </row>
    <row r="1906">
      <c r="E1906" s="189"/>
      <c r="F1906" s="189"/>
      <c r="R1906" s="189"/>
    </row>
    <row r="1907">
      <c r="E1907" s="189"/>
      <c r="F1907" s="189"/>
      <c r="R1907" s="189"/>
    </row>
    <row r="1908">
      <c r="E1908" s="189"/>
      <c r="F1908" s="189"/>
      <c r="R1908" s="189"/>
    </row>
    <row r="1909">
      <c r="E1909" s="189"/>
      <c r="F1909" s="189"/>
      <c r="R1909" s="189"/>
    </row>
    <row r="1910">
      <c r="E1910" s="189"/>
      <c r="F1910" s="189"/>
      <c r="R1910" s="189"/>
    </row>
    <row r="1911">
      <c r="E1911" s="189"/>
      <c r="F1911" s="189"/>
      <c r="R1911" s="189"/>
    </row>
    <row r="1912">
      <c r="E1912" s="189"/>
      <c r="F1912" s="189"/>
      <c r="R1912" s="189"/>
    </row>
    <row r="1913">
      <c r="E1913" s="189"/>
      <c r="F1913" s="189"/>
      <c r="R1913" s="189"/>
    </row>
    <row r="1914">
      <c r="E1914" s="189"/>
      <c r="F1914" s="189"/>
      <c r="R1914" s="189"/>
    </row>
    <row r="1915">
      <c r="E1915" s="189"/>
      <c r="F1915" s="189"/>
      <c r="R1915" s="189"/>
    </row>
    <row r="1916">
      <c r="E1916" s="189"/>
      <c r="F1916" s="189"/>
      <c r="R1916" s="189"/>
    </row>
    <row r="1917">
      <c r="E1917" s="189"/>
      <c r="F1917" s="189"/>
      <c r="R1917" s="189"/>
    </row>
    <row r="1918">
      <c r="E1918" s="189"/>
      <c r="F1918" s="189"/>
      <c r="R1918" s="189"/>
    </row>
    <row r="1919">
      <c r="E1919" s="189"/>
      <c r="F1919" s="189"/>
      <c r="R1919" s="189"/>
    </row>
    <row r="1920">
      <c r="E1920" s="189"/>
      <c r="F1920" s="189"/>
      <c r="R1920" s="189"/>
    </row>
    <row r="1921">
      <c r="E1921" s="189"/>
      <c r="F1921" s="189"/>
      <c r="R1921" s="189"/>
    </row>
    <row r="1922">
      <c r="E1922" s="189"/>
      <c r="F1922" s="189"/>
      <c r="R1922" s="189"/>
    </row>
    <row r="1923">
      <c r="E1923" s="189"/>
      <c r="F1923" s="189"/>
      <c r="R1923" s="189"/>
    </row>
    <row r="1924">
      <c r="E1924" s="189"/>
      <c r="F1924" s="189"/>
      <c r="R1924" s="189"/>
    </row>
    <row r="1925">
      <c r="E1925" s="189"/>
      <c r="F1925" s="189"/>
      <c r="R1925" s="189"/>
    </row>
    <row r="1926">
      <c r="E1926" s="189"/>
      <c r="F1926" s="189"/>
      <c r="R1926" s="189"/>
    </row>
    <row r="1927">
      <c r="E1927" s="189"/>
      <c r="F1927" s="189"/>
      <c r="R1927" s="189"/>
    </row>
    <row r="1928">
      <c r="E1928" s="189"/>
      <c r="F1928" s="189"/>
      <c r="R1928" s="189"/>
    </row>
    <row r="1929">
      <c r="E1929" s="189"/>
      <c r="F1929" s="189"/>
      <c r="R1929" s="189"/>
    </row>
    <row r="1930">
      <c r="E1930" s="189"/>
      <c r="F1930" s="189"/>
      <c r="R1930" s="189"/>
    </row>
    <row r="1931">
      <c r="E1931" s="189"/>
      <c r="F1931" s="189"/>
      <c r="R1931" s="189"/>
    </row>
    <row r="1932">
      <c r="E1932" s="189"/>
      <c r="F1932" s="189"/>
      <c r="R1932" s="189"/>
    </row>
    <row r="1933">
      <c r="E1933" s="189"/>
      <c r="F1933" s="189"/>
      <c r="R1933" s="189"/>
    </row>
    <row r="1934">
      <c r="E1934" s="189"/>
      <c r="F1934" s="189"/>
      <c r="R1934" s="189"/>
    </row>
    <row r="1935">
      <c r="E1935" s="189"/>
      <c r="F1935" s="189"/>
      <c r="R1935" s="189"/>
    </row>
    <row r="1936">
      <c r="E1936" s="189"/>
      <c r="F1936" s="189"/>
      <c r="R1936" s="189"/>
    </row>
    <row r="1937">
      <c r="E1937" s="189"/>
      <c r="F1937" s="189"/>
      <c r="R1937" s="189"/>
    </row>
    <row r="1938">
      <c r="E1938" s="189"/>
      <c r="F1938" s="189"/>
      <c r="R1938" s="189"/>
    </row>
    <row r="1939">
      <c r="E1939" s="189"/>
      <c r="F1939" s="189"/>
      <c r="R1939" s="189"/>
    </row>
    <row r="1940">
      <c r="E1940" s="189"/>
      <c r="F1940" s="189"/>
      <c r="R1940" s="189"/>
    </row>
    <row r="1941">
      <c r="E1941" s="189"/>
      <c r="F1941" s="189"/>
      <c r="R1941" s="189"/>
    </row>
    <row r="1942">
      <c r="E1942" s="189"/>
      <c r="F1942" s="189"/>
      <c r="R1942" s="189"/>
    </row>
    <row r="1943">
      <c r="E1943" s="189"/>
      <c r="F1943" s="189"/>
      <c r="R1943" s="189"/>
    </row>
    <row r="1944">
      <c r="E1944" s="189"/>
      <c r="F1944" s="189"/>
      <c r="R1944" s="189"/>
    </row>
    <row r="1945">
      <c r="E1945" s="189"/>
      <c r="F1945" s="189"/>
      <c r="R1945" s="189"/>
    </row>
    <row r="1946">
      <c r="E1946" s="189"/>
      <c r="F1946" s="189"/>
      <c r="R1946" s="189"/>
    </row>
    <row r="1947">
      <c r="E1947" s="189"/>
      <c r="F1947" s="189"/>
      <c r="R1947" s="189"/>
    </row>
    <row r="1948">
      <c r="E1948" s="189"/>
      <c r="F1948" s="189"/>
      <c r="R1948" s="189"/>
    </row>
    <row r="1949">
      <c r="E1949" s="189"/>
      <c r="F1949" s="189"/>
      <c r="R1949" s="189"/>
    </row>
    <row r="1950">
      <c r="E1950" s="189"/>
      <c r="F1950" s="189"/>
      <c r="R1950" s="189"/>
    </row>
    <row r="1951">
      <c r="E1951" s="189"/>
      <c r="F1951" s="189"/>
      <c r="R1951" s="189"/>
    </row>
    <row r="1952">
      <c r="E1952" s="189"/>
      <c r="F1952" s="189"/>
      <c r="R1952" s="189"/>
    </row>
    <row r="1953">
      <c r="E1953" s="189"/>
      <c r="F1953" s="189"/>
      <c r="R1953" s="189"/>
    </row>
    <row r="1954">
      <c r="E1954" s="189"/>
      <c r="F1954" s="189"/>
      <c r="R1954" s="189"/>
    </row>
    <row r="1955">
      <c r="E1955" s="189"/>
      <c r="F1955" s="189"/>
      <c r="R1955" s="189"/>
    </row>
    <row r="1956">
      <c r="E1956" s="189"/>
      <c r="F1956" s="189"/>
      <c r="R1956" s="189"/>
    </row>
    <row r="1957">
      <c r="E1957" s="189"/>
      <c r="F1957" s="189"/>
      <c r="R1957" s="189"/>
    </row>
    <row r="1958">
      <c r="E1958" s="189"/>
      <c r="F1958" s="189"/>
      <c r="R1958" s="189"/>
    </row>
    <row r="1959">
      <c r="E1959" s="189"/>
      <c r="F1959" s="189"/>
      <c r="R1959" s="189"/>
    </row>
    <row r="1960">
      <c r="E1960" s="189"/>
      <c r="F1960" s="189"/>
      <c r="R1960" s="189"/>
    </row>
    <row r="1961">
      <c r="E1961" s="189"/>
      <c r="F1961" s="189"/>
      <c r="R1961" s="189"/>
    </row>
    <row r="1962">
      <c r="E1962" s="189"/>
      <c r="F1962" s="189"/>
      <c r="R1962" s="189"/>
    </row>
    <row r="1963">
      <c r="E1963" s="189"/>
      <c r="F1963" s="189"/>
      <c r="R1963" s="189"/>
    </row>
    <row r="1964">
      <c r="E1964" s="189"/>
      <c r="F1964" s="189"/>
      <c r="R1964" s="189"/>
    </row>
    <row r="1965">
      <c r="E1965" s="189"/>
      <c r="F1965" s="189"/>
      <c r="R1965" s="189"/>
    </row>
    <row r="1966">
      <c r="E1966" s="189"/>
      <c r="F1966" s="189"/>
      <c r="R1966" s="189"/>
    </row>
    <row r="1967">
      <c r="E1967" s="189"/>
      <c r="F1967" s="189"/>
      <c r="R1967" s="189"/>
    </row>
    <row r="1968">
      <c r="E1968" s="189"/>
      <c r="F1968" s="189"/>
      <c r="R1968" s="189"/>
    </row>
    <row r="1969">
      <c r="E1969" s="189"/>
      <c r="F1969" s="189"/>
      <c r="R1969" s="189"/>
    </row>
    <row r="1970">
      <c r="E1970" s="189"/>
      <c r="F1970" s="189"/>
      <c r="R1970" s="189"/>
    </row>
    <row r="1971">
      <c r="E1971" s="189"/>
      <c r="F1971" s="189"/>
      <c r="R1971" s="189"/>
    </row>
    <row r="1972">
      <c r="E1972" s="189"/>
      <c r="F1972" s="189"/>
      <c r="R1972" s="189"/>
    </row>
    <row r="1973">
      <c r="E1973" s="189"/>
      <c r="F1973" s="189"/>
      <c r="R1973" s="189"/>
    </row>
    <row r="1974">
      <c r="E1974" s="189"/>
      <c r="F1974" s="189"/>
      <c r="R1974" s="189"/>
    </row>
    <row r="1975">
      <c r="E1975" s="189"/>
      <c r="F1975" s="189"/>
      <c r="R1975" s="189"/>
    </row>
    <row r="1976">
      <c r="E1976" s="189"/>
      <c r="F1976" s="189"/>
      <c r="R1976" s="189"/>
    </row>
    <row r="1977">
      <c r="E1977" s="189"/>
      <c r="F1977" s="189"/>
      <c r="R1977" s="189"/>
    </row>
    <row r="1978">
      <c r="E1978" s="189"/>
      <c r="F1978" s="189"/>
      <c r="R1978" s="189"/>
    </row>
    <row r="1979">
      <c r="E1979" s="189"/>
      <c r="F1979" s="189"/>
      <c r="R1979" s="189"/>
    </row>
    <row r="1980">
      <c r="E1980" s="189"/>
      <c r="F1980" s="189"/>
      <c r="R1980" s="189"/>
    </row>
    <row r="1981">
      <c r="E1981" s="189"/>
      <c r="F1981" s="189"/>
      <c r="R1981" s="189"/>
    </row>
    <row r="1982">
      <c r="E1982" s="189"/>
      <c r="F1982" s="189"/>
      <c r="R1982" s="189"/>
    </row>
    <row r="1983">
      <c r="E1983" s="189"/>
      <c r="F1983" s="189"/>
      <c r="R1983" s="189"/>
    </row>
    <row r="1984">
      <c r="E1984" s="189"/>
      <c r="F1984" s="189"/>
      <c r="R1984" s="189"/>
    </row>
    <row r="1985">
      <c r="E1985" s="189"/>
      <c r="F1985" s="189"/>
      <c r="R1985" s="189"/>
    </row>
    <row r="1986">
      <c r="E1986" s="189"/>
      <c r="F1986" s="189"/>
      <c r="R1986" s="189"/>
    </row>
    <row r="1987">
      <c r="E1987" s="189"/>
      <c r="F1987" s="189"/>
      <c r="R1987" s="189"/>
    </row>
    <row r="1988">
      <c r="E1988" s="189"/>
      <c r="F1988" s="189"/>
      <c r="R1988" s="189"/>
    </row>
    <row r="1989">
      <c r="E1989" s="189"/>
      <c r="F1989" s="189"/>
      <c r="R1989" s="189"/>
    </row>
    <row r="1990">
      <c r="E1990" s="189"/>
      <c r="F1990" s="189"/>
      <c r="R1990" s="189"/>
    </row>
    <row r="1991">
      <c r="E1991" s="189"/>
      <c r="F1991" s="189"/>
      <c r="R1991" s="189"/>
    </row>
    <row r="1992">
      <c r="E1992" s="189"/>
      <c r="F1992" s="189"/>
      <c r="R1992" s="189"/>
    </row>
    <row r="1993">
      <c r="E1993" s="189"/>
      <c r="F1993" s="189"/>
      <c r="R1993" s="189"/>
    </row>
    <row r="1994">
      <c r="E1994" s="189"/>
      <c r="F1994" s="189"/>
      <c r="R1994" s="189"/>
    </row>
    <row r="1995">
      <c r="E1995" s="189"/>
      <c r="F1995" s="189"/>
      <c r="R1995" s="189"/>
    </row>
    <row r="1996">
      <c r="E1996" s="189"/>
      <c r="F1996" s="189"/>
      <c r="R1996" s="189"/>
    </row>
    <row r="1997">
      <c r="E1997" s="189"/>
      <c r="F1997" s="189"/>
      <c r="R1997" s="189"/>
    </row>
    <row r="1998">
      <c r="E1998" s="189"/>
      <c r="F1998" s="189"/>
      <c r="R1998" s="189"/>
    </row>
    <row r="1999">
      <c r="E1999" s="189"/>
      <c r="F1999" s="189"/>
      <c r="R1999" s="189"/>
    </row>
    <row r="2000">
      <c r="E2000" s="189"/>
      <c r="F2000" s="189"/>
      <c r="R2000" s="189"/>
    </row>
    <row r="2001">
      <c r="E2001" s="189"/>
      <c r="F2001" s="189"/>
      <c r="R2001" s="189"/>
    </row>
    <row r="2002">
      <c r="E2002" s="189"/>
      <c r="F2002" s="189"/>
      <c r="R2002" s="189"/>
    </row>
    <row r="2003">
      <c r="E2003" s="189"/>
      <c r="F2003" s="189"/>
      <c r="R2003" s="189"/>
    </row>
    <row r="2004">
      <c r="E2004" s="189"/>
      <c r="F2004" s="189"/>
      <c r="R2004" s="189"/>
    </row>
    <row r="2005">
      <c r="E2005" s="189"/>
      <c r="F2005" s="189"/>
      <c r="R2005" s="189"/>
    </row>
    <row r="2006">
      <c r="E2006" s="189"/>
      <c r="F2006" s="189"/>
      <c r="R2006" s="189"/>
    </row>
    <row r="2007">
      <c r="E2007" s="189"/>
      <c r="F2007" s="189"/>
      <c r="R2007" s="189"/>
    </row>
    <row r="2008">
      <c r="E2008" s="189"/>
      <c r="F2008" s="189"/>
      <c r="R2008" s="189"/>
    </row>
    <row r="2009">
      <c r="E2009" s="189"/>
      <c r="F2009" s="189"/>
      <c r="R2009" s="189"/>
    </row>
    <row r="2010">
      <c r="E2010" s="189"/>
      <c r="F2010" s="189"/>
      <c r="R2010" s="189"/>
    </row>
    <row r="2011">
      <c r="E2011" s="189"/>
      <c r="F2011" s="189"/>
      <c r="R2011" s="189"/>
    </row>
    <row r="2012">
      <c r="E2012" s="189"/>
      <c r="F2012" s="189"/>
      <c r="R2012" s="189"/>
    </row>
    <row r="2013">
      <c r="E2013" s="189"/>
      <c r="F2013" s="189"/>
      <c r="R2013" s="189"/>
    </row>
    <row r="2014">
      <c r="E2014" s="189"/>
      <c r="F2014" s="189"/>
      <c r="R2014" s="189"/>
    </row>
    <row r="2015">
      <c r="E2015" s="189"/>
      <c r="F2015" s="189"/>
      <c r="R2015" s="189"/>
    </row>
    <row r="2016">
      <c r="E2016" s="189"/>
      <c r="F2016" s="189"/>
      <c r="R2016" s="189"/>
    </row>
    <row r="2017">
      <c r="E2017" s="189"/>
      <c r="F2017" s="189"/>
      <c r="R2017" s="189"/>
    </row>
    <row r="2018">
      <c r="E2018" s="189"/>
      <c r="F2018" s="189"/>
      <c r="R2018" s="189"/>
    </row>
    <row r="2019">
      <c r="E2019" s="189"/>
      <c r="F2019" s="189"/>
      <c r="R2019" s="189"/>
    </row>
    <row r="2020">
      <c r="E2020" s="189"/>
      <c r="F2020" s="189"/>
      <c r="R2020" s="189"/>
    </row>
    <row r="2021">
      <c r="E2021" s="189"/>
      <c r="F2021" s="189"/>
      <c r="R2021" s="189"/>
    </row>
    <row r="2022">
      <c r="E2022" s="189"/>
      <c r="F2022" s="189"/>
      <c r="R2022" s="189"/>
    </row>
    <row r="2023">
      <c r="E2023" s="189"/>
      <c r="F2023" s="189"/>
      <c r="R2023" s="189"/>
    </row>
    <row r="2024">
      <c r="E2024" s="189"/>
      <c r="F2024" s="189"/>
      <c r="R2024" s="189"/>
    </row>
    <row r="2025">
      <c r="E2025" s="189"/>
      <c r="F2025" s="189"/>
      <c r="R2025" s="189"/>
    </row>
    <row r="2026">
      <c r="E2026" s="189"/>
      <c r="F2026" s="189"/>
      <c r="R2026" s="189"/>
    </row>
    <row r="2027">
      <c r="E2027" s="189"/>
      <c r="F2027" s="189"/>
      <c r="R2027" s="189"/>
    </row>
    <row r="2028">
      <c r="E2028" s="189"/>
      <c r="F2028" s="189"/>
      <c r="R2028" s="189"/>
    </row>
    <row r="2029">
      <c r="E2029" s="189"/>
      <c r="F2029" s="189"/>
      <c r="R2029" s="189"/>
    </row>
    <row r="2030">
      <c r="E2030" s="189"/>
      <c r="F2030" s="189"/>
      <c r="R2030" s="189"/>
    </row>
    <row r="2031">
      <c r="E2031" s="189"/>
      <c r="F2031" s="189"/>
      <c r="R2031" s="189"/>
    </row>
    <row r="2032">
      <c r="E2032" s="189"/>
      <c r="F2032" s="189"/>
      <c r="R2032" s="189"/>
    </row>
    <row r="2033">
      <c r="E2033" s="189"/>
      <c r="F2033" s="189"/>
      <c r="R2033" s="189"/>
    </row>
    <row r="2034">
      <c r="E2034" s="189"/>
      <c r="F2034" s="189"/>
      <c r="R2034" s="189"/>
    </row>
    <row r="2035">
      <c r="E2035" s="189"/>
      <c r="F2035" s="189"/>
      <c r="R2035" s="189"/>
    </row>
    <row r="2036">
      <c r="E2036" s="189"/>
      <c r="F2036" s="189"/>
      <c r="R2036" s="189"/>
    </row>
    <row r="2037">
      <c r="E2037" s="189"/>
      <c r="F2037" s="189"/>
      <c r="R2037" s="189"/>
    </row>
    <row r="2038">
      <c r="E2038" s="189"/>
      <c r="F2038" s="189"/>
      <c r="R2038" s="189"/>
    </row>
    <row r="2039">
      <c r="E2039" s="189"/>
      <c r="F2039" s="189"/>
      <c r="R2039" s="189"/>
    </row>
    <row r="2040">
      <c r="E2040" s="189"/>
      <c r="F2040" s="189"/>
      <c r="R2040" s="189"/>
    </row>
    <row r="2041">
      <c r="E2041" s="189"/>
      <c r="F2041" s="189"/>
      <c r="R2041" s="189"/>
    </row>
    <row r="2042">
      <c r="E2042" s="189"/>
      <c r="F2042" s="189"/>
      <c r="R2042" s="189"/>
    </row>
    <row r="2043">
      <c r="E2043" s="189"/>
      <c r="F2043" s="189"/>
      <c r="R2043" s="189"/>
    </row>
    <row r="2044">
      <c r="E2044" s="189"/>
      <c r="F2044" s="189"/>
      <c r="R2044" s="189"/>
    </row>
    <row r="2045">
      <c r="E2045" s="189"/>
      <c r="F2045" s="189"/>
      <c r="R2045" s="189"/>
    </row>
    <row r="2046">
      <c r="E2046" s="189"/>
      <c r="F2046" s="189"/>
      <c r="R2046" s="189"/>
    </row>
    <row r="2047">
      <c r="E2047" s="189"/>
      <c r="F2047" s="189"/>
      <c r="R2047" s="189"/>
    </row>
    <row r="2048">
      <c r="E2048" s="189"/>
      <c r="F2048" s="189"/>
      <c r="R2048" s="189"/>
    </row>
    <row r="2049">
      <c r="E2049" s="189"/>
      <c r="F2049" s="189"/>
      <c r="R2049" s="189"/>
    </row>
    <row r="2050">
      <c r="E2050" s="189"/>
      <c r="F2050" s="189"/>
      <c r="R2050" s="189"/>
    </row>
    <row r="2051">
      <c r="E2051" s="189"/>
      <c r="F2051" s="189"/>
      <c r="R2051" s="189"/>
    </row>
    <row r="2052">
      <c r="E2052" s="189"/>
      <c r="F2052" s="189"/>
      <c r="R2052" s="189"/>
    </row>
    <row r="2053">
      <c r="E2053" s="189"/>
      <c r="F2053" s="189"/>
      <c r="R2053" s="189"/>
    </row>
    <row r="2054">
      <c r="E2054" s="189"/>
      <c r="F2054" s="189"/>
      <c r="R2054" s="189"/>
    </row>
    <row r="2055">
      <c r="E2055" s="189"/>
      <c r="F2055" s="189"/>
      <c r="R2055" s="189"/>
    </row>
    <row r="2056">
      <c r="E2056" s="189"/>
      <c r="F2056" s="189"/>
      <c r="R2056" s="189"/>
    </row>
    <row r="2057">
      <c r="E2057" s="189"/>
      <c r="F2057" s="189"/>
      <c r="R2057" s="189"/>
    </row>
    <row r="2058">
      <c r="E2058" s="189"/>
      <c r="F2058" s="189"/>
      <c r="R2058" s="189"/>
    </row>
    <row r="2059">
      <c r="E2059" s="189"/>
      <c r="F2059" s="189"/>
      <c r="R2059" s="189"/>
    </row>
    <row r="2060">
      <c r="E2060" s="189"/>
      <c r="F2060" s="189"/>
      <c r="R2060" s="189"/>
    </row>
    <row r="2061">
      <c r="E2061" s="189"/>
      <c r="F2061" s="189"/>
      <c r="R2061" s="189"/>
    </row>
    <row r="2062">
      <c r="E2062" s="189"/>
      <c r="F2062" s="189"/>
      <c r="R2062" s="189"/>
    </row>
    <row r="2063">
      <c r="E2063" s="189"/>
      <c r="F2063" s="189"/>
      <c r="R2063" s="189"/>
    </row>
    <row r="2064">
      <c r="E2064" s="189"/>
      <c r="F2064" s="189"/>
      <c r="R2064" s="189"/>
    </row>
    <row r="2065">
      <c r="E2065" s="189"/>
      <c r="F2065" s="189"/>
      <c r="R2065" s="189"/>
    </row>
    <row r="2066">
      <c r="E2066" s="189"/>
      <c r="F2066" s="189"/>
      <c r="R2066" s="189"/>
    </row>
    <row r="2067">
      <c r="E2067" s="189"/>
      <c r="F2067" s="189"/>
      <c r="R2067" s="189"/>
    </row>
    <row r="2068">
      <c r="E2068" s="189"/>
      <c r="F2068" s="189"/>
      <c r="R2068" s="189"/>
    </row>
    <row r="2069">
      <c r="E2069" s="189"/>
      <c r="F2069" s="189"/>
      <c r="R2069" s="189"/>
    </row>
    <row r="2070">
      <c r="E2070" s="189"/>
      <c r="F2070" s="189"/>
      <c r="R2070" s="189"/>
    </row>
    <row r="2071">
      <c r="E2071" s="189"/>
      <c r="F2071" s="189"/>
      <c r="R2071" s="189"/>
    </row>
    <row r="2072">
      <c r="E2072" s="189"/>
      <c r="F2072" s="189"/>
      <c r="R2072" s="189"/>
    </row>
    <row r="2073">
      <c r="E2073" s="189"/>
      <c r="F2073" s="189"/>
      <c r="R2073" s="189"/>
    </row>
    <row r="2074">
      <c r="E2074" s="189"/>
      <c r="F2074" s="189"/>
      <c r="R2074" s="189"/>
    </row>
    <row r="2075">
      <c r="E2075" s="189"/>
      <c r="F2075" s="189"/>
      <c r="R2075" s="189"/>
    </row>
    <row r="2076">
      <c r="E2076" s="189"/>
      <c r="F2076" s="189"/>
      <c r="R2076" s="189"/>
    </row>
    <row r="2077">
      <c r="E2077" s="189"/>
      <c r="F2077" s="189"/>
      <c r="R2077" s="189"/>
    </row>
    <row r="2078">
      <c r="E2078" s="189"/>
      <c r="F2078" s="189"/>
      <c r="R2078" s="189"/>
    </row>
    <row r="2079">
      <c r="E2079" s="189"/>
      <c r="F2079" s="189"/>
      <c r="R2079" s="189"/>
    </row>
    <row r="2080">
      <c r="E2080" s="189"/>
      <c r="F2080" s="189"/>
      <c r="R2080" s="189"/>
    </row>
    <row r="2081">
      <c r="E2081" s="189"/>
      <c r="F2081" s="189"/>
      <c r="R2081" s="189"/>
    </row>
    <row r="2082">
      <c r="E2082" s="189"/>
      <c r="F2082" s="189"/>
      <c r="R2082" s="189"/>
    </row>
    <row r="2083">
      <c r="E2083" s="189"/>
      <c r="F2083" s="189"/>
      <c r="R2083" s="189"/>
    </row>
    <row r="2084">
      <c r="E2084" s="189"/>
      <c r="F2084" s="189"/>
      <c r="R2084" s="189"/>
    </row>
    <row r="2085">
      <c r="E2085" s="189"/>
      <c r="F2085" s="189"/>
      <c r="R2085" s="189"/>
    </row>
    <row r="2086">
      <c r="E2086" s="189"/>
      <c r="F2086" s="189"/>
      <c r="R2086" s="189"/>
    </row>
    <row r="2087">
      <c r="E2087" s="189"/>
      <c r="F2087" s="189"/>
      <c r="R2087" s="189"/>
    </row>
    <row r="2088">
      <c r="E2088" s="189"/>
      <c r="F2088" s="189"/>
      <c r="R2088" s="189"/>
    </row>
    <row r="2089">
      <c r="E2089" s="189"/>
      <c r="F2089" s="189"/>
      <c r="R2089" s="189"/>
    </row>
    <row r="2090">
      <c r="E2090" s="189"/>
      <c r="F2090" s="189"/>
      <c r="R2090" s="189"/>
    </row>
    <row r="2091">
      <c r="E2091" s="189"/>
      <c r="F2091" s="189"/>
      <c r="R2091" s="189"/>
    </row>
    <row r="2092">
      <c r="E2092" s="189"/>
      <c r="F2092" s="189"/>
      <c r="R2092" s="189"/>
    </row>
    <row r="2093">
      <c r="E2093" s="189"/>
      <c r="F2093" s="189"/>
      <c r="R2093" s="189"/>
    </row>
    <row r="2094">
      <c r="E2094" s="189"/>
      <c r="F2094" s="189"/>
      <c r="R2094" s="189"/>
    </row>
    <row r="2095">
      <c r="E2095" s="189"/>
      <c r="F2095" s="189"/>
      <c r="R2095" s="189"/>
    </row>
    <row r="2096">
      <c r="E2096" s="189"/>
      <c r="F2096" s="189"/>
      <c r="R2096" s="189"/>
    </row>
    <row r="2097">
      <c r="E2097" s="189"/>
      <c r="F2097" s="189"/>
      <c r="R2097" s="189"/>
    </row>
    <row r="2098">
      <c r="E2098" s="189"/>
      <c r="F2098" s="189"/>
      <c r="R2098" s="189"/>
    </row>
    <row r="2099">
      <c r="E2099" s="189"/>
      <c r="F2099" s="189"/>
      <c r="R2099" s="189"/>
    </row>
    <row r="2100">
      <c r="E2100" s="189"/>
      <c r="F2100" s="189"/>
      <c r="R2100" s="189"/>
    </row>
    <row r="2101">
      <c r="E2101" s="189"/>
      <c r="F2101" s="189"/>
      <c r="R2101" s="189"/>
    </row>
    <row r="2102">
      <c r="E2102" s="189"/>
      <c r="F2102" s="189"/>
      <c r="R2102" s="189"/>
    </row>
    <row r="2103">
      <c r="E2103" s="189"/>
      <c r="F2103" s="189"/>
      <c r="R2103" s="189"/>
    </row>
    <row r="2104">
      <c r="E2104" s="189"/>
      <c r="F2104" s="189"/>
      <c r="R2104" s="189"/>
    </row>
    <row r="2105">
      <c r="E2105" s="189"/>
      <c r="F2105" s="189"/>
      <c r="R2105" s="189"/>
    </row>
    <row r="2106">
      <c r="E2106" s="189"/>
      <c r="F2106" s="189"/>
      <c r="R2106" s="189"/>
    </row>
    <row r="2107">
      <c r="E2107" s="189"/>
      <c r="F2107" s="189"/>
      <c r="R2107" s="189"/>
    </row>
    <row r="2108">
      <c r="E2108" s="189"/>
      <c r="F2108" s="189"/>
      <c r="R2108" s="189"/>
    </row>
    <row r="2109">
      <c r="E2109" s="189"/>
      <c r="F2109" s="189"/>
      <c r="R2109" s="189"/>
    </row>
    <row r="2110">
      <c r="E2110" s="189"/>
      <c r="F2110" s="189"/>
      <c r="R2110" s="189"/>
    </row>
    <row r="2111">
      <c r="E2111" s="189"/>
      <c r="F2111" s="189"/>
      <c r="R2111" s="189"/>
    </row>
    <row r="2112">
      <c r="E2112" s="189"/>
      <c r="F2112" s="189"/>
      <c r="R2112" s="189"/>
    </row>
    <row r="2113">
      <c r="E2113" s="189"/>
      <c r="F2113" s="189"/>
      <c r="R2113" s="189"/>
    </row>
    <row r="2114">
      <c r="E2114" s="189"/>
      <c r="F2114" s="189"/>
      <c r="R2114" s="189"/>
    </row>
    <row r="2115">
      <c r="E2115" s="189"/>
      <c r="F2115" s="189"/>
      <c r="R2115" s="189"/>
    </row>
    <row r="2116">
      <c r="E2116" s="189"/>
      <c r="F2116" s="189"/>
      <c r="R2116" s="189"/>
    </row>
    <row r="2117">
      <c r="E2117" s="189"/>
      <c r="F2117" s="189"/>
      <c r="R2117" s="189"/>
    </row>
    <row r="2118">
      <c r="E2118" s="189"/>
      <c r="F2118" s="189"/>
      <c r="R2118" s="189"/>
    </row>
    <row r="2119">
      <c r="E2119" s="189"/>
      <c r="F2119" s="189"/>
      <c r="R2119" s="189"/>
    </row>
    <row r="2120">
      <c r="E2120" s="189"/>
      <c r="F2120" s="189"/>
      <c r="R2120" s="189"/>
    </row>
    <row r="2121">
      <c r="E2121" s="189"/>
      <c r="F2121" s="189"/>
      <c r="R2121" s="189"/>
    </row>
    <row r="2122">
      <c r="E2122" s="189"/>
      <c r="F2122" s="189"/>
      <c r="R2122" s="189"/>
    </row>
    <row r="2123">
      <c r="E2123" s="189"/>
      <c r="F2123" s="189"/>
      <c r="R2123" s="189"/>
    </row>
    <row r="2124">
      <c r="E2124" s="189"/>
      <c r="F2124" s="189"/>
      <c r="R2124" s="189"/>
    </row>
    <row r="2125">
      <c r="E2125" s="189"/>
      <c r="F2125" s="189"/>
      <c r="R2125" s="189"/>
    </row>
    <row r="2126">
      <c r="E2126" s="189"/>
      <c r="F2126" s="189"/>
      <c r="R2126" s="189"/>
    </row>
    <row r="2127">
      <c r="E2127" s="189"/>
      <c r="F2127" s="189"/>
      <c r="R2127" s="189"/>
    </row>
    <row r="2128">
      <c r="E2128" s="189"/>
      <c r="F2128" s="189"/>
      <c r="R2128" s="189"/>
    </row>
    <row r="2129">
      <c r="E2129" s="189"/>
      <c r="F2129" s="189"/>
      <c r="R2129" s="189"/>
    </row>
    <row r="2130">
      <c r="E2130" s="189"/>
      <c r="F2130" s="189"/>
      <c r="R2130" s="189"/>
    </row>
    <row r="2131">
      <c r="E2131" s="189"/>
      <c r="F2131" s="189"/>
      <c r="R2131" s="189"/>
    </row>
    <row r="2132">
      <c r="E2132" s="189"/>
      <c r="F2132" s="189"/>
      <c r="R2132" s="189"/>
    </row>
    <row r="2133">
      <c r="E2133" s="189"/>
      <c r="F2133" s="189"/>
      <c r="R2133" s="189"/>
    </row>
    <row r="2134">
      <c r="E2134" s="189"/>
      <c r="F2134" s="189"/>
      <c r="R2134" s="189"/>
    </row>
    <row r="2135">
      <c r="E2135" s="189"/>
      <c r="F2135" s="189"/>
      <c r="R2135" s="189"/>
    </row>
    <row r="2136">
      <c r="E2136" s="189"/>
      <c r="F2136" s="189"/>
      <c r="R2136" s="189"/>
    </row>
    <row r="2137">
      <c r="E2137" s="189"/>
      <c r="F2137" s="189"/>
      <c r="R2137" s="189"/>
    </row>
    <row r="2138">
      <c r="E2138" s="189"/>
      <c r="F2138" s="189"/>
      <c r="R2138" s="189"/>
    </row>
    <row r="2139">
      <c r="E2139" s="189"/>
      <c r="F2139" s="189"/>
      <c r="R2139" s="189"/>
    </row>
    <row r="2140">
      <c r="E2140" s="189"/>
      <c r="F2140" s="189"/>
      <c r="R2140" s="189"/>
    </row>
    <row r="2141">
      <c r="E2141" s="189"/>
      <c r="F2141" s="189"/>
      <c r="R2141" s="189"/>
    </row>
    <row r="2142">
      <c r="E2142" s="189"/>
      <c r="F2142" s="189"/>
      <c r="R2142" s="189"/>
    </row>
    <row r="2143">
      <c r="E2143" s="189"/>
      <c r="F2143" s="189"/>
      <c r="R2143" s="189"/>
    </row>
    <row r="2144">
      <c r="E2144" s="189"/>
      <c r="F2144" s="189"/>
      <c r="R2144" s="189"/>
    </row>
    <row r="2145">
      <c r="E2145" s="189"/>
      <c r="F2145" s="189"/>
      <c r="R2145" s="189"/>
    </row>
    <row r="2146">
      <c r="E2146" s="189"/>
      <c r="F2146" s="189"/>
      <c r="R2146" s="189"/>
    </row>
    <row r="2147">
      <c r="E2147" s="189"/>
      <c r="F2147" s="189"/>
      <c r="R2147" s="189"/>
    </row>
    <row r="2148">
      <c r="E2148" s="189"/>
      <c r="F2148" s="189"/>
      <c r="R2148" s="189"/>
    </row>
    <row r="2149">
      <c r="E2149" s="189"/>
      <c r="F2149" s="189"/>
      <c r="R2149" s="189"/>
    </row>
    <row r="2150">
      <c r="E2150" s="189"/>
      <c r="F2150" s="189"/>
      <c r="R2150" s="189"/>
    </row>
    <row r="2151">
      <c r="E2151" s="189"/>
      <c r="F2151" s="189"/>
      <c r="R2151" s="189"/>
    </row>
    <row r="2152">
      <c r="E2152" s="189"/>
      <c r="F2152" s="189"/>
      <c r="R2152" s="189"/>
    </row>
    <row r="2153">
      <c r="E2153" s="189"/>
      <c r="F2153" s="189"/>
      <c r="R2153" s="189"/>
    </row>
    <row r="2154">
      <c r="E2154" s="189"/>
      <c r="F2154" s="189"/>
      <c r="R2154" s="189"/>
    </row>
    <row r="2155">
      <c r="E2155" s="189"/>
      <c r="F2155" s="189"/>
      <c r="R2155" s="189"/>
    </row>
    <row r="2156">
      <c r="E2156" s="189"/>
      <c r="F2156" s="189"/>
      <c r="R2156" s="189"/>
    </row>
    <row r="2157">
      <c r="E2157" s="189"/>
      <c r="F2157" s="189"/>
      <c r="R2157" s="189"/>
    </row>
    <row r="2158">
      <c r="E2158" s="189"/>
      <c r="F2158" s="189"/>
      <c r="R2158" s="189"/>
    </row>
    <row r="2159">
      <c r="E2159" s="189"/>
      <c r="F2159" s="189"/>
      <c r="R2159" s="189"/>
    </row>
    <row r="2160">
      <c r="E2160" s="189"/>
      <c r="F2160" s="189"/>
      <c r="R2160" s="189"/>
    </row>
    <row r="2161">
      <c r="E2161" s="189"/>
      <c r="F2161" s="189"/>
      <c r="R2161" s="189"/>
    </row>
    <row r="2162">
      <c r="E2162" s="189"/>
      <c r="F2162" s="189"/>
      <c r="R2162" s="189"/>
    </row>
    <row r="2163">
      <c r="E2163" s="189"/>
      <c r="F2163" s="189"/>
      <c r="R2163" s="189"/>
    </row>
    <row r="2164">
      <c r="E2164" s="189"/>
      <c r="F2164" s="189"/>
      <c r="R2164" s="189"/>
    </row>
    <row r="2165">
      <c r="E2165" s="189"/>
      <c r="F2165" s="189"/>
      <c r="R2165" s="189"/>
    </row>
    <row r="2166">
      <c r="E2166" s="189"/>
      <c r="F2166" s="189"/>
      <c r="R2166" s="189"/>
    </row>
    <row r="2167">
      <c r="E2167" s="189"/>
      <c r="F2167" s="189"/>
      <c r="R2167" s="189"/>
    </row>
    <row r="2168">
      <c r="E2168" s="189"/>
      <c r="F2168" s="189"/>
      <c r="R2168" s="189"/>
    </row>
    <row r="2169">
      <c r="E2169" s="189"/>
      <c r="F2169" s="189"/>
      <c r="R2169" s="189"/>
    </row>
    <row r="2170">
      <c r="E2170" s="189"/>
      <c r="F2170" s="189"/>
      <c r="R2170" s="189"/>
    </row>
    <row r="2171">
      <c r="E2171" s="189"/>
      <c r="F2171" s="189"/>
      <c r="R2171" s="189"/>
    </row>
    <row r="2172">
      <c r="E2172" s="189"/>
      <c r="F2172" s="189"/>
      <c r="R2172" s="189"/>
    </row>
    <row r="2173">
      <c r="E2173" s="189"/>
      <c r="F2173" s="189"/>
      <c r="R2173" s="189"/>
    </row>
    <row r="2174">
      <c r="E2174" s="189"/>
      <c r="F2174" s="189"/>
      <c r="R2174" s="189"/>
    </row>
    <row r="2175">
      <c r="E2175" s="189"/>
      <c r="F2175" s="189"/>
      <c r="R2175" s="189"/>
    </row>
    <row r="2176">
      <c r="E2176" s="189"/>
      <c r="F2176" s="189"/>
      <c r="R2176" s="189"/>
    </row>
    <row r="2177">
      <c r="E2177" s="189"/>
      <c r="F2177" s="189"/>
      <c r="R2177" s="189"/>
    </row>
    <row r="2178">
      <c r="E2178" s="189"/>
      <c r="F2178" s="189"/>
      <c r="R2178" s="189"/>
    </row>
    <row r="2179">
      <c r="E2179" s="189"/>
      <c r="F2179" s="189"/>
      <c r="R2179" s="189"/>
    </row>
    <row r="2180">
      <c r="E2180" s="189"/>
      <c r="F2180" s="189"/>
      <c r="R2180" s="189"/>
    </row>
    <row r="2181">
      <c r="E2181" s="189"/>
      <c r="F2181" s="189"/>
      <c r="R2181" s="189"/>
    </row>
    <row r="2182">
      <c r="E2182" s="189"/>
      <c r="F2182" s="189"/>
      <c r="R2182" s="189"/>
    </row>
    <row r="2183">
      <c r="E2183" s="189"/>
      <c r="F2183" s="189"/>
      <c r="R2183" s="189"/>
    </row>
    <row r="2184">
      <c r="E2184" s="189"/>
      <c r="F2184" s="189"/>
      <c r="R2184" s="189"/>
    </row>
    <row r="2185">
      <c r="E2185" s="189"/>
      <c r="F2185" s="189"/>
      <c r="R2185" s="189"/>
    </row>
    <row r="2186">
      <c r="E2186" s="189"/>
      <c r="F2186" s="189"/>
      <c r="R2186" s="189"/>
    </row>
    <row r="2187">
      <c r="E2187" s="189"/>
      <c r="F2187" s="189"/>
      <c r="R2187" s="189"/>
    </row>
    <row r="2188">
      <c r="E2188" s="189"/>
      <c r="F2188" s="189"/>
      <c r="R2188" s="189"/>
    </row>
    <row r="2189">
      <c r="E2189" s="189"/>
      <c r="F2189" s="189"/>
      <c r="R2189" s="189"/>
    </row>
    <row r="2190">
      <c r="E2190" s="189"/>
      <c r="F2190" s="189"/>
      <c r="R2190" s="189"/>
    </row>
    <row r="2191">
      <c r="E2191" s="189"/>
      <c r="F2191" s="189"/>
      <c r="R2191" s="189"/>
    </row>
    <row r="2192">
      <c r="E2192" s="189"/>
      <c r="F2192" s="189"/>
      <c r="R2192" s="189"/>
    </row>
    <row r="2193">
      <c r="E2193" s="189"/>
      <c r="F2193" s="189"/>
      <c r="R2193" s="189"/>
    </row>
    <row r="2194">
      <c r="E2194" s="189"/>
      <c r="F2194" s="189"/>
      <c r="R2194" s="189"/>
    </row>
    <row r="2195">
      <c r="E2195" s="189"/>
      <c r="F2195" s="189"/>
      <c r="R2195" s="189"/>
    </row>
    <row r="2196">
      <c r="E2196" s="189"/>
      <c r="F2196" s="189"/>
      <c r="R2196" s="189"/>
    </row>
    <row r="2197">
      <c r="E2197" s="189"/>
      <c r="F2197" s="189"/>
      <c r="R2197" s="189"/>
    </row>
    <row r="2198">
      <c r="E2198" s="189"/>
      <c r="F2198" s="189"/>
      <c r="R2198" s="189"/>
    </row>
    <row r="2199">
      <c r="E2199" s="189"/>
      <c r="F2199" s="189"/>
      <c r="R2199" s="189"/>
    </row>
    <row r="2200">
      <c r="E2200" s="189"/>
      <c r="F2200" s="189"/>
      <c r="R2200" s="189"/>
    </row>
    <row r="2201">
      <c r="E2201" s="189"/>
      <c r="F2201" s="189"/>
      <c r="R2201" s="189"/>
    </row>
    <row r="2202">
      <c r="E2202" s="189"/>
      <c r="F2202" s="189"/>
      <c r="R2202" s="189"/>
    </row>
    <row r="2203">
      <c r="E2203" s="189"/>
      <c r="F2203" s="189"/>
      <c r="R2203" s="189"/>
    </row>
    <row r="2204">
      <c r="E2204" s="189"/>
      <c r="F2204" s="189"/>
      <c r="R2204" s="189"/>
    </row>
    <row r="2205">
      <c r="E2205" s="189"/>
      <c r="F2205" s="189"/>
      <c r="R2205" s="189"/>
    </row>
    <row r="2206">
      <c r="E2206" s="189"/>
      <c r="F2206" s="189"/>
      <c r="R2206" s="189"/>
    </row>
    <row r="2207">
      <c r="E2207" s="189"/>
      <c r="F2207" s="189"/>
      <c r="R2207" s="189"/>
    </row>
    <row r="2208">
      <c r="E2208" s="189"/>
      <c r="F2208" s="189"/>
      <c r="R2208" s="189"/>
    </row>
    <row r="2209">
      <c r="E2209" s="189"/>
      <c r="F2209" s="189"/>
      <c r="R2209" s="189"/>
    </row>
    <row r="2210">
      <c r="E2210" s="189"/>
      <c r="F2210" s="189"/>
      <c r="R2210" s="189"/>
    </row>
    <row r="2211">
      <c r="E2211" s="189"/>
      <c r="F2211" s="189"/>
      <c r="R2211" s="189"/>
    </row>
    <row r="2212">
      <c r="E2212" s="189"/>
      <c r="F2212" s="189"/>
      <c r="R2212" s="189"/>
    </row>
    <row r="2213">
      <c r="E2213" s="189"/>
      <c r="F2213" s="189"/>
      <c r="R2213" s="189"/>
    </row>
    <row r="2214">
      <c r="E2214" s="189"/>
      <c r="F2214" s="189"/>
      <c r="R2214" s="189"/>
    </row>
    <row r="2215">
      <c r="E2215" s="189"/>
      <c r="F2215" s="189"/>
      <c r="R2215" s="189"/>
    </row>
    <row r="2216">
      <c r="E2216" s="189"/>
      <c r="F2216" s="189"/>
      <c r="R2216" s="189"/>
    </row>
    <row r="2217">
      <c r="E2217" s="189"/>
      <c r="F2217" s="189"/>
      <c r="R2217" s="189"/>
    </row>
    <row r="2218">
      <c r="E2218" s="189"/>
      <c r="F2218" s="189"/>
      <c r="R2218" s="189"/>
    </row>
    <row r="2219">
      <c r="E2219" s="189"/>
      <c r="F2219" s="189"/>
      <c r="R2219" s="189"/>
    </row>
    <row r="2220">
      <c r="E2220" s="189"/>
      <c r="F2220" s="189"/>
      <c r="R2220" s="189"/>
    </row>
    <row r="2221">
      <c r="E2221" s="189"/>
      <c r="F2221" s="189"/>
      <c r="R2221" s="189"/>
    </row>
    <row r="2222">
      <c r="E2222" s="189"/>
      <c r="F2222" s="189"/>
      <c r="R2222" s="189"/>
    </row>
    <row r="2223">
      <c r="E2223" s="189"/>
      <c r="F2223" s="189"/>
      <c r="R2223" s="189"/>
    </row>
    <row r="2224">
      <c r="E2224" s="189"/>
      <c r="F2224" s="189"/>
      <c r="R2224" s="189"/>
    </row>
    <row r="2225">
      <c r="E2225" s="189"/>
      <c r="F2225" s="189"/>
      <c r="R2225" s="189"/>
    </row>
    <row r="2226">
      <c r="E2226" s="189"/>
      <c r="F2226" s="189"/>
      <c r="R2226" s="189"/>
    </row>
    <row r="2227">
      <c r="E2227" s="189"/>
      <c r="F2227" s="189"/>
      <c r="R2227" s="189"/>
    </row>
    <row r="2228">
      <c r="E2228" s="189"/>
      <c r="F2228" s="189"/>
      <c r="R2228" s="189"/>
    </row>
    <row r="2229">
      <c r="E2229" s="189"/>
      <c r="F2229" s="189"/>
      <c r="R2229" s="189"/>
    </row>
    <row r="2230">
      <c r="E2230" s="189"/>
      <c r="F2230" s="189"/>
      <c r="R2230" s="189"/>
    </row>
    <row r="2231">
      <c r="E2231" s="189"/>
      <c r="F2231" s="189"/>
      <c r="R2231" s="189"/>
    </row>
    <row r="2232">
      <c r="E2232" s="189"/>
      <c r="F2232" s="189"/>
      <c r="R2232" s="189"/>
    </row>
    <row r="2233">
      <c r="E2233" s="189"/>
      <c r="F2233" s="189"/>
      <c r="R2233" s="189"/>
    </row>
    <row r="2234">
      <c r="E2234" s="189"/>
      <c r="F2234" s="189"/>
      <c r="R2234" s="189"/>
    </row>
    <row r="2235">
      <c r="E2235" s="189"/>
      <c r="F2235" s="189"/>
      <c r="R2235" s="189"/>
    </row>
    <row r="2236">
      <c r="E2236" s="189"/>
      <c r="F2236" s="189"/>
      <c r="R2236" s="189"/>
    </row>
    <row r="2237">
      <c r="E2237" s="189"/>
      <c r="F2237" s="189"/>
      <c r="R2237" s="189"/>
    </row>
    <row r="2238">
      <c r="E2238" s="189"/>
      <c r="F2238" s="189"/>
      <c r="R2238" s="189"/>
    </row>
    <row r="2239">
      <c r="E2239" s="189"/>
      <c r="F2239" s="189"/>
      <c r="R2239" s="189"/>
    </row>
    <row r="2240">
      <c r="E2240" s="189"/>
      <c r="F2240" s="189"/>
      <c r="R2240" s="189"/>
    </row>
    <row r="2241">
      <c r="E2241" s="189"/>
      <c r="F2241" s="189"/>
      <c r="R2241" s="189"/>
    </row>
    <row r="2242">
      <c r="E2242" s="189"/>
      <c r="F2242" s="189"/>
      <c r="R2242" s="189"/>
    </row>
    <row r="2243">
      <c r="E2243" s="189"/>
      <c r="F2243" s="189"/>
      <c r="R2243" s="189"/>
    </row>
    <row r="2244">
      <c r="E2244" s="189"/>
      <c r="F2244" s="189"/>
      <c r="R2244" s="189"/>
    </row>
    <row r="2245">
      <c r="E2245" s="189"/>
      <c r="F2245" s="189"/>
      <c r="R2245" s="189"/>
    </row>
    <row r="2246">
      <c r="E2246" s="189"/>
      <c r="F2246" s="189"/>
      <c r="R2246" s="189"/>
    </row>
    <row r="2247">
      <c r="E2247" s="189"/>
      <c r="F2247" s="189"/>
      <c r="R2247" s="189"/>
    </row>
    <row r="2248">
      <c r="E2248" s="189"/>
      <c r="F2248" s="189"/>
      <c r="R2248" s="189"/>
    </row>
    <row r="2249">
      <c r="E2249" s="189"/>
      <c r="F2249" s="189"/>
      <c r="R2249" s="189"/>
    </row>
    <row r="2250">
      <c r="E2250" s="189"/>
      <c r="F2250" s="189"/>
      <c r="R2250" s="189"/>
    </row>
    <row r="2251">
      <c r="E2251" s="189"/>
      <c r="F2251" s="189"/>
      <c r="R2251" s="189"/>
    </row>
    <row r="2252">
      <c r="E2252" s="189"/>
      <c r="F2252" s="189"/>
      <c r="R2252" s="189"/>
    </row>
    <row r="2253">
      <c r="E2253" s="189"/>
      <c r="F2253" s="189"/>
      <c r="R2253" s="189"/>
    </row>
    <row r="2254">
      <c r="E2254" s="189"/>
      <c r="F2254" s="189"/>
      <c r="R2254" s="189"/>
    </row>
    <row r="2255">
      <c r="E2255" s="189"/>
      <c r="F2255" s="189"/>
      <c r="R2255" s="189"/>
    </row>
    <row r="2256">
      <c r="E2256" s="189"/>
      <c r="F2256" s="189"/>
      <c r="R2256" s="189"/>
    </row>
    <row r="2257">
      <c r="E2257" s="189"/>
      <c r="F2257" s="189"/>
      <c r="R2257" s="189"/>
    </row>
    <row r="2258">
      <c r="E2258" s="189"/>
      <c r="F2258" s="189"/>
      <c r="R2258" s="189"/>
    </row>
    <row r="2259">
      <c r="E2259" s="189"/>
      <c r="F2259" s="189"/>
      <c r="R2259" s="189"/>
    </row>
    <row r="2260">
      <c r="E2260" s="189"/>
      <c r="F2260" s="189"/>
      <c r="R2260" s="189"/>
    </row>
    <row r="2261">
      <c r="E2261" s="189"/>
      <c r="F2261" s="189"/>
      <c r="R2261" s="189"/>
    </row>
    <row r="2262">
      <c r="E2262" s="189"/>
      <c r="F2262" s="189"/>
      <c r="R2262" s="189"/>
    </row>
    <row r="2263">
      <c r="E2263" s="189"/>
      <c r="F2263" s="189"/>
      <c r="R2263" s="189"/>
    </row>
    <row r="2264">
      <c r="E2264" s="189"/>
      <c r="F2264" s="189"/>
      <c r="R2264" s="189"/>
    </row>
    <row r="2265">
      <c r="E2265" s="189"/>
      <c r="F2265" s="189"/>
      <c r="R2265" s="189"/>
    </row>
    <row r="2266">
      <c r="E2266" s="189"/>
      <c r="F2266" s="189"/>
      <c r="R2266" s="189"/>
    </row>
    <row r="2267">
      <c r="E2267" s="189"/>
      <c r="F2267" s="189"/>
      <c r="R2267" s="189"/>
    </row>
    <row r="2268">
      <c r="E2268" s="189"/>
      <c r="F2268" s="189"/>
      <c r="R2268" s="189"/>
    </row>
    <row r="2269">
      <c r="E2269" s="189"/>
      <c r="F2269" s="189"/>
      <c r="R2269" s="189"/>
    </row>
    <row r="2270">
      <c r="E2270" s="189"/>
      <c r="F2270" s="189"/>
      <c r="R2270" s="189"/>
    </row>
    <row r="2271">
      <c r="E2271" s="189"/>
      <c r="F2271" s="189"/>
      <c r="R2271" s="189"/>
    </row>
    <row r="2272">
      <c r="E2272" s="189"/>
      <c r="F2272" s="189"/>
      <c r="R2272" s="189"/>
    </row>
    <row r="2273">
      <c r="E2273" s="189"/>
      <c r="F2273" s="189"/>
      <c r="R2273" s="189"/>
    </row>
    <row r="2274">
      <c r="E2274" s="189"/>
      <c r="F2274" s="189"/>
      <c r="R2274" s="189"/>
    </row>
    <row r="2275">
      <c r="E2275" s="189"/>
      <c r="F2275" s="189"/>
      <c r="R2275" s="189"/>
    </row>
    <row r="2276">
      <c r="E2276" s="189"/>
      <c r="F2276" s="189"/>
      <c r="R2276" s="189"/>
    </row>
    <row r="2277">
      <c r="E2277" s="189"/>
      <c r="F2277" s="189"/>
      <c r="R2277" s="189"/>
    </row>
    <row r="2278">
      <c r="E2278" s="189"/>
      <c r="F2278" s="189"/>
      <c r="R2278" s="189"/>
    </row>
    <row r="2279">
      <c r="E2279" s="189"/>
      <c r="F2279" s="189"/>
      <c r="R2279" s="189"/>
    </row>
    <row r="2280">
      <c r="E2280" s="189"/>
      <c r="F2280" s="189"/>
      <c r="R2280" s="189"/>
    </row>
    <row r="2281">
      <c r="E2281" s="189"/>
      <c r="F2281" s="189"/>
      <c r="R2281" s="189"/>
    </row>
    <row r="2282">
      <c r="E2282" s="189"/>
      <c r="F2282" s="189"/>
      <c r="R2282" s="189"/>
    </row>
    <row r="2283">
      <c r="E2283" s="189"/>
      <c r="F2283" s="189"/>
      <c r="R2283" s="189"/>
    </row>
    <row r="2284">
      <c r="E2284" s="189"/>
      <c r="F2284" s="189"/>
      <c r="R2284" s="189"/>
    </row>
    <row r="2285">
      <c r="E2285" s="189"/>
      <c r="F2285" s="189"/>
      <c r="R2285" s="189"/>
    </row>
    <row r="2286">
      <c r="E2286" s="189"/>
      <c r="F2286" s="189"/>
      <c r="R2286" s="189"/>
    </row>
    <row r="2287">
      <c r="E2287" s="189"/>
      <c r="F2287" s="189"/>
      <c r="R2287" s="189"/>
    </row>
    <row r="2288">
      <c r="E2288" s="189"/>
      <c r="F2288" s="189"/>
      <c r="R2288" s="189"/>
    </row>
    <row r="2289">
      <c r="E2289" s="189"/>
      <c r="F2289" s="189"/>
      <c r="R2289" s="189"/>
    </row>
    <row r="2290">
      <c r="E2290" s="189"/>
      <c r="F2290" s="189"/>
      <c r="R2290" s="189"/>
    </row>
    <row r="2291">
      <c r="E2291" s="189"/>
      <c r="F2291" s="189"/>
      <c r="R2291" s="189"/>
    </row>
    <row r="2292">
      <c r="E2292" s="189"/>
      <c r="F2292" s="189"/>
      <c r="R2292" s="189"/>
    </row>
    <row r="2293">
      <c r="E2293" s="189"/>
      <c r="F2293" s="189"/>
      <c r="R2293" s="189"/>
    </row>
    <row r="2294">
      <c r="E2294" s="189"/>
      <c r="F2294" s="189"/>
      <c r="R2294" s="189"/>
    </row>
    <row r="2295">
      <c r="E2295" s="189"/>
      <c r="F2295" s="189"/>
      <c r="R2295" s="189"/>
    </row>
    <row r="2296">
      <c r="E2296" s="189"/>
      <c r="F2296" s="189"/>
      <c r="R2296" s="189"/>
    </row>
    <row r="2297">
      <c r="E2297" s="189"/>
      <c r="F2297" s="189"/>
      <c r="R2297" s="189"/>
    </row>
    <row r="2298">
      <c r="E2298" s="189"/>
      <c r="F2298" s="189"/>
      <c r="R2298" s="189"/>
    </row>
    <row r="2299">
      <c r="E2299" s="189"/>
      <c r="F2299" s="189"/>
      <c r="R2299" s="189"/>
    </row>
    <row r="2300">
      <c r="E2300" s="189"/>
      <c r="F2300" s="189"/>
      <c r="R2300" s="189"/>
    </row>
    <row r="2301">
      <c r="E2301" s="189"/>
      <c r="F2301" s="189"/>
      <c r="R2301" s="189"/>
    </row>
    <row r="2302">
      <c r="E2302" s="189"/>
      <c r="F2302" s="189"/>
      <c r="R2302" s="189"/>
    </row>
    <row r="2303">
      <c r="E2303" s="189"/>
      <c r="F2303" s="189"/>
      <c r="R2303" s="189"/>
    </row>
    <row r="2304">
      <c r="E2304" s="189"/>
      <c r="F2304" s="189"/>
      <c r="R2304" s="189"/>
    </row>
    <row r="2305">
      <c r="E2305" s="189"/>
      <c r="F2305" s="189"/>
      <c r="R2305" s="189"/>
    </row>
    <row r="2306">
      <c r="E2306" s="189"/>
      <c r="F2306" s="189"/>
      <c r="R2306" s="189"/>
    </row>
    <row r="2307">
      <c r="E2307" s="189"/>
      <c r="F2307" s="189"/>
      <c r="R2307" s="189"/>
    </row>
    <row r="2308">
      <c r="E2308" s="189"/>
      <c r="F2308" s="189"/>
      <c r="R2308" s="189"/>
    </row>
    <row r="2309">
      <c r="E2309" s="189"/>
      <c r="F2309" s="189"/>
      <c r="R2309" s="189"/>
    </row>
    <row r="2310">
      <c r="E2310" s="189"/>
      <c r="F2310" s="189"/>
      <c r="R2310" s="189"/>
    </row>
    <row r="2311">
      <c r="E2311" s="189"/>
      <c r="F2311" s="189"/>
      <c r="R2311" s="189"/>
    </row>
    <row r="2312">
      <c r="E2312" s="189"/>
      <c r="F2312" s="189"/>
      <c r="R2312" s="189"/>
    </row>
    <row r="2313">
      <c r="E2313" s="189"/>
      <c r="F2313" s="189"/>
      <c r="R2313" s="189"/>
    </row>
    <row r="2314">
      <c r="E2314" s="189"/>
      <c r="F2314" s="189"/>
      <c r="R2314" s="189"/>
    </row>
    <row r="2315">
      <c r="E2315" s="189"/>
      <c r="F2315" s="189"/>
      <c r="R2315" s="189"/>
    </row>
    <row r="2316">
      <c r="E2316" s="189"/>
      <c r="F2316" s="189"/>
      <c r="R2316" s="189"/>
    </row>
    <row r="2317">
      <c r="E2317" s="189"/>
      <c r="F2317" s="189"/>
      <c r="R2317" s="189"/>
    </row>
    <row r="2318">
      <c r="E2318" s="189"/>
      <c r="F2318" s="189"/>
      <c r="R2318" s="189"/>
    </row>
    <row r="2319">
      <c r="E2319" s="189"/>
      <c r="F2319" s="189"/>
      <c r="R2319" s="189"/>
    </row>
    <row r="2320">
      <c r="E2320" s="189"/>
      <c r="F2320" s="189"/>
      <c r="R2320" s="189"/>
    </row>
    <row r="2321">
      <c r="E2321" s="189"/>
      <c r="F2321" s="189"/>
      <c r="R2321" s="189"/>
    </row>
    <row r="2322">
      <c r="E2322" s="189"/>
      <c r="F2322" s="189"/>
      <c r="R2322" s="189"/>
    </row>
    <row r="2323">
      <c r="E2323" s="189"/>
      <c r="F2323" s="189"/>
      <c r="R2323" s="189"/>
    </row>
    <row r="2324">
      <c r="E2324" s="189"/>
      <c r="F2324" s="189"/>
      <c r="R2324" s="189"/>
    </row>
    <row r="2325">
      <c r="E2325" s="189"/>
      <c r="F2325" s="189"/>
      <c r="R2325" s="189"/>
    </row>
    <row r="2326">
      <c r="E2326" s="189"/>
      <c r="F2326" s="189"/>
      <c r="R2326" s="189"/>
    </row>
    <row r="2327">
      <c r="E2327" s="189"/>
      <c r="F2327" s="189"/>
      <c r="R2327" s="189"/>
    </row>
  </sheetData>
  <mergeCells count="3">
    <mergeCell ref="B5:D5"/>
    <mergeCell ref="J5:L5"/>
    <mergeCell ref="V5:Y5"/>
  </mergeCells>
  <dataValidations>
    <dataValidation type="list" allowBlank="1" showErrorMessage="1" sqref="A5">
      <formula1>'resp INVENTARIO'!$B$5:$B2327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13"/>
    <col customWidth="1" min="3" max="3" width="29.5"/>
    <col customWidth="1" min="4" max="4" width="19.25"/>
    <col customWidth="1" min="5" max="5" width="15.5"/>
    <col customWidth="1" min="6" max="6" width="24.25"/>
  </cols>
  <sheetData>
    <row r="1" ht="22.5" customHeight="1">
      <c r="A1" s="380" t="s">
        <v>6</v>
      </c>
      <c r="B1" s="381" t="s">
        <v>8</v>
      </c>
      <c r="C1" s="382" t="s">
        <v>923</v>
      </c>
      <c r="D1" s="382" t="s">
        <v>924</v>
      </c>
      <c r="E1" s="382" t="s">
        <v>190</v>
      </c>
      <c r="F1" s="383" t="s">
        <v>925</v>
      </c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</row>
    <row r="2" ht="22.5" customHeight="1">
      <c r="A2" s="385"/>
      <c r="B2" s="386" t="s">
        <v>926</v>
      </c>
      <c r="C2" s="387">
        <v>12.0</v>
      </c>
      <c r="D2" s="387">
        <v>8.0</v>
      </c>
      <c r="E2" s="387">
        <v>1.0</v>
      </c>
      <c r="F2" s="388">
        <f t="shared" ref="F2:F1015" si="1">D2*E2</f>
        <v>8</v>
      </c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</row>
    <row r="3" ht="22.5" customHeight="1">
      <c r="A3" s="389"/>
      <c r="B3" s="390" t="s">
        <v>927</v>
      </c>
      <c r="C3" s="391">
        <v>12.0</v>
      </c>
      <c r="D3" s="391">
        <v>11.3</v>
      </c>
      <c r="E3" s="391">
        <v>1.0</v>
      </c>
      <c r="F3" s="392">
        <f t="shared" si="1"/>
        <v>11.3</v>
      </c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</row>
    <row r="4" ht="22.5" customHeight="1">
      <c r="A4" s="385"/>
      <c r="B4" s="386" t="s">
        <v>928</v>
      </c>
      <c r="C4" s="387">
        <v>24.0</v>
      </c>
      <c r="D4" s="387">
        <v>11.5</v>
      </c>
      <c r="E4" s="387">
        <v>1.0</v>
      </c>
      <c r="F4" s="388">
        <f t="shared" si="1"/>
        <v>11.5</v>
      </c>
      <c r="G4" s="384"/>
      <c r="H4" s="384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</row>
    <row r="5" ht="22.5" customHeight="1">
      <c r="A5" s="389"/>
      <c r="B5" s="390" t="s">
        <v>929</v>
      </c>
      <c r="C5" s="391">
        <v>24.0</v>
      </c>
      <c r="D5" s="391">
        <v>5.4</v>
      </c>
      <c r="E5" s="391">
        <v>1.0</v>
      </c>
      <c r="F5" s="392">
        <f t="shared" si="1"/>
        <v>5.4</v>
      </c>
      <c r="G5" s="384"/>
      <c r="H5" s="384"/>
      <c r="I5" s="384"/>
      <c r="J5" s="384"/>
      <c r="K5" s="384"/>
      <c r="L5" s="384"/>
      <c r="M5" s="384"/>
      <c r="N5" s="384"/>
      <c r="O5" s="384"/>
      <c r="P5" s="384"/>
      <c r="Q5" s="384"/>
      <c r="R5" s="384"/>
      <c r="S5" s="384"/>
      <c r="T5" s="384"/>
      <c r="U5" s="384"/>
      <c r="V5" s="384"/>
      <c r="W5" s="384"/>
      <c r="X5" s="384"/>
      <c r="Y5" s="384"/>
      <c r="Z5" s="384"/>
    </row>
    <row r="6" ht="22.5" customHeight="1">
      <c r="A6" s="385"/>
      <c r="B6" s="386" t="s">
        <v>930</v>
      </c>
      <c r="C6" s="387">
        <v>24.0</v>
      </c>
      <c r="D6" s="387">
        <v>0.1</v>
      </c>
      <c r="E6" s="387">
        <v>1.0</v>
      </c>
      <c r="F6" s="388">
        <f t="shared" si="1"/>
        <v>0.1</v>
      </c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384"/>
      <c r="R6" s="384"/>
      <c r="S6" s="384"/>
      <c r="T6" s="384"/>
      <c r="U6" s="384"/>
      <c r="V6" s="384"/>
      <c r="W6" s="384"/>
      <c r="X6" s="384"/>
      <c r="Y6" s="384"/>
      <c r="Z6" s="384"/>
    </row>
    <row r="7" ht="22.5" customHeight="1">
      <c r="A7" s="389"/>
      <c r="B7" s="390" t="s">
        <v>931</v>
      </c>
      <c r="C7" s="391">
        <v>12.0</v>
      </c>
      <c r="D7" s="391">
        <v>18.5</v>
      </c>
      <c r="E7" s="391">
        <v>1.0</v>
      </c>
      <c r="F7" s="392">
        <f t="shared" si="1"/>
        <v>18.5</v>
      </c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</row>
    <row r="8" ht="22.5" customHeight="1">
      <c r="A8" s="385"/>
      <c r="B8" s="386" t="s">
        <v>932</v>
      </c>
      <c r="C8" s="387">
        <v>24.0</v>
      </c>
      <c r="D8" s="387">
        <v>9.2</v>
      </c>
      <c r="E8" s="387">
        <v>1.0</v>
      </c>
      <c r="F8" s="388">
        <f t="shared" si="1"/>
        <v>9.2</v>
      </c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</row>
    <row r="9" ht="22.5" customHeight="1">
      <c r="A9" s="389"/>
      <c r="B9" s="390" t="s">
        <v>933</v>
      </c>
      <c r="C9" s="391">
        <v>24.0</v>
      </c>
      <c r="D9" s="391">
        <v>21.7</v>
      </c>
      <c r="E9" s="391">
        <v>1.0</v>
      </c>
      <c r="F9" s="392">
        <f t="shared" si="1"/>
        <v>21.7</v>
      </c>
      <c r="G9" s="384"/>
      <c r="H9" s="384"/>
      <c r="I9" s="384"/>
      <c r="J9" s="384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  <c r="W9" s="384"/>
      <c r="X9" s="384"/>
      <c r="Y9" s="384"/>
      <c r="Z9" s="384"/>
    </row>
    <row r="10" ht="22.5" customHeight="1">
      <c r="A10" s="385"/>
      <c r="B10" s="386" t="s">
        <v>934</v>
      </c>
      <c r="C10" s="387">
        <v>12.0</v>
      </c>
      <c r="D10" s="387">
        <v>2.6</v>
      </c>
      <c r="E10" s="387">
        <v>1.0</v>
      </c>
      <c r="F10" s="388">
        <f t="shared" si="1"/>
        <v>2.6</v>
      </c>
      <c r="G10" s="384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4"/>
      <c r="Z10" s="384"/>
    </row>
    <row r="11" ht="22.5" customHeight="1">
      <c r="A11" s="389"/>
      <c r="B11" s="390" t="s">
        <v>935</v>
      </c>
      <c r="C11" s="391">
        <v>12.0</v>
      </c>
      <c r="D11" s="391">
        <v>2.6</v>
      </c>
      <c r="E11" s="391">
        <v>1.0</v>
      </c>
      <c r="F11" s="392">
        <f t="shared" si="1"/>
        <v>2.6</v>
      </c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384"/>
    </row>
    <row r="12" ht="22.5" customHeight="1">
      <c r="A12" s="385"/>
      <c r="B12" s="386" t="s">
        <v>936</v>
      </c>
      <c r="C12" s="387">
        <v>48.0</v>
      </c>
      <c r="D12" s="387">
        <v>8.8</v>
      </c>
      <c r="E12" s="387">
        <v>1.0</v>
      </c>
      <c r="F12" s="388">
        <f t="shared" si="1"/>
        <v>8.8</v>
      </c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</row>
    <row r="13" ht="22.5" customHeight="1">
      <c r="A13" s="389"/>
      <c r="B13" s="390" t="s">
        <v>350</v>
      </c>
      <c r="C13" s="391">
        <v>12.0</v>
      </c>
      <c r="D13" s="391">
        <v>4.8</v>
      </c>
      <c r="E13" s="391">
        <v>1.0</v>
      </c>
      <c r="F13" s="392">
        <f t="shared" si="1"/>
        <v>4.8</v>
      </c>
      <c r="G13" s="384"/>
      <c r="H13" s="384"/>
      <c r="I13" s="384"/>
      <c r="J13" s="384"/>
      <c r="K13" s="384"/>
      <c r="L13" s="384"/>
      <c r="M13" s="384"/>
      <c r="N13" s="384"/>
      <c r="O13" s="384"/>
      <c r="P13" s="384"/>
      <c r="Q13" s="384"/>
      <c r="R13" s="384"/>
      <c r="S13" s="384"/>
      <c r="T13" s="384"/>
      <c r="U13" s="384"/>
      <c r="V13" s="384"/>
      <c r="W13" s="384"/>
      <c r="X13" s="384"/>
      <c r="Y13" s="384"/>
      <c r="Z13" s="384"/>
    </row>
    <row r="14" ht="22.5" customHeight="1">
      <c r="A14" s="385"/>
      <c r="B14" s="386" t="s">
        <v>937</v>
      </c>
      <c r="C14" s="387">
        <v>20.0</v>
      </c>
      <c r="D14" s="387">
        <v>20.0</v>
      </c>
      <c r="E14" s="387">
        <v>1.0</v>
      </c>
      <c r="F14" s="388">
        <f t="shared" si="1"/>
        <v>20</v>
      </c>
      <c r="G14" s="384"/>
      <c r="H14" s="384"/>
      <c r="I14" s="384"/>
      <c r="J14" s="384"/>
      <c r="K14" s="384"/>
      <c r="L14" s="384"/>
      <c r="M14" s="384"/>
      <c r="N14" s="384"/>
      <c r="O14" s="384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</row>
    <row r="15" ht="22.5" customHeight="1">
      <c r="A15" s="389"/>
      <c r="B15" s="390" t="s">
        <v>938</v>
      </c>
      <c r="C15" s="391">
        <v>1000.0</v>
      </c>
      <c r="D15" s="391">
        <v>0.8</v>
      </c>
      <c r="E15" s="391">
        <v>1.0</v>
      </c>
      <c r="F15" s="392">
        <f t="shared" si="1"/>
        <v>0.8</v>
      </c>
      <c r="G15" s="384"/>
      <c r="H15" s="384"/>
      <c r="I15" s="384"/>
      <c r="J15" s="384"/>
      <c r="K15" s="384"/>
      <c r="L15" s="384"/>
      <c r="M15" s="384"/>
      <c r="N15" s="384"/>
      <c r="O15" s="384"/>
      <c r="P15" s="384"/>
      <c r="Q15" s="384"/>
      <c r="R15" s="384"/>
      <c r="S15" s="384"/>
      <c r="T15" s="384"/>
      <c r="U15" s="384"/>
      <c r="V15" s="384"/>
      <c r="W15" s="384"/>
      <c r="X15" s="384"/>
      <c r="Y15" s="384"/>
      <c r="Z15" s="384"/>
    </row>
    <row r="16" ht="22.5" customHeight="1">
      <c r="A16" s="385"/>
      <c r="B16" s="386" t="s">
        <v>399</v>
      </c>
      <c r="C16" s="387">
        <v>1000.0</v>
      </c>
      <c r="D16" s="387">
        <v>2.2</v>
      </c>
      <c r="E16" s="387">
        <v>1.0</v>
      </c>
      <c r="F16" s="388">
        <f t="shared" si="1"/>
        <v>2.2</v>
      </c>
      <c r="G16" s="384"/>
      <c r="H16" s="384"/>
      <c r="I16" s="384"/>
      <c r="J16" s="384"/>
      <c r="K16" s="384"/>
      <c r="L16" s="384"/>
      <c r="M16" s="384"/>
      <c r="N16" s="384"/>
      <c r="O16" s="384"/>
      <c r="P16" s="384"/>
      <c r="Q16" s="384"/>
      <c r="R16" s="384"/>
      <c r="S16" s="384"/>
      <c r="T16" s="384"/>
      <c r="U16" s="384"/>
      <c r="V16" s="384"/>
      <c r="W16" s="384"/>
      <c r="X16" s="384"/>
      <c r="Y16" s="384"/>
      <c r="Z16" s="384"/>
    </row>
    <row r="17" ht="22.5" customHeight="1">
      <c r="A17" s="389"/>
      <c r="B17" s="390" t="s">
        <v>939</v>
      </c>
      <c r="C17" s="391">
        <v>1000.0</v>
      </c>
      <c r="D17" s="391">
        <v>3.3</v>
      </c>
      <c r="E17" s="391">
        <v>1.0</v>
      </c>
      <c r="F17" s="392">
        <f t="shared" si="1"/>
        <v>3.3</v>
      </c>
      <c r="G17" s="384"/>
      <c r="H17" s="384"/>
      <c r="I17" s="384"/>
      <c r="J17" s="384"/>
      <c r="K17" s="384"/>
      <c r="L17" s="384"/>
      <c r="M17" s="384"/>
      <c r="N17" s="384"/>
      <c r="O17" s="384"/>
      <c r="P17" s="384"/>
      <c r="Q17" s="384"/>
      <c r="R17" s="384"/>
      <c r="S17" s="384"/>
      <c r="T17" s="384"/>
      <c r="U17" s="384"/>
      <c r="V17" s="384"/>
      <c r="W17" s="384"/>
      <c r="X17" s="384"/>
      <c r="Y17" s="384"/>
      <c r="Z17" s="384"/>
    </row>
    <row r="18" ht="22.5" customHeight="1">
      <c r="A18" s="385"/>
      <c r="B18" s="386" t="s">
        <v>901</v>
      </c>
      <c r="C18" s="387">
        <v>12.0</v>
      </c>
      <c r="D18" s="387">
        <v>0.4</v>
      </c>
      <c r="E18" s="387">
        <v>1.0</v>
      </c>
      <c r="F18" s="388">
        <f t="shared" si="1"/>
        <v>0.4</v>
      </c>
      <c r="G18" s="384"/>
      <c r="H18" s="384"/>
      <c r="I18" s="384"/>
      <c r="J18" s="384"/>
      <c r="K18" s="384"/>
      <c r="L18" s="384"/>
      <c r="M18" s="384"/>
      <c r="N18" s="384"/>
      <c r="O18" s="384"/>
      <c r="P18" s="384"/>
      <c r="Q18" s="384"/>
      <c r="R18" s="384"/>
      <c r="S18" s="384"/>
      <c r="T18" s="384"/>
      <c r="U18" s="384"/>
      <c r="V18" s="384"/>
      <c r="W18" s="384"/>
      <c r="X18" s="384"/>
      <c r="Y18" s="384"/>
      <c r="Z18" s="384"/>
    </row>
    <row r="19" ht="22.5" customHeight="1">
      <c r="A19" s="389"/>
      <c r="B19" s="390" t="s">
        <v>940</v>
      </c>
      <c r="C19" s="391">
        <v>50.0</v>
      </c>
      <c r="D19" s="391">
        <v>5.1</v>
      </c>
      <c r="E19" s="391">
        <v>1.0</v>
      </c>
      <c r="F19" s="392">
        <f t="shared" si="1"/>
        <v>5.1</v>
      </c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</row>
    <row r="20" ht="22.5" customHeight="1">
      <c r="A20" s="385"/>
      <c r="B20" s="386" t="s">
        <v>254</v>
      </c>
      <c r="C20" s="387">
        <v>24.0</v>
      </c>
      <c r="D20" s="387">
        <v>4.8</v>
      </c>
      <c r="E20" s="387">
        <v>1.0</v>
      </c>
      <c r="F20" s="388">
        <f t="shared" si="1"/>
        <v>4.8</v>
      </c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</row>
    <row r="21" ht="22.5" customHeight="1">
      <c r="A21" s="389"/>
      <c r="B21" s="390" t="s">
        <v>941</v>
      </c>
      <c r="C21" s="391">
        <v>15.0</v>
      </c>
      <c r="D21" s="391">
        <v>3.1</v>
      </c>
      <c r="E21" s="391">
        <v>1.0</v>
      </c>
      <c r="F21" s="392">
        <f t="shared" si="1"/>
        <v>3.1</v>
      </c>
      <c r="G21" s="384"/>
      <c r="H21" s="384"/>
      <c r="I21" s="384"/>
      <c r="J21" s="384"/>
      <c r="K21" s="384"/>
      <c r="L21" s="384"/>
      <c r="M21" s="384"/>
      <c r="N21" s="384"/>
      <c r="O21" s="384"/>
      <c r="P21" s="384"/>
      <c r="Q21" s="384"/>
      <c r="R21" s="384"/>
      <c r="S21" s="384"/>
      <c r="T21" s="384"/>
      <c r="U21" s="384"/>
      <c r="V21" s="384"/>
      <c r="W21" s="384"/>
      <c r="X21" s="384"/>
      <c r="Y21" s="384"/>
      <c r="Z21" s="384"/>
    </row>
    <row r="22" ht="22.5" customHeight="1">
      <c r="A22" s="385"/>
      <c r="B22" s="386" t="s">
        <v>942</v>
      </c>
      <c r="C22" s="387">
        <v>100.0</v>
      </c>
      <c r="D22" s="387">
        <v>0.4</v>
      </c>
      <c r="E22" s="387">
        <v>1.0</v>
      </c>
      <c r="F22" s="388">
        <f t="shared" si="1"/>
        <v>0.4</v>
      </c>
      <c r="G22" s="384"/>
      <c r="H22" s="384"/>
      <c r="I22" s="384"/>
      <c r="J22" s="384"/>
      <c r="K22" s="384"/>
      <c r="L22" s="384"/>
      <c r="M22" s="384"/>
      <c r="N22" s="384"/>
      <c r="O22" s="384"/>
      <c r="P22" s="384"/>
      <c r="Q22" s="384"/>
      <c r="R22" s="384"/>
      <c r="S22" s="384"/>
      <c r="T22" s="384"/>
      <c r="U22" s="384"/>
      <c r="V22" s="384"/>
      <c r="W22" s="384"/>
      <c r="X22" s="384"/>
      <c r="Y22" s="384"/>
      <c r="Z22" s="384"/>
    </row>
    <row r="23" ht="22.5" customHeight="1">
      <c r="A23" s="389"/>
      <c r="B23" s="390" t="s">
        <v>943</v>
      </c>
      <c r="C23" s="391">
        <v>100.0</v>
      </c>
      <c r="D23" s="391">
        <v>0.4</v>
      </c>
      <c r="E23" s="391">
        <v>1.0</v>
      </c>
      <c r="F23" s="392">
        <f t="shared" si="1"/>
        <v>0.4</v>
      </c>
      <c r="G23" s="384"/>
      <c r="H23" s="384"/>
      <c r="I23" s="384"/>
      <c r="J23" s="384"/>
      <c r="K23" s="384"/>
      <c r="L23" s="384"/>
      <c r="M23" s="384"/>
      <c r="N23" s="384"/>
      <c r="O23" s="384"/>
      <c r="P23" s="384"/>
      <c r="Q23" s="384"/>
      <c r="R23" s="384"/>
      <c r="S23" s="384"/>
      <c r="T23" s="384"/>
      <c r="U23" s="384"/>
      <c r="V23" s="384"/>
      <c r="W23" s="384"/>
      <c r="X23" s="384"/>
      <c r="Y23" s="384"/>
      <c r="Z23" s="384"/>
    </row>
    <row r="24" ht="22.5" customHeight="1">
      <c r="A24" s="385"/>
      <c r="B24" s="386" t="s">
        <v>944</v>
      </c>
      <c r="C24" s="387">
        <v>14.0</v>
      </c>
      <c r="D24" s="387">
        <v>0.3</v>
      </c>
      <c r="E24" s="387">
        <v>1.0</v>
      </c>
      <c r="F24" s="388">
        <f t="shared" si="1"/>
        <v>0.3</v>
      </c>
      <c r="G24" s="384"/>
      <c r="H24" s="384"/>
      <c r="I24" s="384"/>
      <c r="J24" s="384"/>
      <c r="K24" s="384"/>
      <c r="L24" s="384"/>
      <c r="M24" s="384"/>
      <c r="N24" s="384"/>
      <c r="O24" s="384"/>
      <c r="P24" s="384"/>
      <c r="Q24" s="384"/>
      <c r="R24" s="384"/>
      <c r="S24" s="384"/>
      <c r="T24" s="384"/>
      <c r="U24" s="384"/>
      <c r="V24" s="384"/>
      <c r="W24" s="384"/>
      <c r="X24" s="384"/>
      <c r="Y24" s="384"/>
      <c r="Z24" s="384"/>
    </row>
    <row r="25" ht="22.5" customHeight="1">
      <c r="A25" s="389"/>
      <c r="B25" s="390" t="s">
        <v>945</v>
      </c>
      <c r="C25" s="391">
        <v>12.0</v>
      </c>
      <c r="D25" s="391">
        <v>4.3</v>
      </c>
      <c r="E25" s="391">
        <v>1.0</v>
      </c>
      <c r="F25" s="392">
        <f t="shared" si="1"/>
        <v>4.3</v>
      </c>
      <c r="G25" s="384"/>
      <c r="H25" s="384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</row>
    <row r="26" ht="22.5" customHeight="1">
      <c r="A26" s="385"/>
      <c r="B26" s="386" t="s">
        <v>946</v>
      </c>
      <c r="C26" s="387">
        <v>12.0</v>
      </c>
      <c r="D26" s="387">
        <v>0.6</v>
      </c>
      <c r="E26" s="387">
        <v>1.0</v>
      </c>
      <c r="F26" s="388">
        <f t="shared" si="1"/>
        <v>0.6</v>
      </c>
      <c r="G26" s="384"/>
      <c r="H26" s="384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</row>
    <row r="27" ht="22.5" customHeight="1">
      <c r="A27" s="389"/>
      <c r="B27" s="390" t="s">
        <v>947</v>
      </c>
      <c r="C27" s="391">
        <v>6.0</v>
      </c>
      <c r="D27" s="391">
        <v>12.3</v>
      </c>
      <c r="E27" s="391">
        <v>1.0</v>
      </c>
      <c r="F27" s="392">
        <f t="shared" si="1"/>
        <v>12.3</v>
      </c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</row>
    <row r="28" ht="22.5" customHeight="1">
      <c r="A28" s="385"/>
      <c r="B28" s="386" t="s">
        <v>948</v>
      </c>
      <c r="C28" s="387">
        <v>200.0</v>
      </c>
      <c r="D28" s="387">
        <v>0.2</v>
      </c>
      <c r="E28" s="387">
        <v>1.0</v>
      </c>
      <c r="F28" s="388">
        <f t="shared" si="1"/>
        <v>0.2</v>
      </c>
      <c r="G28" s="384"/>
      <c r="H28" s="384"/>
      <c r="I28" s="384"/>
      <c r="J28" s="384"/>
      <c r="K28" s="384"/>
      <c r="L28" s="384"/>
      <c r="M28" s="384"/>
      <c r="N28" s="384"/>
      <c r="O28" s="384"/>
      <c r="P28" s="384"/>
      <c r="Q28" s="384"/>
      <c r="R28" s="384"/>
      <c r="S28" s="384"/>
      <c r="T28" s="384"/>
      <c r="U28" s="384"/>
      <c r="V28" s="384"/>
      <c r="W28" s="384"/>
      <c r="X28" s="384"/>
      <c r="Y28" s="384"/>
      <c r="Z28" s="384"/>
    </row>
    <row r="29" ht="22.5" customHeight="1">
      <c r="A29" s="389"/>
      <c r="B29" s="390" t="s">
        <v>949</v>
      </c>
      <c r="C29" s="391">
        <v>6.0</v>
      </c>
      <c r="D29" s="391">
        <v>12.6</v>
      </c>
      <c r="E29" s="391">
        <v>1.0</v>
      </c>
      <c r="F29" s="392">
        <f t="shared" si="1"/>
        <v>12.6</v>
      </c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</row>
    <row r="30" ht="22.5" customHeight="1">
      <c r="A30" s="385"/>
      <c r="B30" s="386" t="s">
        <v>950</v>
      </c>
      <c r="C30" s="387">
        <v>24.0</v>
      </c>
      <c r="D30" s="387">
        <v>11.2</v>
      </c>
      <c r="E30" s="387">
        <v>1.0</v>
      </c>
      <c r="F30" s="388">
        <f t="shared" si="1"/>
        <v>11.2</v>
      </c>
      <c r="G30" s="384"/>
      <c r="H30" s="384"/>
      <c r="I30" s="384"/>
      <c r="J30" s="384"/>
      <c r="K30" s="384"/>
      <c r="L30" s="384"/>
      <c r="M30" s="384"/>
      <c r="N30" s="384"/>
      <c r="O30" s="384"/>
      <c r="P30" s="384"/>
      <c r="Q30" s="384"/>
      <c r="R30" s="384"/>
      <c r="S30" s="384"/>
      <c r="T30" s="384"/>
      <c r="U30" s="384"/>
      <c r="V30" s="384"/>
      <c r="W30" s="384"/>
      <c r="X30" s="384"/>
      <c r="Y30" s="384"/>
      <c r="Z30" s="384"/>
    </row>
    <row r="31" ht="22.5" customHeight="1">
      <c r="A31" s="389"/>
      <c r="B31" s="390" t="s">
        <v>951</v>
      </c>
      <c r="C31" s="391">
        <v>250.0</v>
      </c>
      <c r="D31" s="391">
        <v>2.8</v>
      </c>
      <c r="E31" s="391">
        <v>1.0</v>
      </c>
      <c r="F31" s="392">
        <f t="shared" si="1"/>
        <v>2.8</v>
      </c>
      <c r="G31" s="384"/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</row>
    <row r="32" ht="22.5" customHeight="1">
      <c r="A32" s="385"/>
      <c r="B32" s="386" t="s">
        <v>952</v>
      </c>
      <c r="C32" s="387">
        <v>48.0</v>
      </c>
      <c r="D32" s="387">
        <v>4.1</v>
      </c>
      <c r="E32" s="387">
        <v>1.0</v>
      </c>
      <c r="F32" s="388">
        <f t="shared" si="1"/>
        <v>4.1</v>
      </c>
      <c r="G32" s="384"/>
      <c r="H32" s="384"/>
      <c r="I32" s="384"/>
      <c r="J32" s="384"/>
      <c r="K32" s="384"/>
      <c r="L32" s="384"/>
      <c r="M32" s="384"/>
      <c r="N32" s="384"/>
      <c r="O32" s="384"/>
      <c r="P32" s="384"/>
      <c r="Q32" s="384"/>
      <c r="R32" s="384"/>
      <c r="S32" s="384"/>
      <c r="T32" s="384"/>
      <c r="U32" s="384"/>
      <c r="V32" s="384"/>
      <c r="W32" s="384"/>
      <c r="X32" s="384"/>
      <c r="Y32" s="384"/>
      <c r="Z32" s="384"/>
    </row>
    <row r="33" ht="22.5" customHeight="1">
      <c r="A33" s="389"/>
      <c r="B33" s="390" t="s">
        <v>953</v>
      </c>
      <c r="C33" s="391">
        <v>12.0</v>
      </c>
      <c r="D33" s="391">
        <v>0.1</v>
      </c>
      <c r="E33" s="391">
        <v>1.0</v>
      </c>
      <c r="F33" s="392">
        <f t="shared" si="1"/>
        <v>0.1</v>
      </c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</row>
    <row r="34" ht="22.5" customHeight="1">
      <c r="A34" s="385"/>
      <c r="B34" s="386" t="s">
        <v>954</v>
      </c>
      <c r="C34" s="387">
        <v>12.0</v>
      </c>
      <c r="D34" s="387">
        <v>0.4</v>
      </c>
      <c r="E34" s="387">
        <v>1.0</v>
      </c>
      <c r="F34" s="388">
        <f t="shared" si="1"/>
        <v>0.4</v>
      </c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</row>
    <row r="35" ht="22.5" customHeight="1">
      <c r="A35" s="389"/>
      <c r="B35" s="390" t="s">
        <v>955</v>
      </c>
      <c r="C35" s="391">
        <v>6.0</v>
      </c>
      <c r="D35" s="391">
        <v>12.3</v>
      </c>
      <c r="E35" s="391">
        <v>1.0</v>
      </c>
      <c r="F35" s="392">
        <f t="shared" si="1"/>
        <v>12.3</v>
      </c>
      <c r="G35" s="384"/>
      <c r="H35" s="384"/>
      <c r="I35" s="384"/>
      <c r="J35" s="384"/>
      <c r="K35" s="384"/>
      <c r="L35" s="384"/>
      <c r="M35" s="384"/>
      <c r="N35" s="384"/>
      <c r="O35" s="384"/>
      <c r="P35" s="384"/>
      <c r="Q35" s="384"/>
      <c r="R35" s="384"/>
      <c r="S35" s="384"/>
      <c r="T35" s="384"/>
      <c r="U35" s="384"/>
      <c r="V35" s="384"/>
      <c r="W35" s="384"/>
      <c r="X35" s="384"/>
      <c r="Y35" s="384"/>
      <c r="Z35" s="384"/>
    </row>
    <row r="36" ht="22.5" customHeight="1">
      <c r="A36" s="385"/>
      <c r="B36" s="386" t="s">
        <v>956</v>
      </c>
      <c r="C36" s="387">
        <v>180.0</v>
      </c>
      <c r="D36" s="387">
        <v>5.2</v>
      </c>
      <c r="E36" s="387">
        <v>1.0</v>
      </c>
      <c r="F36" s="388">
        <f t="shared" si="1"/>
        <v>5.2</v>
      </c>
      <c r="G36" s="384"/>
      <c r="H36" s="384"/>
      <c r="I36" s="384"/>
      <c r="J36" s="384"/>
      <c r="K36" s="384"/>
      <c r="L36" s="384"/>
      <c r="M36" s="384"/>
      <c r="N36" s="384"/>
      <c r="O36" s="384"/>
      <c r="P36" s="384"/>
      <c r="Q36" s="384"/>
      <c r="R36" s="384"/>
      <c r="S36" s="384"/>
      <c r="T36" s="384"/>
      <c r="U36" s="384"/>
      <c r="V36" s="384"/>
      <c r="W36" s="384"/>
      <c r="X36" s="384"/>
      <c r="Y36" s="384"/>
      <c r="Z36" s="384"/>
    </row>
    <row r="37" ht="22.5" customHeight="1">
      <c r="A37" s="389"/>
      <c r="B37" s="390" t="s">
        <v>957</v>
      </c>
      <c r="C37" s="391">
        <v>144.0</v>
      </c>
      <c r="D37" s="391">
        <v>6.6</v>
      </c>
      <c r="E37" s="391">
        <v>1.0</v>
      </c>
      <c r="F37" s="392">
        <f t="shared" si="1"/>
        <v>6.6</v>
      </c>
      <c r="G37" s="384"/>
      <c r="H37" s="384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</row>
    <row r="38" ht="22.5" customHeight="1">
      <c r="A38" s="385"/>
      <c r="B38" s="386" t="s">
        <v>958</v>
      </c>
      <c r="C38" s="387">
        <v>12.0</v>
      </c>
      <c r="D38" s="387">
        <v>6.6</v>
      </c>
      <c r="E38" s="387">
        <v>1.0</v>
      </c>
      <c r="F38" s="388">
        <f t="shared" si="1"/>
        <v>6.6</v>
      </c>
      <c r="G38" s="384"/>
      <c r="H38" s="384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</row>
    <row r="39" ht="22.5" customHeight="1">
      <c r="A39" s="389"/>
      <c r="B39" s="390" t="s">
        <v>959</v>
      </c>
      <c r="C39" s="391">
        <v>6.0</v>
      </c>
      <c r="D39" s="391">
        <v>6.15</v>
      </c>
      <c r="E39" s="391">
        <v>1.0</v>
      </c>
      <c r="F39" s="392">
        <f t="shared" si="1"/>
        <v>6.15</v>
      </c>
      <c r="G39" s="384"/>
      <c r="H39" s="384"/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</row>
    <row r="40" ht="22.5" customHeight="1">
      <c r="A40" s="385"/>
      <c r="B40" s="386" t="s">
        <v>960</v>
      </c>
      <c r="C40" s="387">
        <v>10.0</v>
      </c>
      <c r="D40" s="387">
        <v>9.3</v>
      </c>
      <c r="E40" s="387">
        <v>1.0</v>
      </c>
      <c r="F40" s="388">
        <f t="shared" si="1"/>
        <v>9.3</v>
      </c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</row>
    <row r="41" ht="22.5" customHeight="1">
      <c r="A41" s="389"/>
      <c r="B41" s="390" t="s">
        <v>961</v>
      </c>
      <c r="C41" s="391">
        <v>20.0</v>
      </c>
      <c r="D41" s="391">
        <v>20.2</v>
      </c>
      <c r="E41" s="391">
        <v>1.0</v>
      </c>
      <c r="F41" s="392">
        <f t="shared" si="1"/>
        <v>20.2</v>
      </c>
      <c r="G41" s="384"/>
      <c r="H41" s="384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</row>
    <row r="42" ht="22.5" customHeight="1">
      <c r="A42" s="385"/>
      <c r="B42" s="386" t="s">
        <v>962</v>
      </c>
      <c r="C42" s="387">
        <v>36.0</v>
      </c>
      <c r="D42" s="387">
        <v>9.3</v>
      </c>
      <c r="E42" s="387">
        <v>1.0</v>
      </c>
      <c r="F42" s="388">
        <f t="shared" si="1"/>
        <v>9.3</v>
      </c>
      <c r="G42" s="384"/>
      <c r="H42" s="384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</row>
    <row r="43" ht="22.5" customHeight="1">
      <c r="A43" s="389"/>
      <c r="B43" s="390" t="s">
        <v>963</v>
      </c>
      <c r="C43" s="391">
        <v>72.0</v>
      </c>
      <c r="D43" s="391">
        <v>11.0</v>
      </c>
      <c r="E43" s="391">
        <v>1.0</v>
      </c>
      <c r="F43" s="392">
        <f t="shared" si="1"/>
        <v>11</v>
      </c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</row>
    <row r="44" ht="22.5" customHeight="1">
      <c r="A44" s="385"/>
      <c r="B44" s="386" t="s">
        <v>964</v>
      </c>
      <c r="C44" s="387">
        <v>12.0</v>
      </c>
      <c r="D44" s="387">
        <v>13.0</v>
      </c>
      <c r="E44" s="387">
        <v>1.0</v>
      </c>
      <c r="F44" s="388">
        <f t="shared" si="1"/>
        <v>13</v>
      </c>
      <c r="G44" s="384"/>
      <c r="H44" s="38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</row>
    <row r="45" ht="22.5" customHeight="1">
      <c r="A45" s="389"/>
      <c r="B45" s="390" t="s">
        <v>965</v>
      </c>
      <c r="C45" s="391">
        <v>24.0</v>
      </c>
      <c r="D45" s="391">
        <v>4.9</v>
      </c>
      <c r="E45" s="391">
        <v>1.0</v>
      </c>
      <c r="F45" s="392">
        <f t="shared" si="1"/>
        <v>4.9</v>
      </c>
      <c r="G45" s="384"/>
      <c r="H45" s="38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</row>
    <row r="46" ht="22.5" customHeight="1">
      <c r="A46" s="385"/>
      <c r="B46" s="386" t="s">
        <v>966</v>
      </c>
      <c r="C46" s="387">
        <v>50.0</v>
      </c>
      <c r="D46" s="387">
        <v>10.3</v>
      </c>
      <c r="E46" s="387">
        <v>1.0</v>
      </c>
      <c r="F46" s="388">
        <f t="shared" si="1"/>
        <v>10.3</v>
      </c>
      <c r="G46" s="384"/>
      <c r="H46" s="38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</row>
    <row r="47" ht="22.5" customHeight="1">
      <c r="A47" s="389"/>
      <c r="B47" s="390" t="s">
        <v>967</v>
      </c>
      <c r="C47" s="391">
        <v>25.0</v>
      </c>
      <c r="D47" s="391">
        <v>10.3</v>
      </c>
      <c r="E47" s="391">
        <v>1.0</v>
      </c>
      <c r="F47" s="392">
        <f t="shared" si="1"/>
        <v>10.3</v>
      </c>
      <c r="G47" s="384"/>
      <c r="H47" s="38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</row>
    <row r="48" ht="22.5" customHeight="1">
      <c r="A48" s="385"/>
      <c r="B48" s="386" t="s">
        <v>117</v>
      </c>
      <c r="C48" s="387">
        <v>1.0</v>
      </c>
      <c r="D48" s="387">
        <v>0.5</v>
      </c>
      <c r="E48" s="387">
        <v>1.0</v>
      </c>
      <c r="F48" s="388">
        <f t="shared" si="1"/>
        <v>0.5</v>
      </c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</row>
    <row r="49" ht="22.5" customHeight="1">
      <c r="A49" s="389"/>
      <c r="B49" s="390" t="s">
        <v>968</v>
      </c>
      <c r="C49" s="391">
        <v>24.0</v>
      </c>
      <c r="D49" s="391">
        <v>8.9</v>
      </c>
      <c r="E49" s="391">
        <v>1.0</v>
      </c>
      <c r="F49" s="392">
        <f t="shared" si="1"/>
        <v>8.9</v>
      </c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</row>
    <row r="50" ht="22.5" customHeight="1">
      <c r="A50" s="385"/>
      <c r="B50" s="386" t="s">
        <v>133</v>
      </c>
      <c r="C50" s="387">
        <v>24.0</v>
      </c>
      <c r="D50" s="387">
        <v>6.9</v>
      </c>
      <c r="E50" s="387">
        <v>1.0</v>
      </c>
      <c r="F50" s="388">
        <f t="shared" si="1"/>
        <v>6.9</v>
      </c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</row>
    <row r="51" ht="22.5" customHeight="1">
      <c r="A51" s="389"/>
      <c r="B51" s="390" t="s">
        <v>134</v>
      </c>
      <c r="C51" s="391">
        <v>12.0</v>
      </c>
      <c r="D51" s="391">
        <v>6.6</v>
      </c>
      <c r="E51" s="391">
        <v>1.0</v>
      </c>
      <c r="F51" s="392">
        <f t="shared" si="1"/>
        <v>6.6</v>
      </c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</row>
    <row r="52" ht="22.5" customHeight="1">
      <c r="A52" s="385"/>
      <c r="B52" s="386" t="s">
        <v>969</v>
      </c>
      <c r="C52" s="387">
        <v>12.0</v>
      </c>
      <c r="D52" s="387">
        <v>4.9</v>
      </c>
      <c r="E52" s="387">
        <v>1.0</v>
      </c>
      <c r="F52" s="388">
        <f t="shared" si="1"/>
        <v>4.9</v>
      </c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</row>
    <row r="53" ht="22.5" customHeight="1">
      <c r="A53" s="389"/>
      <c r="B53" s="390" t="s">
        <v>255</v>
      </c>
      <c r="C53" s="391">
        <v>24.0</v>
      </c>
      <c r="D53" s="391">
        <v>8.4</v>
      </c>
      <c r="E53" s="391">
        <v>1.0</v>
      </c>
      <c r="F53" s="392">
        <f t="shared" si="1"/>
        <v>8.4</v>
      </c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</row>
    <row r="54" ht="22.5" customHeight="1">
      <c r="A54" s="385"/>
      <c r="B54" s="386" t="s">
        <v>970</v>
      </c>
      <c r="C54" s="387">
        <v>24.0</v>
      </c>
      <c r="D54" s="387">
        <v>0.2</v>
      </c>
      <c r="E54" s="387">
        <v>1.0</v>
      </c>
      <c r="F54" s="388">
        <f t="shared" si="1"/>
        <v>0.2</v>
      </c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</row>
    <row r="55" ht="22.5" customHeight="1">
      <c r="A55" s="389"/>
      <c r="B55" s="390" t="s">
        <v>971</v>
      </c>
      <c r="C55" s="391">
        <v>18.0</v>
      </c>
      <c r="D55" s="391">
        <v>0.6</v>
      </c>
      <c r="E55" s="391">
        <v>1.0</v>
      </c>
      <c r="F55" s="392">
        <f t="shared" si="1"/>
        <v>0.6</v>
      </c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</row>
    <row r="56" ht="22.5" customHeight="1">
      <c r="A56" s="385"/>
      <c r="B56" s="386" t="s">
        <v>972</v>
      </c>
      <c r="C56" s="387">
        <v>128.0</v>
      </c>
      <c r="D56" s="387">
        <v>5.3</v>
      </c>
      <c r="E56" s="387">
        <v>1.0</v>
      </c>
      <c r="F56" s="388">
        <f t="shared" si="1"/>
        <v>5.3</v>
      </c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</row>
    <row r="57" ht="22.5" customHeight="1">
      <c r="A57" s="389"/>
      <c r="B57" s="390" t="s">
        <v>973</v>
      </c>
      <c r="C57" s="391">
        <v>216.0</v>
      </c>
      <c r="D57" s="391">
        <v>7.0</v>
      </c>
      <c r="E57" s="391">
        <v>1.0</v>
      </c>
      <c r="F57" s="392">
        <f t="shared" si="1"/>
        <v>7</v>
      </c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</row>
    <row r="58" ht="22.5" customHeight="1">
      <c r="A58" s="385"/>
      <c r="B58" s="386" t="s">
        <v>974</v>
      </c>
      <c r="C58" s="387">
        <v>48.0</v>
      </c>
      <c r="D58" s="387">
        <v>4.8</v>
      </c>
      <c r="E58" s="387">
        <v>1.0</v>
      </c>
      <c r="F58" s="388">
        <f t="shared" si="1"/>
        <v>4.8</v>
      </c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</row>
    <row r="59" ht="22.5" customHeight="1">
      <c r="A59" s="389"/>
      <c r="B59" s="390" t="s">
        <v>975</v>
      </c>
      <c r="C59" s="391">
        <v>12.0</v>
      </c>
      <c r="D59" s="391">
        <v>12.2</v>
      </c>
      <c r="E59" s="391">
        <v>1.0</v>
      </c>
      <c r="F59" s="392">
        <f t="shared" si="1"/>
        <v>12.2</v>
      </c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</row>
    <row r="60" ht="22.5" customHeight="1">
      <c r="A60" s="385"/>
      <c r="B60" s="386" t="s">
        <v>976</v>
      </c>
      <c r="C60" s="387">
        <v>12.0</v>
      </c>
      <c r="D60" s="387">
        <v>1.2</v>
      </c>
      <c r="E60" s="387">
        <v>1.0</v>
      </c>
      <c r="F60" s="388">
        <f t="shared" si="1"/>
        <v>1.2</v>
      </c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</row>
    <row r="61" ht="22.5" customHeight="1">
      <c r="A61" s="389"/>
      <c r="B61" s="390" t="s">
        <v>977</v>
      </c>
      <c r="C61" s="391">
        <v>12.0</v>
      </c>
      <c r="D61" s="391">
        <v>12.3</v>
      </c>
      <c r="E61" s="391">
        <v>1.0</v>
      </c>
      <c r="F61" s="392">
        <f t="shared" si="1"/>
        <v>12.3</v>
      </c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</row>
    <row r="62" ht="22.5" customHeight="1">
      <c r="A62" s="385"/>
      <c r="B62" s="386" t="s">
        <v>978</v>
      </c>
      <c r="C62" s="387">
        <v>42.0</v>
      </c>
      <c r="D62" s="387">
        <v>0.6</v>
      </c>
      <c r="E62" s="387">
        <v>1.0</v>
      </c>
      <c r="F62" s="388">
        <f t="shared" si="1"/>
        <v>0.6</v>
      </c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</row>
    <row r="63" ht="22.5" customHeight="1">
      <c r="A63" s="389"/>
      <c r="B63" s="390" t="s">
        <v>979</v>
      </c>
      <c r="C63" s="391">
        <v>18.0</v>
      </c>
      <c r="D63" s="391">
        <v>5.9</v>
      </c>
      <c r="E63" s="391">
        <v>1.0</v>
      </c>
      <c r="F63" s="392">
        <f t="shared" si="1"/>
        <v>5.9</v>
      </c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</row>
    <row r="64" ht="22.5" customHeight="1">
      <c r="A64" s="385"/>
      <c r="B64" s="386" t="s">
        <v>980</v>
      </c>
      <c r="C64" s="387">
        <v>12.0</v>
      </c>
      <c r="D64" s="387">
        <v>5.9</v>
      </c>
      <c r="E64" s="387">
        <v>1.0</v>
      </c>
      <c r="F64" s="388">
        <f t="shared" si="1"/>
        <v>5.9</v>
      </c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</row>
    <row r="65" ht="22.5" customHeight="1">
      <c r="A65" s="389"/>
      <c r="B65" s="390" t="s">
        <v>981</v>
      </c>
      <c r="C65" s="391">
        <v>24.0</v>
      </c>
      <c r="D65" s="391">
        <v>8.1</v>
      </c>
      <c r="E65" s="391">
        <v>1.0</v>
      </c>
      <c r="F65" s="392">
        <f t="shared" si="1"/>
        <v>8.1</v>
      </c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</row>
    <row r="66" ht="22.5" customHeight="1">
      <c r="A66" s="385"/>
      <c r="B66" s="386" t="s">
        <v>982</v>
      </c>
      <c r="C66" s="387">
        <v>24.0</v>
      </c>
      <c r="D66" s="387">
        <v>15.5</v>
      </c>
      <c r="E66" s="387">
        <v>1.0</v>
      </c>
      <c r="F66" s="388">
        <f t="shared" si="1"/>
        <v>15.5</v>
      </c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</row>
    <row r="67" ht="22.5" customHeight="1">
      <c r="A67" s="389"/>
      <c r="B67" s="390" t="s">
        <v>983</v>
      </c>
      <c r="C67" s="391">
        <v>24.0</v>
      </c>
      <c r="D67" s="391">
        <v>5.1</v>
      </c>
      <c r="E67" s="391">
        <v>1.0</v>
      </c>
      <c r="F67" s="392">
        <f t="shared" si="1"/>
        <v>5.1</v>
      </c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</row>
    <row r="68" ht="22.5" customHeight="1">
      <c r="A68" s="385"/>
      <c r="B68" s="386" t="s">
        <v>984</v>
      </c>
      <c r="C68" s="387">
        <v>24.0</v>
      </c>
      <c r="D68" s="387">
        <v>4.8</v>
      </c>
      <c r="E68" s="387">
        <v>1.0</v>
      </c>
      <c r="F68" s="388">
        <f t="shared" si="1"/>
        <v>4.8</v>
      </c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</row>
    <row r="69" ht="22.5" customHeight="1">
      <c r="A69" s="389"/>
      <c r="B69" s="390" t="s">
        <v>985</v>
      </c>
      <c r="C69" s="391">
        <v>12.0</v>
      </c>
      <c r="D69" s="391">
        <v>5.0</v>
      </c>
      <c r="E69" s="391">
        <v>1.0</v>
      </c>
      <c r="F69" s="392">
        <f t="shared" si="1"/>
        <v>5</v>
      </c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</row>
    <row r="70" ht="22.5" customHeight="1">
      <c r="A70" s="385"/>
      <c r="B70" s="386" t="s">
        <v>986</v>
      </c>
      <c r="C70" s="387">
        <v>12.0</v>
      </c>
      <c r="D70" s="387">
        <v>2.7</v>
      </c>
      <c r="E70" s="387">
        <v>1.0</v>
      </c>
      <c r="F70" s="388">
        <f t="shared" si="1"/>
        <v>2.7</v>
      </c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</row>
    <row r="71" ht="22.5" customHeight="1">
      <c r="A71" s="389"/>
      <c r="B71" s="390" t="s">
        <v>987</v>
      </c>
      <c r="C71" s="391">
        <v>12.0</v>
      </c>
      <c r="D71" s="391">
        <v>0.8</v>
      </c>
      <c r="E71" s="391">
        <v>1.0</v>
      </c>
      <c r="F71" s="392">
        <f t="shared" si="1"/>
        <v>0.8</v>
      </c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</row>
    <row r="72" ht="22.5" customHeight="1">
      <c r="A72" s="385"/>
      <c r="B72" s="386" t="s">
        <v>988</v>
      </c>
      <c r="C72" s="387">
        <v>72.0</v>
      </c>
      <c r="D72" s="387">
        <v>5.4</v>
      </c>
      <c r="E72" s="387">
        <v>1.0</v>
      </c>
      <c r="F72" s="388">
        <f t="shared" si="1"/>
        <v>5.4</v>
      </c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</row>
    <row r="73" ht="22.5" customHeight="1">
      <c r="A73" s="389"/>
      <c r="B73" s="390" t="s">
        <v>989</v>
      </c>
      <c r="C73" s="391">
        <v>80.0</v>
      </c>
      <c r="D73" s="391">
        <v>2.3</v>
      </c>
      <c r="E73" s="391">
        <v>1.0</v>
      </c>
      <c r="F73" s="392">
        <f t="shared" si="1"/>
        <v>2.3</v>
      </c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</row>
    <row r="74" ht="22.5" customHeight="1">
      <c r="A74" s="385"/>
      <c r="B74" s="386" t="s">
        <v>990</v>
      </c>
      <c r="C74" s="387">
        <v>48.0</v>
      </c>
      <c r="D74" s="393"/>
      <c r="E74" s="393"/>
      <c r="F74" s="388">
        <f t="shared" si="1"/>
        <v>0</v>
      </c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</row>
    <row r="75" ht="22.5" customHeight="1">
      <c r="A75" s="389"/>
      <c r="B75" s="390" t="s">
        <v>991</v>
      </c>
      <c r="C75" s="391">
        <v>6.0</v>
      </c>
      <c r="D75" s="394"/>
      <c r="E75" s="394"/>
      <c r="F75" s="392">
        <f t="shared" si="1"/>
        <v>0</v>
      </c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</row>
    <row r="76" ht="22.5" customHeight="1">
      <c r="A76" s="385"/>
      <c r="B76" s="386" t="s">
        <v>992</v>
      </c>
      <c r="C76" s="387">
        <v>6.0</v>
      </c>
      <c r="D76" s="393"/>
      <c r="E76" s="393"/>
      <c r="F76" s="388">
        <f t="shared" si="1"/>
        <v>0</v>
      </c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</row>
    <row r="77" ht="22.5" customHeight="1">
      <c r="A77" s="389"/>
      <c r="B77" s="390" t="s">
        <v>993</v>
      </c>
      <c r="C77" s="391">
        <v>6.0</v>
      </c>
      <c r="D77" s="394"/>
      <c r="E77" s="394"/>
      <c r="F77" s="392">
        <f t="shared" si="1"/>
        <v>0</v>
      </c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</row>
    <row r="78" ht="22.5" customHeight="1">
      <c r="A78" s="385"/>
      <c r="B78" s="386" t="s">
        <v>114</v>
      </c>
      <c r="C78" s="387">
        <v>20.0</v>
      </c>
      <c r="D78" s="393"/>
      <c r="E78" s="393"/>
      <c r="F78" s="388">
        <f t="shared" si="1"/>
        <v>0</v>
      </c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</row>
    <row r="79" ht="22.5" customHeight="1">
      <c r="A79" s="389"/>
      <c r="B79" s="390" t="s">
        <v>178</v>
      </c>
      <c r="C79" s="391">
        <v>12.0</v>
      </c>
      <c r="D79" s="394"/>
      <c r="E79" s="394"/>
      <c r="F79" s="392">
        <f t="shared" si="1"/>
        <v>0</v>
      </c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</row>
    <row r="80" ht="22.5" customHeight="1">
      <c r="A80" s="385"/>
      <c r="B80" s="386" t="s">
        <v>994</v>
      </c>
      <c r="C80" s="387">
        <v>12.0</v>
      </c>
      <c r="D80" s="393"/>
      <c r="E80" s="393"/>
      <c r="F80" s="388">
        <f t="shared" si="1"/>
        <v>0</v>
      </c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</row>
    <row r="81" ht="22.5" customHeight="1">
      <c r="A81" s="389"/>
      <c r="B81" s="390" t="s">
        <v>995</v>
      </c>
      <c r="C81" s="391">
        <v>12.0</v>
      </c>
      <c r="D81" s="394"/>
      <c r="E81" s="394"/>
      <c r="F81" s="392">
        <f t="shared" si="1"/>
        <v>0</v>
      </c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</row>
    <row r="82" ht="22.5" customHeight="1">
      <c r="A82" s="385"/>
      <c r="B82" s="386" t="s">
        <v>996</v>
      </c>
      <c r="C82" s="387">
        <v>12.0</v>
      </c>
      <c r="D82" s="393"/>
      <c r="E82" s="393"/>
      <c r="F82" s="388">
        <f t="shared" si="1"/>
        <v>0</v>
      </c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</row>
    <row r="83" ht="22.5" customHeight="1">
      <c r="A83" s="389"/>
      <c r="B83" s="390" t="s">
        <v>997</v>
      </c>
      <c r="C83" s="391">
        <v>144.0</v>
      </c>
      <c r="D83" s="394"/>
      <c r="E83" s="394"/>
      <c r="F83" s="392">
        <f t="shared" si="1"/>
        <v>0</v>
      </c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</row>
    <row r="84" ht="22.5" customHeight="1">
      <c r="A84" s="385"/>
      <c r="B84" s="386" t="s">
        <v>998</v>
      </c>
      <c r="C84" s="387">
        <v>32.0</v>
      </c>
      <c r="D84" s="393"/>
      <c r="E84" s="393"/>
      <c r="F84" s="388">
        <f t="shared" si="1"/>
        <v>0</v>
      </c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</row>
    <row r="85" ht="22.5" customHeight="1">
      <c r="A85" s="389"/>
      <c r="B85" s="394"/>
      <c r="C85" s="394"/>
      <c r="D85" s="394"/>
      <c r="E85" s="394"/>
      <c r="F85" s="392">
        <f t="shared" si="1"/>
        <v>0</v>
      </c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</row>
    <row r="86" ht="22.5" customHeight="1">
      <c r="A86" s="385"/>
      <c r="B86" s="393"/>
      <c r="C86" s="393"/>
      <c r="D86" s="393"/>
      <c r="E86" s="393"/>
      <c r="F86" s="388">
        <f t="shared" si="1"/>
        <v>0</v>
      </c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</row>
    <row r="87" ht="22.5" customHeight="1">
      <c r="A87" s="389"/>
      <c r="B87" s="394"/>
      <c r="C87" s="394"/>
      <c r="D87" s="394"/>
      <c r="E87" s="394"/>
      <c r="F87" s="392">
        <f t="shared" si="1"/>
        <v>0</v>
      </c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</row>
    <row r="88" ht="22.5" customHeight="1">
      <c r="A88" s="385"/>
      <c r="B88" s="393"/>
      <c r="C88" s="393"/>
      <c r="D88" s="393"/>
      <c r="E88" s="393"/>
      <c r="F88" s="388">
        <f t="shared" si="1"/>
        <v>0</v>
      </c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</row>
    <row r="89" ht="22.5" customHeight="1">
      <c r="A89" s="389"/>
      <c r="B89" s="394"/>
      <c r="C89" s="394"/>
      <c r="D89" s="394"/>
      <c r="E89" s="394"/>
      <c r="F89" s="392">
        <f t="shared" si="1"/>
        <v>0</v>
      </c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</row>
    <row r="90" ht="22.5" customHeight="1">
      <c r="A90" s="385"/>
      <c r="B90" s="393"/>
      <c r="C90" s="393"/>
      <c r="D90" s="393"/>
      <c r="E90" s="393"/>
      <c r="F90" s="388">
        <f t="shared" si="1"/>
        <v>0</v>
      </c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</row>
    <row r="91" ht="22.5" customHeight="1">
      <c r="A91" s="389"/>
      <c r="B91" s="394"/>
      <c r="C91" s="394"/>
      <c r="D91" s="394"/>
      <c r="E91" s="394"/>
      <c r="F91" s="392">
        <f t="shared" si="1"/>
        <v>0</v>
      </c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</row>
    <row r="92" ht="22.5" customHeight="1">
      <c r="A92" s="385"/>
      <c r="B92" s="393"/>
      <c r="C92" s="393"/>
      <c r="D92" s="393"/>
      <c r="E92" s="393"/>
      <c r="F92" s="388">
        <f t="shared" si="1"/>
        <v>0</v>
      </c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</row>
    <row r="93" ht="22.5" customHeight="1">
      <c r="A93" s="389"/>
      <c r="B93" s="394"/>
      <c r="C93" s="394"/>
      <c r="D93" s="394"/>
      <c r="E93" s="394"/>
      <c r="F93" s="392">
        <f t="shared" si="1"/>
        <v>0</v>
      </c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</row>
    <row r="94" ht="22.5" customHeight="1">
      <c r="A94" s="385"/>
      <c r="B94" s="393"/>
      <c r="C94" s="393"/>
      <c r="D94" s="393"/>
      <c r="E94" s="393"/>
      <c r="F94" s="388">
        <f t="shared" si="1"/>
        <v>0</v>
      </c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</row>
    <row r="95" ht="22.5" customHeight="1">
      <c r="A95" s="389"/>
      <c r="B95" s="394"/>
      <c r="C95" s="394"/>
      <c r="D95" s="394"/>
      <c r="E95" s="394"/>
      <c r="F95" s="392">
        <f t="shared" si="1"/>
        <v>0</v>
      </c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</row>
    <row r="96" ht="22.5" customHeight="1">
      <c r="A96" s="385"/>
      <c r="B96" s="393"/>
      <c r="C96" s="393"/>
      <c r="D96" s="393"/>
      <c r="E96" s="393"/>
      <c r="F96" s="388">
        <f t="shared" si="1"/>
        <v>0</v>
      </c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</row>
    <row r="97" ht="22.5" customHeight="1">
      <c r="A97" s="389"/>
      <c r="B97" s="394"/>
      <c r="C97" s="394"/>
      <c r="D97" s="394"/>
      <c r="E97" s="394"/>
      <c r="F97" s="392">
        <f t="shared" si="1"/>
        <v>0</v>
      </c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</row>
    <row r="98" ht="22.5" customHeight="1">
      <c r="A98" s="385"/>
      <c r="B98" s="393"/>
      <c r="C98" s="393"/>
      <c r="D98" s="393"/>
      <c r="E98" s="393"/>
      <c r="F98" s="388">
        <f t="shared" si="1"/>
        <v>0</v>
      </c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</row>
    <row r="99" ht="22.5" customHeight="1">
      <c r="A99" s="389"/>
      <c r="B99" s="394"/>
      <c r="C99" s="394"/>
      <c r="D99" s="394"/>
      <c r="E99" s="394"/>
      <c r="F99" s="392">
        <f t="shared" si="1"/>
        <v>0</v>
      </c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</row>
    <row r="100" ht="22.5" customHeight="1">
      <c r="A100" s="385"/>
      <c r="B100" s="393"/>
      <c r="C100" s="393"/>
      <c r="D100" s="393"/>
      <c r="E100" s="393"/>
      <c r="F100" s="388">
        <f t="shared" si="1"/>
        <v>0</v>
      </c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</row>
    <row r="101" ht="22.5" customHeight="1">
      <c r="A101" s="389"/>
      <c r="B101" s="394"/>
      <c r="C101" s="394"/>
      <c r="D101" s="394"/>
      <c r="E101" s="394"/>
      <c r="F101" s="392">
        <f t="shared" si="1"/>
        <v>0</v>
      </c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</row>
    <row r="102" ht="22.5" customHeight="1">
      <c r="A102" s="385"/>
      <c r="B102" s="393"/>
      <c r="C102" s="393"/>
      <c r="D102" s="393"/>
      <c r="E102" s="393"/>
      <c r="F102" s="388">
        <f t="shared" si="1"/>
        <v>0</v>
      </c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</row>
    <row r="103" ht="22.5" customHeight="1">
      <c r="A103" s="389"/>
      <c r="B103" s="394"/>
      <c r="C103" s="394"/>
      <c r="D103" s="394"/>
      <c r="E103" s="394"/>
      <c r="F103" s="392">
        <f t="shared" si="1"/>
        <v>0</v>
      </c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</row>
    <row r="104" ht="22.5" customHeight="1">
      <c r="A104" s="385"/>
      <c r="B104" s="393"/>
      <c r="C104" s="393"/>
      <c r="D104" s="393"/>
      <c r="E104" s="393"/>
      <c r="F104" s="388">
        <f t="shared" si="1"/>
        <v>0</v>
      </c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</row>
    <row r="105" ht="22.5" customHeight="1">
      <c r="A105" s="389"/>
      <c r="B105" s="394"/>
      <c r="C105" s="394"/>
      <c r="D105" s="394"/>
      <c r="E105" s="394"/>
      <c r="F105" s="392">
        <f t="shared" si="1"/>
        <v>0</v>
      </c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</row>
    <row r="106" ht="22.5" customHeight="1">
      <c r="A106" s="385"/>
      <c r="B106" s="393"/>
      <c r="C106" s="393"/>
      <c r="D106" s="393"/>
      <c r="E106" s="393"/>
      <c r="F106" s="388">
        <f t="shared" si="1"/>
        <v>0</v>
      </c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</row>
    <row r="107" ht="22.5" customHeight="1">
      <c r="A107" s="389"/>
      <c r="B107" s="394"/>
      <c r="C107" s="394"/>
      <c r="D107" s="394"/>
      <c r="E107" s="394"/>
      <c r="F107" s="392">
        <f t="shared" si="1"/>
        <v>0</v>
      </c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</row>
    <row r="108" ht="22.5" customHeight="1">
      <c r="A108" s="385"/>
      <c r="B108" s="393"/>
      <c r="C108" s="393"/>
      <c r="D108" s="393"/>
      <c r="E108" s="393"/>
      <c r="F108" s="388">
        <f t="shared" si="1"/>
        <v>0</v>
      </c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</row>
    <row r="109" ht="22.5" customHeight="1">
      <c r="A109" s="389"/>
      <c r="B109" s="394"/>
      <c r="C109" s="394"/>
      <c r="D109" s="394"/>
      <c r="E109" s="394"/>
      <c r="F109" s="392">
        <f t="shared" si="1"/>
        <v>0</v>
      </c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</row>
    <row r="110" ht="22.5" customHeight="1">
      <c r="A110" s="385"/>
      <c r="B110" s="393"/>
      <c r="C110" s="393"/>
      <c r="D110" s="393"/>
      <c r="E110" s="393"/>
      <c r="F110" s="388">
        <f t="shared" si="1"/>
        <v>0</v>
      </c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</row>
    <row r="111" ht="22.5" customHeight="1">
      <c r="A111" s="389"/>
      <c r="B111" s="394"/>
      <c r="C111" s="394"/>
      <c r="D111" s="394"/>
      <c r="E111" s="394"/>
      <c r="F111" s="392">
        <f t="shared" si="1"/>
        <v>0</v>
      </c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</row>
    <row r="112" ht="22.5" customHeight="1">
      <c r="A112" s="385"/>
      <c r="B112" s="393"/>
      <c r="C112" s="393"/>
      <c r="D112" s="393"/>
      <c r="E112" s="393"/>
      <c r="F112" s="388">
        <f t="shared" si="1"/>
        <v>0</v>
      </c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</row>
    <row r="113" ht="22.5" customHeight="1">
      <c r="A113" s="389"/>
      <c r="B113" s="394"/>
      <c r="C113" s="394"/>
      <c r="D113" s="394"/>
      <c r="E113" s="394"/>
      <c r="F113" s="392">
        <f t="shared" si="1"/>
        <v>0</v>
      </c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</row>
    <row r="114" ht="22.5" customHeight="1">
      <c r="A114" s="385"/>
      <c r="B114" s="393"/>
      <c r="C114" s="393"/>
      <c r="D114" s="393"/>
      <c r="E114" s="393"/>
      <c r="F114" s="388">
        <f t="shared" si="1"/>
        <v>0</v>
      </c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</row>
    <row r="115" ht="22.5" customHeight="1">
      <c r="A115" s="389"/>
      <c r="B115" s="394"/>
      <c r="C115" s="394"/>
      <c r="D115" s="394"/>
      <c r="E115" s="394"/>
      <c r="F115" s="392">
        <f t="shared" si="1"/>
        <v>0</v>
      </c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</row>
    <row r="116" ht="22.5" customHeight="1">
      <c r="A116" s="385"/>
      <c r="B116" s="393"/>
      <c r="C116" s="393"/>
      <c r="D116" s="393"/>
      <c r="E116" s="393"/>
      <c r="F116" s="388">
        <f t="shared" si="1"/>
        <v>0</v>
      </c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</row>
    <row r="117" ht="22.5" customHeight="1">
      <c r="A117" s="389"/>
      <c r="B117" s="394"/>
      <c r="C117" s="394"/>
      <c r="D117" s="394"/>
      <c r="E117" s="394"/>
      <c r="F117" s="392">
        <f t="shared" si="1"/>
        <v>0</v>
      </c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</row>
    <row r="118" ht="22.5" customHeight="1">
      <c r="A118" s="385"/>
      <c r="B118" s="393"/>
      <c r="C118" s="393"/>
      <c r="D118" s="393"/>
      <c r="E118" s="393"/>
      <c r="F118" s="388">
        <f t="shared" si="1"/>
        <v>0</v>
      </c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</row>
    <row r="119" ht="22.5" customHeight="1">
      <c r="A119" s="389"/>
      <c r="B119" s="394"/>
      <c r="C119" s="394"/>
      <c r="D119" s="394"/>
      <c r="E119" s="394"/>
      <c r="F119" s="392">
        <f t="shared" si="1"/>
        <v>0</v>
      </c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</row>
    <row r="120" ht="22.5" customHeight="1">
      <c r="A120" s="385"/>
      <c r="B120" s="393"/>
      <c r="C120" s="393"/>
      <c r="D120" s="393"/>
      <c r="E120" s="393"/>
      <c r="F120" s="388">
        <f t="shared" si="1"/>
        <v>0</v>
      </c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</row>
    <row r="121" ht="22.5" customHeight="1">
      <c r="A121" s="389"/>
      <c r="B121" s="394"/>
      <c r="C121" s="394"/>
      <c r="D121" s="394"/>
      <c r="E121" s="394"/>
      <c r="F121" s="392">
        <f t="shared" si="1"/>
        <v>0</v>
      </c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</row>
    <row r="122" ht="22.5" customHeight="1">
      <c r="A122" s="385"/>
      <c r="B122" s="393"/>
      <c r="C122" s="393"/>
      <c r="D122" s="393"/>
      <c r="E122" s="393"/>
      <c r="F122" s="388">
        <f t="shared" si="1"/>
        <v>0</v>
      </c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</row>
    <row r="123" ht="22.5" customHeight="1">
      <c r="A123" s="389"/>
      <c r="B123" s="394"/>
      <c r="C123" s="394"/>
      <c r="D123" s="394"/>
      <c r="E123" s="394"/>
      <c r="F123" s="392">
        <f t="shared" si="1"/>
        <v>0</v>
      </c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</row>
    <row r="124" ht="22.5" customHeight="1">
      <c r="A124" s="385"/>
      <c r="B124" s="393"/>
      <c r="C124" s="393"/>
      <c r="D124" s="393"/>
      <c r="E124" s="393"/>
      <c r="F124" s="388">
        <f t="shared" si="1"/>
        <v>0</v>
      </c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</row>
    <row r="125" ht="22.5" customHeight="1">
      <c r="A125" s="389"/>
      <c r="B125" s="394"/>
      <c r="C125" s="394"/>
      <c r="D125" s="394"/>
      <c r="E125" s="394"/>
      <c r="F125" s="392">
        <f t="shared" si="1"/>
        <v>0</v>
      </c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</row>
    <row r="126" ht="22.5" customHeight="1">
      <c r="A126" s="385"/>
      <c r="B126" s="393"/>
      <c r="C126" s="393"/>
      <c r="D126" s="393"/>
      <c r="E126" s="393"/>
      <c r="F126" s="388">
        <f t="shared" si="1"/>
        <v>0</v>
      </c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</row>
    <row r="127" ht="22.5" customHeight="1">
      <c r="A127" s="389"/>
      <c r="B127" s="394"/>
      <c r="C127" s="394"/>
      <c r="D127" s="394"/>
      <c r="E127" s="394"/>
      <c r="F127" s="392">
        <f t="shared" si="1"/>
        <v>0</v>
      </c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</row>
    <row r="128" ht="22.5" customHeight="1">
      <c r="A128" s="385"/>
      <c r="B128" s="393"/>
      <c r="C128" s="393"/>
      <c r="D128" s="393"/>
      <c r="E128" s="393"/>
      <c r="F128" s="388">
        <f t="shared" si="1"/>
        <v>0</v>
      </c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</row>
    <row r="129" ht="22.5" customHeight="1">
      <c r="A129" s="389"/>
      <c r="B129" s="394"/>
      <c r="C129" s="394"/>
      <c r="D129" s="394"/>
      <c r="E129" s="394"/>
      <c r="F129" s="392">
        <f t="shared" si="1"/>
        <v>0</v>
      </c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</row>
    <row r="130" ht="22.5" customHeight="1">
      <c r="A130" s="385"/>
      <c r="B130" s="393"/>
      <c r="C130" s="393"/>
      <c r="D130" s="393"/>
      <c r="E130" s="393"/>
      <c r="F130" s="388">
        <f t="shared" si="1"/>
        <v>0</v>
      </c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</row>
    <row r="131" ht="22.5" customHeight="1">
      <c r="A131" s="389"/>
      <c r="B131" s="394"/>
      <c r="C131" s="394"/>
      <c r="D131" s="394"/>
      <c r="E131" s="394"/>
      <c r="F131" s="392">
        <f t="shared" si="1"/>
        <v>0</v>
      </c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</row>
    <row r="132" ht="22.5" customHeight="1">
      <c r="A132" s="385"/>
      <c r="B132" s="393"/>
      <c r="C132" s="393"/>
      <c r="D132" s="393"/>
      <c r="E132" s="393"/>
      <c r="F132" s="388">
        <f t="shared" si="1"/>
        <v>0</v>
      </c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</row>
    <row r="133" ht="22.5" customHeight="1">
      <c r="A133" s="389"/>
      <c r="B133" s="394"/>
      <c r="C133" s="394"/>
      <c r="D133" s="394"/>
      <c r="E133" s="394"/>
      <c r="F133" s="392">
        <f t="shared" si="1"/>
        <v>0</v>
      </c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</row>
    <row r="134" ht="22.5" customHeight="1">
      <c r="A134" s="385"/>
      <c r="B134" s="393"/>
      <c r="C134" s="393"/>
      <c r="D134" s="393"/>
      <c r="E134" s="393"/>
      <c r="F134" s="388">
        <f t="shared" si="1"/>
        <v>0</v>
      </c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</row>
    <row r="135" ht="22.5" customHeight="1">
      <c r="A135" s="389"/>
      <c r="B135" s="394"/>
      <c r="C135" s="394"/>
      <c r="D135" s="394"/>
      <c r="E135" s="394"/>
      <c r="F135" s="392">
        <f t="shared" si="1"/>
        <v>0</v>
      </c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</row>
    <row r="136" ht="22.5" customHeight="1">
      <c r="A136" s="385"/>
      <c r="B136" s="393"/>
      <c r="C136" s="393"/>
      <c r="D136" s="393"/>
      <c r="E136" s="393"/>
      <c r="F136" s="388">
        <f t="shared" si="1"/>
        <v>0</v>
      </c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</row>
    <row r="137" ht="22.5" customHeight="1">
      <c r="A137" s="389"/>
      <c r="B137" s="394"/>
      <c r="C137" s="394"/>
      <c r="D137" s="394"/>
      <c r="E137" s="394"/>
      <c r="F137" s="392">
        <f t="shared" si="1"/>
        <v>0</v>
      </c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</row>
    <row r="138" ht="22.5" customHeight="1">
      <c r="A138" s="385"/>
      <c r="B138" s="393"/>
      <c r="C138" s="393"/>
      <c r="D138" s="393"/>
      <c r="E138" s="393"/>
      <c r="F138" s="388">
        <f t="shared" si="1"/>
        <v>0</v>
      </c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</row>
    <row r="139" ht="22.5" customHeight="1">
      <c r="A139" s="389"/>
      <c r="B139" s="394"/>
      <c r="C139" s="394"/>
      <c r="D139" s="394"/>
      <c r="E139" s="394"/>
      <c r="F139" s="392">
        <f t="shared" si="1"/>
        <v>0</v>
      </c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</row>
    <row r="140" ht="22.5" customHeight="1">
      <c r="A140" s="385"/>
      <c r="B140" s="393"/>
      <c r="C140" s="393"/>
      <c r="D140" s="393"/>
      <c r="E140" s="393"/>
      <c r="F140" s="388">
        <f t="shared" si="1"/>
        <v>0</v>
      </c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</row>
    <row r="141" ht="22.5" customHeight="1">
      <c r="A141" s="389"/>
      <c r="B141" s="394"/>
      <c r="C141" s="394"/>
      <c r="D141" s="394"/>
      <c r="E141" s="394"/>
      <c r="F141" s="392">
        <f t="shared" si="1"/>
        <v>0</v>
      </c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</row>
    <row r="142" ht="22.5" customHeight="1">
      <c r="A142" s="385"/>
      <c r="B142" s="393"/>
      <c r="C142" s="393"/>
      <c r="D142" s="393"/>
      <c r="E142" s="393"/>
      <c r="F142" s="388">
        <f t="shared" si="1"/>
        <v>0</v>
      </c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</row>
    <row r="143" ht="22.5" customHeight="1">
      <c r="A143" s="389"/>
      <c r="B143" s="394"/>
      <c r="C143" s="394"/>
      <c r="D143" s="394"/>
      <c r="E143" s="394"/>
      <c r="F143" s="392">
        <f t="shared" si="1"/>
        <v>0</v>
      </c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</row>
    <row r="144" ht="22.5" customHeight="1">
      <c r="A144" s="385"/>
      <c r="B144" s="393"/>
      <c r="C144" s="393"/>
      <c r="D144" s="393"/>
      <c r="E144" s="393"/>
      <c r="F144" s="388">
        <f t="shared" si="1"/>
        <v>0</v>
      </c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</row>
    <row r="145" ht="22.5" customHeight="1">
      <c r="A145" s="389"/>
      <c r="B145" s="394"/>
      <c r="C145" s="394"/>
      <c r="D145" s="394"/>
      <c r="E145" s="394"/>
      <c r="F145" s="392">
        <f t="shared" si="1"/>
        <v>0</v>
      </c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</row>
    <row r="146" ht="22.5" customHeight="1">
      <c r="A146" s="385"/>
      <c r="B146" s="393"/>
      <c r="C146" s="393"/>
      <c r="D146" s="393"/>
      <c r="E146" s="393"/>
      <c r="F146" s="388">
        <f t="shared" si="1"/>
        <v>0</v>
      </c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</row>
    <row r="147" ht="22.5" customHeight="1">
      <c r="A147" s="389"/>
      <c r="B147" s="394"/>
      <c r="C147" s="394"/>
      <c r="D147" s="394"/>
      <c r="E147" s="394"/>
      <c r="F147" s="392">
        <f t="shared" si="1"/>
        <v>0</v>
      </c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</row>
    <row r="148" ht="22.5" customHeight="1">
      <c r="A148" s="385"/>
      <c r="B148" s="393"/>
      <c r="C148" s="393"/>
      <c r="D148" s="393"/>
      <c r="E148" s="393"/>
      <c r="F148" s="388">
        <f t="shared" si="1"/>
        <v>0</v>
      </c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</row>
    <row r="149" ht="22.5" customHeight="1">
      <c r="A149" s="389"/>
      <c r="B149" s="394"/>
      <c r="C149" s="394"/>
      <c r="D149" s="394"/>
      <c r="E149" s="394"/>
      <c r="F149" s="392">
        <f t="shared" si="1"/>
        <v>0</v>
      </c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</row>
    <row r="150" ht="22.5" customHeight="1">
      <c r="A150" s="385"/>
      <c r="B150" s="393"/>
      <c r="C150" s="393"/>
      <c r="D150" s="393"/>
      <c r="E150" s="393"/>
      <c r="F150" s="388">
        <f t="shared" si="1"/>
        <v>0</v>
      </c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</row>
    <row r="151" ht="22.5" customHeight="1">
      <c r="A151" s="389"/>
      <c r="B151" s="394"/>
      <c r="C151" s="394"/>
      <c r="D151" s="394"/>
      <c r="E151" s="394"/>
      <c r="F151" s="392">
        <f t="shared" si="1"/>
        <v>0</v>
      </c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</row>
    <row r="152" ht="22.5" customHeight="1">
      <c r="A152" s="385"/>
      <c r="B152" s="393"/>
      <c r="C152" s="393"/>
      <c r="D152" s="393"/>
      <c r="E152" s="393"/>
      <c r="F152" s="388">
        <f t="shared" si="1"/>
        <v>0</v>
      </c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</row>
    <row r="153" ht="22.5" customHeight="1">
      <c r="A153" s="389"/>
      <c r="B153" s="394"/>
      <c r="C153" s="394"/>
      <c r="D153" s="394"/>
      <c r="E153" s="394"/>
      <c r="F153" s="392">
        <f t="shared" si="1"/>
        <v>0</v>
      </c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</row>
    <row r="154" ht="22.5" customHeight="1">
      <c r="A154" s="385"/>
      <c r="B154" s="393"/>
      <c r="C154" s="393"/>
      <c r="D154" s="393"/>
      <c r="E154" s="393"/>
      <c r="F154" s="388">
        <f t="shared" si="1"/>
        <v>0</v>
      </c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</row>
    <row r="155" ht="22.5" customHeight="1">
      <c r="A155" s="389"/>
      <c r="B155" s="394"/>
      <c r="C155" s="394"/>
      <c r="D155" s="394"/>
      <c r="E155" s="394"/>
      <c r="F155" s="392">
        <f t="shared" si="1"/>
        <v>0</v>
      </c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</row>
    <row r="156" ht="22.5" customHeight="1">
      <c r="A156" s="385"/>
      <c r="B156" s="393"/>
      <c r="C156" s="393"/>
      <c r="D156" s="393"/>
      <c r="E156" s="393"/>
      <c r="F156" s="388">
        <f t="shared" si="1"/>
        <v>0</v>
      </c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</row>
    <row r="157" ht="22.5" customHeight="1">
      <c r="A157" s="389"/>
      <c r="B157" s="394"/>
      <c r="C157" s="394"/>
      <c r="D157" s="394"/>
      <c r="E157" s="394"/>
      <c r="F157" s="392">
        <f t="shared" si="1"/>
        <v>0</v>
      </c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</row>
    <row r="158" ht="22.5" customHeight="1">
      <c r="A158" s="385"/>
      <c r="B158" s="393"/>
      <c r="C158" s="393"/>
      <c r="D158" s="393"/>
      <c r="E158" s="393"/>
      <c r="F158" s="388">
        <f t="shared" si="1"/>
        <v>0</v>
      </c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</row>
    <row r="159" ht="22.5" customHeight="1">
      <c r="A159" s="389"/>
      <c r="B159" s="394"/>
      <c r="C159" s="394"/>
      <c r="D159" s="394"/>
      <c r="E159" s="394"/>
      <c r="F159" s="392">
        <f t="shared" si="1"/>
        <v>0</v>
      </c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</row>
    <row r="160" ht="22.5" customHeight="1">
      <c r="A160" s="385"/>
      <c r="B160" s="393"/>
      <c r="C160" s="393"/>
      <c r="D160" s="393"/>
      <c r="E160" s="393"/>
      <c r="F160" s="388">
        <f t="shared" si="1"/>
        <v>0</v>
      </c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</row>
    <row r="161" ht="22.5" customHeight="1">
      <c r="A161" s="389"/>
      <c r="B161" s="394"/>
      <c r="C161" s="394"/>
      <c r="D161" s="394"/>
      <c r="E161" s="394"/>
      <c r="F161" s="392">
        <f t="shared" si="1"/>
        <v>0</v>
      </c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</row>
    <row r="162" ht="22.5" customHeight="1">
      <c r="A162" s="385"/>
      <c r="B162" s="393"/>
      <c r="C162" s="393"/>
      <c r="D162" s="393"/>
      <c r="E162" s="393"/>
      <c r="F162" s="388">
        <f t="shared" si="1"/>
        <v>0</v>
      </c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</row>
    <row r="163" ht="22.5" customHeight="1">
      <c r="A163" s="389"/>
      <c r="B163" s="394"/>
      <c r="C163" s="394"/>
      <c r="D163" s="394"/>
      <c r="E163" s="394"/>
      <c r="F163" s="392">
        <f t="shared" si="1"/>
        <v>0</v>
      </c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</row>
    <row r="164" ht="22.5" customHeight="1">
      <c r="A164" s="385"/>
      <c r="B164" s="393"/>
      <c r="C164" s="393"/>
      <c r="D164" s="393"/>
      <c r="E164" s="393"/>
      <c r="F164" s="388">
        <f t="shared" si="1"/>
        <v>0</v>
      </c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</row>
    <row r="165" ht="22.5" customHeight="1">
      <c r="A165" s="389"/>
      <c r="B165" s="394"/>
      <c r="C165" s="394"/>
      <c r="D165" s="394"/>
      <c r="E165" s="394"/>
      <c r="F165" s="392">
        <f t="shared" si="1"/>
        <v>0</v>
      </c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</row>
    <row r="166" ht="22.5" customHeight="1">
      <c r="A166" s="385"/>
      <c r="B166" s="393"/>
      <c r="C166" s="393"/>
      <c r="D166" s="393"/>
      <c r="E166" s="393"/>
      <c r="F166" s="388">
        <f t="shared" si="1"/>
        <v>0</v>
      </c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</row>
    <row r="167" ht="22.5" customHeight="1">
      <c r="A167" s="389"/>
      <c r="B167" s="394"/>
      <c r="C167" s="394"/>
      <c r="D167" s="394"/>
      <c r="E167" s="394"/>
      <c r="F167" s="392">
        <f t="shared" si="1"/>
        <v>0</v>
      </c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</row>
    <row r="168" ht="22.5" customHeight="1">
      <c r="A168" s="385"/>
      <c r="B168" s="393"/>
      <c r="C168" s="393"/>
      <c r="D168" s="393"/>
      <c r="E168" s="393"/>
      <c r="F168" s="388">
        <f t="shared" si="1"/>
        <v>0</v>
      </c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</row>
    <row r="169" ht="22.5" customHeight="1">
      <c r="A169" s="389"/>
      <c r="B169" s="394"/>
      <c r="C169" s="394"/>
      <c r="D169" s="394"/>
      <c r="E169" s="394"/>
      <c r="F169" s="392">
        <f t="shared" si="1"/>
        <v>0</v>
      </c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</row>
    <row r="170" ht="22.5" customHeight="1">
      <c r="A170" s="385"/>
      <c r="B170" s="393"/>
      <c r="C170" s="393"/>
      <c r="D170" s="393"/>
      <c r="E170" s="393"/>
      <c r="F170" s="388">
        <f t="shared" si="1"/>
        <v>0</v>
      </c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</row>
    <row r="171" ht="22.5" customHeight="1">
      <c r="A171" s="389"/>
      <c r="B171" s="394"/>
      <c r="C171" s="394"/>
      <c r="D171" s="394"/>
      <c r="E171" s="394"/>
      <c r="F171" s="392">
        <f t="shared" si="1"/>
        <v>0</v>
      </c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</row>
    <row r="172" ht="22.5" customHeight="1">
      <c r="A172" s="385"/>
      <c r="B172" s="393"/>
      <c r="C172" s="393"/>
      <c r="D172" s="393"/>
      <c r="E172" s="393"/>
      <c r="F172" s="388">
        <f t="shared" si="1"/>
        <v>0</v>
      </c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</row>
    <row r="173" ht="22.5" customHeight="1">
      <c r="A173" s="389"/>
      <c r="B173" s="394"/>
      <c r="C173" s="394"/>
      <c r="D173" s="394"/>
      <c r="E173" s="394"/>
      <c r="F173" s="392">
        <f t="shared" si="1"/>
        <v>0</v>
      </c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</row>
    <row r="174" ht="22.5" customHeight="1">
      <c r="A174" s="385"/>
      <c r="B174" s="393"/>
      <c r="C174" s="393"/>
      <c r="D174" s="393"/>
      <c r="E174" s="393"/>
      <c r="F174" s="388">
        <f t="shared" si="1"/>
        <v>0</v>
      </c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</row>
    <row r="175" ht="22.5" customHeight="1">
      <c r="A175" s="389"/>
      <c r="B175" s="394"/>
      <c r="C175" s="394"/>
      <c r="D175" s="394"/>
      <c r="E175" s="394"/>
      <c r="F175" s="392">
        <f t="shared" si="1"/>
        <v>0</v>
      </c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</row>
    <row r="176" ht="22.5" customHeight="1">
      <c r="A176" s="385"/>
      <c r="B176" s="393"/>
      <c r="C176" s="393"/>
      <c r="D176" s="393"/>
      <c r="E176" s="393"/>
      <c r="F176" s="388">
        <f t="shared" si="1"/>
        <v>0</v>
      </c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</row>
    <row r="177" ht="22.5" customHeight="1">
      <c r="A177" s="389"/>
      <c r="B177" s="394"/>
      <c r="C177" s="394"/>
      <c r="D177" s="394"/>
      <c r="E177" s="394"/>
      <c r="F177" s="392">
        <f t="shared" si="1"/>
        <v>0</v>
      </c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</row>
    <row r="178" ht="22.5" customHeight="1">
      <c r="A178" s="385"/>
      <c r="B178" s="393"/>
      <c r="C178" s="393"/>
      <c r="D178" s="393"/>
      <c r="E178" s="393"/>
      <c r="F178" s="388">
        <f t="shared" si="1"/>
        <v>0</v>
      </c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</row>
    <row r="179" ht="22.5" customHeight="1">
      <c r="A179" s="389"/>
      <c r="B179" s="394"/>
      <c r="C179" s="394"/>
      <c r="D179" s="394"/>
      <c r="E179" s="394"/>
      <c r="F179" s="392">
        <f t="shared" si="1"/>
        <v>0</v>
      </c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</row>
    <row r="180" ht="22.5" customHeight="1">
      <c r="A180" s="385"/>
      <c r="B180" s="393"/>
      <c r="C180" s="393"/>
      <c r="D180" s="393"/>
      <c r="E180" s="393"/>
      <c r="F180" s="388">
        <f t="shared" si="1"/>
        <v>0</v>
      </c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</row>
    <row r="181" ht="22.5" customHeight="1">
      <c r="A181" s="389"/>
      <c r="B181" s="394"/>
      <c r="C181" s="394"/>
      <c r="D181" s="394"/>
      <c r="E181" s="394"/>
      <c r="F181" s="392">
        <f t="shared" si="1"/>
        <v>0</v>
      </c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</row>
    <row r="182" ht="22.5" customHeight="1">
      <c r="A182" s="385"/>
      <c r="B182" s="393"/>
      <c r="C182" s="393"/>
      <c r="D182" s="393"/>
      <c r="E182" s="393"/>
      <c r="F182" s="388">
        <f t="shared" si="1"/>
        <v>0</v>
      </c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</row>
    <row r="183" ht="22.5" customHeight="1">
      <c r="A183" s="389"/>
      <c r="B183" s="394"/>
      <c r="C183" s="394"/>
      <c r="D183" s="394"/>
      <c r="E183" s="394"/>
      <c r="F183" s="392">
        <f t="shared" si="1"/>
        <v>0</v>
      </c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</row>
    <row r="184" ht="22.5" customHeight="1">
      <c r="A184" s="385"/>
      <c r="B184" s="393"/>
      <c r="C184" s="393"/>
      <c r="D184" s="393"/>
      <c r="E184" s="393"/>
      <c r="F184" s="388">
        <f t="shared" si="1"/>
        <v>0</v>
      </c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</row>
    <row r="185" ht="22.5" customHeight="1">
      <c r="A185" s="389"/>
      <c r="B185" s="394"/>
      <c r="C185" s="394"/>
      <c r="D185" s="394"/>
      <c r="E185" s="394"/>
      <c r="F185" s="392">
        <f t="shared" si="1"/>
        <v>0</v>
      </c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</row>
    <row r="186" ht="22.5" customHeight="1">
      <c r="A186" s="385"/>
      <c r="B186" s="393"/>
      <c r="C186" s="393"/>
      <c r="D186" s="393"/>
      <c r="E186" s="393"/>
      <c r="F186" s="388">
        <f t="shared" si="1"/>
        <v>0</v>
      </c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</row>
    <row r="187" ht="22.5" customHeight="1">
      <c r="A187" s="389"/>
      <c r="B187" s="394"/>
      <c r="C187" s="394"/>
      <c r="D187" s="394"/>
      <c r="E187" s="394"/>
      <c r="F187" s="392">
        <f t="shared" si="1"/>
        <v>0</v>
      </c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</row>
    <row r="188" ht="22.5" customHeight="1">
      <c r="A188" s="385"/>
      <c r="B188" s="393"/>
      <c r="C188" s="393"/>
      <c r="D188" s="393"/>
      <c r="E188" s="393"/>
      <c r="F188" s="388">
        <f t="shared" si="1"/>
        <v>0</v>
      </c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</row>
    <row r="189" ht="22.5" customHeight="1">
      <c r="A189" s="389"/>
      <c r="B189" s="394"/>
      <c r="C189" s="394"/>
      <c r="D189" s="394"/>
      <c r="E189" s="394"/>
      <c r="F189" s="392">
        <f t="shared" si="1"/>
        <v>0</v>
      </c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</row>
    <row r="190" ht="22.5" customHeight="1">
      <c r="A190" s="385"/>
      <c r="B190" s="393"/>
      <c r="C190" s="393"/>
      <c r="D190" s="393"/>
      <c r="E190" s="393"/>
      <c r="F190" s="388">
        <f t="shared" si="1"/>
        <v>0</v>
      </c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</row>
    <row r="191" ht="22.5" customHeight="1">
      <c r="A191" s="389"/>
      <c r="B191" s="394"/>
      <c r="C191" s="394"/>
      <c r="D191" s="394"/>
      <c r="E191" s="394"/>
      <c r="F191" s="392">
        <f t="shared" si="1"/>
        <v>0</v>
      </c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</row>
    <row r="192" ht="22.5" customHeight="1">
      <c r="A192" s="385"/>
      <c r="B192" s="393"/>
      <c r="C192" s="393"/>
      <c r="D192" s="393"/>
      <c r="E192" s="393"/>
      <c r="F192" s="388">
        <f t="shared" si="1"/>
        <v>0</v>
      </c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</row>
    <row r="193" ht="22.5" customHeight="1">
      <c r="A193" s="389"/>
      <c r="B193" s="394"/>
      <c r="C193" s="394"/>
      <c r="D193" s="394"/>
      <c r="E193" s="394"/>
      <c r="F193" s="392">
        <f t="shared" si="1"/>
        <v>0</v>
      </c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</row>
    <row r="194" ht="22.5" customHeight="1">
      <c r="A194" s="385"/>
      <c r="B194" s="393"/>
      <c r="C194" s="393"/>
      <c r="D194" s="393"/>
      <c r="E194" s="393"/>
      <c r="F194" s="388">
        <f t="shared" si="1"/>
        <v>0</v>
      </c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</row>
    <row r="195" ht="22.5" customHeight="1">
      <c r="A195" s="389"/>
      <c r="B195" s="394"/>
      <c r="C195" s="394"/>
      <c r="D195" s="394"/>
      <c r="E195" s="394"/>
      <c r="F195" s="392">
        <f t="shared" si="1"/>
        <v>0</v>
      </c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</row>
    <row r="196" ht="22.5" customHeight="1">
      <c r="A196" s="385"/>
      <c r="B196" s="393"/>
      <c r="C196" s="393"/>
      <c r="D196" s="393"/>
      <c r="E196" s="393"/>
      <c r="F196" s="388">
        <f t="shared" si="1"/>
        <v>0</v>
      </c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</row>
    <row r="197" ht="22.5" customHeight="1">
      <c r="A197" s="389"/>
      <c r="B197" s="394"/>
      <c r="C197" s="394"/>
      <c r="D197" s="394"/>
      <c r="E197" s="394"/>
      <c r="F197" s="392">
        <f t="shared" si="1"/>
        <v>0</v>
      </c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</row>
    <row r="198" ht="22.5" customHeight="1">
      <c r="A198" s="385"/>
      <c r="B198" s="393"/>
      <c r="C198" s="393"/>
      <c r="D198" s="393"/>
      <c r="E198" s="393"/>
      <c r="F198" s="388">
        <f t="shared" si="1"/>
        <v>0</v>
      </c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</row>
    <row r="199" ht="22.5" customHeight="1">
      <c r="A199" s="389"/>
      <c r="B199" s="394"/>
      <c r="C199" s="394"/>
      <c r="D199" s="394"/>
      <c r="E199" s="394"/>
      <c r="F199" s="392">
        <f t="shared" si="1"/>
        <v>0</v>
      </c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</row>
    <row r="200" ht="22.5" customHeight="1">
      <c r="A200" s="385"/>
      <c r="B200" s="393"/>
      <c r="C200" s="393"/>
      <c r="D200" s="393"/>
      <c r="E200" s="393"/>
      <c r="F200" s="388">
        <f t="shared" si="1"/>
        <v>0</v>
      </c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</row>
    <row r="201" ht="22.5" customHeight="1">
      <c r="A201" s="389"/>
      <c r="B201" s="394"/>
      <c r="C201" s="394"/>
      <c r="D201" s="394"/>
      <c r="E201" s="394"/>
      <c r="F201" s="392">
        <f t="shared" si="1"/>
        <v>0</v>
      </c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</row>
    <row r="202" ht="22.5" customHeight="1">
      <c r="A202" s="385"/>
      <c r="B202" s="393"/>
      <c r="C202" s="393"/>
      <c r="D202" s="393"/>
      <c r="E202" s="393"/>
      <c r="F202" s="388">
        <f t="shared" si="1"/>
        <v>0</v>
      </c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</row>
    <row r="203" ht="22.5" customHeight="1">
      <c r="A203" s="389"/>
      <c r="B203" s="394"/>
      <c r="C203" s="394"/>
      <c r="D203" s="394"/>
      <c r="E203" s="394"/>
      <c r="F203" s="392">
        <f t="shared" si="1"/>
        <v>0</v>
      </c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</row>
    <row r="204" ht="22.5" customHeight="1">
      <c r="A204" s="385"/>
      <c r="B204" s="393"/>
      <c r="C204" s="393"/>
      <c r="D204" s="393"/>
      <c r="E204" s="393"/>
      <c r="F204" s="388">
        <f t="shared" si="1"/>
        <v>0</v>
      </c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</row>
    <row r="205" ht="22.5" customHeight="1">
      <c r="A205" s="389"/>
      <c r="B205" s="394"/>
      <c r="C205" s="394"/>
      <c r="D205" s="394"/>
      <c r="E205" s="394"/>
      <c r="F205" s="392">
        <f t="shared" si="1"/>
        <v>0</v>
      </c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</row>
    <row r="206" ht="22.5" customHeight="1">
      <c r="A206" s="385"/>
      <c r="B206" s="393"/>
      <c r="C206" s="393"/>
      <c r="D206" s="393"/>
      <c r="E206" s="393"/>
      <c r="F206" s="388">
        <f t="shared" si="1"/>
        <v>0</v>
      </c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</row>
    <row r="207" ht="22.5" customHeight="1">
      <c r="A207" s="389"/>
      <c r="B207" s="394"/>
      <c r="C207" s="394"/>
      <c r="D207" s="394"/>
      <c r="E207" s="394"/>
      <c r="F207" s="392">
        <f t="shared" si="1"/>
        <v>0</v>
      </c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</row>
    <row r="208" ht="22.5" customHeight="1">
      <c r="A208" s="385"/>
      <c r="B208" s="393"/>
      <c r="C208" s="393"/>
      <c r="D208" s="393"/>
      <c r="E208" s="393"/>
      <c r="F208" s="388">
        <f t="shared" si="1"/>
        <v>0</v>
      </c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</row>
    <row r="209" ht="22.5" customHeight="1">
      <c r="A209" s="389"/>
      <c r="B209" s="394"/>
      <c r="C209" s="394"/>
      <c r="D209" s="394"/>
      <c r="E209" s="394"/>
      <c r="F209" s="392">
        <f t="shared" si="1"/>
        <v>0</v>
      </c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</row>
    <row r="210" ht="22.5" customHeight="1">
      <c r="A210" s="385"/>
      <c r="B210" s="393"/>
      <c r="C210" s="393"/>
      <c r="D210" s="393"/>
      <c r="E210" s="393"/>
      <c r="F210" s="388">
        <f t="shared" si="1"/>
        <v>0</v>
      </c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</row>
    <row r="211" ht="22.5" customHeight="1">
      <c r="A211" s="389"/>
      <c r="B211" s="394"/>
      <c r="C211" s="394"/>
      <c r="D211" s="394"/>
      <c r="E211" s="394"/>
      <c r="F211" s="392">
        <f t="shared" si="1"/>
        <v>0</v>
      </c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</row>
    <row r="212" ht="22.5" customHeight="1">
      <c r="A212" s="385"/>
      <c r="B212" s="393"/>
      <c r="C212" s="393"/>
      <c r="D212" s="393"/>
      <c r="E212" s="393"/>
      <c r="F212" s="388">
        <f t="shared" si="1"/>
        <v>0</v>
      </c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</row>
    <row r="213" ht="22.5" customHeight="1">
      <c r="A213" s="389"/>
      <c r="B213" s="394"/>
      <c r="C213" s="394"/>
      <c r="D213" s="394"/>
      <c r="E213" s="394"/>
      <c r="F213" s="392">
        <f t="shared" si="1"/>
        <v>0</v>
      </c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</row>
    <row r="214" ht="22.5" customHeight="1">
      <c r="A214" s="385"/>
      <c r="B214" s="393"/>
      <c r="C214" s="393"/>
      <c r="D214" s="393"/>
      <c r="E214" s="393"/>
      <c r="F214" s="388">
        <f t="shared" si="1"/>
        <v>0</v>
      </c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</row>
    <row r="215" ht="22.5" customHeight="1">
      <c r="A215" s="389"/>
      <c r="B215" s="394"/>
      <c r="C215" s="394"/>
      <c r="D215" s="394"/>
      <c r="E215" s="394"/>
      <c r="F215" s="392">
        <f t="shared" si="1"/>
        <v>0</v>
      </c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</row>
    <row r="216" ht="22.5" customHeight="1">
      <c r="A216" s="385"/>
      <c r="B216" s="393"/>
      <c r="C216" s="393"/>
      <c r="D216" s="393"/>
      <c r="E216" s="393"/>
      <c r="F216" s="388">
        <f t="shared" si="1"/>
        <v>0</v>
      </c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</row>
    <row r="217" ht="22.5" customHeight="1">
      <c r="A217" s="389"/>
      <c r="B217" s="394"/>
      <c r="C217" s="394"/>
      <c r="D217" s="394"/>
      <c r="E217" s="394"/>
      <c r="F217" s="392">
        <f t="shared" si="1"/>
        <v>0</v>
      </c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</row>
    <row r="218" ht="22.5" customHeight="1">
      <c r="A218" s="385"/>
      <c r="B218" s="393"/>
      <c r="C218" s="393"/>
      <c r="D218" s="393"/>
      <c r="E218" s="393"/>
      <c r="F218" s="388">
        <f t="shared" si="1"/>
        <v>0</v>
      </c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</row>
    <row r="219" ht="22.5" customHeight="1">
      <c r="A219" s="389"/>
      <c r="B219" s="394"/>
      <c r="C219" s="394"/>
      <c r="D219" s="394"/>
      <c r="E219" s="394"/>
      <c r="F219" s="392">
        <f t="shared" si="1"/>
        <v>0</v>
      </c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</row>
    <row r="220" ht="22.5" customHeight="1">
      <c r="A220" s="385"/>
      <c r="B220" s="393"/>
      <c r="C220" s="393"/>
      <c r="D220" s="393"/>
      <c r="E220" s="393"/>
      <c r="F220" s="388">
        <f t="shared" si="1"/>
        <v>0</v>
      </c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</row>
    <row r="221" ht="22.5" customHeight="1">
      <c r="A221" s="389"/>
      <c r="B221" s="394"/>
      <c r="C221" s="394"/>
      <c r="D221" s="394"/>
      <c r="E221" s="394"/>
      <c r="F221" s="392">
        <f t="shared" si="1"/>
        <v>0</v>
      </c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</row>
    <row r="222" ht="22.5" customHeight="1">
      <c r="A222" s="385"/>
      <c r="B222" s="393"/>
      <c r="C222" s="393"/>
      <c r="D222" s="393"/>
      <c r="E222" s="393"/>
      <c r="F222" s="388">
        <f t="shared" si="1"/>
        <v>0</v>
      </c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</row>
    <row r="223" ht="22.5" customHeight="1">
      <c r="A223" s="389"/>
      <c r="B223" s="394"/>
      <c r="C223" s="394"/>
      <c r="D223" s="394"/>
      <c r="E223" s="394"/>
      <c r="F223" s="392">
        <f t="shared" si="1"/>
        <v>0</v>
      </c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</row>
    <row r="224" ht="22.5" customHeight="1">
      <c r="A224" s="385"/>
      <c r="B224" s="393"/>
      <c r="C224" s="393"/>
      <c r="D224" s="393"/>
      <c r="E224" s="393"/>
      <c r="F224" s="388">
        <f t="shared" si="1"/>
        <v>0</v>
      </c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</row>
    <row r="225" ht="22.5" customHeight="1">
      <c r="A225" s="389"/>
      <c r="B225" s="394"/>
      <c r="C225" s="394"/>
      <c r="D225" s="394"/>
      <c r="E225" s="394"/>
      <c r="F225" s="392">
        <f t="shared" si="1"/>
        <v>0</v>
      </c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</row>
    <row r="226" ht="22.5" customHeight="1">
      <c r="A226" s="385"/>
      <c r="B226" s="393"/>
      <c r="C226" s="393"/>
      <c r="D226" s="393"/>
      <c r="E226" s="393"/>
      <c r="F226" s="388">
        <f t="shared" si="1"/>
        <v>0</v>
      </c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</row>
    <row r="227" ht="22.5" customHeight="1">
      <c r="A227" s="389"/>
      <c r="B227" s="394"/>
      <c r="C227" s="394"/>
      <c r="D227" s="394"/>
      <c r="E227" s="394"/>
      <c r="F227" s="392">
        <f t="shared" si="1"/>
        <v>0</v>
      </c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</row>
    <row r="228" ht="22.5" customHeight="1">
      <c r="A228" s="385"/>
      <c r="B228" s="393"/>
      <c r="C228" s="393"/>
      <c r="D228" s="393"/>
      <c r="E228" s="393"/>
      <c r="F228" s="388">
        <f t="shared" si="1"/>
        <v>0</v>
      </c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</row>
    <row r="229" ht="22.5" customHeight="1">
      <c r="A229" s="389"/>
      <c r="B229" s="394"/>
      <c r="C229" s="394"/>
      <c r="D229" s="394"/>
      <c r="E229" s="394"/>
      <c r="F229" s="392">
        <f t="shared" si="1"/>
        <v>0</v>
      </c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</row>
    <row r="230" ht="22.5" customHeight="1">
      <c r="A230" s="385"/>
      <c r="B230" s="393"/>
      <c r="C230" s="393"/>
      <c r="D230" s="393"/>
      <c r="E230" s="393"/>
      <c r="F230" s="388">
        <f t="shared" si="1"/>
        <v>0</v>
      </c>
      <c r="G230" s="384"/>
      <c r="H230" s="384"/>
      <c r="I230" s="384"/>
      <c r="J230" s="384"/>
      <c r="K230" s="384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</row>
    <row r="231" ht="22.5" customHeight="1">
      <c r="A231" s="389"/>
      <c r="B231" s="394"/>
      <c r="C231" s="394"/>
      <c r="D231" s="394"/>
      <c r="E231" s="394"/>
      <c r="F231" s="392">
        <f t="shared" si="1"/>
        <v>0</v>
      </c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</row>
    <row r="232" ht="22.5" customHeight="1">
      <c r="A232" s="385"/>
      <c r="B232" s="393"/>
      <c r="C232" s="393"/>
      <c r="D232" s="393"/>
      <c r="E232" s="393"/>
      <c r="F232" s="388">
        <f t="shared" si="1"/>
        <v>0</v>
      </c>
      <c r="G232" s="384"/>
      <c r="H232" s="384"/>
      <c r="I232" s="384"/>
      <c r="J232" s="384"/>
      <c r="K232" s="384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</row>
    <row r="233" ht="22.5" customHeight="1">
      <c r="A233" s="389"/>
      <c r="B233" s="394"/>
      <c r="C233" s="394"/>
      <c r="D233" s="394"/>
      <c r="E233" s="394"/>
      <c r="F233" s="392">
        <f t="shared" si="1"/>
        <v>0</v>
      </c>
      <c r="G233" s="384"/>
      <c r="H233" s="384"/>
      <c r="I233" s="384"/>
      <c r="J233" s="384"/>
      <c r="K233" s="384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</row>
    <row r="234" ht="22.5" customHeight="1">
      <c r="A234" s="385"/>
      <c r="B234" s="393"/>
      <c r="C234" s="393"/>
      <c r="D234" s="393"/>
      <c r="E234" s="393"/>
      <c r="F234" s="388">
        <f t="shared" si="1"/>
        <v>0</v>
      </c>
      <c r="G234" s="384"/>
      <c r="H234" s="384"/>
      <c r="I234" s="384"/>
      <c r="J234" s="384"/>
      <c r="K234" s="384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</row>
    <row r="235" ht="22.5" customHeight="1">
      <c r="A235" s="389"/>
      <c r="B235" s="394"/>
      <c r="C235" s="394"/>
      <c r="D235" s="394"/>
      <c r="E235" s="394"/>
      <c r="F235" s="392">
        <f t="shared" si="1"/>
        <v>0</v>
      </c>
      <c r="G235" s="384"/>
      <c r="H235" s="384"/>
      <c r="I235" s="384"/>
      <c r="J235" s="384"/>
      <c r="K235" s="384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</row>
    <row r="236" ht="22.5" customHeight="1">
      <c r="A236" s="385"/>
      <c r="B236" s="393"/>
      <c r="C236" s="393"/>
      <c r="D236" s="393"/>
      <c r="E236" s="393"/>
      <c r="F236" s="388">
        <f t="shared" si="1"/>
        <v>0</v>
      </c>
      <c r="G236" s="384"/>
      <c r="H236" s="384"/>
      <c r="I236" s="384"/>
      <c r="J236" s="384"/>
      <c r="K236" s="384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</row>
    <row r="237" ht="22.5" customHeight="1">
      <c r="A237" s="389"/>
      <c r="B237" s="394"/>
      <c r="C237" s="394"/>
      <c r="D237" s="394"/>
      <c r="E237" s="394"/>
      <c r="F237" s="392">
        <f t="shared" si="1"/>
        <v>0</v>
      </c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</row>
    <row r="238" ht="22.5" customHeight="1">
      <c r="A238" s="385"/>
      <c r="B238" s="393"/>
      <c r="C238" s="393"/>
      <c r="D238" s="393"/>
      <c r="E238" s="393"/>
      <c r="F238" s="388">
        <f t="shared" si="1"/>
        <v>0</v>
      </c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</row>
    <row r="239" ht="22.5" customHeight="1">
      <c r="A239" s="389"/>
      <c r="B239" s="394"/>
      <c r="C239" s="394"/>
      <c r="D239" s="394"/>
      <c r="E239" s="394"/>
      <c r="F239" s="392">
        <f t="shared" si="1"/>
        <v>0</v>
      </c>
      <c r="G239" s="384"/>
      <c r="H239" s="384"/>
      <c r="I239" s="384"/>
      <c r="J239" s="384"/>
      <c r="K239" s="384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</row>
    <row r="240" ht="22.5" customHeight="1">
      <c r="A240" s="385"/>
      <c r="B240" s="393"/>
      <c r="C240" s="393"/>
      <c r="D240" s="393"/>
      <c r="E240" s="393"/>
      <c r="F240" s="388">
        <f t="shared" si="1"/>
        <v>0</v>
      </c>
      <c r="G240" s="384"/>
      <c r="H240" s="384"/>
      <c r="I240" s="384"/>
      <c r="J240" s="384"/>
      <c r="K240" s="384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</row>
    <row r="241" ht="22.5" customHeight="1">
      <c r="A241" s="389"/>
      <c r="B241" s="394"/>
      <c r="C241" s="394"/>
      <c r="D241" s="394"/>
      <c r="E241" s="394"/>
      <c r="F241" s="392">
        <f t="shared" si="1"/>
        <v>0</v>
      </c>
      <c r="G241" s="384"/>
      <c r="H241" s="384"/>
      <c r="I241" s="384"/>
      <c r="J241" s="384"/>
      <c r="K241" s="384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</row>
    <row r="242" ht="22.5" customHeight="1">
      <c r="A242" s="385"/>
      <c r="B242" s="393"/>
      <c r="C242" s="393"/>
      <c r="D242" s="393"/>
      <c r="E242" s="393"/>
      <c r="F242" s="388">
        <f t="shared" si="1"/>
        <v>0</v>
      </c>
      <c r="G242" s="384"/>
      <c r="H242" s="384"/>
      <c r="I242" s="384"/>
      <c r="J242" s="384"/>
      <c r="K242" s="384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</row>
    <row r="243" ht="22.5" customHeight="1">
      <c r="A243" s="389"/>
      <c r="B243" s="394"/>
      <c r="C243" s="394"/>
      <c r="D243" s="394"/>
      <c r="E243" s="394"/>
      <c r="F243" s="392">
        <f t="shared" si="1"/>
        <v>0</v>
      </c>
      <c r="G243" s="384"/>
      <c r="H243" s="384"/>
      <c r="I243" s="384"/>
      <c r="J243" s="384"/>
      <c r="K243" s="384"/>
      <c r="L243" s="384"/>
      <c r="M243" s="384"/>
      <c r="N243" s="384"/>
      <c r="O243" s="384"/>
      <c r="P243" s="384"/>
      <c r="Q243" s="384"/>
      <c r="R243" s="384"/>
      <c r="S243" s="384"/>
      <c r="T243" s="384"/>
      <c r="U243" s="384"/>
      <c r="V243" s="384"/>
      <c r="W243" s="384"/>
      <c r="X243" s="384"/>
      <c r="Y243" s="384"/>
      <c r="Z243" s="384"/>
    </row>
    <row r="244" ht="22.5" customHeight="1">
      <c r="A244" s="385"/>
      <c r="B244" s="393"/>
      <c r="C244" s="393"/>
      <c r="D244" s="393"/>
      <c r="E244" s="393"/>
      <c r="F244" s="388">
        <f t="shared" si="1"/>
        <v>0</v>
      </c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</row>
    <row r="245" ht="22.5" customHeight="1">
      <c r="A245" s="389"/>
      <c r="B245" s="394"/>
      <c r="C245" s="394"/>
      <c r="D245" s="394"/>
      <c r="E245" s="394"/>
      <c r="F245" s="392">
        <f t="shared" si="1"/>
        <v>0</v>
      </c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</row>
    <row r="246" ht="22.5" customHeight="1">
      <c r="A246" s="385"/>
      <c r="B246" s="393"/>
      <c r="C246" s="393"/>
      <c r="D246" s="393"/>
      <c r="E246" s="393"/>
      <c r="F246" s="388">
        <f t="shared" si="1"/>
        <v>0</v>
      </c>
      <c r="G246" s="384"/>
      <c r="H246" s="384"/>
      <c r="I246" s="384"/>
      <c r="J246" s="384"/>
      <c r="K246" s="384"/>
      <c r="L246" s="384"/>
      <c r="M246" s="384"/>
      <c r="N246" s="384"/>
      <c r="O246" s="384"/>
      <c r="P246" s="384"/>
      <c r="Q246" s="384"/>
      <c r="R246" s="384"/>
      <c r="S246" s="384"/>
      <c r="T246" s="384"/>
      <c r="U246" s="384"/>
      <c r="V246" s="384"/>
      <c r="W246" s="384"/>
      <c r="X246" s="384"/>
      <c r="Y246" s="384"/>
      <c r="Z246" s="384"/>
    </row>
    <row r="247" ht="22.5" customHeight="1">
      <c r="A247" s="389"/>
      <c r="B247" s="394"/>
      <c r="C247" s="394"/>
      <c r="D247" s="394"/>
      <c r="E247" s="394"/>
      <c r="F247" s="392">
        <f t="shared" si="1"/>
        <v>0</v>
      </c>
      <c r="G247" s="384"/>
      <c r="H247" s="384"/>
      <c r="I247" s="384"/>
      <c r="J247" s="384"/>
      <c r="K247" s="384"/>
      <c r="L247" s="384"/>
      <c r="M247" s="384"/>
      <c r="N247" s="384"/>
      <c r="O247" s="384"/>
      <c r="P247" s="384"/>
      <c r="Q247" s="384"/>
      <c r="R247" s="384"/>
      <c r="S247" s="384"/>
      <c r="T247" s="384"/>
      <c r="U247" s="384"/>
      <c r="V247" s="384"/>
      <c r="W247" s="384"/>
      <c r="X247" s="384"/>
      <c r="Y247" s="384"/>
      <c r="Z247" s="384"/>
    </row>
    <row r="248" ht="22.5" customHeight="1">
      <c r="A248" s="385"/>
      <c r="B248" s="393"/>
      <c r="C248" s="393"/>
      <c r="D248" s="393"/>
      <c r="E248" s="393"/>
      <c r="F248" s="388">
        <f t="shared" si="1"/>
        <v>0</v>
      </c>
      <c r="G248" s="384"/>
      <c r="H248" s="384"/>
      <c r="I248" s="384"/>
      <c r="J248" s="384"/>
      <c r="K248" s="384"/>
      <c r="L248" s="384"/>
      <c r="M248" s="384"/>
      <c r="N248" s="384"/>
      <c r="O248" s="384"/>
      <c r="P248" s="384"/>
      <c r="Q248" s="384"/>
      <c r="R248" s="384"/>
      <c r="S248" s="384"/>
      <c r="T248" s="384"/>
      <c r="U248" s="384"/>
      <c r="V248" s="384"/>
      <c r="W248" s="384"/>
      <c r="X248" s="384"/>
      <c r="Y248" s="384"/>
      <c r="Z248" s="384"/>
    </row>
    <row r="249" ht="22.5" customHeight="1">
      <c r="A249" s="389"/>
      <c r="B249" s="394"/>
      <c r="C249" s="394"/>
      <c r="D249" s="394"/>
      <c r="E249" s="394"/>
      <c r="F249" s="392">
        <f t="shared" si="1"/>
        <v>0</v>
      </c>
      <c r="G249" s="384"/>
      <c r="H249" s="384"/>
      <c r="I249" s="384"/>
      <c r="J249" s="384"/>
      <c r="K249" s="384"/>
      <c r="L249" s="384"/>
      <c r="M249" s="384"/>
      <c r="N249" s="384"/>
      <c r="O249" s="384"/>
      <c r="P249" s="384"/>
      <c r="Q249" s="384"/>
      <c r="R249" s="384"/>
      <c r="S249" s="384"/>
      <c r="T249" s="384"/>
      <c r="U249" s="384"/>
      <c r="V249" s="384"/>
      <c r="W249" s="384"/>
      <c r="X249" s="384"/>
      <c r="Y249" s="384"/>
      <c r="Z249" s="384"/>
    </row>
    <row r="250" ht="22.5" customHeight="1">
      <c r="A250" s="385"/>
      <c r="B250" s="393"/>
      <c r="C250" s="393"/>
      <c r="D250" s="393"/>
      <c r="E250" s="393"/>
      <c r="F250" s="388">
        <f t="shared" si="1"/>
        <v>0</v>
      </c>
      <c r="G250" s="384"/>
      <c r="H250" s="384"/>
      <c r="I250" s="384"/>
      <c r="J250" s="384"/>
      <c r="K250" s="384"/>
      <c r="L250" s="384"/>
      <c r="M250" s="384"/>
      <c r="N250" s="384"/>
      <c r="O250" s="384"/>
      <c r="P250" s="384"/>
      <c r="Q250" s="384"/>
      <c r="R250" s="384"/>
      <c r="S250" s="384"/>
      <c r="T250" s="384"/>
      <c r="U250" s="384"/>
      <c r="V250" s="384"/>
      <c r="W250" s="384"/>
      <c r="X250" s="384"/>
      <c r="Y250" s="384"/>
      <c r="Z250" s="384"/>
    </row>
    <row r="251" ht="22.5" customHeight="1">
      <c r="A251" s="389"/>
      <c r="B251" s="394"/>
      <c r="C251" s="394"/>
      <c r="D251" s="394"/>
      <c r="E251" s="394"/>
      <c r="F251" s="392">
        <f t="shared" si="1"/>
        <v>0</v>
      </c>
      <c r="G251" s="384"/>
      <c r="H251" s="384"/>
      <c r="I251" s="384"/>
      <c r="J251" s="384"/>
      <c r="K251" s="384"/>
      <c r="L251" s="384"/>
      <c r="M251" s="384"/>
      <c r="N251" s="384"/>
      <c r="O251" s="384"/>
      <c r="P251" s="384"/>
      <c r="Q251" s="384"/>
      <c r="R251" s="384"/>
      <c r="S251" s="384"/>
      <c r="T251" s="384"/>
      <c r="U251" s="384"/>
      <c r="V251" s="384"/>
      <c r="W251" s="384"/>
      <c r="X251" s="384"/>
      <c r="Y251" s="384"/>
      <c r="Z251" s="384"/>
    </row>
    <row r="252" ht="22.5" customHeight="1">
      <c r="A252" s="385"/>
      <c r="B252" s="393"/>
      <c r="C252" s="393"/>
      <c r="D252" s="393"/>
      <c r="E252" s="393"/>
      <c r="F252" s="388">
        <f t="shared" si="1"/>
        <v>0</v>
      </c>
      <c r="G252" s="384"/>
      <c r="H252" s="384"/>
      <c r="I252" s="384"/>
      <c r="J252" s="384"/>
      <c r="K252" s="384"/>
      <c r="L252" s="384"/>
      <c r="M252" s="384"/>
      <c r="N252" s="384"/>
      <c r="O252" s="384"/>
      <c r="P252" s="384"/>
      <c r="Q252" s="384"/>
      <c r="R252" s="384"/>
      <c r="S252" s="384"/>
      <c r="T252" s="384"/>
      <c r="U252" s="384"/>
      <c r="V252" s="384"/>
      <c r="W252" s="384"/>
      <c r="X252" s="384"/>
      <c r="Y252" s="384"/>
      <c r="Z252" s="384"/>
    </row>
    <row r="253" ht="22.5" customHeight="1">
      <c r="A253" s="389"/>
      <c r="B253" s="394"/>
      <c r="C253" s="394"/>
      <c r="D253" s="394"/>
      <c r="E253" s="394"/>
      <c r="F253" s="392">
        <f t="shared" si="1"/>
        <v>0</v>
      </c>
      <c r="G253" s="384"/>
      <c r="H253" s="384"/>
      <c r="I253" s="384"/>
      <c r="J253" s="384"/>
      <c r="K253" s="384"/>
      <c r="L253" s="384"/>
      <c r="M253" s="384"/>
      <c r="N253" s="384"/>
      <c r="O253" s="384"/>
      <c r="P253" s="384"/>
      <c r="Q253" s="384"/>
      <c r="R253" s="384"/>
      <c r="S253" s="384"/>
      <c r="T253" s="384"/>
      <c r="U253" s="384"/>
      <c r="V253" s="384"/>
      <c r="W253" s="384"/>
      <c r="X253" s="384"/>
      <c r="Y253" s="384"/>
      <c r="Z253" s="384"/>
    </row>
    <row r="254" ht="22.5" customHeight="1">
      <c r="A254" s="385"/>
      <c r="B254" s="393"/>
      <c r="C254" s="393"/>
      <c r="D254" s="393"/>
      <c r="E254" s="393"/>
      <c r="F254" s="388">
        <f t="shared" si="1"/>
        <v>0</v>
      </c>
      <c r="G254" s="384"/>
      <c r="H254" s="384"/>
      <c r="I254" s="384"/>
      <c r="J254" s="384"/>
      <c r="K254" s="384"/>
      <c r="L254" s="384"/>
      <c r="M254" s="384"/>
      <c r="N254" s="384"/>
      <c r="O254" s="384"/>
      <c r="P254" s="384"/>
      <c r="Q254" s="384"/>
      <c r="R254" s="384"/>
      <c r="S254" s="384"/>
      <c r="T254" s="384"/>
      <c r="U254" s="384"/>
      <c r="V254" s="384"/>
      <c r="W254" s="384"/>
      <c r="X254" s="384"/>
      <c r="Y254" s="384"/>
      <c r="Z254" s="384"/>
    </row>
    <row r="255" ht="22.5" customHeight="1">
      <c r="A255" s="389"/>
      <c r="B255" s="394"/>
      <c r="C255" s="394"/>
      <c r="D255" s="394"/>
      <c r="E255" s="394"/>
      <c r="F255" s="392">
        <f t="shared" si="1"/>
        <v>0</v>
      </c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</row>
    <row r="256" ht="22.5" customHeight="1">
      <c r="A256" s="385"/>
      <c r="B256" s="393"/>
      <c r="C256" s="393"/>
      <c r="D256" s="393"/>
      <c r="E256" s="393"/>
      <c r="F256" s="388">
        <f t="shared" si="1"/>
        <v>0</v>
      </c>
      <c r="G256" s="384"/>
      <c r="H256" s="384"/>
      <c r="I256" s="384"/>
      <c r="J256" s="384"/>
      <c r="K256" s="384"/>
      <c r="L256" s="384"/>
      <c r="M256" s="384"/>
      <c r="N256" s="384"/>
      <c r="O256" s="384"/>
      <c r="P256" s="384"/>
      <c r="Q256" s="384"/>
      <c r="R256" s="384"/>
      <c r="S256" s="384"/>
      <c r="T256" s="384"/>
      <c r="U256" s="384"/>
      <c r="V256" s="384"/>
      <c r="W256" s="384"/>
      <c r="X256" s="384"/>
      <c r="Y256" s="384"/>
      <c r="Z256" s="384"/>
    </row>
    <row r="257" ht="22.5" customHeight="1">
      <c r="A257" s="389"/>
      <c r="B257" s="394"/>
      <c r="C257" s="394"/>
      <c r="D257" s="394"/>
      <c r="E257" s="394"/>
      <c r="F257" s="392">
        <f t="shared" si="1"/>
        <v>0</v>
      </c>
      <c r="G257" s="384"/>
      <c r="H257" s="384"/>
      <c r="I257" s="384"/>
      <c r="J257" s="384"/>
      <c r="K257" s="384"/>
      <c r="L257" s="384"/>
      <c r="M257" s="384"/>
      <c r="N257" s="384"/>
      <c r="O257" s="384"/>
      <c r="P257" s="384"/>
      <c r="Q257" s="384"/>
      <c r="R257" s="384"/>
      <c r="S257" s="384"/>
      <c r="T257" s="384"/>
      <c r="U257" s="384"/>
      <c r="V257" s="384"/>
      <c r="W257" s="384"/>
      <c r="X257" s="384"/>
      <c r="Y257" s="384"/>
      <c r="Z257" s="384"/>
    </row>
    <row r="258" ht="22.5" customHeight="1">
      <c r="A258" s="385"/>
      <c r="B258" s="393"/>
      <c r="C258" s="393"/>
      <c r="D258" s="393"/>
      <c r="E258" s="393"/>
      <c r="F258" s="388">
        <f t="shared" si="1"/>
        <v>0</v>
      </c>
      <c r="G258" s="384"/>
      <c r="H258" s="384"/>
      <c r="I258" s="384"/>
      <c r="J258" s="384"/>
      <c r="K258" s="384"/>
      <c r="L258" s="384"/>
      <c r="M258" s="384"/>
      <c r="N258" s="384"/>
      <c r="O258" s="384"/>
      <c r="P258" s="384"/>
      <c r="Q258" s="384"/>
      <c r="R258" s="384"/>
      <c r="S258" s="384"/>
      <c r="T258" s="384"/>
      <c r="U258" s="384"/>
      <c r="V258" s="384"/>
      <c r="W258" s="384"/>
      <c r="X258" s="384"/>
      <c r="Y258" s="384"/>
      <c r="Z258" s="384"/>
    </row>
    <row r="259" ht="22.5" customHeight="1">
      <c r="A259" s="389"/>
      <c r="B259" s="394"/>
      <c r="C259" s="394"/>
      <c r="D259" s="394"/>
      <c r="E259" s="394"/>
      <c r="F259" s="392">
        <f t="shared" si="1"/>
        <v>0</v>
      </c>
      <c r="G259" s="384"/>
      <c r="H259" s="384"/>
      <c r="I259" s="384"/>
      <c r="J259" s="384"/>
      <c r="K259" s="384"/>
      <c r="L259" s="384"/>
      <c r="M259" s="384"/>
      <c r="N259" s="384"/>
      <c r="O259" s="384"/>
      <c r="P259" s="384"/>
      <c r="Q259" s="384"/>
      <c r="R259" s="384"/>
      <c r="S259" s="384"/>
      <c r="T259" s="384"/>
      <c r="U259" s="384"/>
      <c r="V259" s="384"/>
      <c r="W259" s="384"/>
      <c r="X259" s="384"/>
      <c r="Y259" s="384"/>
      <c r="Z259" s="384"/>
    </row>
    <row r="260" ht="22.5" customHeight="1">
      <c r="A260" s="385"/>
      <c r="B260" s="393"/>
      <c r="C260" s="393"/>
      <c r="D260" s="393"/>
      <c r="E260" s="393"/>
      <c r="F260" s="388">
        <f t="shared" si="1"/>
        <v>0</v>
      </c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</row>
    <row r="261" ht="22.5" customHeight="1">
      <c r="A261" s="389"/>
      <c r="B261" s="394"/>
      <c r="C261" s="394"/>
      <c r="D261" s="394"/>
      <c r="E261" s="394"/>
      <c r="F261" s="392">
        <f t="shared" si="1"/>
        <v>0</v>
      </c>
      <c r="G261" s="384"/>
      <c r="H261" s="384"/>
      <c r="I261" s="384"/>
      <c r="J261" s="384"/>
      <c r="K261" s="384"/>
      <c r="L261" s="384"/>
      <c r="M261" s="384"/>
      <c r="N261" s="384"/>
      <c r="O261" s="384"/>
      <c r="P261" s="384"/>
      <c r="Q261" s="384"/>
      <c r="R261" s="384"/>
      <c r="S261" s="384"/>
      <c r="T261" s="384"/>
      <c r="U261" s="384"/>
      <c r="V261" s="384"/>
      <c r="W261" s="384"/>
      <c r="X261" s="384"/>
      <c r="Y261" s="384"/>
      <c r="Z261" s="384"/>
    </row>
    <row r="262" ht="22.5" customHeight="1">
      <c r="A262" s="385"/>
      <c r="B262" s="393"/>
      <c r="C262" s="393"/>
      <c r="D262" s="393"/>
      <c r="E262" s="393"/>
      <c r="F262" s="388">
        <f t="shared" si="1"/>
        <v>0</v>
      </c>
      <c r="G262" s="384"/>
      <c r="H262" s="384"/>
      <c r="I262" s="384"/>
      <c r="J262" s="384"/>
      <c r="K262" s="384"/>
      <c r="L262" s="384"/>
      <c r="M262" s="384"/>
      <c r="N262" s="384"/>
      <c r="O262" s="384"/>
      <c r="P262" s="384"/>
      <c r="Q262" s="384"/>
      <c r="R262" s="384"/>
      <c r="S262" s="384"/>
      <c r="T262" s="384"/>
      <c r="U262" s="384"/>
      <c r="V262" s="384"/>
      <c r="W262" s="384"/>
      <c r="X262" s="384"/>
      <c r="Y262" s="384"/>
      <c r="Z262" s="384"/>
    </row>
    <row r="263" ht="22.5" customHeight="1">
      <c r="A263" s="389"/>
      <c r="B263" s="394"/>
      <c r="C263" s="394"/>
      <c r="D263" s="394"/>
      <c r="E263" s="394"/>
      <c r="F263" s="392">
        <f t="shared" si="1"/>
        <v>0</v>
      </c>
      <c r="G263" s="384"/>
      <c r="H263" s="384"/>
      <c r="I263" s="384"/>
      <c r="J263" s="384"/>
      <c r="K263" s="384"/>
      <c r="L263" s="384"/>
      <c r="M263" s="384"/>
      <c r="N263" s="384"/>
      <c r="O263" s="384"/>
      <c r="P263" s="384"/>
      <c r="Q263" s="384"/>
      <c r="R263" s="384"/>
      <c r="S263" s="384"/>
      <c r="T263" s="384"/>
      <c r="U263" s="384"/>
      <c r="V263" s="384"/>
      <c r="W263" s="384"/>
      <c r="X263" s="384"/>
      <c r="Y263" s="384"/>
      <c r="Z263" s="384"/>
    </row>
    <row r="264" ht="22.5" customHeight="1">
      <c r="A264" s="385"/>
      <c r="B264" s="393"/>
      <c r="C264" s="393"/>
      <c r="D264" s="393"/>
      <c r="E264" s="393"/>
      <c r="F264" s="388">
        <f t="shared" si="1"/>
        <v>0</v>
      </c>
      <c r="G264" s="384"/>
      <c r="H264" s="384"/>
      <c r="I264" s="384"/>
      <c r="J264" s="384"/>
      <c r="K264" s="384"/>
      <c r="L264" s="384"/>
      <c r="M264" s="384"/>
      <c r="N264" s="384"/>
      <c r="O264" s="384"/>
      <c r="P264" s="384"/>
      <c r="Q264" s="384"/>
      <c r="R264" s="384"/>
      <c r="S264" s="384"/>
      <c r="T264" s="384"/>
      <c r="U264" s="384"/>
      <c r="V264" s="384"/>
      <c r="W264" s="384"/>
      <c r="X264" s="384"/>
      <c r="Y264" s="384"/>
      <c r="Z264" s="384"/>
    </row>
    <row r="265" ht="22.5" customHeight="1">
      <c r="A265" s="389"/>
      <c r="B265" s="394"/>
      <c r="C265" s="394"/>
      <c r="D265" s="394"/>
      <c r="E265" s="394"/>
      <c r="F265" s="392">
        <f t="shared" si="1"/>
        <v>0</v>
      </c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</row>
    <row r="266" ht="22.5" customHeight="1">
      <c r="A266" s="385"/>
      <c r="B266" s="393"/>
      <c r="C266" s="393"/>
      <c r="D266" s="393"/>
      <c r="E266" s="393"/>
      <c r="F266" s="388">
        <f t="shared" si="1"/>
        <v>0</v>
      </c>
      <c r="G266" s="384"/>
      <c r="H266" s="384"/>
      <c r="I266" s="384"/>
      <c r="J266" s="384"/>
      <c r="K266" s="384"/>
      <c r="L266" s="384"/>
      <c r="M266" s="384"/>
      <c r="N266" s="384"/>
      <c r="O266" s="384"/>
      <c r="P266" s="384"/>
      <c r="Q266" s="384"/>
      <c r="R266" s="384"/>
      <c r="S266" s="384"/>
      <c r="T266" s="384"/>
      <c r="U266" s="384"/>
      <c r="V266" s="384"/>
      <c r="W266" s="384"/>
      <c r="X266" s="384"/>
      <c r="Y266" s="384"/>
      <c r="Z266" s="384"/>
    </row>
    <row r="267" ht="22.5" customHeight="1">
      <c r="A267" s="389"/>
      <c r="B267" s="394"/>
      <c r="C267" s="394"/>
      <c r="D267" s="394"/>
      <c r="E267" s="394"/>
      <c r="F267" s="392">
        <f t="shared" si="1"/>
        <v>0</v>
      </c>
      <c r="G267" s="384"/>
      <c r="H267" s="384"/>
      <c r="I267" s="384"/>
      <c r="J267" s="384"/>
      <c r="K267" s="384"/>
      <c r="L267" s="384"/>
      <c r="M267" s="384"/>
      <c r="N267" s="384"/>
      <c r="O267" s="384"/>
      <c r="P267" s="384"/>
      <c r="Q267" s="384"/>
      <c r="R267" s="384"/>
      <c r="S267" s="384"/>
      <c r="T267" s="384"/>
      <c r="U267" s="384"/>
      <c r="V267" s="384"/>
      <c r="W267" s="384"/>
      <c r="X267" s="384"/>
      <c r="Y267" s="384"/>
      <c r="Z267" s="384"/>
    </row>
    <row r="268" ht="22.5" customHeight="1">
      <c r="A268" s="385"/>
      <c r="B268" s="393"/>
      <c r="C268" s="393"/>
      <c r="D268" s="393"/>
      <c r="E268" s="393"/>
      <c r="F268" s="388">
        <f t="shared" si="1"/>
        <v>0</v>
      </c>
      <c r="G268" s="384"/>
      <c r="H268" s="384"/>
      <c r="I268" s="384"/>
      <c r="J268" s="384"/>
      <c r="K268" s="384"/>
      <c r="L268" s="384"/>
      <c r="M268" s="384"/>
      <c r="N268" s="384"/>
      <c r="O268" s="384"/>
      <c r="P268" s="384"/>
      <c r="Q268" s="384"/>
      <c r="R268" s="384"/>
      <c r="S268" s="384"/>
      <c r="T268" s="384"/>
      <c r="U268" s="384"/>
      <c r="V268" s="384"/>
      <c r="W268" s="384"/>
      <c r="X268" s="384"/>
      <c r="Y268" s="384"/>
      <c r="Z268" s="384"/>
    </row>
    <row r="269" ht="22.5" customHeight="1">
      <c r="A269" s="389"/>
      <c r="B269" s="394"/>
      <c r="C269" s="394"/>
      <c r="D269" s="394"/>
      <c r="E269" s="394"/>
      <c r="F269" s="392">
        <f t="shared" si="1"/>
        <v>0</v>
      </c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</row>
    <row r="270" ht="22.5" customHeight="1">
      <c r="A270" s="385"/>
      <c r="B270" s="393"/>
      <c r="C270" s="393"/>
      <c r="D270" s="393"/>
      <c r="E270" s="393"/>
      <c r="F270" s="388">
        <f t="shared" si="1"/>
        <v>0</v>
      </c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</row>
    <row r="271" ht="22.5" customHeight="1">
      <c r="A271" s="389"/>
      <c r="B271" s="394"/>
      <c r="C271" s="394"/>
      <c r="D271" s="394"/>
      <c r="E271" s="394"/>
      <c r="F271" s="392">
        <f t="shared" si="1"/>
        <v>0</v>
      </c>
      <c r="G271" s="384"/>
      <c r="H271" s="384"/>
      <c r="I271" s="384"/>
      <c r="J271" s="384"/>
      <c r="K271" s="384"/>
      <c r="L271" s="384"/>
      <c r="M271" s="384"/>
      <c r="N271" s="384"/>
      <c r="O271" s="384"/>
      <c r="P271" s="384"/>
      <c r="Q271" s="384"/>
      <c r="R271" s="384"/>
      <c r="S271" s="384"/>
      <c r="T271" s="384"/>
      <c r="U271" s="384"/>
      <c r="V271" s="384"/>
      <c r="W271" s="384"/>
      <c r="X271" s="384"/>
      <c r="Y271" s="384"/>
      <c r="Z271" s="384"/>
    </row>
    <row r="272" ht="22.5" customHeight="1">
      <c r="A272" s="385"/>
      <c r="B272" s="393"/>
      <c r="C272" s="393"/>
      <c r="D272" s="393"/>
      <c r="E272" s="393"/>
      <c r="F272" s="388">
        <f t="shared" si="1"/>
        <v>0</v>
      </c>
      <c r="G272" s="384"/>
      <c r="H272" s="384"/>
      <c r="I272" s="384"/>
      <c r="J272" s="384"/>
      <c r="K272" s="384"/>
      <c r="L272" s="384"/>
      <c r="M272" s="384"/>
      <c r="N272" s="384"/>
      <c r="O272" s="384"/>
      <c r="P272" s="384"/>
      <c r="Q272" s="384"/>
      <c r="R272" s="384"/>
      <c r="S272" s="384"/>
      <c r="T272" s="384"/>
      <c r="U272" s="384"/>
      <c r="V272" s="384"/>
      <c r="W272" s="384"/>
      <c r="X272" s="384"/>
      <c r="Y272" s="384"/>
      <c r="Z272" s="384"/>
    </row>
    <row r="273" ht="22.5" customHeight="1">
      <c r="A273" s="389"/>
      <c r="B273" s="394"/>
      <c r="C273" s="394"/>
      <c r="D273" s="394"/>
      <c r="E273" s="394"/>
      <c r="F273" s="392">
        <f t="shared" si="1"/>
        <v>0</v>
      </c>
      <c r="G273" s="384"/>
      <c r="H273" s="384"/>
      <c r="I273" s="384"/>
      <c r="J273" s="384"/>
      <c r="K273" s="384"/>
      <c r="L273" s="384"/>
      <c r="M273" s="384"/>
      <c r="N273" s="384"/>
      <c r="O273" s="384"/>
      <c r="P273" s="384"/>
      <c r="Q273" s="384"/>
      <c r="R273" s="384"/>
      <c r="S273" s="384"/>
      <c r="T273" s="384"/>
      <c r="U273" s="384"/>
      <c r="V273" s="384"/>
      <c r="W273" s="384"/>
      <c r="X273" s="384"/>
      <c r="Y273" s="384"/>
      <c r="Z273" s="384"/>
    </row>
    <row r="274" ht="22.5" customHeight="1">
      <c r="A274" s="385"/>
      <c r="B274" s="393"/>
      <c r="C274" s="393"/>
      <c r="D274" s="393"/>
      <c r="E274" s="393"/>
      <c r="F274" s="388">
        <f t="shared" si="1"/>
        <v>0</v>
      </c>
      <c r="G274" s="384"/>
      <c r="H274" s="384"/>
      <c r="I274" s="384"/>
      <c r="J274" s="384"/>
      <c r="K274" s="384"/>
      <c r="L274" s="384"/>
      <c r="M274" s="384"/>
      <c r="N274" s="384"/>
      <c r="O274" s="384"/>
      <c r="P274" s="384"/>
      <c r="Q274" s="384"/>
      <c r="R274" s="384"/>
      <c r="S274" s="384"/>
      <c r="T274" s="384"/>
      <c r="U274" s="384"/>
      <c r="V274" s="384"/>
      <c r="W274" s="384"/>
      <c r="X274" s="384"/>
      <c r="Y274" s="384"/>
      <c r="Z274" s="384"/>
    </row>
    <row r="275" ht="22.5" customHeight="1">
      <c r="A275" s="389"/>
      <c r="B275" s="394"/>
      <c r="C275" s="394"/>
      <c r="D275" s="394"/>
      <c r="E275" s="394"/>
      <c r="F275" s="392">
        <f t="shared" si="1"/>
        <v>0</v>
      </c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</row>
    <row r="276" ht="22.5" customHeight="1">
      <c r="A276" s="385"/>
      <c r="B276" s="393"/>
      <c r="C276" s="393"/>
      <c r="D276" s="393"/>
      <c r="E276" s="393"/>
      <c r="F276" s="388">
        <f t="shared" si="1"/>
        <v>0</v>
      </c>
      <c r="G276" s="384"/>
      <c r="H276" s="384"/>
      <c r="I276" s="384"/>
      <c r="J276" s="384"/>
      <c r="K276" s="384"/>
      <c r="L276" s="384"/>
      <c r="M276" s="384"/>
      <c r="N276" s="384"/>
      <c r="O276" s="384"/>
      <c r="P276" s="384"/>
      <c r="Q276" s="384"/>
      <c r="R276" s="384"/>
      <c r="S276" s="384"/>
      <c r="T276" s="384"/>
      <c r="U276" s="384"/>
      <c r="V276" s="384"/>
      <c r="W276" s="384"/>
      <c r="X276" s="384"/>
      <c r="Y276" s="384"/>
      <c r="Z276" s="384"/>
    </row>
    <row r="277" ht="22.5" customHeight="1">
      <c r="A277" s="389"/>
      <c r="B277" s="394"/>
      <c r="C277" s="394"/>
      <c r="D277" s="394"/>
      <c r="E277" s="394"/>
      <c r="F277" s="392">
        <f t="shared" si="1"/>
        <v>0</v>
      </c>
      <c r="G277" s="384"/>
      <c r="H277" s="384"/>
      <c r="I277" s="384"/>
      <c r="J277" s="384"/>
      <c r="K277" s="384"/>
      <c r="L277" s="384"/>
      <c r="M277" s="384"/>
      <c r="N277" s="384"/>
      <c r="O277" s="384"/>
      <c r="P277" s="384"/>
      <c r="Q277" s="384"/>
      <c r="R277" s="384"/>
      <c r="S277" s="384"/>
      <c r="T277" s="384"/>
      <c r="U277" s="384"/>
      <c r="V277" s="384"/>
      <c r="W277" s="384"/>
      <c r="X277" s="384"/>
      <c r="Y277" s="384"/>
      <c r="Z277" s="384"/>
    </row>
    <row r="278" ht="22.5" customHeight="1">
      <c r="A278" s="385"/>
      <c r="B278" s="393"/>
      <c r="C278" s="393"/>
      <c r="D278" s="393"/>
      <c r="E278" s="393"/>
      <c r="F278" s="388">
        <f t="shared" si="1"/>
        <v>0</v>
      </c>
      <c r="G278" s="384"/>
      <c r="H278" s="384"/>
      <c r="I278" s="384"/>
      <c r="J278" s="384"/>
      <c r="K278" s="384"/>
      <c r="L278" s="384"/>
      <c r="M278" s="384"/>
      <c r="N278" s="384"/>
      <c r="O278" s="384"/>
      <c r="P278" s="384"/>
      <c r="Q278" s="384"/>
      <c r="R278" s="384"/>
      <c r="S278" s="384"/>
      <c r="T278" s="384"/>
      <c r="U278" s="384"/>
      <c r="V278" s="384"/>
      <c r="W278" s="384"/>
      <c r="X278" s="384"/>
      <c r="Y278" s="384"/>
      <c r="Z278" s="384"/>
    </row>
    <row r="279" ht="22.5" customHeight="1">
      <c r="A279" s="389"/>
      <c r="B279" s="394"/>
      <c r="C279" s="394"/>
      <c r="D279" s="394"/>
      <c r="E279" s="394"/>
      <c r="F279" s="392">
        <f t="shared" si="1"/>
        <v>0</v>
      </c>
      <c r="G279" s="384"/>
      <c r="H279" s="384"/>
      <c r="I279" s="384"/>
      <c r="J279" s="384"/>
      <c r="K279" s="384"/>
      <c r="L279" s="384"/>
      <c r="M279" s="384"/>
      <c r="N279" s="384"/>
      <c r="O279" s="384"/>
      <c r="P279" s="384"/>
      <c r="Q279" s="384"/>
      <c r="R279" s="384"/>
      <c r="S279" s="384"/>
      <c r="T279" s="384"/>
      <c r="U279" s="384"/>
      <c r="V279" s="384"/>
      <c r="W279" s="384"/>
      <c r="X279" s="384"/>
      <c r="Y279" s="384"/>
      <c r="Z279" s="384"/>
    </row>
    <row r="280" ht="22.5" customHeight="1">
      <c r="A280" s="385"/>
      <c r="B280" s="393"/>
      <c r="C280" s="393"/>
      <c r="D280" s="393"/>
      <c r="E280" s="393"/>
      <c r="F280" s="388">
        <f t="shared" si="1"/>
        <v>0</v>
      </c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</row>
    <row r="281" ht="22.5" customHeight="1">
      <c r="A281" s="389"/>
      <c r="B281" s="394"/>
      <c r="C281" s="394"/>
      <c r="D281" s="394"/>
      <c r="E281" s="394"/>
      <c r="F281" s="392">
        <f t="shared" si="1"/>
        <v>0</v>
      </c>
      <c r="G281" s="384"/>
      <c r="H281" s="384"/>
      <c r="I281" s="384"/>
      <c r="J281" s="384"/>
      <c r="K281" s="384"/>
      <c r="L281" s="384"/>
      <c r="M281" s="384"/>
      <c r="N281" s="384"/>
      <c r="O281" s="384"/>
      <c r="P281" s="384"/>
      <c r="Q281" s="384"/>
      <c r="R281" s="384"/>
      <c r="S281" s="384"/>
      <c r="T281" s="384"/>
      <c r="U281" s="384"/>
      <c r="V281" s="384"/>
      <c r="W281" s="384"/>
      <c r="X281" s="384"/>
      <c r="Y281" s="384"/>
      <c r="Z281" s="384"/>
    </row>
    <row r="282" ht="22.5" customHeight="1">
      <c r="A282" s="385"/>
      <c r="B282" s="393"/>
      <c r="C282" s="393"/>
      <c r="D282" s="393"/>
      <c r="E282" s="393"/>
      <c r="F282" s="388">
        <f t="shared" si="1"/>
        <v>0</v>
      </c>
      <c r="G282" s="384"/>
      <c r="H282" s="384"/>
      <c r="I282" s="384"/>
      <c r="J282" s="384"/>
      <c r="K282" s="384"/>
      <c r="L282" s="384"/>
      <c r="M282" s="384"/>
      <c r="N282" s="384"/>
      <c r="O282" s="384"/>
      <c r="P282" s="384"/>
      <c r="Q282" s="384"/>
      <c r="R282" s="384"/>
      <c r="S282" s="384"/>
      <c r="T282" s="384"/>
      <c r="U282" s="384"/>
      <c r="V282" s="384"/>
      <c r="W282" s="384"/>
      <c r="X282" s="384"/>
      <c r="Y282" s="384"/>
      <c r="Z282" s="384"/>
    </row>
    <row r="283" ht="22.5" customHeight="1">
      <c r="A283" s="389"/>
      <c r="B283" s="394"/>
      <c r="C283" s="394"/>
      <c r="D283" s="394"/>
      <c r="E283" s="394"/>
      <c r="F283" s="392">
        <f t="shared" si="1"/>
        <v>0</v>
      </c>
      <c r="G283" s="384"/>
      <c r="H283" s="384"/>
      <c r="I283" s="384"/>
      <c r="J283" s="384"/>
      <c r="K283" s="384"/>
      <c r="L283" s="384"/>
      <c r="M283" s="384"/>
      <c r="N283" s="384"/>
      <c r="O283" s="384"/>
      <c r="P283" s="384"/>
      <c r="Q283" s="384"/>
      <c r="R283" s="384"/>
      <c r="S283" s="384"/>
      <c r="T283" s="384"/>
      <c r="U283" s="384"/>
      <c r="V283" s="384"/>
      <c r="W283" s="384"/>
      <c r="X283" s="384"/>
      <c r="Y283" s="384"/>
      <c r="Z283" s="384"/>
    </row>
    <row r="284" ht="22.5" customHeight="1">
      <c r="A284" s="385"/>
      <c r="B284" s="393"/>
      <c r="C284" s="393"/>
      <c r="D284" s="393"/>
      <c r="E284" s="393"/>
      <c r="F284" s="388">
        <f t="shared" si="1"/>
        <v>0</v>
      </c>
      <c r="G284" s="384"/>
      <c r="H284" s="384"/>
      <c r="I284" s="384"/>
      <c r="J284" s="384"/>
      <c r="K284" s="384"/>
      <c r="L284" s="384"/>
      <c r="M284" s="384"/>
      <c r="N284" s="384"/>
      <c r="O284" s="384"/>
      <c r="P284" s="384"/>
      <c r="Q284" s="384"/>
      <c r="R284" s="384"/>
      <c r="S284" s="384"/>
      <c r="T284" s="384"/>
      <c r="U284" s="384"/>
      <c r="V284" s="384"/>
      <c r="W284" s="384"/>
      <c r="X284" s="384"/>
      <c r="Y284" s="384"/>
      <c r="Z284" s="384"/>
    </row>
    <row r="285" ht="22.5" customHeight="1">
      <c r="A285" s="389"/>
      <c r="B285" s="394"/>
      <c r="C285" s="394"/>
      <c r="D285" s="394"/>
      <c r="E285" s="394"/>
      <c r="F285" s="392">
        <f t="shared" si="1"/>
        <v>0</v>
      </c>
      <c r="G285" s="384"/>
      <c r="H285" s="384"/>
      <c r="I285" s="384"/>
      <c r="J285" s="384"/>
      <c r="K285" s="384"/>
      <c r="L285" s="384"/>
      <c r="M285" s="384"/>
      <c r="N285" s="384"/>
      <c r="O285" s="384"/>
      <c r="P285" s="384"/>
      <c r="Q285" s="384"/>
      <c r="R285" s="384"/>
      <c r="S285" s="384"/>
      <c r="T285" s="384"/>
      <c r="U285" s="384"/>
      <c r="V285" s="384"/>
      <c r="W285" s="384"/>
      <c r="X285" s="384"/>
      <c r="Y285" s="384"/>
      <c r="Z285" s="384"/>
    </row>
    <row r="286" ht="22.5" customHeight="1">
      <c r="A286" s="385"/>
      <c r="B286" s="393"/>
      <c r="C286" s="393"/>
      <c r="D286" s="393"/>
      <c r="E286" s="393"/>
      <c r="F286" s="388">
        <f t="shared" si="1"/>
        <v>0</v>
      </c>
      <c r="G286" s="384"/>
      <c r="H286" s="384"/>
      <c r="I286" s="384"/>
      <c r="J286" s="384"/>
      <c r="K286" s="384"/>
      <c r="L286" s="384"/>
      <c r="M286" s="384"/>
      <c r="N286" s="384"/>
      <c r="O286" s="384"/>
      <c r="P286" s="384"/>
      <c r="Q286" s="384"/>
      <c r="R286" s="384"/>
      <c r="S286" s="384"/>
      <c r="T286" s="384"/>
      <c r="U286" s="384"/>
      <c r="V286" s="384"/>
      <c r="W286" s="384"/>
      <c r="X286" s="384"/>
      <c r="Y286" s="384"/>
      <c r="Z286" s="384"/>
    </row>
    <row r="287" ht="22.5" customHeight="1">
      <c r="A287" s="389"/>
      <c r="B287" s="394"/>
      <c r="C287" s="394"/>
      <c r="D287" s="394"/>
      <c r="E287" s="394"/>
      <c r="F287" s="392">
        <f t="shared" si="1"/>
        <v>0</v>
      </c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</row>
    <row r="288" ht="22.5" customHeight="1">
      <c r="A288" s="385"/>
      <c r="B288" s="393"/>
      <c r="C288" s="393"/>
      <c r="D288" s="393"/>
      <c r="E288" s="393"/>
      <c r="F288" s="388">
        <f t="shared" si="1"/>
        <v>0</v>
      </c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</row>
    <row r="289" ht="22.5" customHeight="1">
      <c r="A289" s="389"/>
      <c r="B289" s="394"/>
      <c r="C289" s="394"/>
      <c r="D289" s="394"/>
      <c r="E289" s="394"/>
      <c r="F289" s="392">
        <f t="shared" si="1"/>
        <v>0</v>
      </c>
      <c r="G289" s="384"/>
      <c r="H289" s="384"/>
      <c r="I289" s="384"/>
      <c r="J289" s="384"/>
      <c r="K289" s="384"/>
      <c r="L289" s="384"/>
      <c r="M289" s="384"/>
      <c r="N289" s="384"/>
      <c r="O289" s="384"/>
      <c r="P289" s="384"/>
      <c r="Q289" s="384"/>
      <c r="R289" s="384"/>
      <c r="S289" s="384"/>
      <c r="T289" s="384"/>
      <c r="U289" s="384"/>
      <c r="V289" s="384"/>
      <c r="W289" s="384"/>
      <c r="X289" s="384"/>
      <c r="Y289" s="384"/>
      <c r="Z289" s="384"/>
    </row>
    <row r="290" ht="22.5" customHeight="1">
      <c r="A290" s="385"/>
      <c r="B290" s="393"/>
      <c r="C290" s="393"/>
      <c r="D290" s="393"/>
      <c r="E290" s="393"/>
      <c r="F290" s="388">
        <f t="shared" si="1"/>
        <v>0</v>
      </c>
      <c r="G290" s="384"/>
      <c r="H290" s="384"/>
      <c r="I290" s="384"/>
      <c r="J290" s="384"/>
      <c r="K290" s="384"/>
      <c r="L290" s="384"/>
      <c r="M290" s="384"/>
      <c r="N290" s="384"/>
      <c r="O290" s="384"/>
      <c r="P290" s="384"/>
      <c r="Q290" s="384"/>
      <c r="R290" s="384"/>
      <c r="S290" s="384"/>
      <c r="T290" s="384"/>
      <c r="U290" s="384"/>
      <c r="V290" s="384"/>
      <c r="W290" s="384"/>
      <c r="X290" s="384"/>
      <c r="Y290" s="384"/>
      <c r="Z290" s="384"/>
    </row>
    <row r="291" ht="22.5" customHeight="1">
      <c r="A291" s="389"/>
      <c r="B291" s="394"/>
      <c r="C291" s="394"/>
      <c r="D291" s="394"/>
      <c r="E291" s="394"/>
      <c r="F291" s="392">
        <f t="shared" si="1"/>
        <v>0</v>
      </c>
      <c r="G291" s="384"/>
      <c r="H291" s="384"/>
      <c r="I291" s="384"/>
      <c r="J291" s="384"/>
      <c r="K291" s="384"/>
      <c r="L291" s="384"/>
      <c r="M291" s="384"/>
      <c r="N291" s="384"/>
      <c r="O291" s="384"/>
      <c r="P291" s="384"/>
      <c r="Q291" s="384"/>
      <c r="R291" s="384"/>
      <c r="S291" s="384"/>
      <c r="T291" s="384"/>
      <c r="U291" s="384"/>
      <c r="V291" s="384"/>
      <c r="W291" s="384"/>
      <c r="X291" s="384"/>
      <c r="Y291" s="384"/>
      <c r="Z291" s="384"/>
    </row>
    <row r="292" ht="22.5" customHeight="1">
      <c r="A292" s="385"/>
      <c r="B292" s="393"/>
      <c r="C292" s="393"/>
      <c r="D292" s="393"/>
      <c r="E292" s="393"/>
      <c r="F292" s="388">
        <f t="shared" si="1"/>
        <v>0</v>
      </c>
      <c r="G292" s="384"/>
      <c r="H292" s="384"/>
      <c r="I292" s="384"/>
      <c r="J292" s="384"/>
      <c r="K292" s="384"/>
      <c r="L292" s="384"/>
      <c r="M292" s="384"/>
      <c r="N292" s="384"/>
      <c r="O292" s="384"/>
      <c r="P292" s="384"/>
      <c r="Q292" s="384"/>
      <c r="R292" s="384"/>
      <c r="S292" s="384"/>
      <c r="T292" s="384"/>
      <c r="U292" s="384"/>
      <c r="V292" s="384"/>
      <c r="W292" s="384"/>
      <c r="X292" s="384"/>
      <c r="Y292" s="384"/>
      <c r="Z292" s="384"/>
    </row>
    <row r="293" ht="22.5" customHeight="1">
      <c r="A293" s="389"/>
      <c r="B293" s="394"/>
      <c r="C293" s="394"/>
      <c r="D293" s="394"/>
      <c r="E293" s="394"/>
      <c r="F293" s="392">
        <f t="shared" si="1"/>
        <v>0</v>
      </c>
      <c r="G293" s="384"/>
      <c r="H293" s="384"/>
      <c r="I293" s="384"/>
      <c r="J293" s="384"/>
      <c r="K293" s="384"/>
      <c r="L293" s="384"/>
      <c r="M293" s="384"/>
      <c r="N293" s="384"/>
      <c r="O293" s="384"/>
      <c r="P293" s="384"/>
      <c r="Q293" s="384"/>
      <c r="R293" s="384"/>
      <c r="S293" s="384"/>
      <c r="T293" s="384"/>
      <c r="U293" s="384"/>
      <c r="V293" s="384"/>
      <c r="W293" s="384"/>
      <c r="X293" s="384"/>
      <c r="Y293" s="384"/>
      <c r="Z293" s="384"/>
    </row>
    <row r="294" ht="22.5" customHeight="1">
      <c r="A294" s="385"/>
      <c r="B294" s="393"/>
      <c r="C294" s="393"/>
      <c r="D294" s="393"/>
      <c r="E294" s="393"/>
      <c r="F294" s="388">
        <f t="shared" si="1"/>
        <v>0</v>
      </c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</row>
    <row r="295" ht="22.5" customHeight="1">
      <c r="A295" s="389"/>
      <c r="B295" s="394"/>
      <c r="C295" s="394"/>
      <c r="D295" s="394"/>
      <c r="E295" s="394"/>
      <c r="F295" s="392">
        <f t="shared" si="1"/>
        <v>0</v>
      </c>
      <c r="G295" s="384"/>
      <c r="H295" s="384"/>
      <c r="I295" s="384"/>
      <c r="J295" s="384"/>
      <c r="K295" s="384"/>
      <c r="L295" s="384"/>
      <c r="M295" s="384"/>
      <c r="N295" s="384"/>
      <c r="O295" s="384"/>
      <c r="P295" s="384"/>
      <c r="Q295" s="384"/>
      <c r="R295" s="384"/>
      <c r="S295" s="384"/>
      <c r="T295" s="384"/>
      <c r="U295" s="384"/>
      <c r="V295" s="384"/>
      <c r="W295" s="384"/>
      <c r="X295" s="384"/>
      <c r="Y295" s="384"/>
      <c r="Z295" s="384"/>
    </row>
    <row r="296" ht="22.5" customHeight="1">
      <c r="A296" s="385"/>
      <c r="B296" s="393"/>
      <c r="C296" s="393"/>
      <c r="D296" s="393"/>
      <c r="E296" s="393"/>
      <c r="F296" s="388">
        <f t="shared" si="1"/>
        <v>0</v>
      </c>
      <c r="G296" s="384"/>
      <c r="H296" s="384"/>
      <c r="I296" s="384"/>
      <c r="J296" s="384"/>
      <c r="K296" s="384"/>
      <c r="L296" s="384"/>
      <c r="M296" s="384"/>
      <c r="N296" s="384"/>
      <c r="O296" s="384"/>
      <c r="P296" s="384"/>
      <c r="Q296" s="384"/>
      <c r="R296" s="384"/>
      <c r="S296" s="384"/>
      <c r="T296" s="384"/>
      <c r="U296" s="384"/>
      <c r="V296" s="384"/>
      <c r="W296" s="384"/>
      <c r="X296" s="384"/>
      <c r="Y296" s="384"/>
      <c r="Z296" s="384"/>
    </row>
    <row r="297" ht="22.5" customHeight="1">
      <c r="A297" s="389"/>
      <c r="B297" s="394"/>
      <c r="C297" s="394"/>
      <c r="D297" s="394"/>
      <c r="E297" s="394"/>
      <c r="F297" s="392">
        <f t="shared" si="1"/>
        <v>0</v>
      </c>
      <c r="G297" s="384"/>
      <c r="H297" s="384"/>
      <c r="I297" s="384"/>
      <c r="J297" s="384"/>
      <c r="K297" s="384"/>
      <c r="L297" s="384"/>
      <c r="M297" s="384"/>
      <c r="N297" s="384"/>
      <c r="O297" s="384"/>
      <c r="P297" s="384"/>
      <c r="Q297" s="384"/>
      <c r="R297" s="384"/>
      <c r="S297" s="384"/>
      <c r="T297" s="384"/>
      <c r="U297" s="384"/>
      <c r="V297" s="384"/>
      <c r="W297" s="384"/>
      <c r="X297" s="384"/>
      <c r="Y297" s="384"/>
      <c r="Z297" s="384"/>
    </row>
    <row r="298" ht="22.5" customHeight="1">
      <c r="A298" s="385"/>
      <c r="B298" s="393"/>
      <c r="C298" s="393"/>
      <c r="D298" s="393"/>
      <c r="E298" s="393"/>
      <c r="F298" s="388">
        <f t="shared" si="1"/>
        <v>0</v>
      </c>
      <c r="G298" s="384"/>
      <c r="H298" s="384"/>
      <c r="I298" s="384"/>
      <c r="J298" s="384"/>
      <c r="K298" s="384"/>
      <c r="L298" s="384"/>
      <c r="M298" s="384"/>
      <c r="N298" s="384"/>
      <c r="O298" s="384"/>
      <c r="P298" s="384"/>
      <c r="Q298" s="384"/>
      <c r="R298" s="384"/>
      <c r="S298" s="384"/>
      <c r="T298" s="384"/>
      <c r="U298" s="384"/>
      <c r="V298" s="384"/>
      <c r="W298" s="384"/>
      <c r="X298" s="384"/>
      <c r="Y298" s="384"/>
      <c r="Z298" s="384"/>
    </row>
    <row r="299" ht="22.5" customHeight="1">
      <c r="A299" s="389"/>
      <c r="B299" s="394"/>
      <c r="C299" s="394"/>
      <c r="D299" s="394"/>
      <c r="E299" s="394"/>
      <c r="F299" s="392">
        <f t="shared" si="1"/>
        <v>0</v>
      </c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</row>
    <row r="300" ht="22.5" customHeight="1">
      <c r="A300" s="385"/>
      <c r="B300" s="393"/>
      <c r="C300" s="393"/>
      <c r="D300" s="393"/>
      <c r="E300" s="393"/>
      <c r="F300" s="388">
        <f t="shared" si="1"/>
        <v>0</v>
      </c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</row>
    <row r="301" ht="22.5" customHeight="1">
      <c r="A301" s="389"/>
      <c r="B301" s="394"/>
      <c r="C301" s="394"/>
      <c r="D301" s="394"/>
      <c r="E301" s="394"/>
      <c r="F301" s="392">
        <f t="shared" si="1"/>
        <v>0</v>
      </c>
      <c r="G301" s="384"/>
      <c r="H301" s="384"/>
      <c r="I301" s="384"/>
      <c r="J301" s="384"/>
      <c r="K301" s="384"/>
      <c r="L301" s="384"/>
      <c r="M301" s="384"/>
      <c r="N301" s="384"/>
      <c r="O301" s="384"/>
      <c r="P301" s="384"/>
      <c r="Q301" s="384"/>
      <c r="R301" s="384"/>
      <c r="S301" s="384"/>
      <c r="T301" s="384"/>
      <c r="U301" s="384"/>
      <c r="V301" s="384"/>
      <c r="W301" s="384"/>
      <c r="X301" s="384"/>
      <c r="Y301" s="384"/>
      <c r="Z301" s="384"/>
    </row>
    <row r="302" ht="22.5" customHeight="1">
      <c r="A302" s="385"/>
      <c r="B302" s="393"/>
      <c r="C302" s="393"/>
      <c r="D302" s="393"/>
      <c r="E302" s="393"/>
      <c r="F302" s="388">
        <f t="shared" si="1"/>
        <v>0</v>
      </c>
      <c r="G302" s="384"/>
      <c r="H302" s="384"/>
      <c r="I302" s="384"/>
      <c r="J302" s="384"/>
      <c r="K302" s="384"/>
      <c r="L302" s="384"/>
      <c r="M302" s="384"/>
      <c r="N302" s="384"/>
      <c r="O302" s="384"/>
      <c r="P302" s="384"/>
      <c r="Q302" s="384"/>
      <c r="R302" s="384"/>
      <c r="S302" s="384"/>
      <c r="T302" s="384"/>
      <c r="U302" s="384"/>
      <c r="V302" s="384"/>
      <c r="W302" s="384"/>
      <c r="X302" s="384"/>
      <c r="Y302" s="384"/>
      <c r="Z302" s="384"/>
    </row>
    <row r="303" ht="22.5" customHeight="1">
      <c r="A303" s="389"/>
      <c r="B303" s="394"/>
      <c r="C303" s="394"/>
      <c r="D303" s="394"/>
      <c r="E303" s="394"/>
      <c r="F303" s="392">
        <f t="shared" si="1"/>
        <v>0</v>
      </c>
      <c r="G303" s="384"/>
      <c r="H303" s="384"/>
      <c r="I303" s="384"/>
      <c r="J303" s="384"/>
      <c r="K303" s="384"/>
      <c r="L303" s="384"/>
      <c r="M303" s="384"/>
      <c r="N303" s="384"/>
      <c r="O303" s="384"/>
      <c r="P303" s="384"/>
      <c r="Q303" s="384"/>
      <c r="R303" s="384"/>
      <c r="S303" s="384"/>
      <c r="T303" s="384"/>
      <c r="U303" s="384"/>
      <c r="V303" s="384"/>
      <c r="W303" s="384"/>
      <c r="X303" s="384"/>
      <c r="Y303" s="384"/>
      <c r="Z303" s="384"/>
    </row>
    <row r="304" ht="22.5" customHeight="1">
      <c r="A304" s="385"/>
      <c r="B304" s="393"/>
      <c r="C304" s="393"/>
      <c r="D304" s="393"/>
      <c r="E304" s="393"/>
      <c r="F304" s="388">
        <f t="shared" si="1"/>
        <v>0</v>
      </c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</row>
    <row r="305" ht="22.5" customHeight="1">
      <c r="A305" s="389"/>
      <c r="B305" s="394"/>
      <c r="C305" s="394"/>
      <c r="D305" s="394"/>
      <c r="E305" s="394"/>
      <c r="F305" s="392">
        <f t="shared" si="1"/>
        <v>0</v>
      </c>
      <c r="G305" s="384"/>
      <c r="H305" s="384"/>
      <c r="I305" s="384"/>
      <c r="J305" s="384"/>
      <c r="K305" s="384"/>
      <c r="L305" s="384"/>
      <c r="M305" s="384"/>
      <c r="N305" s="384"/>
      <c r="O305" s="384"/>
      <c r="P305" s="384"/>
      <c r="Q305" s="384"/>
      <c r="R305" s="384"/>
      <c r="S305" s="384"/>
      <c r="T305" s="384"/>
      <c r="U305" s="384"/>
      <c r="V305" s="384"/>
      <c r="W305" s="384"/>
      <c r="X305" s="384"/>
      <c r="Y305" s="384"/>
      <c r="Z305" s="384"/>
    </row>
    <row r="306" ht="22.5" customHeight="1">
      <c r="A306" s="385"/>
      <c r="B306" s="393"/>
      <c r="C306" s="393"/>
      <c r="D306" s="393"/>
      <c r="E306" s="393"/>
      <c r="F306" s="388">
        <f t="shared" si="1"/>
        <v>0</v>
      </c>
      <c r="G306" s="384"/>
      <c r="H306" s="384"/>
      <c r="I306" s="384"/>
      <c r="J306" s="384"/>
      <c r="K306" s="384"/>
      <c r="L306" s="384"/>
      <c r="M306" s="384"/>
      <c r="N306" s="384"/>
      <c r="O306" s="384"/>
      <c r="P306" s="384"/>
      <c r="Q306" s="384"/>
      <c r="R306" s="384"/>
      <c r="S306" s="384"/>
      <c r="T306" s="384"/>
      <c r="U306" s="384"/>
      <c r="V306" s="384"/>
      <c r="W306" s="384"/>
      <c r="X306" s="384"/>
      <c r="Y306" s="384"/>
      <c r="Z306" s="384"/>
    </row>
    <row r="307" ht="22.5" customHeight="1">
      <c r="A307" s="389"/>
      <c r="B307" s="394"/>
      <c r="C307" s="394"/>
      <c r="D307" s="394"/>
      <c r="E307" s="394"/>
      <c r="F307" s="392">
        <f t="shared" si="1"/>
        <v>0</v>
      </c>
      <c r="G307" s="384"/>
      <c r="H307" s="384"/>
      <c r="I307" s="384"/>
      <c r="J307" s="384"/>
      <c r="K307" s="384"/>
      <c r="L307" s="384"/>
      <c r="M307" s="384"/>
      <c r="N307" s="384"/>
      <c r="O307" s="384"/>
      <c r="P307" s="384"/>
      <c r="Q307" s="384"/>
      <c r="R307" s="384"/>
      <c r="S307" s="384"/>
      <c r="T307" s="384"/>
      <c r="U307" s="384"/>
      <c r="V307" s="384"/>
      <c r="W307" s="384"/>
      <c r="X307" s="384"/>
      <c r="Y307" s="384"/>
      <c r="Z307" s="384"/>
    </row>
    <row r="308" ht="22.5" customHeight="1">
      <c r="A308" s="385"/>
      <c r="B308" s="393"/>
      <c r="C308" s="393"/>
      <c r="D308" s="393"/>
      <c r="E308" s="393"/>
      <c r="F308" s="388">
        <f t="shared" si="1"/>
        <v>0</v>
      </c>
      <c r="G308" s="384"/>
      <c r="H308" s="384"/>
      <c r="I308" s="384"/>
      <c r="J308" s="384"/>
      <c r="K308" s="384"/>
      <c r="L308" s="384"/>
      <c r="M308" s="384"/>
      <c r="N308" s="384"/>
      <c r="O308" s="384"/>
      <c r="P308" s="384"/>
      <c r="Q308" s="384"/>
      <c r="R308" s="384"/>
      <c r="S308" s="384"/>
      <c r="T308" s="384"/>
      <c r="U308" s="384"/>
      <c r="V308" s="384"/>
      <c r="W308" s="384"/>
      <c r="X308" s="384"/>
      <c r="Y308" s="384"/>
      <c r="Z308" s="384"/>
    </row>
    <row r="309" ht="22.5" customHeight="1">
      <c r="A309" s="389"/>
      <c r="B309" s="394"/>
      <c r="C309" s="394"/>
      <c r="D309" s="394"/>
      <c r="E309" s="394"/>
      <c r="F309" s="392">
        <f t="shared" si="1"/>
        <v>0</v>
      </c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</row>
    <row r="310" ht="22.5" customHeight="1">
      <c r="A310" s="385"/>
      <c r="B310" s="393"/>
      <c r="C310" s="393"/>
      <c r="D310" s="393"/>
      <c r="E310" s="393"/>
      <c r="F310" s="388">
        <f t="shared" si="1"/>
        <v>0</v>
      </c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</row>
    <row r="311" ht="22.5" customHeight="1">
      <c r="A311" s="389"/>
      <c r="B311" s="394"/>
      <c r="C311" s="394"/>
      <c r="D311" s="394"/>
      <c r="E311" s="394"/>
      <c r="F311" s="392">
        <f t="shared" si="1"/>
        <v>0</v>
      </c>
      <c r="G311" s="384"/>
      <c r="H311" s="384"/>
      <c r="I311" s="384"/>
      <c r="J311" s="384"/>
      <c r="K311" s="384"/>
      <c r="L311" s="384"/>
      <c r="M311" s="384"/>
      <c r="N311" s="384"/>
      <c r="O311" s="384"/>
      <c r="P311" s="384"/>
      <c r="Q311" s="384"/>
      <c r="R311" s="384"/>
      <c r="S311" s="384"/>
      <c r="T311" s="384"/>
      <c r="U311" s="384"/>
      <c r="V311" s="384"/>
      <c r="W311" s="384"/>
      <c r="X311" s="384"/>
      <c r="Y311" s="384"/>
      <c r="Z311" s="384"/>
    </row>
    <row r="312" ht="22.5" customHeight="1">
      <c r="A312" s="385"/>
      <c r="B312" s="393"/>
      <c r="C312" s="393"/>
      <c r="D312" s="393"/>
      <c r="E312" s="393"/>
      <c r="F312" s="388">
        <f t="shared" si="1"/>
        <v>0</v>
      </c>
      <c r="G312" s="384"/>
      <c r="H312" s="384"/>
      <c r="I312" s="384"/>
      <c r="J312" s="384"/>
      <c r="K312" s="384"/>
      <c r="L312" s="384"/>
      <c r="M312" s="384"/>
      <c r="N312" s="384"/>
      <c r="O312" s="384"/>
      <c r="P312" s="384"/>
      <c r="Q312" s="384"/>
      <c r="R312" s="384"/>
      <c r="S312" s="384"/>
      <c r="T312" s="384"/>
      <c r="U312" s="384"/>
      <c r="V312" s="384"/>
      <c r="W312" s="384"/>
      <c r="X312" s="384"/>
      <c r="Y312" s="384"/>
      <c r="Z312" s="384"/>
    </row>
    <row r="313" ht="22.5" customHeight="1">
      <c r="A313" s="389"/>
      <c r="B313" s="394"/>
      <c r="C313" s="394"/>
      <c r="D313" s="394"/>
      <c r="E313" s="394"/>
      <c r="F313" s="392">
        <f t="shared" si="1"/>
        <v>0</v>
      </c>
      <c r="G313" s="384"/>
      <c r="H313" s="384"/>
      <c r="I313" s="384"/>
      <c r="J313" s="384"/>
      <c r="K313" s="384"/>
      <c r="L313" s="384"/>
      <c r="M313" s="384"/>
      <c r="N313" s="384"/>
      <c r="O313" s="384"/>
      <c r="P313" s="384"/>
      <c r="Q313" s="384"/>
      <c r="R313" s="384"/>
      <c r="S313" s="384"/>
      <c r="T313" s="384"/>
      <c r="U313" s="384"/>
      <c r="V313" s="384"/>
      <c r="W313" s="384"/>
      <c r="X313" s="384"/>
      <c r="Y313" s="384"/>
      <c r="Z313" s="384"/>
    </row>
    <row r="314" ht="22.5" customHeight="1">
      <c r="A314" s="385"/>
      <c r="B314" s="393"/>
      <c r="C314" s="393"/>
      <c r="D314" s="393"/>
      <c r="E314" s="393"/>
      <c r="F314" s="388">
        <f t="shared" si="1"/>
        <v>0</v>
      </c>
      <c r="G314" s="384"/>
      <c r="H314" s="384"/>
      <c r="I314" s="384"/>
      <c r="J314" s="384"/>
      <c r="K314" s="384"/>
      <c r="L314" s="384"/>
      <c r="M314" s="384"/>
      <c r="N314" s="384"/>
      <c r="O314" s="384"/>
      <c r="P314" s="384"/>
      <c r="Q314" s="384"/>
      <c r="R314" s="384"/>
      <c r="S314" s="384"/>
      <c r="T314" s="384"/>
      <c r="U314" s="384"/>
      <c r="V314" s="384"/>
      <c r="W314" s="384"/>
      <c r="X314" s="384"/>
      <c r="Y314" s="384"/>
      <c r="Z314" s="384"/>
    </row>
    <row r="315" ht="22.5" customHeight="1">
      <c r="A315" s="389"/>
      <c r="B315" s="394"/>
      <c r="C315" s="394"/>
      <c r="D315" s="394"/>
      <c r="E315" s="394"/>
      <c r="F315" s="392">
        <f t="shared" si="1"/>
        <v>0</v>
      </c>
      <c r="G315" s="384"/>
      <c r="H315" s="384"/>
      <c r="I315" s="384"/>
      <c r="J315" s="384"/>
      <c r="K315" s="384"/>
      <c r="L315" s="384"/>
      <c r="M315" s="384"/>
      <c r="N315" s="384"/>
      <c r="O315" s="384"/>
      <c r="P315" s="384"/>
      <c r="Q315" s="384"/>
      <c r="R315" s="384"/>
      <c r="S315" s="384"/>
      <c r="T315" s="384"/>
      <c r="U315" s="384"/>
      <c r="V315" s="384"/>
      <c r="W315" s="384"/>
      <c r="X315" s="384"/>
      <c r="Y315" s="384"/>
      <c r="Z315" s="384"/>
    </row>
    <row r="316" ht="22.5" customHeight="1">
      <c r="A316" s="385"/>
      <c r="B316" s="393"/>
      <c r="C316" s="393"/>
      <c r="D316" s="393"/>
      <c r="E316" s="393"/>
      <c r="F316" s="388">
        <f t="shared" si="1"/>
        <v>0</v>
      </c>
      <c r="G316" s="384"/>
      <c r="H316" s="384"/>
      <c r="I316" s="384"/>
      <c r="J316" s="384"/>
      <c r="K316" s="384"/>
      <c r="L316" s="384"/>
      <c r="M316" s="384"/>
      <c r="N316" s="384"/>
      <c r="O316" s="384"/>
      <c r="P316" s="384"/>
      <c r="Q316" s="384"/>
      <c r="R316" s="384"/>
      <c r="S316" s="384"/>
      <c r="T316" s="384"/>
      <c r="U316" s="384"/>
      <c r="V316" s="384"/>
      <c r="W316" s="384"/>
      <c r="X316" s="384"/>
      <c r="Y316" s="384"/>
      <c r="Z316" s="384"/>
    </row>
    <row r="317" ht="22.5" customHeight="1">
      <c r="A317" s="389"/>
      <c r="B317" s="394"/>
      <c r="C317" s="394"/>
      <c r="D317" s="394"/>
      <c r="E317" s="394"/>
      <c r="F317" s="392">
        <f t="shared" si="1"/>
        <v>0</v>
      </c>
      <c r="G317" s="384"/>
      <c r="H317" s="384"/>
      <c r="I317" s="384"/>
      <c r="J317" s="384"/>
      <c r="K317" s="384"/>
      <c r="L317" s="384"/>
      <c r="M317" s="384"/>
      <c r="N317" s="384"/>
      <c r="O317" s="384"/>
      <c r="P317" s="384"/>
      <c r="Q317" s="384"/>
      <c r="R317" s="384"/>
      <c r="S317" s="384"/>
      <c r="T317" s="384"/>
      <c r="U317" s="384"/>
      <c r="V317" s="384"/>
      <c r="W317" s="384"/>
      <c r="X317" s="384"/>
      <c r="Y317" s="384"/>
      <c r="Z317" s="384"/>
    </row>
    <row r="318" ht="22.5" customHeight="1">
      <c r="A318" s="385"/>
      <c r="B318" s="393"/>
      <c r="C318" s="393"/>
      <c r="D318" s="393"/>
      <c r="E318" s="393"/>
      <c r="F318" s="388">
        <f t="shared" si="1"/>
        <v>0</v>
      </c>
      <c r="G318" s="384"/>
      <c r="H318" s="384"/>
      <c r="I318" s="384"/>
      <c r="J318" s="384"/>
      <c r="K318" s="384"/>
      <c r="L318" s="384"/>
      <c r="M318" s="384"/>
      <c r="N318" s="384"/>
      <c r="O318" s="384"/>
      <c r="P318" s="384"/>
      <c r="Q318" s="384"/>
      <c r="R318" s="384"/>
      <c r="S318" s="384"/>
      <c r="T318" s="384"/>
      <c r="U318" s="384"/>
      <c r="V318" s="384"/>
      <c r="W318" s="384"/>
      <c r="X318" s="384"/>
      <c r="Y318" s="384"/>
      <c r="Z318" s="384"/>
    </row>
    <row r="319" ht="22.5" customHeight="1">
      <c r="A319" s="389"/>
      <c r="B319" s="394"/>
      <c r="C319" s="394"/>
      <c r="D319" s="394"/>
      <c r="E319" s="394"/>
      <c r="F319" s="392">
        <f t="shared" si="1"/>
        <v>0</v>
      </c>
      <c r="G319" s="384"/>
      <c r="H319" s="384"/>
      <c r="I319" s="384"/>
      <c r="J319" s="384"/>
      <c r="K319" s="384"/>
      <c r="L319" s="384"/>
      <c r="M319" s="384"/>
      <c r="N319" s="384"/>
      <c r="O319" s="384"/>
      <c r="P319" s="384"/>
      <c r="Q319" s="384"/>
      <c r="R319" s="384"/>
      <c r="S319" s="384"/>
      <c r="T319" s="384"/>
      <c r="U319" s="384"/>
      <c r="V319" s="384"/>
      <c r="W319" s="384"/>
      <c r="X319" s="384"/>
      <c r="Y319" s="384"/>
      <c r="Z319" s="384"/>
    </row>
    <row r="320" ht="22.5" customHeight="1">
      <c r="A320" s="385"/>
      <c r="B320" s="393"/>
      <c r="C320" s="393"/>
      <c r="D320" s="393"/>
      <c r="E320" s="393"/>
      <c r="F320" s="388">
        <f t="shared" si="1"/>
        <v>0</v>
      </c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</row>
    <row r="321" ht="22.5" customHeight="1">
      <c r="A321" s="389"/>
      <c r="B321" s="394"/>
      <c r="C321" s="394"/>
      <c r="D321" s="394"/>
      <c r="E321" s="394"/>
      <c r="F321" s="392">
        <f t="shared" si="1"/>
        <v>0</v>
      </c>
      <c r="G321" s="384"/>
      <c r="H321" s="384"/>
      <c r="I321" s="384"/>
      <c r="J321" s="384"/>
      <c r="K321" s="384"/>
      <c r="L321" s="384"/>
      <c r="M321" s="384"/>
      <c r="N321" s="384"/>
      <c r="O321" s="384"/>
      <c r="P321" s="384"/>
      <c r="Q321" s="384"/>
      <c r="R321" s="384"/>
      <c r="S321" s="384"/>
      <c r="T321" s="384"/>
      <c r="U321" s="384"/>
      <c r="V321" s="384"/>
      <c r="W321" s="384"/>
      <c r="X321" s="384"/>
      <c r="Y321" s="384"/>
      <c r="Z321" s="384"/>
    </row>
    <row r="322" ht="22.5" customHeight="1">
      <c r="A322" s="385"/>
      <c r="B322" s="393"/>
      <c r="C322" s="393"/>
      <c r="D322" s="393"/>
      <c r="E322" s="393"/>
      <c r="F322" s="388">
        <f t="shared" si="1"/>
        <v>0</v>
      </c>
      <c r="G322" s="384"/>
      <c r="H322" s="384"/>
      <c r="I322" s="384"/>
      <c r="J322" s="384"/>
      <c r="K322" s="384"/>
      <c r="L322" s="384"/>
      <c r="M322" s="384"/>
      <c r="N322" s="384"/>
      <c r="O322" s="384"/>
      <c r="P322" s="384"/>
      <c r="Q322" s="384"/>
      <c r="R322" s="384"/>
      <c r="S322" s="384"/>
      <c r="T322" s="384"/>
      <c r="U322" s="384"/>
      <c r="V322" s="384"/>
      <c r="W322" s="384"/>
      <c r="X322" s="384"/>
      <c r="Y322" s="384"/>
      <c r="Z322" s="384"/>
    </row>
    <row r="323" ht="22.5" customHeight="1">
      <c r="A323" s="389"/>
      <c r="B323" s="394"/>
      <c r="C323" s="394"/>
      <c r="D323" s="394"/>
      <c r="E323" s="394"/>
      <c r="F323" s="392">
        <f t="shared" si="1"/>
        <v>0</v>
      </c>
      <c r="G323" s="384"/>
      <c r="H323" s="384"/>
      <c r="I323" s="384"/>
      <c r="J323" s="384"/>
      <c r="K323" s="384"/>
      <c r="L323" s="384"/>
      <c r="M323" s="384"/>
      <c r="N323" s="384"/>
      <c r="O323" s="384"/>
      <c r="P323" s="384"/>
      <c r="Q323" s="384"/>
      <c r="R323" s="384"/>
      <c r="S323" s="384"/>
      <c r="T323" s="384"/>
      <c r="U323" s="384"/>
      <c r="V323" s="384"/>
      <c r="W323" s="384"/>
      <c r="X323" s="384"/>
      <c r="Y323" s="384"/>
      <c r="Z323" s="384"/>
    </row>
    <row r="324" ht="22.5" customHeight="1">
      <c r="A324" s="385"/>
      <c r="B324" s="393"/>
      <c r="C324" s="393"/>
      <c r="D324" s="393"/>
      <c r="E324" s="393"/>
      <c r="F324" s="388">
        <f t="shared" si="1"/>
        <v>0</v>
      </c>
      <c r="G324" s="384"/>
      <c r="H324" s="384"/>
      <c r="I324" s="384"/>
      <c r="J324" s="384"/>
      <c r="K324" s="384"/>
      <c r="L324" s="384"/>
      <c r="M324" s="384"/>
      <c r="N324" s="384"/>
      <c r="O324" s="384"/>
      <c r="P324" s="384"/>
      <c r="Q324" s="384"/>
      <c r="R324" s="384"/>
      <c r="S324" s="384"/>
      <c r="T324" s="384"/>
      <c r="U324" s="384"/>
      <c r="V324" s="384"/>
      <c r="W324" s="384"/>
      <c r="X324" s="384"/>
      <c r="Y324" s="384"/>
      <c r="Z324" s="384"/>
    </row>
    <row r="325" ht="22.5" customHeight="1">
      <c r="A325" s="389"/>
      <c r="B325" s="394"/>
      <c r="C325" s="394"/>
      <c r="D325" s="394"/>
      <c r="E325" s="394"/>
      <c r="F325" s="392">
        <f t="shared" si="1"/>
        <v>0</v>
      </c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</row>
    <row r="326" ht="22.5" customHeight="1">
      <c r="A326" s="385"/>
      <c r="B326" s="393"/>
      <c r="C326" s="393"/>
      <c r="D326" s="393"/>
      <c r="E326" s="393"/>
      <c r="F326" s="388">
        <f t="shared" si="1"/>
        <v>0</v>
      </c>
      <c r="G326" s="384"/>
      <c r="H326" s="384"/>
      <c r="I326" s="384"/>
      <c r="J326" s="384"/>
      <c r="K326" s="384"/>
      <c r="L326" s="384"/>
      <c r="M326" s="384"/>
      <c r="N326" s="384"/>
      <c r="O326" s="384"/>
      <c r="P326" s="384"/>
      <c r="Q326" s="384"/>
      <c r="R326" s="384"/>
      <c r="S326" s="384"/>
      <c r="T326" s="384"/>
      <c r="U326" s="384"/>
      <c r="V326" s="384"/>
      <c r="W326" s="384"/>
      <c r="X326" s="384"/>
      <c r="Y326" s="384"/>
      <c r="Z326" s="384"/>
    </row>
    <row r="327" ht="22.5" customHeight="1">
      <c r="A327" s="389"/>
      <c r="B327" s="394"/>
      <c r="C327" s="394"/>
      <c r="D327" s="394"/>
      <c r="E327" s="394"/>
      <c r="F327" s="392">
        <f t="shared" si="1"/>
        <v>0</v>
      </c>
      <c r="G327" s="384"/>
      <c r="H327" s="384"/>
      <c r="I327" s="384"/>
      <c r="J327" s="384"/>
      <c r="K327" s="384"/>
      <c r="L327" s="384"/>
      <c r="M327" s="384"/>
      <c r="N327" s="384"/>
      <c r="O327" s="384"/>
      <c r="P327" s="384"/>
      <c r="Q327" s="384"/>
      <c r="R327" s="384"/>
      <c r="S327" s="384"/>
      <c r="T327" s="384"/>
      <c r="U327" s="384"/>
      <c r="V327" s="384"/>
      <c r="W327" s="384"/>
      <c r="X327" s="384"/>
      <c r="Y327" s="384"/>
      <c r="Z327" s="384"/>
    </row>
    <row r="328" ht="22.5" customHeight="1">
      <c r="A328" s="385"/>
      <c r="B328" s="393"/>
      <c r="C328" s="393"/>
      <c r="D328" s="393"/>
      <c r="E328" s="393"/>
      <c r="F328" s="388">
        <f t="shared" si="1"/>
        <v>0</v>
      </c>
      <c r="G328" s="384"/>
      <c r="H328" s="384"/>
      <c r="I328" s="384"/>
      <c r="J328" s="384"/>
      <c r="K328" s="384"/>
      <c r="L328" s="384"/>
      <c r="M328" s="384"/>
      <c r="N328" s="384"/>
      <c r="O328" s="384"/>
      <c r="P328" s="384"/>
      <c r="Q328" s="384"/>
      <c r="R328" s="384"/>
      <c r="S328" s="384"/>
      <c r="T328" s="384"/>
      <c r="U328" s="384"/>
      <c r="V328" s="384"/>
      <c r="W328" s="384"/>
      <c r="X328" s="384"/>
      <c r="Y328" s="384"/>
      <c r="Z328" s="384"/>
    </row>
    <row r="329" ht="22.5" customHeight="1">
      <c r="A329" s="389"/>
      <c r="B329" s="394"/>
      <c r="C329" s="394"/>
      <c r="D329" s="394"/>
      <c r="E329" s="394"/>
      <c r="F329" s="392">
        <f t="shared" si="1"/>
        <v>0</v>
      </c>
      <c r="G329" s="384"/>
      <c r="H329" s="384"/>
      <c r="I329" s="384"/>
      <c r="J329" s="384"/>
      <c r="K329" s="384"/>
      <c r="L329" s="384"/>
      <c r="M329" s="384"/>
      <c r="N329" s="384"/>
      <c r="O329" s="384"/>
      <c r="P329" s="384"/>
      <c r="Q329" s="384"/>
      <c r="R329" s="384"/>
      <c r="S329" s="384"/>
      <c r="T329" s="384"/>
      <c r="U329" s="384"/>
      <c r="V329" s="384"/>
      <c r="W329" s="384"/>
      <c r="X329" s="384"/>
      <c r="Y329" s="384"/>
      <c r="Z329" s="384"/>
    </row>
    <row r="330" ht="22.5" customHeight="1">
      <c r="A330" s="385"/>
      <c r="B330" s="393"/>
      <c r="C330" s="393"/>
      <c r="D330" s="393"/>
      <c r="E330" s="393"/>
      <c r="F330" s="388">
        <f t="shared" si="1"/>
        <v>0</v>
      </c>
      <c r="G330" s="384"/>
      <c r="H330" s="384"/>
      <c r="I330" s="384"/>
      <c r="J330" s="384"/>
      <c r="K330" s="384"/>
      <c r="L330" s="384"/>
      <c r="M330" s="384"/>
      <c r="N330" s="384"/>
      <c r="O330" s="384"/>
      <c r="P330" s="384"/>
      <c r="Q330" s="384"/>
      <c r="R330" s="384"/>
      <c r="S330" s="384"/>
      <c r="T330" s="384"/>
      <c r="U330" s="384"/>
      <c r="V330" s="384"/>
      <c r="W330" s="384"/>
      <c r="X330" s="384"/>
      <c r="Y330" s="384"/>
      <c r="Z330" s="384"/>
    </row>
    <row r="331" ht="22.5" customHeight="1">
      <c r="A331" s="389"/>
      <c r="B331" s="394"/>
      <c r="C331" s="394"/>
      <c r="D331" s="394"/>
      <c r="E331" s="394"/>
      <c r="F331" s="392">
        <f t="shared" si="1"/>
        <v>0</v>
      </c>
      <c r="G331" s="384"/>
      <c r="H331" s="384"/>
      <c r="I331" s="384"/>
      <c r="J331" s="384"/>
      <c r="K331" s="384"/>
      <c r="L331" s="384"/>
      <c r="M331" s="384"/>
      <c r="N331" s="384"/>
      <c r="O331" s="384"/>
      <c r="P331" s="384"/>
      <c r="Q331" s="384"/>
      <c r="R331" s="384"/>
      <c r="S331" s="384"/>
      <c r="T331" s="384"/>
      <c r="U331" s="384"/>
      <c r="V331" s="384"/>
      <c r="W331" s="384"/>
      <c r="X331" s="384"/>
      <c r="Y331" s="384"/>
      <c r="Z331" s="384"/>
    </row>
    <row r="332" ht="22.5" customHeight="1">
      <c r="A332" s="385"/>
      <c r="B332" s="393"/>
      <c r="C332" s="393"/>
      <c r="D332" s="393"/>
      <c r="E332" s="393"/>
      <c r="F332" s="388">
        <f t="shared" si="1"/>
        <v>0</v>
      </c>
      <c r="G332" s="384"/>
      <c r="H332" s="384"/>
      <c r="I332" s="384"/>
      <c r="J332" s="384"/>
      <c r="K332" s="384"/>
      <c r="L332" s="384"/>
      <c r="M332" s="384"/>
      <c r="N332" s="384"/>
      <c r="O332" s="384"/>
      <c r="P332" s="384"/>
      <c r="Q332" s="384"/>
      <c r="R332" s="384"/>
      <c r="S332" s="384"/>
      <c r="T332" s="384"/>
      <c r="U332" s="384"/>
      <c r="V332" s="384"/>
      <c r="W332" s="384"/>
      <c r="X332" s="384"/>
      <c r="Y332" s="384"/>
      <c r="Z332" s="384"/>
    </row>
    <row r="333" ht="22.5" customHeight="1">
      <c r="A333" s="389"/>
      <c r="B333" s="394"/>
      <c r="C333" s="394"/>
      <c r="D333" s="394"/>
      <c r="E333" s="394"/>
      <c r="F333" s="392">
        <f t="shared" si="1"/>
        <v>0</v>
      </c>
      <c r="G333" s="384"/>
      <c r="H333" s="384"/>
      <c r="I333" s="384"/>
      <c r="J333" s="384"/>
      <c r="K333" s="384"/>
      <c r="L333" s="384"/>
      <c r="M333" s="384"/>
      <c r="N333" s="384"/>
      <c r="O333" s="384"/>
      <c r="P333" s="384"/>
      <c r="Q333" s="384"/>
      <c r="R333" s="384"/>
      <c r="S333" s="384"/>
      <c r="T333" s="384"/>
      <c r="U333" s="384"/>
      <c r="V333" s="384"/>
      <c r="W333" s="384"/>
      <c r="X333" s="384"/>
      <c r="Y333" s="384"/>
      <c r="Z333" s="384"/>
    </row>
    <row r="334" ht="22.5" customHeight="1">
      <c r="A334" s="385"/>
      <c r="B334" s="393"/>
      <c r="C334" s="393"/>
      <c r="D334" s="393"/>
      <c r="E334" s="393"/>
      <c r="F334" s="388">
        <f t="shared" si="1"/>
        <v>0</v>
      </c>
      <c r="G334" s="384"/>
      <c r="H334" s="384"/>
      <c r="I334" s="384"/>
      <c r="J334" s="384"/>
      <c r="K334" s="384"/>
      <c r="L334" s="384"/>
      <c r="M334" s="384"/>
      <c r="N334" s="384"/>
      <c r="O334" s="384"/>
      <c r="P334" s="384"/>
      <c r="Q334" s="384"/>
      <c r="R334" s="384"/>
      <c r="S334" s="384"/>
      <c r="T334" s="384"/>
      <c r="U334" s="384"/>
      <c r="V334" s="384"/>
      <c r="W334" s="384"/>
      <c r="X334" s="384"/>
      <c r="Y334" s="384"/>
      <c r="Z334" s="384"/>
    </row>
    <row r="335" ht="22.5" customHeight="1">
      <c r="A335" s="389"/>
      <c r="B335" s="394"/>
      <c r="C335" s="394"/>
      <c r="D335" s="394"/>
      <c r="E335" s="394"/>
      <c r="F335" s="392">
        <f t="shared" si="1"/>
        <v>0</v>
      </c>
      <c r="G335" s="384"/>
      <c r="H335" s="384"/>
      <c r="I335" s="384"/>
      <c r="J335" s="384"/>
      <c r="K335" s="384"/>
      <c r="L335" s="384"/>
      <c r="M335" s="384"/>
      <c r="N335" s="384"/>
      <c r="O335" s="384"/>
      <c r="P335" s="384"/>
      <c r="Q335" s="384"/>
      <c r="R335" s="384"/>
      <c r="S335" s="384"/>
      <c r="T335" s="384"/>
      <c r="U335" s="384"/>
      <c r="V335" s="384"/>
      <c r="W335" s="384"/>
      <c r="X335" s="384"/>
      <c r="Y335" s="384"/>
      <c r="Z335" s="384"/>
    </row>
    <row r="336" ht="22.5" customHeight="1">
      <c r="A336" s="385"/>
      <c r="B336" s="393"/>
      <c r="C336" s="393"/>
      <c r="D336" s="393"/>
      <c r="E336" s="393"/>
      <c r="F336" s="388">
        <f t="shared" si="1"/>
        <v>0</v>
      </c>
      <c r="G336" s="384"/>
      <c r="H336" s="384"/>
      <c r="I336" s="384"/>
      <c r="J336" s="384"/>
      <c r="K336" s="384"/>
      <c r="L336" s="384"/>
      <c r="M336" s="384"/>
      <c r="N336" s="384"/>
      <c r="O336" s="384"/>
      <c r="P336" s="384"/>
      <c r="Q336" s="384"/>
      <c r="R336" s="384"/>
      <c r="S336" s="384"/>
      <c r="T336" s="384"/>
      <c r="U336" s="384"/>
      <c r="V336" s="384"/>
      <c r="W336" s="384"/>
      <c r="X336" s="384"/>
      <c r="Y336" s="384"/>
      <c r="Z336" s="384"/>
    </row>
    <row r="337" ht="22.5" customHeight="1">
      <c r="A337" s="389"/>
      <c r="B337" s="394"/>
      <c r="C337" s="394"/>
      <c r="D337" s="394"/>
      <c r="E337" s="394"/>
      <c r="F337" s="392">
        <f t="shared" si="1"/>
        <v>0</v>
      </c>
      <c r="G337" s="384"/>
      <c r="H337" s="384"/>
      <c r="I337" s="384"/>
      <c r="J337" s="384"/>
      <c r="K337" s="384"/>
      <c r="L337" s="384"/>
      <c r="M337" s="384"/>
      <c r="N337" s="384"/>
      <c r="O337" s="384"/>
      <c r="P337" s="384"/>
      <c r="Q337" s="384"/>
      <c r="R337" s="384"/>
      <c r="S337" s="384"/>
      <c r="T337" s="384"/>
      <c r="U337" s="384"/>
      <c r="V337" s="384"/>
      <c r="W337" s="384"/>
      <c r="X337" s="384"/>
      <c r="Y337" s="384"/>
      <c r="Z337" s="384"/>
    </row>
    <row r="338" ht="22.5" customHeight="1">
      <c r="A338" s="385"/>
      <c r="B338" s="393"/>
      <c r="C338" s="393"/>
      <c r="D338" s="393"/>
      <c r="E338" s="393"/>
      <c r="F338" s="388">
        <f t="shared" si="1"/>
        <v>0</v>
      </c>
      <c r="G338" s="384"/>
      <c r="H338" s="384"/>
      <c r="I338" s="384"/>
      <c r="J338" s="384"/>
      <c r="K338" s="384"/>
      <c r="L338" s="384"/>
      <c r="M338" s="384"/>
      <c r="N338" s="384"/>
      <c r="O338" s="384"/>
      <c r="P338" s="384"/>
      <c r="Q338" s="384"/>
      <c r="R338" s="384"/>
      <c r="S338" s="384"/>
      <c r="T338" s="384"/>
      <c r="U338" s="384"/>
      <c r="V338" s="384"/>
      <c r="W338" s="384"/>
      <c r="X338" s="384"/>
      <c r="Y338" s="384"/>
      <c r="Z338" s="384"/>
    </row>
    <row r="339" ht="22.5" customHeight="1">
      <c r="A339" s="389"/>
      <c r="B339" s="394"/>
      <c r="C339" s="394"/>
      <c r="D339" s="394"/>
      <c r="E339" s="394"/>
      <c r="F339" s="392">
        <f t="shared" si="1"/>
        <v>0</v>
      </c>
      <c r="G339" s="384"/>
      <c r="H339" s="384"/>
      <c r="I339" s="384"/>
      <c r="J339" s="384"/>
      <c r="K339" s="384"/>
      <c r="L339" s="384"/>
      <c r="M339" s="384"/>
      <c r="N339" s="384"/>
      <c r="O339" s="384"/>
      <c r="P339" s="384"/>
      <c r="Q339" s="384"/>
      <c r="R339" s="384"/>
      <c r="S339" s="384"/>
      <c r="T339" s="384"/>
      <c r="U339" s="384"/>
      <c r="V339" s="384"/>
      <c r="W339" s="384"/>
      <c r="X339" s="384"/>
      <c r="Y339" s="384"/>
      <c r="Z339" s="384"/>
    </row>
    <row r="340" ht="22.5" customHeight="1">
      <c r="A340" s="385"/>
      <c r="B340" s="393"/>
      <c r="C340" s="393"/>
      <c r="D340" s="393"/>
      <c r="E340" s="393"/>
      <c r="F340" s="388">
        <f t="shared" si="1"/>
        <v>0</v>
      </c>
      <c r="G340" s="384"/>
      <c r="H340" s="384"/>
      <c r="I340" s="384"/>
      <c r="J340" s="384"/>
      <c r="K340" s="384"/>
      <c r="L340" s="384"/>
      <c r="M340" s="384"/>
      <c r="N340" s="384"/>
      <c r="O340" s="384"/>
      <c r="P340" s="384"/>
      <c r="Q340" s="384"/>
      <c r="R340" s="384"/>
      <c r="S340" s="384"/>
      <c r="T340" s="384"/>
      <c r="U340" s="384"/>
      <c r="V340" s="384"/>
      <c r="W340" s="384"/>
      <c r="X340" s="384"/>
      <c r="Y340" s="384"/>
      <c r="Z340" s="384"/>
    </row>
    <row r="341" ht="22.5" customHeight="1">
      <c r="A341" s="389"/>
      <c r="B341" s="394"/>
      <c r="C341" s="394"/>
      <c r="D341" s="394"/>
      <c r="E341" s="394"/>
      <c r="F341" s="392">
        <f t="shared" si="1"/>
        <v>0</v>
      </c>
      <c r="G341" s="384"/>
      <c r="H341" s="384"/>
      <c r="I341" s="384"/>
      <c r="J341" s="384"/>
      <c r="K341" s="384"/>
      <c r="L341" s="384"/>
      <c r="M341" s="384"/>
      <c r="N341" s="384"/>
      <c r="O341" s="384"/>
      <c r="P341" s="384"/>
      <c r="Q341" s="384"/>
      <c r="R341" s="384"/>
      <c r="S341" s="384"/>
      <c r="T341" s="384"/>
      <c r="U341" s="384"/>
      <c r="V341" s="384"/>
      <c r="W341" s="384"/>
      <c r="X341" s="384"/>
      <c r="Y341" s="384"/>
      <c r="Z341" s="384"/>
    </row>
    <row r="342" ht="22.5" customHeight="1">
      <c r="A342" s="385"/>
      <c r="B342" s="393"/>
      <c r="C342" s="393"/>
      <c r="D342" s="393"/>
      <c r="E342" s="393"/>
      <c r="F342" s="388">
        <f t="shared" si="1"/>
        <v>0</v>
      </c>
      <c r="G342" s="384"/>
      <c r="H342" s="384"/>
      <c r="I342" s="384"/>
      <c r="J342" s="384"/>
      <c r="K342" s="384"/>
      <c r="L342" s="384"/>
      <c r="M342" s="384"/>
      <c r="N342" s="384"/>
      <c r="O342" s="384"/>
      <c r="P342" s="384"/>
      <c r="Q342" s="384"/>
      <c r="R342" s="384"/>
      <c r="S342" s="384"/>
      <c r="T342" s="384"/>
      <c r="U342" s="384"/>
      <c r="V342" s="384"/>
      <c r="W342" s="384"/>
      <c r="X342" s="384"/>
      <c r="Y342" s="384"/>
      <c r="Z342" s="384"/>
    </row>
    <row r="343" ht="22.5" customHeight="1">
      <c r="A343" s="389"/>
      <c r="B343" s="394"/>
      <c r="C343" s="394"/>
      <c r="D343" s="394"/>
      <c r="E343" s="394"/>
      <c r="F343" s="392">
        <f t="shared" si="1"/>
        <v>0</v>
      </c>
      <c r="G343" s="384"/>
      <c r="H343" s="384"/>
      <c r="I343" s="384"/>
      <c r="J343" s="384"/>
      <c r="K343" s="384"/>
      <c r="L343" s="384"/>
      <c r="M343" s="384"/>
      <c r="N343" s="384"/>
      <c r="O343" s="384"/>
      <c r="P343" s="384"/>
      <c r="Q343" s="384"/>
      <c r="R343" s="384"/>
      <c r="S343" s="384"/>
      <c r="T343" s="384"/>
      <c r="U343" s="384"/>
      <c r="V343" s="384"/>
      <c r="W343" s="384"/>
      <c r="X343" s="384"/>
      <c r="Y343" s="384"/>
      <c r="Z343" s="384"/>
    </row>
    <row r="344" ht="22.5" customHeight="1">
      <c r="A344" s="385"/>
      <c r="B344" s="393"/>
      <c r="C344" s="393"/>
      <c r="D344" s="393"/>
      <c r="E344" s="393"/>
      <c r="F344" s="388">
        <f t="shared" si="1"/>
        <v>0</v>
      </c>
      <c r="G344" s="384"/>
      <c r="H344" s="384"/>
      <c r="I344" s="384"/>
      <c r="J344" s="384"/>
      <c r="K344" s="384"/>
      <c r="L344" s="384"/>
      <c r="M344" s="384"/>
      <c r="N344" s="384"/>
      <c r="O344" s="384"/>
      <c r="P344" s="384"/>
      <c r="Q344" s="384"/>
      <c r="R344" s="384"/>
      <c r="S344" s="384"/>
      <c r="T344" s="384"/>
      <c r="U344" s="384"/>
      <c r="V344" s="384"/>
      <c r="W344" s="384"/>
      <c r="X344" s="384"/>
      <c r="Y344" s="384"/>
      <c r="Z344" s="384"/>
    </row>
    <row r="345" ht="22.5" customHeight="1">
      <c r="A345" s="389"/>
      <c r="B345" s="394"/>
      <c r="C345" s="394"/>
      <c r="D345" s="394"/>
      <c r="E345" s="394"/>
      <c r="F345" s="392">
        <f t="shared" si="1"/>
        <v>0</v>
      </c>
      <c r="G345" s="384"/>
      <c r="H345" s="384"/>
      <c r="I345" s="384"/>
      <c r="J345" s="384"/>
      <c r="K345" s="384"/>
      <c r="L345" s="384"/>
      <c r="M345" s="384"/>
      <c r="N345" s="384"/>
      <c r="O345" s="384"/>
      <c r="P345" s="384"/>
      <c r="Q345" s="384"/>
      <c r="R345" s="384"/>
      <c r="S345" s="384"/>
      <c r="T345" s="384"/>
      <c r="U345" s="384"/>
      <c r="V345" s="384"/>
      <c r="W345" s="384"/>
      <c r="X345" s="384"/>
      <c r="Y345" s="384"/>
      <c r="Z345" s="384"/>
    </row>
    <row r="346" ht="22.5" customHeight="1">
      <c r="A346" s="385"/>
      <c r="B346" s="393"/>
      <c r="C346" s="393"/>
      <c r="D346" s="393"/>
      <c r="E346" s="393"/>
      <c r="F346" s="388">
        <f t="shared" si="1"/>
        <v>0</v>
      </c>
      <c r="G346" s="384"/>
      <c r="H346" s="384"/>
      <c r="I346" s="384"/>
      <c r="J346" s="384"/>
      <c r="K346" s="384"/>
      <c r="L346" s="384"/>
      <c r="M346" s="384"/>
      <c r="N346" s="384"/>
      <c r="O346" s="384"/>
      <c r="P346" s="384"/>
      <c r="Q346" s="384"/>
      <c r="R346" s="384"/>
      <c r="S346" s="384"/>
      <c r="T346" s="384"/>
      <c r="U346" s="384"/>
      <c r="V346" s="384"/>
      <c r="W346" s="384"/>
      <c r="X346" s="384"/>
      <c r="Y346" s="384"/>
      <c r="Z346" s="384"/>
    </row>
    <row r="347" ht="22.5" customHeight="1">
      <c r="A347" s="389"/>
      <c r="B347" s="394"/>
      <c r="C347" s="394"/>
      <c r="D347" s="394"/>
      <c r="E347" s="394"/>
      <c r="F347" s="392">
        <f t="shared" si="1"/>
        <v>0</v>
      </c>
      <c r="G347" s="384"/>
      <c r="H347" s="384"/>
      <c r="I347" s="384"/>
      <c r="J347" s="384"/>
      <c r="K347" s="384"/>
      <c r="L347" s="384"/>
      <c r="M347" s="384"/>
      <c r="N347" s="384"/>
      <c r="O347" s="384"/>
      <c r="P347" s="384"/>
      <c r="Q347" s="384"/>
      <c r="R347" s="384"/>
      <c r="S347" s="384"/>
      <c r="T347" s="384"/>
      <c r="U347" s="384"/>
      <c r="V347" s="384"/>
      <c r="W347" s="384"/>
      <c r="X347" s="384"/>
      <c r="Y347" s="384"/>
      <c r="Z347" s="384"/>
    </row>
    <row r="348" ht="22.5" customHeight="1">
      <c r="A348" s="385"/>
      <c r="B348" s="393"/>
      <c r="C348" s="393"/>
      <c r="D348" s="393"/>
      <c r="E348" s="393"/>
      <c r="F348" s="388">
        <f t="shared" si="1"/>
        <v>0</v>
      </c>
      <c r="G348" s="384"/>
      <c r="H348" s="384"/>
      <c r="I348" s="384"/>
      <c r="J348" s="384"/>
      <c r="K348" s="384"/>
      <c r="L348" s="384"/>
      <c r="M348" s="384"/>
      <c r="N348" s="384"/>
      <c r="O348" s="384"/>
      <c r="P348" s="384"/>
      <c r="Q348" s="384"/>
      <c r="R348" s="384"/>
      <c r="S348" s="384"/>
      <c r="T348" s="384"/>
      <c r="U348" s="384"/>
      <c r="V348" s="384"/>
      <c r="W348" s="384"/>
      <c r="X348" s="384"/>
      <c r="Y348" s="384"/>
      <c r="Z348" s="384"/>
    </row>
    <row r="349" ht="22.5" customHeight="1">
      <c r="A349" s="389"/>
      <c r="B349" s="394"/>
      <c r="C349" s="394"/>
      <c r="D349" s="394"/>
      <c r="E349" s="394"/>
      <c r="F349" s="392">
        <f t="shared" si="1"/>
        <v>0</v>
      </c>
      <c r="G349" s="384"/>
      <c r="H349" s="384"/>
      <c r="I349" s="384"/>
      <c r="J349" s="384"/>
      <c r="K349" s="384"/>
      <c r="L349" s="384"/>
      <c r="M349" s="384"/>
      <c r="N349" s="384"/>
      <c r="O349" s="384"/>
      <c r="P349" s="384"/>
      <c r="Q349" s="384"/>
      <c r="R349" s="384"/>
      <c r="S349" s="384"/>
      <c r="T349" s="384"/>
      <c r="U349" s="384"/>
      <c r="V349" s="384"/>
      <c r="W349" s="384"/>
      <c r="X349" s="384"/>
      <c r="Y349" s="384"/>
      <c r="Z349" s="384"/>
    </row>
    <row r="350" ht="22.5" customHeight="1">
      <c r="A350" s="385"/>
      <c r="B350" s="393"/>
      <c r="C350" s="393"/>
      <c r="D350" s="393"/>
      <c r="E350" s="393"/>
      <c r="F350" s="388">
        <f t="shared" si="1"/>
        <v>0</v>
      </c>
      <c r="G350" s="384"/>
      <c r="H350" s="384"/>
      <c r="I350" s="384"/>
      <c r="J350" s="384"/>
      <c r="K350" s="384"/>
      <c r="L350" s="384"/>
      <c r="M350" s="384"/>
      <c r="N350" s="384"/>
      <c r="O350" s="384"/>
      <c r="P350" s="384"/>
      <c r="Q350" s="384"/>
      <c r="R350" s="384"/>
      <c r="S350" s="384"/>
      <c r="T350" s="384"/>
      <c r="U350" s="384"/>
      <c r="V350" s="384"/>
      <c r="W350" s="384"/>
      <c r="X350" s="384"/>
      <c r="Y350" s="384"/>
      <c r="Z350" s="384"/>
    </row>
    <row r="351" ht="22.5" customHeight="1">
      <c r="A351" s="389"/>
      <c r="B351" s="394"/>
      <c r="C351" s="394"/>
      <c r="D351" s="394"/>
      <c r="E351" s="394"/>
      <c r="F351" s="392">
        <f t="shared" si="1"/>
        <v>0</v>
      </c>
      <c r="G351" s="384"/>
      <c r="H351" s="384"/>
      <c r="I351" s="384"/>
      <c r="J351" s="384"/>
      <c r="K351" s="384"/>
      <c r="L351" s="384"/>
      <c r="M351" s="384"/>
      <c r="N351" s="384"/>
      <c r="O351" s="384"/>
      <c r="P351" s="384"/>
      <c r="Q351" s="384"/>
      <c r="R351" s="384"/>
      <c r="S351" s="384"/>
      <c r="T351" s="384"/>
      <c r="U351" s="384"/>
      <c r="V351" s="384"/>
      <c r="W351" s="384"/>
      <c r="X351" s="384"/>
      <c r="Y351" s="384"/>
      <c r="Z351" s="384"/>
    </row>
    <row r="352" ht="22.5" customHeight="1">
      <c r="A352" s="385"/>
      <c r="B352" s="393"/>
      <c r="C352" s="393"/>
      <c r="D352" s="393"/>
      <c r="E352" s="393"/>
      <c r="F352" s="388">
        <f t="shared" si="1"/>
        <v>0</v>
      </c>
      <c r="G352" s="384"/>
      <c r="H352" s="384"/>
      <c r="I352" s="384"/>
      <c r="J352" s="384"/>
      <c r="K352" s="384"/>
      <c r="L352" s="384"/>
      <c r="M352" s="384"/>
      <c r="N352" s="384"/>
      <c r="O352" s="384"/>
      <c r="P352" s="384"/>
      <c r="Q352" s="384"/>
      <c r="R352" s="384"/>
      <c r="S352" s="384"/>
      <c r="T352" s="384"/>
      <c r="U352" s="384"/>
      <c r="V352" s="384"/>
      <c r="W352" s="384"/>
      <c r="X352" s="384"/>
      <c r="Y352" s="384"/>
      <c r="Z352" s="384"/>
    </row>
    <row r="353" ht="22.5" customHeight="1">
      <c r="A353" s="389"/>
      <c r="B353" s="394"/>
      <c r="C353" s="394"/>
      <c r="D353" s="394"/>
      <c r="E353" s="394"/>
      <c r="F353" s="392">
        <f t="shared" si="1"/>
        <v>0</v>
      </c>
      <c r="G353" s="384"/>
      <c r="H353" s="384"/>
      <c r="I353" s="384"/>
      <c r="J353" s="384"/>
      <c r="K353" s="384"/>
      <c r="L353" s="384"/>
      <c r="M353" s="384"/>
      <c r="N353" s="384"/>
      <c r="O353" s="384"/>
      <c r="P353" s="384"/>
      <c r="Q353" s="384"/>
      <c r="R353" s="384"/>
      <c r="S353" s="384"/>
      <c r="T353" s="384"/>
      <c r="U353" s="384"/>
      <c r="V353" s="384"/>
      <c r="W353" s="384"/>
      <c r="X353" s="384"/>
      <c r="Y353" s="384"/>
      <c r="Z353" s="384"/>
    </row>
    <row r="354" ht="22.5" customHeight="1">
      <c r="A354" s="385"/>
      <c r="B354" s="393"/>
      <c r="C354" s="393"/>
      <c r="D354" s="393"/>
      <c r="E354" s="393"/>
      <c r="F354" s="388">
        <f t="shared" si="1"/>
        <v>0</v>
      </c>
      <c r="G354" s="384"/>
      <c r="H354" s="384"/>
      <c r="I354" s="384"/>
      <c r="J354" s="384"/>
      <c r="K354" s="384"/>
      <c r="L354" s="384"/>
      <c r="M354" s="384"/>
      <c r="N354" s="384"/>
      <c r="O354" s="384"/>
      <c r="P354" s="384"/>
      <c r="Q354" s="384"/>
      <c r="R354" s="384"/>
      <c r="S354" s="384"/>
      <c r="T354" s="384"/>
      <c r="U354" s="384"/>
      <c r="V354" s="384"/>
      <c r="W354" s="384"/>
      <c r="X354" s="384"/>
      <c r="Y354" s="384"/>
      <c r="Z354" s="384"/>
    </row>
    <row r="355" ht="22.5" customHeight="1">
      <c r="A355" s="389"/>
      <c r="B355" s="394"/>
      <c r="C355" s="394"/>
      <c r="D355" s="394"/>
      <c r="E355" s="394"/>
      <c r="F355" s="392">
        <f t="shared" si="1"/>
        <v>0</v>
      </c>
      <c r="G355" s="384"/>
      <c r="H355" s="384"/>
      <c r="I355" s="384"/>
      <c r="J355" s="384"/>
      <c r="K355" s="384"/>
      <c r="L355" s="384"/>
      <c r="M355" s="384"/>
      <c r="N355" s="384"/>
      <c r="O355" s="384"/>
      <c r="P355" s="384"/>
      <c r="Q355" s="384"/>
      <c r="R355" s="384"/>
      <c r="S355" s="384"/>
      <c r="T355" s="384"/>
      <c r="U355" s="384"/>
      <c r="V355" s="384"/>
      <c r="W355" s="384"/>
      <c r="X355" s="384"/>
      <c r="Y355" s="384"/>
      <c r="Z355" s="384"/>
    </row>
    <row r="356" ht="22.5" customHeight="1">
      <c r="A356" s="385"/>
      <c r="B356" s="393"/>
      <c r="C356" s="393"/>
      <c r="D356" s="393"/>
      <c r="E356" s="393"/>
      <c r="F356" s="388">
        <f t="shared" si="1"/>
        <v>0</v>
      </c>
      <c r="G356" s="384"/>
      <c r="H356" s="384"/>
      <c r="I356" s="384"/>
      <c r="J356" s="384"/>
      <c r="K356" s="384"/>
      <c r="L356" s="384"/>
      <c r="M356" s="384"/>
      <c r="N356" s="384"/>
      <c r="O356" s="384"/>
      <c r="P356" s="384"/>
      <c r="Q356" s="384"/>
      <c r="R356" s="384"/>
      <c r="S356" s="384"/>
      <c r="T356" s="384"/>
      <c r="U356" s="384"/>
      <c r="V356" s="384"/>
      <c r="W356" s="384"/>
      <c r="X356" s="384"/>
      <c r="Y356" s="384"/>
      <c r="Z356" s="384"/>
    </row>
    <row r="357" ht="22.5" customHeight="1">
      <c r="A357" s="389"/>
      <c r="B357" s="394"/>
      <c r="C357" s="394"/>
      <c r="D357" s="394"/>
      <c r="E357" s="394"/>
      <c r="F357" s="392">
        <f t="shared" si="1"/>
        <v>0</v>
      </c>
      <c r="G357" s="384"/>
      <c r="H357" s="384"/>
      <c r="I357" s="384"/>
      <c r="J357" s="384"/>
      <c r="K357" s="384"/>
      <c r="L357" s="384"/>
      <c r="M357" s="384"/>
      <c r="N357" s="384"/>
      <c r="O357" s="384"/>
      <c r="P357" s="384"/>
      <c r="Q357" s="384"/>
      <c r="R357" s="384"/>
      <c r="S357" s="384"/>
      <c r="T357" s="384"/>
      <c r="U357" s="384"/>
      <c r="V357" s="384"/>
      <c r="W357" s="384"/>
      <c r="X357" s="384"/>
      <c r="Y357" s="384"/>
      <c r="Z357" s="384"/>
    </row>
    <row r="358" ht="22.5" customHeight="1">
      <c r="A358" s="385"/>
      <c r="B358" s="393"/>
      <c r="C358" s="393"/>
      <c r="D358" s="393"/>
      <c r="E358" s="393"/>
      <c r="F358" s="388">
        <f t="shared" si="1"/>
        <v>0</v>
      </c>
      <c r="G358" s="384"/>
      <c r="H358" s="384"/>
      <c r="I358" s="384"/>
      <c r="J358" s="384"/>
      <c r="K358" s="384"/>
      <c r="L358" s="384"/>
      <c r="M358" s="384"/>
      <c r="N358" s="384"/>
      <c r="O358" s="384"/>
      <c r="P358" s="384"/>
      <c r="Q358" s="384"/>
      <c r="R358" s="384"/>
      <c r="S358" s="384"/>
      <c r="T358" s="384"/>
      <c r="U358" s="384"/>
      <c r="V358" s="384"/>
      <c r="W358" s="384"/>
      <c r="X358" s="384"/>
      <c r="Y358" s="384"/>
      <c r="Z358" s="384"/>
    </row>
    <row r="359" ht="22.5" customHeight="1">
      <c r="A359" s="389"/>
      <c r="B359" s="394"/>
      <c r="C359" s="394"/>
      <c r="D359" s="394"/>
      <c r="E359" s="394"/>
      <c r="F359" s="392">
        <f t="shared" si="1"/>
        <v>0</v>
      </c>
      <c r="G359" s="384"/>
      <c r="H359" s="384"/>
      <c r="I359" s="384"/>
      <c r="J359" s="384"/>
      <c r="K359" s="384"/>
      <c r="L359" s="384"/>
      <c r="M359" s="384"/>
      <c r="N359" s="384"/>
      <c r="O359" s="384"/>
      <c r="P359" s="384"/>
      <c r="Q359" s="384"/>
      <c r="R359" s="384"/>
      <c r="S359" s="384"/>
      <c r="T359" s="384"/>
      <c r="U359" s="384"/>
      <c r="V359" s="384"/>
      <c r="W359" s="384"/>
      <c r="X359" s="384"/>
      <c r="Y359" s="384"/>
      <c r="Z359" s="384"/>
    </row>
    <row r="360" ht="22.5" customHeight="1">
      <c r="A360" s="385"/>
      <c r="B360" s="393"/>
      <c r="C360" s="393"/>
      <c r="D360" s="393"/>
      <c r="E360" s="393"/>
      <c r="F360" s="388">
        <f t="shared" si="1"/>
        <v>0</v>
      </c>
      <c r="G360" s="384"/>
      <c r="H360" s="384"/>
      <c r="I360" s="384"/>
      <c r="J360" s="384"/>
      <c r="K360" s="384"/>
      <c r="L360" s="384"/>
      <c r="M360" s="384"/>
      <c r="N360" s="384"/>
      <c r="O360" s="384"/>
      <c r="P360" s="384"/>
      <c r="Q360" s="384"/>
      <c r="R360" s="384"/>
      <c r="S360" s="384"/>
      <c r="T360" s="384"/>
      <c r="U360" s="384"/>
      <c r="V360" s="384"/>
      <c r="W360" s="384"/>
      <c r="X360" s="384"/>
      <c r="Y360" s="384"/>
      <c r="Z360" s="384"/>
    </row>
    <row r="361" ht="22.5" customHeight="1">
      <c r="A361" s="389"/>
      <c r="B361" s="394"/>
      <c r="C361" s="394"/>
      <c r="D361" s="394"/>
      <c r="E361" s="394"/>
      <c r="F361" s="392">
        <f t="shared" si="1"/>
        <v>0</v>
      </c>
      <c r="G361" s="384"/>
      <c r="H361" s="384"/>
      <c r="I361" s="384"/>
      <c r="J361" s="384"/>
      <c r="K361" s="384"/>
      <c r="L361" s="384"/>
      <c r="M361" s="384"/>
      <c r="N361" s="384"/>
      <c r="O361" s="384"/>
      <c r="P361" s="384"/>
      <c r="Q361" s="384"/>
      <c r="R361" s="384"/>
      <c r="S361" s="384"/>
      <c r="T361" s="384"/>
      <c r="U361" s="384"/>
      <c r="V361" s="384"/>
      <c r="W361" s="384"/>
      <c r="X361" s="384"/>
      <c r="Y361" s="384"/>
      <c r="Z361" s="384"/>
    </row>
    <row r="362" ht="22.5" customHeight="1">
      <c r="A362" s="385"/>
      <c r="B362" s="393"/>
      <c r="C362" s="393"/>
      <c r="D362" s="393"/>
      <c r="E362" s="393"/>
      <c r="F362" s="388">
        <f t="shared" si="1"/>
        <v>0</v>
      </c>
      <c r="G362" s="384"/>
      <c r="H362" s="384"/>
      <c r="I362" s="384"/>
      <c r="J362" s="384"/>
      <c r="K362" s="384"/>
      <c r="L362" s="384"/>
      <c r="M362" s="384"/>
      <c r="N362" s="384"/>
      <c r="O362" s="384"/>
      <c r="P362" s="384"/>
      <c r="Q362" s="384"/>
      <c r="R362" s="384"/>
      <c r="S362" s="384"/>
      <c r="T362" s="384"/>
      <c r="U362" s="384"/>
      <c r="V362" s="384"/>
      <c r="W362" s="384"/>
      <c r="X362" s="384"/>
      <c r="Y362" s="384"/>
      <c r="Z362" s="384"/>
    </row>
    <row r="363" ht="22.5" customHeight="1">
      <c r="A363" s="389"/>
      <c r="B363" s="394"/>
      <c r="C363" s="394"/>
      <c r="D363" s="394"/>
      <c r="E363" s="394"/>
      <c r="F363" s="392">
        <f t="shared" si="1"/>
        <v>0</v>
      </c>
      <c r="G363" s="384"/>
      <c r="H363" s="384"/>
      <c r="I363" s="384"/>
      <c r="J363" s="384"/>
      <c r="K363" s="384"/>
      <c r="L363" s="384"/>
      <c r="M363" s="384"/>
      <c r="N363" s="384"/>
      <c r="O363" s="384"/>
      <c r="P363" s="384"/>
      <c r="Q363" s="384"/>
      <c r="R363" s="384"/>
      <c r="S363" s="384"/>
      <c r="T363" s="384"/>
      <c r="U363" s="384"/>
      <c r="V363" s="384"/>
      <c r="W363" s="384"/>
      <c r="X363" s="384"/>
      <c r="Y363" s="384"/>
      <c r="Z363" s="384"/>
    </row>
    <row r="364" ht="22.5" customHeight="1">
      <c r="A364" s="385"/>
      <c r="B364" s="393"/>
      <c r="C364" s="393"/>
      <c r="D364" s="393"/>
      <c r="E364" s="393"/>
      <c r="F364" s="388">
        <f t="shared" si="1"/>
        <v>0</v>
      </c>
      <c r="G364" s="384"/>
      <c r="H364" s="384"/>
      <c r="I364" s="384"/>
      <c r="J364" s="384"/>
      <c r="K364" s="384"/>
      <c r="L364" s="384"/>
      <c r="M364" s="384"/>
      <c r="N364" s="384"/>
      <c r="O364" s="384"/>
      <c r="P364" s="384"/>
      <c r="Q364" s="384"/>
      <c r="R364" s="384"/>
      <c r="S364" s="384"/>
      <c r="T364" s="384"/>
      <c r="U364" s="384"/>
      <c r="V364" s="384"/>
      <c r="W364" s="384"/>
      <c r="X364" s="384"/>
      <c r="Y364" s="384"/>
      <c r="Z364" s="384"/>
    </row>
    <row r="365" ht="22.5" customHeight="1">
      <c r="A365" s="389"/>
      <c r="B365" s="394"/>
      <c r="C365" s="394"/>
      <c r="D365" s="394"/>
      <c r="E365" s="394"/>
      <c r="F365" s="392">
        <f t="shared" si="1"/>
        <v>0</v>
      </c>
      <c r="G365" s="384"/>
      <c r="H365" s="384"/>
      <c r="I365" s="384"/>
      <c r="J365" s="384"/>
      <c r="K365" s="384"/>
      <c r="L365" s="384"/>
      <c r="M365" s="384"/>
      <c r="N365" s="384"/>
      <c r="O365" s="384"/>
      <c r="P365" s="384"/>
      <c r="Q365" s="384"/>
      <c r="R365" s="384"/>
      <c r="S365" s="384"/>
      <c r="T365" s="384"/>
      <c r="U365" s="384"/>
      <c r="V365" s="384"/>
      <c r="W365" s="384"/>
      <c r="X365" s="384"/>
      <c r="Y365" s="384"/>
      <c r="Z365" s="384"/>
    </row>
    <row r="366" ht="22.5" customHeight="1">
      <c r="A366" s="385"/>
      <c r="B366" s="393"/>
      <c r="C366" s="393"/>
      <c r="D366" s="393"/>
      <c r="E366" s="393"/>
      <c r="F366" s="388">
        <f t="shared" si="1"/>
        <v>0</v>
      </c>
      <c r="G366" s="384"/>
      <c r="H366" s="384"/>
      <c r="I366" s="384"/>
      <c r="J366" s="384"/>
      <c r="K366" s="384"/>
      <c r="L366" s="384"/>
      <c r="M366" s="384"/>
      <c r="N366" s="384"/>
      <c r="O366" s="384"/>
      <c r="P366" s="384"/>
      <c r="Q366" s="384"/>
      <c r="R366" s="384"/>
      <c r="S366" s="384"/>
      <c r="T366" s="384"/>
      <c r="U366" s="384"/>
      <c r="V366" s="384"/>
      <c r="W366" s="384"/>
      <c r="X366" s="384"/>
      <c r="Y366" s="384"/>
      <c r="Z366" s="384"/>
    </row>
    <row r="367" ht="22.5" customHeight="1">
      <c r="A367" s="389"/>
      <c r="B367" s="394"/>
      <c r="C367" s="394"/>
      <c r="D367" s="394"/>
      <c r="E367" s="394"/>
      <c r="F367" s="392">
        <f t="shared" si="1"/>
        <v>0</v>
      </c>
      <c r="G367" s="384"/>
      <c r="H367" s="384"/>
      <c r="I367" s="384"/>
      <c r="J367" s="384"/>
      <c r="K367" s="384"/>
      <c r="L367" s="384"/>
      <c r="M367" s="384"/>
      <c r="N367" s="384"/>
      <c r="O367" s="384"/>
      <c r="P367" s="384"/>
      <c r="Q367" s="384"/>
      <c r="R367" s="384"/>
      <c r="S367" s="384"/>
      <c r="T367" s="384"/>
      <c r="U367" s="384"/>
      <c r="V367" s="384"/>
      <c r="W367" s="384"/>
      <c r="X367" s="384"/>
      <c r="Y367" s="384"/>
      <c r="Z367" s="384"/>
    </row>
    <row r="368" ht="22.5" customHeight="1">
      <c r="A368" s="385"/>
      <c r="B368" s="393"/>
      <c r="C368" s="393"/>
      <c r="D368" s="393"/>
      <c r="E368" s="393"/>
      <c r="F368" s="388">
        <f t="shared" si="1"/>
        <v>0</v>
      </c>
      <c r="G368" s="384"/>
      <c r="H368" s="384"/>
      <c r="I368" s="384"/>
      <c r="J368" s="384"/>
      <c r="K368" s="384"/>
      <c r="L368" s="384"/>
      <c r="M368" s="384"/>
      <c r="N368" s="384"/>
      <c r="O368" s="384"/>
      <c r="P368" s="384"/>
      <c r="Q368" s="384"/>
      <c r="R368" s="384"/>
      <c r="S368" s="384"/>
      <c r="T368" s="384"/>
      <c r="U368" s="384"/>
      <c r="V368" s="384"/>
      <c r="W368" s="384"/>
      <c r="X368" s="384"/>
      <c r="Y368" s="384"/>
      <c r="Z368" s="384"/>
    </row>
    <row r="369" ht="22.5" customHeight="1">
      <c r="A369" s="389"/>
      <c r="B369" s="394"/>
      <c r="C369" s="394"/>
      <c r="D369" s="394"/>
      <c r="E369" s="394"/>
      <c r="F369" s="392">
        <f t="shared" si="1"/>
        <v>0</v>
      </c>
      <c r="G369" s="384"/>
      <c r="H369" s="384"/>
      <c r="I369" s="384"/>
      <c r="J369" s="384"/>
      <c r="K369" s="384"/>
      <c r="L369" s="384"/>
      <c r="M369" s="384"/>
      <c r="N369" s="384"/>
      <c r="O369" s="384"/>
      <c r="P369" s="384"/>
      <c r="Q369" s="384"/>
      <c r="R369" s="384"/>
      <c r="S369" s="384"/>
      <c r="T369" s="384"/>
      <c r="U369" s="384"/>
      <c r="V369" s="384"/>
      <c r="W369" s="384"/>
      <c r="X369" s="384"/>
      <c r="Y369" s="384"/>
      <c r="Z369" s="384"/>
    </row>
    <row r="370" ht="22.5" customHeight="1">
      <c r="A370" s="385"/>
      <c r="B370" s="393"/>
      <c r="C370" s="393"/>
      <c r="D370" s="393"/>
      <c r="E370" s="393"/>
      <c r="F370" s="388">
        <f t="shared" si="1"/>
        <v>0</v>
      </c>
      <c r="G370" s="384"/>
      <c r="H370" s="384"/>
      <c r="I370" s="384"/>
      <c r="J370" s="384"/>
      <c r="K370" s="384"/>
      <c r="L370" s="384"/>
      <c r="M370" s="384"/>
      <c r="N370" s="384"/>
      <c r="O370" s="384"/>
      <c r="P370" s="384"/>
      <c r="Q370" s="384"/>
      <c r="R370" s="384"/>
      <c r="S370" s="384"/>
      <c r="T370" s="384"/>
      <c r="U370" s="384"/>
      <c r="V370" s="384"/>
      <c r="W370" s="384"/>
      <c r="X370" s="384"/>
      <c r="Y370" s="384"/>
      <c r="Z370" s="384"/>
    </row>
    <row r="371" ht="22.5" customHeight="1">
      <c r="A371" s="389"/>
      <c r="B371" s="394"/>
      <c r="C371" s="394"/>
      <c r="D371" s="394"/>
      <c r="E371" s="394"/>
      <c r="F371" s="392">
        <f t="shared" si="1"/>
        <v>0</v>
      </c>
      <c r="G371" s="384"/>
      <c r="H371" s="384"/>
      <c r="I371" s="384"/>
      <c r="J371" s="384"/>
      <c r="K371" s="384"/>
      <c r="L371" s="384"/>
      <c r="M371" s="384"/>
      <c r="N371" s="384"/>
      <c r="O371" s="384"/>
      <c r="P371" s="384"/>
      <c r="Q371" s="384"/>
      <c r="R371" s="384"/>
      <c r="S371" s="384"/>
      <c r="T371" s="384"/>
      <c r="U371" s="384"/>
      <c r="V371" s="384"/>
      <c r="W371" s="384"/>
      <c r="X371" s="384"/>
      <c r="Y371" s="384"/>
      <c r="Z371" s="384"/>
    </row>
    <row r="372" ht="22.5" customHeight="1">
      <c r="A372" s="385"/>
      <c r="B372" s="393"/>
      <c r="C372" s="393"/>
      <c r="D372" s="393"/>
      <c r="E372" s="393"/>
      <c r="F372" s="388">
        <f t="shared" si="1"/>
        <v>0</v>
      </c>
      <c r="G372" s="384"/>
      <c r="H372" s="384"/>
      <c r="I372" s="384"/>
      <c r="J372" s="384"/>
      <c r="K372" s="384"/>
      <c r="L372" s="384"/>
      <c r="M372" s="384"/>
      <c r="N372" s="384"/>
      <c r="O372" s="384"/>
      <c r="P372" s="384"/>
      <c r="Q372" s="384"/>
      <c r="R372" s="384"/>
      <c r="S372" s="384"/>
      <c r="T372" s="384"/>
      <c r="U372" s="384"/>
      <c r="V372" s="384"/>
      <c r="W372" s="384"/>
      <c r="X372" s="384"/>
      <c r="Y372" s="384"/>
      <c r="Z372" s="384"/>
    </row>
    <row r="373" ht="22.5" customHeight="1">
      <c r="A373" s="389"/>
      <c r="B373" s="394"/>
      <c r="C373" s="394"/>
      <c r="D373" s="394"/>
      <c r="E373" s="394"/>
      <c r="F373" s="392">
        <f t="shared" si="1"/>
        <v>0</v>
      </c>
      <c r="G373" s="384"/>
      <c r="H373" s="384"/>
      <c r="I373" s="384"/>
      <c r="J373" s="384"/>
      <c r="K373" s="384"/>
      <c r="L373" s="384"/>
      <c r="M373" s="384"/>
      <c r="N373" s="384"/>
      <c r="O373" s="384"/>
      <c r="P373" s="384"/>
      <c r="Q373" s="384"/>
      <c r="R373" s="384"/>
      <c r="S373" s="384"/>
      <c r="T373" s="384"/>
      <c r="U373" s="384"/>
      <c r="V373" s="384"/>
      <c r="W373" s="384"/>
      <c r="X373" s="384"/>
      <c r="Y373" s="384"/>
      <c r="Z373" s="384"/>
    </row>
    <row r="374" ht="22.5" customHeight="1">
      <c r="A374" s="385"/>
      <c r="B374" s="393"/>
      <c r="C374" s="393"/>
      <c r="D374" s="393"/>
      <c r="E374" s="393"/>
      <c r="F374" s="388">
        <f t="shared" si="1"/>
        <v>0</v>
      </c>
      <c r="G374" s="384"/>
      <c r="H374" s="384"/>
      <c r="I374" s="384"/>
      <c r="J374" s="384"/>
      <c r="K374" s="384"/>
      <c r="L374" s="384"/>
      <c r="M374" s="384"/>
      <c r="N374" s="384"/>
      <c r="O374" s="384"/>
      <c r="P374" s="384"/>
      <c r="Q374" s="384"/>
      <c r="R374" s="384"/>
      <c r="S374" s="384"/>
      <c r="T374" s="384"/>
      <c r="U374" s="384"/>
      <c r="V374" s="384"/>
      <c r="W374" s="384"/>
      <c r="X374" s="384"/>
      <c r="Y374" s="384"/>
      <c r="Z374" s="384"/>
    </row>
    <row r="375" ht="22.5" customHeight="1">
      <c r="A375" s="389"/>
      <c r="B375" s="394"/>
      <c r="C375" s="394"/>
      <c r="D375" s="394"/>
      <c r="E375" s="394"/>
      <c r="F375" s="392">
        <f t="shared" si="1"/>
        <v>0</v>
      </c>
      <c r="G375" s="384"/>
      <c r="H375" s="384"/>
      <c r="I375" s="384"/>
      <c r="J375" s="384"/>
      <c r="K375" s="384"/>
      <c r="L375" s="384"/>
      <c r="M375" s="384"/>
      <c r="N375" s="384"/>
      <c r="O375" s="384"/>
      <c r="P375" s="384"/>
      <c r="Q375" s="384"/>
      <c r="R375" s="384"/>
      <c r="S375" s="384"/>
      <c r="T375" s="384"/>
      <c r="U375" s="384"/>
      <c r="V375" s="384"/>
      <c r="W375" s="384"/>
      <c r="X375" s="384"/>
      <c r="Y375" s="384"/>
      <c r="Z375" s="384"/>
    </row>
    <row r="376" ht="22.5" customHeight="1">
      <c r="A376" s="385"/>
      <c r="B376" s="393"/>
      <c r="C376" s="393"/>
      <c r="D376" s="393"/>
      <c r="E376" s="393"/>
      <c r="F376" s="388">
        <f t="shared" si="1"/>
        <v>0</v>
      </c>
      <c r="G376" s="384"/>
      <c r="H376" s="384"/>
      <c r="I376" s="384"/>
      <c r="J376" s="384"/>
      <c r="K376" s="384"/>
      <c r="L376" s="384"/>
      <c r="M376" s="384"/>
      <c r="N376" s="384"/>
      <c r="O376" s="384"/>
      <c r="P376" s="384"/>
      <c r="Q376" s="384"/>
      <c r="R376" s="384"/>
      <c r="S376" s="384"/>
      <c r="T376" s="384"/>
      <c r="U376" s="384"/>
      <c r="V376" s="384"/>
      <c r="W376" s="384"/>
      <c r="X376" s="384"/>
      <c r="Y376" s="384"/>
      <c r="Z376" s="384"/>
    </row>
    <row r="377" ht="22.5" customHeight="1">
      <c r="A377" s="389"/>
      <c r="B377" s="394"/>
      <c r="C377" s="394"/>
      <c r="D377" s="394"/>
      <c r="E377" s="394"/>
      <c r="F377" s="392">
        <f t="shared" si="1"/>
        <v>0</v>
      </c>
      <c r="G377" s="384"/>
      <c r="H377" s="384"/>
      <c r="I377" s="384"/>
      <c r="J377" s="384"/>
      <c r="K377" s="384"/>
      <c r="L377" s="384"/>
      <c r="M377" s="384"/>
      <c r="N377" s="384"/>
      <c r="O377" s="384"/>
      <c r="P377" s="384"/>
      <c r="Q377" s="384"/>
      <c r="R377" s="384"/>
      <c r="S377" s="384"/>
      <c r="T377" s="384"/>
      <c r="U377" s="384"/>
      <c r="V377" s="384"/>
      <c r="W377" s="384"/>
      <c r="X377" s="384"/>
      <c r="Y377" s="384"/>
      <c r="Z377" s="384"/>
    </row>
    <row r="378" ht="22.5" customHeight="1">
      <c r="A378" s="385"/>
      <c r="B378" s="393"/>
      <c r="C378" s="393"/>
      <c r="D378" s="393"/>
      <c r="E378" s="393"/>
      <c r="F378" s="388">
        <f t="shared" si="1"/>
        <v>0</v>
      </c>
      <c r="G378" s="384"/>
      <c r="H378" s="384"/>
      <c r="I378" s="384"/>
      <c r="J378" s="384"/>
      <c r="K378" s="384"/>
      <c r="L378" s="384"/>
      <c r="M378" s="384"/>
      <c r="N378" s="384"/>
      <c r="O378" s="384"/>
      <c r="P378" s="384"/>
      <c r="Q378" s="384"/>
      <c r="R378" s="384"/>
      <c r="S378" s="384"/>
      <c r="T378" s="384"/>
      <c r="U378" s="384"/>
      <c r="V378" s="384"/>
      <c r="W378" s="384"/>
      <c r="X378" s="384"/>
      <c r="Y378" s="384"/>
      <c r="Z378" s="384"/>
    </row>
    <row r="379" ht="22.5" customHeight="1">
      <c r="A379" s="389"/>
      <c r="B379" s="394"/>
      <c r="C379" s="394"/>
      <c r="D379" s="394"/>
      <c r="E379" s="394"/>
      <c r="F379" s="392">
        <f t="shared" si="1"/>
        <v>0</v>
      </c>
      <c r="G379" s="384"/>
      <c r="H379" s="384"/>
      <c r="I379" s="384"/>
      <c r="J379" s="384"/>
      <c r="K379" s="384"/>
      <c r="L379" s="384"/>
      <c r="M379" s="384"/>
      <c r="N379" s="384"/>
      <c r="O379" s="384"/>
      <c r="P379" s="384"/>
      <c r="Q379" s="384"/>
      <c r="R379" s="384"/>
      <c r="S379" s="384"/>
      <c r="T379" s="384"/>
      <c r="U379" s="384"/>
      <c r="V379" s="384"/>
      <c r="W379" s="384"/>
      <c r="X379" s="384"/>
      <c r="Y379" s="384"/>
      <c r="Z379" s="384"/>
    </row>
    <row r="380" ht="22.5" customHeight="1">
      <c r="A380" s="385"/>
      <c r="B380" s="393"/>
      <c r="C380" s="393"/>
      <c r="D380" s="393"/>
      <c r="E380" s="393"/>
      <c r="F380" s="388">
        <f t="shared" si="1"/>
        <v>0</v>
      </c>
      <c r="G380" s="384"/>
      <c r="H380" s="384"/>
      <c r="I380" s="384"/>
      <c r="J380" s="384"/>
      <c r="K380" s="384"/>
      <c r="L380" s="384"/>
      <c r="M380" s="384"/>
      <c r="N380" s="384"/>
      <c r="O380" s="384"/>
      <c r="P380" s="384"/>
      <c r="Q380" s="384"/>
      <c r="R380" s="384"/>
      <c r="S380" s="384"/>
      <c r="T380" s="384"/>
      <c r="U380" s="384"/>
      <c r="V380" s="384"/>
      <c r="W380" s="384"/>
      <c r="X380" s="384"/>
      <c r="Y380" s="384"/>
      <c r="Z380" s="384"/>
    </row>
    <row r="381" ht="22.5" customHeight="1">
      <c r="A381" s="389"/>
      <c r="B381" s="394"/>
      <c r="C381" s="394"/>
      <c r="D381" s="394"/>
      <c r="E381" s="394"/>
      <c r="F381" s="392">
        <f t="shared" si="1"/>
        <v>0</v>
      </c>
      <c r="G381" s="384"/>
      <c r="H381" s="384"/>
      <c r="I381" s="384"/>
      <c r="J381" s="384"/>
      <c r="K381" s="384"/>
      <c r="L381" s="384"/>
      <c r="M381" s="384"/>
      <c r="N381" s="384"/>
      <c r="O381" s="384"/>
      <c r="P381" s="384"/>
      <c r="Q381" s="384"/>
      <c r="R381" s="384"/>
      <c r="S381" s="384"/>
      <c r="T381" s="384"/>
      <c r="U381" s="384"/>
      <c r="V381" s="384"/>
      <c r="W381" s="384"/>
      <c r="X381" s="384"/>
      <c r="Y381" s="384"/>
      <c r="Z381" s="384"/>
    </row>
    <row r="382" ht="22.5" customHeight="1">
      <c r="A382" s="385"/>
      <c r="B382" s="393"/>
      <c r="C382" s="393"/>
      <c r="D382" s="393"/>
      <c r="E382" s="393"/>
      <c r="F382" s="388">
        <f t="shared" si="1"/>
        <v>0</v>
      </c>
      <c r="G382" s="384"/>
      <c r="H382" s="384"/>
      <c r="I382" s="384"/>
      <c r="J382" s="384"/>
      <c r="K382" s="384"/>
      <c r="L382" s="384"/>
      <c r="M382" s="384"/>
      <c r="N382" s="384"/>
      <c r="O382" s="384"/>
      <c r="P382" s="384"/>
      <c r="Q382" s="384"/>
      <c r="R382" s="384"/>
      <c r="S382" s="384"/>
      <c r="T382" s="384"/>
      <c r="U382" s="384"/>
      <c r="V382" s="384"/>
      <c r="W382" s="384"/>
      <c r="X382" s="384"/>
      <c r="Y382" s="384"/>
      <c r="Z382" s="384"/>
    </row>
    <row r="383" ht="22.5" customHeight="1">
      <c r="A383" s="389"/>
      <c r="B383" s="394"/>
      <c r="C383" s="394"/>
      <c r="D383" s="394"/>
      <c r="E383" s="394"/>
      <c r="F383" s="392">
        <f t="shared" si="1"/>
        <v>0</v>
      </c>
      <c r="G383" s="384"/>
      <c r="H383" s="384"/>
      <c r="I383" s="384"/>
      <c r="J383" s="384"/>
      <c r="K383" s="384"/>
      <c r="L383" s="384"/>
      <c r="M383" s="384"/>
      <c r="N383" s="384"/>
      <c r="O383" s="384"/>
      <c r="P383" s="384"/>
      <c r="Q383" s="384"/>
      <c r="R383" s="384"/>
      <c r="S383" s="384"/>
      <c r="T383" s="384"/>
      <c r="U383" s="384"/>
      <c r="V383" s="384"/>
      <c r="W383" s="384"/>
      <c r="X383" s="384"/>
      <c r="Y383" s="384"/>
      <c r="Z383" s="384"/>
    </row>
    <row r="384" ht="22.5" customHeight="1">
      <c r="A384" s="385"/>
      <c r="B384" s="393"/>
      <c r="C384" s="393"/>
      <c r="D384" s="393"/>
      <c r="E384" s="393"/>
      <c r="F384" s="388">
        <f t="shared" si="1"/>
        <v>0</v>
      </c>
      <c r="G384" s="384"/>
      <c r="H384" s="384"/>
      <c r="I384" s="384"/>
      <c r="J384" s="384"/>
      <c r="K384" s="384"/>
      <c r="L384" s="384"/>
      <c r="M384" s="384"/>
      <c r="N384" s="384"/>
      <c r="O384" s="384"/>
      <c r="P384" s="384"/>
      <c r="Q384" s="384"/>
      <c r="R384" s="384"/>
      <c r="S384" s="384"/>
      <c r="T384" s="384"/>
      <c r="U384" s="384"/>
      <c r="V384" s="384"/>
      <c r="W384" s="384"/>
      <c r="X384" s="384"/>
      <c r="Y384" s="384"/>
      <c r="Z384" s="384"/>
    </row>
    <row r="385" ht="22.5" customHeight="1">
      <c r="A385" s="389"/>
      <c r="B385" s="394"/>
      <c r="C385" s="394"/>
      <c r="D385" s="394"/>
      <c r="E385" s="394"/>
      <c r="F385" s="392">
        <f t="shared" si="1"/>
        <v>0</v>
      </c>
      <c r="G385" s="384"/>
      <c r="H385" s="384"/>
      <c r="I385" s="384"/>
      <c r="J385" s="384"/>
      <c r="K385" s="384"/>
      <c r="L385" s="384"/>
      <c r="M385" s="384"/>
      <c r="N385" s="384"/>
      <c r="O385" s="384"/>
      <c r="P385" s="384"/>
      <c r="Q385" s="384"/>
      <c r="R385" s="384"/>
      <c r="S385" s="384"/>
      <c r="T385" s="384"/>
      <c r="U385" s="384"/>
      <c r="V385" s="384"/>
      <c r="W385" s="384"/>
      <c r="X385" s="384"/>
      <c r="Y385" s="384"/>
      <c r="Z385" s="384"/>
    </row>
    <row r="386" ht="22.5" customHeight="1">
      <c r="A386" s="385"/>
      <c r="B386" s="393"/>
      <c r="C386" s="393"/>
      <c r="D386" s="393"/>
      <c r="E386" s="393"/>
      <c r="F386" s="388">
        <f t="shared" si="1"/>
        <v>0</v>
      </c>
      <c r="G386" s="384"/>
      <c r="H386" s="384"/>
      <c r="I386" s="384"/>
      <c r="J386" s="384"/>
      <c r="K386" s="384"/>
      <c r="L386" s="384"/>
      <c r="M386" s="384"/>
      <c r="N386" s="384"/>
      <c r="O386" s="384"/>
      <c r="P386" s="384"/>
      <c r="Q386" s="384"/>
      <c r="R386" s="384"/>
      <c r="S386" s="384"/>
      <c r="T386" s="384"/>
      <c r="U386" s="384"/>
      <c r="V386" s="384"/>
      <c r="W386" s="384"/>
      <c r="X386" s="384"/>
      <c r="Y386" s="384"/>
      <c r="Z386" s="384"/>
    </row>
    <row r="387" ht="22.5" customHeight="1">
      <c r="A387" s="389"/>
      <c r="B387" s="394"/>
      <c r="C387" s="394"/>
      <c r="D387" s="394"/>
      <c r="E387" s="394"/>
      <c r="F387" s="392">
        <f t="shared" si="1"/>
        <v>0</v>
      </c>
      <c r="G387" s="384"/>
      <c r="H387" s="384"/>
      <c r="I387" s="384"/>
      <c r="J387" s="384"/>
      <c r="K387" s="384"/>
      <c r="L387" s="384"/>
      <c r="M387" s="384"/>
      <c r="N387" s="384"/>
      <c r="O387" s="384"/>
      <c r="P387" s="384"/>
      <c r="Q387" s="384"/>
      <c r="R387" s="384"/>
      <c r="S387" s="384"/>
      <c r="T387" s="384"/>
      <c r="U387" s="384"/>
      <c r="V387" s="384"/>
      <c r="W387" s="384"/>
      <c r="X387" s="384"/>
      <c r="Y387" s="384"/>
      <c r="Z387" s="384"/>
    </row>
    <row r="388" ht="22.5" customHeight="1">
      <c r="A388" s="385"/>
      <c r="B388" s="393"/>
      <c r="C388" s="393"/>
      <c r="D388" s="393"/>
      <c r="E388" s="393"/>
      <c r="F388" s="388">
        <f t="shared" si="1"/>
        <v>0</v>
      </c>
      <c r="G388" s="384"/>
      <c r="H388" s="384"/>
      <c r="I388" s="384"/>
      <c r="J388" s="384"/>
      <c r="K388" s="384"/>
      <c r="L388" s="384"/>
      <c r="M388" s="384"/>
      <c r="N388" s="384"/>
      <c r="O388" s="384"/>
      <c r="P388" s="384"/>
      <c r="Q388" s="384"/>
      <c r="R388" s="384"/>
      <c r="S388" s="384"/>
      <c r="T388" s="384"/>
      <c r="U388" s="384"/>
      <c r="V388" s="384"/>
      <c r="W388" s="384"/>
      <c r="X388" s="384"/>
      <c r="Y388" s="384"/>
      <c r="Z388" s="384"/>
    </row>
    <row r="389" ht="22.5" customHeight="1">
      <c r="A389" s="389"/>
      <c r="B389" s="394"/>
      <c r="C389" s="394"/>
      <c r="D389" s="394"/>
      <c r="E389" s="394"/>
      <c r="F389" s="392">
        <f t="shared" si="1"/>
        <v>0</v>
      </c>
      <c r="G389" s="384"/>
      <c r="H389" s="384"/>
      <c r="I389" s="384"/>
      <c r="J389" s="384"/>
      <c r="K389" s="384"/>
      <c r="L389" s="384"/>
      <c r="M389" s="384"/>
      <c r="N389" s="384"/>
      <c r="O389" s="384"/>
      <c r="P389" s="384"/>
      <c r="Q389" s="384"/>
      <c r="R389" s="384"/>
      <c r="S389" s="384"/>
      <c r="T389" s="384"/>
      <c r="U389" s="384"/>
      <c r="V389" s="384"/>
      <c r="W389" s="384"/>
      <c r="X389" s="384"/>
      <c r="Y389" s="384"/>
      <c r="Z389" s="384"/>
    </row>
    <row r="390" ht="22.5" customHeight="1">
      <c r="A390" s="385"/>
      <c r="B390" s="393"/>
      <c r="C390" s="393"/>
      <c r="D390" s="393"/>
      <c r="E390" s="393"/>
      <c r="F390" s="388">
        <f t="shared" si="1"/>
        <v>0</v>
      </c>
      <c r="G390" s="384"/>
      <c r="H390" s="384"/>
      <c r="I390" s="384"/>
      <c r="J390" s="384"/>
      <c r="K390" s="384"/>
      <c r="L390" s="384"/>
      <c r="M390" s="384"/>
      <c r="N390" s="384"/>
      <c r="O390" s="384"/>
      <c r="P390" s="384"/>
      <c r="Q390" s="384"/>
      <c r="R390" s="384"/>
      <c r="S390" s="384"/>
      <c r="T390" s="384"/>
      <c r="U390" s="384"/>
      <c r="V390" s="384"/>
      <c r="W390" s="384"/>
      <c r="X390" s="384"/>
      <c r="Y390" s="384"/>
      <c r="Z390" s="384"/>
    </row>
    <row r="391" ht="22.5" customHeight="1">
      <c r="A391" s="389"/>
      <c r="B391" s="394"/>
      <c r="C391" s="394"/>
      <c r="D391" s="394"/>
      <c r="E391" s="394"/>
      <c r="F391" s="392">
        <f t="shared" si="1"/>
        <v>0</v>
      </c>
      <c r="G391" s="384"/>
      <c r="H391" s="384"/>
      <c r="I391" s="384"/>
      <c r="J391" s="384"/>
      <c r="K391" s="384"/>
      <c r="L391" s="384"/>
      <c r="M391" s="384"/>
      <c r="N391" s="384"/>
      <c r="O391" s="384"/>
      <c r="P391" s="384"/>
      <c r="Q391" s="384"/>
      <c r="R391" s="384"/>
      <c r="S391" s="384"/>
      <c r="T391" s="384"/>
      <c r="U391" s="384"/>
      <c r="V391" s="384"/>
      <c r="W391" s="384"/>
      <c r="X391" s="384"/>
      <c r="Y391" s="384"/>
      <c r="Z391" s="384"/>
    </row>
    <row r="392" ht="22.5" customHeight="1">
      <c r="A392" s="385"/>
      <c r="B392" s="393"/>
      <c r="C392" s="393"/>
      <c r="D392" s="393"/>
      <c r="E392" s="393"/>
      <c r="F392" s="388">
        <f t="shared" si="1"/>
        <v>0</v>
      </c>
      <c r="G392" s="384"/>
      <c r="H392" s="384"/>
      <c r="I392" s="384"/>
      <c r="J392" s="384"/>
      <c r="K392" s="384"/>
      <c r="L392" s="384"/>
      <c r="M392" s="384"/>
      <c r="N392" s="384"/>
      <c r="O392" s="384"/>
      <c r="P392" s="384"/>
      <c r="Q392" s="384"/>
      <c r="R392" s="384"/>
      <c r="S392" s="384"/>
      <c r="T392" s="384"/>
      <c r="U392" s="384"/>
      <c r="V392" s="384"/>
      <c r="W392" s="384"/>
      <c r="X392" s="384"/>
      <c r="Y392" s="384"/>
      <c r="Z392" s="384"/>
    </row>
    <row r="393" ht="22.5" customHeight="1">
      <c r="A393" s="389"/>
      <c r="B393" s="394"/>
      <c r="C393" s="394"/>
      <c r="D393" s="394"/>
      <c r="E393" s="394"/>
      <c r="F393" s="392">
        <f t="shared" si="1"/>
        <v>0</v>
      </c>
      <c r="G393" s="384"/>
      <c r="H393" s="384"/>
      <c r="I393" s="384"/>
      <c r="J393" s="384"/>
      <c r="K393" s="384"/>
      <c r="L393" s="384"/>
      <c r="M393" s="384"/>
      <c r="N393" s="384"/>
      <c r="O393" s="384"/>
      <c r="P393" s="384"/>
      <c r="Q393" s="384"/>
      <c r="R393" s="384"/>
      <c r="S393" s="384"/>
      <c r="T393" s="384"/>
      <c r="U393" s="384"/>
      <c r="V393" s="384"/>
      <c r="W393" s="384"/>
      <c r="X393" s="384"/>
      <c r="Y393" s="384"/>
      <c r="Z393" s="384"/>
    </row>
    <row r="394" ht="22.5" customHeight="1">
      <c r="A394" s="385"/>
      <c r="B394" s="393"/>
      <c r="C394" s="393"/>
      <c r="D394" s="393"/>
      <c r="E394" s="393"/>
      <c r="F394" s="388">
        <f t="shared" si="1"/>
        <v>0</v>
      </c>
      <c r="G394" s="384"/>
      <c r="H394" s="384"/>
      <c r="I394" s="384"/>
      <c r="J394" s="384"/>
      <c r="K394" s="384"/>
      <c r="L394" s="384"/>
      <c r="M394" s="384"/>
      <c r="N394" s="384"/>
      <c r="O394" s="384"/>
      <c r="P394" s="384"/>
      <c r="Q394" s="384"/>
      <c r="R394" s="384"/>
      <c r="S394" s="384"/>
      <c r="T394" s="384"/>
      <c r="U394" s="384"/>
      <c r="V394" s="384"/>
      <c r="W394" s="384"/>
      <c r="X394" s="384"/>
      <c r="Y394" s="384"/>
      <c r="Z394" s="384"/>
    </row>
    <row r="395" ht="22.5" customHeight="1">
      <c r="A395" s="389"/>
      <c r="B395" s="394"/>
      <c r="C395" s="394"/>
      <c r="D395" s="394"/>
      <c r="E395" s="394"/>
      <c r="F395" s="392">
        <f t="shared" si="1"/>
        <v>0</v>
      </c>
      <c r="G395" s="384"/>
      <c r="H395" s="384"/>
      <c r="I395" s="384"/>
      <c r="J395" s="384"/>
      <c r="K395" s="384"/>
      <c r="L395" s="384"/>
      <c r="M395" s="384"/>
      <c r="N395" s="384"/>
      <c r="O395" s="384"/>
      <c r="P395" s="384"/>
      <c r="Q395" s="384"/>
      <c r="R395" s="384"/>
      <c r="S395" s="384"/>
      <c r="T395" s="384"/>
      <c r="U395" s="384"/>
      <c r="V395" s="384"/>
      <c r="W395" s="384"/>
      <c r="X395" s="384"/>
      <c r="Y395" s="384"/>
      <c r="Z395" s="384"/>
    </row>
    <row r="396" ht="22.5" customHeight="1">
      <c r="A396" s="385"/>
      <c r="B396" s="393"/>
      <c r="C396" s="393"/>
      <c r="D396" s="393"/>
      <c r="E396" s="393"/>
      <c r="F396" s="388">
        <f t="shared" si="1"/>
        <v>0</v>
      </c>
      <c r="G396" s="384"/>
      <c r="H396" s="384"/>
      <c r="I396" s="384"/>
      <c r="J396" s="384"/>
      <c r="K396" s="384"/>
      <c r="L396" s="384"/>
      <c r="M396" s="384"/>
      <c r="N396" s="384"/>
      <c r="O396" s="384"/>
      <c r="P396" s="384"/>
      <c r="Q396" s="384"/>
      <c r="R396" s="384"/>
      <c r="S396" s="384"/>
      <c r="T396" s="384"/>
      <c r="U396" s="384"/>
      <c r="V396" s="384"/>
      <c r="W396" s="384"/>
      <c r="X396" s="384"/>
      <c r="Y396" s="384"/>
      <c r="Z396" s="384"/>
    </row>
    <row r="397" ht="22.5" customHeight="1">
      <c r="A397" s="389"/>
      <c r="B397" s="394"/>
      <c r="C397" s="394"/>
      <c r="D397" s="394"/>
      <c r="E397" s="394"/>
      <c r="F397" s="392">
        <f t="shared" si="1"/>
        <v>0</v>
      </c>
      <c r="G397" s="384"/>
      <c r="H397" s="384"/>
      <c r="I397" s="384"/>
      <c r="J397" s="384"/>
      <c r="K397" s="384"/>
      <c r="L397" s="384"/>
      <c r="M397" s="384"/>
      <c r="N397" s="384"/>
      <c r="O397" s="384"/>
      <c r="P397" s="384"/>
      <c r="Q397" s="384"/>
      <c r="R397" s="384"/>
      <c r="S397" s="384"/>
      <c r="T397" s="384"/>
      <c r="U397" s="384"/>
      <c r="V397" s="384"/>
      <c r="W397" s="384"/>
      <c r="X397" s="384"/>
      <c r="Y397" s="384"/>
      <c r="Z397" s="384"/>
    </row>
    <row r="398" ht="22.5" customHeight="1">
      <c r="A398" s="385"/>
      <c r="B398" s="393"/>
      <c r="C398" s="393"/>
      <c r="D398" s="393"/>
      <c r="E398" s="393"/>
      <c r="F398" s="388">
        <f t="shared" si="1"/>
        <v>0</v>
      </c>
      <c r="G398" s="384"/>
      <c r="H398" s="384"/>
      <c r="I398" s="384"/>
      <c r="J398" s="384"/>
      <c r="K398" s="384"/>
      <c r="L398" s="384"/>
      <c r="M398" s="384"/>
      <c r="N398" s="384"/>
      <c r="O398" s="384"/>
      <c r="P398" s="384"/>
      <c r="Q398" s="384"/>
      <c r="R398" s="384"/>
      <c r="S398" s="384"/>
      <c r="T398" s="384"/>
      <c r="U398" s="384"/>
      <c r="V398" s="384"/>
      <c r="W398" s="384"/>
      <c r="X398" s="384"/>
      <c r="Y398" s="384"/>
      <c r="Z398" s="384"/>
    </row>
    <row r="399" ht="22.5" customHeight="1">
      <c r="A399" s="389"/>
      <c r="B399" s="394"/>
      <c r="C399" s="394"/>
      <c r="D399" s="394"/>
      <c r="E399" s="394"/>
      <c r="F399" s="392">
        <f t="shared" si="1"/>
        <v>0</v>
      </c>
      <c r="G399" s="384"/>
      <c r="H399" s="384"/>
      <c r="I399" s="384"/>
      <c r="J399" s="384"/>
      <c r="K399" s="384"/>
      <c r="L399" s="384"/>
      <c r="M399" s="384"/>
      <c r="N399" s="384"/>
      <c r="O399" s="384"/>
      <c r="P399" s="384"/>
      <c r="Q399" s="384"/>
      <c r="R399" s="384"/>
      <c r="S399" s="384"/>
      <c r="T399" s="384"/>
      <c r="U399" s="384"/>
      <c r="V399" s="384"/>
      <c r="W399" s="384"/>
      <c r="X399" s="384"/>
      <c r="Y399" s="384"/>
      <c r="Z399" s="384"/>
    </row>
    <row r="400" ht="22.5" customHeight="1">
      <c r="A400" s="385"/>
      <c r="B400" s="393"/>
      <c r="C400" s="393"/>
      <c r="D400" s="393"/>
      <c r="E400" s="393"/>
      <c r="F400" s="388">
        <f t="shared" si="1"/>
        <v>0</v>
      </c>
      <c r="G400" s="384"/>
      <c r="H400" s="384"/>
      <c r="I400" s="384"/>
      <c r="J400" s="384"/>
      <c r="K400" s="384"/>
      <c r="L400" s="384"/>
      <c r="M400" s="384"/>
      <c r="N400" s="384"/>
      <c r="O400" s="384"/>
      <c r="P400" s="384"/>
      <c r="Q400" s="384"/>
      <c r="R400" s="384"/>
      <c r="S400" s="384"/>
      <c r="T400" s="384"/>
      <c r="U400" s="384"/>
      <c r="V400" s="384"/>
      <c r="W400" s="384"/>
      <c r="X400" s="384"/>
      <c r="Y400" s="384"/>
      <c r="Z400" s="384"/>
    </row>
    <row r="401" ht="22.5" customHeight="1">
      <c r="A401" s="389"/>
      <c r="B401" s="394"/>
      <c r="C401" s="394"/>
      <c r="D401" s="394"/>
      <c r="E401" s="394"/>
      <c r="F401" s="392">
        <f t="shared" si="1"/>
        <v>0</v>
      </c>
      <c r="G401" s="384"/>
      <c r="H401" s="384"/>
      <c r="I401" s="384"/>
      <c r="J401" s="384"/>
      <c r="K401" s="384"/>
      <c r="L401" s="384"/>
      <c r="M401" s="384"/>
      <c r="N401" s="384"/>
      <c r="O401" s="384"/>
      <c r="P401" s="384"/>
      <c r="Q401" s="384"/>
      <c r="R401" s="384"/>
      <c r="S401" s="384"/>
      <c r="T401" s="384"/>
      <c r="U401" s="384"/>
      <c r="V401" s="384"/>
      <c r="W401" s="384"/>
      <c r="X401" s="384"/>
      <c r="Y401" s="384"/>
      <c r="Z401" s="384"/>
    </row>
    <row r="402" ht="22.5" customHeight="1">
      <c r="A402" s="385"/>
      <c r="B402" s="393"/>
      <c r="C402" s="393"/>
      <c r="D402" s="393"/>
      <c r="E402" s="393"/>
      <c r="F402" s="388">
        <f t="shared" si="1"/>
        <v>0</v>
      </c>
      <c r="G402" s="384"/>
      <c r="H402" s="384"/>
      <c r="I402" s="384"/>
      <c r="J402" s="384"/>
      <c r="K402" s="384"/>
      <c r="L402" s="384"/>
      <c r="M402" s="384"/>
      <c r="N402" s="384"/>
      <c r="O402" s="384"/>
      <c r="P402" s="384"/>
      <c r="Q402" s="384"/>
      <c r="R402" s="384"/>
      <c r="S402" s="384"/>
      <c r="T402" s="384"/>
      <c r="U402" s="384"/>
      <c r="V402" s="384"/>
      <c r="W402" s="384"/>
      <c r="X402" s="384"/>
      <c r="Y402" s="384"/>
      <c r="Z402" s="384"/>
    </row>
    <row r="403" ht="22.5" customHeight="1">
      <c r="A403" s="389"/>
      <c r="B403" s="394"/>
      <c r="C403" s="394"/>
      <c r="D403" s="394"/>
      <c r="E403" s="394"/>
      <c r="F403" s="392">
        <f t="shared" si="1"/>
        <v>0</v>
      </c>
      <c r="G403" s="384"/>
      <c r="H403" s="384"/>
      <c r="I403" s="384"/>
      <c r="J403" s="384"/>
      <c r="K403" s="384"/>
      <c r="L403" s="384"/>
      <c r="M403" s="384"/>
      <c r="N403" s="384"/>
      <c r="O403" s="384"/>
      <c r="P403" s="384"/>
      <c r="Q403" s="384"/>
      <c r="R403" s="384"/>
      <c r="S403" s="384"/>
      <c r="T403" s="384"/>
      <c r="U403" s="384"/>
      <c r="V403" s="384"/>
      <c r="W403" s="384"/>
      <c r="X403" s="384"/>
      <c r="Y403" s="384"/>
      <c r="Z403" s="384"/>
    </row>
    <row r="404" ht="22.5" customHeight="1">
      <c r="A404" s="385"/>
      <c r="B404" s="393"/>
      <c r="C404" s="393"/>
      <c r="D404" s="393"/>
      <c r="E404" s="393"/>
      <c r="F404" s="388">
        <f t="shared" si="1"/>
        <v>0</v>
      </c>
      <c r="G404" s="384"/>
      <c r="H404" s="384"/>
      <c r="I404" s="384"/>
      <c r="J404" s="384"/>
      <c r="K404" s="384"/>
      <c r="L404" s="384"/>
      <c r="M404" s="384"/>
      <c r="N404" s="384"/>
      <c r="O404" s="384"/>
      <c r="P404" s="384"/>
      <c r="Q404" s="384"/>
      <c r="R404" s="384"/>
      <c r="S404" s="384"/>
      <c r="T404" s="384"/>
      <c r="U404" s="384"/>
      <c r="V404" s="384"/>
      <c r="W404" s="384"/>
      <c r="X404" s="384"/>
      <c r="Y404" s="384"/>
      <c r="Z404" s="384"/>
    </row>
    <row r="405" ht="22.5" customHeight="1">
      <c r="A405" s="389"/>
      <c r="B405" s="394"/>
      <c r="C405" s="394"/>
      <c r="D405" s="394"/>
      <c r="E405" s="394"/>
      <c r="F405" s="392">
        <f t="shared" si="1"/>
        <v>0</v>
      </c>
      <c r="G405" s="384"/>
      <c r="H405" s="384"/>
      <c r="I405" s="384"/>
      <c r="J405" s="384"/>
      <c r="K405" s="384"/>
      <c r="L405" s="384"/>
      <c r="M405" s="384"/>
      <c r="N405" s="384"/>
      <c r="O405" s="384"/>
      <c r="P405" s="384"/>
      <c r="Q405" s="384"/>
      <c r="R405" s="384"/>
      <c r="S405" s="384"/>
      <c r="T405" s="384"/>
      <c r="U405" s="384"/>
      <c r="V405" s="384"/>
      <c r="W405" s="384"/>
      <c r="X405" s="384"/>
      <c r="Y405" s="384"/>
      <c r="Z405" s="384"/>
    </row>
    <row r="406" ht="22.5" customHeight="1">
      <c r="A406" s="385"/>
      <c r="B406" s="393"/>
      <c r="C406" s="393"/>
      <c r="D406" s="393"/>
      <c r="E406" s="393"/>
      <c r="F406" s="388">
        <f t="shared" si="1"/>
        <v>0</v>
      </c>
      <c r="G406" s="384"/>
      <c r="H406" s="384"/>
      <c r="I406" s="384"/>
      <c r="J406" s="384"/>
      <c r="K406" s="384"/>
      <c r="L406" s="384"/>
      <c r="M406" s="384"/>
      <c r="N406" s="384"/>
      <c r="O406" s="384"/>
      <c r="P406" s="384"/>
      <c r="Q406" s="384"/>
      <c r="R406" s="384"/>
      <c r="S406" s="384"/>
      <c r="T406" s="384"/>
      <c r="U406" s="384"/>
      <c r="V406" s="384"/>
      <c r="W406" s="384"/>
      <c r="X406" s="384"/>
      <c r="Y406" s="384"/>
      <c r="Z406" s="384"/>
    </row>
    <row r="407" ht="22.5" customHeight="1">
      <c r="A407" s="389"/>
      <c r="B407" s="394"/>
      <c r="C407" s="394"/>
      <c r="D407" s="394"/>
      <c r="E407" s="394"/>
      <c r="F407" s="392">
        <f t="shared" si="1"/>
        <v>0</v>
      </c>
      <c r="G407" s="384"/>
      <c r="H407" s="384"/>
      <c r="I407" s="384"/>
      <c r="J407" s="384"/>
      <c r="K407" s="384"/>
      <c r="L407" s="384"/>
      <c r="M407" s="384"/>
      <c r="N407" s="384"/>
      <c r="O407" s="384"/>
      <c r="P407" s="384"/>
      <c r="Q407" s="384"/>
      <c r="R407" s="384"/>
      <c r="S407" s="384"/>
      <c r="T407" s="384"/>
      <c r="U407" s="384"/>
      <c r="V407" s="384"/>
      <c r="W407" s="384"/>
      <c r="X407" s="384"/>
      <c r="Y407" s="384"/>
      <c r="Z407" s="384"/>
    </row>
    <row r="408" ht="22.5" customHeight="1">
      <c r="A408" s="385"/>
      <c r="B408" s="393"/>
      <c r="C408" s="393"/>
      <c r="D408" s="393"/>
      <c r="E408" s="393"/>
      <c r="F408" s="388">
        <f t="shared" si="1"/>
        <v>0</v>
      </c>
      <c r="G408" s="384"/>
      <c r="H408" s="384"/>
      <c r="I408" s="384"/>
      <c r="J408" s="384"/>
      <c r="K408" s="384"/>
      <c r="L408" s="384"/>
      <c r="M408" s="384"/>
      <c r="N408" s="384"/>
      <c r="O408" s="384"/>
      <c r="P408" s="384"/>
      <c r="Q408" s="384"/>
      <c r="R408" s="384"/>
      <c r="S408" s="384"/>
      <c r="T408" s="384"/>
      <c r="U408" s="384"/>
      <c r="V408" s="384"/>
      <c r="W408" s="384"/>
      <c r="X408" s="384"/>
      <c r="Y408" s="384"/>
      <c r="Z408" s="384"/>
    </row>
    <row r="409" ht="22.5" customHeight="1">
      <c r="A409" s="389"/>
      <c r="B409" s="394"/>
      <c r="C409" s="394"/>
      <c r="D409" s="394"/>
      <c r="E409" s="394"/>
      <c r="F409" s="392">
        <f t="shared" si="1"/>
        <v>0</v>
      </c>
      <c r="G409" s="384"/>
      <c r="H409" s="384"/>
      <c r="I409" s="384"/>
      <c r="J409" s="384"/>
      <c r="K409" s="384"/>
      <c r="L409" s="384"/>
      <c r="M409" s="384"/>
      <c r="N409" s="384"/>
      <c r="O409" s="384"/>
      <c r="P409" s="384"/>
      <c r="Q409" s="384"/>
      <c r="R409" s="384"/>
      <c r="S409" s="384"/>
      <c r="T409" s="384"/>
      <c r="U409" s="384"/>
      <c r="V409" s="384"/>
      <c r="W409" s="384"/>
      <c r="X409" s="384"/>
      <c r="Y409" s="384"/>
      <c r="Z409" s="384"/>
    </row>
    <row r="410" ht="22.5" customHeight="1">
      <c r="A410" s="385"/>
      <c r="B410" s="393"/>
      <c r="C410" s="393"/>
      <c r="D410" s="393"/>
      <c r="E410" s="393"/>
      <c r="F410" s="388">
        <f t="shared" si="1"/>
        <v>0</v>
      </c>
      <c r="G410" s="384"/>
      <c r="H410" s="384"/>
      <c r="I410" s="384"/>
      <c r="J410" s="384"/>
      <c r="K410" s="384"/>
      <c r="L410" s="384"/>
      <c r="M410" s="384"/>
      <c r="N410" s="384"/>
      <c r="O410" s="384"/>
      <c r="P410" s="384"/>
      <c r="Q410" s="384"/>
      <c r="R410" s="384"/>
      <c r="S410" s="384"/>
      <c r="T410" s="384"/>
      <c r="U410" s="384"/>
      <c r="V410" s="384"/>
      <c r="W410" s="384"/>
      <c r="X410" s="384"/>
      <c r="Y410" s="384"/>
      <c r="Z410" s="384"/>
    </row>
    <row r="411" ht="22.5" customHeight="1">
      <c r="A411" s="389"/>
      <c r="B411" s="394"/>
      <c r="C411" s="394"/>
      <c r="D411" s="394"/>
      <c r="E411" s="394"/>
      <c r="F411" s="392">
        <f t="shared" si="1"/>
        <v>0</v>
      </c>
      <c r="G411" s="384"/>
      <c r="H411" s="384"/>
      <c r="I411" s="384"/>
      <c r="J411" s="384"/>
      <c r="K411" s="384"/>
      <c r="L411" s="384"/>
      <c r="M411" s="384"/>
      <c r="N411" s="384"/>
      <c r="O411" s="384"/>
      <c r="P411" s="384"/>
      <c r="Q411" s="384"/>
      <c r="R411" s="384"/>
      <c r="S411" s="384"/>
      <c r="T411" s="384"/>
      <c r="U411" s="384"/>
      <c r="V411" s="384"/>
      <c r="W411" s="384"/>
      <c r="X411" s="384"/>
      <c r="Y411" s="384"/>
      <c r="Z411" s="384"/>
    </row>
    <row r="412" ht="22.5" customHeight="1">
      <c r="A412" s="385"/>
      <c r="B412" s="393"/>
      <c r="C412" s="393"/>
      <c r="D412" s="393"/>
      <c r="E412" s="393"/>
      <c r="F412" s="388">
        <f t="shared" si="1"/>
        <v>0</v>
      </c>
      <c r="G412" s="384"/>
      <c r="H412" s="384"/>
      <c r="I412" s="384"/>
      <c r="J412" s="384"/>
      <c r="K412" s="384"/>
      <c r="L412" s="384"/>
      <c r="M412" s="384"/>
      <c r="N412" s="384"/>
      <c r="O412" s="384"/>
      <c r="P412" s="384"/>
      <c r="Q412" s="384"/>
      <c r="R412" s="384"/>
      <c r="S412" s="384"/>
      <c r="T412" s="384"/>
      <c r="U412" s="384"/>
      <c r="V412" s="384"/>
      <c r="W412" s="384"/>
      <c r="X412" s="384"/>
      <c r="Y412" s="384"/>
      <c r="Z412" s="384"/>
    </row>
    <row r="413" ht="22.5" customHeight="1">
      <c r="A413" s="389"/>
      <c r="B413" s="394"/>
      <c r="C413" s="394"/>
      <c r="D413" s="394"/>
      <c r="E413" s="394"/>
      <c r="F413" s="392">
        <f t="shared" si="1"/>
        <v>0</v>
      </c>
      <c r="G413" s="384"/>
      <c r="H413" s="384"/>
      <c r="I413" s="384"/>
      <c r="J413" s="384"/>
      <c r="K413" s="384"/>
      <c r="L413" s="384"/>
      <c r="M413" s="384"/>
      <c r="N413" s="384"/>
      <c r="O413" s="384"/>
      <c r="P413" s="384"/>
      <c r="Q413" s="384"/>
      <c r="R413" s="384"/>
      <c r="S413" s="384"/>
      <c r="T413" s="384"/>
      <c r="U413" s="384"/>
      <c r="V413" s="384"/>
      <c r="W413" s="384"/>
      <c r="X413" s="384"/>
      <c r="Y413" s="384"/>
      <c r="Z413" s="384"/>
    </row>
    <row r="414" ht="22.5" customHeight="1">
      <c r="A414" s="385"/>
      <c r="B414" s="393"/>
      <c r="C414" s="393"/>
      <c r="D414" s="393"/>
      <c r="E414" s="393"/>
      <c r="F414" s="388">
        <f t="shared" si="1"/>
        <v>0</v>
      </c>
      <c r="G414" s="384"/>
      <c r="H414" s="384"/>
      <c r="I414" s="384"/>
      <c r="J414" s="384"/>
      <c r="K414" s="384"/>
      <c r="L414" s="384"/>
      <c r="M414" s="384"/>
      <c r="N414" s="384"/>
      <c r="O414" s="384"/>
      <c r="P414" s="384"/>
      <c r="Q414" s="384"/>
      <c r="R414" s="384"/>
      <c r="S414" s="384"/>
      <c r="T414" s="384"/>
      <c r="U414" s="384"/>
      <c r="V414" s="384"/>
      <c r="W414" s="384"/>
      <c r="X414" s="384"/>
      <c r="Y414" s="384"/>
      <c r="Z414" s="384"/>
    </row>
    <row r="415" ht="22.5" customHeight="1">
      <c r="A415" s="389"/>
      <c r="B415" s="394"/>
      <c r="C415" s="394"/>
      <c r="D415" s="394"/>
      <c r="E415" s="394"/>
      <c r="F415" s="392">
        <f t="shared" si="1"/>
        <v>0</v>
      </c>
      <c r="G415" s="384"/>
      <c r="H415" s="384"/>
      <c r="I415" s="384"/>
      <c r="J415" s="384"/>
      <c r="K415" s="384"/>
      <c r="L415" s="384"/>
      <c r="M415" s="384"/>
      <c r="N415" s="384"/>
      <c r="O415" s="384"/>
      <c r="P415" s="384"/>
      <c r="Q415" s="384"/>
      <c r="R415" s="384"/>
      <c r="S415" s="384"/>
      <c r="T415" s="384"/>
      <c r="U415" s="384"/>
      <c r="V415" s="384"/>
      <c r="W415" s="384"/>
      <c r="X415" s="384"/>
      <c r="Y415" s="384"/>
      <c r="Z415" s="384"/>
    </row>
    <row r="416" ht="22.5" customHeight="1">
      <c r="A416" s="385"/>
      <c r="B416" s="393"/>
      <c r="C416" s="393"/>
      <c r="D416" s="393"/>
      <c r="E416" s="393"/>
      <c r="F416" s="388">
        <f t="shared" si="1"/>
        <v>0</v>
      </c>
      <c r="G416" s="384"/>
      <c r="H416" s="384"/>
      <c r="I416" s="384"/>
      <c r="J416" s="384"/>
      <c r="K416" s="384"/>
      <c r="L416" s="384"/>
      <c r="M416" s="384"/>
      <c r="N416" s="384"/>
      <c r="O416" s="384"/>
      <c r="P416" s="384"/>
      <c r="Q416" s="384"/>
      <c r="R416" s="384"/>
      <c r="S416" s="384"/>
      <c r="T416" s="384"/>
      <c r="U416" s="384"/>
      <c r="V416" s="384"/>
      <c r="W416" s="384"/>
      <c r="X416" s="384"/>
      <c r="Y416" s="384"/>
      <c r="Z416" s="384"/>
    </row>
    <row r="417" ht="22.5" customHeight="1">
      <c r="A417" s="389"/>
      <c r="B417" s="394"/>
      <c r="C417" s="394"/>
      <c r="D417" s="394"/>
      <c r="E417" s="394"/>
      <c r="F417" s="392">
        <f t="shared" si="1"/>
        <v>0</v>
      </c>
      <c r="G417" s="384"/>
      <c r="H417" s="384"/>
      <c r="I417" s="384"/>
      <c r="J417" s="384"/>
      <c r="K417" s="384"/>
      <c r="L417" s="384"/>
      <c r="M417" s="384"/>
      <c r="N417" s="384"/>
      <c r="O417" s="384"/>
      <c r="P417" s="384"/>
      <c r="Q417" s="384"/>
      <c r="R417" s="384"/>
      <c r="S417" s="384"/>
      <c r="T417" s="384"/>
      <c r="U417" s="384"/>
      <c r="V417" s="384"/>
      <c r="W417" s="384"/>
      <c r="X417" s="384"/>
      <c r="Y417" s="384"/>
      <c r="Z417" s="384"/>
    </row>
    <row r="418" ht="22.5" customHeight="1">
      <c r="A418" s="385"/>
      <c r="B418" s="393"/>
      <c r="C418" s="393"/>
      <c r="D418" s="393"/>
      <c r="E418" s="393"/>
      <c r="F418" s="388">
        <f t="shared" si="1"/>
        <v>0</v>
      </c>
      <c r="G418" s="384"/>
      <c r="H418" s="384"/>
      <c r="I418" s="384"/>
      <c r="J418" s="384"/>
      <c r="K418" s="384"/>
      <c r="L418" s="384"/>
      <c r="M418" s="384"/>
      <c r="N418" s="384"/>
      <c r="O418" s="384"/>
      <c r="P418" s="384"/>
      <c r="Q418" s="384"/>
      <c r="R418" s="384"/>
      <c r="S418" s="384"/>
      <c r="T418" s="384"/>
      <c r="U418" s="384"/>
      <c r="V418" s="384"/>
      <c r="W418" s="384"/>
      <c r="X418" s="384"/>
      <c r="Y418" s="384"/>
      <c r="Z418" s="384"/>
    </row>
    <row r="419" ht="22.5" customHeight="1">
      <c r="A419" s="389"/>
      <c r="B419" s="394"/>
      <c r="C419" s="394"/>
      <c r="D419" s="394"/>
      <c r="E419" s="394"/>
      <c r="F419" s="392">
        <f t="shared" si="1"/>
        <v>0</v>
      </c>
      <c r="G419" s="384"/>
      <c r="H419" s="384"/>
      <c r="I419" s="384"/>
      <c r="J419" s="384"/>
      <c r="K419" s="384"/>
      <c r="L419" s="384"/>
      <c r="M419" s="384"/>
      <c r="N419" s="384"/>
      <c r="O419" s="384"/>
      <c r="P419" s="384"/>
      <c r="Q419" s="384"/>
      <c r="R419" s="384"/>
      <c r="S419" s="384"/>
      <c r="T419" s="384"/>
      <c r="U419" s="384"/>
      <c r="V419" s="384"/>
      <c r="W419" s="384"/>
      <c r="X419" s="384"/>
      <c r="Y419" s="384"/>
      <c r="Z419" s="384"/>
    </row>
    <row r="420" ht="22.5" customHeight="1">
      <c r="A420" s="385"/>
      <c r="B420" s="393"/>
      <c r="C420" s="393"/>
      <c r="D420" s="393"/>
      <c r="E420" s="393"/>
      <c r="F420" s="388">
        <f t="shared" si="1"/>
        <v>0</v>
      </c>
      <c r="G420" s="384"/>
      <c r="H420" s="384"/>
      <c r="I420" s="384"/>
      <c r="J420" s="384"/>
      <c r="K420" s="384"/>
      <c r="L420" s="384"/>
      <c r="M420" s="384"/>
      <c r="N420" s="384"/>
      <c r="O420" s="384"/>
      <c r="P420" s="384"/>
      <c r="Q420" s="384"/>
      <c r="R420" s="384"/>
      <c r="S420" s="384"/>
      <c r="T420" s="384"/>
      <c r="U420" s="384"/>
      <c r="V420" s="384"/>
      <c r="W420" s="384"/>
      <c r="X420" s="384"/>
      <c r="Y420" s="384"/>
      <c r="Z420" s="384"/>
    </row>
    <row r="421" ht="22.5" customHeight="1">
      <c r="A421" s="389"/>
      <c r="B421" s="394"/>
      <c r="C421" s="394"/>
      <c r="D421" s="394"/>
      <c r="E421" s="394"/>
      <c r="F421" s="392">
        <f t="shared" si="1"/>
        <v>0</v>
      </c>
      <c r="G421" s="384"/>
      <c r="H421" s="384"/>
      <c r="I421" s="384"/>
      <c r="J421" s="384"/>
      <c r="K421" s="384"/>
      <c r="L421" s="384"/>
      <c r="M421" s="384"/>
      <c r="N421" s="384"/>
      <c r="O421" s="384"/>
      <c r="P421" s="384"/>
      <c r="Q421" s="384"/>
      <c r="R421" s="384"/>
      <c r="S421" s="384"/>
      <c r="T421" s="384"/>
      <c r="U421" s="384"/>
      <c r="V421" s="384"/>
      <c r="W421" s="384"/>
      <c r="X421" s="384"/>
      <c r="Y421" s="384"/>
      <c r="Z421" s="384"/>
    </row>
    <row r="422" ht="22.5" customHeight="1">
      <c r="A422" s="385"/>
      <c r="B422" s="393"/>
      <c r="C422" s="393"/>
      <c r="D422" s="393"/>
      <c r="E422" s="393"/>
      <c r="F422" s="388">
        <f t="shared" si="1"/>
        <v>0</v>
      </c>
      <c r="G422" s="384"/>
      <c r="H422" s="384"/>
      <c r="I422" s="384"/>
      <c r="J422" s="384"/>
      <c r="K422" s="384"/>
      <c r="L422" s="384"/>
      <c r="M422" s="384"/>
      <c r="N422" s="384"/>
      <c r="O422" s="384"/>
      <c r="P422" s="384"/>
      <c r="Q422" s="384"/>
      <c r="R422" s="384"/>
      <c r="S422" s="384"/>
      <c r="T422" s="384"/>
      <c r="U422" s="384"/>
      <c r="V422" s="384"/>
      <c r="W422" s="384"/>
      <c r="X422" s="384"/>
      <c r="Y422" s="384"/>
      <c r="Z422" s="384"/>
    </row>
    <row r="423" ht="22.5" customHeight="1">
      <c r="A423" s="389"/>
      <c r="B423" s="394"/>
      <c r="C423" s="394"/>
      <c r="D423" s="394"/>
      <c r="E423" s="394"/>
      <c r="F423" s="392">
        <f t="shared" si="1"/>
        <v>0</v>
      </c>
      <c r="G423" s="384"/>
      <c r="H423" s="384"/>
      <c r="I423" s="384"/>
      <c r="J423" s="384"/>
      <c r="K423" s="384"/>
      <c r="L423" s="384"/>
      <c r="M423" s="384"/>
      <c r="N423" s="384"/>
      <c r="O423" s="384"/>
      <c r="P423" s="384"/>
      <c r="Q423" s="384"/>
      <c r="R423" s="384"/>
      <c r="S423" s="384"/>
      <c r="T423" s="384"/>
      <c r="U423" s="384"/>
      <c r="V423" s="384"/>
      <c r="W423" s="384"/>
      <c r="X423" s="384"/>
      <c r="Y423" s="384"/>
      <c r="Z423" s="384"/>
    </row>
    <row r="424" ht="22.5" customHeight="1">
      <c r="A424" s="385"/>
      <c r="B424" s="393"/>
      <c r="C424" s="393"/>
      <c r="D424" s="393"/>
      <c r="E424" s="393"/>
      <c r="F424" s="388">
        <f t="shared" si="1"/>
        <v>0</v>
      </c>
      <c r="G424" s="384"/>
      <c r="H424" s="384"/>
      <c r="I424" s="384"/>
      <c r="J424" s="384"/>
      <c r="K424" s="384"/>
      <c r="L424" s="384"/>
      <c r="M424" s="384"/>
      <c r="N424" s="384"/>
      <c r="O424" s="384"/>
      <c r="P424" s="384"/>
      <c r="Q424" s="384"/>
      <c r="R424" s="384"/>
      <c r="S424" s="384"/>
      <c r="T424" s="384"/>
      <c r="U424" s="384"/>
      <c r="V424" s="384"/>
      <c r="W424" s="384"/>
      <c r="X424" s="384"/>
      <c r="Y424" s="384"/>
      <c r="Z424" s="384"/>
    </row>
    <row r="425" ht="22.5" customHeight="1">
      <c r="A425" s="389"/>
      <c r="B425" s="394"/>
      <c r="C425" s="394"/>
      <c r="D425" s="394"/>
      <c r="E425" s="394"/>
      <c r="F425" s="392">
        <f t="shared" si="1"/>
        <v>0</v>
      </c>
      <c r="G425" s="384"/>
      <c r="H425" s="384"/>
      <c r="I425" s="384"/>
      <c r="J425" s="384"/>
      <c r="K425" s="384"/>
      <c r="L425" s="384"/>
      <c r="M425" s="384"/>
      <c r="N425" s="384"/>
      <c r="O425" s="384"/>
      <c r="P425" s="384"/>
      <c r="Q425" s="384"/>
      <c r="R425" s="384"/>
      <c r="S425" s="384"/>
      <c r="T425" s="384"/>
      <c r="U425" s="384"/>
      <c r="V425" s="384"/>
      <c r="W425" s="384"/>
      <c r="X425" s="384"/>
      <c r="Y425" s="384"/>
      <c r="Z425" s="384"/>
    </row>
    <row r="426" ht="22.5" customHeight="1">
      <c r="A426" s="385"/>
      <c r="B426" s="393"/>
      <c r="C426" s="393"/>
      <c r="D426" s="393"/>
      <c r="E426" s="393"/>
      <c r="F426" s="388">
        <f t="shared" si="1"/>
        <v>0</v>
      </c>
      <c r="G426" s="384"/>
      <c r="H426" s="384"/>
      <c r="I426" s="384"/>
      <c r="J426" s="384"/>
      <c r="K426" s="384"/>
      <c r="L426" s="384"/>
      <c r="M426" s="384"/>
      <c r="N426" s="384"/>
      <c r="O426" s="384"/>
      <c r="P426" s="384"/>
      <c r="Q426" s="384"/>
      <c r="R426" s="384"/>
      <c r="S426" s="384"/>
      <c r="T426" s="384"/>
      <c r="U426" s="384"/>
      <c r="V426" s="384"/>
      <c r="W426" s="384"/>
      <c r="X426" s="384"/>
      <c r="Y426" s="384"/>
      <c r="Z426" s="384"/>
    </row>
    <row r="427" ht="22.5" customHeight="1">
      <c r="A427" s="389"/>
      <c r="B427" s="394"/>
      <c r="C427" s="394"/>
      <c r="D427" s="394"/>
      <c r="E427" s="394"/>
      <c r="F427" s="392">
        <f t="shared" si="1"/>
        <v>0</v>
      </c>
      <c r="G427" s="384"/>
      <c r="H427" s="384"/>
      <c r="I427" s="384"/>
      <c r="J427" s="384"/>
      <c r="K427" s="384"/>
      <c r="L427" s="384"/>
      <c r="M427" s="384"/>
      <c r="N427" s="384"/>
      <c r="O427" s="384"/>
      <c r="P427" s="384"/>
      <c r="Q427" s="384"/>
      <c r="R427" s="384"/>
      <c r="S427" s="384"/>
      <c r="T427" s="384"/>
      <c r="U427" s="384"/>
      <c r="V427" s="384"/>
      <c r="W427" s="384"/>
      <c r="X427" s="384"/>
      <c r="Y427" s="384"/>
      <c r="Z427" s="384"/>
    </row>
    <row r="428" ht="22.5" customHeight="1">
      <c r="A428" s="385"/>
      <c r="B428" s="393"/>
      <c r="C428" s="393"/>
      <c r="D428" s="393"/>
      <c r="E428" s="393"/>
      <c r="F428" s="388">
        <f t="shared" si="1"/>
        <v>0</v>
      </c>
      <c r="G428" s="384"/>
      <c r="H428" s="384"/>
      <c r="I428" s="384"/>
      <c r="J428" s="384"/>
      <c r="K428" s="384"/>
      <c r="L428" s="384"/>
      <c r="M428" s="384"/>
      <c r="N428" s="384"/>
      <c r="O428" s="384"/>
      <c r="P428" s="384"/>
      <c r="Q428" s="384"/>
      <c r="R428" s="384"/>
      <c r="S428" s="384"/>
      <c r="T428" s="384"/>
      <c r="U428" s="384"/>
      <c r="V428" s="384"/>
      <c r="W428" s="384"/>
      <c r="X428" s="384"/>
      <c r="Y428" s="384"/>
      <c r="Z428" s="384"/>
    </row>
    <row r="429" ht="22.5" customHeight="1">
      <c r="A429" s="389"/>
      <c r="B429" s="394"/>
      <c r="C429" s="394"/>
      <c r="D429" s="394"/>
      <c r="E429" s="394"/>
      <c r="F429" s="392">
        <f t="shared" si="1"/>
        <v>0</v>
      </c>
      <c r="G429" s="384"/>
      <c r="H429" s="384"/>
      <c r="I429" s="384"/>
      <c r="J429" s="384"/>
      <c r="K429" s="384"/>
      <c r="L429" s="384"/>
      <c r="M429" s="384"/>
      <c r="N429" s="384"/>
      <c r="O429" s="384"/>
      <c r="P429" s="384"/>
      <c r="Q429" s="384"/>
      <c r="R429" s="384"/>
      <c r="S429" s="384"/>
      <c r="T429" s="384"/>
      <c r="U429" s="384"/>
      <c r="V429" s="384"/>
      <c r="W429" s="384"/>
      <c r="X429" s="384"/>
      <c r="Y429" s="384"/>
      <c r="Z429" s="384"/>
    </row>
    <row r="430" ht="22.5" customHeight="1">
      <c r="A430" s="385"/>
      <c r="B430" s="393"/>
      <c r="C430" s="393"/>
      <c r="D430" s="393"/>
      <c r="E430" s="393"/>
      <c r="F430" s="388">
        <f t="shared" si="1"/>
        <v>0</v>
      </c>
      <c r="G430" s="384"/>
      <c r="H430" s="384"/>
      <c r="I430" s="384"/>
      <c r="J430" s="384"/>
      <c r="K430" s="384"/>
      <c r="L430" s="384"/>
      <c r="M430" s="384"/>
      <c r="N430" s="384"/>
      <c r="O430" s="384"/>
      <c r="P430" s="384"/>
      <c r="Q430" s="384"/>
      <c r="R430" s="384"/>
      <c r="S430" s="384"/>
      <c r="T430" s="384"/>
      <c r="U430" s="384"/>
      <c r="V430" s="384"/>
      <c r="W430" s="384"/>
      <c r="X430" s="384"/>
      <c r="Y430" s="384"/>
      <c r="Z430" s="384"/>
    </row>
    <row r="431" ht="22.5" customHeight="1">
      <c r="A431" s="389"/>
      <c r="B431" s="394"/>
      <c r="C431" s="394"/>
      <c r="D431" s="394"/>
      <c r="E431" s="394"/>
      <c r="F431" s="392">
        <f t="shared" si="1"/>
        <v>0</v>
      </c>
      <c r="G431" s="384"/>
      <c r="H431" s="384"/>
      <c r="I431" s="384"/>
      <c r="J431" s="384"/>
      <c r="K431" s="384"/>
      <c r="L431" s="384"/>
      <c r="M431" s="384"/>
      <c r="N431" s="384"/>
      <c r="O431" s="384"/>
      <c r="P431" s="384"/>
      <c r="Q431" s="384"/>
      <c r="R431" s="384"/>
      <c r="S431" s="384"/>
      <c r="T431" s="384"/>
      <c r="U431" s="384"/>
      <c r="V431" s="384"/>
      <c r="W431" s="384"/>
      <c r="X431" s="384"/>
      <c r="Y431" s="384"/>
      <c r="Z431" s="384"/>
    </row>
    <row r="432" ht="22.5" customHeight="1">
      <c r="A432" s="385"/>
      <c r="B432" s="393"/>
      <c r="C432" s="393"/>
      <c r="D432" s="393"/>
      <c r="E432" s="393"/>
      <c r="F432" s="388">
        <f t="shared" si="1"/>
        <v>0</v>
      </c>
      <c r="G432" s="384"/>
      <c r="H432" s="384"/>
      <c r="I432" s="384"/>
      <c r="J432" s="384"/>
      <c r="K432" s="384"/>
      <c r="L432" s="384"/>
      <c r="M432" s="384"/>
      <c r="N432" s="384"/>
      <c r="O432" s="384"/>
      <c r="P432" s="384"/>
      <c r="Q432" s="384"/>
      <c r="R432" s="384"/>
      <c r="S432" s="384"/>
      <c r="T432" s="384"/>
      <c r="U432" s="384"/>
      <c r="V432" s="384"/>
      <c r="W432" s="384"/>
      <c r="X432" s="384"/>
      <c r="Y432" s="384"/>
      <c r="Z432" s="384"/>
    </row>
    <row r="433" ht="22.5" customHeight="1">
      <c r="A433" s="389"/>
      <c r="B433" s="394"/>
      <c r="C433" s="394"/>
      <c r="D433" s="394"/>
      <c r="E433" s="394"/>
      <c r="F433" s="392">
        <f t="shared" si="1"/>
        <v>0</v>
      </c>
      <c r="G433" s="384"/>
      <c r="H433" s="384"/>
      <c r="I433" s="384"/>
      <c r="J433" s="384"/>
      <c r="K433" s="384"/>
      <c r="L433" s="384"/>
      <c r="M433" s="384"/>
      <c r="N433" s="384"/>
      <c r="O433" s="384"/>
      <c r="P433" s="384"/>
      <c r="Q433" s="384"/>
      <c r="R433" s="384"/>
      <c r="S433" s="384"/>
      <c r="T433" s="384"/>
      <c r="U433" s="384"/>
      <c r="V433" s="384"/>
      <c r="W433" s="384"/>
      <c r="X433" s="384"/>
      <c r="Y433" s="384"/>
      <c r="Z433" s="384"/>
    </row>
    <row r="434" ht="22.5" customHeight="1">
      <c r="A434" s="385"/>
      <c r="B434" s="393"/>
      <c r="C434" s="393"/>
      <c r="D434" s="393"/>
      <c r="E434" s="393"/>
      <c r="F434" s="388">
        <f t="shared" si="1"/>
        <v>0</v>
      </c>
      <c r="G434" s="384"/>
      <c r="H434" s="384"/>
      <c r="I434" s="384"/>
      <c r="J434" s="384"/>
      <c r="K434" s="384"/>
      <c r="L434" s="384"/>
      <c r="M434" s="384"/>
      <c r="N434" s="384"/>
      <c r="O434" s="384"/>
      <c r="P434" s="384"/>
      <c r="Q434" s="384"/>
      <c r="R434" s="384"/>
      <c r="S434" s="384"/>
      <c r="T434" s="384"/>
      <c r="U434" s="384"/>
      <c r="V434" s="384"/>
      <c r="W434" s="384"/>
      <c r="X434" s="384"/>
      <c r="Y434" s="384"/>
      <c r="Z434" s="384"/>
    </row>
    <row r="435" ht="22.5" customHeight="1">
      <c r="A435" s="389"/>
      <c r="B435" s="394"/>
      <c r="C435" s="394"/>
      <c r="D435" s="394"/>
      <c r="E435" s="394"/>
      <c r="F435" s="392">
        <f t="shared" si="1"/>
        <v>0</v>
      </c>
      <c r="G435" s="384"/>
      <c r="H435" s="384"/>
      <c r="I435" s="384"/>
      <c r="J435" s="384"/>
      <c r="K435" s="384"/>
      <c r="L435" s="384"/>
      <c r="M435" s="384"/>
      <c r="N435" s="384"/>
      <c r="O435" s="384"/>
      <c r="P435" s="384"/>
      <c r="Q435" s="384"/>
      <c r="R435" s="384"/>
      <c r="S435" s="384"/>
      <c r="T435" s="384"/>
      <c r="U435" s="384"/>
      <c r="V435" s="384"/>
      <c r="W435" s="384"/>
      <c r="X435" s="384"/>
      <c r="Y435" s="384"/>
      <c r="Z435" s="384"/>
    </row>
    <row r="436" ht="22.5" customHeight="1">
      <c r="A436" s="385"/>
      <c r="B436" s="393"/>
      <c r="C436" s="393"/>
      <c r="D436" s="393"/>
      <c r="E436" s="393"/>
      <c r="F436" s="388">
        <f t="shared" si="1"/>
        <v>0</v>
      </c>
      <c r="G436" s="384"/>
      <c r="H436" s="384"/>
      <c r="I436" s="384"/>
      <c r="J436" s="384"/>
      <c r="K436" s="384"/>
      <c r="L436" s="384"/>
      <c r="M436" s="384"/>
      <c r="N436" s="384"/>
      <c r="O436" s="384"/>
      <c r="P436" s="384"/>
      <c r="Q436" s="384"/>
      <c r="R436" s="384"/>
      <c r="S436" s="384"/>
      <c r="T436" s="384"/>
      <c r="U436" s="384"/>
      <c r="V436" s="384"/>
      <c r="W436" s="384"/>
      <c r="X436" s="384"/>
      <c r="Y436" s="384"/>
      <c r="Z436" s="384"/>
    </row>
    <row r="437" ht="22.5" customHeight="1">
      <c r="A437" s="389"/>
      <c r="B437" s="394"/>
      <c r="C437" s="394"/>
      <c r="D437" s="394"/>
      <c r="E437" s="394"/>
      <c r="F437" s="392">
        <f t="shared" si="1"/>
        <v>0</v>
      </c>
      <c r="G437" s="384"/>
      <c r="H437" s="384"/>
      <c r="I437" s="384"/>
      <c r="J437" s="384"/>
      <c r="K437" s="384"/>
      <c r="L437" s="384"/>
      <c r="M437" s="384"/>
      <c r="N437" s="384"/>
      <c r="O437" s="384"/>
      <c r="P437" s="384"/>
      <c r="Q437" s="384"/>
      <c r="R437" s="384"/>
      <c r="S437" s="384"/>
      <c r="T437" s="384"/>
      <c r="U437" s="384"/>
      <c r="V437" s="384"/>
      <c r="W437" s="384"/>
      <c r="X437" s="384"/>
      <c r="Y437" s="384"/>
      <c r="Z437" s="384"/>
    </row>
    <row r="438" ht="22.5" customHeight="1">
      <c r="A438" s="385"/>
      <c r="B438" s="393"/>
      <c r="C438" s="393"/>
      <c r="D438" s="393"/>
      <c r="E438" s="393"/>
      <c r="F438" s="388">
        <f t="shared" si="1"/>
        <v>0</v>
      </c>
      <c r="G438" s="384"/>
      <c r="H438" s="384"/>
      <c r="I438" s="384"/>
      <c r="J438" s="384"/>
      <c r="K438" s="384"/>
      <c r="L438" s="384"/>
      <c r="M438" s="384"/>
      <c r="N438" s="384"/>
      <c r="O438" s="384"/>
      <c r="P438" s="384"/>
      <c r="Q438" s="384"/>
      <c r="R438" s="384"/>
      <c r="S438" s="384"/>
      <c r="T438" s="384"/>
      <c r="U438" s="384"/>
      <c r="V438" s="384"/>
      <c r="W438" s="384"/>
      <c r="X438" s="384"/>
      <c r="Y438" s="384"/>
      <c r="Z438" s="384"/>
    </row>
    <row r="439" ht="22.5" customHeight="1">
      <c r="A439" s="389"/>
      <c r="B439" s="394"/>
      <c r="C439" s="394"/>
      <c r="D439" s="394"/>
      <c r="E439" s="394"/>
      <c r="F439" s="392">
        <f t="shared" si="1"/>
        <v>0</v>
      </c>
      <c r="G439" s="384"/>
      <c r="H439" s="384"/>
      <c r="I439" s="384"/>
      <c r="J439" s="384"/>
      <c r="K439" s="384"/>
      <c r="L439" s="384"/>
      <c r="M439" s="384"/>
      <c r="N439" s="384"/>
      <c r="O439" s="384"/>
      <c r="P439" s="384"/>
      <c r="Q439" s="384"/>
      <c r="R439" s="384"/>
      <c r="S439" s="384"/>
      <c r="T439" s="384"/>
      <c r="U439" s="384"/>
      <c r="V439" s="384"/>
      <c r="W439" s="384"/>
      <c r="X439" s="384"/>
      <c r="Y439" s="384"/>
      <c r="Z439" s="384"/>
    </row>
    <row r="440" ht="22.5" customHeight="1">
      <c r="A440" s="385"/>
      <c r="B440" s="393"/>
      <c r="C440" s="393"/>
      <c r="D440" s="393"/>
      <c r="E440" s="393"/>
      <c r="F440" s="388">
        <f t="shared" si="1"/>
        <v>0</v>
      </c>
      <c r="G440" s="384"/>
      <c r="H440" s="384"/>
      <c r="I440" s="384"/>
      <c r="J440" s="384"/>
      <c r="K440" s="384"/>
      <c r="L440" s="384"/>
      <c r="M440" s="384"/>
      <c r="N440" s="384"/>
      <c r="O440" s="384"/>
      <c r="P440" s="384"/>
      <c r="Q440" s="384"/>
      <c r="R440" s="384"/>
      <c r="S440" s="384"/>
      <c r="T440" s="384"/>
      <c r="U440" s="384"/>
      <c r="V440" s="384"/>
      <c r="W440" s="384"/>
      <c r="X440" s="384"/>
      <c r="Y440" s="384"/>
      <c r="Z440" s="384"/>
    </row>
    <row r="441" ht="22.5" customHeight="1">
      <c r="A441" s="389"/>
      <c r="B441" s="394"/>
      <c r="C441" s="394"/>
      <c r="D441" s="394"/>
      <c r="E441" s="394"/>
      <c r="F441" s="392">
        <f t="shared" si="1"/>
        <v>0</v>
      </c>
      <c r="G441" s="384"/>
      <c r="H441" s="384"/>
      <c r="I441" s="384"/>
      <c r="J441" s="384"/>
      <c r="K441" s="384"/>
      <c r="L441" s="384"/>
      <c r="M441" s="384"/>
      <c r="N441" s="384"/>
      <c r="O441" s="384"/>
      <c r="P441" s="384"/>
      <c r="Q441" s="384"/>
      <c r="R441" s="384"/>
      <c r="S441" s="384"/>
      <c r="T441" s="384"/>
      <c r="U441" s="384"/>
      <c r="V441" s="384"/>
      <c r="W441" s="384"/>
      <c r="X441" s="384"/>
      <c r="Y441" s="384"/>
      <c r="Z441" s="384"/>
    </row>
    <row r="442" ht="22.5" customHeight="1">
      <c r="A442" s="385"/>
      <c r="B442" s="393"/>
      <c r="C442" s="393"/>
      <c r="D442" s="393"/>
      <c r="E442" s="393"/>
      <c r="F442" s="388">
        <f t="shared" si="1"/>
        <v>0</v>
      </c>
      <c r="G442" s="384"/>
      <c r="H442" s="384"/>
      <c r="I442" s="384"/>
      <c r="J442" s="384"/>
      <c r="K442" s="384"/>
      <c r="L442" s="384"/>
      <c r="M442" s="384"/>
      <c r="N442" s="384"/>
      <c r="O442" s="384"/>
      <c r="P442" s="384"/>
      <c r="Q442" s="384"/>
      <c r="R442" s="384"/>
      <c r="S442" s="384"/>
      <c r="T442" s="384"/>
      <c r="U442" s="384"/>
      <c r="V442" s="384"/>
      <c r="W442" s="384"/>
      <c r="X442" s="384"/>
      <c r="Y442" s="384"/>
      <c r="Z442" s="384"/>
    </row>
    <row r="443" ht="22.5" customHeight="1">
      <c r="A443" s="389"/>
      <c r="B443" s="394"/>
      <c r="C443" s="394"/>
      <c r="D443" s="394"/>
      <c r="E443" s="394"/>
      <c r="F443" s="392">
        <f t="shared" si="1"/>
        <v>0</v>
      </c>
      <c r="G443" s="384"/>
      <c r="H443" s="384"/>
      <c r="I443" s="384"/>
      <c r="J443" s="384"/>
      <c r="K443" s="384"/>
      <c r="L443" s="384"/>
      <c r="M443" s="384"/>
      <c r="N443" s="384"/>
      <c r="O443" s="384"/>
      <c r="P443" s="384"/>
      <c r="Q443" s="384"/>
      <c r="R443" s="384"/>
      <c r="S443" s="384"/>
      <c r="T443" s="384"/>
      <c r="U443" s="384"/>
      <c r="V443" s="384"/>
      <c r="W443" s="384"/>
      <c r="X443" s="384"/>
      <c r="Y443" s="384"/>
      <c r="Z443" s="384"/>
    </row>
    <row r="444" ht="22.5" customHeight="1">
      <c r="A444" s="385"/>
      <c r="B444" s="393"/>
      <c r="C444" s="393"/>
      <c r="D444" s="393"/>
      <c r="E444" s="393"/>
      <c r="F444" s="388">
        <f t="shared" si="1"/>
        <v>0</v>
      </c>
      <c r="G444" s="384"/>
      <c r="H444" s="384"/>
      <c r="I444" s="384"/>
      <c r="J444" s="384"/>
      <c r="K444" s="384"/>
      <c r="L444" s="384"/>
      <c r="M444" s="384"/>
      <c r="N444" s="384"/>
      <c r="O444" s="384"/>
      <c r="P444" s="384"/>
      <c r="Q444" s="384"/>
      <c r="R444" s="384"/>
      <c r="S444" s="384"/>
      <c r="T444" s="384"/>
      <c r="U444" s="384"/>
      <c r="V444" s="384"/>
      <c r="W444" s="384"/>
      <c r="X444" s="384"/>
      <c r="Y444" s="384"/>
      <c r="Z444" s="384"/>
    </row>
    <row r="445" ht="22.5" customHeight="1">
      <c r="A445" s="389"/>
      <c r="B445" s="394"/>
      <c r="C445" s="394"/>
      <c r="D445" s="394"/>
      <c r="E445" s="394"/>
      <c r="F445" s="392">
        <f t="shared" si="1"/>
        <v>0</v>
      </c>
      <c r="G445" s="384"/>
      <c r="H445" s="384"/>
      <c r="I445" s="384"/>
      <c r="J445" s="384"/>
      <c r="K445" s="384"/>
      <c r="L445" s="384"/>
      <c r="M445" s="384"/>
      <c r="N445" s="384"/>
      <c r="O445" s="384"/>
      <c r="P445" s="384"/>
      <c r="Q445" s="384"/>
      <c r="R445" s="384"/>
      <c r="S445" s="384"/>
      <c r="T445" s="384"/>
      <c r="U445" s="384"/>
      <c r="V445" s="384"/>
      <c r="W445" s="384"/>
      <c r="X445" s="384"/>
      <c r="Y445" s="384"/>
      <c r="Z445" s="384"/>
    </row>
    <row r="446" ht="22.5" customHeight="1">
      <c r="A446" s="385"/>
      <c r="B446" s="393"/>
      <c r="C446" s="393"/>
      <c r="D446" s="393"/>
      <c r="E446" s="393"/>
      <c r="F446" s="388">
        <f t="shared" si="1"/>
        <v>0</v>
      </c>
      <c r="G446" s="384"/>
      <c r="H446" s="384"/>
      <c r="I446" s="384"/>
      <c r="J446" s="384"/>
      <c r="K446" s="384"/>
      <c r="L446" s="384"/>
      <c r="M446" s="384"/>
      <c r="N446" s="384"/>
      <c r="O446" s="384"/>
      <c r="P446" s="384"/>
      <c r="Q446" s="384"/>
      <c r="R446" s="384"/>
      <c r="S446" s="384"/>
      <c r="T446" s="384"/>
      <c r="U446" s="384"/>
      <c r="V446" s="384"/>
      <c r="W446" s="384"/>
      <c r="X446" s="384"/>
      <c r="Y446" s="384"/>
      <c r="Z446" s="384"/>
    </row>
    <row r="447" ht="22.5" customHeight="1">
      <c r="A447" s="389"/>
      <c r="B447" s="394"/>
      <c r="C447" s="394"/>
      <c r="D447" s="394"/>
      <c r="E447" s="394"/>
      <c r="F447" s="392">
        <f t="shared" si="1"/>
        <v>0</v>
      </c>
      <c r="G447" s="384"/>
      <c r="H447" s="384"/>
      <c r="I447" s="384"/>
      <c r="J447" s="384"/>
      <c r="K447" s="384"/>
      <c r="L447" s="384"/>
      <c r="M447" s="384"/>
      <c r="N447" s="384"/>
      <c r="O447" s="384"/>
      <c r="P447" s="384"/>
      <c r="Q447" s="384"/>
      <c r="R447" s="384"/>
      <c r="S447" s="384"/>
      <c r="T447" s="384"/>
      <c r="U447" s="384"/>
      <c r="V447" s="384"/>
      <c r="W447" s="384"/>
      <c r="X447" s="384"/>
      <c r="Y447" s="384"/>
      <c r="Z447" s="384"/>
    </row>
    <row r="448" ht="22.5" customHeight="1">
      <c r="A448" s="385"/>
      <c r="B448" s="393"/>
      <c r="C448" s="393"/>
      <c r="D448" s="393"/>
      <c r="E448" s="393"/>
      <c r="F448" s="388">
        <f t="shared" si="1"/>
        <v>0</v>
      </c>
      <c r="G448" s="384"/>
      <c r="H448" s="384"/>
      <c r="I448" s="384"/>
      <c r="J448" s="384"/>
      <c r="K448" s="384"/>
      <c r="L448" s="384"/>
      <c r="M448" s="384"/>
      <c r="N448" s="384"/>
      <c r="O448" s="384"/>
      <c r="P448" s="384"/>
      <c r="Q448" s="384"/>
      <c r="R448" s="384"/>
      <c r="S448" s="384"/>
      <c r="T448" s="384"/>
      <c r="U448" s="384"/>
      <c r="V448" s="384"/>
      <c r="W448" s="384"/>
      <c r="X448" s="384"/>
      <c r="Y448" s="384"/>
      <c r="Z448" s="384"/>
    </row>
    <row r="449" ht="22.5" customHeight="1">
      <c r="A449" s="389"/>
      <c r="B449" s="394"/>
      <c r="C449" s="394"/>
      <c r="D449" s="394"/>
      <c r="E449" s="394"/>
      <c r="F449" s="392">
        <f t="shared" si="1"/>
        <v>0</v>
      </c>
      <c r="G449" s="384"/>
      <c r="H449" s="384"/>
      <c r="I449" s="384"/>
      <c r="J449" s="384"/>
      <c r="K449" s="384"/>
      <c r="L449" s="384"/>
      <c r="M449" s="384"/>
      <c r="N449" s="384"/>
      <c r="O449" s="384"/>
      <c r="P449" s="384"/>
      <c r="Q449" s="384"/>
      <c r="R449" s="384"/>
      <c r="S449" s="384"/>
      <c r="T449" s="384"/>
      <c r="U449" s="384"/>
      <c r="V449" s="384"/>
      <c r="W449" s="384"/>
      <c r="X449" s="384"/>
      <c r="Y449" s="384"/>
      <c r="Z449" s="384"/>
    </row>
    <row r="450" ht="22.5" customHeight="1">
      <c r="A450" s="385"/>
      <c r="B450" s="393"/>
      <c r="C450" s="393"/>
      <c r="D450" s="393"/>
      <c r="E450" s="393"/>
      <c r="F450" s="388">
        <f t="shared" si="1"/>
        <v>0</v>
      </c>
      <c r="G450" s="384"/>
      <c r="H450" s="384"/>
      <c r="I450" s="384"/>
      <c r="J450" s="384"/>
      <c r="K450" s="384"/>
      <c r="L450" s="384"/>
      <c r="M450" s="384"/>
      <c r="N450" s="384"/>
      <c r="O450" s="384"/>
      <c r="P450" s="384"/>
      <c r="Q450" s="384"/>
      <c r="R450" s="384"/>
      <c r="S450" s="384"/>
      <c r="T450" s="384"/>
      <c r="U450" s="384"/>
      <c r="V450" s="384"/>
      <c r="W450" s="384"/>
      <c r="X450" s="384"/>
      <c r="Y450" s="384"/>
      <c r="Z450" s="384"/>
    </row>
    <row r="451" ht="22.5" customHeight="1">
      <c r="A451" s="389"/>
      <c r="B451" s="394"/>
      <c r="C451" s="394"/>
      <c r="D451" s="394"/>
      <c r="E451" s="394"/>
      <c r="F451" s="392">
        <f t="shared" si="1"/>
        <v>0</v>
      </c>
      <c r="G451" s="384"/>
      <c r="H451" s="384"/>
      <c r="I451" s="384"/>
      <c r="J451" s="384"/>
      <c r="K451" s="384"/>
      <c r="L451" s="384"/>
      <c r="M451" s="384"/>
      <c r="N451" s="384"/>
      <c r="O451" s="384"/>
      <c r="P451" s="384"/>
      <c r="Q451" s="384"/>
      <c r="R451" s="384"/>
      <c r="S451" s="384"/>
      <c r="T451" s="384"/>
      <c r="U451" s="384"/>
      <c r="V451" s="384"/>
      <c r="W451" s="384"/>
      <c r="X451" s="384"/>
      <c r="Y451" s="384"/>
      <c r="Z451" s="384"/>
    </row>
    <row r="452" ht="22.5" customHeight="1">
      <c r="A452" s="385"/>
      <c r="B452" s="393"/>
      <c r="C452" s="393"/>
      <c r="D452" s="393"/>
      <c r="E452" s="393"/>
      <c r="F452" s="388">
        <f t="shared" si="1"/>
        <v>0</v>
      </c>
      <c r="G452" s="384"/>
      <c r="H452" s="384"/>
      <c r="I452" s="384"/>
      <c r="J452" s="384"/>
      <c r="K452" s="384"/>
      <c r="L452" s="384"/>
      <c r="M452" s="384"/>
      <c r="N452" s="384"/>
      <c r="O452" s="384"/>
      <c r="P452" s="384"/>
      <c r="Q452" s="384"/>
      <c r="R452" s="384"/>
      <c r="S452" s="384"/>
      <c r="T452" s="384"/>
      <c r="U452" s="384"/>
      <c r="V452" s="384"/>
      <c r="W452" s="384"/>
      <c r="X452" s="384"/>
      <c r="Y452" s="384"/>
      <c r="Z452" s="384"/>
    </row>
    <row r="453" ht="22.5" customHeight="1">
      <c r="A453" s="389"/>
      <c r="B453" s="394"/>
      <c r="C453" s="394"/>
      <c r="D453" s="394"/>
      <c r="E453" s="394"/>
      <c r="F453" s="392">
        <f t="shared" si="1"/>
        <v>0</v>
      </c>
      <c r="G453" s="384"/>
      <c r="H453" s="384"/>
      <c r="I453" s="384"/>
      <c r="J453" s="384"/>
      <c r="K453" s="384"/>
      <c r="L453" s="384"/>
      <c r="M453" s="384"/>
      <c r="N453" s="384"/>
      <c r="O453" s="384"/>
      <c r="P453" s="384"/>
      <c r="Q453" s="384"/>
      <c r="R453" s="384"/>
      <c r="S453" s="384"/>
      <c r="T453" s="384"/>
      <c r="U453" s="384"/>
      <c r="V453" s="384"/>
      <c r="W453" s="384"/>
      <c r="X453" s="384"/>
      <c r="Y453" s="384"/>
      <c r="Z453" s="384"/>
    </row>
    <row r="454" ht="22.5" customHeight="1">
      <c r="A454" s="385"/>
      <c r="B454" s="393"/>
      <c r="C454" s="393"/>
      <c r="D454" s="393"/>
      <c r="E454" s="393"/>
      <c r="F454" s="388">
        <f t="shared" si="1"/>
        <v>0</v>
      </c>
      <c r="G454" s="384"/>
      <c r="H454" s="384"/>
      <c r="I454" s="384"/>
      <c r="J454" s="384"/>
      <c r="K454" s="384"/>
      <c r="L454" s="384"/>
      <c r="M454" s="384"/>
      <c r="N454" s="384"/>
      <c r="O454" s="384"/>
      <c r="P454" s="384"/>
      <c r="Q454" s="384"/>
      <c r="R454" s="384"/>
      <c r="S454" s="384"/>
      <c r="T454" s="384"/>
      <c r="U454" s="384"/>
      <c r="V454" s="384"/>
      <c r="W454" s="384"/>
      <c r="X454" s="384"/>
      <c r="Y454" s="384"/>
      <c r="Z454" s="384"/>
    </row>
    <row r="455" ht="22.5" customHeight="1">
      <c r="A455" s="389"/>
      <c r="B455" s="394"/>
      <c r="C455" s="394"/>
      <c r="D455" s="394"/>
      <c r="E455" s="394"/>
      <c r="F455" s="392">
        <f t="shared" si="1"/>
        <v>0</v>
      </c>
      <c r="G455" s="384"/>
      <c r="H455" s="384"/>
      <c r="I455" s="384"/>
      <c r="J455" s="384"/>
      <c r="K455" s="384"/>
      <c r="L455" s="384"/>
      <c r="M455" s="384"/>
      <c r="N455" s="384"/>
      <c r="O455" s="384"/>
      <c r="P455" s="384"/>
      <c r="Q455" s="384"/>
      <c r="R455" s="384"/>
      <c r="S455" s="384"/>
      <c r="T455" s="384"/>
      <c r="U455" s="384"/>
      <c r="V455" s="384"/>
      <c r="W455" s="384"/>
      <c r="X455" s="384"/>
      <c r="Y455" s="384"/>
      <c r="Z455" s="384"/>
    </row>
    <row r="456" ht="22.5" customHeight="1">
      <c r="A456" s="385"/>
      <c r="B456" s="393"/>
      <c r="C456" s="393"/>
      <c r="D456" s="393"/>
      <c r="E456" s="393"/>
      <c r="F456" s="388">
        <f t="shared" si="1"/>
        <v>0</v>
      </c>
      <c r="G456" s="384"/>
      <c r="H456" s="384"/>
      <c r="I456" s="384"/>
      <c r="J456" s="384"/>
      <c r="K456" s="384"/>
      <c r="L456" s="384"/>
      <c r="M456" s="384"/>
      <c r="N456" s="384"/>
      <c r="O456" s="384"/>
      <c r="P456" s="384"/>
      <c r="Q456" s="384"/>
      <c r="R456" s="384"/>
      <c r="S456" s="384"/>
      <c r="T456" s="384"/>
      <c r="U456" s="384"/>
      <c r="V456" s="384"/>
      <c r="W456" s="384"/>
      <c r="X456" s="384"/>
      <c r="Y456" s="384"/>
      <c r="Z456" s="384"/>
    </row>
    <row r="457" ht="22.5" customHeight="1">
      <c r="A457" s="389"/>
      <c r="B457" s="394"/>
      <c r="C457" s="394"/>
      <c r="D457" s="394"/>
      <c r="E457" s="394"/>
      <c r="F457" s="392">
        <f t="shared" si="1"/>
        <v>0</v>
      </c>
      <c r="G457" s="384"/>
      <c r="H457" s="384"/>
      <c r="I457" s="384"/>
      <c r="J457" s="384"/>
      <c r="K457" s="384"/>
      <c r="L457" s="384"/>
      <c r="M457" s="384"/>
      <c r="N457" s="384"/>
      <c r="O457" s="384"/>
      <c r="P457" s="384"/>
      <c r="Q457" s="384"/>
      <c r="R457" s="384"/>
      <c r="S457" s="384"/>
      <c r="T457" s="384"/>
      <c r="U457" s="384"/>
      <c r="V457" s="384"/>
      <c r="W457" s="384"/>
      <c r="X457" s="384"/>
      <c r="Y457" s="384"/>
      <c r="Z457" s="384"/>
    </row>
    <row r="458" ht="22.5" customHeight="1">
      <c r="A458" s="385"/>
      <c r="B458" s="393"/>
      <c r="C458" s="393"/>
      <c r="D458" s="393"/>
      <c r="E458" s="393"/>
      <c r="F458" s="388">
        <f t="shared" si="1"/>
        <v>0</v>
      </c>
      <c r="G458" s="384"/>
      <c r="H458" s="384"/>
      <c r="I458" s="384"/>
      <c r="J458" s="384"/>
      <c r="K458" s="384"/>
      <c r="L458" s="384"/>
      <c r="M458" s="384"/>
      <c r="N458" s="384"/>
      <c r="O458" s="384"/>
      <c r="P458" s="384"/>
      <c r="Q458" s="384"/>
      <c r="R458" s="384"/>
      <c r="S458" s="384"/>
      <c r="T458" s="384"/>
      <c r="U458" s="384"/>
      <c r="V458" s="384"/>
      <c r="W458" s="384"/>
      <c r="X458" s="384"/>
      <c r="Y458" s="384"/>
      <c r="Z458" s="384"/>
    </row>
    <row r="459" ht="22.5" customHeight="1">
      <c r="A459" s="389"/>
      <c r="B459" s="394"/>
      <c r="C459" s="394"/>
      <c r="D459" s="394"/>
      <c r="E459" s="394"/>
      <c r="F459" s="392">
        <f t="shared" si="1"/>
        <v>0</v>
      </c>
      <c r="G459" s="384"/>
      <c r="H459" s="384"/>
      <c r="I459" s="384"/>
      <c r="J459" s="384"/>
      <c r="K459" s="384"/>
      <c r="L459" s="384"/>
      <c r="M459" s="384"/>
      <c r="N459" s="384"/>
      <c r="O459" s="384"/>
      <c r="P459" s="384"/>
      <c r="Q459" s="384"/>
      <c r="R459" s="384"/>
      <c r="S459" s="384"/>
      <c r="T459" s="384"/>
      <c r="U459" s="384"/>
      <c r="V459" s="384"/>
      <c r="W459" s="384"/>
      <c r="X459" s="384"/>
      <c r="Y459" s="384"/>
      <c r="Z459" s="384"/>
    </row>
    <row r="460" ht="22.5" customHeight="1">
      <c r="A460" s="385"/>
      <c r="B460" s="393"/>
      <c r="C460" s="393"/>
      <c r="D460" s="393"/>
      <c r="E460" s="393"/>
      <c r="F460" s="388">
        <f t="shared" si="1"/>
        <v>0</v>
      </c>
      <c r="G460" s="384"/>
      <c r="H460" s="384"/>
      <c r="I460" s="384"/>
      <c r="J460" s="384"/>
      <c r="K460" s="384"/>
      <c r="L460" s="384"/>
      <c r="M460" s="384"/>
      <c r="N460" s="384"/>
      <c r="O460" s="384"/>
      <c r="P460" s="384"/>
      <c r="Q460" s="384"/>
      <c r="R460" s="384"/>
      <c r="S460" s="384"/>
      <c r="T460" s="384"/>
      <c r="U460" s="384"/>
      <c r="V460" s="384"/>
      <c r="W460" s="384"/>
      <c r="X460" s="384"/>
      <c r="Y460" s="384"/>
      <c r="Z460" s="384"/>
    </row>
    <row r="461" ht="22.5" customHeight="1">
      <c r="A461" s="389"/>
      <c r="B461" s="394"/>
      <c r="C461" s="394"/>
      <c r="D461" s="394"/>
      <c r="E461" s="394"/>
      <c r="F461" s="392">
        <f t="shared" si="1"/>
        <v>0</v>
      </c>
      <c r="G461" s="384"/>
      <c r="H461" s="384"/>
      <c r="I461" s="384"/>
      <c r="J461" s="384"/>
      <c r="K461" s="384"/>
      <c r="L461" s="384"/>
      <c r="M461" s="384"/>
      <c r="N461" s="384"/>
      <c r="O461" s="384"/>
      <c r="P461" s="384"/>
      <c r="Q461" s="384"/>
      <c r="R461" s="384"/>
      <c r="S461" s="384"/>
      <c r="T461" s="384"/>
      <c r="U461" s="384"/>
      <c r="V461" s="384"/>
      <c r="W461" s="384"/>
      <c r="X461" s="384"/>
      <c r="Y461" s="384"/>
      <c r="Z461" s="384"/>
    </row>
    <row r="462" ht="22.5" customHeight="1">
      <c r="A462" s="385"/>
      <c r="B462" s="393"/>
      <c r="C462" s="393"/>
      <c r="D462" s="393"/>
      <c r="E462" s="393"/>
      <c r="F462" s="388">
        <f t="shared" si="1"/>
        <v>0</v>
      </c>
      <c r="G462" s="384"/>
      <c r="H462" s="384"/>
      <c r="I462" s="384"/>
      <c r="J462" s="384"/>
      <c r="K462" s="384"/>
      <c r="L462" s="384"/>
      <c r="M462" s="384"/>
      <c r="N462" s="384"/>
      <c r="O462" s="384"/>
      <c r="P462" s="384"/>
      <c r="Q462" s="384"/>
      <c r="R462" s="384"/>
      <c r="S462" s="384"/>
      <c r="T462" s="384"/>
      <c r="U462" s="384"/>
      <c r="V462" s="384"/>
      <c r="W462" s="384"/>
      <c r="X462" s="384"/>
      <c r="Y462" s="384"/>
      <c r="Z462" s="384"/>
    </row>
    <row r="463" ht="22.5" customHeight="1">
      <c r="A463" s="389"/>
      <c r="B463" s="394"/>
      <c r="C463" s="394"/>
      <c r="D463" s="394"/>
      <c r="E463" s="394"/>
      <c r="F463" s="392">
        <f t="shared" si="1"/>
        <v>0</v>
      </c>
      <c r="G463" s="384"/>
      <c r="H463" s="384"/>
      <c r="I463" s="384"/>
      <c r="J463" s="384"/>
      <c r="K463" s="384"/>
      <c r="L463" s="384"/>
      <c r="M463" s="384"/>
      <c r="N463" s="384"/>
      <c r="O463" s="384"/>
      <c r="P463" s="384"/>
      <c r="Q463" s="384"/>
      <c r="R463" s="384"/>
      <c r="S463" s="384"/>
      <c r="T463" s="384"/>
      <c r="U463" s="384"/>
      <c r="V463" s="384"/>
      <c r="W463" s="384"/>
      <c r="X463" s="384"/>
      <c r="Y463" s="384"/>
      <c r="Z463" s="384"/>
    </row>
    <row r="464" ht="22.5" customHeight="1">
      <c r="A464" s="385"/>
      <c r="B464" s="393"/>
      <c r="C464" s="393"/>
      <c r="D464" s="393"/>
      <c r="E464" s="393"/>
      <c r="F464" s="388">
        <f t="shared" si="1"/>
        <v>0</v>
      </c>
      <c r="G464" s="384"/>
      <c r="H464" s="384"/>
      <c r="I464" s="384"/>
      <c r="J464" s="384"/>
      <c r="K464" s="384"/>
      <c r="L464" s="384"/>
      <c r="M464" s="384"/>
      <c r="N464" s="384"/>
      <c r="O464" s="384"/>
      <c r="P464" s="384"/>
      <c r="Q464" s="384"/>
      <c r="R464" s="384"/>
      <c r="S464" s="384"/>
      <c r="T464" s="384"/>
      <c r="U464" s="384"/>
      <c r="V464" s="384"/>
      <c r="W464" s="384"/>
      <c r="X464" s="384"/>
      <c r="Y464" s="384"/>
      <c r="Z464" s="384"/>
    </row>
    <row r="465" ht="22.5" customHeight="1">
      <c r="A465" s="389"/>
      <c r="B465" s="394"/>
      <c r="C465" s="394"/>
      <c r="D465" s="394"/>
      <c r="E465" s="394"/>
      <c r="F465" s="392">
        <f t="shared" si="1"/>
        <v>0</v>
      </c>
      <c r="G465" s="384"/>
      <c r="H465" s="384"/>
      <c r="I465" s="384"/>
      <c r="J465" s="384"/>
      <c r="K465" s="384"/>
      <c r="L465" s="384"/>
      <c r="M465" s="384"/>
      <c r="N465" s="384"/>
      <c r="O465" s="384"/>
      <c r="P465" s="384"/>
      <c r="Q465" s="384"/>
      <c r="R465" s="384"/>
      <c r="S465" s="384"/>
      <c r="T465" s="384"/>
      <c r="U465" s="384"/>
      <c r="V465" s="384"/>
      <c r="W465" s="384"/>
      <c r="X465" s="384"/>
      <c r="Y465" s="384"/>
      <c r="Z465" s="384"/>
    </row>
    <row r="466" ht="22.5" customHeight="1">
      <c r="A466" s="385"/>
      <c r="B466" s="393"/>
      <c r="C466" s="393"/>
      <c r="D466" s="393"/>
      <c r="E466" s="393"/>
      <c r="F466" s="388">
        <f t="shared" si="1"/>
        <v>0</v>
      </c>
      <c r="G466" s="384"/>
      <c r="H466" s="384"/>
      <c r="I466" s="384"/>
      <c r="J466" s="384"/>
      <c r="K466" s="384"/>
      <c r="L466" s="384"/>
      <c r="M466" s="384"/>
      <c r="N466" s="384"/>
      <c r="O466" s="384"/>
      <c r="P466" s="384"/>
      <c r="Q466" s="384"/>
      <c r="R466" s="384"/>
      <c r="S466" s="384"/>
      <c r="T466" s="384"/>
      <c r="U466" s="384"/>
      <c r="V466" s="384"/>
      <c r="W466" s="384"/>
      <c r="X466" s="384"/>
      <c r="Y466" s="384"/>
      <c r="Z466" s="384"/>
    </row>
    <row r="467" ht="22.5" customHeight="1">
      <c r="A467" s="389"/>
      <c r="B467" s="394"/>
      <c r="C467" s="394"/>
      <c r="D467" s="394"/>
      <c r="E467" s="394"/>
      <c r="F467" s="392">
        <f t="shared" si="1"/>
        <v>0</v>
      </c>
      <c r="G467" s="384"/>
      <c r="H467" s="384"/>
      <c r="I467" s="384"/>
      <c r="J467" s="384"/>
      <c r="K467" s="384"/>
      <c r="L467" s="384"/>
      <c r="M467" s="384"/>
      <c r="N467" s="384"/>
      <c r="O467" s="384"/>
      <c r="P467" s="384"/>
      <c r="Q467" s="384"/>
      <c r="R467" s="384"/>
      <c r="S467" s="384"/>
      <c r="T467" s="384"/>
      <c r="U467" s="384"/>
      <c r="V467" s="384"/>
      <c r="W467" s="384"/>
      <c r="X467" s="384"/>
      <c r="Y467" s="384"/>
      <c r="Z467" s="384"/>
    </row>
    <row r="468" ht="22.5" customHeight="1">
      <c r="A468" s="385"/>
      <c r="B468" s="393"/>
      <c r="C468" s="393"/>
      <c r="D468" s="393"/>
      <c r="E468" s="393"/>
      <c r="F468" s="388">
        <f t="shared" si="1"/>
        <v>0</v>
      </c>
      <c r="G468" s="384"/>
      <c r="H468" s="384"/>
      <c r="I468" s="384"/>
      <c r="J468" s="384"/>
      <c r="K468" s="384"/>
      <c r="L468" s="384"/>
      <c r="M468" s="384"/>
      <c r="N468" s="384"/>
      <c r="O468" s="384"/>
      <c r="P468" s="384"/>
      <c r="Q468" s="384"/>
      <c r="R468" s="384"/>
      <c r="S468" s="384"/>
      <c r="T468" s="384"/>
      <c r="U468" s="384"/>
      <c r="V468" s="384"/>
      <c r="W468" s="384"/>
      <c r="X468" s="384"/>
      <c r="Y468" s="384"/>
      <c r="Z468" s="384"/>
    </row>
    <row r="469" ht="22.5" customHeight="1">
      <c r="A469" s="389"/>
      <c r="B469" s="394"/>
      <c r="C469" s="394"/>
      <c r="D469" s="394"/>
      <c r="E469" s="394"/>
      <c r="F469" s="392">
        <f t="shared" si="1"/>
        <v>0</v>
      </c>
      <c r="G469" s="384"/>
      <c r="H469" s="384"/>
      <c r="I469" s="384"/>
      <c r="J469" s="384"/>
      <c r="K469" s="384"/>
      <c r="L469" s="384"/>
      <c r="M469" s="384"/>
      <c r="N469" s="384"/>
      <c r="O469" s="384"/>
      <c r="P469" s="384"/>
      <c r="Q469" s="384"/>
      <c r="R469" s="384"/>
      <c r="S469" s="384"/>
      <c r="T469" s="384"/>
      <c r="U469" s="384"/>
      <c r="V469" s="384"/>
      <c r="W469" s="384"/>
      <c r="X469" s="384"/>
      <c r="Y469" s="384"/>
      <c r="Z469" s="384"/>
    </row>
    <row r="470" ht="22.5" customHeight="1">
      <c r="A470" s="385"/>
      <c r="B470" s="393"/>
      <c r="C470" s="393"/>
      <c r="D470" s="393"/>
      <c r="E470" s="393"/>
      <c r="F470" s="388">
        <f t="shared" si="1"/>
        <v>0</v>
      </c>
      <c r="G470" s="384"/>
      <c r="H470" s="384"/>
      <c r="I470" s="384"/>
      <c r="J470" s="384"/>
      <c r="K470" s="384"/>
      <c r="L470" s="384"/>
      <c r="M470" s="384"/>
      <c r="N470" s="384"/>
      <c r="O470" s="384"/>
      <c r="P470" s="384"/>
      <c r="Q470" s="384"/>
      <c r="R470" s="384"/>
      <c r="S470" s="384"/>
      <c r="T470" s="384"/>
      <c r="U470" s="384"/>
      <c r="V470" s="384"/>
      <c r="W470" s="384"/>
      <c r="X470" s="384"/>
      <c r="Y470" s="384"/>
      <c r="Z470" s="384"/>
    </row>
    <row r="471" ht="22.5" customHeight="1">
      <c r="A471" s="389"/>
      <c r="B471" s="394"/>
      <c r="C471" s="394"/>
      <c r="D471" s="394"/>
      <c r="E471" s="394"/>
      <c r="F471" s="392">
        <f t="shared" si="1"/>
        <v>0</v>
      </c>
      <c r="G471" s="384"/>
      <c r="H471" s="384"/>
      <c r="I471" s="384"/>
      <c r="J471" s="384"/>
      <c r="K471" s="384"/>
      <c r="L471" s="384"/>
      <c r="M471" s="384"/>
      <c r="N471" s="384"/>
      <c r="O471" s="384"/>
      <c r="P471" s="384"/>
      <c r="Q471" s="384"/>
      <c r="R471" s="384"/>
      <c r="S471" s="384"/>
      <c r="T471" s="384"/>
      <c r="U471" s="384"/>
      <c r="V471" s="384"/>
      <c r="W471" s="384"/>
      <c r="X471" s="384"/>
      <c r="Y471" s="384"/>
      <c r="Z471" s="384"/>
    </row>
    <row r="472" ht="22.5" customHeight="1">
      <c r="A472" s="385"/>
      <c r="B472" s="393"/>
      <c r="C472" s="393"/>
      <c r="D472" s="393"/>
      <c r="E472" s="393"/>
      <c r="F472" s="388">
        <f t="shared" si="1"/>
        <v>0</v>
      </c>
      <c r="G472" s="384"/>
      <c r="H472" s="384"/>
      <c r="I472" s="384"/>
      <c r="J472" s="384"/>
      <c r="K472" s="384"/>
      <c r="L472" s="384"/>
      <c r="M472" s="384"/>
      <c r="N472" s="384"/>
      <c r="O472" s="384"/>
      <c r="P472" s="384"/>
      <c r="Q472" s="384"/>
      <c r="R472" s="384"/>
      <c r="S472" s="384"/>
      <c r="T472" s="384"/>
      <c r="U472" s="384"/>
      <c r="V472" s="384"/>
      <c r="W472" s="384"/>
      <c r="X472" s="384"/>
      <c r="Y472" s="384"/>
      <c r="Z472" s="384"/>
    </row>
    <row r="473" ht="22.5" customHeight="1">
      <c r="A473" s="389"/>
      <c r="B473" s="394"/>
      <c r="C473" s="394"/>
      <c r="D473" s="394"/>
      <c r="E473" s="394"/>
      <c r="F473" s="392">
        <f t="shared" si="1"/>
        <v>0</v>
      </c>
      <c r="G473" s="384"/>
      <c r="H473" s="384"/>
      <c r="I473" s="384"/>
      <c r="J473" s="384"/>
      <c r="K473" s="384"/>
      <c r="L473" s="384"/>
      <c r="M473" s="384"/>
      <c r="N473" s="384"/>
      <c r="O473" s="384"/>
      <c r="P473" s="384"/>
      <c r="Q473" s="384"/>
      <c r="R473" s="384"/>
      <c r="S473" s="384"/>
      <c r="T473" s="384"/>
      <c r="U473" s="384"/>
      <c r="V473" s="384"/>
      <c r="W473" s="384"/>
      <c r="X473" s="384"/>
      <c r="Y473" s="384"/>
      <c r="Z473" s="384"/>
    </row>
    <row r="474" ht="22.5" customHeight="1">
      <c r="A474" s="385"/>
      <c r="B474" s="393"/>
      <c r="C474" s="393"/>
      <c r="D474" s="393"/>
      <c r="E474" s="393"/>
      <c r="F474" s="388">
        <f t="shared" si="1"/>
        <v>0</v>
      </c>
      <c r="G474" s="384"/>
      <c r="H474" s="384"/>
      <c r="I474" s="384"/>
      <c r="J474" s="384"/>
      <c r="K474" s="384"/>
      <c r="L474" s="384"/>
      <c r="M474" s="384"/>
      <c r="N474" s="384"/>
      <c r="O474" s="384"/>
      <c r="P474" s="384"/>
      <c r="Q474" s="384"/>
      <c r="R474" s="384"/>
      <c r="S474" s="384"/>
      <c r="T474" s="384"/>
      <c r="U474" s="384"/>
      <c r="V474" s="384"/>
      <c r="W474" s="384"/>
      <c r="X474" s="384"/>
      <c r="Y474" s="384"/>
      <c r="Z474" s="384"/>
    </row>
    <row r="475" ht="22.5" customHeight="1">
      <c r="A475" s="389"/>
      <c r="B475" s="394"/>
      <c r="C475" s="394"/>
      <c r="D475" s="394"/>
      <c r="E475" s="394"/>
      <c r="F475" s="392">
        <f t="shared" si="1"/>
        <v>0</v>
      </c>
      <c r="G475" s="384"/>
      <c r="H475" s="384"/>
      <c r="I475" s="384"/>
      <c r="J475" s="384"/>
      <c r="K475" s="384"/>
      <c r="L475" s="384"/>
      <c r="M475" s="384"/>
      <c r="N475" s="384"/>
      <c r="O475" s="384"/>
      <c r="P475" s="384"/>
      <c r="Q475" s="384"/>
      <c r="R475" s="384"/>
      <c r="S475" s="384"/>
      <c r="T475" s="384"/>
      <c r="U475" s="384"/>
      <c r="V475" s="384"/>
      <c r="W475" s="384"/>
      <c r="X475" s="384"/>
      <c r="Y475" s="384"/>
      <c r="Z475" s="384"/>
    </row>
    <row r="476" ht="22.5" customHeight="1">
      <c r="A476" s="385"/>
      <c r="B476" s="393"/>
      <c r="C476" s="393"/>
      <c r="D476" s="393"/>
      <c r="E476" s="393"/>
      <c r="F476" s="388">
        <f t="shared" si="1"/>
        <v>0</v>
      </c>
      <c r="G476" s="384"/>
      <c r="H476" s="384"/>
      <c r="I476" s="384"/>
      <c r="J476" s="384"/>
      <c r="K476" s="384"/>
      <c r="L476" s="384"/>
      <c r="M476" s="384"/>
      <c r="N476" s="384"/>
      <c r="O476" s="384"/>
      <c r="P476" s="384"/>
      <c r="Q476" s="384"/>
      <c r="R476" s="384"/>
      <c r="S476" s="384"/>
      <c r="T476" s="384"/>
      <c r="U476" s="384"/>
      <c r="V476" s="384"/>
      <c r="W476" s="384"/>
      <c r="X476" s="384"/>
      <c r="Y476" s="384"/>
      <c r="Z476" s="384"/>
    </row>
    <row r="477" ht="22.5" customHeight="1">
      <c r="A477" s="389"/>
      <c r="B477" s="394"/>
      <c r="C477" s="394"/>
      <c r="D477" s="394"/>
      <c r="E477" s="394"/>
      <c r="F477" s="392">
        <f t="shared" si="1"/>
        <v>0</v>
      </c>
      <c r="G477" s="384"/>
      <c r="H477" s="384"/>
      <c r="I477" s="384"/>
      <c r="J477" s="384"/>
      <c r="K477" s="384"/>
      <c r="L477" s="384"/>
      <c r="M477" s="384"/>
      <c r="N477" s="384"/>
      <c r="O477" s="384"/>
      <c r="P477" s="384"/>
      <c r="Q477" s="384"/>
      <c r="R477" s="384"/>
      <c r="S477" s="384"/>
      <c r="T477" s="384"/>
      <c r="U477" s="384"/>
      <c r="V477" s="384"/>
      <c r="W477" s="384"/>
      <c r="X477" s="384"/>
      <c r="Y477" s="384"/>
      <c r="Z477" s="384"/>
    </row>
    <row r="478" ht="22.5" customHeight="1">
      <c r="A478" s="385"/>
      <c r="B478" s="393"/>
      <c r="C478" s="393"/>
      <c r="D478" s="393"/>
      <c r="E478" s="393"/>
      <c r="F478" s="388">
        <f t="shared" si="1"/>
        <v>0</v>
      </c>
      <c r="G478" s="384"/>
      <c r="H478" s="384"/>
      <c r="I478" s="384"/>
      <c r="J478" s="384"/>
      <c r="K478" s="384"/>
      <c r="L478" s="384"/>
      <c r="M478" s="384"/>
      <c r="N478" s="384"/>
      <c r="O478" s="384"/>
      <c r="P478" s="384"/>
      <c r="Q478" s="384"/>
      <c r="R478" s="384"/>
      <c r="S478" s="384"/>
      <c r="T478" s="384"/>
      <c r="U478" s="384"/>
      <c r="V478" s="384"/>
      <c r="W478" s="384"/>
      <c r="X478" s="384"/>
      <c r="Y478" s="384"/>
      <c r="Z478" s="384"/>
    </row>
    <row r="479" ht="22.5" customHeight="1">
      <c r="A479" s="389"/>
      <c r="B479" s="394"/>
      <c r="C479" s="394"/>
      <c r="D479" s="394"/>
      <c r="E479" s="394"/>
      <c r="F479" s="392">
        <f t="shared" si="1"/>
        <v>0</v>
      </c>
      <c r="G479" s="384"/>
      <c r="H479" s="384"/>
      <c r="I479" s="384"/>
      <c r="J479" s="384"/>
      <c r="K479" s="384"/>
      <c r="L479" s="384"/>
      <c r="M479" s="384"/>
      <c r="N479" s="384"/>
      <c r="O479" s="384"/>
      <c r="P479" s="384"/>
      <c r="Q479" s="384"/>
      <c r="R479" s="384"/>
      <c r="S479" s="384"/>
      <c r="T479" s="384"/>
      <c r="U479" s="384"/>
      <c r="V479" s="384"/>
      <c r="W479" s="384"/>
      <c r="X479" s="384"/>
      <c r="Y479" s="384"/>
      <c r="Z479" s="384"/>
    </row>
    <row r="480" ht="22.5" customHeight="1">
      <c r="A480" s="385"/>
      <c r="B480" s="393"/>
      <c r="C480" s="393"/>
      <c r="D480" s="393"/>
      <c r="E480" s="393"/>
      <c r="F480" s="388">
        <f t="shared" si="1"/>
        <v>0</v>
      </c>
      <c r="G480" s="384"/>
      <c r="H480" s="384"/>
      <c r="I480" s="384"/>
      <c r="J480" s="384"/>
      <c r="K480" s="384"/>
      <c r="L480" s="384"/>
      <c r="M480" s="384"/>
      <c r="N480" s="384"/>
      <c r="O480" s="384"/>
      <c r="P480" s="384"/>
      <c r="Q480" s="384"/>
      <c r="R480" s="384"/>
      <c r="S480" s="384"/>
      <c r="T480" s="384"/>
      <c r="U480" s="384"/>
      <c r="V480" s="384"/>
      <c r="W480" s="384"/>
      <c r="X480" s="384"/>
      <c r="Y480" s="384"/>
      <c r="Z480" s="384"/>
    </row>
    <row r="481" ht="22.5" customHeight="1">
      <c r="A481" s="389"/>
      <c r="B481" s="394"/>
      <c r="C481" s="394"/>
      <c r="D481" s="394"/>
      <c r="E481" s="394"/>
      <c r="F481" s="392">
        <f t="shared" si="1"/>
        <v>0</v>
      </c>
      <c r="G481" s="384"/>
      <c r="H481" s="384"/>
      <c r="I481" s="384"/>
      <c r="J481" s="384"/>
      <c r="K481" s="384"/>
      <c r="L481" s="384"/>
      <c r="M481" s="384"/>
      <c r="N481" s="384"/>
      <c r="O481" s="384"/>
      <c r="P481" s="384"/>
      <c r="Q481" s="384"/>
      <c r="R481" s="384"/>
      <c r="S481" s="384"/>
      <c r="T481" s="384"/>
      <c r="U481" s="384"/>
      <c r="V481" s="384"/>
      <c r="W481" s="384"/>
      <c r="X481" s="384"/>
      <c r="Y481" s="384"/>
      <c r="Z481" s="384"/>
    </row>
    <row r="482" ht="22.5" customHeight="1">
      <c r="A482" s="385"/>
      <c r="B482" s="393"/>
      <c r="C482" s="393"/>
      <c r="D482" s="393"/>
      <c r="E482" s="393"/>
      <c r="F482" s="388">
        <f t="shared" si="1"/>
        <v>0</v>
      </c>
      <c r="G482" s="384"/>
      <c r="H482" s="384"/>
      <c r="I482" s="384"/>
      <c r="J482" s="384"/>
      <c r="K482" s="384"/>
      <c r="L482" s="384"/>
      <c r="M482" s="384"/>
      <c r="N482" s="384"/>
      <c r="O482" s="384"/>
      <c r="P482" s="384"/>
      <c r="Q482" s="384"/>
      <c r="R482" s="384"/>
      <c r="S482" s="384"/>
      <c r="T482" s="384"/>
      <c r="U482" s="384"/>
      <c r="V482" s="384"/>
      <c r="W482" s="384"/>
      <c r="X482" s="384"/>
      <c r="Y482" s="384"/>
      <c r="Z482" s="384"/>
    </row>
    <row r="483" ht="22.5" customHeight="1">
      <c r="A483" s="389"/>
      <c r="B483" s="394"/>
      <c r="C483" s="394"/>
      <c r="D483" s="394"/>
      <c r="E483" s="394"/>
      <c r="F483" s="392">
        <f t="shared" si="1"/>
        <v>0</v>
      </c>
      <c r="G483" s="384"/>
      <c r="H483" s="384"/>
      <c r="I483" s="384"/>
      <c r="J483" s="384"/>
      <c r="K483" s="384"/>
      <c r="L483" s="384"/>
      <c r="M483" s="384"/>
      <c r="N483" s="384"/>
      <c r="O483" s="384"/>
      <c r="P483" s="384"/>
      <c r="Q483" s="384"/>
      <c r="R483" s="384"/>
      <c r="S483" s="384"/>
      <c r="T483" s="384"/>
      <c r="U483" s="384"/>
      <c r="V483" s="384"/>
      <c r="W483" s="384"/>
      <c r="X483" s="384"/>
      <c r="Y483" s="384"/>
      <c r="Z483" s="384"/>
    </row>
    <row r="484" ht="22.5" customHeight="1">
      <c r="A484" s="385"/>
      <c r="B484" s="393"/>
      <c r="C484" s="393"/>
      <c r="D484" s="393"/>
      <c r="E484" s="393"/>
      <c r="F484" s="388">
        <f t="shared" si="1"/>
        <v>0</v>
      </c>
      <c r="G484" s="384"/>
      <c r="H484" s="384"/>
      <c r="I484" s="384"/>
      <c r="J484" s="384"/>
      <c r="K484" s="384"/>
      <c r="L484" s="384"/>
      <c r="M484" s="384"/>
      <c r="N484" s="384"/>
      <c r="O484" s="384"/>
      <c r="P484" s="384"/>
      <c r="Q484" s="384"/>
      <c r="R484" s="384"/>
      <c r="S484" s="384"/>
      <c r="T484" s="384"/>
      <c r="U484" s="384"/>
      <c r="V484" s="384"/>
      <c r="W484" s="384"/>
      <c r="X484" s="384"/>
      <c r="Y484" s="384"/>
      <c r="Z484" s="384"/>
    </row>
    <row r="485" ht="22.5" customHeight="1">
      <c r="A485" s="389"/>
      <c r="B485" s="394"/>
      <c r="C485" s="394"/>
      <c r="D485" s="394"/>
      <c r="E485" s="394"/>
      <c r="F485" s="392">
        <f t="shared" si="1"/>
        <v>0</v>
      </c>
      <c r="G485" s="384"/>
      <c r="H485" s="384"/>
      <c r="I485" s="384"/>
      <c r="J485" s="384"/>
      <c r="K485" s="384"/>
      <c r="L485" s="384"/>
      <c r="M485" s="384"/>
      <c r="N485" s="384"/>
      <c r="O485" s="384"/>
      <c r="P485" s="384"/>
      <c r="Q485" s="384"/>
      <c r="R485" s="384"/>
      <c r="S485" s="384"/>
      <c r="T485" s="384"/>
      <c r="U485" s="384"/>
      <c r="V485" s="384"/>
      <c r="W485" s="384"/>
      <c r="X485" s="384"/>
      <c r="Y485" s="384"/>
      <c r="Z485" s="384"/>
    </row>
    <row r="486" ht="22.5" customHeight="1">
      <c r="A486" s="385"/>
      <c r="B486" s="393"/>
      <c r="C486" s="393"/>
      <c r="D486" s="393"/>
      <c r="E486" s="393"/>
      <c r="F486" s="388">
        <f t="shared" si="1"/>
        <v>0</v>
      </c>
      <c r="G486" s="384"/>
      <c r="H486" s="384"/>
      <c r="I486" s="384"/>
      <c r="J486" s="384"/>
      <c r="K486" s="384"/>
      <c r="L486" s="384"/>
      <c r="M486" s="384"/>
      <c r="N486" s="384"/>
      <c r="O486" s="384"/>
      <c r="P486" s="384"/>
      <c r="Q486" s="384"/>
      <c r="R486" s="384"/>
      <c r="S486" s="384"/>
      <c r="T486" s="384"/>
      <c r="U486" s="384"/>
      <c r="V486" s="384"/>
      <c r="W486" s="384"/>
      <c r="X486" s="384"/>
      <c r="Y486" s="384"/>
      <c r="Z486" s="384"/>
    </row>
    <row r="487" ht="22.5" customHeight="1">
      <c r="A487" s="389"/>
      <c r="B487" s="394"/>
      <c r="C487" s="394"/>
      <c r="D487" s="394"/>
      <c r="E487" s="394"/>
      <c r="F487" s="392">
        <f t="shared" si="1"/>
        <v>0</v>
      </c>
      <c r="G487" s="384"/>
      <c r="H487" s="384"/>
      <c r="I487" s="384"/>
      <c r="J487" s="384"/>
      <c r="K487" s="384"/>
      <c r="L487" s="384"/>
      <c r="M487" s="384"/>
      <c r="N487" s="384"/>
      <c r="O487" s="384"/>
      <c r="P487" s="384"/>
      <c r="Q487" s="384"/>
      <c r="R487" s="384"/>
      <c r="S487" s="384"/>
      <c r="T487" s="384"/>
      <c r="U487" s="384"/>
      <c r="V487" s="384"/>
      <c r="W487" s="384"/>
      <c r="X487" s="384"/>
      <c r="Y487" s="384"/>
      <c r="Z487" s="384"/>
    </row>
    <row r="488" ht="22.5" customHeight="1">
      <c r="A488" s="385"/>
      <c r="B488" s="393"/>
      <c r="C488" s="393"/>
      <c r="D488" s="393"/>
      <c r="E488" s="393"/>
      <c r="F488" s="388">
        <f t="shared" si="1"/>
        <v>0</v>
      </c>
      <c r="G488" s="384"/>
      <c r="H488" s="384"/>
      <c r="I488" s="384"/>
      <c r="J488" s="384"/>
      <c r="K488" s="384"/>
      <c r="L488" s="384"/>
      <c r="M488" s="384"/>
      <c r="N488" s="384"/>
      <c r="O488" s="384"/>
      <c r="P488" s="384"/>
      <c r="Q488" s="384"/>
      <c r="R488" s="384"/>
      <c r="S488" s="384"/>
      <c r="T488" s="384"/>
      <c r="U488" s="384"/>
      <c r="V488" s="384"/>
      <c r="W488" s="384"/>
      <c r="X488" s="384"/>
      <c r="Y488" s="384"/>
      <c r="Z488" s="384"/>
    </row>
    <row r="489" ht="22.5" customHeight="1">
      <c r="A489" s="389"/>
      <c r="B489" s="394"/>
      <c r="C489" s="394"/>
      <c r="D489" s="394"/>
      <c r="E489" s="394"/>
      <c r="F489" s="392">
        <f t="shared" si="1"/>
        <v>0</v>
      </c>
      <c r="G489" s="384"/>
      <c r="H489" s="384"/>
      <c r="I489" s="384"/>
      <c r="J489" s="384"/>
      <c r="K489" s="384"/>
      <c r="L489" s="384"/>
      <c r="M489" s="384"/>
      <c r="N489" s="384"/>
      <c r="O489" s="384"/>
      <c r="P489" s="384"/>
      <c r="Q489" s="384"/>
      <c r="R489" s="384"/>
      <c r="S489" s="384"/>
      <c r="T489" s="384"/>
      <c r="U489" s="384"/>
      <c r="V489" s="384"/>
      <c r="W489" s="384"/>
      <c r="X489" s="384"/>
      <c r="Y489" s="384"/>
      <c r="Z489" s="384"/>
    </row>
    <row r="490" ht="22.5" customHeight="1">
      <c r="A490" s="385"/>
      <c r="B490" s="393"/>
      <c r="C490" s="393"/>
      <c r="D490" s="393"/>
      <c r="E490" s="393"/>
      <c r="F490" s="388">
        <f t="shared" si="1"/>
        <v>0</v>
      </c>
      <c r="G490" s="384"/>
      <c r="H490" s="384"/>
      <c r="I490" s="384"/>
      <c r="J490" s="384"/>
      <c r="K490" s="384"/>
      <c r="L490" s="384"/>
      <c r="M490" s="384"/>
      <c r="N490" s="384"/>
      <c r="O490" s="384"/>
      <c r="P490" s="384"/>
      <c r="Q490" s="384"/>
      <c r="R490" s="384"/>
      <c r="S490" s="384"/>
      <c r="T490" s="384"/>
      <c r="U490" s="384"/>
      <c r="V490" s="384"/>
      <c r="W490" s="384"/>
      <c r="X490" s="384"/>
      <c r="Y490" s="384"/>
      <c r="Z490" s="384"/>
    </row>
    <row r="491" ht="22.5" customHeight="1">
      <c r="A491" s="389"/>
      <c r="B491" s="394"/>
      <c r="C491" s="394"/>
      <c r="D491" s="394"/>
      <c r="E491" s="394"/>
      <c r="F491" s="392">
        <f t="shared" si="1"/>
        <v>0</v>
      </c>
      <c r="G491" s="384"/>
      <c r="H491" s="384"/>
      <c r="I491" s="384"/>
      <c r="J491" s="384"/>
      <c r="K491" s="384"/>
      <c r="L491" s="384"/>
      <c r="M491" s="384"/>
      <c r="N491" s="384"/>
      <c r="O491" s="384"/>
      <c r="P491" s="384"/>
      <c r="Q491" s="384"/>
      <c r="R491" s="384"/>
      <c r="S491" s="384"/>
      <c r="T491" s="384"/>
      <c r="U491" s="384"/>
      <c r="V491" s="384"/>
      <c r="W491" s="384"/>
      <c r="X491" s="384"/>
      <c r="Y491" s="384"/>
      <c r="Z491" s="384"/>
    </row>
    <row r="492" ht="22.5" customHeight="1">
      <c r="A492" s="385"/>
      <c r="B492" s="393"/>
      <c r="C492" s="393"/>
      <c r="D492" s="393"/>
      <c r="E492" s="393"/>
      <c r="F492" s="388">
        <f t="shared" si="1"/>
        <v>0</v>
      </c>
      <c r="G492" s="384"/>
      <c r="H492" s="384"/>
      <c r="I492" s="384"/>
      <c r="J492" s="384"/>
      <c r="K492" s="384"/>
      <c r="L492" s="384"/>
      <c r="M492" s="384"/>
      <c r="N492" s="384"/>
      <c r="O492" s="384"/>
      <c r="P492" s="384"/>
      <c r="Q492" s="384"/>
      <c r="R492" s="384"/>
      <c r="S492" s="384"/>
      <c r="T492" s="384"/>
      <c r="U492" s="384"/>
      <c r="V492" s="384"/>
      <c r="W492" s="384"/>
      <c r="X492" s="384"/>
      <c r="Y492" s="384"/>
      <c r="Z492" s="384"/>
    </row>
    <row r="493" ht="22.5" customHeight="1">
      <c r="A493" s="389"/>
      <c r="B493" s="394"/>
      <c r="C493" s="394"/>
      <c r="D493" s="394"/>
      <c r="E493" s="394"/>
      <c r="F493" s="392">
        <f t="shared" si="1"/>
        <v>0</v>
      </c>
      <c r="G493" s="384"/>
      <c r="H493" s="384"/>
      <c r="I493" s="384"/>
      <c r="J493" s="384"/>
      <c r="K493" s="384"/>
      <c r="L493" s="384"/>
      <c r="M493" s="384"/>
      <c r="N493" s="384"/>
      <c r="O493" s="384"/>
      <c r="P493" s="384"/>
      <c r="Q493" s="384"/>
      <c r="R493" s="384"/>
      <c r="S493" s="384"/>
      <c r="T493" s="384"/>
      <c r="U493" s="384"/>
      <c r="V493" s="384"/>
      <c r="W493" s="384"/>
      <c r="X493" s="384"/>
      <c r="Y493" s="384"/>
      <c r="Z493" s="384"/>
    </row>
    <row r="494" ht="22.5" customHeight="1">
      <c r="A494" s="385"/>
      <c r="B494" s="393"/>
      <c r="C494" s="393"/>
      <c r="D494" s="393"/>
      <c r="E494" s="393"/>
      <c r="F494" s="388">
        <f t="shared" si="1"/>
        <v>0</v>
      </c>
      <c r="G494" s="384"/>
      <c r="H494" s="384"/>
      <c r="I494" s="384"/>
      <c r="J494" s="384"/>
      <c r="K494" s="384"/>
      <c r="L494" s="384"/>
      <c r="M494" s="384"/>
      <c r="N494" s="384"/>
      <c r="O494" s="384"/>
      <c r="P494" s="384"/>
      <c r="Q494" s="384"/>
      <c r="R494" s="384"/>
      <c r="S494" s="384"/>
      <c r="T494" s="384"/>
      <c r="U494" s="384"/>
      <c r="V494" s="384"/>
      <c r="W494" s="384"/>
      <c r="X494" s="384"/>
      <c r="Y494" s="384"/>
      <c r="Z494" s="384"/>
    </row>
    <row r="495" ht="22.5" customHeight="1">
      <c r="A495" s="389"/>
      <c r="B495" s="394"/>
      <c r="C495" s="394"/>
      <c r="D495" s="394"/>
      <c r="E495" s="394"/>
      <c r="F495" s="392">
        <f t="shared" si="1"/>
        <v>0</v>
      </c>
      <c r="G495" s="384"/>
      <c r="H495" s="384"/>
      <c r="I495" s="384"/>
      <c r="J495" s="384"/>
      <c r="K495" s="384"/>
      <c r="L495" s="384"/>
      <c r="M495" s="384"/>
      <c r="N495" s="384"/>
      <c r="O495" s="384"/>
      <c r="P495" s="384"/>
      <c r="Q495" s="384"/>
      <c r="R495" s="384"/>
      <c r="S495" s="384"/>
      <c r="T495" s="384"/>
      <c r="U495" s="384"/>
      <c r="V495" s="384"/>
      <c r="W495" s="384"/>
      <c r="X495" s="384"/>
      <c r="Y495" s="384"/>
      <c r="Z495" s="384"/>
    </row>
    <row r="496" ht="22.5" customHeight="1">
      <c r="A496" s="385"/>
      <c r="B496" s="393"/>
      <c r="C496" s="393"/>
      <c r="D496" s="393"/>
      <c r="E496" s="393"/>
      <c r="F496" s="388">
        <f t="shared" si="1"/>
        <v>0</v>
      </c>
      <c r="G496" s="384"/>
      <c r="H496" s="384"/>
      <c r="I496" s="384"/>
      <c r="J496" s="384"/>
      <c r="K496" s="384"/>
      <c r="L496" s="384"/>
      <c r="M496" s="384"/>
      <c r="N496" s="384"/>
      <c r="O496" s="384"/>
      <c r="P496" s="384"/>
      <c r="Q496" s="384"/>
      <c r="R496" s="384"/>
      <c r="S496" s="384"/>
      <c r="T496" s="384"/>
      <c r="U496" s="384"/>
      <c r="V496" s="384"/>
      <c r="W496" s="384"/>
      <c r="X496" s="384"/>
      <c r="Y496" s="384"/>
      <c r="Z496" s="384"/>
    </row>
    <row r="497" ht="22.5" customHeight="1">
      <c r="A497" s="389"/>
      <c r="B497" s="394"/>
      <c r="C497" s="394"/>
      <c r="D497" s="394"/>
      <c r="E497" s="394"/>
      <c r="F497" s="392">
        <f t="shared" si="1"/>
        <v>0</v>
      </c>
      <c r="G497" s="384"/>
      <c r="H497" s="384"/>
      <c r="I497" s="384"/>
      <c r="J497" s="384"/>
      <c r="K497" s="384"/>
      <c r="L497" s="384"/>
      <c r="M497" s="384"/>
      <c r="N497" s="384"/>
      <c r="O497" s="384"/>
      <c r="P497" s="384"/>
      <c r="Q497" s="384"/>
      <c r="R497" s="384"/>
      <c r="S497" s="384"/>
      <c r="T497" s="384"/>
      <c r="U497" s="384"/>
      <c r="V497" s="384"/>
      <c r="W497" s="384"/>
      <c r="X497" s="384"/>
      <c r="Y497" s="384"/>
      <c r="Z497" s="384"/>
    </row>
    <row r="498" ht="22.5" customHeight="1">
      <c r="A498" s="385"/>
      <c r="B498" s="393"/>
      <c r="C498" s="393"/>
      <c r="D498" s="393"/>
      <c r="E498" s="393"/>
      <c r="F498" s="388">
        <f t="shared" si="1"/>
        <v>0</v>
      </c>
      <c r="G498" s="384"/>
      <c r="H498" s="384"/>
      <c r="I498" s="384"/>
      <c r="J498" s="384"/>
      <c r="K498" s="384"/>
      <c r="L498" s="384"/>
      <c r="M498" s="384"/>
      <c r="N498" s="384"/>
      <c r="O498" s="384"/>
      <c r="P498" s="384"/>
      <c r="Q498" s="384"/>
      <c r="R498" s="384"/>
      <c r="S498" s="384"/>
      <c r="T498" s="384"/>
      <c r="U498" s="384"/>
      <c r="V498" s="384"/>
      <c r="W498" s="384"/>
      <c r="X498" s="384"/>
      <c r="Y498" s="384"/>
      <c r="Z498" s="384"/>
    </row>
    <row r="499" ht="22.5" customHeight="1">
      <c r="A499" s="389"/>
      <c r="B499" s="394"/>
      <c r="C499" s="394"/>
      <c r="D499" s="394"/>
      <c r="E499" s="394"/>
      <c r="F499" s="392">
        <f t="shared" si="1"/>
        <v>0</v>
      </c>
      <c r="G499" s="384"/>
      <c r="H499" s="384"/>
      <c r="I499" s="384"/>
      <c r="J499" s="384"/>
      <c r="K499" s="384"/>
      <c r="L499" s="384"/>
      <c r="M499" s="384"/>
      <c r="N499" s="384"/>
      <c r="O499" s="384"/>
      <c r="P499" s="384"/>
      <c r="Q499" s="384"/>
      <c r="R499" s="384"/>
      <c r="S499" s="384"/>
      <c r="T499" s="384"/>
      <c r="U499" s="384"/>
      <c r="V499" s="384"/>
      <c r="W499" s="384"/>
      <c r="X499" s="384"/>
      <c r="Y499" s="384"/>
      <c r="Z499" s="384"/>
    </row>
    <row r="500" ht="22.5" customHeight="1">
      <c r="A500" s="385"/>
      <c r="B500" s="393"/>
      <c r="C500" s="393"/>
      <c r="D500" s="393"/>
      <c r="E500" s="393"/>
      <c r="F500" s="388">
        <f t="shared" si="1"/>
        <v>0</v>
      </c>
      <c r="G500" s="384"/>
      <c r="H500" s="384"/>
      <c r="I500" s="384"/>
      <c r="J500" s="384"/>
      <c r="K500" s="384"/>
      <c r="L500" s="384"/>
      <c r="M500" s="384"/>
      <c r="N500" s="384"/>
      <c r="O500" s="384"/>
      <c r="P500" s="384"/>
      <c r="Q500" s="384"/>
      <c r="R500" s="384"/>
      <c r="S500" s="384"/>
      <c r="T500" s="384"/>
      <c r="U500" s="384"/>
      <c r="V500" s="384"/>
      <c r="W500" s="384"/>
      <c r="X500" s="384"/>
      <c r="Y500" s="384"/>
      <c r="Z500" s="384"/>
    </row>
    <row r="501" ht="22.5" customHeight="1">
      <c r="A501" s="389"/>
      <c r="B501" s="394"/>
      <c r="C501" s="394"/>
      <c r="D501" s="394"/>
      <c r="E501" s="394"/>
      <c r="F501" s="392">
        <f t="shared" si="1"/>
        <v>0</v>
      </c>
      <c r="G501" s="384"/>
      <c r="H501" s="384"/>
      <c r="I501" s="384"/>
      <c r="J501" s="384"/>
      <c r="K501" s="384"/>
      <c r="L501" s="384"/>
      <c r="M501" s="384"/>
      <c r="N501" s="384"/>
      <c r="O501" s="384"/>
      <c r="P501" s="384"/>
      <c r="Q501" s="384"/>
      <c r="R501" s="384"/>
      <c r="S501" s="384"/>
      <c r="T501" s="384"/>
      <c r="U501" s="384"/>
      <c r="V501" s="384"/>
      <c r="W501" s="384"/>
      <c r="X501" s="384"/>
      <c r="Y501" s="384"/>
      <c r="Z501" s="384"/>
    </row>
    <row r="502" ht="22.5" customHeight="1">
      <c r="A502" s="385"/>
      <c r="B502" s="393"/>
      <c r="C502" s="393"/>
      <c r="D502" s="393"/>
      <c r="E502" s="393"/>
      <c r="F502" s="388">
        <f t="shared" si="1"/>
        <v>0</v>
      </c>
      <c r="G502" s="384"/>
      <c r="H502" s="384"/>
      <c r="I502" s="384"/>
      <c r="J502" s="384"/>
      <c r="K502" s="384"/>
      <c r="L502" s="384"/>
      <c r="M502" s="384"/>
      <c r="N502" s="384"/>
      <c r="O502" s="384"/>
      <c r="P502" s="384"/>
      <c r="Q502" s="384"/>
      <c r="R502" s="384"/>
      <c r="S502" s="384"/>
      <c r="T502" s="384"/>
      <c r="U502" s="384"/>
      <c r="V502" s="384"/>
      <c r="W502" s="384"/>
      <c r="X502" s="384"/>
      <c r="Y502" s="384"/>
      <c r="Z502" s="384"/>
    </row>
    <row r="503" ht="22.5" customHeight="1">
      <c r="A503" s="389"/>
      <c r="B503" s="394"/>
      <c r="C503" s="394"/>
      <c r="D503" s="394"/>
      <c r="E503" s="394"/>
      <c r="F503" s="392">
        <f t="shared" si="1"/>
        <v>0</v>
      </c>
      <c r="G503" s="384"/>
      <c r="H503" s="384"/>
      <c r="I503" s="384"/>
      <c r="J503" s="384"/>
      <c r="K503" s="384"/>
      <c r="L503" s="384"/>
      <c r="M503" s="384"/>
      <c r="N503" s="384"/>
      <c r="O503" s="384"/>
      <c r="P503" s="384"/>
      <c r="Q503" s="384"/>
      <c r="R503" s="384"/>
      <c r="S503" s="384"/>
      <c r="T503" s="384"/>
      <c r="U503" s="384"/>
      <c r="V503" s="384"/>
      <c r="W503" s="384"/>
      <c r="X503" s="384"/>
      <c r="Y503" s="384"/>
      <c r="Z503" s="384"/>
    </row>
    <row r="504" ht="22.5" customHeight="1">
      <c r="A504" s="385"/>
      <c r="B504" s="393"/>
      <c r="C504" s="393"/>
      <c r="D504" s="393"/>
      <c r="E504" s="393"/>
      <c r="F504" s="388">
        <f t="shared" si="1"/>
        <v>0</v>
      </c>
      <c r="G504" s="384"/>
      <c r="H504" s="384"/>
      <c r="I504" s="384"/>
      <c r="J504" s="384"/>
      <c r="K504" s="384"/>
      <c r="L504" s="384"/>
      <c r="M504" s="384"/>
      <c r="N504" s="384"/>
      <c r="O504" s="384"/>
      <c r="P504" s="384"/>
      <c r="Q504" s="384"/>
      <c r="R504" s="384"/>
      <c r="S504" s="384"/>
      <c r="T504" s="384"/>
      <c r="U504" s="384"/>
      <c r="V504" s="384"/>
      <c r="W504" s="384"/>
      <c r="X504" s="384"/>
      <c r="Y504" s="384"/>
      <c r="Z504" s="384"/>
    </row>
    <row r="505" ht="22.5" customHeight="1">
      <c r="A505" s="389"/>
      <c r="B505" s="394"/>
      <c r="C505" s="394"/>
      <c r="D505" s="394"/>
      <c r="E505" s="394"/>
      <c r="F505" s="392">
        <f t="shared" si="1"/>
        <v>0</v>
      </c>
      <c r="G505" s="384"/>
      <c r="H505" s="384"/>
      <c r="I505" s="384"/>
      <c r="J505" s="384"/>
      <c r="K505" s="384"/>
      <c r="L505" s="384"/>
      <c r="M505" s="384"/>
      <c r="N505" s="384"/>
      <c r="O505" s="384"/>
      <c r="P505" s="384"/>
      <c r="Q505" s="384"/>
      <c r="R505" s="384"/>
      <c r="S505" s="384"/>
      <c r="T505" s="384"/>
      <c r="U505" s="384"/>
      <c r="V505" s="384"/>
      <c r="W505" s="384"/>
      <c r="X505" s="384"/>
      <c r="Y505" s="384"/>
      <c r="Z505" s="384"/>
    </row>
    <row r="506" ht="22.5" customHeight="1">
      <c r="A506" s="385"/>
      <c r="B506" s="393"/>
      <c r="C506" s="393"/>
      <c r="D506" s="393"/>
      <c r="E506" s="393"/>
      <c r="F506" s="388">
        <f t="shared" si="1"/>
        <v>0</v>
      </c>
      <c r="G506" s="384"/>
      <c r="H506" s="384"/>
      <c r="I506" s="384"/>
      <c r="J506" s="384"/>
      <c r="K506" s="384"/>
      <c r="L506" s="384"/>
      <c r="M506" s="384"/>
      <c r="N506" s="384"/>
      <c r="O506" s="384"/>
      <c r="P506" s="384"/>
      <c r="Q506" s="384"/>
      <c r="R506" s="384"/>
      <c r="S506" s="384"/>
      <c r="T506" s="384"/>
      <c r="U506" s="384"/>
      <c r="V506" s="384"/>
      <c r="W506" s="384"/>
      <c r="X506" s="384"/>
      <c r="Y506" s="384"/>
      <c r="Z506" s="384"/>
    </row>
    <row r="507" ht="22.5" customHeight="1">
      <c r="A507" s="389"/>
      <c r="B507" s="394"/>
      <c r="C507" s="394"/>
      <c r="D507" s="394"/>
      <c r="E507" s="394"/>
      <c r="F507" s="392">
        <f t="shared" si="1"/>
        <v>0</v>
      </c>
      <c r="G507" s="384"/>
      <c r="H507" s="384"/>
      <c r="I507" s="384"/>
      <c r="J507" s="384"/>
      <c r="K507" s="384"/>
      <c r="L507" s="384"/>
      <c r="M507" s="384"/>
      <c r="N507" s="384"/>
      <c r="O507" s="384"/>
      <c r="P507" s="384"/>
      <c r="Q507" s="384"/>
      <c r="R507" s="384"/>
      <c r="S507" s="384"/>
      <c r="T507" s="384"/>
      <c r="U507" s="384"/>
      <c r="V507" s="384"/>
      <c r="W507" s="384"/>
      <c r="X507" s="384"/>
      <c r="Y507" s="384"/>
      <c r="Z507" s="384"/>
    </row>
    <row r="508" ht="22.5" customHeight="1">
      <c r="A508" s="385"/>
      <c r="B508" s="393"/>
      <c r="C508" s="393"/>
      <c r="D508" s="393"/>
      <c r="E508" s="393"/>
      <c r="F508" s="388">
        <f t="shared" si="1"/>
        <v>0</v>
      </c>
      <c r="G508" s="384"/>
      <c r="H508" s="384"/>
      <c r="I508" s="384"/>
      <c r="J508" s="384"/>
      <c r="K508" s="384"/>
      <c r="L508" s="384"/>
      <c r="M508" s="384"/>
      <c r="N508" s="384"/>
      <c r="O508" s="384"/>
      <c r="P508" s="384"/>
      <c r="Q508" s="384"/>
      <c r="R508" s="384"/>
      <c r="S508" s="384"/>
      <c r="T508" s="384"/>
      <c r="U508" s="384"/>
      <c r="V508" s="384"/>
      <c r="W508" s="384"/>
      <c r="X508" s="384"/>
      <c r="Y508" s="384"/>
      <c r="Z508" s="384"/>
    </row>
    <row r="509" ht="22.5" customHeight="1">
      <c r="A509" s="389"/>
      <c r="B509" s="394"/>
      <c r="C509" s="394"/>
      <c r="D509" s="394"/>
      <c r="E509" s="394"/>
      <c r="F509" s="392">
        <f t="shared" si="1"/>
        <v>0</v>
      </c>
      <c r="G509" s="384"/>
      <c r="H509" s="384"/>
      <c r="I509" s="384"/>
      <c r="J509" s="384"/>
      <c r="K509" s="384"/>
      <c r="L509" s="384"/>
      <c r="M509" s="384"/>
      <c r="N509" s="384"/>
      <c r="O509" s="384"/>
      <c r="P509" s="384"/>
      <c r="Q509" s="384"/>
      <c r="R509" s="384"/>
      <c r="S509" s="384"/>
      <c r="T509" s="384"/>
      <c r="U509" s="384"/>
      <c r="V509" s="384"/>
      <c r="W509" s="384"/>
      <c r="X509" s="384"/>
      <c r="Y509" s="384"/>
      <c r="Z509" s="384"/>
    </row>
    <row r="510" ht="22.5" customHeight="1">
      <c r="A510" s="385"/>
      <c r="B510" s="393"/>
      <c r="C510" s="393"/>
      <c r="D510" s="393"/>
      <c r="E510" s="393"/>
      <c r="F510" s="388">
        <f t="shared" si="1"/>
        <v>0</v>
      </c>
      <c r="G510" s="384"/>
      <c r="H510" s="384"/>
      <c r="I510" s="384"/>
      <c r="J510" s="384"/>
      <c r="K510" s="384"/>
      <c r="L510" s="384"/>
      <c r="M510" s="384"/>
      <c r="N510" s="384"/>
      <c r="O510" s="384"/>
      <c r="P510" s="384"/>
      <c r="Q510" s="384"/>
      <c r="R510" s="384"/>
      <c r="S510" s="384"/>
      <c r="T510" s="384"/>
      <c r="U510" s="384"/>
      <c r="V510" s="384"/>
      <c r="W510" s="384"/>
      <c r="X510" s="384"/>
      <c r="Y510" s="384"/>
      <c r="Z510" s="384"/>
    </row>
    <row r="511" ht="22.5" customHeight="1">
      <c r="A511" s="389"/>
      <c r="B511" s="394"/>
      <c r="C511" s="394"/>
      <c r="D511" s="394"/>
      <c r="E511" s="394"/>
      <c r="F511" s="392">
        <f t="shared" si="1"/>
        <v>0</v>
      </c>
      <c r="G511" s="384"/>
      <c r="H511" s="384"/>
      <c r="I511" s="384"/>
      <c r="J511" s="384"/>
      <c r="K511" s="384"/>
      <c r="L511" s="384"/>
      <c r="M511" s="384"/>
      <c r="N511" s="384"/>
      <c r="O511" s="384"/>
      <c r="P511" s="384"/>
      <c r="Q511" s="384"/>
      <c r="R511" s="384"/>
      <c r="S511" s="384"/>
      <c r="T511" s="384"/>
      <c r="U511" s="384"/>
      <c r="V511" s="384"/>
      <c r="W511" s="384"/>
      <c r="X511" s="384"/>
      <c r="Y511" s="384"/>
      <c r="Z511" s="384"/>
    </row>
    <row r="512" ht="22.5" customHeight="1">
      <c r="A512" s="385"/>
      <c r="B512" s="393"/>
      <c r="C512" s="393"/>
      <c r="D512" s="393"/>
      <c r="E512" s="393"/>
      <c r="F512" s="388">
        <f t="shared" si="1"/>
        <v>0</v>
      </c>
      <c r="G512" s="384"/>
      <c r="H512" s="384"/>
      <c r="I512" s="384"/>
      <c r="J512" s="384"/>
      <c r="K512" s="384"/>
      <c r="L512" s="384"/>
      <c r="M512" s="384"/>
      <c r="N512" s="384"/>
      <c r="O512" s="384"/>
      <c r="P512" s="384"/>
      <c r="Q512" s="384"/>
      <c r="R512" s="384"/>
      <c r="S512" s="384"/>
      <c r="T512" s="384"/>
      <c r="U512" s="384"/>
      <c r="V512" s="384"/>
      <c r="W512" s="384"/>
      <c r="X512" s="384"/>
      <c r="Y512" s="384"/>
      <c r="Z512" s="384"/>
    </row>
    <row r="513" ht="22.5" customHeight="1">
      <c r="A513" s="389"/>
      <c r="B513" s="394"/>
      <c r="C513" s="394"/>
      <c r="D513" s="394"/>
      <c r="E513" s="394"/>
      <c r="F513" s="392">
        <f t="shared" si="1"/>
        <v>0</v>
      </c>
      <c r="G513" s="384"/>
      <c r="H513" s="384"/>
      <c r="I513" s="384"/>
      <c r="J513" s="384"/>
      <c r="K513" s="384"/>
      <c r="L513" s="384"/>
      <c r="M513" s="384"/>
      <c r="N513" s="384"/>
      <c r="O513" s="384"/>
      <c r="P513" s="384"/>
      <c r="Q513" s="384"/>
      <c r="R513" s="384"/>
      <c r="S513" s="384"/>
      <c r="T513" s="384"/>
      <c r="U513" s="384"/>
      <c r="V513" s="384"/>
      <c r="W513" s="384"/>
      <c r="X513" s="384"/>
      <c r="Y513" s="384"/>
      <c r="Z513" s="384"/>
    </row>
    <row r="514" ht="22.5" customHeight="1">
      <c r="A514" s="385"/>
      <c r="B514" s="393"/>
      <c r="C514" s="393"/>
      <c r="D514" s="393"/>
      <c r="E514" s="393"/>
      <c r="F514" s="388">
        <f t="shared" si="1"/>
        <v>0</v>
      </c>
      <c r="G514" s="384"/>
      <c r="H514" s="384"/>
      <c r="I514" s="384"/>
      <c r="J514" s="384"/>
      <c r="K514" s="384"/>
      <c r="L514" s="384"/>
      <c r="M514" s="384"/>
      <c r="N514" s="384"/>
      <c r="O514" s="384"/>
      <c r="P514" s="384"/>
      <c r="Q514" s="384"/>
      <c r="R514" s="384"/>
      <c r="S514" s="384"/>
      <c r="T514" s="384"/>
      <c r="U514" s="384"/>
      <c r="V514" s="384"/>
      <c r="W514" s="384"/>
      <c r="X514" s="384"/>
      <c r="Y514" s="384"/>
      <c r="Z514" s="384"/>
    </row>
    <row r="515" ht="22.5" customHeight="1">
      <c r="A515" s="389"/>
      <c r="B515" s="394"/>
      <c r="C515" s="394"/>
      <c r="D515" s="394"/>
      <c r="E515" s="394"/>
      <c r="F515" s="392">
        <f t="shared" si="1"/>
        <v>0</v>
      </c>
      <c r="G515" s="384"/>
      <c r="H515" s="384"/>
      <c r="I515" s="384"/>
      <c r="J515" s="384"/>
      <c r="K515" s="384"/>
      <c r="L515" s="384"/>
      <c r="M515" s="384"/>
      <c r="N515" s="384"/>
      <c r="O515" s="384"/>
      <c r="P515" s="384"/>
      <c r="Q515" s="384"/>
      <c r="R515" s="384"/>
      <c r="S515" s="384"/>
      <c r="T515" s="384"/>
      <c r="U515" s="384"/>
      <c r="V515" s="384"/>
      <c r="W515" s="384"/>
      <c r="X515" s="384"/>
      <c r="Y515" s="384"/>
      <c r="Z515" s="384"/>
    </row>
    <row r="516" ht="22.5" customHeight="1">
      <c r="A516" s="385"/>
      <c r="B516" s="393"/>
      <c r="C516" s="393"/>
      <c r="D516" s="393"/>
      <c r="E516" s="393"/>
      <c r="F516" s="388">
        <f t="shared" si="1"/>
        <v>0</v>
      </c>
      <c r="G516" s="384"/>
      <c r="H516" s="384"/>
      <c r="I516" s="384"/>
      <c r="J516" s="384"/>
      <c r="K516" s="384"/>
      <c r="L516" s="384"/>
      <c r="M516" s="384"/>
      <c r="N516" s="384"/>
      <c r="O516" s="384"/>
      <c r="P516" s="384"/>
      <c r="Q516" s="384"/>
      <c r="R516" s="384"/>
      <c r="S516" s="384"/>
      <c r="T516" s="384"/>
      <c r="U516" s="384"/>
      <c r="V516" s="384"/>
      <c r="W516" s="384"/>
      <c r="X516" s="384"/>
      <c r="Y516" s="384"/>
      <c r="Z516" s="384"/>
    </row>
    <row r="517" ht="22.5" customHeight="1">
      <c r="A517" s="389"/>
      <c r="B517" s="394"/>
      <c r="C517" s="394"/>
      <c r="D517" s="394"/>
      <c r="E517" s="394"/>
      <c r="F517" s="392">
        <f t="shared" si="1"/>
        <v>0</v>
      </c>
      <c r="G517" s="384"/>
      <c r="H517" s="384"/>
      <c r="I517" s="384"/>
      <c r="J517" s="384"/>
      <c r="K517" s="384"/>
      <c r="L517" s="384"/>
      <c r="M517" s="384"/>
      <c r="N517" s="384"/>
      <c r="O517" s="384"/>
      <c r="P517" s="384"/>
      <c r="Q517" s="384"/>
      <c r="R517" s="384"/>
      <c r="S517" s="384"/>
      <c r="T517" s="384"/>
      <c r="U517" s="384"/>
      <c r="V517" s="384"/>
      <c r="W517" s="384"/>
      <c r="X517" s="384"/>
      <c r="Y517" s="384"/>
      <c r="Z517" s="384"/>
    </row>
    <row r="518" ht="22.5" customHeight="1">
      <c r="A518" s="385"/>
      <c r="B518" s="393"/>
      <c r="C518" s="393"/>
      <c r="D518" s="393"/>
      <c r="E518" s="393"/>
      <c r="F518" s="388">
        <f t="shared" si="1"/>
        <v>0</v>
      </c>
      <c r="G518" s="384"/>
      <c r="H518" s="384"/>
      <c r="I518" s="384"/>
      <c r="J518" s="384"/>
      <c r="K518" s="384"/>
      <c r="L518" s="384"/>
      <c r="M518" s="384"/>
      <c r="N518" s="384"/>
      <c r="O518" s="384"/>
      <c r="P518" s="384"/>
      <c r="Q518" s="384"/>
      <c r="R518" s="384"/>
      <c r="S518" s="384"/>
      <c r="T518" s="384"/>
      <c r="U518" s="384"/>
      <c r="V518" s="384"/>
      <c r="W518" s="384"/>
      <c r="X518" s="384"/>
      <c r="Y518" s="384"/>
      <c r="Z518" s="384"/>
    </row>
    <row r="519" ht="22.5" customHeight="1">
      <c r="A519" s="389"/>
      <c r="B519" s="394"/>
      <c r="C519" s="394"/>
      <c r="D519" s="394"/>
      <c r="E519" s="394"/>
      <c r="F519" s="392">
        <f t="shared" si="1"/>
        <v>0</v>
      </c>
      <c r="G519" s="384"/>
      <c r="H519" s="384"/>
      <c r="I519" s="384"/>
      <c r="J519" s="384"/>
      <c r="K519" s="384"/>
      <c r="L519" s="384"/>
      <c r="M519" s="384"/>
      <c r="N519" s="384"/>
      <c r="O519" s="384"/>
      <c r="P519" s="384"/>
      <c r="Q519" s="384"/>
      <c r="R519" s="384"/>
      <c r="S519" s="384"/>
      <c r="T519" s="384"/>
      <c r="U519" s="384"/>
      <c r="V519" s="384"/>
      <c r="W519" s="384"/>
      <c r="X519" s="384"/>
      <c r="Y519" s="384"/>
      <c r="Z519" s="384"/>
    </row>
    <row r="520" ht="22.5" customHeight="1">
      <c r="A520" s="385"/>
      <c r="B520" s="393"/>
      <c r="C520" s="393"/>
      <c r="D520" s="393"/>
      <c r="E520" s="393"/>
      <c r="F520" s="388">
        <f t="shared" si="1"/>
        <v>0</v>
      </c>
      <c r="G520" s="384"/>
      <c r="H520" s="384"/>
      <c r="I520" s="384"/>
      <c r="J520" s="384"/>
      <c r="K520" s="384"/>
      <c r="L520" s="384"/>
      <c r="M520" s="384"/>
      <c r="N520" s="384"/>
      <c r="O520" s="384"/>
      <c r="P520" s="384"/>
      <c r="Q520" s="384"/>
      <c r="R520" s="384"/>
      <c r="S520" s="384"/>
      <c r="T520" s="384"/>
      <c r="U520" s="384"/>
      <c r="V520" s="384"/>
      <c r="W520" s="384"/>
      <c r="X520" s="384"/>
      <c r="Y520" s="384"/>
      <c r="Z520" s="384"/>
    </row>
    <row r="521" ht="22.5" customHeight="1">
      <c r="A521" s="389"/>
      <c r="B521" s="394"/>
      <c r="C521" s="394"/>
      <c r="D521" s="394"/>
      <c r="E521" s="394"/>
      <c r="F521" s="392">
        <f t="shared" si="1"/>
        <v>0</v>
      </c>
      <c r="G521" s="384"/>
      <c r="H521" s="384"/>
      <c r="I521" s="384"/>
      <c r="J521" s="384"/>
      <c r="K521" s="384"/>
      <c r="L521" s="384"/>
      <c r="M521" s="384"/>
      <c r="N521" s="384"/>
      <c r="O521" s="384"/>
      <c r="P521" s="384"/>
      <c r="Q521" s="384"/>
      <c r="R521" s="384"/>
      <c r="S521" s="384"/>
      <c r="T521" s="384"/>
      <c r="U521" s="384"/>
      <c r="V521" s="384"/>
      <c r="W521" s="384"/>
      <c r="X521" s="384"/>
      <c r="Y521" s="384"/>
      <c r="Z521" s="384"/>
    </row>
    <row r="522" ht="22.5" customHeight="1">
      <c r="A522" s="385"/>
      <c r="B522" s="393"/>
      <c r="C522" s="393"/>
      <c r="D522" s="393"/>
      <c r="E522" s="393"/>
      <c r="F522" s="388">
        <f t="shared" si="1"/>
        <v>0</v>
      </c>
      <c r="G522" s="384"/>
      <c r="H522" s="384"/>
      <c r="I522" s="384"/>
      <c r="J522" s="384"/>
      <c r="K522" s="384"/>
      <c r="L522" s="384"/>
      <c r="M522" s="384"/>
      <c r="N522" s="384"/>
      <c r="O522" s="384"/>
      <c r="P522" s="384"/>
      <c r="Q522" s="384"/>
      <c r="R522" s="384"/>
      <c r="S522" s="384"/>
      <c r="T522" s="384"/>
      <c r="U522" s="384"/>
      <c r="V522" s="384"/>
      <c r="W522" s="384"/>
      <c r="X522" s="384"/>
      <c r="Y522" s="384"/>
      <c r="Z522" s="384"/>
    </row>
    <row r="523" ht="22.5" customHeight="1">
      <c r="A523" s="389"/>
      <c r="B523" s="394"/>
      <c r="C523" s="394"/>
      <c r="D523" s="394"/>
      <c r="E523" s="394"/>
      <c r="F523" s="392">
        <f t="shared" si="1"/>
        <v>0</v>
      </c>
      <c r="G523" s="384"/>
      <c r="H523" s="384"/>
      <c r="I523" s="384"/>
      <c r="J523" s="384"/>
      <c r="K523" s="384"/>
      <c r="L523" s="384"/>
      <c r="M523" s="384"/>
      <c r="N523" s="384"/>
      <c r="O523" s="384"/>
      <c r="P523" s="384"/>
      <c r="Q523" s="384"/>
      <c r="R523" s="384"/>
      <c r="S523" s="384"/>
      <c r="T523" s="384"/>
      <c r="U523" s="384"/>
      <c r="V523" s="384"/>
      <c r="W523" s="384"/>
      <c r="X523" s="384"/>
      <c r="Y523" s="384"/>
      <c r="Z523" s="384"/>
    </row>
    <row r="524" ht="22.5" customHeight="1">
      <c r="A524" s="385"/>
      <c r="B524" s="393"/>
      <c r="C524" s="393"/>
      <c r="D524" s="393"/>
      <c r="E524" s="393"/>
      <c r="F524" s="388">
        <f t="shared" si="1"/>
        <v>0</v>
      </c>
      <c r="G524" s="384"/>
      <c r="H524" s="384"/>
      <c r="I524" s="384"/>
      <c r="J524" s="384"/>
      <c r="K524" s="384"/>
      <c r="L524" s="384"/>
      <c r="M524" s="384"/>
      <c r="N524" s="384"/>
      <c r="O524" s="384"/>
      <c r="P524" s="384"/>
      <c r="Q524" s="384"/>
      <c r="R524" s="384"/>
      <c r="S524" s="384"/>
      <c r="T524" s="384"/>
      <c r="U524" s="384"/>
      <c r="V524" s="384"/>
      <c r="W524" s="384"/>
      <c r="X524" s="384"/>
      <c r="Y524" s="384"/>
      <c r="Z524" s="384"/>
    </row>
    <row r="525" ht="22.5" customHeight="1">
      <c r="A525" s="389"/>
      <c r="B525" s="394"/>
      <c r="C525" s="394"/>
      <c r="D525" s="394"/>
      <c r="E525" s="394"/>
      <c r="F525" s="392">
        <f t="shared" si="1"/>
        <v>0</v>
      </c>
      <c r="G525" s="384"/>
      <c r="H525" s="384"/>
      <c r="I525" s="384"/>
      <c r="J525" s="384"/>
      <c r="K525" s="384"/>
      <c r="L525" s="384"/>
      <c r="M525" s="384"/>
      <c r="N525" s="384"/>
      <c r="O525" s="384"/>
      <c r="P525" s="384"/>
      <c r="Q525" s="384"/>
      <c r="R525" s="384"/>
      <c r="S525" s="384"/>
      <c r="T525" s="384"/>
      <c r="U525" s="384"/>
      <c r="V525" s="384"/>
      <c r="W525" s="384"/>
      <c r="X525" s="384"/>
      <c r="Y525" s="384"/>
      <c r="Z525" s="384"/>
    </row>
    <row r="526" ht="22.5" customHeight="1">
      <c r="A526" s="385"/>
      <c r="B526" s="393"/>
      <c r="C526" s="393"/>
      <c r="D526" s="393"/>
      <c r="E526" s="393"/>
      <c r="F526" s="388">
        <f t="shared" si="1"/>
        <v>0</v>
      </c>
      <c r="G526" s="384"/>
      <c r="H526" s="384"/>
      <c r="I526" s="384"/>
      <c r="J526" s="384"/>
      <c r="K526" s="384"/>
      <c r="L526" s="384"/>
      <c r="M526" s="384"/>
      <c r="N526" s="384"/>
      <c r="O526" s="384"/>
      <c r="P526" s="384"/>
      <c r="Q526" s="384"/>
      <c r="R526" s="384"/>
      <c r="S526" s="384"/>
      <c r="T526" s="384"/>
      <c r="U526" s="384"/>
      <c r="V526" s="384"/>
      <c r="W526" s="384"/>
      <c r="X526" s="384"/>
      <c r="Y526" s="384"/>
      <c r="Z526" s="384"/>
    </row>
    <row r="527" ht="22.5" customHeight="1">
      <c r="A527" s="389"/>
      <c r="B527" s="394"/>
      <c r="C527" s="394"/>
      <c r="D527" s="394"/>
      <c r="E527" s="394"/>
      <c r="F527" s="392">
        <f t="shared" si="1"/>
        <v>0</v>
      </c>
      <c r="G527" s="384"/>
      <c r="H527" s="384"/>
      <c r="I527" s="384"/>
      <c r="J527" s="384"/>
      <c r="K527" s="384"/>
      <c r="L527" s="384"/>
      <c r="M527" s="384"/>
      <c r="N527" s="384"/>
      <c r="O527" s="384"/>
      <c r="P527" s="384"/>
      <c r="Q527" s="384"/>
      <c r="R527" s="384"/>
      <c r="S527" s="384"/>
      <c r="T527" s="384"/>
      <c r="U527" s="384"/>
      <c r="V527" s="384"/>
      <c r="W527" s="384"/>
      <c r="X527" s="384"/>
      <c r="Y527" s="384"/>
      <c r="Z527" s="384"/>
    </row>
    <row r="528" ht="22.5" customHeight="1">
      <c r="A528" s="385"/>
      <c r="B528" s="393"/>
      <c r="C528" s="393"/>
      <c r="D528" s="393"/>
      <c r="E528" s="393"/>
      <c r="F528" s="388">
        <f t="shared" si="1"/>
        <v>0</v>
      </c>
      <c r="G528" s="384"/>
      <c r="H528" s="384"/>
      <c r="I528" s="384"/>
      <c r="J528" s="384"/>
      <c r="K528" s="384"/>
      <c r="L528" s="384"/>
      <c r="M528" s="384"/>
      <c r="N528" s="384"/>
      <c r="O528" s="384"/>
      <c r="P528" s="384"/>
      <c r="Q528" s="384"/>
      <c r="R528" s="384"/>
      <c r="S528" s="384"/>
      <c r="T528" s="384"/>
      <c r="U528" s="384"/>
      <c r="V528" s="384"/>
      <c r="W528" s="384"/>
      <c r="X528" s="384"/>
      <c r="Y528" s="384"/>
      <c r="Z528" s="384"/>
    </row>
    <row r="529" ht="22.5" customHeight="1">
      <c r="A529" s="389"/>
      <c r="B529" s="394"/>
      <c r="C529" s="394"/>
      <c r="D529" s="394"/>
      <c r="E529" s="394"/>
      <c r="F529" s="392">
        <f t="shared" si="1"/>
        <v>0</v>
      </c>
      <c r="G529" s="384"/>
      <c r="H529" s="384"/>
      <c r="I529" s="384"/>
      <c r="J529" s="384"/>
      <c r="K529" s="384"/>
      <c r="L529" s="384"/>
      <c r="M529" s="384"/>
      <c r="N529" s="384"/>
      <c r="O529" s="384"/>
      <c r="P529" s="384"/>
      <c r="Q529" s="384"/>
      <c r="R529" s="384"/>
      <c r="S529" s="384"/>
      <c r="T529" s="384"/>
      <c r="U529" s="384"/>
      <c r="V529" s="384"/>
      <c r="W529" s="384"/>
      <c r="X529" s="384"/>
      <c r="Y529" s="384"/>
      <c r="Z529" s="384"/>
    </row>
    <row r="530" ht="22.5" customHeight="1">
      <c r="A530" s="385"/>
      <c r="B530" s="393"/>
      <c r="C530" s="393"/>
      <c r="D530" s="393"/>
      <c r="E530" s="393"/>
      <c r="F530" s="388">
        <f t="shared" si="1"/>
        <v>0</v>
      </c>
      <c r="G530" s="384"/>
      <c r="H530" s="384"/>
      <c r="I530" s="384"/>
      <c r="J530" s="384"/>
      <c r="K530" s="384"/>
      <c r="L530" s="384"/>
      <c r="M530" s="384"/>
      <c r="N530" s="384"/>
      <c r="O530" s="384"/>
      <c r="P530" s="384"/>
      <c r="Q530" s="384"/>
      <c r="R530" s="384"/>
      <c r="S530" s="384"/>
      <c r="T530" s="384"/>
      <c r="U530" s="384"/>
      <c r="V530" s="384"/>
      <c r="W530" s="384"/>
      <c r="X530" s="384"/>
      <c r="Y530" s="384"/>
      <c r="Z530" s="384"/>
    </row>
    <row r="531" ht="22.5" customHeight="1">
      <c r="A531" s="389"/>
      <c r="B531" s="394"/>
      <c r="C531" s="394"/>
      <c r="D531" s="394"/>
      <c r="E531" s="394"/>
      <c r="F531" s="392">
        <f t="shared" si="1"/>
        <v>0</v>
      </c>
      <c r="G531" s="384"/>
      <c r="H531" s="384"/>
      <c r="I531" s="384"/>
      <c r="J531" s="384"/>
      <c r="K531" s="384"/>
      <c r="L531" s="384"/>
      <c r="M531" s="384"/>
      <c r="N531" s="384"/>
      <c r="O531" s="384"/>
      <c r="P531" s="384"/>
      <c r="Q531" s="384"/>
      <c r="R531" s="384"/>
      <c r="S531" s="384"/>
      <c r="T531" s="384"/>
      <c r="U531" s="384"/>
      <c r="V531" s="384"/>
      <c r="W531" s="384"/>
      <c r="X531" s="384"/>
      <c r="Y531" s="384"/>
      <c r="Z531" s="384"/>
    </row>
    <row r="532" ht="22.5" customHeight="1">
      <c r="A532" s="385"/>
      <c r="B532" s="393"/>
      <c r="C532" s="393"/>
      <c r="D532" s="393"/>
      <c r="E532" s="393"/>
      <c r="F532" s="388">
        <f t="shared" si="1"/>
        <v>0</v>
      </c>
      <c r="G532" s="384"/>
      <c r="H532" s="384"/>
      <c r="I532" s="384"/>
      <c r="J532" s="384"/>
      <c r="K532" s="384"/>
      <c r="L532" s="384"/>
      <c r="M532" s="384"/>
      <c r="N532" s="384"/>
      <c r="O532" s="384"/>
      <c r="P532" s="384"/>
      <c r="Q532" s="384"/>
      <c r="R532" s="384"/>
      <c r="S532" s="384"/>
      <c r="T532" s="384"/>
      <c r="U532" s="384"/>
      <c r="V532" s="384"/>
      <c r="W532" s="384"/>
      <c r="X532" s="384"/>
      <c r="Y532" s="384"/>
      <c r="Z532" s="384"/>
    </row>
    <row r="533" ht="22.5" customHeight="1">
      <c r="A533" s="389"/>
      <c r="B533" s="394"/>
      <c r="C533" s="394"/>
      <c r="D533" s="394"/>
      <c r="E533" s="394"/>
      <c r="F533" s="392">
        <f t="shared" si="1"/>
        <v>0</v>
      </c>
      <c r="G533" s="384"/>
      <c r="H533" s="384"/>
      <c r="I533" s="384"/>
      <c r="J533" s="384"/>
      <c r="K533" s="384"/>
      <c r="L533" s="384"/>
      <c r="M533" s="384"/>
      <c r="N533" s="384"/>
      <c r="O533" s="384"/>
      <c r="P533" s="384"/>
      <c r="Q533" s="384"/>
      <c r="R533" s="384"/>
      <c r="S533" s="384"/>
      <c r="T533" s="384"/>
      <c r="U533" s="384"/>
      <c r="V533" s="384"/>
      <c r="W533" s="384"/>
      <c r="X533" s="384"/>
      <c r="Y533" s="384"/>
      <c r="Z533" s="384"/>
    </row>
    <row r="534" ht="22.5" customHeight="1">
      <c r="A534" s="385"/>
      <c r="B534" s="393"/>
      <c r="C534" s="393"/>
      <c r="D534" s="393"/>
      <c r="E534" s="393"/>
      <c r="F534" s="388">
        <f t="shared" si="1"/>
        <v>0</v>
      </c>
      <c r="G534" s="384"/>
      <c r="H534" s="384"/>
      <c r="I534" s="384"/>
      <c r="J534" s="384"/>
      <c r="K534" s="384"/>
      <c r="L534" s="384"/>
      <c r="M534" s="384"/>
      <c r="N534" s="384"/>
      <c r="O534" s="384"/>
      <c r="P534" s="384"/>
      <c r="Q534" s="384"/>
      <c r="R534" s="384"/>
      <c r="S534" s="384"/>
      <c r="T534" s="384"/>
      <c r="U534" s="384"/>
      <c r="V534" s="384"/>
      <c r="W534" s="384"/>
      <c r="X534" s="384"/>
      <c r="Y534" s="384"/>
      <c r="Z534" s="384"/>
    </row>
    <row r="535" ht="22.5" customHeight="1">
      <c r="A535" s="389"/>
      <c r="B535" s="394"/>
      <c r="C535" s="394"/>
      <c r="D535" s="394"/>
      <c r="E535" s="394"/>
      <c r="F535" s="392">
        <f t="shared" si="1"/>
        <v>0</v>
      </c>
      <c r="G535" s="384"/>
      <c r="H535" s="384"/>
      <c r="I535" s="384"/>
      <c r="J535" s="384"/>
      <c r="K535" s="384"/>
      <c r="L535" s="384"/>
      <c r="M535" s="384"/>
      <c r="N535" s="384"/>
      <c r="O535" s="384"/>
      <c r="P535" s="384"/>
      <c r="Q535" s="384"/>
      <c r="R535" s="384"/>
      <c r="S535" s="384"/>
      <c r="T535" s="384"/>
      <c r="U535" s="384"/>
      <c r="V535" s="384"/>
      <c r="W535" s="384"/>
      <c r="X535" s="384"/>
      <c r="Y535" s="384"/>
      <c r="Z535" s="384"/>
    </row>
    <row r="536" ht="22.5" customHeight="1">
      <c r="A536" s="385"/>
      <c r="B536" s="393"/>
      <c r="C536" s="393"/>
      <c r="D536" s="393"/>
      <c r="E536" s="393"/>
      <c r="F536" s="388">
        <f t="shared" si="1"/>
        <v>0</v>
      </c>
      <c r="G536" s="384"/>
      <c r="H536" s="384"/>
      <c r="I536" s="384"/>
      <c r="J536" s="384"/>
      <c r="K536" s="384"/>
      <c r="L536" s="384"/>
      <c r="M536" s="384"/>
      <c r="N536" s="384"/>
      <c r="O536" s="384"/>
      <c r="P536" s="384"/>
      <c r="Q536" s="384"/>
      <c r="R536" s="384"/>
      <c r="S536" s="384"/>
      <c r="T536" s="384"/>
      <c r="U536" s="384"/>
      <c r="V536" s="384"/>
      <c r="W536" s="384"/>
      <c r="X536" s="384"/>
      <c r="Y536" s="384"/>
      <c r="Z536" s="384"/>
    </row>
    <row r="537" ht="22.5" customHeight="1">
      <c r="A537" s="389"/>
      <c r="B537" s="394"/>
      <c r="C537" s="394"/>
      <c r="D537" s="394"/>
      <c r="E537" s="394"/>
      <c r="F537" s="392">
        <f t="shared" si="1"/>
        <v>0</v>
      </c>
      <c r="G537" s="384"/>
      <c r="H537" s="384"/>
      <c r="I537" s="384"/>
      <c r="J537" s="384"/>
      <c r="K537" s="384"/>
      <c r="L537" s="384"/>
      <c r="M537" s="384"/>
      <c r="N537" s="384"/>
      <c r="O537" s="384"/>
      <c r="P537" s="384"/>
      <c r="Q537" s="384"/>
      <c r="R537" s="384"/>
      <c r="S537" s="384"/>
      <c r="T537" s="384"/>
      <c r="U537" s="384"/>
      <c r="V537" s="384"/>
      <c r="W537" s="384"/>
      <c r="X537" s="384"/>
      <c r="Y537" s="384"/>
      <c r="Z537" s="384"/>
    </row>
    <row r="538" ht="22.5" customHeight="1">
      <c r="A538" s="385"/>
      <c r="B538" s="393"/>
      <c r="C538" s="393"/>
      <c r="D538" s="393"/>
      <c r="E538" s="393"/>
      <c r="F538" s="388">
        <f t="shared" si="1"/>
        <v>0</v>
      </c>
      <c r="G538" s="384"/>
      <c r="H538" s="384"/>
      <c r="I538" s="384"/>
      <c r="J538" s="384"/>
      <c r="K538" s="384"/>
      <c r="L538" s="384"/>
      <c r="M538" s="384"/>
      <c r="N538" s="384"/>
      <c r="O538" s="384"/>
      <c r="P538" s="384"/>
      <c r="Q538" s="384"/>
      <c r="R538" s="384"/>
      <c r="S538" s="384"/>
      <c r="T538" s="384"/>
      <c r="U538" s="384"/>
      <c r="V538" s="384"/>
      <c r="W538" s="384"/>
      <c r="X538" s="384"/>
      <c r="Y538" s="384"/>
      <c r="Z538" s="384"/>
    </row>
    <row r="539" ht="22.5" customHeight="1">
      <c r="A539" s="389"/>
      <c r="B539" s="394"/>
      <c r="C539" s="394"/>
      <c r="D539" s="394"/>
      <c r="E539" s="394"/>
      <c r="F539" s="392">
        <f t="shared" si="1"/>
        <v>0</v>
      </c>
      <c r="G539" s="384"/>
      <c r="H539" s="384"/>
      <c r="I539" s="384"/>
      <c r="J539" s="384"/>
      <c r="K539" s="384"/>
      <c r="L539" s="384"/>
      <c r="M539" s="384"/>
      <c r="N539" s="384"/>
      <c r="O539" s="384"/>
      <c r="P539" s="384"/>
      <c r="Q539" s="384"/>
      <c r="R539" s="384"/>
      <c r="S539" s="384"/>
      <c r="T539" s="384"/>
      <c r="U539" s="384"/>
      <c r="V539" s="384"/>
      <c r="W539" s="384"/>
      <c r="X539" s="384"/>
      <c r="Y539" s="384"/>
      <c r="Z539" s="384"/>
    </row>
    <row r="540" ht="22.5" customHeight="1">
      <c r="A540" s="385"/>
      <c r="B540" s="393"/>
      <c r="C540" s="393"/>
      <c r="D540" s="393"/>
      <c r="E540" s="393"/>
      <c r="F540" s="388">
        <f t="shared" si="1"/>
        <v>0</v>
      </c>
      <c r="G540" s="384"/>
      <c r="H540" s="384"/>
      <c r="I540" s="384"/>
      <c r="J540" s="384"/>
      <c r="K540" s="384"/>
      <c r="L540" s="384"/>
      <c r="M540" s="384"/>
      <c r="N540" s="384"/>
      <c r="O540" s="384"/>
      <c r="P540" s="384"/>
      <c r="Q540" s="384"/>
      <c r="R540" s="384"/>
      <c r="S540" s="384"/>
      <c r="T540" s="384"/>
      <c r="U540" s="384"/>
      <c r="V540" s="384"/>
      <c r="W540" s="384"/>
      <c r="X540" s="384"/>
      <c r="Y540" s="384"/>
      <c r="Z540" s="384"/>
    </row>
    <row r="541" ht="22.5" customHeight="1">
      <c r="A541" s="389"/>
      <c r="B541" s="394"/>
      <c r="C541" s="394"/>
      <c r="D541" s="394"/>
      <c r="E541" s="394"/>
      <c r="F541" s="392">
        <f t="shared" si="1"/>
        <v>0</v>
      </c>
      <c r="G541" s="384"/>
      <c r="H541" s="384"/>
      <c r="I541" s="384"/>
      <c r="J541" s="384"/>
      <c r="K541" s="384"/>
      <c r="L541" s="384"/>
      <c r="M541" s="384"/>
      <c r="N541" s="384"/>
      <c r="O541" s="384"/>
      <c r="P541" s="384"/>
      <c r="Q541" s="384"/>
      <c r="R541" s="384"/>
      <c r="S541" s="384"/>
      <c r="T541" s="384"/>
      <c r="U541" s="384"/>
      <c r="V541" s="384"/>
      <c r="W541" s="384"/>
      <c r="X541" s="384"/>
      <c r="Y541" s="384"/>
      <c r="Z541" s="384"/>
    </row>
    <row r="542" ht="22.5" customHeight="1">
      <c r="A542" s="385"/>
      <c r="B542" s="393"/>
      <c r="C542" s="393"/>
      <c r="D542" s="393"/>
      <c r="E542" s="393"/>
      <c r="F542" s="388">
        <f t="shared" si="1"/>
        <v>0</v>
      </c>
      <c r="G542" s="384"/>
      <c r="H542" s="384"/>
      <c r="I542" s="384"/>
      <c r="J542" s="384"/>
      <c r="K542" s="384"/>
      <c r="L542" s="384"/>
      <c r="M542" s="384"/>
      <c r="N542" s="384"/>
      <c r="O542" s="384"/>
      <c r="P542" s="384"/>
      <c r="Q542" s="384"/>
      <c r="R542" s="384"/>
      <c r="S542" s="384"/>
      <c r="T542" s="384"/>
      <c r="U542" s="384"/>
      <c r="V542" s="384"/>
      <c r="W542" s="384"/>
      <c r="X542" s="384"/>
      <c r="Y542" s="384"/>
      <c r="Z542" s="384"/>
    </row>
    <row r="543" ht="22.5" customHeight="1">
      <c r="A543" s="389"/>
      <c r="B543" s="394"/>
      <c r="C543" s="394"/>
      <c r="D543" s="394"/>
      <c r="E543" s="394"/>
      <c r="F543" s="392">
        <f t="shared" si="1"/>
        <v>0</v>
      </c>
      <c r="G543" s="384"/>
      <c r="H543" s="384"/>
      <c r="I543" s="384"/>
      <c r="J543" s="384"/>
      <c r="K543" s="384"/>
      <c r="L543" s="384"/>
      <c r="M543" s="384"/>
      <c r="N543" s="384"/>
      <c r="O543" s="384"/>
      <c r="P543" s="384"/>
      <c r="Q543" s="384"/>
      <c r="R543" s="384"/>
      <c r="S543" s="384"/>
      <c r="T543" s="384"/>
      <c r="U543" s="384"/>
      <c r="V543" s="384"/>
      <c r="W543" s="384"/>
      <c r="X543" s="384"/>
      <c r="Y543" s="384"/>
      <c r="Z543" s="384"/>
    </row>
    <row r="544" ht="22.5" customHeight="1">
      <c r="A544" s="385"/>
      <c r="B544" s="393"/>
      <c r="C544" s="393"/>
      <c r="D544" s="393"/>
      <c r="E544" s="393"/>
      <c r="F544" s="388">
        <f t="shared" si="1"/>
        <v>0</v>
      </c>
      <c r="G544" s="384"/>
      <c r="H544" s="384"/>
      <c r="I544" s="384"/>
      <c r="J544" s="384"/>
      <c r="K544" s="384"/>
      <c r="L544" s="384"/>
      <c r="M544" s="384"/>
      <c r="N544" s="384"/>
      <c r="O544" s="384"/>
      <c r="P544" s="384"/>
      <c r="Q544" s="384"/>
      <c r="R544" s="384"/>
      <c r="S544" s="384"/>
      <c r="T544" s="384"/>
      <c r="U544" s="384"/>
      <c r="V544" s="384"/>
      <c r="W544" s="384"/>
      <c r="X544" s="384"/>
      <c r="Y544" s="384"/>
      <c r="Z544" s="384"/>
    </row>
    <row r="545" ht="22.5" customHeight="1">
      <c r="A545" s="389"/>
      <c r="B545" s="394"/>
      <c r="C545" s="394"/>
      <c r="D545" s="394"/>
      <c r="E545" s="394"/>
      <c r="F545" s="392">
        <f t="shared" si="1"/>
        <v>0</v>
      </c>
      <c r="G545" s="384"/>
      <c r="H545" s="384"/>
      <c r="I545" s="384"/>
      <c r="J545" s="384"/>
      <c r="K545" s="384"/>
      <c r="L545" s="384"/>
      <c r="M545" s="384"/>
      <c r="N545" s="384"/>
      <c r="O545" s="384"/>
      <c r="P545" s="384"/>
      <c r="Q545" s="384"/>
      <c r="R545" s="384"/>
      <c r="S545" s="384"/>
      <c r="T545" s="384"/>
      <c r="U545" s="384"/>
      <c r="V545" s="384"/>
      <c r="W545" s="384"/>
      <c r="X545" s="384"/>
      <c r="Y545" s="384"/>
      <c r="Z545" s="384"/>
    </row>
    <row r="546" ht="22.5" customHeight="1">
      <c r="A546" s="385"/>
      <c r="B546" s="393"/>
      <c r="C546" s="393"/>
      <c r="D546" s="393"/>
      <c r="E546" s="393"/>
      <c r="F546" s="388">
        <f t="shared" si="1"/>
        <v>0</v>
      </c>
      <c r="G546" s="384"/>
      <c r="H546" s="384"/>
      <c r="I546" s="384"/>
      <c r="J546" s="384"/>
      <c r="K546" s="384"/>
      <c r="L546" s="384"/>
      <c r="M546" s="384"/>
      <c r="N546" s="384"/>
      <c r="O546" s="384"/>
      <c r="P546" s="384"/>
      <c r="Q546" s="384"/>
      <c r="R546" s="384"/>
      <c r="S546" s="384"/>
      <c r="T546" s="384"/>
      <c r="U546" s="384"/>
      <c r="V546" s="384"/>
      <c r="W546" s="384"/>
      <c r="X546" s="384"/>
      <c r="Y546" s="384"/>
      <c r="Z546" s="384"/>
    </row>
    <row r="547" ht="22.5" customHeight="1">
      <c r="A547" s="389"/>
      <c r="B547" s="394"/>
      <c r="C547" s="394"/>
      <c r="D547" s="394"/>
      <c r="E547" s="394"/>
      <c r="F547" s="392">
        <f t="shared" si="1"/>
        <v>0</v>
      </c>
      <c r="G547" s="384"/>
      <c r="H547" s="384"/>
      <c r="I547" s="384"/>
      <c r="J547" s="384"/>
      <c r="K547" s="384"/>
      <c r="L547" s="384"/>
      <c r="M547" s="384"/>
      <c r="N547" s="384"/>
      <c r="O547" s="384"/>
      <c r="P547" s="384"/>
      <c r="Q547" s="384"/>
      <c r="R547" s="384"/>
      <c r="S547" s="384"/>
      <c r="T547" s="384"/>
      <c r="U547" s="384"/>
      <c r="V547" s="384"/>
      <c r="W547" s="384"/>
      <c r="X547" s="384"/>
      <c r="Y547" s="384"/>
      <c r="Z547" s="384"/>
    </row>
    <row r="548" ht="22.5" customHeight="1">
      <c r="A548" s="385"/>
      <c r="B548" s="393"/>
      <c r="C548" s="393"/>
      <c r="D548" s="393"/>
      <c r="E548" s="393"/>
      <c r="F548" s="388">
        <f t="shared" si="1"/>
        <v>0</v>
      </c>
      <c r="G548" s="384"/>
      <c r="H548" s="384"/>
      <c r="I548" s="384"/>
      <c r="J548" s="384"/>
      <c r="K548" s="384"/>
      <c r="L548" s="384"/>
      <c r="M548" s="384"/>
      <c r="N548" s="384"/>
      <c r="O548" s="384"/>
      <c r="P548" s="384"/>
      <c r="Q548" s="384"/>
      <c r="R548" s="384"/>
      <c r="S548" s="384"/>
      <c r="T548" s="384"/>
      <c r="U548" s="384"/>
      <c r="V548" s="384"/>
      <c r="W548" s="384"/>
      <c r="X548" s="384"/>
      <c r="Y548" s="384"/>
      <c r="Z548" s="384"/>
    </row>
    <row r="549" ht="22.5" customHeight="1">
      <c r="A549" s="389"/>
      <c r="B549" s="394"/>
      <c r="C549" s="394"/>
      <c r="D549" s="394"/>
      <c r="E549" s="394"/>
      <c r="F549" s="392">
        <f t="shared" si="1"/>
        <v>0</v>
      </c>
      <c r="G549" s="384"/>
      <c r="H549" s="384"/>
      <c r="I549" s="384"/>
      <c r="J549" s="384"/>
      <c r="K549" s="384"/>
      <c r="L549" s="384"/>
      <c r="M549" s="384"/>
      <c r="N549" s="384"/>
      <c r="O549" s="384"/>
      <c r="P549" s="384"/>
      <c r="Q549" s="384"/>
      <c r="R549" s="384"/>
      <c r="S549" s="384"/>
      <c r="T549" s="384"/>
      <c r="U549" s="384"/>
      <c r="V549" s="384"/>
      <c r="W549" s="384"/>
      <c r="X549" s="384"/>
      <c r="Y549" s="384"/>
      <c r="Z549" s="384"/>
    </row>
    <row r="550" ht="22.5" customHeight="1">
      <c r="A550" s="385"/>
      <c r="B550" s="393"/>
      <c r="C550" s="393"/>
      <c r="D550" s="393"/>
      <c r="E550" s="393"/>
      <c r="F550" s="388">
        <f t="shared" si="1"/>
        <v>0</v>
      </c>
      <c r="G550" s="384"/>
      <c r="H550" s="384"/>
      <c r="I550" s="384"/>
      <c r="J550" s="384"/>
      <c r="K550" s="384"/>
      <c r="L550" s="384"/>
      <c r="M550" s="384"/>
      <c r="N550" s="384"/>
      <c r="O550" s="384"/>
      <c r="P550" s="384"/>
      <c r="Q550" s="384"/>
      <c r="R550" s="384"/>
      <c r="S550" s="384"/>
      <c r="T550" s="384"/>
      <c r="U550" s="384"/>
      <c r="V550" s="384"/>
      <c r="W550" s="384"/>
      <c r="X550" s="384"/>
      <c r="Y550" s="384"/>
      <c r="Z550" s="384"/>
    </row>
    <row r="551" ht="22.5" customHeight="1">
      <c r="A551" s="389"/>
      <c r="B551" s="394"/>
      <c r="C551" s="394"/>
      <c r="D551" s="394"/>
      <c r="E551" s="394"/>
      <c r="F551" s="392">
        <f t="shared" si="1"/>
        <v>0</v>
      </c>
      <c r="G551" s="384"/>
      <c r="H551" s="384"/>
      <c r="I551" s="384"/>
      <c r="J551" s="384"/>
      <c r="K551" s="384"/>
      <c r="L551" s="384"/>
      <c r="M551" s="384"/>
      <c r="N551" s="384"/>
      <c r="O551" s="384"/>
      <c r="P551" s="384"/>
      <c r="Q551" s="384"/>
      <c r="R551" s="384"/>
      <c r="S551" s="384"/>
      <c r="T551" s="384"/>
      <c r="U551" s="384"/>
      <c r="V551" s="384"/>
      <c r="W551" s="384"/>
      <c r="X551" s="384"/>
      <c r="Y551" s="384"/>
      <c r="Z551" s="384"/>
    </row>
    <row r="552" ht="22.5" customHeight="1">
      <c r="A552" s="385"/>
      <c r="B552" s="393"/>
      <c r="C552" s="393"/>
      <c r="D552" s="393"/>
      <c r="E552" s="393"/>
      <c r="F552" s="388">
        <f t="shared" si="1"/>
        <v>0</v>
      </c>
      <c r="G552" s="384"/>
      <c r="H552" s="384"/>
      <c r="I552" s="384"/>
      <c r="J552" s="384"/>
      <c r="K552" s="384"/>
      <c r="L552" s="384"/>
      <c r="M552" s="384"/>
      <c r="N552" s="384"/>
      <c r="O552" s="384"/>
      <c r="P552" s="384"/>
      <c r="Q552" s="384"/>
      <c r="R552" s="384"/>
      <c r="S552" s="384"/>
      <c r="T552" s="384"/>
      <c r="U552" s="384"/>
      <c r="V552" s="384"/>
      <c r="W552" s="384"/>
      <c r="X552" s="384"/>
      <c r="Y552" s="384"/>
      <c r="Z552" s="384"/>
    </row>
    <row r="553" ht="22.5" customHeight="1">
      <c r="A553" s="389"/>
      <c r="B553" s="394"/>
      <c r="C553" s="394"/>
      <c r="D553" s="394"/>
      <c r="E553" s="394"/>
      <c r="F553" s="392">
        <f t="shared" si="1"/>
        <v>0</v>
      </c>
      <c r="G553" s="384"/>
      <c r="H553" s="384"/>
      <c r="I553" s="384"/>
      <c r="J553" s="384"/>
      <c r="K553" s="384"/>
      <c r="L553" s="384"/>
      <c r="M553" s="384"/>
      <c r="N553" s="384"/>
      <c r="O553" s="384"/>
      <c r="P553" s="384"/>
      <c r="Q553" s="384"/>
      <c r="R553" s="384"/>
      <c r="S553" s="384"/>
      <c r="T553" s="384"/>
      <c r="U553" s="384"/>
      <c r="V553" s="384"/>
      <c r="W553" s="384"/>
      <c r="X553" s="384"/>
      <c r="Y553" s="384"/>
      <c r="Z553" s="384"/>
    </row>
    <row r="554" ht="22.5" customHeight="1">
      <c r="A554" s="385"/>
      <c r="B554" s="393"/>
      <c r="C554" s="393"/>
      <c r="D554" s="393"/>
      <c r="E554" s="393"/>
      <c r="F554" s="388">
        <f t="shared" si="1"/>
        <v>0</v>
      </c>
      <c r="G554" s="384"/>
      <c r="H554" s="384"/>
      <c r="I554" s="384"/>
      <c r="J554" s="384"/>
      <c r="K554" s="384"/>
      <c r="L554" s="384"/>
      <c r="M554" s="384"/>
      <c r="N554" s="384"/>
      <c r="O554" s="384"/>
      <c r="P554" s="384"/>
      <c r="Q554" s="384"/>
      <c r="R554" s="384"/>
      <c r="S554" s="384"/>
      <c r="T554" s="384"/>
      <c r="U554" s="384"/>
      <c r="V554" s="384"/>
      <c r="W554" s="384"/>
      <c r="X554" s="384"/>
      <c r="Y554" s="384"/>
      <c r="Z554" s="384"/>
    </row>
    <row r="555" ht="22.5" customHeight="1">
      <c r="A555" s="389"/>
      <c r="B555" s="394"/>
      <c r="C555" s="394"/>
      <c r="D555" s="394"/>
      <c r="E555" s="394"/>
      <c r="F555" s="392">
        <f t="shared" si="1"/>
        <v>0</v>
      </c>
      <c r="G555" s="384"/>
      <c r="H555" s="384"/>
      <c r="I555" s="384"/>
      <c r="J555" s="384"/>
      <c r="K555" s="384"/>
      <c r="L555" s="384"/>
      <c r="M555" s="384"/>
      <c r="N555" s="384"/>
      <c r="O555" s="384"/>
      <c r="P555" s="384"/>
      <c r="Q555" s="384"/>
      <c r="R555" s="384"/>
      <c r="S555" s="384"/>
      <c r="T555" s="384"/>
      <c r="U555" s="384"/>
      <c r="V555" s="384"/>
      <c r="W555" s="384"/>
      <c r="X555" s="384"/>
      <c r="Y555" s="384"/>
      <c r="Z555" s="384"/>
    </row>
    <row r="556" ht="22.5" customHeight="1">
      <c r="A556" s="385"/>
      <c r="B556" s="393"/>
      <c r="C556" s="393"/>
      <c r="D556" s="393"/>
      <c r="E556" s="393"/>
      <c r="F556" s="388">
        <f t="shared" si="1"/>
        <v>0</v>
      </c>
      <c r="G556" s="384"/>
      <c r="H556" s="384"/>
      <c r="I556" s="384"/>
      <c r="J556" s="384"/>
      <c r="K556" s="384"/>
      <c r="L556" s="384"/>
      <c r="M556" s="384"/>
      <c r="N556" s="384"/>
      <c r="O556" s="384"/>
      <c r="P556" s="384"/>
      <c r="Q556" s="384"/>
      <c r="R556" s="384"/>
      <c r="S556" s="384"/>
      <c r="T556" s="384"/>
      <c r="U556" s="384"/>
      <c r="V556" s="384"/>
      <c r="W556" s="384"/>
      <c r="X556" s="384"/>
      <c r="Y556" s="384"/>
      <c r="Z556" s="384"/>
    </row>
    <row r="557" ht="22.5" customHeight="1">
      <c r="A557" s="389"/>
      <c r="B557" s="394"/>
      <c r="C557" s="394"/>
      <c r="D557" s="394"/>
      <c r="E557" s="394"/>
      <c r="F557" s="392">
        <f t="shared" si="1"/>
        <v>0</v>
      </c>
      <c r="G557" s="384"/>
      <c r="H557" s="384"/>
      <c r="I557" s="384"/>
      <c r="J557" s="384"/>
      <c r="K557" s="384"/>
      <c r="L557" s="384"/>
      <c r="M557" s="384"/>
      <c r="N557" s="384"/>
      <c r="O557" s="384"/>
      <c r="P557" s="384"/>
      <c r="Q557" s="384"/>
      <c r="R557" s="384"/>
      <c r="S557" s="384"/>
      <c r="T557" s="384"/>
      <c r="U557" s="384"/>
      <c r="V557" s="384"/>
      <c r="W557" s="384"/>
      <c r="X557" s="384"/>
      <c r="Y557" s="384"/>
      <c r="Z557" s="384"/>
    </row>
    <row r="558" ht="22.5" customHeight="1">
      <c r="A558" s="385"/>
      <c r="B558" s="393"/>
      <c r="C558" s="393"/>
      <c r="D558" s="393"/>
      <c r="E558" s="393"/>
      <c r="F558" s="388">
        <f t="shared" si="1"/>
        <v>0</v>
      </c>
      <c r="G558" s="384"/>
      <c r="H558" s="384"/>
      <c r="I558" s="384"/>
      <c r="J558" s="384"/>
      <c r="K558" s="384"/>
      <c r="L558" s="384"/>
      <c r="M558" s="384"/>
      <c r="N558" s="384"/>
      <c r="O558" s="384"/>
      <c r="P558" s="384"/>
      <c r="Q558" s="384"/>
      <c r="R558" s="384"/>
      <c r="S558" s="384"/>
      <c r="T558" s="384"/>
      <c r="U558" s="384"/>
      <c r="V558" s="384"/>
      <c r="W558" s="384"/>
      <c r="X558" s="384"/>
      <c r="Y558" s="384"/>
      <c r="Z558" s="384"/>
    </row>
    <row r="559" ht="22.5" customHeight="1">
      <c r="A559" s="389"/>
      <c r="B559" s="394"/>
      <c r="C559" s="394"/>
      <c r="D559" s="394"/>
      <c r="E559" s="394"/>
      <c r="F559" s="392">
        <f t="shared" si="1"/>
        <v>0</v>
      </c>
      <c r="G559" s="384"/>
      <c r="H559" s="384"/>
      <c r="I559" s="384"/>
      <c r="J559" s="384"/>
      <c r="K559" s="384"/>
      <c r="L559" s="384"/>
      <c r="M559" s="384"/>
      <c r="N559" s="384"/>
      <c r="O559" s="384"/>
      <c r="P559" s="384"/>
      <c r="Q559" s="384"/>
      <c r="R559" s="384"/>
      <c r="S559" s="384"/>
      <c r="T559" s="384"/>
      <c r="U559" s="384"/>
      <c r="V559" s="384"/>
      <c r="W559" s="384"/>
      <c r="X559" s="384"/>
      <c r="Y559" s="384"/>
      <c r="Z559" s="384"/>
    </row>
    <row r="560" ht="22.5" customHeight="1">
      <c r="A560" s="385"/>
      <c r="B560" s="393"/>
      <c r="C560" s="393"/>
      <c r="D560" s="393"/>
      <c r="E560" s="393"/>
      <c r="F560" s="388">
        <f t="shared" si="1"/>
        <v>0</v>
      </c>
      <c r="G560" s="384"/>
      <c r="H560" s="384"/>
      <c r="I560" s="384"/>
      <c r="J560" s="384"/>
      <c r="K560" s="384"/>
      <c r="L560" s="384"/>
      <c r="M560" s="384"/>
      <c r="N560" s="384"/>
      <c r="O560" s="384"/>
      <c r="P560" s="384"/>
      <c r="Q560" s="384"/>
      <c r="R560" s="384"/>
      <c r="S560" s="384"/>
      <c r="T560" s="384"/>
      <c r="U560" s="384"/>
      <c r="V560" s="384"/>
      <c r="W560" s="384"/>
      <c r="X560" s="384"/>
      <c r="Y560" s="384"/>
      <c r="Z560" s="384"/>
    </row>
    <row r="561" ht="22.5" customHeight="1">
      <c r="A561" s="389"/>
      <c r="B561" s="394"/>
      <c r="C561" s="394"/>
      <c r="D561" s="394"/>
      <c r="E561" s="394"/>
      <c r="F561" s="392">
        <f t="shared" si="1"/>
        <v>0</v>
      </c>
      <c r="G561" s="384"/>
      <c r="H561" s="384"/>
      <c r="I561" s="384"/>
      <c r="J561" s="384"/>
      <c r="K561" s="384"/>
      <c r="L561" s="384"/>
      <c r="M561" s="384"/>
      <c r="N561" s="384"/>
      <c r="O561" s="384"/>
      <c r="P561" s="384"/>
      <c r="Q561" s="384"/>
      <c r="R561" s="384"/>
      <c r="S561" s="384"/>
      <c r="T561" s="384"/>
      <c r="U561" s="384"/>
      <c r="V561" s="384"/>
      <c r="W561" s="384"/>
      <c r="X561" s="384"/>
      <c r="Y561" s="384"/>
      <c r="Z561" s="384"/>
    </row>
    <row r="562" ht="22.5" customHeight="1">
      <c r="A562" s="385"/>
      <c r="B562" s="393"/>
      <c r="C562" s="393"/>
      <c r="D562" s="393"/>
      <c r="E562" s="393"/>
      <c r="F562" s="388">
        <f t="shared" si="1"/>
        <v>0</v>
      </c>
      <c r="G562" s="384"/>
      <c r="H562" s="384"/>
      <c r="I562" s="384"/>
      <c r="J562" s="384"/>
      <c r="K562" s="384"/>
      <c r="L562" s="384"/>
      <c r="M562" s="384"/>
      <c r="N562" s="384"/>
      <c r="O562" s="384"/>
      <c r="P562" s="384"/>
      <c r="Q562" s="384"/>
      <c r="R562" s="384"/>
      <c r="S562" s="384"/>
      <c r="T562" s="384"/>
      <c r="U562" s="384"/>
      <c r="V562" s="384"/>
      <c r="W562" s="384"/>
      <c r="X562" s="384"/>
      <c r="Y562" s="384"/>
      <c r="Z562" s="384"/>
    </row>
    <row r="563" ht="22.5" customHeight="1">
      <c r="A563" s="389"/>
      <c r="B563" s="394"/>
      <c r="C563" s="394"/>
      <c r="D563" s="394"/>
      <c r="E563" s="394"/>
      <c r="F563" s="392">
        <f t="shared" si="1"/>
        <v>0</v>
      </c>
      <c r="G563" s="384"/>
      <c r="H563" s="384"/>
      <c r="I563" s="384"/>
      <c r="J563" s="384"/>
      <c r="K563" s="384"/>
      <c r="L563" s="384"/>
      <c r="M563" s="384"/>
      <c r="N563" s="384"/>
      <c r="O563" s="384"/>
      <c r="P563" s="384"/>
      <c r="Q563" s="384"/>
      <c r="R563" s="384"/>
      <c r="S563" s="384"/>
      <c r="T563" s="384"/>
      <c r="U563" s="384"/>
      <c r="V563" s="384"/>
      <c r="W563" s="384"/>
      <c r="X563" s="384"/>
      <c r="Y563" s="384"/>
      <c r="Z563" s="384"/>
    </row>
    <row r="564" ht="22.5" customHeight="1">
      <c r="A564" s="385"/>
      <c r="B564" s="393"/>
      <c r="C564" s="393"/>
      <c r="D564" s="393"/>
      <c r="E564" s="393"/>
      <c r="F564" s="388">
        <f t="shared" si="1"/>
        <v>0</v>
      </c>
      <c r="G564" s="384"/>
      <c r="H564" s="384"/>
      <c r="I564" s="384"/>
      <c r="J564" s="384"/>
      <c r="K564" s="384"/>
      <c r="L564" s="384"/>
      <c r="M564" s="384"/>
      <c r="N564" s="384"/>
      <c r="O564" s="384"/>
      <c r="P564" s="384"/>
      <c r="Q564" s="384"/>
      <c r="R564" s="384"/>
      <c r="S564" s="384"/>
      <c r="T564" s="384"/>
      <c r="U564" s="384"/>
      <c r="V564" s="384"/>
      <c r="W564" s="384"/>
      <c r="X564" s="384"/>
      <c r="Y564" s="384"/>
      <c r="Z564" s="384"/>
    </row>
    <row r="565" ht="22.5" customHeight="1">
      <c r="A565" s="389"/>
      <c r="B565" s="394"/>
      <c r="C565" s="394"/>
      <c r="D565" s="394"/>
      <c r="E565" s="394"/>
      <c r="F565" s="392">
        <f t="shared" si="1"/>
        <v>0</v>
      </c>
      <c r="G565" s="384"/>
      <c r="H565" s="384"/>
      <c r="I565" s="384"/>
      <c r="J565" s="384"/>
      <c r="K565" s="384"/>
      <c r="L565" s="384"/>
      <c r="M565" s="384"/>
      <c r="N565" s="384"/>
      <c r="O565" s="384"/>
      <c r="P565" s="384"/>
      <c r="Q565" s="384"/>
      <c r="R565" s="384"/>
      <c r="S565" s="384"/>
      <c r="T565" s="384"/>
      <c r="U565" s="384"/>
      <c r="V565" s="384"/>
      <c r="W565" s="384"/>
      <c r="X565" s="384"/>
      <c r="Y565" s="384"/>
      <c r="Z565" s="384"/>
    </row>
    <row r="566" ht="22.5" customHeight="1">
      <c r="A566" s="385"/>
      <c r="B566" s="393"/>
      <c r="C566" s="393"/>
      <c r="D566" s="393"/>
      <c r="E566" s="393"/>
      <c r="F566" s="388">
        <f t="shared" si="1"/>
        <v>0</v>
      </c>
      <c r="G566" s="384"/>
      <c r="H566" s="384"/>
      <c r="I566" s="384"/>
      <c r="J566" s="384"/>
      <c r="K566" s="384"/>
      <c r="L566" s="384"/>
      <c r="M566" s="384"/>
      <c r="N566" s="384"/>
      <c r="O566" s="384"/>
      <c r="P566" s="384"/>
      <c r="Q566" s="384"/>
      <c r="R566" s="384"/>
      <c r="S566" s="384"/>
      <c r="T566" s="384"/>
      <c r="U566" s="384"/>
      <c r="V566" s="384"/>
      <c r="W566" s="384"/>
      <c r="X566" s="384"/>
      <c r="Y566" s="384"/>
      <c r="Z566" s="384"/>
    </row>
    <row r="567" ht="22.5" customHeight="1">
      <c r="A567" s="389"/>
      <c r="B567" s="394"/>
      <c r="C567" s="394"/>
      <c r="D567" s="394"/>
      <c r="E567" s="394"/>
      <c r="F567" s="392">
        <f t="shared" si="1"/>
        <v>0</v>
      </c>
      <c r="G567" s="384"/>
      <c r="H567" s="384"/>
      <c r="I567" s="384"/>
      <c r="J567" s="384"/>
      <c r="K567" s="384"/>
      <c r="L567" s="384"/>
      <c r="M567" s="384"/>
      <c r="N567" s="384"/>
      <c r="O567" s="384"/>
      <c r="P567" s="384"/>
      <c r="Q567" s="384"/>
      <c r="R567" s="384"/>
      <c r="S567" s="384"/>
      <c r="T567" s="384"/>
      <c r="U567" s="384"/>
      <c r="V567" s="384"/>
      <c r="W567" s="384"/>
      <c r="X567" s="384"/>
      <c r="Y567" s="384"/>
      <c r="Z567" s="384"/>
    </row>
    <row r="568" ht="22.5" customHeight="1">
      <c r="A568" s="385"/>
      <c r="B568" s="393"/>
      <c r="C568" s="393"/>
      <c r="D568" s="393"/>
      <c r="E568" s="393"/>
      <c r="F568" s="388">
        <f t="shared" si="1"/>
        <v>0</v>
      </c>
      <c r="G568" s="384"/>
      <c r="H568" s="384"/>
      <c r="I568" s="384"/>
      <c r="J568" s="384"/>
      <c r="K568" s="384"/>
      <c r="L568" s="384"/>
      <c r="M568" s="384"/>
      <c r="N568" s="384"/>
      <c r="O568" s="384"/>
      <c r="P568" s="384"/>
      <c r="Q568" s="384"/>
      <c r="R568" s="384"/>
      <c r="S568" s="384"/>
      <c r="T568" s="384"/>
      <c r="U568" s="384"/>
      <c r="V568" s="384"/>
      <c r="W568" s="384"/>
      <c r="X568" s="384"/>
      <c r="Y568" s="384"/>
      <c r="Z568" s="384"/>
    </row>
    <row r="569" ht="22.5" customHeight="1">
      <c r="A569" s="389"/>
      <c r="B569" s="394"/>
      <c r="C569" s="394"/>
      <c r="D569" s="394"/>
      <c r="E569" s="394"/>
      <c r="F569" s="392">
        <f t="shared" si="1"/>
        <v>0</v>
      </c>
      <c r="G569" s="384"/>
      <c r="H569" s="384"/>
      <c r="I569" s="384"/>
      <c r="J569" s="384"/>
      <c r="K569" s="384"/>
      <c r="L569" s="384"/>
      <c r="M569" s="384"/>
      <c r="N569" s="384"/>
      <c r="O569" s="384"/>
      <c r="P569" s="384"/>
      <c r="Q569" s="384"/>
      <c r="R569" s="384"/>
      <c r="S569" s="384"/>
      <c r="T569" s="384"/>
      <c r="U569" s="384"/>
      <c r="V569" s="384"/>
      <c r="W569" s="384"/>
      <c r="X569" s="384"/>
      <c r="Y569" s="384"/>
      <c r="Z569" s="384"/>
    </row>
    <row r="570" ht="22.5" customHeight="1">
      <c r="A570" s="385"/>
      <c r="B570" s="393"/>
      <c r="C570" s="393"/>
      <c r="D570" s="393"/>
      <c r="E570" s="393"/>
      <c r="F570" s="388">
        <f t="shared" si="1"/>
        <v>0</v>
      </c>
      <c r="G570" s="384"/>
      <c r="H570" s="384"/>
      <c r="I570" s="384"/>
      <c r="J570" s="384"/>
      <c r="K570" s="384"/>
      <c r="L570" s="384"/>
      <c r="M570" s="384"/>
      <c r="N570" s="384"/>
      <c r="O570" s="384"/>
      <c r="P570" s="384"/>
      <c r="Q570" s="384"/>
      <c r="R570" s="384"/>
      <c r="S570" s="384"/>
      <c r="T570" s="384"/>
      <c r="U570" s="384"/>
      <c r="V570" s="384"/>
      <c r="W570" s="384"/>
      <c r="X570" s="384"/>
      <c r="Y570" s="384"/>
      <c r="Z570" s="384"/>
    </row>
    <row r="571" ht="22.5" customHeight="1">
      <c r="A571" s="389"/>
      <c r="B571" s="394"/>
      <c r="C571" s="394"/>
      <c r="D571" s="394"/>
      <c r="E571" s="394"/>
      <c r="F571" s="392">
        <f t="shared" si="1"/>
        <v>0</v>
      </c>
      <c r="G571" s="384"/>
      <c r="H571" s="384"/>
      <c r="I571" s="384"/>
      <c r="J571" s="384"/>
      <c r="K571" s="384"/>
      <c r="L571" s="384"/>
      <c r="M571" s="384"/>
      <c r="N571" s="384"/>
      <c r="O571" s="384"/>
      <c r="P571" s="384"/>
      <c r="Q571" s="384"/>
      <c r="R571" s="384"/>
      <c r="S571" s="384"/>
      <c r="T571" s="384"/>
      <c r="U571" s="384"/>
      <c r="V571" s="384"/>
      <c r="W571" s="384"/>
      <c r="X571" s="384"/>
      <c r="Y571" s="384"/>
      <c r="Z571" s="384"/>
    </row>
    <row r="572" ht="22.5" customHeight="1">
      <c r="A572" s="385"/>
      <c r="B572" s="393"/>
      <c r="C572" s="393"/>
      <c r="D572" s="393"/>
      <c r="E572" s="393"/>
      <c r="F572" s="388">
        <f t="shared" si="1"/>
        <v>0</v>
      </c>
      <c r="G572" s="384"/>
      <c r="H572" s="384"/>
      <c r="I572" s="384"/>
      <c r="J572" s="384"/>
      <c r="K572" s="384"/>
      <c r="L572" s="384"/>
      <c r="M572" s="384"/>
      <c r="N572" s="384"/>
      <c r="O572" s="384"/>
      <c r="P572" s="384"/>
      <c r="Q572" s="384"/>
      <c r="R572" s="384"/>
      <c r="S572" s="384"/>
      <c r="T572" s="384"/>
      <c r="U572" s="384"/>
      <c r="V572" s="384"/>
      <c r="W572" s="384"/>
      <c r="X572" s="384"/>
      <c r="Y572" s="384"/>
      <c r="Z572" s="384"/>
    </row>
    <row r="573" ht="22.5" customHeight="1">
      <c r="A573" s="389"/>
      <c r="B573" s="394"/>
      <c r="C573" s="394"/>
      <c r="D573" s="394"/>
      <c r="E573" s="394"/>
      <c r="F573" s="392">
        <f t="shared" si="1"/>
        <v>0</v>
      </c>
      <c r="G573" s="384"/>
      <c r="H573" s="384"/>
      <c r="I573" s="384"/>
      <c r="J573" s="384"/>
      <c r="K573" s="384"/>
      <c r="L573" s="384"/>
      <c r="M573" s="384"/>
      <c r="N573" s="384"/>
      <c r="O573" s="384"/>
      <c r="P573" s="384"/>
      <c r="Q573" s="384"/>
      <c r="R573" s="384"/>
      <c r="S573" s="384"/>
      <c r="T573" s="384"/>
      <c r="U573" s="384"/>
      <c r="V573" s="384"/>
      <c r="W573" s="384"/>
      <c r="X573" s="384"/>
      <c r="Y573" s="384"/>
      <c r="Z573" s="384"/>
    </row>
    <row r="574" ht="22.5" customHeight="1">
      <c r="A574" s="385"/>
      <c r="B574" s="393"/>
      <c r="C574" s="393"/>
      <c r="D574" s="393"/>
      <c r="E574" s="393"/>
      <c r="F574" s="388">
        <f t="shared" si="1"/>
        <v>0</v>
      </c>
      <c r="G574" s="384"/>
      <c r="H574" s="384"/>
      <c r="I574" s="384"/>
      <c r="J574" s="384"/>
      <c r="K574" s="384"/>
      <c r="L574" s="384"/>
      <c r="M574" s="384"/>
      <c r="N574" s="384"/>
      <c r="O574" s="384"/>
      <c r="P574" s="384"/>
      <c r="Q574" s="384"/>
      <c r="R574" s="384"/>
      <c r="S574" s="384"/>
      <c r="T574" s="384"/>
      <c r="U574" s="384"/>
      <c r="V574" s="384"/>
      <c r="W574" s="384"/>
      <c r="X574" s="384"/>
      <c r="Y574" s="384"/>
      <c r="Z574" s="384"/>
    </row>
    <row r="575" ht="22.5" customHeight="1">
      <c r="A575" s="389"/>
      <c r="B575" s="394"/>
      <c r="C575" s="394"/>
      <c r="D575" s="394"/>
      <c r="E575" s="394"/>
      <c r="F575" s="392">
        <f t="shared" si="1"/>
        <v>0</v>
      </c>
      <c r="G575" s="384"/>
      <c r="H575" s="384"/>
      <c r="I575" s="384"/>
      <c r="J575" s="384"/>
      <c r="K575" s="384"/>
      <c r="L575" s="384"/>
      <c r="M575" s="384"/>
      <c r="N575" s="384"/>
      <c r="O575" s="384"/>
      <c r="P575" s="384"/>
      <c r="Q575" s="384"/>
      <c r="R575" s="384"/>
      <c r="S575" s="384"/>
      <c r="T575" s="384"/>
      <c r="U575" s="384"/>
      <c r="V575" s="384"/>
      <c r="W575" s="384"/>
      <c r="X575" s="384"/>
      <c r="Y575" s="384"/>
      <c r="Z575" s="384"/>
    </row>
    <row r="576" ht="22.5" customHeight="1">
      <c r="A576" s="385"/>
      <c r="B576" s="393"/>
      <c r="C576" s="393"/>
      <c r="D576" s="393"/>
      <c r="E576" s="393"/>
      <c r="F576" s="388">
        <f t="shared" si="1"/>
        <v>0</v>
      </c>
      <c r="G576" s="384"/>
      <c r="H576" s="384"/>
      <c r="I576" s="384"/>
      <c r="J576" s="384"/>
      <c r="K576" s="384"/>
      <c r="L576" s="384"/>
      <c r="M576" s="384"/>
      <c r="N576" s="384"/>
      <c r="O576" s="384"/>
      <c r="P576" s="384"/>
      <c r="Q576" s="384"/>
      <c r="R576" s="384"/>
      <c r="S576" s="384"/>
      <c r="T576" s="384"/>
      <c r="U576" s="384"/>
      <c r="V576" s="384"/>
      <c r="W576" s="384"/>
      <c r="X576" s="384"/>
      <c r="Y576" s="384"/>
      <c r="Z576" s="384"/>
    </row>
    <row r="577" ht="22.5" customHeight="1">
      <c r="A577" s="389"/>
      <c r="B577" s="394"/>
      <c r="C577" s="394"/>
      <c r="D577" s="394"/>
      <c r="E577" s="394"/>
      <c r="F577" s="392">
        <f t="shared" si="1"/>
        <v>0</v>
      </c>
      <c r="G577" s="384"/>
      <c r="H577" s="384"/>
      <c r="I577" s="384"/>
      <c r="J577" s="384"/>
      <c r="K577" s="384"/>
      <c r="L577" s="384"/>
      <c r="M577" s="384"/>
      <c r="N577" s="384"/>
      <c r="O577" s="384"/>
      <c r="P577" s="384"/>
      <c r="Q577" s="384"/>
      <c r="R577" s="384"/>
      <c r="S577" s="384"/>
      <c r="T577" s="384"/>
      <c r="U577" s="384"/>
      <c r="V577" s="384"/>
      <c r="W577" s="384"/>
      <c r="X577" s="384"/>
      <c r="Y577" s="384"/>
      <c r="Z577" s="384"/>
    </row>
    <row r="578" ht="22.5" customHeight="1">
      <c r="A578" s="385"/>
      <c r="B578" s="393"/>
      <c r="C578" s="393"/>
      <c r="D578" s="393"/>
      <c r="E578" s="393"/>
      <c r="F578" s="388">
        <f t="shared" si="1"/>
        <v>0</v>
      </c>
      <c r="G578" s="384"/>
      <c r="H578" s="384"/>
      <c r="I578" s="384"/>
      <c r="J578" s="384"/>
      <c r="K578" s="384"/>
      <c r="L578" s="384"/>
      <c r="M578" s="384"/>
      <c r="N578" s="384"/>
      <c r="O578" s="384"/>
      <c r="P578" s="384"/>
      <c r="Q578" s="384"/>
      <c r="R578" s="384"/>
      <c r="S578" s="384"/>
      <c r="T578" s="384"/>
      <c r="U578" s="384"/>
      <c r="V578" s="384"/>
      <c r="W578" s="384"/>
      <c r="X578" s="384"/>
      <c r="Y578" s="384"/>
      <c r="Z578" s="384"/>
    </row>
    <row r="579" ht="22.5" customHeight="1">
      <c r="A579" s="389"/>
      <c r="B579" s="394"/>
      <c r="C579" s="394"/>
      <c r="D579" s="394"/>
      <c r="E579" s="394"/>
      <c r="F579" s="392">
        <f t="shared" si="1"/>
        <v>0</v>
      </c>
      <c r="G579" s="384"/>
      <c r="H579" s="384"/>
      <c r="I579" s="384"/>
      <c r="J579" s="384"/>
      <c r="K579" s="384"/>
      <c r="L579" s="384"/>
      <c r="M579" s="384"/>
      <c r="N579" s="384"/>
      <c r="O579" s="384"/>
      <c r="P579" s="384"/>
      <c r="Q579" s="384"/>
      <c r="R579" s="384"/>
      <c r="S579" s="384"/>
      <c r="T579" s="384"/>
      <c r="U579" s="384"/>
      <c r="V579" s="384"/>
      <c r="W579" s="384"/>
      <c r="X579" s="384"/>
      <c r="Y579" s="384"/>
      <c r="Z579" s="384"/>
    </row>
    <row r="580" ht="22.5" customHeight="1">
      <c r="A580" s="385"/>
      <c r="B580" s="393"/>
      <c r="C580" s="393"/>
      <c r="D580" s="393"/>
      <c r="E580" s="393"/>
      <c r="F580" s="388">
        <f t="shared" si="1"/>
        <v>0</v>
      </c>
      <c r="G580" s="384"/>
      <c r="H580" s="384"/>
      <c r="I580" s="384"/>
      <c r="J580" s="384"/>
      <c r="K580" s="384"/>
      <c r="L580" s="384"/>
      <c r="M580" s="384"/>
      <c r="N580" s="384"/>
      <c r="O580" s="384"/>
      <c r="P580" s="384"/>
      <c r="Q580" s="384"/>
      <c r="R580" s="384"/>
      <c r="S580" s="384"/>
      <c r="T580" s="384"/>
      <c r="U580" s="384"/>
      <c r="V580" s="384"/>
      <c r="W580" s="384"/>
      <c r="X580" s="384"/>
      <c r="Y580" s="384"/>
      <c r="Z580" s="384"/>
    </row>
    <row r="581" ht="22.5" customHeight="1">
      <c r="A581" s="389"/>
      <c r="B581" s="394"/>
      <c r="C581" s="394"/>
      <c r="D581" s="394"/>
      <c r="E581" s="394"/>
      <c r="F581" s="392">
        <f t="shared" si="1"/>
        <v>0</v>
      </c>
      <c r="G581" s="384"/>
      <c r="H581" s="384"/>
      <c r="I581" s="384"/>
      <c r="J581" s="384"/>
      <c r="K581" s="384"/>
      <c r="L581" s="384"/>
      <c r="M581" s="384"/>
      <c r="N581" s="384"/>
      <c r="O581" s="384"/>
      <c r="P581" s="384"/>
      <c r="Q581" s="384"/>
      <c r="R581" s="384"/>
      <c r="S581" s="384"/>
      <c r="T581" s="384"/>
      <c r="U581" s="384"/>
      <c r="V581" s="384"/>
      <c r="W581" s="384"/>
      <c r="X581" s="384"/>
      <c r="Y581" s="384"/>
      <c r="Z581" s="384"/>
    </row>
    <row r="582" ht="22.5" customHeight="1">
      <c r="A582" s="385"/>
      <c r="B582" s="393"/>
      <c r="C582" s="393"/>
      <c r="D582" s="393"/>
      <c r="E582" s="393"/>
      <c r="F582" s="388">
        <f t="shared" si="1"/>
        <v>0</v>
      </c>
      <c r="G582" s="384"/>
      <c r="H582" s="384"/>
      <c r="I582" s="384"/>
      <c r="J582" s="384"/>
      <c r="K582" s="384"/>
      <c r="L582" s="384"/>
      <c r="M582" s="384"/>
      <c r="N582" s="384"/>
      <c r="O582" s="384"/>
      <c r="P582" s="384"/>
      <c r="Q582" s="384"/>
      <c r="R582" s="384"/>
      <c r="S582" s="384"/>
      <c r="T582" s="384"/>
      <c r="U582" s="384"/>
      <c r="V582" s="384"/>
      <c r="W582" s="384"/>
      <c r="X582" s="384"/>
      <c r="Y582" s="384"/>
      <c r="Z582" s="384"/>
    </row>
    <row r="583" ht="22.5" customHeight="1">
      <c r="A583" s="389"/>
      <c r="B583" s="394"/>
      <c r="C583" s="394"/>
      <c r="D583" s="394"/>
      <c r="E583" s="394"/>
      <c r="F583" s="392">
        <f t="shared" si="1"/>
        <v>0</v>
      </c>
      <c r="G583" s="384"/>
      <c r="H583" s="384"/>
      <c r="I583" s="384"/>
      <c r="J583" s="384"/>
      <c r="K583" s="384"/>
      <c r="L583" s="384"/>
      <c r="M583" s="384"/>
      <c r="N583" s="384"/>
      <c r="O583" s="384"/>
      <c r="P583" s="384"/>
      <c r="Q583" s="384"/>
      <c r="R583" s="384"/>
      <c r="S583" s="384"/>
      <c r="T583" s="384"/>
      <c r="U583" s="384"/>
      <c r="V583" s="384"/>
      <c r="W583" s="384"/>
      <c r="X583" s="384"/>
      <c r="Y583" s="384"/>
      <c r="Z583" s="384"/>
    </row>
    <row r="584" ht="22.5" customHeight="1">
      <c r="A584" s="385"/>
      <c r="B584" s="393"/>
      <c r="C584" s="393"/>
      <c r="D584" s="393"/>
      <c r="E584" s="393"/>
      <c r="F584" s="388">
        <f t="shared" si="1"/>
        <v>0</v>
      </c>
      <c r="G584" s="384"/>
      <c r="H584" s="384"/>
      <c r="I584" s="384"/>
      <c r="J584" s="384"/>
      <c r="K584" s="384"/>
      <c r="L584" s="384"/>
      <c r="M584" s="384"/>
      <c r="N584" s="384"/>
      <c r="O584" s="384"/>
      <c r="P584" s="384"/>
      <c r="Q584" s="384"/>
      <c r="R584" s="384"/>
      <c r="S584" s="384"/>
      <c r="T584" s="384"/>
      <c r="U584" s="384"/>
      <c r="V584" s="384"/>
      <c r="W584" s="384"/>
      <c r="X584" s="384"/>
      <c r="Y584" s="384"/>
      <c r="Z584" s="384"/>
    </row>
    <row r="585" ht="22.5" customHeight="1">
      <c r="A585" s="389"/>
      <c r="B585" s="394"/>
      <c r="C585" s="394"/>
      <c r="D585" s="394"/>
      <c r="E585" s="394"/>
      <c r="F585" s="392">
        <f t="shared" si="1"/>
        <v>0</v>
      </c>
      <c r="G585" s="384"/>
      <c r="H585" s="384"/>
      <c r="I585" s="384"/>
      <c r="J585" s="384"/>
      <c r="K585" s="384"/>
      <c r="L585" s="384"/>
      <c r="M585" s="384"/>
      <c r="N585" s="384"/>
      <c r="O585" s="384"/>
      <c r="P585" s="384"/>
      <c r="Q585" s="384"/>
      <c r="R585" s="384"/>
      <c r="S585" s="384"/>
      <c r="T585" s="384"/>
      <c r="U585" s="384"/>
      <c r="V585" s="384"/>
      <c r="W585" s="384"/>
      <c r="X585" s="384"/>
      <c r="Y585" s="384"/>
      <c r="Z585" s="384"/>
    </row>
    <row r="586" ht="22.5" customHeight="1">
      <c r="A586" s="385"/>
      <c r="B586" s="393"/>
      <c r="C586" s="393"/>
      <c r="D586" s="393"/>
      <c r="E586" s="393"/>
      <c r="F586" s="388">
        <f t="shared" si="1"/>
        <v>0</v>
      </c>
      <c r="G586" s="384"/>
      <c r="H586" s="384"/>
      <c r="I586" s="384"/>
      <c r="J586" s="384"/>
      <c r="K586" s="384"/>
      <c r="L586" s="384"/>
      <c r="M586" s="384"/>
      <c r="N586" s="384"/>
      <c r="O586" s="384"/>
      <c r="P586" s="384"/>
      <c r="Q586" s="384"/>
      <c r="R586" s="384"/>
      <c r="S586" s="384"/>
      <c r="T586" s="384"/>
      <c r="U586" s="384"/>
      <c r="V586" s="384"/>
      <c r="W586" s="384"/>
      <c r="X586" s="384"/>
      <c r="Y586" s="384"/>
      <c r="Z586" s="384"/>
    </row>
    <row r="587" ht="22.5" customHeight="1">
      <c r="A587" s="389"/>
      <c r="B587" s="394"/>
      <c r="C587" s="394"/>
      <c r="D587" s="394"/>
      <c r="E587" s="394"/>
      <c r="F587" s="392">
        <f t="shared" si="1"/>
        <v>0</v>
      </c>
      <c r="G587" s="384"/>
      <c r="H587" s="384"/>
      <c r="I587" s="384"/>
      <c r="J587" s="384"/>
      <c r="K587" s="384"/>
      <c r="L587" s="384"/>
      <c r="M587" s="384"/>
      <c r="N587" s="384"/>
      <c r="O587" s="384"/>
      <c r="P587" s="384"/>
      <c r="Q587" s="384"/>
      <c r="R587" s="384"/>
      <c r="S587" s="384"/>
      <c r="T587" s="384"/>
      <c r="U587" s="384"/>
      <c r="V587" s="384"/>
      <c r="W587" s="384"/>
      <c r="X587" s="384"/>
      <c r="Y587" s="384"/>
      <c r="Z587" s="384"/>
    </row>
    <row r="588" ht="22.5" customHeight="1">
      <c r="A588" s="385"/>
      <c r="B588" s="393"/>
      <c r="C588" s="393"/>
      <c r="D588" s="393"/>
      <c r="E588" s="393"/>
      <c r="F588" s="388">
        <f t="shared" si="1"/>
        <v>0</v>
      </c>
      <c r="G588" s="384"/>
      <c r="H588" s="384"/>
      <c r="I588" s="384"/>
      <c r="J588" s="384"/>
      <c r="K588" s="384"/>
      <c r="L588" s="384"/>
      <c r="M588" s="384"/>
      <c r="N588" s="384"/>
      <c r="O588" s="384"/>
      <c r="P588" s="384"/>
      <c r="Q588" s="384"/>
      <c r="R588" s="384"/>
      <c r="S588" s="384"/>
      <c r="T588" s="384"/>
      <c r="U588" s="384"/>
      <c r="V588" s="384"/>
      <c r="W588" s="384"/>
      <c r="X588" s="384"/>
      <c r="Y588" s="384"/>
      <c r="Z588" s="384"/>
    </row>
    <row r="589" ht="22.5" customHeight="1">
      <c r="A589" s="389"/>
      <c r="B589" s="394"/>
      <c r="C589" s="394"/>
      <c r="D589" s="394"/>
      <c r="E589" s="394"/>
      <c r="F589" s="392">
        <f t="shared" si="1"/>
        <v>0</v>
      </c>
      <c r="G589" s="384"/>
      <c r="H589" s="384"/>
      <c r="I589" s="384"/>
      <c r="J589" s="384"/>
      <c r="K589" s="384"/>
      <c r="L589" s="384"/>
      <c r="M589" s="384"/>
      <c r="N589" s="384"/>
      <c r="O589" s="384"/>
      <c r="P589" s="384"/>
      <c r="Q589" s="384"/>
      <c r="R589" s="384"/>
      <c r="S589" s="384"/>
      <c r="T589" s="384"/>
      <c r="U589" s="384"/>
      <c r="V589" s="384"/>
      <c r="W589" s="384"/>
      <c r="X589" s="384"/>
      <c r="Y589" s="384"/>
      <c r="Z589" s="384"/>
    </row>
    <row r="590" ht="22.5" customHeight="1">
      <c r="A590" s="385"/>
      <c r="B590" s="393"/>
      <c r="C590" s="393"/>
      <c r="D590" s="393"/>
      <c r="E590" s="393"/>
      <c r="F590" s="388">
        <f t="shared" si="1"/>
        <v>0</v>
      </c>
      <c r="G590" s="384"/>
      <c r="H590" s="384"/>
      <c r="I590" s="384"/>
      <c r="J590" s="384"/>
      <c r="K590" s="384"/>
      <c r="L590" s="384"/>
      <c r="M590" s="384"/>
      <c r="N590" s="384"/>
      <c r="O590" s="384"/>
      <c r="P590" s="384"/>
      <c r="Q590" s="384"/>
      <c r="R590" s="384"/>
      <c r="S590" s="384"/>
      <c r="T590" s="384"/>
      <c r="U590" s="384"/>
      <c r="V590" s="384"/>
      <c r="W590" s="384"/>
      <c r="X590" s="384"/>
      <c r="Y590" s="384"/>
      <c r="Z590" s="384"/>
    </row>
    <row r="591" ht="22.5" customHeight="1">
      <c r="A591" s="389"/>
      <c r="B591" s="394"/>
      <c r="C591" s="394"/>
      <c r="D591" s="394"/>
      <c r="E591" s="394"/>
      <c r="F591" s="392">
        <f t="shared" si="1"/>
        <v>0</v>
      </c>
      <c r="G591" s="384"/>
      <c r="H591" s="384"/>
      <c r="I591" s="384"/>
      <c r="J591" s="384"/>
      <c r="K591" s="384"/>
      <c r="L591" s="384"/>
      <c r="M591" s="384"/>
      <c r="N591" s="384"/>
      <c r="O591" s="384"/>
      <c r="P591" s="384"/>
      <c r="Q591" s="384"/>
      <c r="R591" s="384"/>
      <c r="S591" s="384"/>
      <c r="T591" s="384"/>
      <c r="U591" s="384"/>
      <c r="V591" s="384"/>
      <c r="W591" s="384"/>
      <c r="X591" s="384"/>
      <c r="Y591" s="384"/>
      <c r="Z591" s="384"/>
    </row>
    <row r="592" ht="22.5" customHeight="1">
      <c r="A592" s="385"/>
      <c r="B592" s="393"/>
      <c r="C592" s="393"/>
      <c r="D592" s="393"/>
      <c r="E592" s="393"/>
      <c r="F592" s="388">
        <f t="shared" si="1"/>
        <v>0</v>
      </c>
      <c r="G592" s="384"/>
      <c r="H592" s="384"/>
      <c r="I592" s="384"/>
      <c r="J592" s="384"/>
      <c r="K592" s="384"/>
      <c r="L592" s="384"/>
      <c r="M592" s="384"/>
      <c r="N592" s="384"/>
      <c r="O592" s="384"/>
      <c r="P592" s="384"/>
      <c r="Q592" s="384"/>
      <c r="R592" s="384"/>
      <c r="S592" s="384"/>
      <c r="T592" s="384"/>
      <c r="U592" s="384"/>
      <c r="V592" s="384"/>
      <c r="W592" s="384"/>
      <c r="X592" s="384"/>
      <c r="Y592" s="384"/>
      <c r="Z592" s="384"/>
    </row>
    <row r="593" ht="22.5" customHeight="1">
      <c r="A593" s="389"/>
      <c r="B593" s="394"/>
      <c r="C593" s="394"/>
      <c r="D593" s="394"/>
      <c r="E593" s="394"/>
      <c r="F593" s="392">
        <f t="shared" si="1"/>
        <v>0</v>
      </c>
      <c r="G593" s="384"/>
      <c r="H593" s="384"/>
      <c r="I593" s="384"/>
      <c r="J593" s="384"/>
      <c r="K593" s="384"/>
      <c r="L593" s="384"/>
      <c r="M593" s="384"/>
      <c r="N593" s="384"/>
      <c r="O593" s="384"/>
      <c r="P593" s="384"/>
      <c r="Q593" s="384"/>
      <c r="R593" s="384"/>
      <c r="S593" s="384"/>
      <c r="T593" s="384"/>
      <c r="U593" s="384"/>
      <c r="V593" s="384"/>
      <c r="W593" s="384"/>
      <c r="X593" s="384"/>
      <c r="Y593" s="384"/>
      <c r="Z593" s="384"/>
    </row>
    <row r="594" ht="22.5" customHeight="1">
      <c r="A594" s="385"/>
      <c r="B594" s="393"/>
      <c r="C594" s="393"/>
      <c r="D594" s="393"/>
      <c r="E594" s="393"/>
      <c r="F594" s="388">
        <f t="shared" si="1"/>
        <v>0</v>
      </c>
      <c r="G594" s="384"/>
      <c r="H594" s="384"/>
      <c r="I594" s="384"/>
      <c r="J594" s="384"/>
      <c r="K594" s="384"/>
      <c r="L594" s="384"/>
      <c r="M594" s="384"/>
      <c r="N594" s="384"/>
      <c r="O594" s="384"/>
      <c r="P594" s="384"/>
      <c r="Q594" s="384"/>
      <c r="R594" s="384"/>
      <c r="S594" s="384"/>
      <c r="T594" s="384"/>
      <c r="U594" s="384"/>
      <c r="V594" s="384"/>
      <c r="W594" s="384"/>
      <c r="X594" s="384"/>
      <c r="Y594" s="384"/>
      <c r="Z594" s="384"/>
    </row>
    <row r="595" ht="22.5" customHeight="1">
      <c r="A595" s="389"/>
      <c r="B595" s="394"/>
      <c r="C595" s="394"/>
      <c r="D595" s="394"/>
      <c r="E595" s="394"/>
      <c r="F595" s="392">
        <f t="shared" si="1"/>
        <v>0</v>
      </c>
      <c r="G595" s="384"/>
      <c r="H595" s="384"/>
      <c r="I595" s="384"/>
      <c r="J595" s="384"/>
      <c r="K595" s="384"/>
      <c r="L595" s="384"/>
      <c r="M595" s="384"/>
      <c r="N595" s="384"/>
      <c r="O595" s="384"/>
      <c r="P595" s="384"/>
      <c r="Q595" s="384"/>
      <c r="R595" s="384"/>
      <c r="S595" s="384"/>
      <c r="T595" s="384"/>
      <c r="U595" s="384"/>
      <c r="V595" s="384"/>
      <c r="W595" s="384"/>
      <c r="X595" s="384"/>
      <c r="Y595" s="384"/>
      <c r="Z595" s="384"/>
    </row>
    <row r="596" ht="22.5" customHeight="1">
      <c r="A596" s="385"/>
      <c r="B596" s="393"/>
      <c r="C596" s="393"/>
      <c r="D596" s="393"/>
      <c r="E596" s="393"/>
      <c r="F596" s="388">
        <f t="shared" si="1"/>
        <v>0</v>
      </c>
      <c r="G596" s="384"/>
      <c r="H596" s="384"/>
      <c r="I596" s="384"/>
      <c r="J596" s="384"/>
      <c r="K596" s="384"/>
      <c r="L596" s="384"/>
      <c r="M596" s="384"/>
      <c r="N596" s="384"/>
      <c r="O596" s="384"/>
      <c r="P596" s="384"/>
      <c r="Q596" s="384"/>
      <c r="R596" s="384"/>
      <c r="S596" s="384"/>
      <c r="T596" s="384"/>
      <c r="U596" s="384"/>
      <c r="V596" s="384"/>
      <c r="W596" s="384"/>
      <c r="X596" s="384"/>
      <c r="Y596" s="384"/>
      <c r="Z596" s="384"/>
    </row>
    <row r="597" ht="22.5" customHeight="1">
      <c r="A597" s="389"/>
      <c r="B597" s="394"/>
      <c r="C597" s="394"/>
      <c r="D597" s="394"/>
      <c r="E597" s="394"/>
      <c r="F597" s="392">
        <f t="shared" si="1"/>
        <v>0</v>
      </c>
      <c r="G597" s="384"/>
      <c r="H597" s="384"/>
      <c r="I597" s="384"/>
      <c r="J597" s="384"/>
      <c r="K597" s="384"/>
      <c r="L597" s="384"/>
      <c r="M597" s="384"/>
      <c r="N597" s="384"/>
      <c r="O597" s="384"/>
      <c r="P597" s="384"/>
      <c r="Q597" s="384"/>
      <c r="R597" s="384"/>
      <c r="S597" s="384"/>
      <c r="T597" s="384"/>
      <c r="U597" s="384"/>
      <c r="V597" s="384"/>
      <c r="W597" s="384"/>
      <c r="X597" s="384"/>
      <c r="Y597" s="384"/>
      <c r="Z597" s="384"/>
    </row>
    <row r="598" ht="22.5" customHeight="1">
      <c r="A598" s="385"/>
      <c r="B598" s="393"/>
      <c r="C598" s="393"/>
      <c r="D598" s="393"/>
      <c r="E598" s="393"/>
      <c r="F598" s="388">
        <f t="shared" si="1"/>
        <v>0</v>
      </c>
      <c r="G598" s="384"/>
      <c r="H598" s="384"/>
      <c r="I598" s="384"/>
      <c r="J598" s="384"/>
      <c r="K598" s="384"/>
      <c r="L598" s="384"/>
      <c r="M598" s="384"/>
      <c r="N598" s="384"/>
      <c r="O598" s="384"/>
      <c r="P598" s="384"/>
      <c r="Q598" s="384"/>
      <c r="R598" s="384"/>
      <c r="S598" s="384"/>
      <c r="T598" s="384"/>
      <c r="U598" s="384"/>
      <c r="V598" s="384"/>
      <c r="W598" s="384"/>
      <c r="X598" s="384"/>
      <c r="Y598" s="384"/>
      <c r="Z598" s="384"/>
    </row>
    <row r="599" ht="22.5" customHeight="1">
      <c r="A599" s="389"/>
      <c r="B599" s="394"/>
      <c r="C599" s="394"/>
      <c r="D599" s="394"/>
      <c r="E599" s="394"/>
      <c r="F599" s="392">
        <f t="shared" si="1"/>
        <v>0</v>
      </c>
      <c r="G599" s="384"/>
      <c r="H599" s="384"/>
      <c r="I599" s="384"/>
      <c r="J599" s="384"/>
      <c r="K599" s="384"/>
      <c r="L599" s="384"/>
      <c r="M599" s="384"/>
      <c r="N599" s="384"/>
      <c r="O599" s="384"/>
      <c r="P599" s="384"/>
      <c r="Q599" s="384"/>
      <c r="R599" s="384"/>
      <c r="S599" s="384"/>
      <c r="T599" s="384"/>
      <c r="U599" s="384"/>
      <c r="V599" s="384"/>
      <c r="W599" s="384"/>
      <c r="X599" s="384"/>
      <c r="Y599" s="384"/>
      <c r="Z599" s="384"/>
    </row>
    <row r="600" ht="22.5" customHeight="1">
      <c r="A600" s="385"/>
      <c r="B600" s="393"/>
      <c r="C600" s="393"/>
      <c r="D600" s="393"/>
      <c r="E600" s="393"/>
      <c r="F600" s="388">
        <f t="shared" si="1"/>
        <v>0</v>
      </c>
      <c r="G600" s="384"/>
      <c r="H600" s="384"/>
      <c r="I600" s="384"/>
      <c r="J600" s="384"/>
      <c r="K600" s="384"/>
      <c r="L600" s="384"/>
      <c r="M600" s="384"/>
      <c r="N600" s="384"/>
      <c r="O600" s="384"/>
      <c r="P600" s="384"/>
      <c r="Q600" s="384"/>
      <c r="R600" s="384"/>
      <c r="S600" s="384"/>
      <c r="T600" s="384"/>
      <c r="U600" s="384"/>
      <c r="V600" s="384"/>
      <c r="W600" s="384"/>
      <c r="X600" s="384"/>
      <c r="Y600" s="384"/>
      <c r="Z600" s="384"/>
    </row>
    <row r="601" ht="22.5" customHeight="1">
      <c r="A601" s="389"/>
      <c r="B601" s="394"/>
      <c r="C601" s="394"/>
      <c r="D601" s="394"/>
      <c r="E601" s="394"/>
      <c r="F601" s="392">
        <f t="shared" si="1"/>
        <v>0</v>
      </c>
      <c r="G601" s="384"/>
      <c r="H601" s="384"/>
      <c r="I601" s="384"/>
      <c r="J601" s="384"/>
      <c r="K601" s="384"/>
      <c r="L601" s="384"/>
      <c r="M601" s="384"/>
      <c r="N601" s="384"/>
      <c r="O601" s="384"/>
      <c r="P601" s="384"/>
      <c r="Q601" s="384"/>
      <c r="R601" s="384"/>
      <c r="S601" s="384"/>
      <c r="T601" s="384"/>
      <c r="U601" s="384"/>
      <c r="V601" s="384"/>
      <c r="W601" s="384"/>
      <c r="X601" s="384"/>
      <c r="Y601" s="384"/>
      <c r="Z601" s="384"/>
    </row>
    <row r="602" ht="22.5" customHeight="1">
      <c r="A602" s="385"/>
      <c r="B602" s="393"/>
      <c r="C602" s="393"/>
      <c r="D602" s="393"/>
      <c r="E602" s="393"/>
      <c r="F602" s="388">
        <f t="shared" si="1"/>
        <v>0</v>
      </c>
      <c r="G602" s="384"/>
      <c r="H602" s="384"/>
      <c r="I602" s="384"/>
      <c r="J602" s="384"/>
      <c r="K602" s="384"/>
      <c r="L602" s="384"/>
      <c r="M602" s="384"/>
      <c r="N602" s="384"/>
      <c r="O602" s="384"/>
      <c r="P602" s="384"/>
      <c r="Q602" s="384"/>
      <c r="R602" s="384"/>
      <c r="S602" s="384"/>
      <c r="T602" s="384"/>
      <c r="U602" s="384"/>
      <c r="V602" s="384"/>
      <c r="W602" s="384"/>
      <c r="X602" s="384"/>
      <c r="Y602" s="384"/>
      <c r="Z602" s="384"/>
    </row>
    <row r="603" ht="22.5" customHeight="1">
      <c r="A603" s="389"/>
      <c r="B603" s="394"/>
      <c r="C603" s="394"/>
      <c r="D603" s="394"/>
      <c r="E603" s="394"/>
      <c r="F603" s="392">
        <f t="shared" si="1"/>
        <v>0</v>
      </c>
      <c r="G603" s="384"/>
      <c r="H603" s="384"/>
      <c r="I603" s="384"/>
      <c r="J603" s="384"/>
      <c r="K603" s="384"/>
      <c r="L603" s="384"/>
      <c r="M603" s="384"/>
      <c r="N603" s="384"/>
      <c r="O603" s="384"/>
      <c r="P603" s="384"/>
      <c r="Q603" s="384"/>
      <c r="R603" s="384"/>
      <c r="S603" s="384"/>
      <c r="T603" s="384"/>
      <c r="U603" s="384"/>
      <c r="V603" s="384"/>
      <c r="W603" s="384"/>
      <c r="X603" s="384"/>
      <c r="Y603" s="384"/>
      <c r="Z603" s="384"/>
    </row>
    <row r="604" ht="22.5" customHeight="1">
      <c r="A604" s="385"/>
      <c r="B604" s="393"/>
      <c r="C604" s="393"/>
      <c r="D604" s="393"/>
      <c r="E604" s="393"/>
      <c r="F604" s="388">
        <f t="shared" si="1"/>
        <v>0</v>
      </c>
      <c r="G604" s="384"/>
      <c r="H604" s="384"/>
      <c r="I604" s="384"/>
      <c r="J604" s="384"/>
      <c r="K604" s="384"/>
      <c r="L604" s="384"/>
      <c r="M604" s="384"/>
      <c r="N604" s="384"/>
      <c r="O604" s="384"/>
      <c r="P604" s="384"/>
      <c r="Q604" s="384"/>
      <c r="R604" s="384"/>
      <c r="S604" s="384"/>
      <c r="T604" s="384"/>
      <c r="U604" s="384"/>
      <c r="V604" s="384"/>
      <c r="W604" s="384"/>
      <c r="X604" s="384"/>
      <c r="Y604" s="384"/>
      <c r="Z604" s="384"/>
    </row>
    <row r="605" ht="22.5" customHeight="1">
      <c r="A605" s="389"/>
      <c r="B605" s="394"/>
      <c r="C605" s="394"/>
      <c r="D605" s="394"/>
      <c r="E605" s="394"/>
      <c r="F605" s="392">
        <f t="shared" si="1"/>
        <v>0</v>
      </c>
      <c r="G605" s="384"/>
      <c r="H605" s="384"/>
      <c r="I605" s="384"/>
      <c r="J605" s="384"/>
      <c r="K605" s="384"/>
      <c r="L605" s="384"/>
      <c r="M605" s="384"/>
      <c r="N605" s="384"/>
      <c r="O605" s="384"/>
      <c r="P605" s="384"/>
      <c r="Q605" s="384"/>
      <c r="R605" s="384"/>
      <c r="S605" s="384"/>
      <c r="T605" s="384"/>
      <c r="U605" s="384"/>
      <c r="V605" s="384"/>
      <c r="W605" s="384"/>
      <c r="X605" s="384"/>
      <c r="Y605" s="384"/>
      <c r="Z605" s="384"/>
    </row>
    <row r="606" ht="22.5" customHeight="1">
      <c r="A606" s="385"/>
      <c r="B606" s="393"/>
      <c r="C606" s="393"/>
      <c r="D606" s="393"/>
      <c r="E606" s="393"/>
      <c r="F606" s="388">
        <f t="shared" si="1"/>
        <v>0</v>
      </c>
      <c r="G606" s="384"/>
      <c r="H606" s="384"/>
      <c r="I606" s="384"/>
      <c r="J606" s="384"/>
      <c r="K606" s="384"/>
      <c r="L606" s="384"/>
      <c r="M606" s="384"/>
      <c r="N606" s="384"/>
      <c r="O606" s="384"/>
      <c r="P606" s="384"/>
      <c r="Q606" s="384"/>
      <c r="R606" s="384"/>
      <c r="S606" s="384"/>
      <c r="T606" s="384"/>
      <c r="U606" s="384"/>
      <c r="V606" s="384"/>
      <c r="W606" s="384"/>
      <c r="X606" s="384"/>
      <c r="Y606" s="384"/>
      <c r="Z606" s="384"/>
    </row>
    <row r="607" ht="22.5" customHeight="1">
      <c r="A607" s="389"/>
      <c r="B607" s="394"/>
      <c r="C607" s="394"/>
      <c r="D607" s="394"/>
      <c r="E607" s="394"/>
      <c r="F607" s="392">
        <f t="shared" si="1"/>
        <v>0</v>
      </c>
      <c r="G607" s="384"/>
      <c r="H607" s="384"/>
      <c r="I607" s="384"/>
      <c r="J607" s="384"/>
      <c r="K607" s="384"/>
      <c r="L607" s="384"/>
      <c r="M607" s="384"/>
      <c r="N607" s="384"/>
      <c r="O607" s="384"/>
      <c r="P607" s="384"/>
      <c r="Q607" s="384"/>
      <c r="R607" s="384"/>
      <c r="S607" s="384"/>
      <c r="T607" s="384"/>
      <c r="U607" s="384"/>
      <c r="V607" s="384"/>
      <c r="W607" s="384"/>
      <c r="X607" s="384"/>
      <c r="Y607" s="384"/>
      <c r="Z607" s="384"/>
    </row>
    <row r="608" ht="22.5" customHeight="1">
      <c r="A608" s="385"/>
      <c r="B608" s="393"/>
      <c r="C608" s="393"/>
      <c r="D608" s="393"/>
      <c r="E608" s="393"/>
      <c r="F608" s="388">
        <f t="shared" si="1"/>
        <v>0</v>
      </c>
      <c r="G608" s="384"/>
      <c r="H608" s="384"/>
      <c r="I608" s="384"/>
      <c r="J608" s="384"/>
      <c r="K608" s="384"/>
      <c r="L608" s="384"/>
      <c r="M608" s="384"/>
      <c r="N608" s="384"/>
      <c r="O608" s="384"/>
      <c r="P608" s="384"/>
      <c r="Q608" s="384"/>
      <c r="R608" s="384"/>
      <c r="S608" s="384"/>
      <c r="T608" s="384"/>
      <c r="U608" s="384"/>
      <c r="V608" s="384"/>
      <c r="W608" s="384"/>
      <c r="X608" s="384"/>
      <c r="Y608" s="384"/>
      <c r="Z608" s="384"/>
    </row>
    <row r="609" ht="22.5" customHeight="1">
      <c r="A609" s="389"/>
      <c r="B609" s="394"/>
      <c r="C609" s="394"/>
      <c r="D609" s="394"/>
      <c r="E609" s="394"/>
      <c r="F609" s="392">
        <f t="shared" si="1"/>
        <v>0</v>
      </c>
      <c r="G609" s="384"/>
      <c r="H609" s="384"/>
      <c r="I609" s="384"/>
      <c r="J609" s="384"/>
      <c r="K609" s="384"/>
      <c r="L609" s="384"/>
      <c r="M609" s="384"/>
      <c r="N609" s="384"/>
      <c r="O609" s="384"/>
      <c r="P609" s="384"/>
      <c r="Q609" s="384"/>
      <c r="R609" s="384"/>
      <c r="S609" s="384"/>
      <c r="T609" s="384"/>
      <c r="U609" s="384"/>
      <c r="V609" s="384"/>
      <c r="W609" s="384"/>
      <c r="X609" s="384"/>
      <c r="Y609" s="384"/>
      <c r="Z609" s="384"/>
    </row>
    <row r="610" ht="22.5" customHeight="1">
      <c r="A610" s="385"/>
      <c r="B610" s="393"/>
      <c r="C610" s="393"/>
      <c r="D610" s="393"/>
      <c r="E610" s="393"/>
      <c r="F610" s="388">
        <f t="shared" si="1"/>
        <v>0</v>
      </c>
      <c r="G610" s="384"/>
      <c r="H610" s="384"/>
      <c r="I610" s="384"/>
      <c r="J610" s="384"/>
      <c r="K610" s="384"/>
      <c r="L610" s="384"/>
      <c r="M610" s="384"/>
      <c r="N610" s="384"/>
      <c r="O610" s="384"/>
      <c r="P610" s="384"/>
      <c r="Q610" s="384"/>
      <c r="R610" s="384"/>
      <c r="S610" s="384"/>
      <c r="T610" s="384"/>
      <c r="U610" s="384"/>
      <c r="V610" s="384"/>
      <c r="W610" s="384"/>
      <c r="X610" s="384"/>
      <c r="Y610" s="384"/>
      <c r="Z610" s="384"/>
    </row>
    <row r="611" ht="22.5" customHeight="1">
      <c r="A611" s="389"/>
      <c r="B611" s="394"/>
      <c r="C611" s="394"/>
      <c r="D611" s="394"/>
      <c r="E611" s="394"/>
      <c r="F611" s="392">
        <f t="shared" si="1"/>
        <v>0</v>
      </c>
      <c r="G611" s="384"/>
      <c r="H611" s="384"/>
      <c r="I611" s="384"/>
      <c r="J611" s="384"/>
      <c r="K611" s="384"/>
      <c r="L611" s="384"/>
      <c r="M611" s="384"/>
      <c r="N611" s="384"/>
      <c r="O611" s="384"/>
      <c r="P611" s="384"/>
      <c r="Q611" s="384"/>
      <c r="R611" s="384"/>
      <c r="S611" s="384"/>
      <c r="T611" s="384"/>
      <c r="U611" s="384"/>
      <c r="V611" s="384"/>
      <c r="W611" s="384"/>
      <c r="X611" s="384"/>
      <c r="Y611" s="384"/>
      <c r="Z611" s="384"/>
    </row>
    <row r="612" ht="22.5" customHeight="1">
      <c r="A612" s="385"/>
      <c r="B612" s="393"/>
      <c r="C612" s="393"/>
      <c r="D612" s="393"/>
      <c r="E612" s="393"/>
      <c r="F612" s="388">
        <f t="shared" si="1"/>
        <v>0</v>
      </c>
      <c r="G612" s="384"/>
      <c r="H612" s="384"/>
      <c r="I612" s="384"/>
      <c r="J612" s="384"/>
      <c r="K612" s="384"/>
      <c r="L612" s="384"/>
      <c r="M612" s="384"/>
      <c r="N612" s="384"/>
      <c r="O612" s="384"/>
      <c r="P612" s="384"/>
      <c r="Q612" s="384"/>
      <c r="R612" s="384"/>
      <c r="S612" s="384"/>
      <c r="T612" s="384"/>
      <c r="U612" s="384"/>
      <c r="V612" s="384"/>
      <c r="W612" s="384"/>
      <c r="X612" s="384"/>
      <c r="Y612" s="384"/>
      <c r="Z612" s="384"/>
    </row>
    <row r="613" ht="22.5" customHeight="1">
      <c r="A613" s="389"/>
      <c r="B613" s="394"/>
      <c r="C613" s="394"/>
      <c r="D613" s="394"/>
      <c r="E613" s="394"/>
      <c r="F613" s="392">
        <f t="shared" si="1"/>
        <v>0</v>
      </c>
      <c r="G613" s="384"/>
      <c r="H613" s="384"/>
      <c r="I613" s="384"/>
      <c r="J613" s="384"/>
      <c r="K613" s="384"/>
      <c r="L613" s="384"/>
      <c r="M613" s="384"/>
      <c r="N613" s="384"/>
      <c r="O613" s="384"/>
      <c r="P613" s="384"/>
      <c r="Q613" s="384"/>
      <c r="R613" s="384"/>
      <c r="S613" s="384"/>
      <c r="T613" s="384"/>
      <c r="U613" s="384"/>
      <c r="V613" s="384"/>
      <c r="W613" s="384"/>
      <c r="X613" s="384"/>
      <c r="Y613" s="384"/>
      <c r="Z613" s="384"/>
    </row>
    <row r="614" ht="22.5" customHeight="1">
      <c r="A614" s="385"/>
      <c r="B614" s="393"/>
      <c r="C614" s="393"/>
      <c r="D614" s="393"/>
      <c r="E614" s="393"/>
      <c r="F614" s="388">
        <f t="shared" si="1"/>
        <v>0</v>
      </c>
      <c r="G614" s="384"/>
      <c r="H614" s="384"/>
      <c r="I614" s="384"/>
      <c r="J614" s="384"/>
      <c r="K614" s="384"/>
      <c r="L614" s="384"/>
      <c r="M614" s="384"/>
      <c r="N614" s="384"/>
      <c r="O614" s="384"/>
      <c r="P614" s="384"/>
      <c r="Q614" s="384"/>
      <c r="R614" s="384"/>
      <c r="S614" s="384"/>
      <c r="T614" s="384"/>
      <c r="U614" s="384"/>
      <c r="V614" s="384"/>
      <c r="W614" s="384"/>
      <c r="X614" s="384"/>
      <c r="Y614" s="384"/>
      <c r="Z614" s="384"/>
    </row>
    <row r="615" ht="22.5" customHeight="1">
      <c r="A615" s="389"/>
      <c r="B615" s="394"/>
      <c r="C615" s="394"/>
      <c r="D615" s="394"/>
      <c r="E615" s="394"/>
      <c r="F615" s="392">
        <f t="shared" si="1"/>
        <v>0</v>
      </c>
      <c r="G615" s="384"/>
      <c r="H615" s="384"/>
      <c r="I615" s="384"/>
      <c r="J615" s="384"/>
      <c r="K615" s="384"/>
      <c r="L615" s="384"/>
      <c r="M615" s="384"/>
      <c r="N615" s="384"/>
      <c r="O615" s="384"/>
      <c r="P615" s="384"/>
      <c r="Q615" s="384"/>
      <c r="R615" s="384"/>
      <c r="S615" s="384"/>
      <c r="T615" s="384"/>
      <c r="U615" s="384"/>
      <c r="V615" s="384"/>
      <c r="W615" s="384"/>
      <c r="X615" s="384"/>
      <c r="Y615" s="384"/>
      <c r="Z615" s="384"/>
    </row>
    <row r="616" ht="22.5" customHeight="1">
      <c r="A616" s="385"/>
      <c r="B616" s="393"/>
      <c r="C616" s="393"/>
      <c r="D616" s="393"/>
      <c r="E616" s="393"/>
      <c r="F616" s="388">
        <f t="shared" si="1"/>
        <v>0</v>
      </c>
      <c r="G616" s="384"/>
      <c r="H616" s="384"/>
      <c r="I616" s="384"/>
      <c r="J616" s="384"/>
      <c r="K616" s="384"/>
      <c r="L616" s="384"/>
      <c r="M616" s="384"/>
      <c r="N616" s="384"/>
      <c r="O616" s="384"/>
      <c r="P616" s="384"/>
      <c r="Q616" s="384"/>
      <c r="R616" s="384"/>
      <c r="S616" s="384"/>
      <c r="T616" s="384"/>
      <c r="U616" s="384"/>
      <c r="V616" s="384"/>
      <c r="W616" s="384"/>
      <c r="X616" s="384"/>
      <c r="Y616" s="384"/>
      <c r="Z616" s="384"/>
    </row>
    <row r="617" ht="22.5" customHeight="1">
      <c r="A617" s="389"/>
      <c r="B617" s="394"/>
      <c r="C617" s="394"/>
      <c r="D617" s="394"/>
      <c r="E617" s="394"/>
      <c r="F617" s="392">
        <f t="shared" si="1"/>
        <v>0</v>
      </c>
      <c r="G617" s="384"/>
      <c r="H617" s="384"/>
      <c r="I617" s="384"/>
      <c r="J617" s="384"/>
      <c r="K617" s="384"/>
      <c r="L617" s="384"/>
      <c r="M617" s="384"/>
      <c r="N617" s="384"/>
      <c r="O617" s="384"/>
      <c r="P617" s="384"/>
      <c r="Q617" s="384"/>
      <c r="R617" s="384"/>
      <c r="S617" s="384"/>
      <c r="T617" s="384"/>
      <c r="U617" s="384"/>
      <c r="V617" s="384"/>
      <c r="W617" s="384"/>
      <c r="X617" s="384"/>
      <c r="Y617" s="384"/>
      <c r="Z617" s="384"/>
    </row>
    <row r="618" ht="22.5" customHeight="1">
      <c r="A618" s="385"/>
      <c r="B618" s="393"/>
      <c r="C618" s="393"/>
      <c r="D618" s="393"/>
      <c r="E618" s="393"/>
      <c r="F618" s="388">
        <f t="shared" si="1"/>
        <v>0</v>
      </c>
      <c r="G618" s="384"/>
      <c r="H618" s="384"/>
      <c r="I618" s="384"/>
      <c r="J618" s="384"/>
      <c r="K618" s="384"/>
      <c r="L618" s="384"/>
      <c r="M618" s="384"/>
      <c r="N618" s="384"/>
      <c r="O618" s="384"/>
      <c r="P618" s="384"/>
      <c r="Q618" s="384"/>
      <c r="R618" s="384"/>
      <c r="S618" s="384"/>
      <c r="T618" s="384"/>
      <c r="U618" s="384"/>
      <c r="V618" s="384"/>
      <c r="W618" s="384"/>
      <c r="X618" s="384"/>
      <c r="Y618" s="384"/>
      <c r="Z618" s="384"/>
    </row>
    <row r="619" ht="22.5" customHeight="1">
      <c r="A619" s="389"/>
      <c r="B619" s="394"/>
      <c r="C619" s="394"/>
      <c r="D619" s="394"/>
      <c r="E619" s="394"/>
      <c r="F619" s="392">
        <f t="shared" si="1"/>
        <v>0</v>
      </c>
      <c r="G619" s="384"/>
      <c r="H619" s="384"/>
      <c r="I619" s="384"/>
      <c r="J619" s="384"/>
      <c r="K619" s="384"/>
      <c r="L619" s="384"/>
      <c r="M619" s="384"/>
      <c r="N619" s="384"/>
      <c r="O619" s="384"/>
      <c r="P619" s="384"/>
      <c r="Q619" s="384"/>
      <c r="R619" s="384"/>
      <c r="S619" s="384"/>
      <c r="T619" s="384"/>
      <c r="U619" s="384"/>
      <c r="V619" s="384"/>
      <c r="W619" s="384"/>
      <c r="X619" s="384"/>
      <c r="Y619" s="384"/>
      <c r="Z619" s="384"/>
    </row>
    <row r="620" ht="22.5" customHeight="1">
      <c r="A620" s="385"/>
      <c r="B620" s="393"/>
      <c r="C620" s="393"/>
      <c r="D620" s="393"/>
      <c r="E620" s="393"/>
      <c r="F620" s="388">
        <f t="shared" si="1"/>
        <v>0</v>
      </c>
      <c r="G620" s="384"/>
      <c r="H620" s="384"/>
      <c r="I620" s="384"/>
      <c r="J620" s="384"/>
      <c r="K620" s="384"/>
      <c r="L620" s="384"/>
      <c r="M620" s="384"/>
      <c r="N620" s="384"/>
      <c r="O620" s="384"/>
      <c r="P620" s="384"/>
      <c r="Q620" s="384"/>
      <c r="R620" s="384"/>
      <c r="S620" s="384"/>
      <c r="T620" s="384"/>
      <c r="U620" s="384"/>
      <c r="V620" s="384"/>
      <c r="W620" s="384"/>
      <c r="X620" s="384"/>
      <c r="Y620" s="384"/>
      <c r="Z620" s="384"/>
    </row>
    <row r="621" ht="22.5" customHeight="1">
      <c r="A621" s="389"/>
      <c r="B621" s="394"/>
      <c r="C621" s="394"/>
      <c r="D621" s="394"/>
      <c r="E621" s="394"/>
      <c r="F621" s="392">
        <f t="shared" si="1"/>
        <v>0</v>
      </c>
      <c r="G621" s="384"/>
      <c r="H621" s="384"/>
      <c r="I621" s="384"/>
      <c r="J621" s="384"/>
      <c r="K621" s="384"/>
      <c r="L621" s="384"/>
      <c r="M621" s="384"/>
      <c r="N621" s="384"/>
      <c r="O621" s="384"/>
      <c r="P621" s="384"/>
      <c r="Q621" s="384"/>
      <c r="R621" s="384"/>
      <c r="S621" s="384"/>
      <c r="T621" s="384"/>
      <c r="U621" s="384"/>
      <c r="V621" s="384"/>
      <c r="W621" s="384"/>
      <c r="X621" s="384"/>
      <c r="Y621" s="384"/>
      <c r="Z621" s="384"/>
    </row>
    <row r="622" ht="22.5" customHeight="1">
      <c r="A622" s="385"/>
      <c r="B622" s="393"/>
      <c r="C622" s="393"/>
      <c r="D622" s="393"/>
      <c r="E622" s="393"/>
      <c r="F622" s="388">
        <f t="shared" si="1"/>
        <v>0</v>
      </c>
      <c r="G622" s="384"/>
      <c r="H622" s="384"/>
      <c r="I622" s="384"/>
      <c r="J622" s="384"/>
      <c r="K622" s="384"/>
      <c r="L622" s="384"/>
      <c r="M622" s="384"/>
      <c r="N622" s="384"/>
      <c r="O622" s="384"/>
      <c r="P622" s="384"/>
      <c r="Q622" s="384"/>
      <c r="R622" s="384"/>
      <c r="S622" s="384"/>
      <c r="T622" s="384"/>
      <c r="U622" s="384"/>
      <c r="V622" s="384"/>
      <c r="W622" s="384"/>
      <c r="X622" s="384"/>
      <c r="Y622" s="384"/>
      <c r="Z622" s="384"/>
    </row>
    <row r="623" ht="22.5" customHeight="1">
      <c r="A623" s="389"/>
      <c r="B623" s="394"/>
      <c r="C623" s="394"/>
      <c r="D623" s="394"/>
      <c r="E623" s="394"/>
      <c r="F623" s="392">
        <f t="shared" si="1"/>
        <v>0</v>
      </c>
      <c r="G623" s="384"/>
      <c r="H623" s="384"/>
      <c r="I623" s="384"/>
      <c r="J623" s="384"/>
      <c r="K623" s="384"/>
      <c r="L623" s="384"/>
      <c r="M623" s="384"/>
      <c r="N623" s="384"/>
      <c r="O623" s="384"/>
      <c r="P623" s="384"/>
      <c r="Q623" s="384"/>
      <c r="R623" s="384"/>
      <c r="S623" s="384"/>
      <c r="T623" s="384"/>
      <c r="U623" s="384"/>
      <c r="V623" s="384"/>
      <c r="W623" s="384"/>
      <c r="X623" s="384"/>
      <c r="Y623" s="384"/>
      <c r="Z623" s="384"/>
    </row>
    <row r="624" ht="22.5" customHeight="1">
      <c r="A624" s="385"/>
      <c r="B624" s="393"/>
      <c r="C624" s="393"/>
      <c r="D624" s="393"/>
      <c r="E624" s="393"/>
      <c r="F624" s="388">
        <f t="shared" si="1"/>
        <v>0</v>
      </c>
      <c r="G624" s="384"/>
      <c r="H624" s="384"/>
      <c r="I624" s="384"/>
      <c r="J624" s="384"/>
      <c r="K624" s="384"/>
      <c r="L624" s="384"/>
      <c r="M624" s="384"/>
      <c r="N624" s="384"/>
      <c r="O624" s="384"/>
      <c r="P624" s="384"/>
      <c r="Q624" s="384"/>
      <c r="R624" s="384"/>
      <c r="S624" s="384"/>
      <c r="T624" s="384"/>
      <c r="U624" s="384"/>
      <c r="V624" s="384"/>
      <c r="W624" s="384"/>
      <c r="X624" s="384"/>
      <c r="Y624" s="384"/>
      <c r="Z624" s="384"/>
    </row>
    <row r="625" ht="22.5" customHeight="1">
      <c r="A625" s="389"/>
      <c r="B625" s="394"/>
      <c r="C625" s="394"/>
      <c r="D625" s="394"/>
      <c r="E625" s="394"/>
      <c r="F625" s="392">
        <f t="shared" si="1"/>
        <v>0</v>
      </c>
      <c r="G625" s="384"/>
      <c r="H625" s="384"/>
      <c r="I625" s="384"/>
      <c r="J625" s="384"/>
      <c r="K625" s="384"/>
      <c r="L625" s="384"/>
      <c r="M625" s="384"/>
      <c r="N625" s="384"/>
      <c r="O625" s="384"/>
      <c r="P625" s="384"/>
      <c r="Q625" s="384"/>
      <c r="R625" s="384"/>
      <c r="S625" s="384"/>
      <c r="T625" s="384"/>
      <c r="U625" s="384"/>
      <c r="V625" s="384"/>
      <c r="W625" s="384"/>
      <c r="X625" s="384"/>
      <c r="Y625" s="384"/>
      <c r="Z625" s="384"/>
    </row>
    <row r="626" ht="22.5" customHeight="1">
      <c r="A626" s="385"/>
      <c r="B626" s="393"/>
      <c r="C626" s="393"/>
      <c r="D626" s="393"/>
      <c r="E626" s="393"/>
      <c r="F626" s="388">
        <f t="shared" si="1"/>
        <v>0</v>
      </c>
      <c r="G626" s="384"/>
      <c r="H626" s="384"/>
      <c r="I626" s="384"/>
      <c r="J626" s="384"/>
      <c r="K626" s="384"/>
      <c r="L626" s="384"/>
      <c r="M626" s="384"/>
      <c r="N626" s="384"/>
      <c r="O626" s="384"/>
      <c r="P626" s="384"/>
      <c r="Q626" s="384"/>
      <c r="R626" s="384"/>
      <c r="S626" s="384"/>
      <c r="T626" s="384"/>
      <c r="U626" s="384"/>
      <c r="V626" s="384"/>
      <c r="W626" s="384"/>
      <c r="X626" s="384"/>
      <c r="Y626" s="384"/>
      <c r="Z626" s="384"/>
    </row>
    <row r="627" ht="22.5" customHeight="1">
      <c r="A627" s="389"/>
      <c r="B627" s="394"/>
      <c r="C627" s="394"/>
      <c r="D627" s="394"/>
      <c r="E627" s="394"/>
      <c r="F627" s="392">
        <f t="shared" si="1"/>
        <v>0</v>
      </c>
      <c r="G627" s="384"/>
      <c r="H627" s="384"/>
      <c r="I627" s="384"/>
      <c r="J627" s="384"/>
      <c r="K627" s="384"/>
      <c r="L627" s="384"/>
      <c r="M627" s="384"/>
      <c r="N627" s="384"/>
      <c r="O627" s="384"/>
      <c r="P627" s="384"/>
      <c r="Q627" s="384"/>
      <c r="R627" s="384"/>
      <c r="S627" s="384"/>
      <c r="T627" s="384"/>
      <c r="U627" s="384"/>
      <c r="V627" s="384"/>
      <c r="W627" s="384"/>
      <c r="X627" s="384"/>
      <c r="Y627" s="384"/>
      <c r="Z627" s="384"/>
    </row>
    <row r="628" ht="22.5" customHeight="1">
      <c r="A628" s="385"/>
      <c r="B628" s="393"/>
      <c r="C628" s="393"/>
      <c r="D628" s="393"/>
      <c r="E628" s="393"/>
      <c r="F628" s="388">
        <f t="shared" si="1"/>
        <v>0</v>
      </c>
      <c r="G628" s="384"/>
      <c r="H628" s="384"/>
      <c r="I628" s="384"/>
      <c r="J628" s="384"/>
      <c r="K628" s="384"/>
      <c r="L628" s="384"/>
      <c r="M628" s="384"/>
      <c r="N628" s="384"/>
      <c r="O628" s="384"/>
      <c r="P628" s="384"/>
      <c r="Q628" s="384"/>
      <c r="R628" s="384"/>
      <c r="S628" s="384"/>
      <c r="T628" s="384"/>
      <c r="U628" s="384"/>
      <c r="V628" s="384"/>
      <c r="W628" s="384"/>
      <c r="X628" s="384"/>
      <c r="Y628" s="384"/>
      <c r="Z628" s="384"/>
    </row>
    <row r="629" ht="22.5" customHeight="1">
      <c r="A629" s="389"/>
      <c r="B629" s="394"/>
      <c r="C629" s="394"/>
      <c r="D629" s="394"/>
      <c r="E629" s="394"/>
      <c r="F629" s="392">
        <f t="shared" si="1"/>
        <v>0</v>
      </c>
      <c r="G629" s="384"/>
      <c r="H629" s="384"/>
      <c r="I629" s="384"/>
      <c r="J629" s="384"/>
      <c r="K629" s="384"/>
      <c r="L629" s="384"/>
      <c r="M629" s="384"/>
      <c r="N629" s="384"/>
      <c r="O629" s="384"/>
      <c r="P629" s="384"/>
      <c r="Q629" s="384"/>
      <c r="R629" s="384"/>
      <c r="S629" s="384"/>
      <c r="T629" s="384"/>
      <c r="U629" s="384"/>
      <c r="V629" s="384"/>
      <c r="W629" s="384"/>
      <c r="X629" s="384"/>
      <c r="Y629" s="384"/>
      <c r="Z629" s="384"/>
    </row>
    <row r="630" ht="22.5" customHeight="1">
      <c r="A630" s="385"/>
      <c r="B630" s="393"/>
      <c r="C630" s="393"/>
      <c r="D630" s="393"/>
      <c r="E630" s="393"/>
      <c r="F630" s="388">
        <f t="shared" si="1"/>
        <v>0</v>
      </c>
      <c r="G630" s="384"/>
      <c r="H630" s="384"/>
      <c r="I630" s="384"/>
      <c r="J630" s="384"/>
      <c r="K630" s="384"/>
      <c r="L630" s="384"/>
      <c r="M630" s="384"/>
      <c r="N630" s="384"/>
      <c r="O630" s="384"/>
      <c r="P630" s="384"/>
      <c r="Q630" s="384"/>
      <c r="R630" s="384"/>
      <c r="S630" s="384"/>
      <c r="T630" s="384"/>
      <c r="U630" s="384"/>
      <c r="V630" s="384"/>
      <c r="W630" s="384"/>
      <c r="X630" s="384"/>
      <c r="Y630" s="384"/>
      <c r="Z630" s="384"/>
    </row>
    <row r="631" ht="22.5" customHeight="1">
      <c r="A631" s="389"/>
      <c r="B631" s="394"/>
      <c r="C631" s="394"/>
      <c r="D631" s="394"/>
      <c r="E631" s="394"/>
      <c r="F631" s="392">
        <f t="shared" si="1"/>
        <v>0</v>
      </c>
      <c r="G631" s="384"/>
      <c r="H631" s="384"/>
      <c r="I631" s="384"/>
      <c r="J631" s="384"/>
      <c r="K631" s="384"/>
      <c r="L631" s="384"/>
      <c r="M631" s="384"/>
      <c r="N631" s="384"/>
      <c r="O631" s="384"/>
      <c r="P631" s="384"/>
      <c r="Q631" s="384"/>
      <c r="R631" s="384"/>
      <c r="S631" s="384"/>
      <c r="T631" s="384"/>
      <c r="U631" s="384"/>
      <c r="V631" s="384"/>
      <c r="W631" s="384"/>
      <c r="X631" s="384"/>
      <c r="Y631" s="384"/>
      <c r="Z631" s="384"/>
    </row>
    <row r="632" ht="22.5" customHeight="1">
      <c r="A632" s="385"/>
      <c r="B632" s="393"/>
      <c r="C632" s="393"/>
      <c r="D632" s="393"/>
      <c r="E632" s="393"/>
      <c r="F632" s="388">
        <f t="shared" si="1"/>
        <v>0</v>
      </c>
      <c r="G632" s="384"/>
      <c r="H632" s="384"/>
      <c r="I632" s="384"/>
      <c r="J632" s="384"/>
      <c r="K632" s="384"/>
      <c r="L632" s="384"/>
      <c r="M632" s="384"/>
      <c r="N632" s="384"/>
      <c r="O632" s="384"/>
      <c r="P632" s="384"/>
      <c r="Q632" s="384"/>
      <c r="R632" s="384"/>
      <c r="S632" s="384"/>
      <c r="T632" s="384"/>
      <c r="U632" s="384"/>
      <c r="V632" s="384"/>
      <c r="W632" s="384"/>
      <c r="X632" s="384"/>
      <c r="Y632" s="384"/>
      <c r="Z632" s="384"/>
    </row>
    <row r="633" ht="22.5" customHeight="1">
      <c r="A633" s="389"/>
      <c r="B633" s="394"/>
      <c r="C633" s="394"/>
      <c r="D633" s="394"/>
      <c r="E633" s="394"/>
      <c r="F633" s="392">
        <f t="shared" si="1"/>
        <v>0</v>
      </c>
      <c r="G633" s="384"/>
      <c r="H633" s="384"/>
      <c r="I633" s="384"/>
      <c r="J633" s="384"/>
      <c r="K633" s="384"/>
      <c r="L633" s="384"/>
      <c r="M633" s="384"/>
      <c r="N633" s="384"/>
      <c r="O633" s="384"/>
      <c r="P633" s="384"/>
      <c r="Q633" s="384"/>
      <c r="R633" s="384"/>
      <c r="S633" s="384"/>
      <c r="T633" s="384"/>
      <c r="U633" s="384"/>
      <c r="V633" s="384"/>
      <c r="W633" s="384"/>
      <c r="X633" s="384"/>
      <c r="Y633" s="384"/>
      <c r="Z633" s="384"/>
    </row>
    <row r="634" ht="22.5" customHeight="1">
      <c r="A634" s="385"/>
      <c r="B634" s="393"/>
      <c r="C634" s="393"/>
      <c r="D634" s="393"/>
      <c r="E634" s="393"/>
      <c r="F634" s="388">
        <f t="shared" si="1"/>
        <v>0</v>
      </c>
      <c r="G634" s="384"/>
      <c r="H634" s="384"/>
      <c r="I634" s="384"/>
      <c r="J634" s="384"/>
      <c r="K634" s="384"/>
      <c r="L634" s="384"/>
      <c r="M634" s="384"/>
      <c r="N634" s="384"/>
      <c r="O634" s="384"/>
      <c r="P634" s="384"/>
      <c r="Q634" s="384"/>
      <c r="R634" s="384"/>
      <c r="S634" s="384"/>
      <c r="T634" s="384"/>
      <c r="U634" s="384"/>
      <c r="V634" s="384"/>
      <c r="W634" s="384"/>
      <c r="X634" s="384"/>
      <c r="Y634" s="384"/>
      <c r="Z634" s="384"/>
    </row>
    <row r="635" ht="22.5" customHeight="1">
      <c r="A635" s="389"/>
      <c r="B635" s="394"/>
      <c r="C635" s="394"/>
      <c r="D635" s="394"/>
      <c r="E635" s="394"/>
      <c r="F635" s="392">
        <f t="shared" si="1"/>
        <v>0</v>
      </c>
      <c r="G635" s="384"/>
      <c r="H635" s="384"/>
      <c r="I635" s="384"/>
      <c r="J635" s="384"/>
      <c r="K635" s="384"/>
      <c r="L635" s="384"/>
      <c r="M635" s="384"/>
      <c r="N635" s="384"/>
      <c r="O635" s="384"/>
      <c r="P635" s="384"/>
      <c r="Q635" s="384"/>
      <c r="R635" s="384"/>
      <c r="S635" s="384"/>
      <c r="T635" s="384"/>
      <c r="U635" s="384"/>
      <c r="V635" s="384"/>
      <c r="W635" s="384"/>
      <c r="X635" s="384"/>
      <c r="Y635" s="384"/>
      <c r="Z635" s="384"/>
    </row>
    <row r="636" ht="22.5" customHeight="1">
      <c r="A636" s="385"/>
      <c r="B636" s="393"/>
      <c r="C636" s="393"/>
      <c r="D636" s="393"/>
      <c r="E636" s="393"/>
      <c r="F636" s="388">
        <f t="shared" si="1"/>
        <v>0</v>
      </c>
      <c r="G636" s="384"/>
      <c r="H636" s="384"/>
      <c r="I636" s="384"/>
      <c r="J636" s="384"/>
      <c r="K636" s="384"/>
      <c r="L636" s="384"/>
      <c r="M636" s="384"/>
      <c r="N636" s="384"/>
      <c r="O636" s="384"/>
      <c r="P636" s="384"/>
      <c r="Q636" s="384"/>
      <c r="R636" s="384"/>
      <c r="S636" s="384"/>
      <c r="T636" s="384"/>
      <c r="U636" s="384"/>
      <c r="V636" s="384"/>
      <c r="W636" s="384"/>
      <c r="X636" s="384"/>
      <c r="Y636" s="384"/>
      <c r="Z636" s="384"/>
    </row>
    <row r="637" ht="22.5" customHeight="1">
      <c r="A637" s="389"/>
      <c r="B637" s="394"/>
      <c r="C637" s="394"/>
      <c r="D637" s="394"/>
      <c r="E637" s="394"/>
      <c r="F637" s="392">
        <f t="shared" si="1"/>
        <v>0</v>
      </c>
      <c r="G637" s="384"/>
      <c r="H637" s="384"/>
      <c r="I637" s="384"/>
      <c r="J637" s="384"/>
      <c r="K637" s="384"/>
      <c r="L637" s="384"/>
      <c r="M637" s="384"/>
      <c r="N637" s="384"/>
      <c r="O637" s="384"/>
      <c r="P637" s="384"/>
      <c r="Q637" s="384"/>
      <c r="R637" s="384"/>
      <c r="S637" s="384"/>
      <c r="T637" s="384"/>
      <c r="U637" s="384"/>
      <c r="V637" s="384"/>
      <c r="W637" s="384"/>
      <c r="X637" s="384"/>
      <c r="Y637" s="384"/>
      <c r="Z637" s="384"/>
    </row>
    <row r="638" ht="22.5" customHeight="1">
      <c r="A638" s="385"/>
      <c r="B638" s="393"/>
      <c r="C638" s="393"/>
      <c r="D638" s="393"/>
      <c r="E638" s="393"/>
      <c r="F638" s="388">
        <f t="shared" si="1"/>
        <v>0</v>
      </c>
      <c r="G638" s="384"/>
      <c r="H638" s="384"/>
      <c r="I638" s="384"/>
      <c r="J638" s="384"/>
      <c r="K638" s="384"/>
      <c r="L638" s="384"/>
      <c r="M638" s="384"/>
      <c r="N638" s="384"/>
      <c r="O638" s="384"/>
      <c r="P638" s="384"/>
      <c r="Q638" s="384"/>
      <c r="R638" s="384"/>
      <c r="S638" s="384"/>
      <c r="T638" s="384"/>
      <c r="U638" s="384"/>
      <c r="V638" s="384"/>
      <c r="W638" s="384"/>
      <c r="X638" s="384"/>
      <c r="Y638" s="384"/>
      <c r="Z638" s="384"/>
    </row>
    <row r="639" ht="22.5" customHeight="1">
      <c r="A639" s="389"/>
      <c r="B639" s="394"/>
      <c r="C639" s="394"/>
      <c r="D639" s="394"/>
      <c r="E639" s="394"/>
      <c r="F639" s="392">
        <f t="shared" si="1"/>
        <v>0</v>
      </c>
      <c r="G639" s="384"/>
      <c r="H639" s="384"/>
      <c r="I639" s="384"/>
      <c r="J639" s="384"/>
      <c r="K639" s="384"/>
      <c r="L639" s="384"/>
      <c r="M639" s="384"/>
      <c r="N639" s="384"/>
      <c r="O639" s="384"/>
      <c r="P639" s="384"/>
      <c r="Q639" s="384"/>
      <c r="R639" s="384"/>
      <c r="S639" s="384"/>
      <c r="T639" s="384"/>
      <c r="U639" s="384"/>
      <c r="V639" s="384"/>
      <c r="W639" s="384"/>
      <c r="X639" s="384"/>
      <c r="Y639" s="384"/>
      <c r="Z639" s="384"/>
    </row>
    <row r="640" ht="22.5" customHeight="1">
      <c r="A640" s="385"/>
      <c r="B640" s="393"/>
      <c r="C640" s="393"/>
      <c r="D640" s="393"/>
      <c r="E640" s="393"/>
      <c r="F640" s="388">
        <f t="shared" si="1"/>
        <v>0</v>
      </c>
      <c r="G640" s="384"/>
      <c r="H640" s="384"/>
      <c r="I640" s="384"/>
      <c r="J640" s="384"/>
      <c r="K640" s="384"/>
      <c r="L640" s="384"/>
      <c r="M640" s="384"/>
      <c r="N640" s="384"/>
      <c r="O640" s="384"/>
      <c r="P640" s="384"/>
      <c r="Q640" s="384"/>
      <c r="R640" s="384"/>
      <c r="S640" s="384"/>
      <c r="T640" s="384"/>
      <c r="U640" s="384"/>
      <c r="V640" s="384"/>
      <c r="W640" s="384"/>
      <c r="X640" s="384"/>
      <c r="Y640" s="384"/>
      <c r="Z640" s="384"/>
    </row>
    <row r="641" ht="22.5" customHeight="1">
      <c r="A641" s="389"/>
      <c r="B641" s="394"/>
      <c r="C641" s="394"/>
      <c r="D641" s="394"/>
      <c r="E641" s="394"/>
      <c r="F641" s="392">
        <f t="shared" si="1"/>
        <v>0</v>
      </c>
      <c r="G641" s="384"/>
      <c r="H641" s="384"/>
      <c r="I641" s="384"/>
      <c r="J641" s="384"/>
      <c r="K641" s="384"/>
      <c r="L641" s="384"/>
      <c r="M641" s="384"/>
      <c r="N641" s="384"/>
      <c r="O641" s="384"/>
      <c r="P641" s="384"/>
      <c r="Q641" s="384"/>
      <c r="R641" s="384"/>
      <c r="S641" s="384"/>
      <c r="T641" s="384"/>
      <c r="U641" s="384"/>
      <c r="V641" s="384"/>
      <c r="W641" s="384"/>
      <c r="X641" s="384"/>
      <c r="Y641" s="384"/>
      <c r="Z641" s="384"/>
    </row>
    <row r="642" ht="22.5" customHeight="1">
      <c r="A642" s="385"/>
      <c r="B642" s="393"/>
      <c r="C642" s="393"/>
      <c r="D642" s="393"/>
      <c r="E642" s="393"/>
      <c r="F642" s="388">
        <f t="shared" si="1"/>
        <v>0</v>
      </c>
      <c r="G642" s="384"/>
      <c r="H642" s="384"/>
      <c r="I642" s="384"/>
      <c r="J642" s="384"/>
      <c r="K642" s="384"/>
      <c r="L642" s="384"/>
      <c r="M642" s="384"/>
      <c r="N642" s="384"/>
      <c r="O642" s="384"/>
      <c r="P642" s="384"/>
      <c r="Q642" s="384"/>
      <c r="R642" s="384"/>
      <c r="S642" s="384"/>
      <c r="T642" s="384"/>
      <c r="U642" s="384"/>
      <c r="V642" s="384"/>
      <c r="W642" s="384"/>
      <c r="X642" s="384"/>
      <c r="Y642" s="384"/>
      <c r="Z642" s="384"/>
    </row>
    <row r="643" ht="22.5" customHeight="1">
      <c r="A643" s="389"/>
      <c r="B643" s="394"/>
      <c r="C643" s="394"/>
      <c r="D643" s="394"/>
      <c r="E643" s="394"/>
      <c r="F643" s="392">
        <f t="shared" si="1"/>
        <v>0</v>
      </c>
      <c r="G643" s="384"/>
      <c r="H643" s="384"/>
      <c r="I643" s="384"/>
      <c r="J643" s="384"/>
      <c r="K643" s="384"/>
      <c r="L643" s="384"/>
      <c r="M643" s="384"/>
      <c r="N643" s="384"/>
      <c r="O643" s="384"/>
      <c r="P643" s="384"/>
      <c r="Q643" s="384"/>
      <c r="R643" s="384"/>
      <c r="S643" s="384"/>
      <c r="T643" s="384"/>
      <c r="U643" s="384"/>
      <c r="V643" s="384"/>
      <c r="W643" s="384"/>
      <c r="X643" s="384"/>
      <c r="Y643" s="384"/>
      <c r="Z643" s="384"/>
    </row>
    <row r="644" ht="22.5" customHeight="1">
      <c r="A644" s="385"/>
      <c r="B644" s="393"/>
      <c r="C644" s="393"/>
      <c r="D644" s="393"/>
      <c r="E644" s="393"/>
      <c r="F644" s="388">
        <f t="shared" si="1"/>
        <v>0</v>
      </c>
      <c r="G644" s="384"/>
      <c r="H644" s="384"/>
      <c r="I644" s="384"/>
      <c r="J644" s="384"/>
      <c r="K644" s="384"/>
      <c r="L644" s="384"/>
      <c r="M644" s="384"/>
      <c r="N644" s="384"/>
      <c r="O644" s="384"/>
      <c r="P644" s="384"/>
      <c r="Q644" s="384"/>
      <c r="R644" s="384"/>
      <c r="S644" s="384"/>
      <c r="T644" s="384"/>
      <c r="U644" s="384"/>
      <c r="V644" s="384"/>
      <c r="W644" s="384"/>
      <c r="X644" s="384"/>
      <c r="Y644" s="384"/>
      <c r="Z644" s="384"/>
    </row>
    <row r="645" ht="22.5" customHeight="1">
      <c r="A645" s="389"/>
      <c r="B645" s="394"/>
      <c r="C645" s="394"/>
      <c r="D645" s="394"/>
      <c r="E645" s="394"/>
      <c r="F645" s="392">
        <f t="shared" si="1"/>
        <v>0</v>
      </c>
      <c r="G645" s="384"/>
      <c r="H645" s="384"/>
      <c r="I645" s="384"/>
      <c r="J645" s="384"/>
      <c r="K645" s="384"/>
      <c r="L645" s="384"/>
      <c r="M645" s="384"/>
      <c r="N645" s="384"/>
      <c r="O645" s="384"/>
      <c r="P645" s="384"/>
      <c r="Q645" s="384"/>
      <c r="R645" s="384"/>
      <c r="S645" s="384"/>
      <c r="T645" s="384"/>
      <c r="U645" s="384"/>
      <c r="V645" s="384"/>
      <c r="W645" s="384"/>
      <c r="X645" s="384"/>
      <c r="Y645" s="384"/>
      <c r="Z645" s="384"/>
    </row>
    <row r="646" ht="22.5" customHeight="1">
      <c r="A646" s="385"/>
      <c r="B646" s="393"/>
      <c r="C646" s="393"/>
      <c r="D646" s="393"/>
      <c r="E646" s="393"/>
      <c r="F646" s="388">
        <f t="shared" si="1"/>
        <v>0</v>
      </c>
      <c r="G646" s="384"/>
      <c r="H646" s="384"/>
      <c r="I646" s="384"/>
      <c r="J646" s="384"/>
      <c r="K646" s="384"/>
      <c r="L646" s="384"/>
      <c r="M646" s="384"/>
      <c r="N646" s="384"/>
      <c r="O646" s="384"/>
      <c r="P646" s="384"/>
      <c r="Q646" s="384"/>
      <c r="R646" s="384"/>
      <c r="S646" s="384"/>
      <c r="T646" s="384"/>
      <c r="U646" s="384"/>
      <c r="V646" s="384"/>
      <c r="W646" s="384"/>
      <c r="X646" s="384"/>
      <c r="Y646" s="384"/>
      <c r="Z646" s="384"/>
    </row>
    <row r="647" ht="22.5" customHeight="1">
      <c r="A647" s="389"/>
      <c r="B647" s="394"/>
      <c r="C647" s="394"/>
      <c r="D647" s="394"/>
      <c r="E647" s="394"/>
      <c r="F647" s="392">
        <f t="shared" si="1"/>
        <v>0</v>
      </c>
      <c r="G647" s="384"/>
      <c r="H647" s="384"/>
      <c r="I647" s="384"/>
      <c r="J647" s="384"/>
      <c r="K647" s="384"/>
      <c r="L647" s="384"/>
      <c r="M647" s="384"/>
      <c r="N647" s="384"/>
      <c r="O647" s="384"/>
      <c r="P647" s="384"/>
      <c r="Q647" s="384"/>
      <c r="R647" s="384"/>
      <c r="S647" s="384"/>
      <c r="T647" s="384"/>
      <c r="U647" s="384"/>
      <c r="V647" s="384"/>
      <c r="W647" s="384"/>
      <c r="X647" s="384"/>
      <c r="Y647" s="384"/>
      <c r="Z647" s="384"/>
    </row>
    <row r="648" ht="22.5" customHeight="1">
      <c r="A648" s="385"/>
      <c r="B648" s="393"/>
      <c r="C648" s="393"/>
      <c r="D648" s="393"/>
      <c r="E648" s="393"/>
      <c r="F648" s="388">
        <f t="shared" si="1"/>
        <v>0</v>
      </c>
      <c r="G648" s="384"/>
      <c r="H648" s="384"/>
      <c r="I648" s="384"/>
      <c r="J648" s="384"/>
      <c r="K648" s="384"/>
      <c r="L648" s="384"/>
      <c r="M648" s="384"/>
      <c r="N648" s="384"/>
      <c r="O648" s="384"/>
      <c r="P648" s="384"/>
      <c r="Q648" s="384"/>
      <c r="R648" s="384"/>
      <c r="S648" s="384"/>
      <c r="T648" s="384"/>
      <c r="U648" s="384"/>
      <c r="V648" s="384"/>
      <c r="W648" s="384"/>
      <c r="X648" s="384"/>
      <c r="Y648" s="384"/>
      <c r="Z648" s="384"/>
    </row>
    <row r="649" ht="22.5" customHeight="1">
      <c r="A649" s="389"/>
      <c r="B649" s="394"/>
      <c r="C649" s="394"/>
      <c r="D649" s="394"/>
      <c r="E649" s="394"/>
      <c r="F649" s="392">
        <f t="shared" si="1"/>
        <v>0</v>
      </c>
      <c r="G649" s="384"/>
      <c r="H649" s="384"/>
      <c r="I649" s="384"/>
      <c r="J649" s="384"/>
      <c r="K649" s="384"/>
      <c r="L649" s="384"/>
      <c r="M649" s="384"/>
      <c r="N649" s="384"/>
      <c r="O649" s="384"/>
      <c r="P649" s="384"/>
      <c r="Q649" s="384"/>
      <c r="R649" s="384"/>
      <c r="S649" s="384"/>
      <c r="T649" s="384"/>
      <c r="U649" s="384"/>
      <c r="V649" s="384"/>
      <c r="W649" s="384"/>
      <c r="X649" s="384"/>
      <c r="Y649" s="384"/>
      <c r="Z649" s="384"/>
    </row>
    <row r="650" ht="22.5" customHeight="1">
      <c r="A650" s="385"/>
      <c r="B650" s="393"/>
      <c r="C650" s="393"/>
      <c r="D650" s="393"/>
      <c r="E650" s="393"/>
      <c r="F650" s="388">
        <f t="shared" si="1"/>
        <v>0</v>
      </c>
      <c r="G650" s="384"/>
      <c r="H650" s="384"/>
      <c r="I650" s="384"/>
      <c r="J650" s="384"/>
      <c r="K650" s="384"/>
      <c r="L650" s="384"/>
      <c r="M650" s="384"/>
      <c r="N650" s="384"/>
      <c r="O650" s="384"/>
      <c r="P650" s="384"/>
      <c r="Q650" s="384"/>
      <c r="R650" s="384"/>
      <c r="S650" s="384"/>
      <c r="T650" s="384"/>
      <c r="U650" s="384"/>
      <c r="V650" s="384"/>
      <c r="W650" s="384"/>
      <c r="X650" s="384"/>
      <c r="Y650" s="384"/>
      <c r="Z650" s="384"/>
    </row>
    <row r="651" ht="22.5" customHeight="1">
      <c r="A651" s="389"/>
      <c r="B651" s="394"/>
      <c r="C651" s="394"/>
      <c r="D651" s="394"/>
      <c r="E651" s="394"/>
      <c r="F651" s="392">
        <f t="shared" si="1"/>
        <v>0</v>
      </c>
      <c r="G651" s="384"/>
      <c r="H651" s="384"/>
      <c r="I651" s="384"/>
      <c r="J651" s="384"/>
      <c r="K651" s="384"/>
      <c r="L651" s="384"/>
      <c r="M651" s="384"/>
      <c r="N651" s="384"/>
      <c r="O651" s="384"/>
      <c r="P651" s="384"/>
      <c r="Q651" s="384"/>
      <c r="R651" s="384"/>
      <c r="S651" s="384"/>
      <c r="T651" s="384"/>
      <c r="U651" s="384"/>
      <c r="V651" s="384"/>
      <c r="W651" s="384"/>
      <c r="X651" s="384"/>
      <c r="Y651" s="384"/>
      <c r="Z651" s="384"/>
    </row>
    <row r="652" ht="22.5" customHeight="1">
      <c r="A652" s="385"/>
      <c r="B652" s="393"/>
      <c r="C652" s="393"/>
      <c r="D652" s="393"/>
      <c r="E652" s="393"/>
      <c r="F652" s="388">
        <f t="shared" si="1"/>
        <v>0</v>
      </c>
      <c r="G652" s="384"/>
      <c r="H652" s="384"/>
      <c r="I652" s="384"/>
      <c r="J652" s="384"/>
      <c r="K652" s="384"/>
      <c r="L652" s="384"/>
      <c r="M652" s="384"/>
      <c r="N652" s="384"/>
      <c r="O652" s="384"/>
      <c r="P652" s="384"/>
      <c r="Q652" s="384"/>
      <c r="R652" s="384"/>
      <c r="S652" s="384"/>
      <c r="T652" s="384"/>
      <c r="U652" s="384"/>
      <c r="V652" s="384"/>
      <c r="W652" s="384"/>
      <c r="X652" s="384"/>
      <c r="Y652" s="384"/>
      <c r="Z652" s="384"/>
    </row>
    <row r="653" ht="22.5" customHeight="1">
      <c r="A653" s="389"/>
      <c r="B653" s="394"/>
      <c r="C653" s="394"/>
      <c r="D653" s="394"/>
      <c r="E653" s="394"/>
      <c r="F653" s="392">
        <f t="shared" si="1"/>
        <v>0</v>
      </c>
      <c r="G653" s="384"/>
      <c r="H653" s="384"/>
      <c r="I653" s="384"/>
      <c r="J653" s="384"/>
      <c r="K653" s="384"/>
      <c r="L653" s="384"/>
      <c r="M653" s="384"/>
      <c r="N653" s="384"/>
      <c r="O653" s="384"/>
      <c r="P653" s="384"/>
      <c r="Q653" s="384"/>
      <c r="R653" s="384"/>
      <c r="S653" s="384"/>
      <c r="T653" s="384"/>
      <c r="U653" s="384"/>
      <c r="V653" s="384"/>
      <c r="W653" s="384"/>
      <c r="X653" s="384"/>
      <c r="Y653" s="384"/>
      <c r="Z653" s="384"/>
    </row>
    <row r="654" ht="22.5" customHeight="1">
      <c r="A654" s="385"/>
      <c r="B654" s="393"/>
      <c r="C654" s="393"/>
      <c r="D654" s="393"/>
      <c r="E654" s="393"/>
      <c r="F654" s="388">
        <f t="shared" si="1"/>
        <v>0</v>
      </c>
      <c r="G654" s="384"/>
      <c r="H654" s="384"/>
      <c r="I654" s="384"/>
      <c r="J654" s="384"/>
      <c r="K654" s="384"/>
      <c r="L654" s="384"/>
      <c r="M654" s="384"/>
      <c r="N654" s="384"/>
      <c r="O654" s="384"/>
      <c r="P654" s="384"/>
      <c r="Q654" s="384"/>
      <c r="R654" s="384"/>
      <c r="S654" s="384"/>
      <c r="T654" s="384"/>
      <c r="U654" s="384"/>
      <c r="V654" s="384"/>
      <c r="W654" s="384"/>
      <c r="X654" s="384"/>
      <c r="Y654" s="384"/>
      <c r="Z654" s="384"/>
    </row>
    <row r="655" ht="22.5" customHeight="1">
      <c r="A655" s="389"/>
      <c r="B655" s="394"/>
      <c r="C655" s="394"/>
      <c r="D655" s="394"/>
      <c r="E655" s="394"/>
      <c r="F655" s="392">
        <f t="shared" si="1"/>
        <v>0</v>
      </c>
      <c r="G655" s="384"/>
      <c r="H655" s="384"/>
      <c r="I655" s="384"/>
      <c r="J655" s="384"/>
      <c r="K655" s="384"/>
      <c r="L655" s="384"/>
      <c r="M655" s="384"/>
      <c r="N655" s="384"/>
      <c r="O655" s="384"/>
      <c r="P655" s="384"/>
      <c r="Q655" s="384"/>
      <c r="R655" s="384"/>
      <c r="S655" s="384"/>
      <c r="T655" s="384"/>
      <c r="U655" s="384"/>
      <c r="V655" s="384"/>
      <c r="W655" s="384"/>
      <c r="X655" s="384"/>
      <c r="Y655" s="384"/>
      <c r="Z655" s="384"/>
    </row>
    <row r="656" ht="22.5" customHeight="1">
      <c r="A656" s="385"/>
      <c r="B656" s="393"/>
      <c r="C656" s="393"/>
      <c r="D656" s="393"/>
      <c r="E656" s="393"/>
      <c r="F656" s="388">
        <f t="shared" si="1"/>
        <v>0</v>
      </c>
      <c r="G656" s="384"/>
      <c r="H656" s="384"/>
      <c r="I656" s="384"/>
      <c r="J656" s="384"/>
      <c r="K656" s="384"/>
      <c r="L656" s="384"/>
      <c r="M656" s="384"/>
      <c r="N656" s="384"/>
      <c r="O656" s="384"/>
      <c r="P656" s="384"/>
      <c r="Q656" s="384"/>
      <c r="R656" s="384"/>
      <c r="S656" s="384"/>
      <c r="T656" s="384"/>
      <c r="U656" s="384"/>
      <c r="V656" s="384"/>
      <c r="W656" s="384"/>
      <c r="X656" s="384"/>
      <c r="Y656" s="384"/>
      <c r="Z656" s="384"/>
    </row>
    <row r="657" ht="22.5" customHeight="1">
      <c r="A657" s="389"/>
      <c r="B657" s="394"/>
      <c r="C657" s="394"/>
      <c r="D657" s="394"/>
      <c r="E657" s="394"/>
      <c r="F657" s="392">
        <f t="shared" si="1"/>
        <v>0</v>
      </c>
      <c r="G657" s="384"/>
      <c r="H657" s="384"/>
      <c r="I657" s="384"/>
      <c r="J657" s="384"/>
      <c r="K657" s="384"/>
      <c r="L657" s="384"/>
      <c r="M657" s="384"/>
      <c r="N657" s="384"/>
      <c r="O657" s="384"/>
      <c r="P657" s="384"/>
      <c r="Q657" s="384"/>
      <c r="R657" s="384"/>
      <c r="S657" s="384"/>
      <c r="T657" s="384"/>
      <c r="U657" s="384"/>
      <c r="V657" s="384"/>
      <c r="W657" s="384"/>
      <c r="X657" s="384"/>
      <c r="Y657" s="384"/>
      <c r="Z657" s="384"/>
    </row>
    <row r="658" ht="22.5" customHeight="1">
      <c r="A658" s="385"/>
      <c r="B658" s="393"/>
      <c r="C658" s="393"/>
      <c r="D658" s="393"/>
      <c r="E658" s="393"/>
      <c r="F658" s="388">
        <f t="shared" si="1"/>
        <v>0</v>
      </c>
      <c r="G658" s="384"/>
      <c r="H658" s="384"/>
      <c r="I658" s="384"/>
      <c r="J658" s="384"/>
      <c r="K658" s="384"/>
      <c r="L658" s="384"/>
      <c r="M658" s="384"/>
      <c r="N658" s="384"/>
      <c r="O658" s="384"/>
      <c r="P658" s="384"/>
      <c r="Q658" s="384"/>
      <c r="R658" s="384"/>
      <c r="S658" s="384"/>
      <c r="T658" s="384"/>
      <c r="U658" s="384"/>
      <c r="V658" s="384"/>
      <c r="W658" s="384"/>
      <c r="X658" s="384"/>
      <c r="Y658" s="384"/>
      <c r="Z658" s="384"/>
    </row>
    <row r="659" ht="22.5" customHeight="1">
      <c r="A659" s="389"/>
      <c r="B659" s="394"/>
      <c r="C659" s="394"/>
      <c r="D659" s="394"/>
      <c r="E659" s="394"/>
      <c r="F659" s="392">
        <f t="shared" si="1"/>
        <v>0</v>
      </c>
      <c r="G659" s="384"/>
      <c r="H659" s="384"/>
      <c r="I659" s="384"/>
      <c r="J659" s="384"/>
      <c r="K659" s="384"/>
      <c r="L659" s="384"/>
      <c r="M659" s="384"/>
      <c r="N659" s="384"/>
      <c r="O659" s="384"/>
      <c r="P659" s="384"/>
      <c r="Q659" s="384"/>
      <c r="R659" s="384"/>
      <c r="S659" s="384"/>
      <c r="T659" s="384"/>
      <c r="U659" s="384"/>
      <c r="V659" s="384"/>
      <c r="W659" s="384"/>
      <c r="X659" s="384"/>
      <c r="Y659" s="384"/>
      <c r="Z659" s="384"/>
    </row>
    <row r="660" ht="22.5" customHeight="1">
      <c r="A660" s="385"/>
      <c r="B660" s="393"/>
      <c r="C660" s="393"/>
      <c r="D660" s="393"/>
      <c r="E660" s="393"/>
      <c r="F660" s="388">
        <f t="shared" si="1"/>
        <v>0</v>
      </c>
      <c r="G660" s="384"/>
      <c r="H660" s="384"/>
      <c r="I660" s="384"/>
      <c r="J660" s="384"/>
      <c r="K660" s="384"/>
      <c r="L660" s="384"/>
      <c r="M660" s="384"/>
      <c r="N660" s="384"/>
      <c r="O660" s="384"/>
      <c r="P660" s="384"/>
      <c r="Q660" s="384"/>
      <c r="R660" s="384"/>
      <c r="S660" s="384"/>
      <c r="T660" s="384"/>
      <c r="U660" s="384"/>
      <c r="V660" s="384"/>
      <c r="W660" s="384"/>
      <c r="X660" s="384"/>
      <c r="Y660" s="384"/>
      <c r="Z660" s="384"/>
    </row>
    <row r="661" ht="22.5" customHeight="1">
      <c r="A661" s="389"/>
      <c r="B661" s="394"/>
      <c r="C661" s="394"/>
      <c r="D661" s="394"/>
      <c r="E661" s="394"/>
      <c r="F661" s="392">
        <f t="shared" si="1"/>
        <v>0</v>
      </c>
      <c r="G661" s="384"/>
      <c r="H661" s="384"/>
      <c r="I661" s="384"/>
      <c r="J661" s="384"/>
      <c r="K661" s="384"/>
      <c r="L661" s="384"/>
      <c r="M661" s="384"/>
      <c r="N661" s="384"/>
      <c r="O661" s="384"/>
      <c r="P661" s="384"/>
      <c r="Q661" s="384"/>
      <c r="R661" s="384"/>
      <c r="S661" s="384"/>
      <c r="T661" s="384"/>
      <c r="U661" s="384"/>
      <c r="V661" s="384"/>
      <c r="W661" s="384"/>
      <c r="X661" s="384"/>
      <c r="Y661" s="384"/>
      <c r="Z661" s="384"/>
    </row>
    <row r="662" ht="22.5" customHeight="1">
      <c r="A662" s="385"/>
      <c r="B662" s="393"/>
      <c r="C662" s="393"/>
      <c r="D662" s="393"/>
      <c r="E662" s="393"/>
      <c r="F662" s="388">
        <f t="shared" si="1"/>
        <v>0</v>
      </c>
      <c r="G662" s="384"/>
      <c r="H662" s="384"/>
      <c r="I662" s="384"/>
      <c r="J662" s="384"/>
      <c r="K662" s="384"/>
      <c r="L662" s="384"/>
      <c r="M662" s="384"/>
      <c r="N662" s="384"/>
      <c r="O662" s="384"/>
      <c r="P662" s="384"/>
      <c r="Q662" s="384"/>
      <c r="R662" s="384"/>
      <c r="S662" s="384"/>
      <c r="T662" s="384"/>
      <c r="U662" s="384"/>
      <c r="V662" s="384"/>
      <c r="W662" s="384"/>
      <c r="X662" s="384"/>
      <c r="Y662" s="384"/>
      <c r="Z662" s="384"/>
    </row>
    <row r="663" ht="22.5" customHeight="1">
      <c r="A663" s="389"/>
      <c r="B663" s="394"/>
      <c r="C663" s="394"/>
      <c r="D663" s="394"/>
      <c r="E663" s="394"/>
      <c r="F663" s="392">
        <f t="shared" si="1"/>
        <v>0</v>
      </c>
      <c r="G663" s="384"/>
      <c r="H663" s="384"/>
      <c r="I663" s="384"/>
      <c r="J663" s="384"/>
      <c r="K663" s="384"/>
      <c r="L663" s="384"/>
      <c r="M663" s="384"/>
      <c r="N663" s="384"/>
      <c r="O663" s="384"/>
      <c r="P663" s="384"/>
      <c r="Q663" s="384"/>
      <c r="R663" s="384"/>
      <c r="S663" s="384"/>
      <c r="T663" s="384"/>
      <c r="U663" s="384"/>
      <c r="V663" s="384"/>
      <c r="W663" s="384"/>
      <c r="X663" s="384"/>
      <c r="Y663" s="384"/>
      <c r="Z663" s="384"/>
    </row>
    <row r="664" ht="22.5" customHeight="1">
      <c r="A664" s="385"/>
      <c r="B664" s="393"/>
      <c r="C664" s="393"/>
      <c r="D664" s="393"/>
      <c r="E664" s="393"/>
      <c r="F664" s="388">
        <f t="shared" si="1"/>
        <v>0</v>
      </c>
      <c r="G664" s="384"/>
      <c r="H664" s="384"/>
      <c r="I664" s="384"/>
      <c r="J664" s="384"/>
      <c r="K664" s="384"/>
      <c r="L664" s="384"/>
      <c r="M664" s="384"/>
      <c r="N664" s="384"/>
      <c r="O664" s="384"/>
      <c r="P664" s="384"/>
      <c r="Q664" s="384"/>
      <c r="R664" s="384"/>
      <c r="S664" s="384"/>
      <c r="T664" s="384"/>
      <c r="U664" s="384"/>
      <c r="V664" s="384"/>
      <c r="W664" s="384"/>
      <c r="X664" s="384"/>
      <c r="Y664" s="384"/>
      <c r="Z664" s="384"/>
    </row>
    <row r="665" ht="22.5" customHeight="1">
      <c r="A665" s="389"/>
      <c r="B665" s="394"/>
      <c r="C665" s="394"/>
      <c r="D665" s="394"/>
      <c r="E665" s="394"/>
      <c r="F665" s="392">
        <f t="shared" si="1"/>
        <v>0</v>
      </c>
      <c r="G665" s="384"/>
      <c r="H665" s="384"/>
      <c r="I665" s="384"/>
      <c r="J665" s="384"/>
      <c r="K665" s="384"/>
      <c r="L665" s="384"/>
      <c r="M665" s="384"/>
      <c r="N665" s="384"/>
      <c r="O665" s="384"/>
      <c r="P665" s="384"/>
      <c r="Q665" s="384"/>
      <c r="R665" s="384"/>
      <c r="S665" s="384"/>
      <c r="T665" s="384"/>
      <c r="U665" s="384"/>
      <c r="V665" s="384"/>
      <c r="W665" s="384"/>
      <c r="X665" s="384"/>
      <c r="Y665" s="384"/>
      <c r="Z665" s="384"/>
    </row>
    <row r="666" ht="22.5" customHeight="1">
      <c r="A666" s="385"/>
      <c r="B666" s="393"/>
      <c r="C666" s="393"/>
      <c r="D666" s="393"/>
      <c r="E666" s="393"/>
      <c r="F666" s="388">
        <f t="shared" si="1"/>
        <v>0</v>
      </c>
      <c r="G666" s="384"/>
      <c r="H666" s="384"/>
      <c r="I666" s="384"/>
      <c r="J666" s="384"/>
      <c r="K666" s="384"/>
      <c r="L666" s="384"/>
      <c r="M666" s="384"/>
      <c r="N666" s="384"/>
      <c r="O666" s="384"/>
      <c r="P666" s="384"/>
      <c r="Q666" s="384"/>
      <c r="R666" s="384"/>
      <c r="S666" s="384"/>
      <c r="T666" s="384"/>
      <c r="U666" s="384"/>
      <c r="V666" s="384"/>
      <c r="W666" s="384"/>
      <c r="X666" s="384"/>
      <c r="Y666" s="384"/>
      <c r="Z666" s="384"/>
    </row>
    <row r="667" ht="22.5" customHeight="1">
      <c r="A667" s="389"/>
      <c r="B667" s="394"/>
      <c r="C667" s="394"/>
      <c r="D667" s="394"/>
      <c r="E667" s="394"/>
      <c r="F667" s="392">
        <f t="shared" si="1"/>
        <v>0</v>
      </c>
      <c r="G667" s="384"/>
      <c r="H667" s="384"/>
      <c r="I667" s="384"/>
      <c r="J667" s="384"/>
      <c r="K667" s="384"/>
      <c r="L667" s="384"/>
      <c r="M667" s="384"/>
      <c r="N667" s="384"/>
      <c r="O667" s="384"/>
      <c r="P667" s="384"/>
      <c r="Q667" s="384"/>
      <c r="R667" s="384"/>
      <c r="S667" s="384"/>
      <c r="T667" s="384"/>
      <c r="U667" s="384"/>
      <c r="V667" s="384"/>
      <c r="W667" s="384"/>
      <c r="X667" s="384"/>
      <c r="Y667" s="384"/>
      <c r="Z667" s="384"/>
    </row>
    <row r="668" ht="22.5" customHeight="1">
      <c r="A668" s="385"/>
      <c r="B668" s="393"/>
      <c r="C668" s="393"/>
      <c r="D668" s="393"/>
      <c r="E668" s="393"/>
      <c r="F668" s="388">
        <f t="shared" si="1"/>
        <v>0</v>
      </c>
      <c r="G668" s="384"/>
      <c r="H668" s="384"/>
      <c r="I668" s="384"/>
      <c r="J668" s="384"/>
      <c r="K668" s="384"/>
      <c r="L668" s="384"/>
      <c r="M668" s="384"/>
      <c r="N668" s="384"/>
      <c r="O668" s="384"/>
      <c r="P668" s="384"/>
      <c r="Q668" s="384"/>
      <c r="R668" s="384"/>
      <c r="S668" s="384"/>
      <c r="T668" s="384"/>
      <c r="U668" s="384"/>
      <c r="V668" s="384"/>
      <c r="W668" s="384"/>
      <c r="X668" s="384"/>
      <c r="Y668" s="384"/>
      <c r="Z668" s="384"/>
    </row>
    <row r="669" ht="22.5" customHeight="1">
      <c r="A669" s="389"/>
      <c r="B669" s="394"/>
      <c r="C669" s="394"/>
      <c r="D669" s="394"/>
      <c r="E669" s="394"/>
      <c r="F669" s="392">
        <f t="shared" si="1"/>
        <v>0</v>
      </c>
      <c r="G669" s="384"/>
      <c r="H669" s="384"/>
      <c r="I669" s="384"/>
      <c r="J669" s="384"/>
      <c r="K669" s="384"/>
      <c r="L669" s="384"/>
      <c r="M669" s="384"/>
      <c r="N669" s="384"/>
      <c r="O669" s="384"/>
      <c r="P669" s="384"/>
      <c r="Q669" s="384"/>
      <c r="R669" s="384"/>
      <c r="S669" s="384"/>
      <c r="T669" s="384"/>
      <c r="U669" s="384"/>
      <c r="V669" s="384"/>
      <c r="W669" s="384"/>
      <c r="X669" s="384"/>
      <c r="Y669" s="384"/>
      <c r="Z669" s="384"/>
    </row>
    <row r="670" ht="22.5" customHeight="1">
      <c r="A670" s="385"/>
      <c r="B670" s="393"/>
      <c r="C670" s="393"/>
      <c r="D670" s="393"/>
      <c r="E670" s="393"/>
      <c r="F670" s="388">
        <f t="shared" si="1"/>
        <v>0</v>
      </c>
      <c r="G670" s="384"/>
      <c r="H670" s="384"/>
      <c r="I670" s="384"/>
      <c r="J670" s="384"/>
      <c r="K670" s="384"/>
      <c r="L670" s="384"/>
      <c r="M670" s="384"/>
      <c r="N670" s="384"/>
      <c r="O670" s="384"/>
      <c r="P670" s="384"/>
      <c r="Q670" s="384"/>
      <c r="R670" s="384"/>
      <c r="S670" s="384"/>
      <c r="T670" s="384"/>
      <c r="U670" s="384"/>
      <c r="V670" s="384"/>
      <c r="W670" s="384"/>
      <c r="X670" s="384"/>
      <c r="Y670" s="384"/>
      <c r="Z670" s="384"/>
    </row>
    <row r="671" ht="22.5" customHeight="1">
      <c r="A671" s="389"/>
      <c r="B671" s="394"/>
      <c r="C671" s="394"/>
      <c r="D671" s="394"/>
      <c r="E671" s="394"/>
      <c r="F671" s="392">
        <f t="shared" si="1"/>
        <v>0</v>
      </c>
      <c r="G671" s="384"/>
      <c r="H671" s="384"/>
      <c r="I671" s="384"/>
      <c r="J671" s="384"/>
      <c r="K671" s="384"/>
      <c r="L671" s="384"/>
      <c r="M671" s="384"/>
      <c r="N671" s="384"/>
      <c r="O671" s="384"/>
      <c r="P671" s="384"/>
      <c r="Q671" s="384"/>
      <c r="R671" s="384"/>
      <c r="S671" s="384"/>
      <c r="T671" s="384"/>
      <c r="U671" s="384"/>
      <c r="V671" s="384"/>
      <c r="W671" s="384"/>
      <c r="X671" s="384"/>
      <c r="Y671" s="384"/>
      <c r="Z671" s="384"/>
    </row>
    <row r="672" ht="22.5" customHeight="1">
      <c r="A672" s="385"/>
      <c r="B672" s="393"/>
      <c r="C672" s="393"/>
      <c r="D672" s="393"/>
      <c r="E672" s="393"/>
      <c r="F672" s="388">
        <f t="shared" si="1"/>
        <v>0</v>
      </c>
      <c r="G672" s="384"/>
      <c r="H672" s="384"/>
      <c r="I672" s="384"/>
      <c r="J672" s="384"/>
      <c r="K672" s="384"/>
      <c r="L672" s="384"/>
      <c r="M672" s="384"/>
      <c r="N672" s="384"/>
      <c r="O672" s="384"/>
      <c r="P672" s="384"/>
      <c r="Q672" s="384"/>
      <c r="R672" s="384"/>
      <c r="S672" s="384"/>
      <c r="T672" s="384"/>
      <c r="U672" s="384"/>
      <c r="V672" s="384"/>
      <c r="W672" s="384"/>
      <c r="X672" s="384"/>
      <c r="Y672" s="384"/>
      <c r="Z672" s="384"/>
    </row>
    <row r="673" ht="22.5" customHeight="1">
      <c r="A673" s="389"/>
      <c r="B673" s="394"/>
      <c r="C673" s="394"/>
      <c r="D673" s="394"/>
      <c r="E673" s="394"/>
      <c r="F673" s="392">
        <f t="shared" si="1"/>
        <v>0</v>
      </c>
      <c r="G673" s="384"/>
      <c r="H673" s="384"/>
      <c r="I673" s="384"/>
      <c r="J673" s="384"/>
      <c r="K673" s="384"/>
      <c r="L673" s="384"/>
      <c r="M673" s="384"/>
      <c r="N673" s="384"/>
      <c r="O673" s="384"/>
      <c r="P673" s="384"/>
      <c r="Q673" s="384"/>
      <c r="R673" s="384"/>
      <c r="S673" s="384"/>
      <c r="T673" s="384"/>
      <c r="U673" s="384"/>
      <c r="V673" s="384"/>
      <c r="W673" s="384"/>
      <c r="X673" s="384"/>
      <c r="Y673" s="384"/>
      <c r="Z673" s="384"/>
    </row>
    <row r="674" ht="22.5" customHeight="1">
      <c r="A674" s="385"/>
      <c r="B674" s="393"/>
      <c r="C674" s="393"/>
      <c r="D674" s="393"/>
      <c r="E674" s="393"/>
      <c r="F674" s="388">
        <f t="shared" si="1"/>
        <v>0</v>
      </c>
      <c r="G674" s="384"/>
      <c r="H674" s="384"/>
      <c r="I674" s="384"/>
      <c r="J674" s="384"/>
      <c r="K674" s="384"/>
      <c r="L674" s="384"/>
      <c r="M674" s="384"/>
      <c r="N674" s="384"/>
      <c r="O674" s="384"/>
      <c r="P674" s="384"/>
      <c r="Q674" s="384"/>
      <c r="R674" s="384"/>
      <c r="S674" s="384"/>
      <c r="T674" s="384"/>
      <c r="U674" s="384"/>
      <c r="V674" s="384"/>
      <c r="W674" s="384"/>
      <c r="X674" s="384"/>
      <c r="Y674" s="384"/>
      <c r="Z674" s="384"/>
    </row>
    <row r="675" ht="22.5" customHeight="1">
      <c r="A675" s="389"/>
      <c r="B675" s="394"/>
      <c r="C675" s="394"/>
      <c r="D675" s="394"/>
      <c r="E675" s="394"/>
      <c r="F675" s="392">
        <f t="shared" si="1"/>
        <v>0</v>
      </c>
      <c r="G675" s="384"/>
      <c r="H675" s="384"/>
      <c r="I675" s="384"/>
      <c r="J675" s="384"/>
      <c r="K675" s="384"/>
      <c r="L675" s="384"/>
      <c r="M675" s="384"/>
      <c r="N675" s="384"/>
      <c r="O675" s="384"/>
      <c r="P675" s="384"/>
      <c r="Q675" s="384"/>
      <c r="R675" s="384"/>
      <c r="S675" s="384"/>
      <c r="T675" s="384"/>
      <c r="U675" s="384"/>
      <c r="V675" s="384"/>
      <c r="W675" s="384"/>
      <c r="X675" s="384"/>
      <c r="Y675" s="384"/>
      <c r="Z675" s="384"/>
    </row>
    <row r="676" ht="22.5" customHeight="1">
      <c r="A676" s="385"/>
      <c r="B676" s="393"/>
      <c r="C676" s="393"/>
      <c r="D676" s="393"/>
      <c r="E676" s="393"/>
      <c r="F676" s="388">
        <f t="shared" si="1"/>
        <v>0</v>
      </c>
      <c r="G676" s="384"/>
      <c r="H676" s="384"/>
      <c r="I676" s="384"/>
      <c r="J676" s="384"/>
      <c r="K676" s="384"/>
      <c r="L676" s="384"/>
      <c r="M676" s="384"/>
      <c r="N676" s="384"/>
      <c r="O676" s="384"/>
      <c r="P676" s="384"/>
      <c r="Q676" s="384"/>
      <c r="R676" s="384"/>
      <c r="S676" s="384"/>
      <c r="T676" s="384"/>
      <c r="U676" s="384"/>
      <c r="V676" s="384"/>
      <c r="W676" s="384"/>
      <c r="X676" s="384"/>
      <c r="Y676" s="384"/>
      <c r="Z676" s="384"/>
    </row>
    <row r="677" ht="22.5" customHeight="1">
      <c r="A677" s="389"/>
      <c r="B677" s="394"/>
      <c r="C677" s="394"/>
      <c r="D677" s="394"/>
      <c r="E677" s="394"/>
      <c r="F677" s="392">
        <f t="shared" si="1"/>
        <v>0</v>
      </c>
      <c r="G677" s="384"/>
      <c r="H677" s="384"/>
      <c r="I677" s="384"/>
      <c r="J677" s="384"/>
      <c r="K677" s="384"/>
      <c r="L677" s="384"/>
      <c r="M677" s="384"/>
      <c r="N677" s="384"/>
      <c r="O677" s="384"/>
      <c r="P677" s="384"/>
      <c r="Q677" s="384"/>
      <c r="R677" s="384"/>
      <c r="S677" s="384"/>
      <c r="T677" s="384"/>
      <c r="U677" s="384"/>
      <c r="V677" s="384"/>
      <c r="W677" s="384"/>
      <c r="X677" s="384"/>
      <c r="Y677" s="384"/>
      <c r="Z677" s="384"/>
    </row>
    <row r="678" ht="22.5" customHeight="1">
      <c r="A678" s="385"/>
      <c r="B678" s="393"/>
      <c r="C678" s="393"/>
      <c r="D678" s="393"/>
      <c r="E678" s="393"/>
      <c r="F678" s="388">
        <f t="shared" si="1"/>
        <v>0</v>
      </c>
      <c r="G678" s="384"/>
      <c r="H678" s="384"/>
      <c r="I678" s="384"/>
      <c r="J678" s="384"/>
      <c r="K678" s="384"/>
      <c r="L678" s="384"/>
      <c r="M678" s="384"/>
      <c r="N678" s="384"/>
      <c r="O678" s="384"/>
      <c r="P678" s="384"/>
      <c r="Q678" s="384"/>
      <c r="R678" s="384"/>
      <c r="S678" s="384"/>
      <c r="T678" s="384"/>
      <c r="U678" s="384"/>
      <c r="V678" s="384"/>
      <c r="W678" s="384"/>
      <c r="X678" s="384"/>
      <c r="Y678" s="384"/>
      <c r="Z678" s="384"/>
    </row>
    <row r="679" ht="22.5" customHeight="1">
      <c r="A679" s="389"/>
      <c r="B679" s="394"/>
      <c r="C679" s="394"/>
      <c r="D679" s="394"/>
      <c r="E679" s="394"/>
      <c r="F679" s="392">
        <f t="shared" si="1"/>
        <v>0</v>
      </c>
      <c r="G679" s="384"/>
      <c r="H679" s="384"/>
      <c r="I679" s="384"/>
      <c r="J679" s="384"/>
      <c r="K679" s="384"/>
      <c r="L679" s="384"/>
      <c r="M679" s="384"/>
      <c r="N679" s="384"/>
      <c r="O679" s="384"/>
      <c r="P679" s="384"/>
      <c r="Q679" s="384"/>
      <c r="R679" s="384"/>
      <c r="S679" s="384"/>
      <c r="T679" s="384"/>
      <c r="U679" s="384"/>
      <c r="V679" s="384"/>
      <c r="W679" s="384"/>
      <c r="X679" s="384"/>
      <c r="Y679" s="384"/>
      <c r="Z679" s="384"/>
    </row>
    <row r="680" ht="22.5" customHeight="1">
      <c r="A680" s="385"/>
      <c r="B680" s="393"/>
      <c r="C680" s="393"/>
      <c r="D680" s="393"/>
      <c r="E680" s="393"/>
      <c r="F680" s="388">
        <f t="shared" si="1"/>
        <v>0</v>
      </c>
      <c r="G680" s="384"/>
      <c r="H680" s="384"/>
      <c r="I680" s="384"/>
      <c r="J680" s="384"/>
      <c r="K680" s="384"/>
      <c r="L680" s="384"/>
      <c r="M680" s="384"/>
      <c r="N680" s="384"/>
      <c r="O680" s="384"/>
      <c r="P680" s="384"/>
      <c r="Q680" s="384"/>
      <c r="R680" s="384"/>
      <c r="S680" s="384"/>
      <c r="T680" s="384"/>
      <c r="U680" s="384"/>
      <c r="V680" s="384"/>
      <c r="W680" s="384"/>
      <c r="X680" s="384"/>
      <c r="Y680" s="384"/>
      <c r="Z680" s="384"/>
    </row>
    <row r="681" ht="22.5" customHeight="1">
      <c r="A681" s="389"/>
      <c r="B681" s="394"/>
      <c r="C681" s="394"/>
      <c r="D681" s="394"/>
      <c r="E681" s="394"/>
      <c r="F681" s="392">
        <f t="shared" si="1"/>
        <v>0</v>
      </c>
      <c r="G681" s="384"/>
      <c r="H681" s="384"/>
      <c r="I681" s="384"/>
      <c r="J681" s="384"/>
      <c r="K681" s="384"/>
      <c r="L681" s="384"/>
      <c r="M681" s="384"/>
      <c r="N681" s="384"/>
      <c r="O681" s="384"/>
      <c r="P681" s="384"/>
      <c r="Q681" s="384"/>
      <c r="R681" s="384"/>
      <c r="S681" s="384"/>
      <c r="T681" s="384"/>
      <c r="U681" s="384"/>
      <c r="V681" s="384"/>
      <c r="W681" s="384"/>
      <c r="X681" s="384"/>
      <c r="Y681" s="384"/>
      <c r="Z681" s="384"/>
    </row>
    <row r="682" ht="22.5" customHeight="1">
      <c r="A682" s="385"/>
      <c r="B682" s="393"/>
      <c r="C682" s="393"/>
      <c r="D682" s="393"/>
      <c r="E682" s="393"/>
      <c r="F682" s="388">
        <f t="shared" si="1"/>
        <v>0</v>
      </c>
      <c r="G682" s="384"/>
      <c r="H682" s="384"/>
      <c r="I682" s="384"/>
      <c r="J682" s="384"/>
      <c r="K682" s="384"/>
      <c r="L682" s="384"/>
      <c r="M682" s="384"/>
      <c r="N682" s="384"/>
      <c r="O682" s="384"/>
      <c r="P682" s="384"/>
      <c r="Q682" s="384"/>
      <c r="R682" s="384"/>
      <c r="S682" s="384"/>
      <c r="T682" s="384"/>
      <c r="U682" s="384"/>
      <c r="V682" s="384"/>
      <c r="W682" s="384"/>
      <c r="X682" s="384"/>
      <c r="Y682" s="384"/>
      <c r="Z682" s="384"/>
    </row>
    <row r="683" ht="22.5" customHeight="1">
      <c r="A683" s="389"/>
      <c r="B683" s="394"/>
      <c r="C683" s="394"/>
      <c r="D683" s="394"/>
      <c r="E683" s="394"/>
      <c r="F683" s="392">
        <f t="shared" si="1"/>
        <v>0</v>
      </c>
      <c r="G683" s="384"/>
      <c r="H683" s="384"/>
      <c r="I683" s="384"/>
      <c r="J683" s="384"/>
      <c r="K683" s="384"/>
      <c r="L683" s="384"/>
      <c r="M683" s="384"/>
      <c r="N683" s="384"/>
      <c r="O683" s="384"/>
      <c r="P683" s="384"/>
      <c r="Q683" s="384"/>
      <c r="R683" s="384"/>
      <c r="S683" s="384"/>
      <c r="T683" s="384"/>
      <c r="U683" s="384"/>
      <c r="V683" s="384"/>
      <c r="W683" s="384"/>
      <c r="X683" s="384"/>
      <c r="Y683" s="384"/>
      <c r="Z683" s="384"/>
    </row>
    <row r="684" ht="22.5" customHeight="1">
      <c r="A684" s="385"/>
      <c r="B684" s="393"/>
      <c r="C684" s="393"/>
      <c r="D684" s="393"/>
      <c r="E684" s="393"/>
      <c r="F684" s="388">
        <f t="shared" si="1"/>
        <v>0</v>
      </c>
      <c r="G684" s="384"/>
      <c r="H684" s="384"/>
      <c r="I684" s="384"/>
      <c r="J684" s="384"/>
      <c r="K684" s="384"/>
      <c r="L684" s="384"/>
      <c r="M684" s="384"/>
      <c r="N684" s="384"/>
      <c r="O684" s="384"/>
      <c r="P684" s="384"/>
      <c r="Q684" s="384"/>
      <c r="R684" s="384"/>
      <c r="S684" s="384"/>
      <c r="T684" s="384"/>
      <c r="U684" s="384"/>
      <c r="V684" s="384"/>
      <c r="W684" s="384"/>
      <c r="X684" s="384"/>
      <c r="Y684" s="384"/>
      <c r="Z684" s="384"/>
    </row>
    <row r="685" ht="22.5" customHeight="1">
      <c r="A685" s="389"/>
      <c r="B685" s="394"/>
      <c r="C685" s="394"/>
      <c r="D685" s="394"/>
      <c r="E685" s="394"/>
      <c r="F685" s="392">
        <f t="shared" si="1"/>
        <v>0</v>
      </c>
      <c r="G685" s="384"/>
      <c r="H685" s="384"/>
      <c r="I685" s="384"/>
      <c r="J685" s="384"/>
      <c r="K685" s="384"/>
      <c r="L685" s="384"/>
      <c r="M685" s="384"/>
      <c r="N685" s="384"/>
      <c r="O685" s="384"/>
      <c r="P685" s="384"/>
      <c r="Q685" s="384"/>
      <c r="R685" s="384"/>
      <c r="S685" s="384"/>
      <c r="T685" s="384"/>
      <c r="U685" s="384"/>
      <c r="V685" s="384"/>
      <c r="W685" s="384"/>
      <c r="X685" s="384"/>
      <c r="Y685" s="384"/>
      <c r="Z685" s="384"/>
    </row>
    <row r="686" ht="22.5" customHeight="1">
      <c r="A686" s="385"/>
      <c r="B686" s="393"/>
      <c r="C686" s="393"/>
      <c r="D686" s="393"/>
      <c r="E686" s="393"/>
      <c r="F686" s="388">
        <f t="shared" si="1"/>
        <v>0</v>
      </c>
      <c r="G686" s="384"/>
      <c r="H686" s="384"/>
      <c r="I686" s="384"/>
      <c r="J686" s="384"/>
      <c r="K686" s="384"/>
      <c r="L686" s="384"/>
      <c r="M686" s="384"/>
      <c r="N686" s="384"/>
      <c r="O686" s="384"/>
      <c r="P686" s="384"/>
      <c r="Q686" s="384"/>
      <c r="R686" s="384"/>
      <c r="S686" s="384"/>
      <c r="T686" s="384"/>
      <c r="U686" s="384"/>
      <c r="V686" s="384"/>
      <c r="W686" s="384"/>
      <c r="X686" s="384"/>
      <c r="Y686" s="384"/>
      <c r="Z686" s="384"/>
    </row>
    <row r="687" ht="22.5" customHeight="1">
      <c r="A687" s="389"/>
      <c r="B687" s="394"/>
      <c r="C687" s="394"/>
      <c r="D687" s="394"/>
      <c r="E687" s="394"/>
      <c r="F687" s="392">
        <f t="shared" si="1"/>
        <v>0</v>
      </c>
      <c r="G687" s="384"/>
      <c r="H687" s="384"/>
      <c r="I687" s="384"/>
      <c r="J687" s="384"/>
      <c r="K687" s="384"/>
      <c r="L687" s="384"/>
      <c r="M687" s="384"/>
      <c r="N687" s="384"/>
      <c r="O687" s="384"/>
      <c r="P687" s="384"/>
      <c r="Q687" s="384"/>
      <c r="R687" s="384"/>
      <c r="S687" s="384"/>
      <c r="T687" s="384"/>
      <c r="U687" s="384"/>
      <c r="V687" s="384"/>
      <c r="W687" s="384"/>
      <c r="X687" s="384"/>
      <c r="Y687" s="384"/>
      <c r="Z687" s="384"/>
    </row>
    <row r="688" ht="22.5" customHeight="1">
      <c r="A688" s="385"/>
      <c r="B688" s="393"/>
      <c r="C688" s="393"/>
      <c r="D688" s="393"/>
      <c r="E688" s="393"/>
      <c r="F688" s="388">
        <f t="shared" si="1"/>
        <v>0</v>
      </c>
      <c r="G688" s="384"/>
      <c r="H688" s="384"/>
      <c r="I688" s="384"/>
      <c r="J688" s="384"/>
      <c r="K688" s="384"/>
      <c r="L688" s="384"/>
      <c r="M688" s="384"/>
      <c r="N688" s="384"/>
      <c r="O688" s="384"/>
      <c r="P688" s="384"/>
      <c r="Q688" s="384"/>
      <c r="R688" s="384"/>
      <c r="S688" s="384"/>
      <c r="T688" s="384"/>
      <c r="U688" s="384"/>
      <c r="V688" s="384"/>
      <c r="W688" s="384"/>
      <c r="X688" s="384"/>
      <c r="Y688" s="384"/>
      <c r="Z688" s="384"/>
    </row>
    <row r="689" ht="22.5" customHeight="1">
      <c r="A689" s="389"/>
      <c r="B689" s="394"/>
      <c r="C689" s="394"/>
      <c r="D689" s="394"/>
      <c r="E689" s="394"/>
      <c r="F689" s="392">
        <f t="shared" si="1"/>
        <v>0</v>
      </c>
      <c r="G689" s="384"/>
      <c r="H689" s="384"/>
      <c r="I689" s="384"/>
      <c r="J689" s="384"/>
      <c r="K689" s="384"/>
      <c r="L689" s="384"/>
      <c r="M689" s="384"/>
      <c r="N689" s="384"/>
      <c r="O689" s="384"/>
      <c r="P689" s="384"/>
      <c r="Q689" s="384"/>
      <c r="R689" s="384"/>
      <c r="S689" s="384"/>
      <c r="T689" s="384"/>
      <c r="U689" s="384"/>
      <c r="V689" s="384"/>
      <c r="W689" s="384"/>
      <c r="X689" s="384"/>
      <c r="Y689" s="384"/>
      <c r="Z689" s="384"/>
    </row>
    <row r="690" ht="22.5" customHeight="1">
      <c r="A690" s="385"/>
      <c r="B690" s="393"/>
      <c r="C690" s="393"/>
      <c r="D690" s="393"/>
      <c r="E690" s="393"/>
      <c r="F690" s="388">
        <f t="shared" si="1"/>
        <v>0</v>
      </c>
      <c r="G690" s="384"/>
      <c r="H690" s="384"/>
      <c r="I690" s="384"/>
      <c r="J690" s="384"/>
      <c r="K690" s="384"/>
      <c r="L690" s="384"/>
      <c r="M690" s="384"/>
      <c r="N690" s="384"/>
      <c r="O690" s="384"/>
      <c r="P690" s="384"/>
      <c r="Q690" s="384"/>
      <c r="R690" s="384"/>
      <c r="S690" s="384"/>
      <c r="T690" s="384"/>
      <c r="U690" s="384"/>
      <c r="V690" s="384"/>
      <c r="W690" s="384"/>
      <c r="X690" s="384"/>
      <c r="Y690" s="384"/>
      <c r="Z690" s="384"/>
    </row>
    <row r="691" ht="22.5" customHeight="1">
      <c r="A691" s="389"/>
      <c r="B691" s="394"/>
      <c r="C691" s="394"/>
      <c r="D691" s="394"/>
      <c r="E691" s="394"/>
      <c r="F691" s="392">
        <f t="shared" si="1"/>
        <v>0</v>
      </c>
      <c r="G691" s="384"/>
      <c r="H691" s="384"/>
      <c r="I691" s="384"/>
      <c r="J691" s="384"/>
      <c r="K691" s="384"/>
      <c r="L691" s="384"/>
      <c r="M691" s="384"/>
      <c r="N691" s="384"/>
      <c r="O691" s="384"/>
      <c r="P691" s="384"/>
      <c r="Q691" s="384"/>
      <c r="R691" s="384"/>
      <c r="S691" s="384"/>
      <c r="T691" s="384"/>
      <c r="U691" s="384"/>
      <c r="V691" s="384"/>
      <c r="W691" s="384"/>
      <c r="X691" s="384"/>
      <c r="Y691" s="384"/>
      <c r="Z691" s="384"/>
    </row>
    <row r="692" ht="22.5" customHeight="1">
      <c r="A692" s="385"/>
      <c r="B692" s="393"/>
      <c r="C692" s="393"/>
      <c r="D692" s="393"/>
      <c r="E692" s="393"/>
      <c r="F692" s="388">
        <f t="shared" si="1"/>
        <v>0</v>
      </c>
      <c r="G692" s="384"/>
      <c r="H692" s="384"/>
      <c r="I692" s="384"/>
      <c r="J692" s="384"/>
      <c r="K692" s="384"/>
      <c r="L692" s="384"/>
      <c r="M692" s="384"/>
      <c r="N692" s="384"/>
      <c r="O692" s="384"/>
      <c r="P692" s="384"/>
      <c r="Q692" s="384"/>
      <c r="R692" s="384"/>
      <c r="S692" s="384"/>
      <c r="T692" s="384"/>
      <c r="U692" s="384"/>
      <c r="V692" s="384"/>
      <c r="W692" s="384"/>
      <c r="X692" s="384"/>
      <c r="Y692" s="384"/>
      <c r="Z692" s="384"/>
    </row>
    <row r="693" ht="22.5" customHeight="1">
      <c r="A693" s="389"/>
      <c r="B693" s="394"/>
      <c r="C693" s="394"/>
      <c r="D693" s="394"/>
      <c r="E693" s="394"/>
      <c r="F693" s="392">
        <f t="shared" si="1"/>
        <v>0</v>
      </c>
      <c r="G693" s="384"/>
      <c r="H693" s="384"/>
      <c r="I693" s="384"/>
      <c r="J693" s="384"/>
      <c r="K693" s="384"/>
      <c r="L693" s="384"/>
      <c r="M693" s="384"/>
      <c r="N693" s="384"/>
      <c r="O693" s="384"/>
      <c r="P693" s="384"/>
      <c r="Q693" s="384"/>
      <c r="R693" s="384"/>
      <c r="S693" s="384"/>
      <c r="T693" s="384"/>
      <c r="U693" s="384"/>
      <c r="V693" s="384"/>
      <c r="W693" s="384"/>
      <c r="X693" s="384"/>
      <c r="Y693" s="384"/>
      <c r="Z693" s="384"/>
    </row>
    <row r="694" ht="22.5" customHeight="1">
      <c r="A694" s="385"/>
      <c r="B694" s="393"/>
      <c r="C694" s="393"/>
      <c r="D694" s="393"/>
      <c r="E694" s="393"/>
      <c r="F694" s="388">
        <f t="shared" si="1"/>
        <v>0</v>
      </c>
      <c r="G694" s="384"/>
      <c r="H694" s="384"/>
      <c r="I694" s="384"/>
      <c r="J694" s="384"/>
      <c r="K694" s="384"/>
      <c r="L694" s="384"/>
      <c r="M694" s="384"/>
      <c r="N694" s="384"/>
      <c r="O694" s="384"/>
      <c r="P694" s="384"/>
      <c r="Q694" s="384"/>
      <c r="R694" s="384"/>
      <c r="S694" s="384"/>
      <c r="T694" s="384"/>
      <c r="U694" s="384"/>
      <c r="V694" s="384"/>
      <c r="W694" s="384"/>
      <c r="X694" s="384"/>
      <c r="Y694" s="384"/>
      <c r="Z694" s="384"/>
    </row>
    <row r="695" ht="22.5" customHeight="1">
      <c r="A695" s="389"/>
      <c r="B695" s="394"/>
      <c r="C695" s="394"/>
      <c r="D695" s="394"/>
      <c r="E695" s="394"/>
      <c r="F695" s="392">
        <f t="shared" si="1"/>
        <v>0</v>
      </c>
      <c r="G695" s="384"/>
      <c r="H695" s="384"/>
      <c r="I695" s="384"/>
      <c r="J695" s="384"/>
      <c r="K695" s="384"/>
      <c r="L695" s="384"/>
      <c r="M695" s="384"/>
      <c r="N695" s="384"/>
      <c r="O695" s="384"/>
      <c r="P695" s="384"/>
      <c r="Q695" s="384"/>
      <c r="R695" s="384"/>
      <c r="S695" s="384"/>
      <c r="T695" s="384"/>
      <c r="U695" s="384"/>
      <c r="V695" s="384"/>
      <c r="W695" s="384"/>
      <c r="X695" s="384"/>
      <c r="Y695" s="384"/>
      <c r="Z695" s="384"/>
    </row>
    <row r="696" ht="22.5" customHeight="1">
      <c r="A696" s="385"/>
      <c r="B696" s="393"/>
      <c r="C696" s="393"/>
      <c r="D696" s="393"/>
      <c r="E696" s="393"/>
      <c r="F696" s="388">
        <f t="shared" si="1"/>
        <v>0</v>
      </c>
      <c r="G696" s="384"/>
      <c r="H696" s="384"/>
      <c r="I696" s="384"/>
      <c r="J696" s="384"/>
      <c r="K696" s="384"/>
      <c r="L696" s="384"/>
      <c r="M696" s="384"/>
      <c r="N696" s="384"/>
      <c r="O696" s="384"/>
      <c r="P696" s="384"/>
      <c r="Q696" s="384"/>
      <c r="R696" s="384"/>
      <c r="S696" s="384"/>
      <c r="T696" s="384"/>
      <c r="U696" s="384"/>
      <c r="V696" s="384"/>
      <c r="W696" s="384"/>
      <c r="X696" s="384"/>
      <c r="Y696" s="384"/>
      <c r="Z696" s="384"/>
    </row>
    <row r="697" ht="22.5" customHeight="1">
      <c r="A697" s="389"/>
      <c r="B697" s="394"/>
      <c r="C697" s="394"/>
      <c r="D697" s="394"/>
      <c r="E697" s="394"/>
      <c r="F697" s="392">
        <f t="shared" si="1"/>
        <v>0</v>
      </c>
      <c r="G697" s="384"/>
      <c r="H697" s="384"/>
      <c r="I697" s="384"/>
      <c r="J697" s="384"/>
      <c r="K697" s="384"/>
      <c r="L697" s="384"/>
      <c r="M697" s="384"/>
      <c r="N697" s="384"/>
      <c r="O697" s="384"/>
      <c r="P697" s="384"/>
      <c r="Q697" s="384"/>
      <c r="R697" s="384"/>
      <c r="S697" s="384"/>
      <c r="T697" s="384"/>
      <c r="U697" s="384"/>
      <c r="V697" s="384"/>
      <c r="W697" s="384"/>
      <c r="X697" s="384"/>
      <c r="Y697" s="384"/>
      <c r="Z697" s="384"/>
    </row>
    <row r="698" ht="22.5" customHeight="1">
      <c r="A698" s="385"/>
      <c r="B698" s="393"/>
      <c r="C698" s="393"/>
      <c r="D698" s="393"/>
      <c r="E698" s="393"/>
      <c r="F698" s="388">
        <f t="shared" si="1"/>
        <v>0</v>
      </c>
      <c r="G698" s="384"/>
      <c r="H698" s="384"/>
      <c r="I698" s="384"/>
      <c r="J698" s="384"/>
      <c r="K698" s="384"/>
      <c r="L698" s="384"/>
      <c r="M698" s="384"/>
      <c r="N698" s="384"/>
      <c r="O698" s="384"/>
      <c r="P698" s="384"/>
      <c r="Q698" s="384"/>
      <c r="R698" s="384"/>
      <c r="S698" s="384"/>
      <c r="T698" s="384"/>
      <c r="U698" s="384"/>
      <c r="V698" s="384"/>
      <c r="W698" s="384"/>
      <c r="X698" s="384"/>
      <c r="Y698" s="384"/>
      <c r="Z698" s="384"/>
    </row>
    <row r="699" ht="22.5" customHeight="1">
      <c r="A699" s="389"/>
      <c r="B699" s="394"/>
      <c r="C699" s="394"/>
      <c r="D699" s="394"/>
      <c r="E699" s="394"/>
      <c r="F699" s="392">
        <f t="shared" si="1"/>
        <v>0</v>
      </c>
      <c r="G699" s="384"/>
      <c r="H699" s="384"/>
      <c r="I699" s="384"/>
      <c r="J699" s="384"/>
      <c r="K699" s="384"/>
      <c r="L699" s="384"/>
      <c r="M699" s="384"/>
      <c r="N699" s="384"/>
      <c r="O699" s="384"/>
      <c r="P699" s="384"/>
      <c r="Q699" s="384"/>
      <c r="R699" s="384"/>
      <c r="S699" s="384"/>
      <c r="T699" s="384"/>
      <c r="U699" s="384"/>
      <c r="V699" s="384"/>
      <c r="W699" s="384"/>
      <c r="X699" s="384"/>
      <c r="Y699" s="384"/>
      <c r="Z699" s="384"/>
    </row>
    <row r="700" ht="22.5" customHeight="1">
      <c r="A700" s="385"/>
      <c r="B700" s="393"/>
      <c r="C700" s="393"/>
      <c r="D700" s="393"/>
      <c r="E700" s="393"/>
      <c r="F700" s="388">
        <f t="shared" si="1"/>
        <v>0</v>
      </c>
      <c r="G700" s="384"/>
      <c r="H700" s="384"/>
      <c r="I700" s="384"/>
      <c r="J700" s="384"/>
      <c r="K700" s="384"/>
      <c r="L700" s="384"/>
      <c r="M700" s="384"/>
      <c r="N700" s="384"/>
      <c r="O700" s="384"/>
      <c r="P700" s="384"/>
      <c r="Q700" s="384"/>
      <c r="R700" s="384"/>
      <c r="S700" s="384"/>
      <c r="T700" s="384"/>
      <c r="U700" s="384"/>
      <c r="V700" s="384"/>
      <c r="W700" s="384"/>
      <c r="X700" s="384"/>
      <c r="Y700" s="384"/>
      <c r="Z700" s="384"/>
    </row>
    <row r="701" ht="22.5" customHeight="1">
      <c r="A701" s="389"/>
      <c r="B701" s="394"/>
      <c r="C701" s="394"/>
      <c r="D701" s="394"/>
      <c r="E701" s="394"/>
      <c r="F701" s="392">
        <f t="shared" si="1"/>
        <v>0</v>
      </c>
      <c r="G701" s="384"/>
      <c r="H701" s="384"/>
      <c r="I701" s="384"/>
      <c r="J701" s="384"/>
      <c r="K701" s="384"/>
      <c r="L701" s="384"/>
      <c r="M701" s="384"/>
      <c r="N701" s="384"/>
      <c r="O701" s="384"/>
      <c r="P701" s="384"/>
      <c r="Q701" s="384"/>
      <c r="R701" s="384"/>
      <c r="S701" s="384"/>
      <c r="T701" s="384"/>
      <c r="U701" s="384"/>
      <c r="V701" s="384"/>
      <c r="W701" s="384"/>
      <c r="X701" s="384"/>
      <c r="Y701" s="384"/>
      <c r="Z701" s="384"/>
    </row>
    <row r="702" ht="22.5" customHeight="1">
      <c r="A702" s="385"/>
      <c r="B702" s="393"/>
      <c r="C702" s="393"/>
      <c r="D702" s="393"/>
      <c r="E702" s="393"/>
      <c r="F702" s="388">
        <f t="shared" si="1"/>
        <v>0</v>
      </c>
      <c r="G702" s="384"/>
      <c r="H702" s="384"/>
      <c r="I702" s="384"/>
      <c r="J702" s="384"/>
      <c r="K702" s="384"/>
      <c r="L702" s="384"/>
      <c r="M702" s="384"/>
      <c r="N702" s="384"/>
      <c r="O702" s="384"/>
      <c r="P702" s="384"/>
      <c r="Q702" s="384"/>
      <c r="R702" s="384"/>
      <c r="S702" s="384"/>
      <c r="T702" s="384"/>
      <c r="U702" s="384"/>
      <c r="V702" s="384"/>
      <c r="W702" s="384"/>
      <c r="X702" s="384"/>
      <c r="Y702" s="384"/>
      <c r="Z702" s="384"/>
    </row>
    <row r="703" ht="22.5" customHeight="1">
      <c r="A703" s="389"/>
      <c r="B703" s="394"/>
      <c r="C703" s="394"/>
      <c r="D703" s="394"/>
      <c r="E703" s="394"/>
      <c r="F703" s="392">
        <f t="shared" si="1"/>
        <v>0</v>
      </c>
      <c r="G703" s="384"/>
      <c r="H703" s="384"/>
      <c r="I703" s="384"/>
      <c r="J703" s="384"/>
      <c r="K703" s="384"/>
      <c r="L703" s="384"/>
      <c r="M703" s="384"/>
      <c r="N703" s="384"/>
      <c r="O703" s="384"/>
      <c r="P703" s="384"/>
      <c r="Q703" s="384"/>
      <c r="R703" s="384"/>
      <c r="S703" s="384"/>
      <c r="T703" s="384"/>
      <c r="U703" s="384"/>
      <c r="V703" s="384"/>
      <c r="W703" s="384"/>
      <c r="X703" s="384"/>
      <c r="Y703" s="384"/>
      <c r="Z703" s="384"/>
    </row>
    <row r="704" ht="22.5" customHeight="1">
      <c r="A704" s="385"/>
      <c r="B704" s="393"/>
      <c r="C704" s="393"/>
      <c r="D704" s="393"/>
      <c r="E704" s="393"/>
      <c r="F704" s="388">
        <f t="shared" si="1"/>
        <v>0</v>
      </c>
      <c r="G704" s="384"/>
      <c r="H704" s="384"/>
      <c r="I704" s="384"/>
      <c r="J704" s="384"/>
      <c r="K704" s="384"/>
      <c r="L704" s="384"/>
      <c r="M704" s="384"/>
      <c r="N704" s="384"/>
      <c r="O704" s="384"/>
      <c r="P704" s="384"/>
      <c r="Q704" s="384"/>
      <c r="R704" s="384"/>
      <c r="S704" s="384"/>
      <c r="T704" s="384"/>
      <c r="U704" s="384"/>
      <c r="V704" s="384"/>
      <c r="W704" s="384"/>
      <c r="X704" s="384"/>
      <c r="Y704" s="384"/>
      <c r="Z704" s="384"/>
    </row>
    <row r="705" ht="22.5" customHeight="1">
      <c r="A705" s="389"/>
      <c r="B705" s="394"/>
      <c r="C705" s="394"/>
      <c r="D705" s="394"/>
      <c r="E705" s="394"/>
      <c r="F705" s="392">
        <f t="shared" si="1"/>
        <v>0</v>
      </c>
      <c r="G705" s="384"/>
      <c r="H705" s="384"/>
      <c r="I705" s="384"/>
      <c r="J705" s="384"/>
      <c r="K705" s="384"/>
      <c r="L705" s="384"/>
      <c r="M705" s="384"/>
      <c r="N705" s="384"/>
      <c r="O705" s="384"/>
      <c r="P705" s="384"/>
      <c r="Q705" s="384"/>
      <c r="R705" s="384"/>
      <c r="S705" s="384"/>
      <c r="T705" s="384"/>
      <c r="U705" s="384"/>
      <c r="V705" s="384"/>
      <c r="W705" s="384"/>
      <c r="X705" s="384"/>
      <c r="Y705" s="384"/>
      <c r="Z705" s="384"/>
    </row>
    <row r="706" ht="22.5" customHeight="1">
      <c r="A706" s="385"/>
      <c r="B706" s="393"/>
      <c r="C706" s="393"/>
      <c r="D706" s="393"/>
      <c r="E706" s="393"/>
      <c r="F706" s="388">
        <f t="shared" si="1"/>
        <v>0</v>
      </c>
      <c r="G706" s="384"/>
      <c r="H706" s="384"/>
      <c r="I706" s="384"/>
      <c r="J706" s="384"/>
      <c r="K706" s="384"/>
      <c r="L706" s="384"/>
      <c r="M706" s="384"/>
      <c r="N706" s="384"/>
      <c r="O706" s="384"/>
      <c r="P706" s="384"/>
      <c r="Q706" s="384"/>
      <c r="R706" s="384"/>
      <c r="S706" s="384"/>
      <c r="T706" s="384"/>
      <c r="U706" s="384"/>
      <c r="V706" s="384"/>
      <c r="W706" s="384"/>
      <c r="X706" s="384"/>
      <c r="Y706" s="384"/>
      <c r="Z706" s="384"/>
    </row>
    <row r="707" ht="22.5" customHeight="1">
      <c r="A707" s="389"/>
      <c r="B707" s="394"/>
      <c r="C707" s="394"/>
      <c r="D707" s="394"/>
      <c r="E707" s="394"/>
      <c r="F707" s="392">
        <f t="shared" si="1"/>
        <v>0</v>
      </c>
      <c r="G707" s="384"/>
      <c r="H707" s="384"/>
      <c r="I707" s="384"/>
      <c r="J707" s="384"/>
      <c r="K707" s="384"/>
      <c r="L707" s="384"/>
      <c r="M707" s="384"/>
      <c r="N707" s="384"/>
      <c r="O707" s="384"/>
      <c r="P707" s="384"/>
      <c r="Q707" s="384"/>
      <c r="R707" s="384"/>
      <c r="S707" s="384"/>
      <c r="T707" s="384"/>
      <c r="U707" s="384"/>
      <c r="V707" s="384"/>
      <c r="W707" s="384"/>
      <c r="X707" s="384"/>
      <c r="Y707" s="384"/>
      <c r="Z707" s="384"/>
    </row>
    <row r="708" ht="22.5" customHeight="1">
      <c r="A708" s="385"/>
      <c r="B708" s="393"/>
      <c r="C708" s="393"/>
      <c r="D708" s="393"/>
      <c r="E708" s="393"/>
      <c r="F708" s="388">
        <f t="shared" si="1"/>
        <v>0</v>
      </c>
      <c r="G708" s="384"/>
      <c r="H708" s="384"/>
      <c r="I708" s="384"/>
      <c r="J708" s="384"/>
      <c r="K708" s="384"/>
      <c r="L708" s="384"/>
      <c r="M708" s="384"/>
      <c r="N708" s="384"/>
      <c r="O708" s="384"/>
      <c r="P708" s="384"/>
      <c r="Q708" s="384"/>
      <c r="R708" s="384"/>
      <c r="S708" s="384"/>
      <c r="T708" s="384"/>
      <c r="U708" s="384"/>
      <c r="V708" s="384"/>
      <c r="W708" s="384"/>
      <c r="X708" s="384"/>
      <c r="Y708" s="384"/>
      <c r="Z708" s="384"/>
    </row>
    <row r="709" ht="22.5" customHeight="1">
      <c r="A709" s="389"/>
      <c r="B709" s="394"/>
      <c r="C709" s="394"/>
      <c r="D709" s="394"/>
      <c r="E709" s="394"/>
      <c r="F709" s="392">
        <f t="shared" si="1"/>
        <v>0</v>
      </c>
      <c r="G709" s="384"/>
      <c r="H709" s="384"/>
      <c r="I709" s="384"/>
      <c r="J709" s="384"/>
      <c r="K709" s="384"/>
      <c r="L709" s="384"/>
      <c r="M709" s="384"/>
      <c r="N709" s="384"/>
      <c r="O709" s="384"/>
      <c r="P709" s="384"/>
      <c r="Q709" s="384"/>
      <c r="R709" s="384"/>
      <c r="S709" s="384"/>
      <c r="T709" s="384"/>
      <c r="U709" s="384"/>
      <c r="V709" s="384"/>
      <c r="W709" s="384"/>
      <c r="X709" s="384"/>
      <c r="Y709" s="384"/>
      <c r="Z709" s="384"/>
    </row>
    <row r="710" ht="22.5" customHeight="1">
      <c r="A710" s="385"/>
      <c r="B710" s="393"/>
      <c r="C710" s="393"/>
      <c r="D710" s="393"/>
      <c r="E710" s="393"/>
      <c r="F710" s="388">
        <f t="shared" si="1"/>
        <v>0</v>
      </c>
      <c r="G710" s="384"/>
      <c r="H710" s="384"/>
      <c r="I710" s="384"/>
      <c r="J710" s="384"/>
      <c r="K710" s="384"/>
      <c r="L710" s="384"/>
      <c r="M710" s="384"/>
      <c r="N710" s="384"/>
      <c r="O710" s="384"/>
      <c r="P710" s="384"/>
      <c r="Q710" s="384"/>
      <c r="R710" s="384"/>
      <c r="S710" s="384"/>
      <c r="T710" s="384"/>
      <c r="U710" s="384"/>
      <c r="V710" s="384"/>
      <c r="W710" s="384"/>
      <c r="X710" s="384"/>
      <c r="Y710" s="384"/>
      <c r="Z710" s="384"/>
    </row>
    <row r="711" ht="22.5" customHeight="1">
      <c r="A711" s="389"/>
      <c r="B711" s="394"/>
      <c r="C711" s="394"/>
      <c r="D711" s="394"/>
      <c r="E711" s="394"/>
      <c r="F711" s="392">
        <f t="shared" si="1"/>
        <v>0</v>
      </c>
      <c r="G711" s="384"/>
      <c r="H711" s="384"/>
      <c r="I711" s="384"/>
      <c r="J711" s="384"/>
      <c r="K711" s="384"/>
      <c r="L711" s="384"/>
      <c r="M711" s="384"/>
      <c r="N711" s="384"/>
      <c r="O711" s="384"/>
      <c r="P711" s="384"/>
      <c r="Q711" s="384"/>
      <c r="R711" s="384"/>
      <c r="S711" s="384"/>
      <c r="T711" s="384"/>
      <c r="U711" s="384"/>
      <c r="V711" s="384"/>
      <c r="W711" s="384"/>
      <c r="X711" s="384"/>
      <c r="Y711" s="384"/>
      <c r="Z711" s="384"/>
    </row>
    <row r="712" ht="22.5" customHeight="1">
      <c r="A712" s="385"/>
      <c r="B712" s="393"/>
      <c r="C712" s="393"/>
      <c r="D712" s="393"/>
      <c r="E712" s="393"/>
      <c r="F712" s="388">
        <f t="shared" si="1"/>
        <v>0</v>
      </c>
      <c r="G712" s="384"/>
      <c r="H712" s="384"/>
      <c r="I712" s="384"/>
      <c r="J712" s="384"/>
      <c r="K712" s="384"/>
      <c r="L712" s="384"/>
      <c r="M712" s="384"/>
      <c r="N712" s="384"/>
      <c r="O712" s="384"/>
      <c r="P712" s="384"/>
      <c r="Q712" s="384"/>
      <c r="R712" s="384"/>
      <c r="S712" s="384"/>
      <c r="T712" s="384"/>
      <c r="U712" s="384"/>
      <c r="V712" s="384"/>
      <c r="W712" s="384"/>
      <c r="X712" s="384"/>
      <c r="Y712" s="384"/>
      <c r="Z712" s="384"/>
    </row>
    <row r="713" ht="22.5" customHeight="1">
      <c r="A713" s="389"/>
      <c r="B713" s="394"/>
      <c r="C713" s="394"/>
      <c r="D713" s="394"/>
      <c r="E713" s="394"/>
      <c r="F713" s="392">
        <f t="shared" si="1"/>
        <v>0</v>
      </c>
      <c r="G713" s="384"/>
      <c r="H713" s="384"/>
      <c r="I713" s="384"/>
      <c r="J713" s="384"/>
      <c r="K713" s="384"/>
      <c r="L713" s="384"/>
      <c r="M713" s="384"/>
      <c r="N713" s="384"/>
      <c r="O713" s="384"/>
      <c r="P713" s="384"/>
      <c r="Q713" s="384"/>
      <c r="R713" s="384"/>
      <c r="S713" s="384"/>
      <c r="T713" s="384"/>
      <c r="U713" s="384"/>
      <c r="V713" s="384"/>
      <c r="W713" s="384"/>
      <c r="X713" s="384"/>
      <c r="Y713" s="384"/>
      <c r="Z713" s="384"/>
    </row>
    <row r="714" ht="22.5" customHeight="1">
      <c r="A714" s="385"/>
      <c r="B714" s="393"/>
      <c r="C714" s="393"/>
      <c r="D714" s="393"/>
      <c r="E714" s="393"/>
      <c r="F714" s="388">
        <f t="shared" si="1"/>
        <v>0</v>
      </c>
      <c r="G714" s="384"/>
      <c r="H714" s="384"/>
      <c r="I714" s="384"/>
      <c r="J714" s="384"/>
      <c r="K714" s="384"/>
      <c r="L714" s="384"/>
      <c r="M714" s="384"/>
      <c r="N714" s="384"/>
      <c r="O714" s="384"/>
      <c r="P714" s="384"/>
      <c r="Q714" s="384"/>
      <c r="R714" s="384"/>
      <c r="S714" s="384"/>
      <c r="T714" s="384"/>
      <c r="U714" s="384"/>
      <c r="V714" s="384"/>
      <c r="W714" s="384"/>
      <c r="X714" s="384"/>
      <c r="Y714" s="384"/>
      <c r="Z714" s="384"/>
    </row>
    <row r="715" ht="22.5" customHeight="1">
      <c r="A715" s="389"/>
      <c r="B715" s="394"/>
      <c r="C715" s="394"/>
      <c r="D715" s="394"/>
      <c r="E715" s="394"/>
      <c r="F715" s="392">
        <f t="shared" si="1"/>
        <v>0</v>
      </c>
      <c r="G715" s="384"/>
      <c r="H715" s="384"/>
      <c r="I715" s="384"/>
      <c r="J715" s="384"/>
      <c r="K715" s="384"/>
      <c r="L715" s="384"/>
      <c r="M715" s="384"/>
      <c r="N715" s="384"/>
      <c r="O715" s="384"/>
      <c r="P715" s="384"/>
      <c r="Q715" s="384"/>
      <c r="R715" s="384"/>
      <c r="S715" s="384"/>
      <c r="T715" s="384"/>
      <c r="U715" s="384"/>
      <c r="V715" s="384"/>
      <c r="W715" s="384"/>
      <c r="X715" s="384"/>
      <c r="Y715" s="384"/>
      <c r="Z715" s="384"/>
    </row>
    <row r="716" ht="22.5" customHeight="1">
      <c r="A716" s="385"/>
      <c r="B716" s="393"/>
      <c r="C716" s="393"/>
      <c r="D716" s="393"/>
      <c r="E716" s="393"/>
      <c r="F716" s="388">
        <f t="shared" si="1"/>
        <v>0</v>
      </c>
      <c r="G716" s="384"/>
      <c r="H716" s="384"/>
      <c r="I716" s="384"/>
      <c r="J716" s="384"/>
      <c r="K716" s="384"/>
      <c r="L716" s="384"/>
      <c r="M716" s="384"/>
      <c r="N716" s="384"/>
      <c r="O716" s="384"/>
      <c r="P716" s="384"/>
      <c r="Q716" s="384"/>
      <c r="R716" s="384"/>
      <c r="S716" s="384"/>
      <c r="T716" s="384"/>
      <c r="U716" s="384"/>
      <c r="V716" s="384"/>
      <c r="W716" s="384"/>
      <c r="X716" s="384"/>
      <c r="Y716" s="384"/>
      <c r="Z716" s="384"/>
    </row>
    <row r="717" ht="22.5" customHeight="1">
      <c r="A717" s="389"/>
      <c r="B717" s="394"/>
      <c r="C717" s="394"/>
      <c r="D717" s="394"/>
      <c r="E717" s="394"/>
      <c r="F717" s="392">
        <f t="shared" si="1"/>
        <v>0</v>
      </c>
      <c r="G717" s="384"/>
      <c r="H717" s="384"/>
      <c r="I717" s="384"/>
      <c r="J717" s="384"/>
      <c r="K717" s="384"/>
      <c r="L717" s="384"/>
      <c r="M717" s="384"/>
      <c r="N717" s="384"/>
      <c r="O717" s="384"/>
      <c r="P717" s="384"/>
      <c r="Q717" s="384"/>
      <c r="R717" s="384"/>
      <c r="S717" s="384"/>
      <c r="T717" s="384"/>
      <c r="U717" s="384"/>
      <c r="V717" s="384"/>
      <c r="W717" s="384"/>
      <c r="X717" s="384"/>
      <c r="Y717" s="384"/>
      <c r="Z717" s="384"/>
    </row>
    <row r="718" ht="22.5" customHeight="1">
      <c r="A718" s="385"/>
      <c r="B718" s="393"/>
      <c r="C718" s="393"/>
      <c r="D718" s="393"/>
      <c r="E718" s="393"/>
      <c r="F718" s="388">
        <f t="shared" si="1"/>
        <v>0</v>
      </c>
      <c r="G718" s="384"/>
      <c r="H718" s="384"/>
      <c r="I718" s="384"/>
      <c r="J718" s="384"/>
      <c r="K718" s="384"/>
      <c r="L718" s="384"/>
      <c r="M718" s="384"/>
      <c r="N718" s="384"/>
      <c r="O718" s="384"/>
      <c r="P718" s="384"/>
      <c r="Q718" s="384"/>
      <c r="R718" s="384"/>
      <c r="S718" s="384"/>
      <c r="T718" s="384"/>
      <c r="U718" s="384"/>
      <c r="V718" s="384"/>
      <c r="W718" s="384"/>
      <c r="X718" s="384"/>
      <c r="Y718" s="384"/>
      <c r="Z718" s="384"/>
    </row>
    <row r="719" ht="22.5" customHeight="1">
      <c r="A719" s="389"/>
      <c r="B719" s="394"/>
      <c r="C719" s="394"/>
      <c r="D719" s="394"/>
      <c r="E719" s="394"/>
      <c r="F719" s="392">
        <f t="shared" si="1"/>
        <v>0</v>
      </c>
      <c r="G719" s="384"/>
      <c r="H719" s="384"/>
      <c r="I719" s="384"/>
      <c r="J719" s="384"/>
      <c r="K719" s="384"/>
      <c r="L719" s="384"/>
      <c r="M719" s="384"/>
      <c r="N719" s="384"/>
      <c r="O719" s="384"/>
      <c r="P719" s="384"/>
      <c r="Q719" s="384"/>
      <c r="R719" s="384"/>
      <c r="S719" s="384"/>
      <c r="T719" s="384"/>
      <c r="U719" s="384"/>
      <c r="V719" s="384"/>
      <c r="W719" s="384"/>
      <c r="X719" s="384"/>
      <c r="Y719" s="384"/>
      <c r="Z719" s="384"/>
    </row>
    <row r="720" ht="22.5" customHeight="1">
      <c r="A720" s="385"/>
      <c r="B720" s="393"/>
      <c r="C720" s="393"/>
      <c r="D720" s="393"/>
      <c r="E720" s="393"/>
      <c r="F720" s="388">
        <f t="shared" si="1"/>
        <v>0</v>
      </c>
      <c r="G720" s="384"/>
      <c r="H720" s="384"/>
      <c r="I720" s="384"/>
      <c r="J720" s="384"/>
      <c r="K720" s="384"/>
      <c r="L720" s="384"/>
      <c r="M720" s="384"/>
      <c r="N720" s="384"/>
      <c r="O720" s="384"/>
      <c r="P720" s="384"/>
      <c r="Q720" s="384"/>
      <c r="R720" s="384"/>
      <c r="S720" s="384"/>
      <c r="T720" s="384"/>
      <c r="U720" s="384"/>
      <c r="V720" s="384"/>
      <c r="W720" s="384"/>
      <c r="X720" s="384"/>
      <c r="Y720" s="384"/>
      <c r="Z720" s="384"/>
    </row>
    <row r="721" ht="22.5" customHeight="1">
      <c r="A721" s="389"/>
      <c r="B721" s="394"/>
      <c r="C721" s="394"/>
      <c r="D721" s="394"/>
      <c r="E721" s="394"/>
      <c r="F721" s="392">
        <f t="shared" si="1"/>
        <v>0</v>
      </c>
      <c r="G721" s="384"/>
      <c r="H721" s="384"/>
      <c r="I721" s="384"/>
      <c r="J721" s="384"/>
      <c r="K721" s="384"/>
      <c r="L721" s="384"/>
      <c r="M721" s="384"/>
      <c r="N721" s="384"/>
      <c r="O721" s="384"/>
      <c r="P721" s="384"/>
      <c r="Q721" s="384"/>
      <c r="R721" s="384"/>
      <c r="S721" s="384"/>
      <c r="T721" s="384"/>
      <c r="U721" s="384"/>
      <c r="V721" s="384"/>
      <c r="W721" s="384"/>
      <c r="X721" s="384"/>
      <c r="Y721" s="384"/>
      <c r="Z721" s="384"/>
    </row>
    <row r="722" ht="22.5" customHeight="1">
      <c r="A722" s="385"/>
      <c r="B722" s="393"/>
      <c r="C722" s="393"/>
      <c r="D722" s="393"/>
      <c r="E722" s="393"/>
      <c r="F722" s="388">
        <f t="shared" si="1"/>
        <v>0</v>
      </c>
      <c r="G722" s="384"/>
      <c r="H722" s="384"/>
      <c r="I722" s="384"/>
      <c r="J722" s="384"/>
      <c r="K722" s="384"/>
      <c r="L722" s="384"/>
      <c r="M722" s="384"/>
      <c r="N722" s="384"/>
      <c r="O722" s="384"/>
      <c r="P722" s="384"/>
      <c r="Q722" s="384"/>
      <c r="R722" s="384"/>
      <c r="S722" s="384"/>
      <c r="T722" s="384"/>
      <c r="U722" s="384"/>
      <c r="V722" s="384"/>
      <c r="W722" s="384"/>
      <c r="X722" s="384"/>
      <c r="Y722" s="384"/>
      <c r="Z722" s="384"/>
    </row>
    <row r="723" ht="22.5" customHeight="1">
      <c r="A723" s="389"/>
      <c r="B723" s="394"/>
      <c r="C723" s="394"/>
      <c r="D723" s="394"/>
      <c r="E723" s="394"/>
      <c r="F723" s="392">
        <f t="shared" si="1"/>
        <v>0</v>
      </c>
      <c r="G723" s="384"/>
      <c r="H723" s="384"/>
      <c r="I723" s="384"/>
      <c r="J723" s="384"/>
      <c r="K723" s="384"/>
      <c r="L723" s="384"/>
      <c r="M723" s="384"/>
      <c r="N723" s="384"/>
      <c r="O723" s="384"/>
      <c r="P723" s="384"/>
      <c r="Q723" s="384"/>
      <c r="R723" s="384"/>
      <c r="S723" s="384"/>
      <c r="T723" s="384"/>
      <c r="U723" s="384"/>
      <c r="V723" s="384"/>
      <c r="W723" s="384"/>
      <c r="X723" s="384"/>
      <c r="Y723" s="384"/>
      <c r="Z723" s="384"/>
    </row>
    <row r="724" ht="22.5" customHeight="1">
      <c r="A724" s="385"/>
      <c r="B724" s="393"/>
      <c r="C724" s="393"/>
      <c r="D724" s="393"/>
      <c r="E724" s="393"/>
      <c r="F724" s="388">
        <f t="shared" si="1"/>
        <v>0</v>
      </c>
      <c r="G724" s="384"/>
      <c r="H724" s="384"/>
      <c r="I724" s="384"/>
      <c r="J724" s="384"/>
      <c r="K724" s="384"/>
      <c r="L724" s="384"/>
      <c r="M724" s="384"/>
      <c r="N724" s="384"/>
      <c r="O724" s="384"/>
      <c r="P724" s="384"/>
      <c r="Q724" s="384"/>
      <c r="R724" s="384"/>
      <c r="S724" s="384"/>
      <c r="T724" s="384"/>
      <c r="U724" s="384"/>
      <c r="V724" s="384"/>
      <c r="W724" s="384"/>
      <c r="X724" s="384"/>
      <c r="Y724" s="384"/>
      <c r="Z724" s="384"/>
    </row>
    <row r="725" ht="22.5" customHeight="1">
      <c r="A725" s="389"/>
      <c r="B725" s="394"/>
      <c r="C725" s="394"/>
      <c r="D725" s="394"/>
      <c r="E725" s="394"/>
      <c r="F725" s="392">
        <f t="shared" si="1"/>
        <v>0</v>
      </c>
      <c r="G725" s="384"/>
      <c r="H725" s="384"/>
      <c r="I725" s="384"/>
      <c r="J725" s="384"/>
      <c r="K725" s="384"/>
      <c r="L725" s="384"/>
      <c r="M725" s="384"/>
      <c r="N725" s="384"/>
      <c r="O725" s="384"/>
      <c r="P725" s="384"/>
      <c r="Q725" s="384"/>
      <c r="R725" s="384"/>
      <c r="S725" s="384"/>
      <c r="T725" s="384"/>
      <c r="U725" s="384"/>
      <c r="V725" s="384"/>
      <c r="W725" s="384"/>
      <c r="X725" s="384"/>
      <c r="Y725" s="384"/>
      <c r="Z725" s="384"/>
    </row>
    <row r="726" ht="22.5" customHeight="1">
      <c r="A726" s="385"/>
      <c r="B726" s="393"/>
      <c r="C726" s="393"/>
      <c r="D726" s="393"/>
      <c r="E726" s="393"/>
      <c r="F726" s="388">
        <f t="shared" si="1"/>
        <v>0</v>
      </c>
      <c r="G726" s="384"/>
      <c r="H726" s="384"/>
      <c r="I726" s="384"/>
      <c r="J726" s="384"/>
      <c r="K726" s="384"/>
      <c r="L726" s="384"/>
      <c r="M726" s="384"/>
      <c r="N726" s="384"/>
      <c r="O726" s="384"/>
      <c r="P726" s="384"/>
      <c r="Q726" s="384"/>
      <c r="R726" s="384"/>
      <c r="S726" s="384"/>
      <c r="T726" s="384"/>
      <c r="U726" s="384"/>
      <c r="V726" s="384"/>
      <c r="W726" s="384"/>
      <c r="X726" s="384"/>
      <c r="Y726" s="384"/>
      <c r="Z726" s="384"/>
    </row>
    <row r="727" ht="22.5" customHeight="1">
      <c r="A727" s="389"/>
      <c r="B727" s="394"/>
      <c r="C727" s="394"/>
      <c r="D727" s="394"/>
      <c r="E727" s="394"/>
      <c r="F727" s="392">
        <f t="shared" si="1"/>
        <v>0</v>
      </c>
      <c r="G727" s="384"/>
      <c r="H727" s="384"/>
      <c r="I727" s="384"/>
      <c r="J727" s="384"/>
      <c r="K727" s="384"/>
      <c r="L727" s="384"/>
      <c r="M727" s="384"/>
      <c r="N727" s="384"/>
      <c r="O727" s="384"/>
      <c r="P727" s="384"/>
      <c r="Q727" s="384"/>
      <c r="R727" s="384"/>
      <c r="S727" s="384"/>
      <c r="T727" s="384"/>
      <c r="U727" s="384"/>
      <c r="V727" s="384"/>
      <c r="W727" s="384"/>
      <c r="X727" s="384"/>
      <c r="Y727" s="384"/>
      <c r="Z727" s="384"/>
    </row>
    <row r="728" ht="22.5" customHeight="1">
      <c r="A728" s="385"/>
      <c r="B728" s="393"/>
      <c r="C728" s="393"/>
      <c r="D728" s="393"/>
      <c r="E728" s="393"/>
      <c r="F728" s="388">
        <f t="shared" si="1"/>
        <v>0</v>
      </c>
      <c r="G728" s="384"/>
      <c r="H728" s="384"/>
      <c r="I728" s="384"/>
      <c r="J728" s="384"/>
      <c r="K728" s="384"/>
      <c r="L728" s="384"/>
      <c r="M728" s="384"/>
      <c r="N728" s="384"/>
      <c r="O728" s="384"/>
      <c r="P728" s="384"/>
      <c r="Q728" s="384"/>
      <c r="R728" s="384"/>
      <c r="S728" s="384"/>
      <c r="T728" s="384"/>
      <c r="U728" s="384"/>
      <c r="V728" s="384"/>
      <c r="W728" s="384"/>
      <c r="X728" s="384"/>
      <c r="Y728" s="384"/>
      <c r="Z728" s="384"/>
    </row>
    <row r="729" ht="22.5" customHeight="1">
      <c r="A729" s="389"/>
      <c r="B729" s="394"/>
      <c r="C729" s="394"/>
      <c r="D729" s="394"/>
      <c r="E729" s="394"/>
      <c r="F729" s="392">
        <f t="shared" si="1"/>
        <v>0</v>
      </c>
      <c r="G729" s="384"/>
      <c r="H729" s="384"/>
      <c r="I729" s="384"/>
      <c r="J729" s="384"/>
      <c r="K729" s="384"/>
      <c r="L729" s="384"/>
      <c r="M729" s="384"/>
      <c r="N729" s="384"/>
      <c r="O729" s="384"/>
      <c r="P729" s="384"/>
      <c r="Q729" s="384"/>
      <c r="R729" s="384"/>
      <c r="S729" s="384"/>
      <c r="T729" s="384"/>
      <c r="U729" s="384"/>
      <c r="V729" s="384"/>
      <c r="W729" s="384"/>
      <c r="X729" s="384"/>
      <c r="Y729" s="384"/>
      <c r="Z729" s="384"/>
    </row>
    <row r="730" ht="22.5" customHeight="1">
      <c r="A730" s="385"/>
      <c r="B730" s="393"/>
      <c r="C730" s="393"/>
      <c r="D730" s="393"/>
      <c r="E730" s="393"/>
      <c r="F730" s="388">
        <f t="shared" si="1"/>
        <v>0</v>
      </c>
      <c r="G730" s="384"/>
      <c r="H730" s="384"/>
      <c r="I730" s="384"/>
      <c r="J730" s="384"/>
      <c r="K730" s="384"/>
      <c r="L730" s="384"/>
      <c r="M730" s="384"/>
      <c r="N730" s="384"/>
      <c r="O730" s="384"/>
      <c r="P730" s="384"/>
      <c r="Q730" s="384"/>
      <c r="R730" s="384"/>
      <c r="S730" s="384"/>
      <c r="T730" s="384"/>
      <c r="U730" s="384"/>
      <c r="V730" s="384"/>
      <c r="W730" s="384"/>
      <c r="X730" s="384"/>
      <c r="Y730" s="384"/>
      <c r="Z730" s="384"/>
    </row>
    <row r="731" ht="22.5" customHeight="1">
      <c r="A731" s="389"/>
      <c r="B731" s="394"/>
      <c r="C731" s="394"/>
      <c r="D731" s="394"/>
      <c r="E731" s="394"/>
      <c r="F731" s="392">
        <f t="shared" si="1"/>
        <v>0</v>
      </c>
      <c r="G731" s="384"/>
      <c r="H731" s="384"/>
      <c r="I731" s="384"/>
      <c r="J731" s="384"/>
      <c r="K731" s="384"/>
      <c r="L731" s="384"/>
      <c r="M731" s="384"/>
      <c r="N731" s="384"/>
      <c r="O731" s="384"/>
      <c r="P731" s="384"/>
      <c r="Q731" s="384"/>
      <c r="R731" s="384"/>
      <c r="S731" s="384"/>
      <c r="T731" s="384"/>
      <c r="U731" s="384"/>
      <c r="V731" s="384"/>
      <c r="W731" s="384"/>
      <c r="X731" s="384"/>
      <c r="Y731" s="384"/>
      <c r="Z731" s="384"/>
    </row>
    <row r="732" ht="22.5" customHeight="1">
      <c r="A732" s="385"/>
      <c r="B732" s="393"/>
      <c r="C732" s="393"/>
      <c r="D732" s="393"/>
      <c r="E732" s="393"/>
      <c r="F732" s="388">
        <f t="shared" si="1"/>
        <v>0</v>
      </c>
      <c r="G732" s="384"/>
      <c r="H732" s="384"/>
      <c r="I732" s="384"/>
      <c r="J732" s="384"/>
      <c r="K732" s="384"/>
      <c r="L732" s="384"/>
      <c r="M732" s="384"/>
      <c r="N732" s="384"/>
      <c r="O732" s="384"/>
      <c r="P732" s="384"/>
      <c r="Q732" s="384"/>
      <c r="R732" s="384"/>
      <c r="S732" s="384"/>
      <c r="T732" s="384"/>
      <c r="U732" s="384"/>
      <c r="V732" s="384"/>
      <c r="W732" s="384"/>
      <c r="X732" s="384"/>
      <c r="Y732" s="384"/>
      <c r="Z732" s="384"/>
    </row>
    <row r="733" ht="22.5" customHeight="1">
      <c r="A733" s="389"/>
      <c r="B733" s="394"/>
      <c r="C733" s="394"/>
      <c r="D733" s="394"/>
      <c r="E733" s="394"/>
      <c r="F733" s="392">
        <f t="shared" si="1"/>
        <v>0</v>
      </c>
      <c r="G733" s="384"/>
      <c r="H733" s="384"/>
      <c r="I733" s="384"/>
      <c r="J733" s="384"/>
      <c r="K733" s="384"/>
      <c r="L733" s="384"/>
      <c r="M733" s="384"/>
      <c r="N733" s="384"/>
      <c r="O733" s="384"/>
      <c r="P733" s="384"/>
      <c r="Q733" s="384"/>
      <c r="R733" s="384"/>
      <c r="S733" s="384"/>
      <c r="T733" s="384"/>
      <c r="U733" s="384"/>
      <c r="V733" s="384"/>
      <c r="W733" s="384"/>
      <c r="X733" s="384"/>
      <c r="Y733" s="384"/>
      <c r="Z733" s="384"/>
    </row>
    <row r="734" ht="22.5" customHeight="1">
      <c r="A734" s="385"/>
      <c r="B734" s="393"/>
      <c r="C734" s="393"/>
      <c r="D734" s="393"/>
      <c r="E734" s="393"/>
      <c r="F734" s="388">
        <f t="shared" si="1"/>
        <v>0</v>
      </c>
      <c r="G734" s="384"/>
      <c r="H734" s="384"/>
      <c r="I734" s="384"/>
      <c r="J734" s="384"/>
      <c r="K734" s="384"/>
      <c r="L734" s="384"/>
      <c r="M734" s="384"/>
      <c r="N734" s="384"/>
      <c r="O734" s="384"/>
      <c r="P734" s="384"/>
      <c r="Q734" s="384"/>
      <c r="R734" s="384"/>
      <c r="S734" s="384"/>
      <c r="T734" s="384"/>
      <c r="U734" s="384"/>
      <c r="V734" s="384"/>
      <c r="W734" s="384"/>
      <c r="X734" s="384"/>
      <c r="Y734" s="384"/>
      <c r="Z734" s="384"/>
    </row>
    <row r="735" ht="22.5" customHeight="1">
      <c r="A735" s="389"/>
      <c r="B735" s="394"/>
      <c r="C735" s="394"/>
      <c r="D735" s="394"/>
      <c r="E735" s="394"/>
      <c r="F735" s="392">
        <f t="shared" si="1"/>
        <v>0</v>
      </c>
      <c r="G735" s="384"/>
      <c r="H735" s="384"/>
      <c r="I735" s="384"/>
      <c r="J735" s="384"/>
      <c r="K735" s="384"/>
      <c r="L735" s="384"/>
      <c r="M735" s="384"/>
      <c r="N735" s="384"/>
      <c r="O735" s="384"/>
      <c r="P735" s="384"/>
      <c r="Q735" s="384"/>
      <c r="R735" s="384"/>
      <c r="S735" s="384"/>
      <c r="T735" s="384"/>
      <c r="U735" s="384"/>
      <c r="V735" s="384"/>
      <c r="W735" s="384"/>
      <c r="X735" s="384"/>
      <c r="Y735" s="384"/>
      <c r="Z735" s="384"/>
    </row>
    <row r="736" ht="22.5" customHeight="1">
      <c r="A736" s="385"/>
      <c r="B736" s="393"/>
      <c r="C736" s="393"/>
      <c r="D736" s="393"/>
      <c r="E736" s="393"/>
      <c r="F736" s="388">
        <f t="shared" si="1"/>
        <v>0</v>
      </c>
      <c r="G736" s="384"/>
      <c r="H736" s="384"/>
      <c r="I736" s="384"/>
      <c r="J736" s="384"/>
      <c r="K736" s="384"/>
      <c r="L736" s="384"/>
      <c r="M736" s="384"/>
      <c r="N736" s="384"/>
      <c r="O736" s="384"/>
      <c r="P736" s="384"/>
      <c r="Q736" s="384"/>
      <c r="R736" s="384"/>
      <c r="S736" s="384"/>
      <c r="T736" s="384"/>
      <c r="U736" s="384"/>
      <c r="V736" s="384"/>
      <c r="W736" s="384"/>
      <c r="X736" s="384"/>
      <c r="Y736" s="384"/>
      <c r="Z736" s="384"/>
    </row>
    <row r="737" ht="22.5" customHeight="1">
      <c r="A737" s="389"/>
      <c r="B737" s="394"/>
      <c r="C737" s="394"/>
      <c r="D737" s="394"/>
      <c r="E737" s="394"/>
      <c r="F737" s="392">
        <f t="shared" si="1"/>
        <v>0</v>
      </c>
      <c r="G737" s="384"/>
      <c r="H737" s="384"/>
      <c r="I737" s="384"/>
      <c r="J737" s="384"/>
      <c r="K737" s="384"/>
      <c r="L737" s="384"/>
      <c r="M737" s="384"/>
      <c r="N737" s="384"/>
      <c r="O737" s="384"/>
      <c r="P737" s="384"/>
      <c r="Q737" s="384"/>
      <c r="R737" s="384"/>
      <c r="S737" s="384"/>
      <c r="T737" s="384"/>
      <c r="U737" s="384"/>
      <c r="V737" s="384"/>
      <c r="W737" s="384"/>
      <c r="X737" s="384"/>
      <c r="Y737" s="384"/>
      <c r="Z737" s="384"/>
    </row>
    <row r="738" ht="22.5" customHeight="1">
      <c r="A738" s="385"/>
      <c r="B738" s="393"/>
      <c r="C738" s="393"/>
      <c r="D738" s="393"/>
      <c r="E738" s="393"/>
      <c r="F738" s="388">
        <f t="shared" si="1"/>
        <v>0</v>
      </c>
      <c r="G738" s="384"/>
      <c r="H738" s="384"/>
      <c r="I738" s="384"/>
      <c r="J738" s="384"/>
      <c r="K738" s="384"/>
      <c r="L738" s="384"/>
      <c r="M738" s="384"/>
      <c r="N738" s="384"/>
      <c r="O738" s="384"/>
      <c r="P738" s="384"/>
      <c r="Q738" s="384"/>
      <c r="R738" s="384"/>
      <c r="S738" s="384"/>
      <c r="T738" s="384"/>
      <c r="U738" s="384"/>
      <c r="V738" s="384"/>
      <c r="W738" s="384"/>
      <c r="X738" s="384"/>
      <c r="Y738" s="384"/>
      <c r="Z738" s="384"/>
    </row>
    <row r="739" ht="22.5" customHeight="1">
      <c r="A739" s="389"/>
      <c r="B739" s="394"/>
      <c r="C739" s="394"/>
      <c r="D739" s="394"/>
      <c r="E739" s="394"/>
      <c r="F739" s="392">
        <f t="shared" si="1"/>
        <v>0</v>
      </c>
      <c r="G739" s="384"/>
      <c r="H739" s="384"/>
      <c r="I739" s="384"/>
      <c r="J739" s="384"/>
      <c r="K739" s="384"/>
      <c r="L739" s="384"/>
      <c r="M739" s="384"/>
      <c r="N739" s="384"/>
      <c r="O739" s="384"/>
      <c r="P739" s="384"/>
      <c r="Q739" s="384"/>
      <c r="R739" s="384"/>
      <c r="S739" s="384"/>
      <c r="T739" s="384"/>
      <c r="U739" s="384"/>
      <c r="V739" s="384"/>
      <c r="W739" s="384"/>
      <c r="X739" s="384"/>
      <c r="Y739" s="384"/>
      <c r="Z739" s="384"/>
    </row>
    <row r="740" ht="22.5" customHeight="1">
      <c r="A740" s="385"/>
      <c r="B740" s="393"/>
      <c r="C740" s="393"/>
      <c r="D740" s="393"/>
      <c r="E740" s="393"/>
      <c r="F740" s="388">
        <f t="shared" si="1"/>
        <v>0</v>
      </c>
      <c r="G740" s="384"/>
      <c r="H740" s="384"/>
      <c r="I740" s="384"/>
      <c r="J740" s="384"/>
      <c r="K740" s="384"/>
      <c r="L740" s="384"/>
      <c r="M740" s="384"/>
      <c r="N740" s="384"/>
      <c r="O740" s="384"/>
      <c r="P740" s="384"/>
      <c r="Q740" s="384"/>
      <c r="R740" s="384"/>
      <c r="S740" s="384"/>
      <c r="T740" s="384"/>
      <c r="U740" s="384"/>
      <c r="V740" s="384"/>
      <c r="W740" s="384"/>
      <c r="X740" s="384"/>
      <c r="Y740" s="384"/>
      <c r="Z740" s="384"/>
    </row>
    <row r="741" ht="22.5" customHeight="1">
      <c r="A741" s="389"/>
      <c r="B741" s="394"/>
      <c r="C741" s="394"/>
      <c r="D741" s="394"/>
      <c r="E741" s="394"/>
      <c r="F741" s="392">
        <f t="shared" si="1"/>
        <v>0</v>
      </c>
      <c r="G741" s="384"/>
      <c r="H741" s="384"/>
      <c r="I741" s="384"/>
      <c r="J741" s="384"/>
      <c r="K741" s="384"/>
      <c r="L741" s="384"/>
      <c r="M741" s="384"/>
      <c r="N741" s="384"/>
      <c r="O741" s="384"/>
      <c r="P741" s="384"/>
      <c r="Q741" s="384"/>
      <c r="R741" s="384"/>
      <c r="S741" s="384"/>
      <c r="T741" s="384"/>
      <c r="U741" s="384"/>
      <c r="V741" s="384"/>
      <c r="W741" s="384"/>
      <c r="X741" s="384"/>
      <c r="Y741" s="384"/>
      <c r="Z741" s="384"/>
    </row>
    <row r="742" ht="22.5" customHeight="1">
      <c r="A742" s="385"/>
      <c r="B742" s="393"/>
      <c r="C742" s="393"/>
      <c r="D742" s="393"/>
      <c r="E742" s="393"/>
      <c r="F742" s="388">
        <f t="shared" si="1"/>
        <v>0</v>
      </c>
      <c r="G742" s="384"/>
      <c r="H742" s="384"/>
      <c r="I742" s="384"/>
      <c r="J742" s="384"/>
      <c r="K742" s="384"/>
      <c r="L742" s="384"/>
      <c r="M742" s="384"/>
      <c r="N742" s="384"/>
      <c r="O742" s="384"/>
      <c r="P742" s="384"/>
      <c r="Q742" s="384"/>
      <c r="R742" s="384"/>
      <c r="S742" s="384"/>
      <c r="T742" s="384"/>
      <c r="U742" s="384"/>
      <c r="V742" s="384"/>
      <c r="W742" s="384"/>
      <c r="X742" s="384"/>
      <c r="Y742" s="384"/>
      <c r="Z742" s="384"/>
    </row>
    <row r="743" ht="22.5" customHeight="1">
      <c r="A743" s="389"/>
      <c r="B743" s="394"/>
      <c r="C743" s="394"/>
      <c r="D743" s="394"/>
      <c r="E743" s="394"/>
      <c r="F743" s="392">
        <f t="shared" si="1"/>
        <v>0</v>
      </c>
      <c r="G743" s="384"/>
      <c r="H743" s="384"/>
      <c r="I743" s="384"/>
      <c r="J743" s="384"/>
      <c r="K743" s="384"/>
      <c r="L743" s="384"/>
      <c r="M743" s="384"/>
      <c r="N743" s="384"/>
      <c r="O743" s="384"/>
      <c r="P743" s="384"/>
      <c r="Q743" s="384"/>
      <c r="R743" s="384"/>
      <c r="S743" s="384"/>
      <c r="T743" s="384"/>
      <c r="U743" s="384"/>
      <c r="V743" s="384"/>
      <c r="W743" s="384"/>
      <c r="X743" s="384"/>
      <c r="Y743" s="384"/>
      <c r="Z743" s="384"/>
    </row>
    <row r="744" ht="22.5" customHeight="1">
      <c r="A744" s="385"/>
      <c r="B744" s="393"/>
      <c r="C744" s="393"/>
      <c r="D744" s="393"/>
      <c r="E744" s="393"/>
      <c r="F744" s="388">
        <f t="shared" si="1"/>
        <v>0</v>
      </c>
      <c r="G744" s="384"/>
      <c r="H744" s="384"/>
      <c r="I744" s="384"/>
      <c r="J744" s="384"/>
      <c r="K744" s="384"/>
      <c r="L744" s="384"/>
      <c r="M744" s="384"/>
      <c r="N744" s="384"/>
      <c r="O744" s="384"/>
      <c r="P744" s="384"/>
      <c r="Q744" s="384"/>
      <c r="R744" s="384"/>
      <c r="S744" s="384"/>
      <c r="T744" s="384"/>
      <c r="U744" s="384"/>
      <c r="V744" s="384"/>
      <c r="W744" s="384"/>
      <c r="X744" s="384"/>
      <c r="Y744" s="384"/>
      <c r="Z744" s="384"/>
    </row>
    <row r="745" ht="22.5" customHeight="1">
      <c r="A745" s="389"/>
      <c r="B745" s="394"/>
      <c r="C745" s="394"/>
      <c r="D745" s="394"/>
      <c r="E745" s="394"/>
      <c r="F745" s="392">
        <f t="shared" si="1"/>
        <v>0</v>
      </c>
      <c r="G745" s="384"/>
      <c r="H745" s="384"/>
      <c r="I745" s="384"/>
      <c r="J745" s="384"/>
      <c r="K745" s="384"/>
      <c r="L745" s="384"/>
      <c r="M745" s="384"/>
      <c r="N745" s="384"/>
      <c r="O745" s="384"/>
      <c r="P745" s="384"/>
      <c r="Q745" s="384"/>
      <c r="R745" s="384"/>
      <c r="S745" s="384"/>
      <c r="T745" s="384"/>
      <c r="U745" s="384"/>
      <c r="V745" s="384"/>
      <c r="W745" s="384"/>
      <c r="X745" s="384"/>
      <c r="Y745" s="384"/>
      <c r="Z745" s="384"/>
    </row>
    <row r="746" ht="22.5" customHeight="1">
      <c r="A746" s="385"/>
      <c r="B746" s="393"/>
      <c r="C746" s="393"/>
      <c r="D746" s="393"/>
      <c r="E746" s="393"/>
      <c r="F746" s="388">
        <f t="shared" si="1"/>
        <v>0</v>
      </c>
      <c r="G746" s="384"/>
      <c r="H746" s="384"/>
      <c r="I746" s="384"/>
      <c r="J746" s="384"/>
      <c r="K746" s="384"/>
      <c r="L746" s="384"/>
      <c r="M746" s="384"/>
      <c r="N746" s="384"/>
      <c r="O746" s="384"/>
      <c r="P746" s="384"/>
      <c r="Q746" s="384"/>
      <c r="R746" s="384"/>
      <c r="S746" s="384"/>
      <c r="T746" s="384"/>
      <c r="U746" s="384"/>
      <c r="V746" s="384"/>
      <c r="W746" s="384"/>
      <c r="X746" s="384"/>
      <c r="Y746" s="384"/>
      <c r="Z746" s="384"/>
    </row>
    <row r="747" ht="22.5" customHeight="1">
      <c r="A747" s="389"/>
      <c r="B747" s="394"/>
      <c r="C747" s="394"/>
      <c r="D747" s="394"/>
      <c r="E747" s="394"/>
      <c r="F747" s="392">
        <f t="shared" si="1"/>
        <v>0</v>
      </c>
      <c r="G747" s="384"/>
      <c r="H747" s="384"/>
      <c r="I747" s="384"/>
      <c r="J747" s="384"/>
      <c r="K747" s="384"/>
      <c r="L747" s="384"/>
      <c r="M747" s="384"/>
      <c r="N747" s="384"/>
      <c r="O747" s="384"/>
      <c r="P747" s="384"/>
      <c r="Q747" s="384"/>
      <c r="R747" s="384"/>
      <c r="S747" s="384"/>
      <c r="T747" s="384"/>
      <c r="U747" s="384"/>
      <c r="V747" s="384"/>
      <c r="W747" s="384"/>
      <c r="X747" s="384"/>
      <c r="Y747" s="384"/>
      <c r="Z747" s="384"/>
    </row>
    <row r="748" ht="22.5" customHeight="1">
      <c r="A748" s="385"/>
      <c r="B748" s="393"/>
      <c r="C748" s="393"/>
      <c r="D748" s="393"/>
      <c r="E748" s="393"/>
      <c r="F748" s="388">
        <f t="shared" si="1"/>
        <v>0</v>
      </c>
      <c r="G748" s="384"/>
      <c r="H748" s="384"/>
      <c r="I748" s="384"/>
      <c r="J748" s="384"/>
      <c r="K748" s="384"/>
      <c r="L748" s="384"/>
      <c r="M748" s="384"/>
      <c r="N748" s="384"/>
      <c r="O748" s="384"/>
      <c r="P748" s="384"/>
      <c r="Q748" s="384"/>
      <c r="R748" s="384"/>
      <c r="S748" s="384"/>
      <c r="T748" s="384"/>
      <c r="U748" s="384"/>
      <c r="V748" s="384"/>
      <c r="W748" s="384"/>
      <c r="X748" s="384"/>
      <c r="Y748" s="384"/>
      <c r="Z748" s="384"/>
    </row>
    <row r="749" ht="22.5" customHeight="1">
      <c r="A749" s="389"/>
      <c r="B749" s="394"/>
      <c r="C749" s="394"/>
      <c r="D749" s="394"/>
      <c r="E749" s="394"/>
      <c r="F749" s="392">
        <f t="shared" si="1"/>
        <v>0</v>
      </c>
      <c r="G749" s="384"/>
      <c r="H749" s="384"/>
      <c r="I749" s="384"/>
      <c r="J749" s="384"/>
      <c r="K749" s="384"/>
      <c r="L749" s="384"/>
      <c r="M749" s="384"/>
      <c r="N749" s="384"/>
      <c r="O749" s="384"/>
      <c r="P749" s="384"/>
      <c r="Q749" s="384"/>
      <c r="R749" s="384"/>
      <c r="S749" s="384"/>
      <c r="T749" s="384"/>
      <c r="U749" s="384"/>
      <c r="V749" s="384"/>
      <c r="W749" s="384"/>
      <c r="X749" s="384"/>
      <c r="Y749" s="384"/>
      <c r="Z749" s="384"/>
    </row>
    <row r="750" ht="22.5" customHeight="1">
      <c r="A750" s="385"/>
      <c r="B750" s="393"/>
      <c r="C750" s="393"/>
      <c r="D750" s="393"/>
      <c r="E750" s="393"/>
      <c r="F750" s="388">
        <f t="shared" si="1"/>
        <v>0</v>
      </c>
      <c r="G750" s="384"/>
      <c r="H750" s="384"/>
      <c r="I750" s="384"/>
      <c r="J750" s="384"/>
      <c r="K750" s="384"/>
      <c r="L750" s="384"/>
      <c r="M750" s="384"/>
      <c r="N750" s="384"/>
      <c r="O750" s="384"/>
      <c r="P750" s="384"/>
      <c r="Q750" s="384"/>
      <c r="R750" s="384"/>
      <c r="S750" s="384"/>
      <c r="T750" s="384"/>
      <c r="U750" s="384"/>
      <c r="V750" s="384"/>
      <c r="W750" s="384"/>
      <c r="X750" s="384"/>
      <c r="Y750" s="384"/>
      <c r="Z750" s="384"/>
    </row>
    <row r="751" ht="22.5" customHeight="1">
      <c r="A751" s="389"/>
      <c r="B751" s="394"/>
      <c r="C751" s="394"/>
      <c r="D751" s="394"/>
      <c r="E751" s="394"/>
      <c r="F751" s="392">
        <f t="shared" si="1"/>
        <v>0</v>
      </c>
      <c r="G751" s="384"/>
      <c r="H751" s="384"/>
      <c r="I751" s="384"/>
      <c r="J751" s="384"/>
      <c r="K751" s="384"/>
      <c r="L751" s="384"/>
      <c r="M751" s="384"/>
      <c r="N751" s="384"/>
      <c r="O751" s="384"/>
      <c r="P751" s="384"/>
      <c r="Q751" s="384"/>
      <c r="R751" s="384"/>
      <c r="S751" s="384"/>
      <c r="T751" s="384"/>
      <c r="U751" s="384"/>
      <c r="V751" s="384"/>
      <c r="W751" s="384"/>
      <c r="X751" s="384"/>
      <c r="Y751" s="384"/>
      <c r="Z751" s="384"/>
    </row>
    <row r="752" ht="22.5" customHeight="1">
      <c r="A752" s="385"/>
      <c r="B752" s="393"/>
      <c r="C752" s="393"/>
      <c r="D752" s="393"/>
      <c r="E752" s="393"/>
      <c r="F752" s="388">
        <f t="shared" si="1"/>
        <v>0</v>
      </c>
      <c r="G752" s="384"/>
      <c r="H752" s="384"/>
      <c r="I752" s="384"/>
      <c r="J752" s="384"/>
      <c r="K752" s="384"/>
      <c r="L752" s="384"/>
      <c r="M752" s="384"/>
      <c r="N752" s="384"/>
      <c r="O752" s="384"/>
      <c r="P752" s="384"/>
      <c r="Q752" s="384"/>
      <c r="R752" s="384"/>
      <c r="S752" s="384"/>
      <c r="T752" s="384"/>
      <c r="U752" s="384"/>
      <c r="V752" s="384"/>
      <c r="W752" s="384"/>
      <c r="X752" s="384"/>
      <c r="Y752" s="384"/>
      <c r="Z752" s="384"/>
    </row>
    <row r="753" ht="22.5" customHeight="1">
      <c r="A753" s="389"/>
      <c r="B753" s="394"/>
      <c r="C753" s="394"/>
      <c r="D753" s="394"/>
      <c r="E753" s="394"/>
      <c r="F753" s="392">
        <f t="shared" si="1"/>
        <v>0</v>
      </c>
      <c r="G753" s="384"/>
      <c r="H753" s="384"/>
      <c r="I753" s="384"/>
      <c r="J753" s="384"/>
      <c r="K753" s="384"/>
      <c r="L753" s="384"/>
      <c r="M753" s="384"/>
      <c r="N753" s="384"/>
      <c r="O753" s="384"/>
      <c r="P753" s="384"/>
      <c r="Q753" s="384"/>
      <c r="R753" s="384"/>
      <c r="S753" s="384"/>
      <c r="T753" s="384"/>
      <c r="U753" s="384"/>
      <c r="V753" s="384"/>
      <c r="W753" s="384"/>
      <c r="X753" s="384"/>
      <c r="Y753" s="384"/>
      <c r="Z753" s="384"/>
    </row>
    <row r="754" ht="22.5" customHeight="1">
      <c r="A754" s="385"/>
      <c r="B754" s="393"/>
      <c r="C754" s="393"/>
      <c r="D754" s="393"/>
      <c r="E754" s="393"/>
      <c r="F754" s="388">
        <f t="shared" si="1"/>
        <v>0</v>
      </c>
      <c r="G754" s="384"/>
      <c r="H754" s="384"/>
      <c r="I754" s="384"/>
      <c r="J754" s="384"/>
      <c r="K754" s="384"/>
      <c r="L754" s="384"/>
      <c r="M754" s="384"/>
      <c r="N754" s="384"/>
      <c r="O754" s="384"/>
      <c r="P754" s="384"/>
      <c r="Q754" s="384"/>
      <c r="R754" s="384"/>
      <c r="S754" s="384"/>
      <c r="T754" s="384"/>
      <c r="U754" s="384"/>
      <c r="V754" s="384"/>
      <c r="W754" s="384"/>
      <c r="X754" s="384"/>
      <c r="Y754" s="384"/>
      <c r="Z754" s="384"/>
    </row>
    <row r="755" ht="22.5" customHeight="1">
      <c r="A755" s="389"/>
      <c r="B755" s="394"/>
      <c r="C755" s="394"/>
      <c r="D755" s="394"/>
      <c r="E755" s="394"/>
      <c r="F755" s="392">
        <f t="shared" si="1"/>
        <v>0</v>
      </c>
      <c r="G755" s="384"/>
      <c r="H755" s="384"/>
      <c r="I755" s="384"/>
      <c r="J755" s="384"/>
      <c r="K755" s="384"/>
      <c r="L755" s="384"/>
      <c r="M755" s="384"/>
      <c r="N755" s="384"/>
      <c r="O755" s="384"/>
      <c r="P755" s="384"/>
      <c r="Q755" s="384"/>
      <c r="R755" s="384"/>
      <c r="S755" s="384"/>
      <c r="T755" s="384"/>
      <c r="U755" s="384"/>
      <c r="V755" s="384"/>
      <c r="W755" s="384"/>
      <c r="X755" s="384"/>
      <c r="Y755" s="384"/>
      <c r="Z755" s="384"/>
    </row>
    <row r="756" ht="22.5" customHeight="1">
      <c r="A756" s="385"/>
      <c r="B756" s="393"/>
      <c r="C756" s="393"/>
      <c r="D756" s="393"/>
      <c r="E756" s="393"/>
      <c r="F756" s="388">
        <f t="shared" si="1"/>
        <v>0</v>
      </c>
      <c r="G756" s="384"/>
      <c r="H756" s="384"/>
      <c r="I756" s="384"/>
      <c r="J756" s="384"/>
      <c r="K756" s="384"/>
      <c r="L756" s="384"/>
      <c r="M756" s="384"/>
      <c r="N756" s="384"/>
      <c r="O756" s="384"/>
      <c r="P756" s="384"/>
      <c r="Q756" s="384"/>
      <c r="R756" s="384"/>
      <c r="S756" s="384"/>
      <c r="T756" s="384"/>
      <c r="U756" s="384"/>
      <c r="V756" s="384"/>
      <c r="W756" s="384"/>
      <c r="X756" s="384"/>
      <c r="Y756" s="384"/>
      <c r="Z756" s="384"/>
    </row>
    <row r="757" ht="22.5" customHeight="1">
      <c r="A757" s="389"/>
      <c r="B757" s="394"/>
      <c r="C757" s="394"/>
      <c r="D757" s="394"/>
      <c r="E757" s="394"/>
      <c r="F757" s="392">
        <f t="shared" si="1"/>
        <v>0</v>
      </c>
      <c r="G757" s="384"/>
      <c r="H757" s="384"/>
      <c r="I757" s="384"/>
      <c r="J757" s="384"/>
      <c r="K757" s="384"/>
      <c r="L757" s="384"/>
      <c r="M757" s="384"/>
      <c r="N757" s="384"/>
      <c r="O757" s="384"/>
      <c r="P757" s="384"/>
      <c r="Q757" s="384"/>
      <c r="R757" s="384"/>
      <c r="S757" s="384"/>
      <c r="T757" s="384"/>
      <c r="U757" s="384"/>
      <c r="V757" s="384"/>
      <c r="W757" s="384"/>
      <c r="X757" s="384"/>
      <c r="Y757" s="384"/>
      <c r="Z757" s="384"/>
    </row>
    <row r="758" ht="22.5" customHeight="1">
      <c r="A758" s="385"/>
      <c r="B758" s="393"/>
      <c r="C758" s="393"/>
      <c r="D758" s="393"/>
      <c r="E758" s="393"/>
      <c r="F758" s="388">
        <f t="shared" si="1"/>
        <v>0</v>
      </c>
      <c r="G758" s="384"/>
      <c r="H758" s="384"/>
      <c r="I758" s="384"/>
      <c r="J758" s="384"/>
      <c r="K758" s="384"/>
      <c r="L758" s="384"/>
      <c r="M758" s="384"/>
      <c r="N758" s="384"/>
      <c r="O758" s="384"/>
      <c r="P758" s="384"/>
      <c r="Q758" s="384"/>
      <c r="R758" s="384"/>
      <c r="S758" s="384"/>
      <c r="T758" s="384"/>
      <c r="U758" s="384"/>
      <c r="V758" s="384"/>
      <c r="W758" s="384"/>
      <c r="X758" s="384"/>
      <c r="Y758" s="384"/>
      <c r="Z758" s="384"/>
    </row>
    <row r="759" ht="22.5" customHeight="1">
      <c r="A759" s="389"/>
      <c r="B759" s="394"/>
      <c r="C759" s="394"/>
      <c r="D759" s="394"/>
      <c r="E759" s="394"/>
      <c r="F759" s="392">
        <f t="shared" si="1"/>
        <v>0</v>
      </c>
      <c r="G759" s="384"/>
      <c r="H759" s="384"/>
      <c r="I759" s="384"/>
      <c r="J759" s="384"/>
      <c r="K759" s="384"/>
      <c r="L759" s="384"/>
      <c r="M759" s="384"/>
      <c r="N759" s="384"/>
      <c r="O759" s="384"/>
      <c r="P759" s="384"/>
      <c r="Q759" s="384"/>
      <c r="R759" s="384"/>
      <c r="S759" s="384"/>
      <c r="T759" s="384"/>
      <c r="U759" s="384"/>
      <c r="V759" s="384"/>
      <c r="W759" s="384"/>
      <c r="X759" s="384"/>
      <c r="Y759" s="384"/>
      <c r="Z759" s="384"/>
    </row>
    <row r="760" ht="22.5" customHeight="1">
      <c r="A760" s="385"/>
      <c r="B760" s="393"/>
      <c r="C760" s="393"/>
      <c r="D760" s="393"/>
      <c r="E760" s="393"/>
      <c r="F760" s="388">
        <f t="shared" si="1"/>
        <v>0</v>
      </c>
      <c r="G760" s="384"/>
      <c r="H760" s="384"/>
      <c r="I760" s="384"/>
      <c r="J760" s="384"/>
      <c r="K760" s="384"/>
      <c r="L760" s="384"/>
      <c r="M760" s="384"/>
      <c r="N760" s="384"/>
      <c r="O760" s="384"/>
      <c r="P760" s="384"/>
      <c r="Q760" s="384"/>
      <c r="R760" s="384"/>
      <c r="S760" s="384"/>
      <c r="T760" s="384"/>
      <c r="U760" s="384"/>
      <c r="V760" s="384"/>
      <c r="W760" s="384"/>
      <c r="X760" s="384"/>
      <c r="Y760" s="384"/>
      <c r="Z760" s="384"/>
    </row>
    <row r="761" ht="22.5" customHeight="1">
      <c r="A761" s="389"/>
      <c r="B761" s="394"/>
      <c r="C761" s="394"/>
      <c r="D761" s="394"/>
      <c r="E761" s="394"/>
      <c r="F761" s="392">
        <f t="shared" si="1"/>
        <v>0</v>
      </c>
      <c r="G761" s="384"/>
      <c r="H761" s="384"/>
      <c r="I761" s="384"/>
      <c r="J761" s="384"/>
      <c r="K761" s="384"/>
      <c r="L761" s="384"/>
      <c r="M761" s="384"/>
      <c r="N761" s="384"/>
      <c r="O761" s="384"/>
      <c r="P761" s="384"/>
      <c r="Q761" s="384"/>
      <c r="R761" s="384"/>
      <c r="S761" s="384"/>
      <c r="T761" s="384"/>
      <c r="U761" s="384"/>
      <c r="V761" s="384"/>
      <c r="W761" s="384"/>
      <c r="X761" s="384"/>
      <c r="Y761" s="384"/>
      <c r="Z761" s="384"/>
    </row>
    <row r="762" ht="22.5" customHeight="1">
      <c r="A762" s="385"/>
      <c r="B762" s="393"/>
      <c r="C762" s="393"/>
      <c r="D762" s="393"/>
      <c r="E762" s="393"/>
      <c r="F762" s="388">
        <f t="shared" si="1"/>
        <v>0</v>
      </c>
      <c r="G762" s="384"/>
      <c r="H762" s="384"/>
      <c r="I762" s="384"/>
      <c r="J762" s="384"/>
      <c r="K762" s="384"/>
      <c r="L762" s="384"/>
      <c r="M762" s="384"/>
      <c r="N762" s="384"/>
      <c r="O762" s="384"/>
      <c r="P762" s="384"/>
      <c r="Q762" s="384"/>
      <c r="R762" s="384"/>
      <c r="S762" s="384"/>
      <c r="T762" s="384"/>
      <c r="U762" s="384"/>
      <c r="V762" s="384"/>
      <c r="W762" s="384"/>
      <c r="X762" s="384"/>
      <c r="Y762" s="384"/>
      <c r="Z762" s="384"/>
    </row>
    <row r="763" ht="22.5" customHeight="1">
      <c r="A763" s="389"/>
      <c r="B763" s="394"/>
      <c r="C763" s="394"/>
      <c r="D763" s="394"/>
      <c r="E763" s="394"/>
      <c r="F763" s="392">
        <f t="shared" si="1"/>
        <v>0</v>
      </c>
      <c r="G763" s="384"/>
      <c r="H763" s="384"/>
      <c r="I763" s="384"/>
      <c r="J763" s="384"/>
      <c r="K763" s="384"/>
      <c r="L763" s="384"/>
      <c r="M763" s="384"/>
      <c r="N763" s="384"/>
      <c r="O763" s="384"/>
      <c r="P763" s="384"/>
      <c r="Q763" s="384"/>
      <c r="R763" s="384"/>
      <c r="S763" s="384"/>
      <c r="T763" s="384"/>
      <c r="U763" s="384"/>
      <c r="V763" s="384"/>
      <c r="W763" s="384"/>
      <c r="X763" s="384"/>
      <c r="Y763" s="384"/>
      <c r="Z763" s="384"/>
    </row>
    <row r="764" ht="22.5" customHeight="1">
      <c r="A764" s="385"/>
      <c r="B764" s="393"/>
      <c r="C764" s="393"/>
      <c r="D764" s="393"/>
      <c r="E764" s="393"/>
      <c r="F764" s="388">
        <f t="shared" si="1"/>
        <v>0</v>
      </c>
      <c r="G764" s="384"/>
      <c r="H764" s="384"/>
      <c r="I764" s="384"/>
      <c r="J764" s="384"/>
      <c r="K764" s="384"/>
      <c r="L764" s="384"/>
      <c r="M764" s="384"/>
      <c r="N764" s="384"/>
      <c r="O764" s="384"/>
      <c r="P764" s="384"/>
      <c r="Q764" s="384"/>
      <c r="R764" s="384"/>
      <c r="S764" s="384"/>
      <c r="T764" s="384"/>
      <c r="U764" s="384"/>
      <c r="V764" s="384"/>
      <c r="W764" s="384"/>
      <c r="X764" s="384"/>
      <c r="Y764" s="384"/>
      <c r="Z764" s="384"/>
    </row>
    <row r="765" ht="22.5" customHeight="1">
      <c r="A765" s="389"/>
      <c r="B765" s="394"/>
      <c r="C765" s="394"/>
      <c r="D765" s="394"/>
      <c r="E765" s="394"/>
      <c r="F765" s="392">
        <f t="shared" si="1"/>
        <v>0</v>
      </c>
      <c r="G765" s="384"/>
      <c r="H765" s="384"/>
      <c r="I765" s="384"/>
      <c r="J765" s="384"/>
      <c r="K765" s="384"/>
      <c r="L765" s="384"/>
      <c r="M765" s="384"/>
      <c r="N765" s="384"/>
      <c r="O765" s="384"/>
      <c r="P765" s="384"/>
      <c r="Q765" s="384"/>
      <c r="R765" s="384"/>
      <c r="S765" s="384"/>
      <c r="T765" s="384"/>
      <c r="U765" s="384"/>
      <c r="V765" s="384"/>
      <c r="W765" s="384"/>
      <c r="X765" s="384"/>
      <c r="Y765" s="384"/>
      <c r="Z765" s="384"/>
    </row>
    <row r="766" ht="22.5" customHeight="1">
      <c r="A766" s="385"/>
      <c r="B766" s="393"/>
      <c r="C766" s="393"/>
      <c r="D766" s="393"/>
      <c r="E766" s="393"/>
      <c r="F766" s="388">
        <f t="shared" si="1"/>
        <v>0</v>
      </c>
      <c r="G766" s="384"/>
      <c r="H766" s="384"/>
      <c r="I766" s="384"/>
      <c r="J766" s="384"/>
      <c r="K766" s="384"/>
      <c r="L766" s="384"/>
      <c r="M766" s="384"/>
      <c r="N766" s="384"/>
      <c r="O766" s="384"/>
      <c r="P766" s="384"/>
      <c r="Q766" s="384"/>
      <c r="R766" s="384"/>
      <c r="S766" s="384"/>
      <c r="T766" s="384"/>
      <c r="U766" s="384"/>
      <c r="V766" s="384"/>
      <c r="W766" s="384"/>
      <c r="X766" s="384"/>
      <c r="Y766" s="384"/>
      <c r="Z766" s="384"/>
    </row>
    <row r="767" ht="22.5" customHeight="1">
      <c r="A767" s="389"/>
      <c r="B767" s="394"/>
      <c r="C767" s="394"/>
      <c r="D767" s="394"/>
      <c r="E767" s="394"/>
      <c r="F767" s="392">
        <f t="shared" si="1"/>
        <v>0</v>
      </c>
      <c r="G767" s="384"/>
      <c r="H767" s="384"/>
      <c r="I767" s="384"/>
      <c r="J767" s="384"/>
      <c r="K767" s="384"/>
      <c r="L767" s="384"/>
      <c r="M767" s="384"/>
      <c r="N767" s="384"/>
      <c r="O767" s="384"/>
      <c r="P767" s="384"/>
      <c r="Q767" s="384"/>
      <c r="R767" s="384"/>
      <c r="S767" s="384"/>
      <c r="T767" s="384"/>
      <c r="U767" s="384"/>
      <c r="V767" s="384"/>
      <c r="W767" s="384"/>
      <c r="X767" s="384"/>
      <c r="Y767" s="384"/>
      <c r="Z767" s="384"/>
    </row>
    <row r="768" ht="22.5" customHeight="1">
      <c r="A768" s="385"/>
      <c r="B768" s="393"/>
      <c r="C768" s="393"/>
      <c r="D768" s="393"/>
      <c r="E768" s="393"/>
      <c r="F768" s="388">
        <f t="shared" si="1"/>
        <v>0</v>
      </c>
      <c r="G768" s="384"/>
      <c r="H768" s="384"/>
      <c r="I768" s="384"/>
      <c r="J768" s="384"/>
      <c r="K768" s="384"/>
      <c r="L768" s="384"/>
      <c r="M768" s="384"/>
      <c r="N768" s="384"/>
      <c r="O768" s="384"/>
      <c r="P768" s="384"/>
      <c r="Q768" s="384"/>
      <c r="R768" s="384"/>
      <c r="S768" s="384"/>
      <c r="T768" s="384"/>
      <c r="U768" s="384"/>
      <c r="V768" s="384"/>
      <c r="W768" s="384"/>
      <c r="X768" s="384"/>
      <c r="Y768" s="384"/>
      <c r="Z768" s="384"/>
    </row>
    <row r="769" ht="22.5" customHeight="1">
      <c r="A769" s="389"/>
      <c r="B769" s="394"/>
      <c r="C769" s="394"/>
      <c r="D769" s="394"/>
      <c r="E769" s="394"/>
      <c r="F769" s="392">
        <f t="shared" si="1"/>
        <v>0</v>
      </c>
      <c r="G769" s="384"/>
      <c r="H769" s="384"/>
      <c r="I769" s="384"/>
      <c r="J769" s="384"/>
      <c r="K769" s="384"/>
      <c r="L769" s="384"/>
      <c r="M769" s="384"/>
      <c r="N769" s="384"/>
      <c r="O769" s="384"/>
      <c r="P769" s="384"/>
      <c r="Q769" s="384"/>
      <c r="R769" s="384"/>
      <c r="S769" s="384"/>
      <c r="T769" s="384"/>
      <c r="U769" s="384"/>
      <c r="V769" s="384"/>
      <c r="W769" s="384"/>
      <c r="X769" s="384"/>
      <c r="Y769" s="384"/>
      <c r="Z769" s="384"/>
    </row>
    <row r="770" ht="22.5" customHeight="1">
      <c r="A770" s="385"/>
      <c r="B770" s="393"/>
      <c r="C770" s="393"/>
      <c r="D770" s="393"/>
      <c r="E770" s="393"/>
      <c r="F770" s="388">
        <f t="shared" si="1"/>
        <v>0</v>
      </c>
      <c r="G770" s="384"/>
      <c r="H770" s="384"/>
      <c r="I770" s="384"/>
      <c r="J770" s="384"/>
      <c r="K770" s="384"/>
      <c r="L770" s="384"/>
      <c r="M770" s="384"/>
      <c r="N770" s="384"/>
      <c r="O770" s="384"/>
      <c r="P770" s="384"/>
      <c r="Q770" s="384"/>
      <c r="R770" s="384"/>
      <c r="S770" s="384"/>
      <c r="T770" s="384"/>
      <c r="U770" s="384"/>
      <c r="V770" s="384"/>
      <c r="W770" s="384"/>
      <c r="X770" s="384"/>
      <c r="Y770" s="384"/>
      <c r="Z770" s="384"/>
    </row>
    <row r="771" ht="22.5" customHeight="1">
      <c r="A771" s="389"/>
      <c r="B771" s="394"/>
      <c r="C771" s="394"/>
      <c r="D771" s="394"/>
      <c r="E771" s="394"/>
      <c r="F771" s="392">
        <f t="shared" si="1"/>
        <v>0</v>
      </c>
      <c r="G771" s="384"/>
      <c r="H771" s="384"/>
      <c r="I771" s="384"/>
      <c r="J771" s="384"/>
      <c r="K771" s="384"/>
      <c r="L771" s="384"/>
      <c r="M771" s="384"/>
      <c r="N771" s="384"/>
      <c r="O771" s="384"/>
      <c r="P771" s="384"/>
      <c r="Q771" s="384"/>
      <c r="R771" s="384"/>
      <c r="S771" s="384"/>
      <c r="T771" s="384"/>
      <c r="U771" s="384"/>
      <c r="V771" s="384"/>
      <c r="W771" s="384"/>
      <c r="X771" s="384"/>
      <c r="Y771" s="384"/>
      <c r="Z771" s="384"/>
    </row>
    <row r="772" ht="22.5" customHeight="1">
      <c r="A772" s="385"/>
      <c r="B772" s="393"/>
      <c r="C772" s="393"/>
      <c r="D772" s="393"/>
      <c r="E772" s="393"/>
      <c r="F772" s="388">
        <f t="shared" si="1"/>
        <v>0</v>
      </c>
      <c r="G772" s="384"/>
      <c r="H772" s="384"/>
      <c r="I772" s="384"/>
      <c r="J772" s="384"/>
      <c r="K772" s="384"/>
      <c r="L772" s="384"/>
      <c r="M772" s="384"/>
      <c r="N772" s="384"/>
      <c r="O772" s="384"/>
      <c r="P772" s="384"/>
      <c r="Q772" s="384"/>
      <c r="R772" s="384"/>
      <c r="S772" s="384"/>
      <c r="T772" s="384"/>
      <c r="U772" s="384"/>
      <c r="V772" s="384"/>
      <c r="W772" s="384"/>
      <c r="X772" s="384"/>
      <c r="Y772" s="384"/>
      <c r="Z772" s="384"/>
    </row>
    <row r="773" ht="22.5" customHeight="1">
      <c r="A773" s="389"/>
      <c r="B773" s="394"/>
      <c r="C773" s="394"/>
      <c r="D773" s="394"/>
      <c r="E773" s="394"/>
      <c r="F773" s="392">
        <f t="shared" si="1"/>
        <v>0</v>
      </c>
      <c r="G773" s="384"/>
      <c r="H773" s="384"/>
      <c r="I773" s="384"/>
      <c r="J773" s="384"/>
      <c r="K773" s="384"/>
      <c r="L773" s="384"/>
      <c r="M773" s="384"/>
      <c r="N773" s="384"/>
      <c r="O773" s="384"/>
      <c r="P773" s="384"/>
      <c r="Q773" s="384"/>
      <c r="R773" s="384"/>
      <c r="S773" s="384"/>
      <c r="T773" s="384"/>
      <c r="U773" s="384"/>
      <c r="V773" s="384"/>
      <c r="W773" s="384"/>
      <c r="X773" s="384"/>
      <c r="Y773" s="384"/>
      <c r="Z773" s="384"/>
    </row>
    <row r="774" ht="22.5" customHeight="1">
      <c r="A774" s="385"/>
      <c r="B774" s="393"/>
      <c r="C774" s="393"/>
      <c r="D774" s="393"/>
      <c r="E774" s="393"/>
      <c r="F774" s="388">
        <f t="shared" si="1"/>
        <v>0</v>
      </c>
      <c r="G774" s="384"/>
      <c r="H774" s="384"/>
      <c r="I774" s="384"/>
      <c r="J774" s="384"/>
      <c r="K774" s="384"/>
      <c r="L774" s="384"/>
      <c r="M774" s="384"/>
      <c r="N774" s="384"/>
      <c r="O774" s="384"/>
      <c r="P774" s="384"/>
      <c r="Q774" s="384"/>
      <c r="R774" s="384"/>
      <c r="S774" s="384"/>
      <c r="T774" s="384"/>
      <c r="U774" s="384"/>
      <c r="V774" s="384"/>
      <c r="W774" s="384"/>
      <c r="X774" s="384"/>
      <c r="Y774" s="384"/>
      <c r="Z774" s="384"/>
    </row>
    <row r="775" ht="22.5" customHeight="1">
      <c r="A775" s="389"/>
      <c r="B775" s="394"/>
      <c r="C775" s="394"/>
      <c r="D775" s="394"/>
      <c r="E775" s="394"/>
      <c r="F775" s="392">
        <f t="shared" si="1"/>
        <v>0</v>
      </c>
      <c r="G775" s="384"/>
      <c r="H775" s="384"/>
      <c r="I775" s="384"/>
      <c r="J775" s="384"/>
      <c r="K775" s="384"/>
      <c r="L775" s="384"/>
      <c r="M775" s="384"/>
      <c r="N775" s="384"/>
      <c r="O775" s="384"/>
      <c r="P775" s="384"/>
      <c r="Q775" s="384"/>
      <c r="R775" s="384"/>
      <c r="S775" s="384"/>
      <c r="T775" s="384"/>
      <c r="U775" s="384"/>
      <c r="V775" s="384"/>
      <c r="W775" s="384"/>
      <c r="X775" s="384"/>
      <c r="Y775" s="384"/>
      <c r="Z775" s="384"/>
    </row>
    <row r="776" ht="22.5" customHeight="1">
      <c r="A776" s="385"/>
      <c r="B776" s="393"/>
      <c r="C776" s="393"/>
      <c r="D776" s="393"/>
      <c r="E776" s="393"/>
      <c r="F776" s="388">
        <f t="shared" si="1"/>
        <v>0</v>
      </c>
      <c r="G776" s="384"/>
      <c r="H776" s="384"/>
      <c r="I776" s="384"/>
      <c r="J776" s="384"/>
      <c r="K776" s="384"/>
      <c r="L776" s="384"/>
      <c r="M776" s="384"/>
      <c r="N776" s="384"/>
      <c r="O776" s="384"/>
      <c r="P776" s="384"/>
      <c r="Q776" s="384"/>
      <c r="R776" s="384"/>
      <c r="S776" s="384"/>
      <c r="T776" s="384"/>
      <c r="U776" s="384"/>
      <c r="V776" s="384"/>
      <c r="W776" s="384"/>
      <c r="X776" s="384"/>
      <c r="Y776" s="384"/>
      <c r="Z776" s="384"/>
    </row>
    <row r="777" ht="22.5" customHeight="1">
      <c r="A777" s="389"/>
      <c r="B777" s="394"/>
      <c r="C777" s="394"/>
      <c r="D777" s="394"/>
      <c r="E777" s="394"/>
      <c r="F777" s="392">
        <f t="shared" si="1"/>
        <v>0</v>
      </c>
      <c r="G777" s="384"/>
      <c r="H777" s="384"/>
      <c r="I777" s="384"/>
      <c r="J777" s="384"/>
      <c r="K777" s="384"/>
      <c r="L777" s="384"/>
      <c r="M777" s="384"/>
      <c r="N777" s="384"/>
      <c r="O777" s="384"/>
      <c r="P777" s="384"/>
      <c r="Q777" s="384"/>
      <c r="R777" s="384"/>
      <c r="S777" s="384"/>
      <c r="T777" s="384"/>
      <c r="U777" s="384"/>
      <c r="V777" s="384"/>
      <c r="W777" s="384"/>
      <c r="X777" s="384"/>
      <c r="Y777" s="384"/>
      <c r="Z777" s="384"/>
    </row>
    <row r="778" ht="22.5" customHeight="1">
      <c r="A778" s="385"/>
      <c r="B778" s="393"/>
      <c r="C778" s="393"/>
      <c r="D778" s="393"/>
      <c r="E778" s="393"/>
      <c r="F778" s="388">
        <f t="shared" si="1"/>
        <v>0</v>
      </c>
      <c r="G778" s="384"/>
      <c r="H778" s="384"/>
      <c r="I778" s="384"/>
      <c r="J778" s="384"/>
      <c r="K778" s="384"/>
      <c r="L778" s="384"/>
      <c r="M778" s="384"/>
      <c r="N778" s="384"/>
      <c r="O778" s="384"/>
      <c r="P778" s="384"/>
      <c r="Q778" s="384"/>
      <c r="R778" s="384"/>
      <c r="S778" s="384"/>
      <c r="T778" s="384"/>
      <c r="U778" s="384"/>
      <c r="V778" s="384"/>
      <c r="W778" s="384"/>
      <c r="X778" s="384"/>
      <c r="Y778" s="384"/>
      <c r="Z778" s="384"/>
    </row>
    <row r="779" ht="22.5" customHeight="1">
      <c r="A779" s="389"/>
      <c r="B779" s="394"/>
      <c r="C779" s="394"/>
      <c r="D779" s="394"/>
      <c r="E779" s="394"/>
      <c r="F779" s="392">
        <f t="shared" si="1"/>
        <v>0</v>
      </c>
      <c r="G779" s="384"/>
      <c r="H779" s="384"/>
      <c r="I779" s="384"/>
      <c r="J779" s="384"/>
      <c r="K779" s="384"/>
      <c r="L779" s="384"/>
      <c r="M779" s="384"/>
      <c r="N779" s="384"/>
      <c r="O779" s="384"/>
      <c r="P779" s="384"/>
      <c r="Q779" s="384"/>
      <c r="R779" s="384"/>
      <c r="S779" s="384"/>
      <c r="T779" s="384"/>
      <c r="U779" s="384"/>
      <c r="V779" s="384"/>
      <c r="W779" s="384"/>
      <c r="X779" s="384"/>
      <c r="Y779" s="384"/>
      <c r="Z779" s="384"/>
    </row>
    <row r="780" ht="22.5" customHeight="1">
      <c r="A780" s="385"/>
      <c r="B780" s="393"/>
      <c r="C780" s="393"/>
      <c r="D780" s="393"/>
      <c r="E780" s="393"/>
      <c r="F780" s="388">
        <f t="shared" si="1"/>
        <v>0</v>
      </c>
      <c r="G780" s="384"/>
      <c r="H780" s="384"/>
      <c r="I780" s="384"/>
      <c r="J780" s="384"/>
      <c r="K780" s="384"/>
      <c r="L780" s="384"/>
      <c r="M780" s="384"/>
      <c r="N780" s="384"/>
      <c r="O780" s="384"/>
      <c r="P780" s="384"/>
      <c r="Q780" s="384"/>
      <c r="R780" s="384"/>
      <c r="S780" s="384"/>
      <c r="T780" s="384"/>
      <c r="U780" s="384"/>
      <c r="V780" s="384"/>
      <c r="W780" s="384"/>
      <c r="X780" s="384"/>
      <c r="Y780" s="384"/>
      <c r="Z780" s="384"/>
    </row>
    <row r="781" ht="22.5" customHeight="1">
      <c r="A781" s="389"/>
      <c r="B781" s="394"/>
      <c r="C781" s="394"/>
      <c r="D781" s="394"/>
      <c r="E781" s="394"/>
      <c r="F781" s="392">
        <f t="shared" si="1"/>
        <v>0</v>
      </c>
      <c r="G781" s="384"/>
      <c r="H781" s="384"/>
      <c r="I781" s="384"/>
      <c r="J781" s="384"/>
      <c r="K781" s="384"/>
      <c r="L781" s="384"/>
      <c r="M781" s="384"/>
      <c r="N781" s="384"/>
      <c r="O781" s="384"/>
      <c r="P781" s="384"/>
      <c r="Q781" s="384"/>
      <c r="R781" s="384"/>
      <c r="S781" s="384"/>
      <c r="T781" s="384"/>
      <c r="U781" s="384"/>
      <c r="V781" s="384"/>
      <c r="W781" s="384"/>
      <c r="X781" s="384"/>
      <c r="Y781" s="384"/>
      <c r="Z781" s="384"/>
    </row>
    <row r="782" ht="22.5" customHeight="1">
      <c r="A782" s="385"/>
      <c r="B782" s="393"/>
      <c r="C782" s="393"/>
      <c r="D782" s="393"/>
      <c r="E782" s="393"/>
      <c r="F782" s="388">
        <f t="shared" si="1"/>
        <v>0</v>
      </c>
      <c r="G782" s="384"/>
      <c r="H782" s="384"/>
      <c r="I782" s="384"/>
      <c r="J782" s="384"/>
      <c r="K782" s="384"/>
      <c r="L782" s="384"/>
      <c r="M782" s="384"/>
      <c r="N782" s="384"/>
      <c r="O782" s="384"/>
      <c r="P782" s="384"/>
      <c r="Q782" s="384"/>
      <c r="R782" s="384"/>
      <c r="S782" s="384"/>
      <c r="T782" s="384"/>
      <c r="U782" s="384"/>
      <c r="V782" s="384"/>
      <c r="W782" s="384"/>
      <c r="X782" s="384"/>
      <c r="Y782" s="384"/>
      <c r="Z782" s="384"/>
    </row>
    <row r="783" ht="22.5" customHeight="1">
      <c r="A783" s="389"/>
      <c r="B783" s="394"/>
      <c r="C783" s="394"/>
      <c r="D783" s="394"/>
      <c r="E783" s="394"/>
      <c r="F783" s="392">
        <f t="shared" si="1"/>
        <v>0</v>
      </c>
      <c r="G783" s="384"/>
      <c r="H783" s="384"/>
      <c r="I783" s="384"/>
      <c r="J783" s="384"/>
      <c r="K783" s="384"/>
      <c r="L783" s="384"/>
      <c r="M783" s="384"/>
      <c r="N783" s="384"/>
      <c r="O783" s="384"/>
      <c r="P783" s="384"/>
      <c r="Q783" s="384"/>
      <c r="R783" s="384"/>
      <c r="S783" s="384"/>
      <c r="T783" s="384"/>
      <c r="U783" s="384"/>
      <c r="V783" s="384"/>
      <c r="W783" s="384"/>
      <c r="X783" s="384"/>
      <c r="Y783" s="384"/>
      <c r="Z783" s="384"/>
    </row>
    <row r="784" ht="22.5" customHeight="1">
      <c r="A784" s="385"/>
      <c r="B784" s="393"/>
      <c r="C784" s="393"/>
      <c r="D784" s="393"/>
      <c r="E784" s="393"/>
      <c r="F784" s="388">
        <f t="shared" si="1"/>
        <v>0</v>
      </c>
      <c r="G784" s="384"/>
      <c r="H784" s="384"/>
      <c r="I784" s="384"/>
      <c r="J784" s="384"/>
      <c r="K784" s="384"/>
      <c r="L784" s="384"/>
      <c r="M784" s="384"/>
      <c r="N784" s="384"/>
      <c r="O784" s="384"/>
      <c r="P784" s="384"/>
      <c r="Q784" s="384"/>
      <c r="R784" s="384"/>
      <c r="S784" s="384"/>
      <c r="T784" s="384"/>
      <c r="U784" s="384"/>
      <c r="V784" s="384"/>
      <c r="W784" s="384"/>
      <c r="X784" s="384"/>
      <c r="Y784" s="384"/>
      <c r="Z784" s="384"/>
    </row>
    <row r="785" ht="22.5" customHeight="1">
      <c r="A785" s="389"/>
      <c r="B785" s="394"/>
      <c r="C785" s="394"/>
      <c r="D785" s="394"/>
      <c r="E785" s="394"/>
      <c r="F785" s="392">
        <f t="shared" si="1"/>
        <v>0</v>
      </c>
      <c r="G785" s="384"/>
      <c r="H785" s="384"/>
      <c r="I785" s="384"/>
      <c r="J785" s="384"/>
      <c r="K785" s="384"/>
      <c r="L785" s="384"/>
      <c r="M785" s="384"/>
      <c r="N785" s="384"/>
      <c r="O785" s="384"/>
      <c r="P785" s="384"/>
      <c r="Q785" s="384"/>
      <c r="R785" s="384"/>
      <c r="S785" s="384"/>
      <c r="T785" s="384"/>
      <c r="U785" s="384"/>
      <c r="V785" s="384"/>
      <c r="W785" s="384"/>
      <c r="X785" s="384"/>
      <c r="Y785" s="384"/>
      <c r="Z785" s="384"/>
    </row>
    <row r="786" ht="22.5" customHeight="1">
      <c r="A786" s="385"/>
      <c r="B786" s="393"/>
      <c r="C786" s="393"/>
      <c r="D786" s="393"/>
      <c r="E786" s="393"/>
      <c r="F786" s="388">
        <f t="shared" si="1"/>
        <v>0</v>
      </c>
      <c r="G786" s="384"/>
      <c r="H786" s="384"/>
      <c r="I786" s="384"/>
      <c r="J786" s="384"/>
      <c r="K786" s="384"/>
      <c r="L786" s="384"/>
      <c r="M786" s="384"/>
      <c r="N786" s="384"/>
      <c r="O786" s="384"/>
      <c r="P786" s="384"/>
      <c r="Q786" s="384"/>
      <c r="R786" s="384"/>
      <c r="S786" s="384"/>
      <c r="T786" s="384"/>
      <c r="U786" s="384"/>
      <c r="V786" s="384"/>
      <c r="W786" s="384"/>
      <c r="X786" s="384"/>
      <c r="Y786" s="384"/>
      <c r="Z786" s="384"/>
    </row>
    <row r="787" ht="22.5" customHeight="1">
      <c r="A787" s="389"/>
      <c r="B787" s="394"/>
      <c r="C787" s="394"/>
      <c r="D787" s="394"/>
      <c r="E787" s="394"/>
      <c r="F787" s="392">
        <f t="shared" si="1"/>
        <v>0</v>
      </c>
      <c r="G787" s="384"/>
      <c r="H787" s="384"/>
      <c r="I787" s="384"/>
      <c r="J787" s="384"/>
      <c r="K787" s="384"/>
      <c r="L787" s="384"/>
      <c r="M787" s="384"/>
      <c r="N787" s="384"/>
      <c r="O787" s="384"/>
      <c r="P787" s="384"/>
      <c r="Q787" s="384"/>
      <c r="R787" s="384"/>
      <c r="S787" s="384"/>
      <c r="T787" s="384"/>
      <c r="U787" s="384"/>
      <c r="V787" s="384"/>
      <c r="W787" s="384"/>
      <c r="X787" s="384"/>
      <c r="Y787" s="384"/>
      <c r="Z787" s="384"/>
    </row>
    <row r="788" ht="22.5" customHeight="1">
      <c r="A788" s="385"/>
      <c r="B788" s="393"/>
      <c r="C788" s="393"/>
      <c r="D788" s="393"/>
      <c r="E788" s="393"/>
      <c r="F788" s="388">
        <f t="shared" si="1"/>
        <v>0</v>
      </c>
      <c r="G788" s="384"/>
      <c r="H788" s="384"/>
      <c r="I788" s="384"/>
      <c r="J788" s="384"/>
      <c r="K788" s="384"/>
      <c r="L788" s="384"/>
      <c r="M788" s="384"/>
      <c r="N788" s="384"/>
      <c r="O788" s="384"/>
      <c r="P788" s="384"/>
      <c r="Q788" s="384"/>
      <c r="R788" s="384"/>
      <c r="S788" s="384"/>
      <c r="T788" s="384"/>
      <c r="U788" s="384"/>
      <c r="V788" s="384"/>
      <c r="W788" s="384"/>
      <c r="X788" s="384"/>
      <c r="Y788" s="384"/>
      <c r="Z788" s="384"/>
    </row>
    <row r="789" ht="22.5" customHeight="1">
      <c r="A789" s="389"/>
      <c r="B789" s="394"/>
      <c r="C789" s="394"/>
      <c r="D789" s="394"/>
      <c r="E789" s="394"/>
      <c r="F789" s="392">
        <f t="shared" si="1"/>
        <v>0</v>
      </c>
      <c r="G789" s="384"/>
      <c r="H789" s="384"/>
      <c r="I789" s="384"/>
      <c r="J789" s="384"/>
      <c r="K789" s="384"/>
      <c r="L789" s="384"/>
      <c r="M789" s="384"/>
      <c r="N789" s="384"/>
      <c r="O789" s="384"/>
      <c r="P789" s="384"/>
      <c r="Q789" s="384"/>
      <c r="R789" s="384"/>
      <c r="S789" s="384"/>
      <c r="T789" s="384"/>
      <c r="U789" s="384"/>
      <c r="V789" s="384"/>
      <c r="W789" s="384"/>
      <c r="X789" s="384"/>
      <c r="Y789" s="384"/>
      <c r="Z789" s="384"/>
    </row>
    <row r="790" ht="22.5" customHeight="1">
      <c r="A790" s="385"/>
      <c r="B790" s="393"/>
      <c r="C790" s="393"/>
      <c r="D790" s="393"/>
      <c r="E790" s="393"/>
      <c r="F790" s="388">
        <f t="shared" si="1"/>
        <v>0</v>
      </c>
      <c r="G790" s="384"/>
      <c r="H790" s="384"/>
      <c r="I790" s="384"/>
      <c r="J790" s="384"/>
      <c r="K790" s="384"/>
      <c r="L790" s="384"/>
      <c r="M790" s="384"/>
      <c r="N790" s="384"/>
      <c r="O790" s="384"/>
      <c r="P790" s="384"/>
      <c r="Q790" s="384"/>
      <c r="R790" s="384"/>
      <c r="S790" s="384"/>
      <c r="T790" s="384"/>
      <c r="U790" s="384"/>
      <c r="V790" s="384"/>
      <c r="W790" s="384"/>
      <c r="X790" s="384"/>
      <c r="Y790" s="384"/>
      <c r="Z790" s="384"/>
    </row>
    <row r="791" ht="22.5" customHeight="1">
      <c r="A791" s="389"/>
      <c r="B791" s="394"/>
      <c r="C791" s="394"/>
      <c r="D791" s="394"/>
      <c r="E791" s="394"/>
      <c r="F791" s="392">
        <f t="shared" si="1"/>
        <v>0</v>
      </c>
      <c r="G791" s="384"/>
      <c r="H791" s="384"/>
      <c r="I791" s="384"/>
      <c r="J791" s="384"/>
      <c r="K791" s="384"/>
      <c r="L791" s="384"/>
      <c r="M791" s="384"/>
      <c r="N791" s="384"/>
      <c r="O791" s="384"/>
      <c r="P791" s="384"/>
      <c r="Q791" s="384"/>
      <c r="R791" s="384"/>
      <c r="S791" s="384"/>
      <c r="T791" s="384"/>
      <c r="U791" s="384"/>
      <c r="V791" s="384"/>
      <c r="W791" s="384"/>
      <c r="X791" s="384"/>
      <c r="Y791" s="384"/>
      <c r="Z791" s="384"/>
    </row>
    <row r="792" ht="22.5" customHeight="1">
      <c r="A792" s="385"/>
      <c r="B792" s="393"/>
      <c r="C792" s="393"/>
      <c r="D792" s="393"/>
      <c r="E792" s="393"/>
      <c r="F792" s="388">
        <f t="shared" si="1"/>
        <v>0</v>
      </c>
      <c r="G792" s="384"/>
      <c r="H792" s="384"/>
      <c r="I792" s="384"/>
      <c r="J792" s="384"/>
      <c r="K792" s="384"/>
      <c r="L792" s="384"/>
      <c r="M792" s="384"/>
      <c r="N792" s="384"/>
      <c r="O792" s="384"/>
      <c r="P792" s="384"/>
      <c r="Q792" s="384"/>
      <c r="R792" s="384"/>
      <c r="S792" s="384"/>
      <c r="T792" s="384"/>
      <c r="U792" s="384"/>
      <c r="V792" s="384"/>
      <c r="W792" s="384"/>
      <c r="X792" s="384"/>
      <c r="Y792" s="384"/>
      <c r="Z792" s="384"/>
    </row>
    <row r="793" ht="22.5" customHeight="1">
      <c r="A793" s="389"/>
      <c r="B793" s="394"/>
      <c r="C793" s="394"/>
      <c r="D793" s="394"/>
      <c r="E793" s="394"/>
      <c r="F793" s="392">
        <f t="shared" si="1"/>
        <v>0</v>
      </c>
      <c r="G793" s="384"/>
      <c r="H793" s="384"/>
      <c r="I793" s="384"/>
      <c r="J793" s="384"/>
      <c r="K793" s="384"/>
      <c r="L793" s="384"/>
      <c r="M793" s="384"/>
      <c r="N793" s="384"/>
      <c r="O793" s="384"/>
      <c r="P793" s="384"/>
      <c r="Q793" s="384"/>
      <c r="R793" s="384"/>
      <c r="S793" s="384"/>
      <c r="T793" s="384"/>
      <c r="U793" s="384"/>
      <c r="V793" s="384"/>
      <c r="W793" s="384"/>
      <c r="X793" s="384"/>
      <c r="Y793" s="384"/>
      <c r="Z793" s="384"/>
    </row>
    <row r="794" ht="22.5" customHeight="1">
      <c r="A794" s="385"/>
      <c r="B794" s="393"/>
      <c r="C794" s="393"/>
      <c r="D794" s="393"/>
      <c r="E794" s="393"/>
      <c r="F794" s="388">
        <f t="shared" si="1"/>
        <v>0</v>
      </c>
      <c r="G794" s="384"/>
      <c r="H794" s="384"/>
      <c r="I794" s="384"/>
      <c r="J794" s="384"/>
      <c r="K794" s="384"/>
      <c r="L794" s="384"/>
      <c r="M794" s="384"/>
      <c r="N794" s="384"/>
      <c r="O794" s="384"/>
      <c r="P794" s="384"/>
      <c r="Q794" s="384"/>
      <c r="R794" s="384"/>
      <c r="S794" s="384"/>
      <c r="T794" s="384"/>
      <c r="U794" s="384"/>
      <c r="V794" s="384"/>
      <c r="W794" s="384"/>
      <c r="X794" s="384"/>
      <c r="Y794" s="384"/>
      <c r="Z794" s="384"/>
    </row>
    <row r="795" ht="22.5" customHeight="1">
      <c r="A795" s="389"/>
      <c r="B795" s="394"/>
      <c r="C795" s="394"/>
      <c r="D795" s="394"/>
      <c r="E795" s="394"/>
      <c r="F795" s="392">
        <f t="shared" si="1"/>
        <v>0</v>
      </c>
      <c r="G795" s="384"/>
      <c r="H795" s="384"/>
      <c r="I795" s="384"/>
      <c r="J795" s="384"/>
      <c r="K795" s="384"/>
      <c r="L795" s="384"/>
      <c r="M795" s="384"/>
      <c r="N795" s="384"/>
      <c r="O795" s="384"/>
      <c r="P795" s="384"/>
      <c r="Q795" s="384"/>
      <c r="R795" s="384"/>
      <c r="S795" s="384"/>
      <c r="T795" s="384"/>
      <c r="U795" s="384"/>
      <c r="V795" s="384"/>
      <c r="W795" s="384"/>
      <c r="X795" s="384"/>
      <c r="Y795" s="384"/>
      <c r="Z795" s="384"/>
    </row>
    <row r="796" ht="22.5" customHeight="1">
      <c r="A796" s="385"/>
      <c r="B796" s="393"/>
      <c r="C796" s="393"/>
      <c r="D796" s="393"/>
      <c r="E796" s="393"/>
      <c r="F796" s="388">
        <f t="shared" si="1"/>
        <v>0</v>
      </c>
      <c r="G796" s="384"/>
      <c r="H796" s="384"/>
      <c r="I796" s="384"/>
      <c r="J796" s="384"/>
      <c r="K796" s="384"/>
      <c r="L796" s="384"/>
      <c r="M796" s="384"/>
      <c r="N796" s="384"/>
      <c r="O796" s="384"/>
      <c r="P796" s="384"/>
      <c r="Q796" s="384"/>
      <c r="R796" s="384"/>
      <c r="S796" s="384"/>
      <c r="T796" s="384"/>
      <c r="U796" s="384"/>
      <c r="V796" s="384"/>
      <c r="W796" s="384"/>
      <c r="X796" s="384"/>
      <c r="Y796" s="384"/>
      <c r="Z796" s="384"/>
    </row>
    <row r="797" ht="22.5" customHeight="1">
      <c r="A797" s="389"/>
      <c r="B797" s="394"/>
      <c r="C797" s="394"/>
      <c r="D797" s="394"/>
      <c r="E797" s="394"/>
      <c r="F797" s="392">
        <f t="shared" si="1"/>
        <v>0</v>
      </c>
      <c r="G797" s="384"/>
      <c r="H797" s="384"/>
      <c r="I797" s="384"/>
      <c r="J797" s="384"/>
      <c r="K797" s="384"/>
      <c r="L797" s="384"/>
      <c r="M797" s="384"/>
      <c r="N797" s="384"/>
      <c r="O797" s="384"/>
      <c r="P797" s="384"/>
      <c r="Q797" s="384"/>
      <c r="R797" s="384"/>
      <c r="S797" s="384"/>
      <c r="T797" s="384"/>
      <c r="U797" s="384"/>
      <c r="V797" s="384"/>
      <c r="W797" s="384"/>
      <c r="X797" s="384"/>
      <c r="Y797" s="384"/>
      <c r="Z797" s="384"/>
    </row>
    <row r="798" ht="22.5" customHeight="1">
      <c r="A798" s="385"/>
      <c r="B798" s="393"/>
      <c r="C798" s="393"/>
      <c r="D798" s="393"/>
      <c r="E798" s="393"/>
      <c r="F798" s="388">
        <f t="shared" si="1"/>
        <v>0</v>
      </c>
      <c r="G798" s="384"/>
      <c r="H798" s="384"/>
      <c r="I798" s="384"/>
      <c r="J798" s="384"/>
      <c r="K798" s="384"/>
      <c r="L798" s="384"/>
      <c r="M798" s="384"/>
      <c r="N798" s="384"/>
      <c r="O798" s="384"/>
      <c r="P798" s="384"/>
      <c r="Q798" s="384"/>
      <c r="R798" s="384"/>
      <c r="S798" s="384"/>
      <c r="T798" s="384"/>
      <c r="U798" s="384"/>
      <c r="V798" s="384"/>
      <c r="W798" s="384"/>
      <c r="X798" s="384"/>
      <c r="Y798" s="384"/>
      <c r="Z798" s="384"/>
    </row>
    <row r="799" ht="22.5" customHeight="1">
      <c r="A799" s="389"/>
      <c r="B799" s="394"/>
      <c r="C799" s="394"/>
      <c r="D799" s="394"/>
      <c r="E799" s="394"/>
      <c r="F799" s="392">
        <f t="shared" si="1"/>
        <v>0</v>
      </c>
      <c r="G799" s="384"/>
      <c r="H799" s="384"/>
      <c r="I799" s="384"/>
      <c r="J799" s="384"/>
      <c r="K799" s="384"/>
      <c r="L799" s="384"/>
      <c r="M799" s="384"/>
      <c r="N799" s="384"/>
      <c r="O799" s="384"/>
      <c r="P799" s="384"/>
      <c r="Q799" s="384"/>
      <c r="R799" s="384"/>
      <c r="S799" s="384"/>
      <c r="T799" s="384"/>
      <c r="U799" s="384"/>
      <c r="V799" s="384"/>
      <c r="W799" s="384"/>
      <c r="X799" s="384"/>
      <c r="Y799" s="384"/>
      <c r="Z799" s="384"/>
    </row>
    <row r="800" ht="22.5" customHeight="1">
      <c r="A800" s="385"/>
      <c r="B800" s="393"/>
      <c r="C800" s="393"/>
      <c r="D800" s="393"/>
      <c r="E800" s="393"/>
      <c r="F800" s="388">
        <f t="shared" si="1"/>
        <v>0</v>
      </c>
      <c r="G800" s="384"/>
      <c r="H800" s="384"/>
      <c r="I800" s="384"/>
      <c r="J800" s="384"/>
      <c r="K800" s="384"/>
      <c r="L800" s="384"/>
      <c r="M800" s="384"/>
      <c r="N800" s="384"/>
      <c r="O800" s="384"/>
      <c r="P800" s="384"/>
      <c r="Q800" s="384"/>
      <c r="R800" s="384"/>
      <c r="S800" s="384"/>
      <c r="T800" s="384"/>
      <c r="U800" s="384"/>
      <c r="V800" s="384"/>
      <c r="W800" s="384"/>
      <c r="X800" s="384"/>
      <c r="Y800" s="384"/>
      <c r="Z800" s="384"/>
    </row>
    <row r="801" ht="22.5" customHeight="1">
      <c r="A801" s="389"/>
      <c r="B801" s="394"/>
      <c r="C801" s="394"/>
      <c r="D801" s="394"/>
      <c r="E801" s="394"/>
      <c r="F801" s="392">
        <f t="shared" si="1"/>
        <v>0</v>
      </c>
      <c r="G801" s="384"/>
      <c r="H801" s="384"/>
      <c r="I801" s="384"/>
      <c r="J801" s="384"/>
      <c r="K801" s="384"/>
      <c r="L801" s="384"/>
      <c r="M801" s="384"/>
      <c r="N801" s="384"/>
      <c r="O801" s="384"/>
      <c r="P801" s="384"/>
      <c r="Q801" s="384"/>
      <c r="R801" s="384"/>
      <c r="S801" s="384"/>
      <c r="T801" s="384"/>
      <c r="U801" s="384"/>
      <c r="V801" s="384"/>
      <c r="W801" s="384"/>
      <c r="X801" s="384"/>
      <c r="Y801" s="384"/>
      <c r="Z801" s="384"/>
    </row>
    <row r="802" ht="22.5" customHeight="1">
      <c r="A802" s="385"/>
      <c r="B802" s="393"/>
      <c r="C802" s="393"/>
      <c r="D802" s="393"/>
      <c r="E802" s="393"/>
      <c r="F802" s="388">
        <f t="shared" si="1"/>
        <v>0</v>
      </c>
      <c r="G802" s="384"/>
      <c r="H802" s="384"/>
      <c r="I802" s="384"/>
      <c r="J802" s="384"/>
      <c r="K802" s="384"/>
      <c r="L802" s="384"/>
      <c r="M802" s="384"/>
      <c r="N802" s="384"/>
      <c r="O802" s="384"/>
      <c r="P802" s="384"/>
      <c r="Q802" s="384"/>
      <c r="R802" s="384"/>
      <c r="S802" s="384"/>
      <c r="T802" s="384"/>
      <c r="U802" s="384"/>
      <c r="V802" s="384"/>
      <c r="W802" s="384"/>
      <c r="X802" s="384"/>
      <c r="Y802" s="384"/>
      <c r="Z802" s="384"/>
    </row>
    <row r="803" ht="22.5" customHeight="1">
      <c r="A803" s="389"/>
      <c r="B803" s="394"/>
      <c r="C803" s="394"/>
      <c r="D803" s="394"/>
      <c r="E803" s="394"/>
      <c r="F803" s="392">
        <f t="shared" si="1"/>
        <v>0</v>
      </c>
      <c r="G803" s="384"/>
      <c r="H803" s="384"/>
      <c r="I803" s="384"/>
      <c r="J803" s="384"/>
      <c r="K803" s="384"/>
      <c r="L803" s="384"/>
      <c r="M803" s="384"/>
      <c r="N803" s="384"/>
      <c r="O803" s="384"/>
      <c r="P803" s="384"/>
      <c r="Q803" s="384"/>
      <c r="R803" s="384"/>
      <c r="S803" s="384"/>
      <c r="T803" s="384"/>
      <c r="U803" s="384"/>
      <c r="V803" s="384"/>
      <c r="W803" s="384"/>
      <c r="X803" s="384"/>
      <c r="Y803" s="384"/>
      <c r="Z803" s="384"/>
    </row>
    <row r="804" ht="22.5" customHeight="1">
      <c r="A804" s="385"/>
      <c r="B804" s="393"/>
      <c r="C804" s="393"/>
      <c r="D804" s="393"/>
      <c r="E804" s="393"/>
      <c r="F804" s="388">
        <f t="shared" si="1"/>
        <v>0</v>
      </c>
      <c r="G804" s="384"/>
      <c r="H804" s="384"/>
      <c r="I804" s="384"/>
      <c r="J804" s="384"/>
      <c r="K804" s="384"/>
      <c r="L804" s="384"/>
      <c r="M804" s="384"/>
      <c r="N804" s="384"/>
      <c r="O804" s="384"/>
      <c r="P804" s="384"/>
      <c r="Q804" s="384"/>
      <c r="R804" s="384"/>
      <c r="S804" s="384"/>
      <c r="T804" s="384"/>
      <c r="U804" s="384"/>
      <c r="V804" s="384"/>
      <c r="W804" s="384"/>
      <c r="X804" s="384"/>
      <c r="Y804" s="384"/>
      <c r="Z804" s="384"/>
    </row>
    <row r="805" ht="22.5" customHeight="1">
      <c r="A805" s="389"/>
      <c r="B805" s="394"/>
      <c r="C805" s="394"/>
      <c r="D805" s="394"/>
      <c r="E805" s="394"/>
      <c r="F805" s="392">
        <f t="shared" si="1"/>
        <v>0</v>
      </c>
      <c r="G805" s="384"/>
      <c r="H805" s="384"/>
      <c r="I805" s="384"/>
      <c r="J805" s="384"/>
      <c r="K805" s="384"/>
      <c r="L805" s="384"/>
      <c r="M805" s="384"/>
      <c r="N805" s="384"/>
      <c r="O805" s="384"/>
      <c r="P805" s="384"/>
      <c r="Q805" s="384"/>
      <c r="R805" s="384"/>
      <c r="S805" s="384"/>
      <c r="T805" s="384"/>
      <c r="U805" s="384"/>
      <c r="V805" s="384"/>
      <c r="W805" s="384"/>
      <c r="X805" s="384"/>
      <c r="Y805" s="384"/>
      <c r="Z805" s="384"/>
    </row>
    <row r="806" ht="22.5" customHeight="1">
      <c r="A806" s="385"/>
      <c r="B806" s="393"/>
      <c r="C806" s="393"/>
      <c r="D806" s="393"/>
      <c r="E806" s="393"/>
      <c r="F806" s="388">
        <f t="shared" si="1"/>
        <v>0</v>
      </c>
      <c r="G806" s="384"/>
      <c r="H806" s="384"/>
      <c r="I806" s="384"/>
      <c r="J806" s="384"/>
      <c r="K806" s="384"/>
      <c r="L806" s="384"/>
      <c r="M806" s="384"/>
      <c r="N806" s="384"/>
      <c r="O806" s="384"/>
      <c r="P806" s="384"/>
      <c r="Q806" s="384"/>
      <c r="R806" s="384"/>
      <c r="S806" s="384"/>
      <c r="T806" s="384"/>
      <c r="U806" s="384"/>
      <c r="V806" s="384"/>
      <c r="W806" s="384"/>
      <c r="X806" s="384"/>
      <c r="Y806" s="384"/>
      <c r="Z806" s="384"/>
    </row>
    <row r="807" ht="22.5" customHeight="1">
      <c r="A807" s="389"/>
      <c r="B807" s="394"/>
      <c r="C807" s="394"/>
      <c r="D807" s="394"/>
      <c r="E807" s="394"/>
      <c r="F807" s="392">
        <f t="shared" si="1"/>
        <v>0</v>
      </c>
      <c r="G807" s="384"/>
      <c r="H807" s="384"/>
      <c r="I807" s="384"/>
      <c r="J807" s="384"/>
      <c r="K807" s="384"/>
      <c r="L807" s="384"/>
      <c r="M807" s="384"/>
      <c r="N807" s="384"/>
      <c r="O807" s="384"/>
      <c r="P807" s="384"/>
      <c r="Q807" s="384"/>
      <c r="R807" s="384"/>
      <c r="S807" s="384"/>
      <c r="T807" s="384"/>
      <c r="U807" s="384"/>
      <c r="V807" s="384"/>
      <c r="W807" s="384"/>
      <c r="X807" s="384"/>
      <c r="Y807" s="384"/>
      <c r="Z807" s="384"/>
    </row>
    <row r="808" ht="22.5" customHeight="1">
      <c r="A808" s="385"/>
      <c r="B808" s="393"/>
      <c r="C808" s="393"/>
      <c r="D808" s="393"/>
      <c r="E808" s="393"/>
      <c r="F808" s="388">
        <f t="shared" si="1"/>
        <v>0</v>
      </c>
      <c r="G808" s="384"/>
      <c r="H808" s="384"/>
      <c r="I808" s="384"/>
      <c r="J808" s="384"/>
      <c r="K808" s="384"/>
      <c r="L808" s="384"/>
      <c r="M808" s="384"/>
      <c r="N808" s="384"/>
      <c r="O808" s="384"/>
      <c r="P808" s="384"/>
      <c r="Q808" s="384"/>
      <c r="R808" s="384"/>
      <c r="S808" s="384"/>
      <c r="T808" s="384"/>
      <c r="U808" s="384"/>
      <c r="V808" s="384"/>
      <c r="W808" s="384"/>
      <c r="X808" s="384"/>
      <c r="Y808" s="384"/>
      <c r="Z808" s="384"/>
    </row>
    <row r="809" ht="22.5" customHeight="1">
      <c r="A809" s="389"/>
      <c r="B809" s="394"/>
      <c r="C809" s="394"/>
      <c r="D809" s="394"/>
      <c r="E809" s="394"/>
      <c r="F809" s="392">
        <f t="shared" si="1"/>
        <v>0</v>
      </c>
      <c r="G809" s="384"/>
      <c r="H809" s="384"/>
      <c r="I809" s="384"/>
      <c r="J809" s="384"/>
      <c r="K809" s="384"/>
      <c r="L809" s="384"/>
      <c r="M809" s="384"/>
      <c r="N809" s="384"/>
      <c r="O809" s="384"/>
      <c r="P809" s="384"/>
      <c r="Q809" s="384"/>
      <c r="R809" s="384"/>
      <c r="S809" s="384"/>
      <c r="T809" s="384"/>
      <c r="U809" s="384"/>
      <c r="V809" s="384"/>
      <c r="W809" s="384"/>
      <c r="X809" s="384"/>
      <c r="Y809" s="384"/>
      <c r="Z809" s="384"/>
    </row>
    <row r="810" ht="22.5" customHeight="1">
      <c r="A810" s="385"/>
      <c r="B810" s="393"/>
      <c r="C810" s="393"/>
      <c r="D810" s="393"/>
      <c r="E810" s="393"/>
      <c r="F810" s="388">
        <f t="shared" si="1"/>
        <v>0</v>
      </c>
      <c r="G810" s="384"/>
      <c r="H810" s="384"/>
      <c r="I810" s="384"/>
      <c r="J810" s="384"/>
      <c r="K810" s="384"/>
      <c r="L810" s="384"/>
      <c r="M810" s="384"/>
      <c r="N810" s="384"/>
      <c r="O810" s="384"/>
      <c r="P810" s="384"/>
      <c r="Q810" s="384"/>
      <c r="R810" s="384"/>
      <c r="S810" s="384"/>
      <c r="T810" s="384"/>
      <c r="U810" s="384"/>
      <c r="V810" s="384"/>
      <c r="W810" s="384"/>
      <c r="X810" s="384"/>
      <c r="Y810" s="384"/>
      <c r="Z810" s="384"/>
    </row>
    <row r="811" ht="22.5" customHeight="1">
      <c r="A811" s="389"/>
      <c r="B811" s="394"/>
      <c r="C811" s="394"/>
      <c r="D811" s="394"/>
      <c r="E811" s="394"/>
      <c r="F811" s="392">
        <f t="shared" si="1"/>
        <v>0</v>
      </c>
      <c r="G811" s="384"/>
      <c r="H811" s="384"/>
      <c r="I811" s="384"/>
      <c r="J811" s="384"/>
      <c r="K811" s="384"/>
      <c r="L811" s="384"/>
      <c r="M811" s="384"/>
      <c r="N811" s="384"/>
      <c r="O811" s="384"/>
      <c r="P811" s="384"/>
      <c r="Q811" s="384"/>
      <c r="R811" s="384"/>
      <c r="S811" s="384"/>
      <c r="T811" s="384"/>
      <c r="U811" s="384"/>
      <c r="V811" s="384"/>
      <c r="W811" s="384"/>
      <c r="X811" s="384"/>
      <c r="Y811" s="384"/>
      <c r="Z811" s="384"/>
    </row>
    <row r="812" ht="22.5" customHeight="1">
      <c r="A812" s="385"/>
      <c r="B812" s="393"/>
      <c r="C812" s="393"/>
      <c r="D812" s="393"/>
      <c r="E812" s="393"/>
      <c r="F812" s="388">
        <f t="shared" si="1"/>
        <v>0</v>
      </c>
      <c r="G812" s="384"/>
      <c r="H812" s="384"/>
      <c r="I812" s="384"/>
      <c r="J812" s="384"/>
      <c r="K812" s="384"/>
      <c r="L812" s="384"/>
      <c r="M812" s="384"/>
      <c r="N812" s="384"/>
      <c r="O812" s="384"/>
      <c r="P812" s="384"/>
      <c r="Q812" s="384"/>
      <c r="R812" s="384"/>
      <c r="S812" s="384"/>
      <c r="T812" s="384"/>
      <c r="U812" s="384"/>
      <c r="V812" s="384"/>
      <c r="W812" s="384"/>
      <c r="X812" s="384"/>
      <c r="Y812" s="384"/>
      <c r="Z812" s="384"/>
    </row>
    <row r="813" ht="22.5" customHeight="1">
      <c r="A813" s="389"/>
      <c r="B813" s="394"/>
      <c r="C813" s="394"/>
      <c r="D813" s="394"/>
      <c r="E813" s="394"/>
      <c r="F813" s="392">
        <f t="shared" si="1"/>
        <v>0</v>
      </c>
      <c r="G813" s="384"/>
      <c r="H813" s="384"/>
      <c r="I813" s="384"/>
      <c r="J813" s="384"/>
      <c r="K813" s="384"/>
      <c r="L813" s="384"/>
      <c r="M813" s="384"/>
      <c r="N813" s="384"/>
      <c r="O813" s="384"/>
      <c r="P813" s="384"/>
      <c r="Q813" s="384"/>
      <c r="R813" s="384"/>
      <c r="S813" s="384"/>
      <c r="T813" s="384"/>
      <c r="U813" s="384"/>
      <c r="V813" s="384"/>
      <c r="W813" s="384"/>
      <c r="X813" s="384"/>
      <c r="Y813" s="384"/>
      <c r="Z813" s="384"/>
    </row>
    <row r="814" ht="22.5" customHeight="1">
      <c r="A814" s="385"/>
      <c r="B814" s="393"/>
      <c r="C814" s="393"/>
      <c r="D814" s="393"/>
      <c r="E814" s="393"/>
      <c r="F814" s="388">
        <f t="shared" si="1"/>
        <v>0</v>
      </c>
      <c r="G814" s="384"/>
      <c r="H814" s="384"/>
      <c r="I814" s="384"/>
      <c r="J814" s="384"/>
      <c r="K814" s="384"/>
      <c r="L814" s="384"/>
      <c r="M814" s="384"/>
      <c r="N814" s="384"/>
      <c r="O814" s="384"/>
      <c r="P814" s="384"/>
      <c r="Q814" s="384"/>
      <c r="R814" s="384"/>
      <c r="S814" s="384"/>
      <c r="T814" s="384"/>
      <c r="U814" s="384"/>
      <c r="V814" s="384"/>
      <c r="W814" s="384"/>
      <c r="X814" s="384"/>
      <c r="Y814" s="384"/>
      <c r="Z814" s="384"/>
    </row>
    <row r="815" ht="22.5" customHeight="1">
      <c r="A815" s="389"/>
      <c r="B815" s="394"/>
      <c r="C815" s="394"/>
      <c r="D815" s="394"/>
      <c r="E815" s="394"/>
      <c r="F815" s="392">
        <f t="shared" si="1"/>
        <v>0</v>
      </c>
      <c r="G815" s="384"/>
      <c r="H815" s="384"/>
      <c r="I815" s="384"/>
      <c r="J815" s="384"/>
      <c r="K815" s="384"/>
      <c r="L815" s="384"/>
      <c r="M815" s="384"/>
      <c r="N815" s="384"/>
      <c r="O815" s="384"/>
      <c r="P815" s="384"/>
      <c r="Q815" s="384"/>
      <c r="R815" s="384"/>
      <c r="S815" s="384"/>
      <c r="T815" s="384"/>
      <c r="U815" s="384"/>
      <c r="V815" s="384"/>
      <c r="W815" s="384"/>
      <c r="X815" s="384"/>
      <c r="Y815" s="384"/>
      <c r="Z815" s="384"/>
    </row>
    <row r="816" ht="22.5" customHeight="1">
      <c r="A816" s="385"/>
      <c r="B816" s="393"/>
      <c r="C816" s="393"/>
      <c r="D816" s="393"/>
      <c r="E816" s="393"/>
      <c r="F816" s="388">
        <f t="shared" si="1"/>
        <v>0</v>
      </c>
      <c r="G816" s="384"/>
      <c r="H816" s="384"/>
      <c r="I816" s="384"/>
      <c r="J816" s="384"/>
      <c r="K816" s="384"/>
      <c r="L816" s="384"/>
      <c r="M816" s="384"/>
      <c r="N816" s="384"/>
      <c r="O816" s="384"/>
      <c r="P816" s="384"/>
      <c r="Q816" s="384"/>
      <c r="R816" s="384"/>
      <c r="S816" s="384"/>
      <c r="T816" s="384"/>
      <c r="U816" s="384"/>
      <c r="V816" s="384"/>
      <c r="W816" s="384"/>
      <c r="X816" s="384"/>
      <c r="Y816" s="384"/>
      <c r="Z816" s="384"/>
    </row>
    <row r="817" ht="22.5" customHeight="1">
      <c r="A817" s="389"/>
      <c r="B817" s="394"/>
      <c r="C817" s="394"/>
      <c r="D817" s="394"/>
      <c r="E817" s="394"/>
      <c r="F817" s="392">
        <f t="shared" si="1"/>
        <v>0</v>
      </c>
      <c r="G817" s="384"/>
      <c r="H817" s="384"/>
      <c r="I817" s="384"/>
      <c r="J817" s="384"/>
      <c r="K817" s="384"/>
      <c r="L817" s="384"/>
      <c r="M817" s="384"/>
      <c r="N817" s="384"/>
      <c r="O817" s="384"/>
      <c r="P817" s="384"/>
      <c r="Q817" s="384"/>
      <c r="R817" s="384"/>
      <c r="S817" s="384"/>
      <c r="T817" s="384"/>
      <c r="U817" s="384"/>
      <c r="V817" s="384"/>
      <c r="W817" s="384"/>
      <c r="X817" s="384"/>
      <c r="Y817" s="384"/>
      <c r="Z817" s="384"/>
    </row>
    <row r="818" ht="22.5" customHeight="1">
      <c r="A818" s="385"/>
      <c r="B818" s="393"/>
      <c r="C818" s="393"/>
      <c r="D818" s="393"/>
      <c r="E818" s="393"/>
      <c r="F818" s="388">
        <f t="shared" si="1"/>
        <v>0</v>
      </c>
      <c r="G818" s="384"/>
      <c r="H818" s="384"/>
      <c r="I818" s="384"/>
      <c r="J818" s="384"/>
      <c r="K818" s="384"/>
      <c r="L818" s="384"/>
      <c r="M818" s="384"/>
      <c r="N818" s="384"/>
      <c r="O818" s="384"/>
      <c r="P818" s="384"/>
      <c r="Q818" s="384"/>
      <c r="R818" s="384"/>
      <c r="S818" s="384"/>
      <c r="T818" s="384"/>
      <c r="U818" s="384"/>
      <c r="V818" s="384"/>
      <c r="W818" s="384"/>
      <c r="X818" s="384"/>
      <c r="Y818" s="384"/>
      <c r="Z818" s="384"/>
    </row>
    <row r="819" ht="22.5" customHeight="1">
      <c r="A819" s="389"/>
      <c r="B819" s="394"/>
      <c r="C819" s="394"/>
      <c r="D819" s="394"/>
      <c r="E819" s="394"/>
      <c r="F819" s="392">
        <f t="shared" si="1"/>
        <v>0</v>
      </c>
      <c r="G819" s="384"/>
      <c r="H819" s="384"/>
      <c r="I819" s="384"/>
      <c r="J819" s="384"/>
      <c r="K819" s="384"/>
      <c r="L819" s="384"/>
      <c r="M819" s="384"/>
      <c r="N819" s="384"/>
      <c r="O819" s="384"/>
      <c r="P819" s="384"/>
      <c r="Q819" s="384"/>
      <c r="R819" s="384"/>
      <c r="S819" s="384"/>
      <c r="T819" s="384"/>
      <c r="U819" s="384"/>
      <c r="V819" s="384"/>
      <c r="W819" s="384"/>
      <c r="X819" s="384"/>
      <c r="Y819" s="384"/>
      <c r="Z819" s="384"/>
    </row>
    <row r="820" ht="22.5" customHeight="1">
      <c r="A820" s="385"/>
      <c r="B820" s="393"/>
      <c r="C820" s="393"/>
      <c r="D820" s="393"/>
      <c r="E820" s="393"/>
      <c r="F820" s="388">
        <f t="shared" si="1"/>
        <v>0</v>
      </c>
      <c r="G820" s="384"/>
      <c r="H820" s="384"/>
      <c r="I820" s="384"/>
      <c r="J820" s="384"/>
      <c r="K820" s="384"/>
      <c r="L820" s="384"/>
      <c r="M820" s="384"/>
      <c r="N820" s="384"/>
      <c r="O820" s="384"/>
      <c r="P820" s="384"/>
      <c r="Q820" s="384"/>
      <c r="R820" s="384"/>
      <c r="S820" s="384"/>
      <c r="T820" s="384"/>
      <c r="U820" s="384"/>
      <c r="V820" s="384"/>
      <c r="W820" s="384"/>
      <c r="X820" s="384"/>
      <c r="Y820" s="384"/>
      <c r="Z820" s="384"/>
    </row>
    <row r="821" ht="22.5" customHeight="1">
      <c r="A821" s="389"/>
      <c r="B821" s="394"/>
      <c r="C821" s="394"/>
      <c r="D821" s="394"/>
      <c r="E821" s="394"/>
      <c r="F821" s="392">
        <f t="shared" si="1"/>
        <v>0</v>
      </c>
      <c r="G821" s="384"/>
      <c r="H821" s="384"/>
      <c r="I821" s="384"/>
      <c r="J821" s="384"/>
      <c r="K821" s="384"/>
      <c r="L821" s="384"/>
      <c r="M821" s="384"/>
      <c r="N821" s="384"/>
      <c r="O821" s="384"/>
      <c r="P821" s="384"/>
      <c r="Q821" s="384"/>
      <c r="R821" s="384"/>
      <c r="S821" s="384"/>
      <c r="T821" s="384"/>
      <c r="U821" s="384"/>
      <c r="V821" s="384"/>
      <c r="W821" s="384"/>
      <c r="X821" s="384"/>
      <c r="Y821" s="384"/>
      <c r="Z821" s="384"/>
    </row>
    <row r="822" ht="22.5" customHeight="1">
      <c r="A822" s="385"/>
      <c r="B822" s="393"/>
      <c r="C822" s="393"/>
      <c r="D822" s="393"/>
      <c r="E822" s="393"/>
      <c r="F822" s="388">
        <f t="shared" si="1"/>
        <v>0</v>
      </c>
      <c r="G822" s="384"/>
      <c r="H822" s="384"/>
      <c r="I822" s="384"/>
      <c r="J822" s="384"/>
      <c r="K822" s="384"/>
      <c r="L822" s="384"/>
      <c r="M822" s="384"/>
      <c r="N822" s="384"/>
      <c r="O822" s="384"/>
      <c r="P822" s="384"/>
      <c r="Q822" s="384"/>
      <c r="R822" s="384"/>
      <c r="S822" s="384"/>
      <c r="T822" s="384"/>
      <c r="U822" s="384"/>
      <c r="V822" s="384"/>
      <c r="W822" s="384"/>
      <c r="X822" s="384"/>
      <c r="Y822" s="384"/>
      <c r="Z822" s="384"/>
    </row>
    <row r="823" ht="22.5" customHeight="1">
      <c r="A823" s="389"/>
      <c r="B823" s="394"/>
      <c r="C823" s="394"/>
      <c r="D823" s="394"/>
      <c r="E823" s="394"/>
      <c r="F823" s="392">
        <f t="shared" si="1"/>
        <v>0</v>
      </c>
      <c r="G823" s="384"/>
      <c r="H823" s="384"/>
      <c r="I823" s="384"/>
      <c r="J823" s="384"/>
      <c r="K823" s="384"/>
      <c r="L823" s="384"/>
      <c r="M823" s="384"/>
      <c r="N823" s="384"/>
      <c r="O823" s="384"/>
      <c r="P823" s="384"/>
      <c r="Q823" s="384"/>
      <c r="R823" s="384"/>
      <c r="S823" s="384"/>
      <c r="T823" s="384"/>
      <c r="U823" s="384"/>
      <c r="V823" s="384"/>
      <c r="W823" s="384"/>
      <c r="X823" s="384"/>
      <c r="Y823" s="384"/>
      <c r="Z823" s="384"/>
    </row>
    <row r="824" ht="22.5" customHeight="1">
      <c r="A824" s="385"/>
      <c r="B824" s="393"/>
      <c r="C824" s="393"/>
      <c r="D824" s="393"/>
      <c r="E824" s="393"/>
      <c r="F824" s="388">
        <f t="shared" si="1"/>
        <v>0</v>
      </c>
      <c r="G824" s="384"/>
      <c r="H824" s="384"/>
      <c r="I824" s="384"/>
      <c r="J824" s="384"/>
      <c r="K824" s="384"/>
      <c r="L824" s="384"/>
      <c r="M824" s="384"/>
      <c r="N824" s="384"/>
      <c r="O824" s="384"/>
      <c r="P824" s="384"/>
      <c r="Q824" s="384"/>
      <c r="R824" s="384"/>
      <c r="S824" s="384"/>
      <c r="T824" s="384"/>
      <c r="U824" s="384"/>
      <c r="V824" s="384"/>
      <c r="W824" s="384"/>
      <c r="X824" s="384"/>
      <c r="Y824" s="384"/>
      <c r="Z824" s="384"/>
    </row>
    <row r="825" ht="22.5" customHeight="1">
      <c r="A825" s="389"/>
      <c r="B825" s="394"/>
      <c r="C825" s="394"/>
      <c r="D825" s="394"/>
      <c r="E825" s="394"/>
      <c r="F825" s="392">
        <f t="shared" si="1"/>
        <v>0</v>
      </c>
      <c r="G825" s="384"/>
      <c r="H825" s="384"/>
      <c r="I825" s="384"/>
      <c r="J825" s="384"/>
      <c r="K825" s="384"/>
      <c r="L825" s="384"/>
      <c r="M825" s="384"/>
      <c r="N825" s="384"/>
      <c r="O825" s="384"/>
      <c r="P825" s="384"/>
      <c r="Q825" s="384"/>
      <c r="R825" s="384"/>
      <c r="S825" s="384"/>
      <c r="T825" s="384"/>
      <c r="U825" s="384"/>
      <c r="V825" s="384"/>
      <c r="W825" s="384"/>
      <c r="X825" s="384"/>
      <c r="Y825" s="384"/>
      <c r="Z825" s="384"/>
    </row>
    <row r="826" ht="22.5" customHeight="1">
      <c r="A826" s="385"/>
      <c r="B826" s="393"/>
      <c r="C826" s="393"/>
      <c r="D826" s="393"/>
      <c r="E826" s="393"/>
      <c r="F826" s="388">
        <f t="shared" si="1"/>
        <v>0</v>
      </c>
      <c r="G826" s="384"/>
      <c r="H826" s="384"/>
      <c r="I826" s="384"/>
      <c r="J826" s="384"/>
      <c r="K826" s="384"/>
      <c r="L826" s="384"/>
      <c r="M826" s="384"/>
      <c r="N826" s="384"/>
      <c r="O826" s="384"/>
      <c r="P826" s="384"/>
      <c r="Q826" s="384"/>
      <c r="R826" s="384"/>
      <c r="S826" s="384"/>
      <c r="T826" s="384"/>
      <c r="U826" s="384"/>
      <c r="V826" s="384"/>
      <c r="W826" s="384"/>
      <c r="X826" s="384"/>
      <c r="Y826" s="384"/>
      <c r="Z826" s="384"/>
    </row>
    <row r="827" ht="22.5" customHeight="1">
      <c r="A827" s="389"/>
      <c r="B827" s="394"/>
      <c r="C827" s="394"/>
      <c r="D827" s="394"/>
      <c r="E827" s="394"/>
      <c r="F827" s="392">
        <f t="shared" si="1"/>
        <v>0</v>
      </c>
      <c r="G827" s="384"/>
      <c r="H827" s="384"/>
      <c r="I827" s="384"/>
      <c r="J827" s="384"/>
      <c r="K827" s="384"/>
      <c r="L827" s="384"/>
      <c r="M827" s="384"/>
      <c r="N827" s="384"/>
      <c r="O827" s="384"/>
      <c r="P827" s="384"/>
      <c r="Q827" s="384"/>
      <c r="R827" s="384"/>
      <c r="S827" s="384"/>
      <c r="T827" s="384"/>
      <c r="U827" s="384"/>
      <c r="V827" s="384"/>
      <c r="W827" s="384"/>
      <c r="X827" s="384"/>
      <c r="Y827" s="384"/>
      <c r="Z827" s="384"/>
    </row>
    <row r="828" ht="22.5" customHeight="1">
      <c r="A828" s="385"/>
      <c r="B828" s="393"/>
      <c r="C828" s="393"/>
      <c r="D828" s="393"/>
      <c r="E828" s="393"/>
      <c r="F828" s="388">
        <f t="shared" si="1"/>
        <v>0</v>
      </c>
      <c r="G828" s="384"/>
      <c r="H828" s="384"/>
      <c r="I828" s="384"/>
      <c r="J828" s="384"/>
      <c r="K828" s="384"/>
      <c r="L828" s="384"/>
      <c r="M828" s="384"/>
      <c r="N828" s="384"/>
      <c r="O828" s="384"/>
      <c r="P828" s="384"/>
      <c r="Q828" s="384"/>
      <c r="R828" s="384"/>
      <c r="S828" s="384"/>
      <c r="T828" s="384"/>
      <c r="U828" s="384"/>
      <c r="V828" s="384"/>
      <c r="W828" s="384"/>
      <c r="X828" s="384"/>
      <c r="Y828" s="384"/>
      <c r="Z828" s="384"/>
    </row>
    <row r="829" ht="22.5" customHeight="1">
      <c r="A829" s="389"/>
      <c r="B829" s="394"/>
      <c r="C829" s="394"/>
      <c r="D829" s="394"/>
      <c r="E829" s="394"/>
      <c r="F829" s="392">
        <f t="shared" si="1"/>
        <v>0</v>
      </c>
      <c r="G829" s="384"/>
      <c r="H829" s="384"/>
      <c r="I829" s="384"/>
      <c r="J829" s="384"/>
      <c r="K829" s="384"/>
      <c r="L829" s="384"/>
      <c r="M829" s="384"/>
      <c r="N829" s="384"/>
      <c r="O829" s="384"/>
      <c r="P829" s="384"/>
      <c r="Q829" s="384"/>
      <c r="R829" s="384"/>
      <c r="S829" s="384"/>
      <c r="T829" s="384"/>
      <c r="U829" s="384"/>
      <c r="V829" s="384"/>
      <c r="W829" s="384"/>
      <c r="X829" s="384"/>
      <c r="Y829" s="384"/>
      <c r="Z829" s="384"/>
    </row>
    <row r="830" ht="22.5" customHeight="1">
      <c r="A830" s="385"/>
      <c r="B830" s="393"/>
      <c r="C830" s="393"/>
      <c r="D830" s="393"/>
      <c r="E830" s="393"/>
      <c r="F830" s="388">
        <f t="shared" si="1"/>
        <v>0</v>
      </c>
      <c r="G830" s="384"/>
      <c r="H830" s="384"/>
      <c r="I830" s="384"/>
      <c r="J830" s="384"/>
      <c r="K830" s="384"/>
      <c r="L830" s="384"/>
      <c r="M830" s="384"/>
      <c r="N830" s="384"/>
      <c r="O830" s="384"/>
      <c r="P830" s="384"/>
      <c r="Q830" s="384"/>
      <c r="R830" s="384"/>
      <c r="S830" s="384"/>
      <c r="T830" s="384"/>
      <c r="U830" s="384"/>
      <c r="V830" s="384"/>
      <c r="W830" s="384"/>
      <c r="X830" s="384"/>
      <c r="Y830" s="384"/>
      <c r="Z830" s="384"/>
    </row>
    <row r="831" ht="22.5" customHeight="1">
      <c r="A831" s="389"/>
      <c r="B831" s="394"/>
      <c r="C831" s="394"/>
      <c r="D831" s="394"/>
      <c r="E831" s="394"/>
      <c r="F831" s="392">
        <f t="shared" si="1"/>
        <v>0</v>
      </c>
      <c r="G831" s="384"/>
      <c r="H831" s="384"/>
      <c r="I831" s="384"/>
      <c r="J831" s="384"/>
      <c r="K831" s="384"/>
      <c r="L831" s="384"/>
      <c r="M831" s="384"/>
      <c r="N831" s="384"/>
      <c r="O831" s="384"/>
      <c r="P831" s="384"/>
      <c r="Q831" s="384"/>
      <c r="R831" s="384"/>
      <c r="S831" s="384"/>
      <c r="T831" s="384"/>
      <c r="U831" s="384"/>
      <c r="V831" s="384"/>
      <c r="W831" s="384"/>
      <c r="X831" s="384"/>
      <c r="Y831" s="384"/>
      <c r="Z831" s="384"/>
    </row>
    <row r="832" ht="22.5" customHeight="1">
      <c r="A832" s="385"/>
      <c r="B832" s="393"/>
      <c r="C832" s="393"/>
      <c r="D832" s="393"/>
      <c r="E832" s="393"/>
      <c r="F832" s="388">
        <f t="shared" si="1"/>
        <v>0</v>
      </c>
      <c r="G832" s="384"/>
      <c r="H832" s="384"/>
      <c r="I832" s="384"/>
      <c r="J832" s="384"/>
      <c r="K832" s="384"/>
      <c r="L832" s="384"/>
      <c r="M832" s="384"/>
      <c r="N832" s="384"/>
      <c r="O832" s="384"/>
      <c r="P832" s="384"/>
      <c r="Q832" s="384"/>
      <c r="R832" s="384"/>
      <c r="S832" s="384"/>
      <c r="T832" s="384"/>
      <c r="U832" s="384"/>
      <c r="V832" s="384"/>
      <c r="W832" s="384"/>
      <c r="X832" s="384"/>
      <c r="Y832" s="384"/>
      <c r="Z832" s="384"/>
    </row>
    <row r="833" ht="22.5" customHeight="1">
      <c r="A833" s="389"/>
      <c r="B833" s="394"/>
      <c r="C833" s="394"/>
      <c r="D833" s="394"/>
      <c r="E833" s="394"/>
      <c r="F833" s="392">
        <f t="shared" si="1"/>
        <v>0</v>
      </c>
      <c r="G833" s="384"/>
      <c r="H833" s="384"/>
      <c r="I833" s="384"/>
      <c r="J833" s="384"/>
      <c r="K833" s="384"/>
      <c r="L833" s="384"/>
      <c r="M833" s="384"/>
      <c r="N833" s="384"/>
      <c r="O833" s="384"/>
      <c r="P833" s="384"/>
      <c r="Q833" s="384"/>
      <c r="R833" s="384"/>
      <c r="S833" s="384"/>
      <c r="T833" s="384"/>
      <c r="U833" s="384"/>
      <c r="V833" s="384"/>
      <c r="W833" s="384"/>
      <c r="X833" s="384"/>
      <c r="Y833" s="384"/>
      <c r="Z833" s="384"/>
    </row>
    <row r="834" ht="22.5" customHeight="1">
      <c r="A834" s="385"/>
      <c r="B834" s="393"/>
      <c r="C834" s="393"/>
      <c r="D834" s="393"/>
      <c r="E834" s="393"/>
      <c r="F834" s="388">
        <f t="shared" si="1"/>
        <v>0</v>
      </c>
      <c r="G834" s="384"/>
      <c r="H834" s="384"/>
      <c r="I834" s="384"/>
      <c r="J834" s="384"/>
      <c r="K834" s="384"/>
      <c r="L834" s="384"/>
      <c r="M834" s="384"/>
      <c r="N834" s="384"/>
      <c r="O834" s="384"/>
      <c r="P834" s="384"/>
      <c r="Q834" s="384"/>
      <c r="R834" s="384"/>
      <c r="S834" s="384"/>
      <c r="T834" s="384"/>
      <c r="U834" s="384"/>
      <c r="V834" s="384"/>
      <c r="W834" s="384"/>
      <c r="X834" s="384"/>
      <c r="Y834" s="384"/>
      <c r="Z834" s="384"/>
    </row>
    <row r="835" ht="22.5" customHeight="1">
      <c r="A835" s="389"/>
      <c r="B835" s="394"/>
      <c r="C835" s="394"/>
      <c r="D835" s="394"/>
      <c r="E835" s="394"/>
      <c r="F835" s="392">
        <f t="shared" si="1"/>
        <v>0</v>
      </c>
      <c r="G835" s="384"/>
      <c r="H835" s="384"/>
      <c r="I835" s="384"/>
      <c r="J835" s="384"/>
      <c r="K835" s="384"/>
      <c r="L835" s="384"/>
      <c r="M835" s="384"/>
      <c r="N835" s="384"/>
      <c r="O835" s="384"/>
      <c r="P835" s="384"/>
      <c r="Q835" s="384"/>
      <c r="R835" s="384"/>
      <c r="S835" s="384"/>
      <c r="T835" s="384"/>
      <c r="U835" s="384"/>
      <c r="V835" s="384"/>
      <c r="W835" s="384"/>
      <c r="X835" s="384"/>
      <c r="Y835" s="384"/>
      <c r="Z835" s="384"/>
    </row>
    <row r="836" ht="22.5" customHeight="1">
      <c r="A836" s="385"/>
      <c r="B836" s="393"/>
      <c r="C836" s="393"/>
      <c r="D836" s="393"/>
      <c r="E836" s="393"/>
      <c r="F836" s="388">
        <f t="shared" si="1"/>
        <v>0</v>
      </c>
      <c r="G836" s="384"/>
      <c r="H836" s="384"/>
      <c r="I836" s="384"/>
      <c r="J836" s="384"/>
      <c r="K836" s="384"/>
      <c r="L836" s="384"/>
      <c r="M836" s="384"/>
      <c r="N836" s="384"/>
      <c r="O836" s="384"/>
      <c r="P836" s="384"/>
      <c r="Q836" s="384"/>
      <c r="R836" s="384"/>
      <c r="S836" s="384"/>
      <c r="T836" s="384"/>
      <c r="U836" s="384"/>
      <c r="V836" s="384"/>
      <c r="W836" s="384"/>
      <c r="X836" s="384"/>
      <c r="Y836" s="384"/>
      <c r="Z836" s="384"/>
    </row>
    <row r="837" ht="22.5" customHeight="1">
      <c r="A837" s="389"/>
      <c r="B837" s="394"/>
      <c r="C837" s="394"/>
      <c r="D837" s="394"/>
      <c r="E837" s="394"/>
      <c r="F837" s="392">
        <f t="shared" si="1"/>
        <v>0</v>
      </c>
      <c r="G837" s="384"/>
      <c r="H837" s="384"/>
      <c r="I837" s="384"/>
      <c r="J837" s="384"/>
      <c r="K837" s="384"/>
      <c r="L837" s="384"/>
      <c r="M837" s="384"/>
      <c r="N837" s="384"/>
      <c r="O837" s="384"/>
      <c r="P837" s="384"/>
      <c r="Q837" s="384"/>
      <c r="R837" s="384"/>
      <c r="S837" s="384"/>
      <c r="T837" s="384"/>
      <c r="U837" s="384"/>
      <c r="V837" s="384"/>
      <c r="W837" s="384"/>
      <c r="X837" s="384"/>
      <c r="Y837" s="384"/>
      <c r="Z837" s="384"/>
    </row>
    <row r="838" ht="22.5" customHeight="1">
      <c r="A838" s="385"/>
      <c r="B838" s="393"/>
      <c r="C838" s="393"/>
      <c r="D838" s="393"/>
      <c r="E838" s="393"/>
      <c r="F838" s="388">
        <f t="shared" si="1"/>
        <v>0</v>
      </c>
      <c r="G838" s="384"/>
      <c r="H838" s="384"/>
      <c r="I838" s="384"/>
      <c r="J838" s="384"/>
      <c r="K838" s="384"/>
      <c r="L838" s="384"/>
      <c r="M838" s="384"/>
      <c r="N838" s="384"/>
      <c r="O838" s="384"/>
      <c r="P838" s="384"/>
      <c r="Q838" s="384"/>
      <c r="R838" s="384"/>
      <c r="S838" s="384"/>
      <c r="T838" s="384"/>
      <c r="U838" s="384"/>
      <c r="V838" s="384"/>
      <c r="W838" s="384"/>
      <c r="X838" s="384"/>
      <c r="Y838" s="384"/>
      <c r="Z838" s="384"/>
    </row>
    <row r="839" ht="22.5" customHeight="1">
      <c r="A839" s="389"/>
      <c r="B839" s="394"/>
      <c r="C839" s="394"/>
      <c r="D839" s="394"/>
      <c r="E839" s="394"/>
      <c r="F839" s="392">
        <f t="shared" si="1"/>
        <v>0</v>
      </c>
      <c r="G839" s="384"/>
      <c r="H839" s="384"/>
      <c r="I839" s="384"/>
      <c r="J839" s="384"/>
      <c r="K839" s="384"/>
      <c r="L839" s="384"/>
      <c r="M839" s="384"/>
      <c r="N839" s="384"/>
      <c r="O839" s="384"/>
      <c r="P839" s="384"/>
      <c r="Q839" s="384"/>
      <c r="R839" s="384"/>
      <c r="S839" s="384"/>
      <c r="T839" s="384"/>
      <c r="U839" s="384"/>
      <c r="V839" s="384"/>
      <c r="W839" s="384"/>
      <c r="X839" s="384"/>
      <c r="Y839" s="384"/>
      <c r="Z839" s="384"/>
    </row>
    <row r="840" ht="22.5" customHeight="1">
      <c r="A840" s="385"/>
      <c r="B840" s="393"/>
      <c r="C840" s="393"/>
      <c r="D840" s="393"/>
      <c r="E840" s="393"/>
      <c r="F840" s="388">
        <f t="shared" si="1"/>
        <v>0</v>
      </c>
      <c r="G840" s="384"/>
      <c r="H840" s="384"/>
      <c r="I840" s="384"/>
      <c r="J840" s="384"/>
      <c r="K840" s="384"/>
      <c r="L840" s="384"/>
      <c r="M840" s="384"/>
      <c r="N840" s="384"/>
      <c r="O840" s="384"/>
      <c r="P840" s="384"/>
      <c r="Q840" s="384"/>
      <c r="R840" s="384"/>
      <c r="S840" s="384"/>
      <c r="T840" s="384"/>
      <c r="U840" s="384"/>
      <c r="V840" s="384"/>
      <c r="W840" s="384"/>
      <c r="X840" s="384"/>
      <c r="Y840" s="384"/>
      <c r="Z840" s="384"/>
    </row>
    <row r="841" ht="22.5" customHeight="1">
      <c r="A841" s="389"/>
      <c r="B841" s="394"/>
      <c r="C841" s="394"/>
      <c r="D841" s="394"/>
      <c r="E841" s="394"/>
      <c r="F841" s="392">
        <f t="shared" si="1"/>
        <v>0</v>
      </c>
      <c r="G841" s="384"/>
      <c r="H841" s="384"/>
      <c r="I841" s="384"/>
      <c r="J841" s="384"/>
      <c r="K841" s="384"/>
      <c r="L841" s="384"/>
      <c r="M841" s="384"/>
      <c r="N841" s="384"/>
      <c r="O841" s="384"/>
      <c r="P841" s="384"/>
      <c r="Q841" s="384"/>
      <c r="R841" s="384"/>
      <c r="S841" s="384"/>
      <c r="T841" s="384"/>
      <c r="U841" s="384"/>
      <c r="V841" s="384"/>
      <c r="W841" s="384"/>
      <c r="X841" s="384"/>
      <c r="Y841" s="384"/>
      <c r="Z841" s="384"/>
    </row>
    <row r="842" ht="22.5" customHeight="1">
      <c r="A842" s="385"/>
      <c r="B842" s="393"/>
      <c r="C842" s="393"/>
      <c r="D842" s="393"/>
      <c r="E842" s="393"/>
      <c r="F842" s="388">
        <f t="shared" si="1"/>
        <v>0</v>
      </c>
      <c r="G842" s="384"/>
      <c r="H842" s="384"/>
      <c r="I842" s="384"/>
      <c r="J842" s="384"/>
      <c r="K842" s="384"/>
      <c r="L842" s="384"/>
      <c r="M842" s="384"/>
      <c r="N842" s="384"/>
      <c r="O842" s="384"/>
      <c r="P842" s="384"/>
      <c r="Q842" s="384"/>
      <c r="R842" s="384"/>
      <c r="S842" s="384"/>
      <c r="T842" s="384"/>
      <c r="U842" s="384"/>
      <c r="V842" s="384"/>
      <c r="W842" s="384"/>
      <c r="X842" s="384"/>
      <c r="Y842" s="384"/>
      <c r="Z842" s="384"/>
    </row>
    <row r="843" ht="22.5" customHeight="1">
      <c r="A843" s="389"/>
      <c r="B843" s="394"/>
      <c r="C843" s="394"/>
      <c r="D843" s="394"/>
      <c r="E843" s="394"/>
      <c r="F843" s="392">
        <f t="shared" si="1"/>
        <v>0</v>
      </c>
      <c r="G843" s="384"/>
      <c r="H843" s="384"/>
      <c r="I843" s="384"/>
      <c r="J843" s="384"/>
      <c r="K843" s="384"/>
      <c r="L843" s="384"/>
      <c r="M843" s="384"/>
      <c r="N843" s="384"/>
      <c r="O843" s="384"/>
      <c r="P843" s="384"/>
      <c r="Q843" s="384"/>
      <c r="R843" s="384"/>
      <c r="S843" s="384"/>
      <c r="T843" s="384"/>
      <c r="U843" s="384"/>
      <c r="V843" s="384"/>
      <c r="W843" s="384"/>
      <c r="X843" s="384"/>
      <c r="Y843" s="384"/>
      <c r="Z843" s="384"/>
    </row>
    <row r="844" ht="22.5" customHeight="1">
      <c r="A844" s="385"/>
      <c r="B844" s="393"/>
      <c r="C844" s="393"/>
      <c r="D844" s="393"/>
      <c r="E844" s="393"/>
      <c r="F844" s="388">
        <f t="shared" si="1"/>
        <v>0</v>
      </c>
      <c r="G844" s="384"/>
      <c r="H844" s="384"/>
      <c r="I844" s="384"/>
      <c r="J844" s="384"/>
      <c r="K844" s="384"/>
      <c r="L844" s="384"/>
      <c r="M844" s="384"/>
      <c r="N844" s="384"/>
      <c r="O844" s="384"/>
      <c r="P844" s="384"/>
      <c r="Q844" s="384"/>
      <c r="R844" s="384"/>
      <c r="S844" s="384"/>
      <c r="T844" s="384"/>
      <c r="U844" s="384"/>
      <c r="V844" s="384"/>
      <c r="W844" s="384"/>
      <c r="X844" s="384"/>
      <c r="Y844" s="384"/>
      <c r="Z844" s="384"/>
    </row>
    <row r="845" ht="22.5" customHeight="1">
      <c r="A845" s="389"/>
      <c r="B845" s="394"/>
      <c r="C845" s="394"/>
      <c r="D845" s="394"/>
      <c r="E845" s="394"/>
      <c r="F845" s="392">
        <f t="shared" si="1"/>
        <v>0</v>
      </c>
      <c r="G845" s="384"/>
      <c r="H845" s="384"/>
      <c r="I845" s="384"/>
      <c r="J845" s="384"/>
      <c r="K845" s="384"/>
      <c r="L845" s="384"/>
      <c r="M845" s="384"/>
      <c r="N845" s="384"/>
      <c r="O845" s="384"/>
      <c r="P845" s="384"/>
      <c r="Q845" s="384"/>
      <c r="R845" s="384"/>
      <c r="S845" s="384"/>
      <c r="T845" s="384"/>
      <c r="U845" s="384"/>
      <c r="V845" s="384"/>
      <c r="W845" s="384"/>
      <c r="X845" s="384"/>
      <c r="Y845" s="384"/>
      <c r="Z845" s="384"/>
    </row>
    <row r="846" ht="22.5" customHeight="1">
      <c r="A846" s="385"/>
      <c r="B846" s="393"/>
      <c r="C846" s="393"/>
      <c r="D846" s="393"/>
      <c r="E846" s="393"/>
      <c r="F846" s="388">
        <f t="shared" si="1"/>
        <v>0</v>
      </c>
      <c r="G846" s="384"/>
      <c r="H846" s="384"/>
      <c r="I846" s="384"/>
      <c r="J846" s="384"/>
      <c r="K846" s="384"/>
      <c r="L846" s="384"/>
      <c r="M846" s="384"/>
      <c r="N846" s="384"/>
      <c r="O846" s="384"/>
      <c r="P846" s="384"/>
      <c r="Q846" s="384"/>
      <c r="R846" s="384"/>
      <c r="S846" s="384"/>
      <c r="T846" s="384"/>
      <c r="U846" s="384"/>
      <c r="V846" s="384"/>
      <c r="W846" s="384"/>
      <c r="X846" s="384"/>
      <c r="Y846" s="384"/>
      <c r="Z846" s="384"/>
    </row>
    <row r="847" ht="22.5" customHeight="1">
      <c r="A847" s="389"/>
      <c r="B847" s="394"/>
      <c r="C847" s="394"/>
      <c r="D847" s="394"/>
      <c r="E847" s="394"/>
      <c r="F847" s="392">
        <f t="shared" si="1"/>
        <v>0</v>
      </c>
      <c r="G847" s="384"/>
      <c r="H847" s="384"/>
      <c r="I847" s="384"/>
      <c r="J847" s="384"/>
      <c r="K847" s="384"/>
      <c r="L847" s="384"/>
      <c r="M847" s="384"/>
      <c r="N847" s="384"/>
      <c r="O847" s="384"/>
      <c r="P847" s="384"/>
      <c r="Q847" s="384"/>
      <c r="R847" s="384"/>
      <c r="S847" s="384"/>
      <c r="T847" s="384"/>
      <c r="U847" s="384"/>
      <c r="V847" s="384"/>
      <c r="W847" s="384"/>
      <c r="X847" s="384"/>
      <c r="Y847" s="384"/>
      <c r="Z847" s="384"/>
    </row>
    <row r="848" ht="22.5" customHeight="1">
      <c r="A848" s="385"/>
      <c r="B848" s="393"/>
      <c r="C848" s="393"/>
      <c r="D848" s="393"/>
      <c r="E848" s="393"/>
      <c r="F848" s="388">
        <f t="shared" si="1"/>
        <v>0</v>
      </c>
      <c r="G848" s="384"/>
      <c r="H848" s="384"/>
      <c r="I848" s="384"/>
      <c r="J848" s="384"/>
      <c r="K848" s="384"/>
      <c r="L848" s="384"/>
      <c r="M848" s="384"/>
      <c r="N848" s="384"/>
      <c r="O848" s="384"/>
      <c r="P848" s="384"/>
      <c r="Q848" s="384"/>
      <c r="R848" s="384"/>
      <c r="S848" s="384"/>
      <c r="T848" s="384"/>
      <c r="U848" s="384"/>
      <c r="V848" s="384"/>
      <c r="W848" s="384"/>
      <c r="X848" s="384"/>
      <c r="Y848" s="384"/>
      <c r="Z848" s="384"/>
    </row>
    <row r="849" ht="22.5" customHeight="1">
      <c r="A849" s="389"/>
      <c r="B849" s="394"/>
      <c r="C849" s="394"/>
      <c r="D849" s="394"/>
      <c r="E849" s="394"/>
      <c r="F849" s="392">
        <f t="shared" si="1"/>
        <v>0</v>
      </c>
      <c r="G849" s="384"/>
      <c r="H849" s="384"/>
      <c r="I849" s="384"/>
      <c r="J849" s="384"/>
      <c r="K849" s="384"/>
      <c r="L849" s="384"/>
      <c r="M849" s="384"/>
      <c r="N849" s="384"/>
      <c r="O849" s="384"/>
      <c r="P849" s="384"/>
      <c r="Q849" s="384"/>
      <c r="R849" s="384"/>
      <c r="S849" s="384"/>
      <c r="T849" s="384"/>
      <c r="U849" s="384"/>
      <c r="V849" s="384"/>
      <c r="W849" s="384"/>
      <c r="X849" s="384"/>
      <c r="Y849" s="384"/>
      <c r="Z849" s="384"/>
    </row>
    <row r="850" ht="22.5" customHeight="1">
      <c r="A850" s="385"/>
      <c r="B850" s="393"/>
      <c r="C850" s="393"/>
      <c r="D850" s="393"/>
      <c r="E850" s="393"/>
      <c r="F850" s="388">
        <f t="shared" si="1"/>
        <v>0</v>
      </c>
      <c r="G850" s="384"/>
      <c r="H850" s="384"/>
      <c r="I850" s="384"/>
      <c r="J850" s="384"/>
      <c r="K850" s="384"/>
      <c r="L850" s="384"/>
      <c r="M850" s="384"/>
      <c r="N850" s="384"/>
      <c r="O850" s="384"/>
      <c r="P850" s="384"/>
      <c r="Q850" s="384"/>
      <c r="R850" s="384"/>
      <c r="S850" s="384"/>
      <c r="T850" s="384"/>
      <c r="U850" s="384"/>
      <c r="V850" s="384"/>
      <c r="W850" s="384"/>
      <c r="X850" s="384"/>
      <c r="Y850" s="384"/>
      <c r="Z850" s="384"/>
    </row>
    <row r="851" ht="22.5" customHeight="1">
      <c r="A851" s="389"/>
      <c r="B851" s="394"/>
      <c r="C851" s="394"/>
      <c r="D851" s="394"/>
      <c r="E851" s="394"/>
      <c r="F851" s="392">
        <f t="shared" si="1"/>
        <v>0</v>
      </c>
      <c r="G851" s="384"/>
      <c r="H851" s="384"/>
      <c r="I851" s="384"/>
      <c r="J851" s="384"/>
      <c r="K851" s="384"/>
      <c r="L851" s="384"/>
      <c r="M851" s="384"/>
      <c r="N851" s="384"/>
      <c r="O851" s="384"/>
      <c r="P851" s="384"/>
      <c r="Q851" s="384"/>
      <c r="R851" s="384"/>
      <c r="S851" s="384"/>
      <c r="T851" s="384"/>
      <c r="U851" s="384"/>
      <c r="V851" s="384"/>
      <c r="W851" s="384"/>
      <c r="X851" s="384"/>
      <c r="Y851" s="384"/>
      <c r="Z851" s="384"/>
    </row>
    <row r="852" ht="22.5" customHeight="1">
      <c r="A852" s="385"/>
      <c r="B852" s="393"/>
      <c r="C852" s="393"/>
      <c r="D852" s="393"/>
      <c r="E852" s="393"/>
      <c r="F852" s="388">
        <f t="shared" si="1"/>
        <v>0</v>
      </c>
      <c r="G852" s="384"/>
      <c r="H852" s="384"/>
      <c r="I852" s="384"/>
      <c r="J852" s="384"/>
      <c r="K852" s="384"/>
      <c r="L852" s="384"/>
      <c r="M852" s="384"/>
      <c r="N852" s="384"/>
      <c r="O852" s="384"/>
      <c r="P852" s="384"/>
      <c r="Q852" s="384"/>
      <c r="R852" s="384"/>
      <c r="S852" s="384"/>
      <c r="T852" s="384"/>
      <c r="U852" s="384"/>
      <c r="V852" s="384"/>
      <c r="W852" s="384"/>
      <c r="X852" s="384"/>
      <c r="Y852" s="384"/>
      <c r="Z852" s="384"/>
    </row>
    <row r="853" ht="22.5" customHeight="1">
      <c r="A853" s="389"/>
      <c r="B853" s="394"/>
      <c r="C853" s="394"/>
      <c r="D853" s="394"/>
      <c r="E853" s="394"/>
      <c r="F853" s="392">
        <f t="shared" si="1"/>
        <v>0</v>
      </c>
      <c r="G853" s="384"/>
      <c r="H853" s="384"/>
      <c r="I853" s="384"/>
      <c r="J853" s="384"/>
      <c r="K853" s="384"/>
      <c r="L853" s="384"/>
      <c r="M853" s="384"/>
      <c r="N853" s="384"/>
      <c r="O853" s="384"/>
      <c r="P853" s="384"/>
      <c r="Q853" s="384"/>
      <c r="R853" s="384"/>
      <c r="S853" s="384"/>
      <c r="T853" s="384"/>
      <c r="U853" s="384"/>
      <c r="V853" s="384"/>
      <c r="W853" s="384"/>
      <c r="X853" s="384"/>
      <c r="Y853" s="384"/>
      <c r="Z853" s="384"/>
    </row>
    <row r="854" ht="22.5" customHeight="1">
      <c r="A854" s="385"/>
      <c r="B854" s="393"/>
      <c r="C854" s="393"/>
      <c r="D854" s="393"/>
      <c r="E854" s="393"/>
      <c r="F854" s="388">
        <f t="shared" si="1"/>
        <v>0</v>
      </c>
      <c r="G854" s="384"/>
      <c r="H854" s="384"/>
      <c r="I854" s="384"/>
      <c r="J854" s="384"/>
      <c r="K854" s="384"/>
      <c r="L854" s="384"/>
      <c r="M854" s="384"/>
      <c r="N854" s="384"/>
      <c r="O854" s="384"/>
      <c r="P854" s="384"/>
      <c r="Q854" s="384"/>
      <c r="R854" s="384"/>
      <c r="S854" s="384"/>
      <c r="T854" s="384"/>
      <c r="U854" s="384"/>
      <c r="V854" s="384"/>
      <c r="W854" s="384"/>
      <c r="X854" s="384"/>
      <c r="Y854" s="384"/>
      <c r="Z854" s="384"/>
    </row>
    <row r="855" ht="22.5" customHeight="1">
      <c r="A855" s="389"/>
      <c r="B855" s="394"/>
      <c r="C855" s="394"/>
      <c r="D855" s="394"/>
      <c r="E855" s="394"/>
      <c r="F855" s="392">
        <f t="shared" si="1"/>
        <v>0</v>
      </c>
      <c r="G855" s="384"/>
      <c r="H855" s="384"/>
      <c r="I855" s="384"/>
      <c r="J855" s="384"/>
      <c r="K855" s="384"/>
      <c r="L855" s="384"/>
      <c r="M855" s="384"/>
      <c r="N855" s="384"/>
      <c r="O855" s="384"/>
      <c r="P855" s="384"/>
      <c r="Q855" s="384"/>
      <c r="R855" s="384"/>
      <c r="S855" s="384"/>
      <c r="T855" s="384"/>
      <c r="U855" s="384"/>
      <c r="V855" s="384"/>
      <c r="W855" s="384"/>
      <c r="X855" s="384"/>
      <c r="Y855" s="384"/>
      <c r="Z855" s="384"/>
    </row>
    <row r="856" ht="22.5" customHeight="1">
      <c r="A856" s="385"/>
      <c r="B856" s="393"/>
      <c r="C856" s="393"/>
      <c r="D856" s="393"/>
      <c r="E856" s="393"/>
      <c r="F856" s="388">
        <f t="shared" si="1"/>
        <v>0</v>
      </c>
      <c r="G856" s="384"/>
      <c r="H856" s="384"/>
      <c r="I856" s="384"/>
      <c r="J856" s="384"/>
      <c r="K856" s="384"/>
      <c r="L856" s="384"/>
      <c r="M856" s="384"/>
      <c r="N856" s="384"/>
      <c r="O856" s="384"/>
      <c r="P856" s="384"/>
      <c r="Q856" s="384"/>
      <c r="R856" s="384"/>
      <c r="S856" s="384"/>
      <c r="T856" s="384"/>
      <c r="U856" s="384"/>
      <c r="V856" s="384"/>
      <c r="W856" s="384"/>
      <c r="X856" s="384"/>
      <c r="Y856" s="384"/>
      <c r="Z856" s="384"/>
    </row>
    <row r="857" ht="22.5" customHeight="1">
      <c r="A857" s="389"/>
      <c r="B857" s="394"/>
      <c r="C857" s="394"/>
      <c r="D857" s="394"/>
      <c r="E857" s="394"/>
      <c r="F857" s="392">
        <f t="shared" si="1"/>
        <v>0</v>
      </c>
      <c r="G857" s="384"/>
      <c r="H857" s="384"/>
      <c r="I857" s="384"/>
      <c r="J857" s="384"/>
      <c r="K857" s="384"/>
      <c r="L857" s="384"/>
      <c r="M857" s="384"/>
      <c r="N857" s="384"/>
      <c r="O857" s="384"/>
      <c r="P857" s="384"/>
      <c r="Q857" s="384"/>
      <c r="R857" s="384"/>
      <c r="S857" s="384"/>
      <c r="T857" s="384"/>
      <c r="U857" s="384"/>
      <c r="V857" s="384"/>
      <c r="W857" s="384"/>
      <c r="X857" s="384"/>
      <c r="Y857" s="384"/>
      <c r="Z857" s="384"/>
    </row>
    <row r="858" ht="22.5" customHeight="1">
      <c r="A858" s="385"/>
      <c r="B858" s="393"/>
      <c r="C858" s="393"/>
      <c r="D858" s="393"/>
      <c r="E858" s="393"/>
      <c r="F858" s="388">
        <f t="shared" si="1"/>
        <v>0</v>
      </c>
      <c r="G858" s="384"/>
      <c r="H858" s="384"/>
      <c r="I858" s="384"/>
      <c r="J858" s="384"/>
      <c r="K858" s="384"/>
      <c r="L858" s="384"/>
      <c r="M858" s="384"/>
      <c r="N858" s="384"/>
      <c r="O858" s="384"/>
      <c r="P858" s="384"/>
      <c r="Q858" s="384"/>
      <c r="R858" s="384"/>
      <c r="S858" s="384"/>
      <c r="T858" s="384"/>
      <c r="U858" s="384"/>
      <c r="V858" s="384"/>
      <c r="W858" s="384"/>
      <c r="X858" s="384"/>
      <c r="Y858" s="384"/>
      <c r="Z858" s="384"/>
    </row>
    <row r="859" ht="22.5" customHeight="1">
      <c r="A859" s="389"/>
      <c r="B859" s="394"/>
      <c r="C859" s="394"/>
      <c r="D859" s="394"/>
      <c r="E859" s="394"/>
      <c r="F859" s="392">
        <f t="shared" si="1"/>
        <v>0</v>
      </c>
      <c r="G859" s="384"/>
      <c r="H859" s="384"/>
      <c r="I859" s="384"/>
      <c r="J859" s="384"/>
      <c r="K859" s="384"/>
      <c r="L859" s="384"/>
      <c r="M859" s="384"/>
      <c r="N859" s="384"/>
      <c r="O859" s="384"/>
      <c r="P859" s="384"/>
      <c r="Q859" s="384"/>
      <c r="R859" s="384"/>
      <c r="S859" s="384"/>
      <c r="T859" s="384"/>
      <c r="U859" s="384"/>
      <c r="V859" s="384"/>
      <c r="W859" s="384"/>
      <c r="X859" s="384"/>
      <c r="Y859" s="384"/>
      <c r="Z859" s="384"/>
    </row>
    <row r="860" ht="22.5" customHeight="1">
      <c r="A860" s="385"/>
      <c r="B860" s="393"/>
      <c r="C860" s="393"/>
      <c r="D860" s="393"/>
      <c r="E860" s="393"/>
      <c r="F860" s="388">
        <f t="shared" si="1"/>
        <v>0</v>
      </c>
      <c r="G860" s="384"/>
      <c r="H860" s="384"/>
      <c r="I860" s="384"/>
      <c r="J860" s="384"/>
      <c r="K860" s="384"/>
      <c r="L860" s="384"/>
      <c r="M860" s="384"/>
      <c r="N860" s="384"/>
      <c r="O860" s="384"/>
      <c r="P860" s="384"/>
      <c r="Q860" s="384"/>
      <c r="R860" s="384"/>
      <c r="S860" s="384"/>
      <c r="T860" s="384"/>
      <c r="U860" s="384"/>
      <c r="V860" s="384"/>
      <c r="W860" s="384"/>
      <c r="X860" s="384"/>
      <c r="Y860" s="384"/>
      <c r="Z860" s="384"/>
    </row>
    <row r="861" ht="22.5" customHeight="1">
      <c r="A861" s="389"/>
      <c r="B861" s="394"/>
      <c r="C861" s="394"/>
      <c r="D861" s="394"/>
      <c r="E861" s="394"/>
      <c r="F861" s="392">
        <f t="shared" si="1"/>
        <v>0</v>
      </c>
      <c r="G861" s="384"/>
      <c r="H861" s="384"/>
      <c r="I861" s="384"/>
      <c r="J861" s="384"/>
      <c r="K861" s="384"/>
      <c r="L861" s="384"/>
      <c r="M861" s="384"/>
      <c r="N861" s="384"/>
      <c r="O861" s="384"/>
      <c r="P861" s="384"/>
      <c r="Q861" s="384"/>
      <c r="R861" s="384"/>
      <c r="S861" s="384"/>
      <c r="T861" s="384"/>
      <c r="U861" s="384"/>
      <c r="V861" s="384"/>
      <c r="W861" s="384"/>
      <c r="X861" s="384"/>
      <c r="Y861" s="384"/>
      <c r="Z861" s="384"/>
    </row>
    <row r="862" ht="22.5" customHeight="1">
      <c r="A862" s="385"/>
      <c r="B862" s="393"/>
      <c r="C862" s="393"/>
      <c r="D862" s="393"/>
      <c r="E862" s="393"/>
      <c r="F862" s="388">
        <f t="shared" si="1"/>
        <v>0</v>
      </c>
      <c r="G862" s="384"/>
      <c r="H862" s="384"/>
      <c r="I862" s="384"/>
      <c r="J862" s="384"/>
      <c r="K862" s="384"/>
      <c r="L862" s="384"/>
      <c r="M862" s="384"/>
      <c r="N862" s="384"/>
      <c r="O862" s="384"/>
      <c r="P862" s="384"/>
      <c r="Q862" s="384"/>
      <c r="R862" s="384"/>
      <c r="S862" s="384"/>
      <c r="T862" s="384"/>
      <c r="U862" s="384"/>
      <c r="V862" s="384"/>
      <c r="W862" s="384"/>
      <c r="X862" s="384"/>
      <c r="Y862" s="384"/>
      <c r="Z862" s="384"/>
    </row>
    <row r="863" ht="22.5" customHeight="1">
      <c r="A863" s="389"/>
      <c r="B863" s="394"/>
      <c r="C863" s="394"/>
      <c r="D863" s="394"/>
      <c r="E863" s="394"/>
      <c r="F863" s="392">
        <f t="shared" si="1"/>
        <v>0</v>
      </c>
      <c r="G863" s="384"/>
      <c r="H863" s="384"/>
      <c r="I863" s="384"/>
      <c r="J863" s="384"/>
      <c r="K863" s="384"/>
      <c r="L863" s="384"/>
      <c r="M863" s="384"/>
      <c r="N863" s="384"/>
      <c r="O863" s="384"/>
      <c r="P863" s="384"/>
      <c r="Q863" s="384"/>
      <c r="R863" s="384"/>
      <c r="S863" s="384"/>
      <c r="T863" s="384"/>
      <c r="U863" s="384"/>
      <c r="V863" s="384"/>
      <c r="W863" s="384"/>
      <c r="X863" s="384"/>
      <c r="Y863" s="384"/>
      <c r="Z863" s="384"/>
    </row>
    <row r="864" ht="22.5" customHeight="1">
      <c r="A864" s="385"/>
      <c r="B864" s="393"/>
      <c r="C864" s="393"/>
      <c r="D864" s="393"/>
      <c r="E864" s="393"/>
      <c r="F864" s="388">
        <f t="shared" si="1"/>
        <v>0</v>
      </c>
      <c r="G864" s="384"/>
      <c r="H864" s="384"/>
      <c r="I864" s="384"/>
      <c r="J864" s="384"/>
      <c r="K864" s="384"/>
      <c r="L864" s="384"/>
      <c r="M864" s="384"/>
      <c r="N864" s="384"/>
      <c r="O864" s="384"/>
      <c r="P864" s="384"/>
      <c r="Q864" s="384"/>
      <c r="R864" s="384"/>
      <c r="S864" s="384"/>
      <c r="T864" s="384"/>
      <c r="U864" s="384"/>
      <c r="V864" s="384"/>
      <c r="W864" s="384"/>
      <c r="X864" s="384"/>
      <c r="Y864" s="384"/>
      <c r="Z864" s="384"/>
    </row>
    <row r="865" ht="22.5" customHeight="1">
      <c r="A865" s="389"/>
      <c r="B865" s="394"/>
      <c r="C865" s="394"/>
      <c r="D865" s="394"/>
      <c r="E865" s="394"/>
      <c r="F865" s="392">
        <f t="shared" si="1"/>
        <v>0</v>
      </c>
      <c r="G865" s="384"/>
      <c r="H865" s="384"/>
      <c r="I865" s="384"/>
      <c r="J865" s="384"/>
      <c r="K865" s="384"/>
      <c r="L865" s="384"/>
      <c r="M865" s="384"/>
      <c r="N865" s="384"/>
      <c r="O865" s="384"/>
      <c r="P865" s="384"/>
      <c r="Q865" s="384"/>
      <c r="R865" s="384"/>
      <c r="S865" s="384"/>
      <c r="T865" s="384"/>
      <c r="U865" s="384"/>
      <c r="V865" s="384"/>
      <c r="W865" s="384"/>
      <c r="X865" s="384"/>
      <c r="Y865" s="384"/>
      <c r="Z865" s="384"/>
    </row>
    <row r="866" ht="22.5" customHeight="1">
      <c r="A866" s="385"/>
      <c r="B866" s="393"/>
      <c r="C866" s="393"/>
      <c r="D866" s="393"/>
      <c r="E866" s="393"/>
      <c r="F866" s="388">
        <f t="shared" si="1"/>
        <v>0</v>
      </c>
      <c r="G866" s="384"/>
      <c r="H866" s="384"/>
      <c r="I866" s="384"/>
      <c r="J866" s="384"/>
      <c r="K866" s="384"/>
      <c r="L866" s="384"/>
      <c r="M866" s="384"/>
      <c r="N866" s="384"/>
      <c r="O866" s="384"/>
      <c r="P866" s="384"/>
      <c r="Q866" s="384"/>
      <c r="R866" s="384"/>
      <c r="S866" s="384"/>
      <c r="T866" s="384"/>
      <c r="U866" s="384"/>
      <c r="V866" s="384"/>
      <c r="W866" s="384"/>
      <c r="X866" s="384"/>
      <c r="Y866" s="384"/>
      <c r="Z866" s="384"/>
    </row>
    <row r="867" ht="22.5" customHeight="1">
      <c r="A867" s="389"/>
      <c r="B867" s="394"/>
      <c r="C867" s="394"/>
      <c r="D867" s="394"/>
      <c r="E867" s="394"/>
      <c r="F867" s="392">
        <f t="shared" si="1"/>
        <v>0</v>
      </c>
      <c r="G867" s="384"/>
      <c r="H867" s="384"/>
      <c r="I867" s="384"/>
      <c r="J867" s="384"/>
      <c r="K867" s="384"/>
      <c r="L867" s="384"/>
      <c r="M867" s="384"/>
      <c r="N867" s="384"/>
      <c r="O867" s="384"/>
      <c r="P867" s="384"/>
      <c r="Q867" s="384"/>
      <c r="R867" s="384"/>
      <c r="S867" s="384"/>
      <c r="T867" s="384"/>
      <c r="U867" s="384"/>
      <c r="V867" s="384"/>
      <c r="W867" s="384"/>
      <c r="X867" s="384"/>
      <c r="Y867" s="384"/>
      <c r="Z867" s="384"/>
    </row>
    <row r="868" ht="22.5" customHeight="1">
      <c r="A868" s="385"/>
      <c r="B868" s="393"/>
      <c r="C868" s="393"/>
      <c r="D868" s="393"/>
      <c r="E868" s="393"/>
      <c r="F868" s="388">
        <f t="shared" si="1"/>
        <v>0</v>
      </c>
      <c r="G868" s="384"/>
      <c r="H868" s="384"/>
      <c r="I868" s="384"/>
      <c r="J868" s="384"/>
      <c r="K868" s="384"/>
      <c r="L868" s="384"/>
      <c r="M868" s="384"/>
      <c r="N868" s="384"/>
      <c r="O868" s="384"/>
      <c r="P868" s="384"/>
      <c r="Q868" s="384"/>
      <c r="R868" s="384"/>
      <c r="S868" s="384"/>
      <c r="T868" s="384"/>
      <c r="U868" s="384"/>
      <c r="V868" s="384"/>
      <c r="W868" s="384"/>
      <c r="X868" s="384"/>
      <c r="Y868" s="384"/>
      <c r="Z868" s="384"/>
    </row>
    <row r="869" ht="22.5" customHeight="1">
      <c r="A869" s="389"/>
      <c r="B869" s="394"/>
      <c r="C869" s="394"/>
      <c r="D869" s="394"/>
      <c r="E869" s="394"/>
      <c r="F869" s="392">
        <f t="shared" si="1"/>
        <v>0</v>
      </c>
      <c r="G869" s="384"/>
      <c r="H869" s="384"/>
      <c r="I869" s="384"/>
      <c r="J869" s="384"/>
      <c r="K869" s="384"/>
      <c r="L869" s="384"/>
      <c r="M869" s="384"/>
      <c r="N869" s="384"/>
      <c r="O869" s="384"/>
      <c r="P869" s="384"/>
      <c r="Q869" s="384"/>
      <c r="R869" s="384"/>
      <c r="S869" s="384"/>
      <c r="T869" s="384"/>
      <c r="U869" s="384"/>
      <c r="V869" s="384"/>
      <c r="W869" s="384"/>
      <c r="X869" s="384"/>
      <c r="Y869" s="384"/>
      <c r="Z869" s="384"/>
    </row>
    <row r="870" ht="22.5" customHeight="1">
      <c r="A870" s="385"/>
      <c r="B870" s="393"/>
      <c r="C870" s="393"/>
      <c r="D870" s="393"/>
      <c r="E870" s="393"/>
      <c r="F870" s="388">
        <f t="shared" si="1"/>
        <v>0</v>
      </c>
      <c r="G870" s="384"/>
      <c r="H870" s="384"/>
      <c r="I870" s="384"/>
      <c r="J870" s="384"/>
      <c r="K870" s="384"/>
      <c r="L870" s="384"/>
      <c r="M870" s="384"/>
      <c r="N870" s="384"/>
      <c r="O870" s="384"/>
      <c r="P870" s="384"/>
      <c r="Q870" s="384"/>
      <c r="R870" s="384"/>
      <c r="S870" s="384"/>
      <c r="T870" s="384"/>
      <c r="U870" s="384"/>
      <c r="V870" s="384"/>
      <c r="W870" s="384"/>
      <c r="X870" s="384"/>
      <c r="Y870" s="384"/>
      <c r="Z870" s="384"/>
    </row>
    <row r="871" ht="22.5" customHeight="1">
      <c r="A871" s="389"/>
      <c r="B871" s="394"/>
      <c r="C871" s="394"/>
      <c r="D871" s="394"/>
      <c r="E871" s="394"/>
      <c r="F871" s="392">
        <f t="shared" si="1"/>
        <v>0</v>
      </c>
      <c r="G871" s="384"/>
      <c r="H871" s="384"/>
      <c r="I871" s="384"/>
      <c r="J871" s="384"/>
      <c r="K871" s="384"/>
      <c r="L871" s="384"/>
      <c r="M871" s="384"/>
      <c r="N871" s="384"/>
      <c r="O871" s="384"/>
      <c r="P871" s="384"/>
      <c r="Q871" s="384"/>
      <c r="R871" s="384"/>
      <c r="S871" s="384"/>
      <c r="T871" s="384"/>
      <c r="U871" s="384"/>
      <c r="V871" s="384"/>
      <c r="W871" s="384"/>
      <c r="X871" s="384"/>
      <c r="Y871" s="384"/>
      <c r="Z871" s="384"/>
    </row>
    <row r="872" ht="22.5" customHeight="1">
      <c r="A872" s="385"/>
      <c r="B872" s="393"/>
      <c r="C872" s="393"/>
      <c r="D872" s="393"/>
      <c r="E872" s="393"/>
      <c r="F872" s="388">
        <f t="shared" si="1"/>
        <v>0</v>
      </c>
      <c r="G872" s="384"/>
      <c r="H872" s="384"/>
      <c r="I872" s="384"/>
      <c r="J872" s="384"/>
      <c r="K872" s="384"/>
      <c r="L872" s="384"/>
      <c r="M872" s="384"/>
      <c r="N872" s="384"/>
      <c r="O872" s="384"/>
      <c r="P872" s="384"/>
      <c r="Q872" s="384"/>
      <c r="R872" s="384"/>
      <c r="S872" s="384"/>
      <c r="T872" s="384"/>
      <c r="U872" s="384"/>
      <c r="V872" s="384"/>
      <c r="W872" s="384"/>
      <c r="X872" s="384"/>
      <c r="Y872" s="384"/>
      <c r="Z872" s="384"/>
    </row>
    <row r="873" ht="22.5" customHeight="1">
      <c r="A873" s="389"/>
      <c r="B873" s="394"/>
      <c r="C873" s="394"/>
      <c r="D873" s="394"/>
      <c r="E873" s="394"/>
      <c r="F873" s="392">
        <f t="shared" si="1"/>
        <v>0</v>
      </c>
      <c r="G873" s="384"/>
      <c r="H873" s="384"/>
      <c r="I873" s="384"/>
      <c r="J873" s="384"/>
      <c r="K873" s="384"/>
      <c r="L873" s="384"/>
      <c r="M873" s="384"/>
      <c r="N873" s="384"/>
      <c r="O873" s="384"/>
      <c r="P873" s="384"/>
      <c r="Q873" s="384"/>
      <c r="R873" s="384"/>
      <c r="S873" s="384"/>
      <c r="T873" s="384"/>
      <c r="U873" s="384"/>
      <c r="V873" s="384"/>
      <c r="W873" s="384"/>
      <c r="X873" s="384"/>
      <c r="Y873" s="384"/>
      <c r="Z873" s="384"/>
    </row>
    <row r="874" ht="22.5" customHeight="1">
      <c r="A874" s="385"/>
      <c r="B874" s="393"/>
      <c r="C874" s="393"/>
      <c r="D874" s="393"/>
      <c r="E874" s="393"/>
      <c r="F874" s="388">
        <f t="shared" si="1"/>
        <v>0</v>
      </c>
      <c r="G874" s="384"/>
      <c r="H874" s="384"/>
      <c r="I874" s="384"/>
      <c r="J874" s="384"/>
      <c r="K874" s="384"/>
      <c r="L874" s="384"/>
      <c r="M874" s="384"/>
      <c r="N874" s="384"/>
      <c r="O874" s="384"/>
      <c r="P874" s="384"/>
      <c r="Q874" s="384"/>
      <c r="R874" s="384"/>
      <c r="S874" s="384"/>
      <c r="T874" s="384"/>
      <c r="U874" s="384"/>
      <c r="V874" s="384"/>
      <c r="W874" s="384"/>
      <c r="X874" s="384"/>
      <c r="Y874" s="384"/>
      <c r="Z874" s="384"/>
    </row>
    <row r="875" ht="22.5" customHeight="1">
      <c r="A875" s="389"/>
      <c r="B875" s="394"/>
      <c r="C875" s="394"/>
      <c r="D875" s="394"/>
      <c r="E875" s="394"/>
      <c r="F875" s="392">
        <f t="shared" si="1"/>
        <v>0</v>
      </c>
      <c r="G875" s="384"/>
      <c r="H875" s="384"/>
      <c r="I875" s="384"/>
      <c r="J875" s="384"/>
      <c r="K875" s="384"/>
      <c r="L875" s="384"/>
      <c r="M875" s="384"/>
      <c r="N875" s="384"/>
      <c r="O875" s="384"/>
      <c r="P875" s="384"/>
      <c r="Q875" s="384"/>
      <c r="R875" s="384"/>
      <c r="S875" s="384"/>
      <c r="T875" s="384"/>
      <c r="U875" s="384"/>
      <c r="V875" s="384"/>
      <c r="W875" s="384"/>
      <c r="X875" s="384"/>
      <c r="Y875" s="384"/>
      <c r="Z875" s="384"/>
    </row>
    <row r="876" ht="22.5" customHeight="1">
      <c r="A876" s="385"/>
      <c r="B876" s="393"/>
      <c r="C876" s="393"/>
      <c r="D876" s="393"/>
      <c r="E876" s="393"/>
      <c r="F876" s="388">
        <f t="shared" si="1"/>
        <v>0</v>
      </c>
      <c r="G876" s="384"/>
      <c r="H876" s="384"/>
      <c r="I876" s="384"/>
      <c r="J876" s="384"/>
      <c r="K876" s="384"/>
      <c r="L876" s="384"/>
      <c r="M876" s="384"/>
      <c r="N876" s="384"/>
      <c r="O876" s="384"/>
      <c r="P876" s="384"/>
      <c r="Q876" s="384"/>
      <c r="R876" s="384"/>
      <c r="S876" s="384"/>
      <c r="T876" s="384"/>
      <c r="U876" s="384"/>
      <c r="V876" s="384"/>
      <c r="W876" s="384"/>
      <c r="X876" s="384"/>
      <c r="Y876" s="384"/>
      <c r="Z876" s="384"/>
    </row>
    <row r="877" ht="22.5" customHeight="1">
      <c r="A877" s="389"/>
      <c r="B877" s="394"/>
      <c r="C877" s="394"/>
      <c r="D877" s="394"/>
      <c r="E877" s="394"/>
      <c r="F877" s="392">
        <f t="shared" si="1"/>
        <v>0</v>
      </c>
      <c r="G877" s="384"/>
      <c r="H877" s="384"/>
      <c r="I877" s="384"/>
      <c r="J877" s="384"/>
      <c r="K877" s="384"/>
      <c r="L877" s="384"/>
      <c r="M877" s="384"/>
      <c r="N877" s="384"/>
      <c r="O877" s="384"/>
      <c r="P877" s="384"/>
      <c r="Q877" s="384"/>
      <c r="R877" s="384"/>
      <c r="S877" s="384"/>
      <c r="T877" s="384"/>
      <c r="U877" s="384"/>
      <c r="V877" s="384"/>
      <c r="W877" s="384"/>
      <c r="X877" s="384"/>
      <c r="Y877" s="384"/>
      <c r="Z877" s="384"/>
    </row>
    <row r="878" ht="22.5" customHeight="1">
      <c r="A878" s="385"/>
      <c r="B878" s="393"/>
      <c r="C878" s="393"/>
      <c r="D878" s="393"/>
      <c r="E878" s="393"/>
      <c r="F878" s="388">
        <f t="shared" si="1"/>
        <v>0</v>
      </c>
      <c r="G878" s="384"/>
      <c r="H878" s="384"/>
      <c r="I878" s="384"/>
      <c r="J878" s="384"/>
      <c r="K878" s="384"/>
      <c r="L878" s="384"/>
      <c r="M878" s="384"/>
      <c r="N878" s="384"/>
      <c r="O878" s="384"/>
      <c r="P878" s="384"/>
      <c r="Q878" s="384"/>
      <c r="R878" s="384"/>
      <c r="S878" s="384"/>
      <c r="T878" s="384"/>
      <c r="U878" s="384"/>
      <c r="V878" s="384"/>
      <c r="W878" s="384"/>
      <c r="X878" s="384"/>
      <c r="Y878" s="384"/>
      <c r="Z878" s="384"/>
    </row>
    <row r="879" ht="22.5" customHeight="1">
      <c r="A879" s="389"/>
      <c r="B879" s="394"/>
      <c r="C879" s="394"/>
      <c r="D879" s="394"/>
      <c r="E879" s="394"/>
      <c r="F879" s="392">
        <f t="shared" si="1"/>
        <v>0</v>
      </c>
      <c r="G879" s="384"/>
      <c r="H879" s="384"/>
      <c r="I879" s="384"/>
      <c r="J879" s="384"/>
      <c r="K879" s="384"/>
      <c r="L879" s="384"/>
      <c r="M879" s="384"/>
      <c r="N879" s="384"/>
      <c r="O879" s="384"/>
      <c r="P879" s="384"/>
      <c r="Q879" s="384"/>
      <c r="R879" s="384"/>
      <c r="S879" s="384"/>
      <c r="T879" s="384"/>
      <c r="U879" s="384"/>
      <c r="V879" s="384"/>
      <c r="W879" s="384"/>
      <c r="X879" s="384"/>
      <c r="Y879" s="384"/>
      <c r="Z879" s="384"/>
    </row>
    <row r="880" ht="22.5" customHeight="1">
      <c r="A880" s="385"/>
      <c r="B880" s="393"/>
      <c r="C880" s="393"/>
      <c r="D880" s="393"/>
      <c r="E880" s="393"/>
      <c r="F880" s="388">
        <f t="shared" si="1"/>
        <v>0</v>
      </c>
      <c r="G880" s="384"/>
      <c r="H880" s="384"/>
      <c r="I880" s="384"/>
      <c r="J880" s="384"/>
      <c r="K880" s="384"/>
      <c r="L880" s="384"/>
      <c r="M880" s="384"/>
      <c r="N880" s="384"/>
      <c r="O880" s="384"/>
      <c r="P880" s="384"/>
      <c r="Q880" s="384"/>
      <c r="R880" s="384"/>
      <c r="S880" s="384"/>
      <c r="T880" s="384"/>
      <c r="U880" s="384"/>
      <c r="V880" s="384"/>
      <c r="W880" s="384"/>
      <c r="X880" s="384"/>
      <c r="Y880" s="384"/>
      <c r="Z880" s="384"/>
    </row>
    <row r="881" ht="22.5" customHeight="1">
      <c r="A881" s="389"/>
      <c r="B881" s="394"/>
      <c r="C881" s="394"/>
      <c r="D881" s="394"/>
      <c r="E881" s="394"/>
      <c r="F881" s="392">
        <f t="shared" si="1"/>
        <v>0</v>
      </c>
      <c r="G881" s="384"/>
      <c r="H881" s="384"/>
      <c r="I881" s="384"/>
      <c r="J881" s="384"/>
      <c r="K881" s="384"/>
      <c r="L881" s="384"/>
      <c r="M881" s="384"/>
      <c r="N881" s="384"/>
      <c r="O881" s="384"/>
      <c r="P881" s="384"/>
      <c r="Q881" s="384"/>
      <c r="R881" s="384"/>
      <c r="S881" s="384"/>
      <c r="T881" s="384"/>
      <c r="U881" s="384"/>
      <c r="V881" s="384"/>
      <c r="W881" s="384"/>
      <c r="X881" s="384"/>
      <c r="Y881" s="384"/>
      <c r="Z881" s="384"/>
    </row>
    <row r="882" ht="22.5" customHeight="1">
      <c r="A882" s="385"/>
      <c r="B882" s="393"/>
      <c r="C882" s="393"/>
      <c r="D882" s="393"/>
      <c r="E882" s="393"/>
      <c r="F882" s="388">
        <f t="shared" si="1"/>
        <v>0</v>
      </c>
      <c r="G882" s="384"/>
      <c r="H882" s="384"/>
      <c r="I882" s="384"/>
      <c r="J882" s="384"/>
      <c r="K882" s="384"/>
      <c r="L882" s="384"/>
      <c r="M882" s="384"/>
      <c r="N882" s="384"/>
      <c r="O882" s="384"/>
      <c r="P882" s="384"/>
      <c r="Q882" s="384"/>
      <c r="R882" s="384"/>
      <c r="S882" s="384"/>
      <c r="T882" s="384"/>
      <c r="U882" s="384"/>
      <c r="V882" s="384"/>
      <c r="W882" s="384"/>
      <c r="X882" s="384"/>
      <c r="Y882" s="384"/>
      <c r="Z882" s="384"/>
    </row>
    <row r="883" ht="22.5" customHeight="1">
      <c r="A883" s="389"/>
      <c r="B883" s="394"/>
      <c r="C883" s="394"/>
      <c r="D883" s="394"/>
      <c r="E883" s="394"/>
      <c r="F883" s="392">
        <f t="shared" si="1"/>
        <v>0</v>
      </c>
      <c r="G883" s="384"/>
      <c r="H883" s="384"/>
      <c r="I883" s="384"/>
      <c r="J883" s="384"/>
      <c r="K883" s="384"/>
      <c r="L883" s="384"/>
      <c r="M883" s="384"/>
      <c r="N883" s="384"/>
      <c r="O883" s="384"/>
      <c r="P883" s="384"/>
      <c r="Q883" s="384"/>
      <c r="R883" s="384"/>
      <c r="S883" s="384"/>
      <c r="T883" s="384"/>
      <c r="U883" s="384"/>
      <c r="V883" s="384"/>
      <c r="W883" s="384"/>
      <c r="X883" s="384"/>
      <c r="Y883" s="384"/>
      <c r="Z883" s="384"/>
    </row>
    <row r="884" ht="22.5" customHeight="1">
      <c r="A884" s="385"/>
      <c r="B884" s="393"/>
      <c r="C884" s="393"/>
      <c r="D884" s="393"/>
      <c r="E884" s="393"/>
      <c r="F884" s="388">
        <f t="shared" si="1"/>
        <v>0</v>
      </c>
      <c r="G884" s="384"/>
      <c r="H884" s="384"/>
      <c r="I884" s="384"/>
      <c r="J884" s="384"/>
      <c r="K884" s="384"/>
      <c r="L884" s="384"/>
      <c r="M884" s="384"/>
      <c r="N884" s="384"/>
      <c r="O884" s="384"/>
      <c r="P884" s="384"/>
      <c r="Q884" s="384"/>
      <c r="R884" s="384"/>
      <c r="S884" s="384"/>
      <c r="T884" s="384"/>
      <c r="U884" s="384"/>
      <c r="V884" s="384"/>
      <c r="W884" s="384"/>
      <c r="X884" s="384"/>
      <c r="Y884" s="384"/>
      <c r="Z884" s="384"/>
    </row>
    <row r="885" ht="22.5" customHeight="1">
      <c r="A885" s="389"/>
      <c r="B885" s="394"/>
      <c r="C885" s="394"/>
      <c r="D885" s="394"/>
      <c r="E885" s="394"/>
      <c r="F885" s="392">
        <f t="shared" si="1"/>
        <v>0</v>
      </c>
      <c r="G885" s="384"/>
      <c r="H885" s="384"/>
      <c r="I885" s="384"/>
      <c r="J885" s="384"/>
      <c r="K885" s="384"/>
      <c r="L885" s="384"/>
      <c r="M885" s="384"/>
      <c r="N885" s="384"/>
      <c r="O885" s="384"/>
      <c r="P885" s="384"/>
      <c r="Q885" s="384"/>
      <c r="R885" s="384"/>
      <c r="S885" s="384"/>
      <c r="T885" s="384"/>
      <c r="U885" s="384"/>
      <c r="V885" s="384"/>
      <c r="W885" s="384"/>
      <c r="X885" s="384"/>
      <c r="Y885" s="384"/>
      <c r="Z885" s="384"/>
    </row>
    <row r="886" ht="22.5" customHeight="1">
      <c r="A886" s="385"/>
      <c r="B886" s="393"/>
      <c r="C886" s="393"/>
      <c r="D886" s="393"/>
      <c r="E886" s="393"/>
      <c r="F886" s="388">
        <f t="shared" si="1"/>
        <v>0</v>
      </c>
      <c r="G886" s="384"/>
      <c r="H886" s="384"/>
      <c r="I886" s="384"/>
      <c r="J886" s="384"/>
      <c r="K886" s="384"/>
      <c r="L886" s="384"/>
      <c r="M886" s="384"/>
      <c r="N886" s="384"/>
      <c r="O886" s="384"/>
      <c r="P886" s="384"/>
      <c r="Q886" s="384"/>
      <c r="R886" s="384"/>
      <c r="S886" s="384"/>
      <c r="T886" s="384"/>
      <c r="U886" s="384"/>
      <c r="V886" s="384"/>
      <c r="W886" s="384"/>
      <c r="X886" s="384"/>
      <c r="Y886" s="384"/>
      <c r="Z886" s="384"/>
    </row>
    <row r="887" ht="22.5" customHeight="1">
      <c r="A887" s="389"/>
      <c r="B887" s="394"/>
      <c r="C887" s="394"/>
      <c r="D887" s="394"/>
      <c r="E887" s="394"/>
      <c r="F887" s="392">
        <f t="shared" si="1"/>
        <v>0</v>
      </c>
      <c r="G887" s="384"/>
      <c r="H887" s="384"/>
      <c r="I887" s="384"/>
      <c r="J887" s="384"/>
      <c r="K887" s="384"/>
      <c r="L887" s="384"/>
      <c r="M887" s="384"/>
      <c r="N887" s="384"/>
      <c r="O887" s="384"/>
      <c r="P887" s="384"/>
      <c r="Q887" s="384"/>
      <c r="R887" s="384"/>
      <c r="S887" s="384"/>
      <c r="T887" s="384"/>
      <c r="U887" s="384"/>
      <c r="V887" s="384"/>
      <c r="W887" s="384"/>
      <c r="X887" s="384"/>
      <c r="Y887" s="384"/>
      <c r="Z887" s="384"/>
    </row>
    <row r="888" ht="22.5" customHeight="1">
      <c r="A888" s="385"/>
      <c r="B888" s="393"/>
      <c r="C888" s="393"/>
      <c r="D888" s="393"/>
      <c r="E888" s="393"/>
      <c r="F888" s="388">
        <f t="shared" si="1"/>
        <v>0</v>
      </c>
      <c r="G888" s="384"/>
      <c r="H888" s="384"/>
      <c r="I888" s="384"/>
      <c r="J888" s="384"/>
      <c r="K888" s="384"/>
      <c r="L888" s="384"/>
      <c r="M888" s="384"/>
      <c r="N888" s="384"/>
      <c r="O888" s="384"/>
      <c r="P888" s="384"/>
      <c r="Q888" s="384"/>
      <c r="R888" s="384"/>
      <c r="S888" s="384"/>
      <c r="T888" s="384"/>
      <c r="U888" s="384"/>
      <c r="V888" s="384"/>
      <c r="W888" s="384"/>
      <c r="X888" s="384"/>
      <c r="Y888" s="384"/>
      <c r="Z888" s="384"/>
    </row>
    <row r="889" ht="22.5" customHeight="1">
      <c r="A889" s="389"/>
      <c r="B889" s="394"/>
      <c r="C889" s="394"/>
      <c r="D889" s="394"/>
      <c r="E889" s="394"/>
      <c r="F889" s="392">
        <f t="shared" si="1"/>
        <v>0</v>
      </c>
      <c r="G889" s="384"/>
      <c r="H889" s="384"/>
      <c r="I889" s="384"/>
      <c r="J889" s="384"/>
      <c r="K889" s="384"/>
      <c r="L889" s="384"/>
      <c r="M889" s="384"/>
      <c r="N889" s="384"/>
      <c r="O889" s="384"/>
      <c r="P889" s="384"/>
      <c r="Q889" s="384"/>
      <c r="R889" s="384"/>
      <c r="S889" s="384"/>
      <c r="T889" s="384"/>
      <c r="U889" s="384"/>
      <c r="V889" s="384"/>
      <c r="W889" s="384"/>
      <c r="X889" s="384"/>
      <c r="Y889" s="384"/>
      <c r="Z889" s="384"/>
    </row>
    <row r="890" ht="22.5" customHeight="1">
      <c r="A890" s="385"/>
      <c r="B890" s="393"/>
      <c r="C890" s="393"/>
      <c r="D890" s="393"/>
      <c r="E890" s="393"/>
      <c r="F890" s="388">
        <f t="shared" si="1"/>
        <v>0</v>
      </c>
      <c r="G890" s="384"/>
      <c r="H890" s="384"/>
      <c r="I890" s="384"/>
      <c r="J890" s="384"/>
      <c r="K890" s="384"/>
      <c r="L890" s="384"/>
      <c r="M890" s="384"/>
      <c r="N890" s="384"/>
      <c r="O890" s="384"/>
      <c r="P890" s="384"/>
      <c r="Q890" s="384"/>
      <c r="R890" s="384"/>
      <c r="S890" s="384"/>
      <c r="T890" s="384"/>
      <c r="U890" s="384"/>
      <c r="V890" s="384"/>
      <c r="W890" s="384"/>
      <c r="X890" s="384"/>
      <c r="Y890" s="384"/>
      <c r="Z890" s="384"/>
    </row>
    <row r="891" ht="22.5" customHeight="1">
      <c r="A891" s="389"/>
      <c r="B891" s="394"/>
      <c r="C891" s="394"/>
      <c r="D891" s="394"/>
      <c r="E891" s="394"/>
      <c r="F891" s="392">
        <f t="shared" si="1"/>
        <v>0</v>
      </c>
      <c r="G891" s="384"/>
      <c r="H891" s="384"/>
      <c r="I891" s="384"/>
      <c r="J891" s="384"/>
      <c r="K891" s="384"/>
      <c r="L891" s="384"/>
      <c r="M891" s="384"/>
      <c r="N891" s="384"/>
      <c r="O891" s="384"/>
      <c r="P891" s="384"/>
      <c r="Q891" s="384"/>
      <c r="R891" s="384"/>
      <c r="S891" s="384"/>
      <c r="T891" s="384"/>
      <c r="U891" s="384"/>
      <c r="V891" s="384"/>
      <c r="W891" s="384"/>
      <c r="X891" s="384"/>
      <c r="Y891" s="384"/>
      <c r="Z891" s="384"/>
    </row>
    <row r="892" ht="22.5" customHeight="1">
      <c r="A892" s="385"/>
      <c r="B892" s="393"/>
      <c r="C892" s="393"/>
      <c r="D892" s="393"/>
      <c r="E892" s="393"/>
      <c r="F892" s="388">
        <f t="shared" si="1"/>
        <v>0</v>
      </c>
      <c r="G892" s="384"/>
      <c r="H892" s="384"/>
      <c r="I892" s="384"/>
      <c r="J892" s="384"/>
      <c r="K892" s="384"/>
      <c r="L892" s="384"/>
      <c r="M892" s="384"/>
      <c r="N892" s="384"/>
      <c r="O892" s="384"/>
      <c r="P892" s="384"/>
      <c r="Q892" s="384"/>
      <c r="R892" s="384"/>
      <c r="S892" s="384"/>
      <c r="T892" s="384"/>
      <c r="U892" s="384"/>
      <c r="V892" s="384"/>
      <c r="W892" s="384"/>
      <c r="X892" s="384"/>
      <c r="Y892" s="384"/>
      <c r="Z892" s="384"/>
    </row>
    <row r="893" ht="22.5" customHeight="1">
      <c r="A893" s="389"/>
      <c r="B893" s="394"/>
      <c r="C893" s="394"/>
      <c r="D893" s="394"/>
      <c r="E893" s="394"/>
      <c r="F893" s="392">
        <f t="shared" si="1"/>
        <v>0</v>
      </c>
      <c r="G893" s="384"/>
      <c r="H893" s="384"/>
      <c r="I893" s="384"/>
      <c r="J893" s="384"/>
      <c r="K893" s="384"/>
      <c r="L893" s="384"/>
      <c r="M893" s="384"/>
      <c r="N893" s="384"/>
      <c r="O893" s="384"/>
      <c r="P893" s="384"/>
      <c r="Q893" s="384"/>
      <c r="R893" s="384"/>
      <c r="S893" s="384"/>
      <c r="T893" s="384"/>
      <c r="U893" s="384"/>
      <c r="V893" s="384"/>
      <c r="W893" s="384"/>
      <c r="X893" s="384"/>
      <c r="Y893" s="384"/>
      <c r="Z893" s="384"/>
    </row>
    <row r="894" ht="22.5" customHeight="1">
      <c r="A894" s="385"/>
      <c r="B894" s="393"/>
      <c r="C894" s="393"/>
      <c r="D894" s="393"/>
      <c r="E894" s="393"/>
      <c r="F894" s="388">
        <f t="shared" si="1"/>
        <v>0</v>
      </c>
      <c r="G894" s="384"/>
      <c r="H894" s="384"/>
      <c r="I894" s="384"/>
      <c r="J894" s="384"/>
      <c r="K894" s="384"/>
      <c r="L894" s="384"/>
      <c r="M894" s="384"/>
      <c r="N894" s="384"/>
      <c r="O894" s="384"/>
      <c r="P894" s="384"/>
      <c r="Q894" s="384"/>
      <c r="R894" s="384"/>
      <c r="S894" s="384"/>
      <c r="T894" s="384"/>
      <c r="U894" s="384"/>
      <c r="V894" s="384"/>
      <c r="W894" s="384"/>
      <c r="X894" s="384"/>
      <c r="Y894" s="384"/>
      <c r="Z894" s="384"/>
    </row>
    <row r="895" ht="22.5" customHeight="1">
      <c r="A895" s="389"/>
      <c r="B895" s="394"/>
      <c r="C895" s="394"/>
      <c r="D895" s="394"/>
      <c r="E895" s="394"/>
      <c r="F895" s="392">
        <f t="shared" si="1"/>
        <v>0</v>
      </c>
      <c r="G895" s="384"/>
      <c r="H895" s="384"/>
      <c r="I895" s="384"/>
      <c r="J895" s="384"/>
      <c r="K895" s="384"/>
      <c r="L895" s="384"/>
      <c r="M895" s="384"/>
      <c r="N895" s="384"/>
      <c r="O895" s="384"/>
      <c r="P895" s="384"/>
      <c r="Q895" s="384"/>
      <c r="R895" s="384"/>
      <c r="S895" s="384"/>
      <c r="T895" s="384"/>
      <c r="U895" s="384"/>
      <c r="V895" s="384"/>
      <c r="W895" s="384"/>
      <c r="X895" s="384"/>
      <c r="Y895" s="384"/>
      <c r="Z895" s="384"/>
    </row>
    <row r="896" ht="22.5" customHeight="1">
      <c r="A896" s="385"/>
      <c r="B896" s="393"/>
      <c r="C896" s="393"/>
      <c r="D896" s="393"/>
      <c r="E896" s="393"/>
      <c r="F896" s="388">
        <f t="shared" si="1"/>
        <v>0</v>
      </c>
      <c r="G896" s="384"/>
      <c r="H896" s="384"/>
      <c r="I896" s="384"/>
      <c r="J896" s="384"/>
      <c r="K896" s="384"/>
      <c r="L896" s="384"/>
      <c r="M896" s="384"/>
      <c r="N896" s="384"/>
      <c r="O896" s="384"/>
      <c r="P896" s="384"/>
      <c r="Q896" s="384"/>
      <c r="R896" s="384"/>
      <c r="S896" s="384"/>
      <c r="T896" s="384"/>
      <c r="U896" s="384"/>
      <c r="V896" s="384"/>
      <c r="W896" s="384"/>
      <c r="X896" s="384"/>
      <c r="Y896" s="384"/>
      <c r="Z896" s="384"/>
    </row>
    <row r="897" ht="22.5" customHeight="1">
      <c r="A897" s="389"/>
      <c r="B897" s="394"/>
      <c r="C897" s="394"/>
      <c r="D897" s="394"/>
      <c r="E897" s="394"/>
      <c r="F897" s="392">
        <f t="shared" si="1"/>
        <v>0</v>
      </c>
      <c r="G897" s="384"/>
      <c r="H897" s="384"/>
      <c r="I897" s="384"/>
      <c r="J897" s="384"/>
      <c r="K897" s="384"/>
      <c r="L897" s="384"/>
      <c r="M897" s="384"/>
      <c r="N897" s="384"/>
      <c r="O897" s="384"/>
      <c r="P897" s="384"/>
      <c r="Q897" s="384"/>
      <c r="R897" s="384"/>
      <c r="S897" s="384"/>
      <c r="T897" s="384"/>
      <c r="U897" s="384"/>
      <c r="V897" s="384"/>
      <c r="W897" s="384"/>
      <c r="X897" s="384"/>
      <c r="Y897" s="384"/>
      <c r="Z897" s="384"/>
    </row>
    <row r="898" ht="22.5" customHeight="1">
      <c r="A898" s="385"/>
      <c r="B898" s="393"/>
      <c r="C898" s="393"/>
      <c r="D898" s="393"/>
      <c r="E898" s="393"/>
      <c r="F898" s="388">
        <f t="shared" si="1"/>
        <v>0</v>
      </c>
      <c r="G898" s="384"/>
      <c r="H898" s="384"/>
      <c r="I898" s="384"/>
      <c r="J898" s="384"/>
      <c r="K898" s="384"/>
      <c r="L898" s="384"/>
      <c r="M898" s="384"/>
      <c r="N898" s="384"/>
      <c r="O898" s="384"/>
      <c r="P898" s="384"/>
      <c r="Q898" s="384"/>
      <c r="R898" s="384"/>
      <c r="S898" s="384"/>
      <c r="T898" s="384"/>
      <c r="U898" s="384"/>
      <c r="V898" s="384"/>
      <c r="W898" s="384"/>
      <c r="X898" s="384"/>
      <c r="Y898" s="384"/>
      <c r="Z898" s="384"/>
    </row>
    <row r="899" ht="22.5" customHeight="1">
      <c r="A899" s="389"/>
      <c r="B899" s="394"/>
      <c r="C899" s="394"/>
      <c r="D899" s="394"/>
      <c r="E899" s="394"/>
      <c r="F899" s="392">
        <f t="shared" si="1"/>
        <v>0</v>
      </c>
      <c r="G899" s="384"/>
      <c r="H899" s="384"/>
      <c r="I899" s="384"/>
      <c r="J899" s="384"/>
      <c r="K899" s="384"/>
      <c r="L899" s="384"/>
      <c r="M899" s="384"/>
      <c r="N899" s="384"/>
      <c r="O899" s="384"/>
      <c r="P899" s="384"/>
      <c r="Q899" s="384"/>
      <c r="R899" s="384"/>
      <c r="S899" s="384"/>
      <c r="T899" s="384"/>
      <c r="U899" s="384"/>
      <c r="V899" s="384"/>
      <c r="W899" s="384"/>
      <c r="X899" s="384"/>
      <c r="Y899" s="384"/>
      <c r="Z899" s="384"/>
    </row>
    <row r="900" ht="22.5" customHeight="1">
      <c r="A900" s="385"/>
      <c r="B900" s="393"/>
      <c r="C900" s="393"/>
      <c r="D900" s="393"/>
      <c r="E900" s="393"/>
      <c r="F900" s="388">
        <f t="shared" si="1"/>
        <v>0</v>
      </c>
      <c r="G900" s="384"/>
      <c r="H900" s="384"/>
      <c r="I900" s="384"/>
      <c r="J900" s="384"/>
      <c r="K900" s="384"/>
      <c r="L900" s="384"/>
      <c r="M900" s="384"/>
      <c r="N900" s="384"/>
      <c r="O900" s="384"/>
      <c r="P900" s="384"/>
      <c r="Q900" s="384"/>
      <c r="R900" s="384"/>
      <c r="S900" s="384"/>
      <c r="T900" s="384"/>
      <c r="U900" s="384"/>
      <c r="V900" s="384"/>
      <c r="W900" s="384"/>
      <c r="X900" s="384"/>
      <c r="Y900" s="384"/>
      <c r="Z900" s="384"/>
    </row>
    <row r="901" ht="22.5" customHeight="1">
      <c r="A901" s="389"/>
      <c r="B901" s="394"/>
      <c r="C901" s="394"/>
      <c r="D901" s="394"/>
      <c r="E901" s="394"/>
      <c r="F901" s="392">
        <f t="shared" si="1"/>
        <v>0</v>
      </c>
      <c r="G901" s="384"/>
      <c r="H901" s="384"/>
      <c r="I901" s="384"/>
      <c r="J901" s="384"/>
      <c r="K901" s="384"/>
      <c r="L901" s="384"/>
      <c r="M901" s="384"/>
      <c r="N901" s="384"/>
      <c r="O901" s="384"/>
      <c r="P901" s="384"/>
      <c r="Q901" s="384"/>
      <c r="R901" s="384"/>
      <c r="S901" s="384"/>
      <c r="T901" s="384"/>
      <c r="U901" s="384"/>
      <c r="V901" s="384"/>
      <c r="W901" s="384"/>
      <c r="X901" s="384"/>
      <c r="Y901" s="384"/>
      <c r="Z901" s="384"/>
    </row>
    <row r="902" ht="22.5" customHeight="1">
      <c r="A902" s="385"/>
      <c r="B902" s="393"/>
      <c r="C902" s="393"/>
      <c r="D902" s="393"/>
      <c r="E902" s="393"/>
      <c r="F902" s="388">
        <f t="shared" si="1"/>
        <v>0</v>
      </c>
      <c r="G902" s="384"/>
      <c r="H902" s="384"/>
      <c r="I902" s="384"/>
      <c r="J902" s="384"/>
      <c r="K902" s="384"/>
      <c r="L902" s="384"/>
      <c r="M902" s="384"/>
      <c r="N902" s="384"/>
      <c r="O902" s="384"/>
      <c r="P902" s="384"/>
      <c r="Q902" s="384"/>
      <c r="R902" s="384"/>
      <c r="S902" s="384"/>
      <c r="T902" s="384"/>
      <c r="U902" s="384"/>
      <c r="V902" s="384"/>
      <c r="W902" s="384"/>
      <c r="X902" s="384"/>
      <c r="Y902" s="384"/>
      <c r="Z902" s="384"/>
    </row>
    <row r="903" ht="22.5" customHeight="1">
      <c r="A903" s="389"/>
      <c r="B903" s="394"/>
      <c r="C903" s="394"/>
      <c r="D903" s="394"/>
      <c r="E903" s="394"/>
      <c r="F903" s="392">
        <f t="shared" si="1"/>
        <v>0</v>
      </c>
      <c r="G903" s="384"/>
      <c r="H903" s="384"/>
      <c r="I903" s="384"/>
      <c r="J903" s="384"/>
      <c r="K903" s="384"/>
      <c r="L903" s="384"/>
      <c r="M903" s="384"/>
      <c r="N903" s="384"/>
      <c r="O903" s="384"/>
      <c r="P903" s="384"/>
      <c r="Q903" s="384"/>
      <c r="R903" s="384"/>
      <c r="S903" s="384"/>
      <c r="T903" s="384"/>
      <c r="U903" s="384"/>
      <c r="V903" s="384"/>
      <c r="W903" s="384"/>
      <c r="X903" s="384"/>
      <c r="Y903" s="384"/>
      <c r="Z903" s="384"/>
    </row>
    <row r="904" ht="22.5" customHeight="1">
      <c r="A904" s="385"/>
      <c r="B904" s="393"/>
      <c r="C904" s="393"/>
      <c r="D904" s="393"/>
      <c r="E904" s="393"/>
      <c r="F904" s="388">
        <f t="shared" si="1"/>
        <v>0</v>
      </c>
      <c r="G904" s="384"/>
      <c r="H904" s="384"/>
      <c r="I904" s="384"/>
      <c r="J904" s="384"/>
      <c r="K904" s="384"/>
      <c r="L904" s="384"/>
      <c r="M904" s="384"/>
      <c r="N904" s="384"/>
      <c r="O904" s="384"/>
      <c r="P904" s="384"/>
      <c r="Q904" s="384"/>
      <c r="R904" s="384"/>
      <c r="S904" s="384"/>
      <c r="T904" s="384"/>
      <c r="U904" s="384"/>
      <c r="V904" s="384"/>
      <c r="W904" s="384"/>
      <c r="X904" s="384"/>
      <c r="Y904" s="384"/>
      <c r="Z904" s="384"/>
    </row>
    <row r="905" ht="22.5" customHeight="1">
      <c r="A905" s="389"/>
      <c r="B905" s="394"/>
      <c r="C905" s="394"/>
      <c r="D905" s="394"/>
      <c r="E905" s="394"/>
      <c r="F905" s="392">
        <f t="shared" si="1"/>
        <v>0</v>
      </c>
      <c r="G905" s="384"/>
      <c r="H905" s="384"/>
      <c r="I905" s="384"/>
      <c r="J905" s="384"/>
      <c r="K905" s="384"/>
      <c r="L905" s="384"/>
      <c r="M905" s="384"/>
      <c r="N905" s="384"/>
      <c r="O905" s="384"/>
      <c r="P905" s="384"/>
      <c r="Q905" s="384"/>
      <c r="R905" s="384"/>
      <c r="S905" s="384"/>
      <c r="T905" s="384"/>
      <c r="U905" s="384"/>
      <c r="V905" s="384"/>
      <c r="W905" s="384"/>
      <c r="X905" s="384"/>
      <c r="Y905" s="384"/>
      <c r="Z905" s="384"/>
    </row>
    <row r="906" ht="22.5" customHeight="1">
      <c r="A906" s="385"/>
      <c r="B906" s="393"/>
      <c r="C906" s="393"/>
      <c r="D906" s="393"/>
      <c r="E906" s="393"/>
      <c r="F906" s="388">
        <f t="shared" si="1"/>
        <v>0</v>
      </c>
      <c r="G906" s="384"/>
      <c r="H906" s="384"/>
      <c r="I906" s="384"/>
      <c r="J906" s="384"/>
      <c r="K906" s="384"/>
      <c r="L906" s="384"/>
      <c r="M906" s="384"/>
      <c r="N906" s="384"/>
      <c r="O906" s="384"/>
      <c r="P906" s="384"/>
      <c r="Q906" s="384"/>
      <c r="R906" s="384"/>
      <c r="S906" s="384"/>
      <c r="T906" s="384"/>
      <c r="U906" s="384"/>
      <c r="V906" s="384"/>
      <c r="W906" s="384"/>
      <c r="X906" s="384"/>
      <c r="Y906" s="384"/>
      <c r="Z906" s="384"/>
    </row>
    <row r="907" ht="22.5" customHeight="1">
      <c r="A907" s="389"/>
      <c r="B907" s="394"/>
      <c r="C907" s="394"/>
      <c r="D907" s="394"/>
      <c r="E907" s="394"/>
      <c r="F907" s="392">
        <f t="shared" si="1"/>
        <v>0</v>
      </c>
      <c r="G907" s="384"/>
      <c r="H907" s="384"/>
      <c r="I907" s="384"/>
      <c r="J907" s="384"/>
      <c r="K907" s="384"/>
      <c r="L907" s="384"/>
      <c r="M907" s="384"/>
      <c r="N907" s="384"/>
      <c r="O907" s="384"/>
      <c r="P907" s="384"/>
      <c r="Q907" s="384"/>
      <c r="R907" s="384"/>
      <c r="S907" s="384"/>
      <c r="T907" s="384"/>
      <c r="U907" s="384"/>
      <c r="V907" s="384"/>
      <c r="W907" s="384"/>
      <c r="X907" s="384"/>
      <c r="Y907" s="384"/>
      <c r="Z907" s="384"/>
    </row>
    <row r="908" ht="22.5" customHeight="1">
      <c r="A908" s="385"/>
      <c r="B908" s="393"/>
      <c r="C908" s="393"/>
      <c r="D908" s="393"/>
      <c r="E908" s="393"/>
      <c r="F908" s="388">
        <f t="shared" si="1"/>
        <v>0</v>
      </c>
      <c r="G908" s="384"/>
      <c r="H908" s="384"/>
      <c r="I908" s="384"/>
      <c r="J908" s="384"/>
      <c r="K908" s="384"/>
      <c r="L908" s="384"/>
      <c r="M908" s="384"/>
      <c r="N908" s="384"/>
      <c r="O908" s="384"/>
      <c r="P908" s="384"/>
      <c r="Q908" s="384"/>
      <c r="R908" s="384"/>
      <c r="S908" s="384"/>
      <c r="T908" s="384"/>
      <c r="U908" s="384"/>
      <c r="V908" s="384"/>
      <c r="W908" s="384"/>
      <c r="X908" s="384"/>
      <c r="Y908" s="384"/>
      <c r="Z908" s="384"/>
    </row>
    <row r="909" ht="22.5" customHeight="1">
      <c r="A909" s="389"/>
      <c r="B909" s="394"/>
      <c r="C909" s="394"/>
      <c r="D909" s="394"/>
      <c r="E909" s="394"/>
      <c r="F909" s="392">
        <f t="shared" si="1"/>
        <v>0</v>
      </c>
      <c r="G909" s="384"/>
      <c r="H909" s="384"/>
      <c r="I909" s="384"/>
      <c r="J909" s="384"/>
      <c r="K909" s="384"/>
      <c r="L909" s="384"/>
      <c r="M909" s="384"/>
      <c r="N909" s="384"/>
      <c r="O909" s="384"/>
      <c r="P909" s="384"/>
      <c r="Q909" s="384"/>
      <c r="R909" s="384"/>
      <c r="S909" s="384"/>
      <c r="T909" s="384"/>
      <c r="U909" s="384"/>
      <c r="V909" s="384"/>
      <c r="W909" s="384"/>
      <c r="X909" s="384"/>
      <c r="Y909" s="384"/>
      <c r="Z909" s="384"/>
    </row>
    <row r="910" ht="22.5" customHeight="1">
      <c r="A910" s="385"/>
      <c r="B910" s="393"/>
      <c r="C910" s="393"/>
      <c r="D910" s="393"/>
      <c r="E910" s="393"/>
      <c r="F910" s="388">
        <f t="shared" si="1"/>
        <v>0</v>
      </c>
      <c r="G910" s="384"/>
      <c r="H910" s="384"/>
      <c r="I910" s="384"/>
      <c r="J910" s="384"/>
      <c r="K910" s="384"/>
      <c r="L910" s="384"/>
      <c r="M910" s="384"/>
      <c r="N910" s="384"/>
      <c r="O910" s="384"/>
      <c r="P910" s="384"/>
      <c r="Q910" s="384"/>
      <c r="R910" s="384"/>
      <c r="S910" s="384"/>
      <c r="T910" s="384"/>
      <c r="U910" s="384"/>
      <c r="V910" s="384"/>
      <c r="W910" s="384"/>
      <c r="X910" s="384"/>
      <c r="Y910" s="384"/>
      <c r="Z910" s="384"/>
    </row>
    <row r="911" ht="22.5" customHeight="1">
      <c r="A911" s="389"/>
      <c r="B911" s="394"/>
      <c r="C911" s="394"/>
      <c r="D911" s="394"/>
      <c r="E911" s="394"/>
      <c r="F911" s="392">
        <f t="shared" si="1"/>
        <v>0</v>
      </c>
      <c r="G911" s="384"/>
      <c r="H911" s="384"/>
      <c r="I911" s="384"/>
      <c r="J911" s="384"/>
      <c r="K911" s="384"/>
      <c r="L911" s="384"/>
      <c r="M911" s="384"/>
      <c r="N911" s="384"/>
      <c r="O911" s="384"/>
      <c r="P911" s="384"/>
      <c r="Q911" s="384"/>
      <c r="R911" s="384"/>
      <c r="S911" s="384"/>
      <c r="T911" s="384"/>
      <c r="U911" s="384"/>
      <c r="V911" s="384"/>
      <c r="W911" s="384"/>
      <c r="X911" s="384"/>
      <c r="Y911" s="384"/>
      <c r="Z911" s="384"/>
    </row>
    <row r="912" ht="22.5" customHeight="1">
      <c r="A912" s="385"/>
      <c r="B912" s="393"/>
      <c r="C912" s="393"/>
      <c r="D912" s="393"/>
      <c r="E912" s="393"/>
      <c r="F912" s="388">
        <f t="shared" si="1"/>
        <v>0</v>
      </c>
      <c r="G912" s="384"/>
      <c r="H912" s="384"/>
      <c r="I912" s="384"/>
      <c r="J912" s="384"/>
      <c r="K912" s="384"/>
      <c r="L912" s="384"/>
      <c r="M912" s="384"/>
      <c r="N912" s="384"/>
      <c r="O912" s="384"/>
      <c r="P912" s="384"/>
      <c r="Q912" s="384"/>
      <c r="R912" s="384"/>
      <c r="S912" s="384"/>
      <c r="T912" s="384"/>
      <c r="U912" s="384"/>
      <c r="V912" s="384"/>
      <c r="W912" s="384"/>
      <c r="X912" s="384"/>
      <c r="Y912" s="384"/>
      <c r="Z912" s="384"/>
    </row>
    <row r="913" ht="22.5" customHeight="1">
      <c r="A913" s="389"/>
      <c r="B913" s="394"/>
      <c r="C913" s="394"/>
      <c r="D913" s="394"/>
      <c r="E913" s="394"/>
      <c r="F913" s="392">
        <f t="shared" si="1"/>
        <v>0</v>
      </c>
      <c r="G913" s="384"/>
      <c r="H913" s="384"/>
      <c r="I913" s="384"/>
      <c r="J913" s="384"/>
      <c r="K913" s="384"/>
      <c r="L913" s="384"/>
      <c r="M913" s="384"/>
      <c r="N913" s="384"/>
      <c r="O913" s="384"/>
      <c r="P913" s="384"/>
      <c r="Q913" s="384"/>
      <c r="R913" s="384"/>
      <c r="S913" s="384"/>
      <c r="T913" s="384"/>
      <c r="U913" s="384"/>
      <c r="V913" s="384"/>
      <c r="W913" s="384"/>
      <c r="X913" s="384"/>
      <c r="Y913" s="384"/>
      <c r="Z913" s="384"/>
    </row>
    <row r="914" ht="22.5" customHeight="1">
      <c r="A914" s="385"/>
      <c r="B914" s="393"/>
      <c r="C914" s="393"/>
      <c r="D914" s="393"/>
      <c r="E914" s="393"/>
      <c r="F914" s="388">
        <f t="shared" si="1"/>
        <v>0</v>
      </c>
      <c r="G914" s="384"/>
      <c r="H914" s="384"/>
      <c r="I914" s="384"/>
      <c r="J914" s="384"/>
      <c r="K914" s="384"/>
      <c r="L914" s="384"/>
      <c r="M914" s="384"/>
      <c r="N914" s="384"/>
      <c r="O914" s="384"/>
      <c r="P914" s="384"/>
      <c r="Q914" s="384"/>
      <c r="R914" s="384"/>
      <c r="S914" s="384"/>
      <c r="T914" s="384"/>
      <c r="U914" s="384"/>
      <c r="V914" s="384"/>
      <c r="W914" s="384"/>
      <c r="X914" s="384"/>
      <c r="Y914" s="384"/>
      <c r="Z914" s="384"/>
    </row>
    <row r="915" ht="22.5" customHeight="1">
      <c r="A915" s="389"/>
      <c r="B915" s="394"/>
      <c r="C915" s="394"/>
      <c r="D915" s="394"/>
      <c r="E915" s="394"/>
      <c r="F915" s="392">
        <f t="shared" si="1"/>
        <v>0</v>
      </c>
      <c r="G915" s="384"/>
      <c r="H915" s="384"/>
      <c r="I915" s="384"/>
      <c r="J915" s="384"/>
      <c r="K915" s="384"/>
      <c r="L915" s="384"/>
      <c r="M915" s="384"/>
      <c r="N915" s="384"/>
      <c r="O915" s="384"/>
      <c r="P915" s="384"/>
      <c r="Q915" s="384"/>
      <c r="R915" s="384"/>
      <c r="S915" s="384"/>
      <c r="T915" s="384"/>
      <c r="U915" s="384"/>
      <c r="V915" s="384"/>
      <c r="W915" s="384"/>
      <c r="X915" s="384"/>
      <c r="Y915" s="384"/>
      <c r="Z915" s="384"/>
    </row>
    <row r="916" ht="22.5" customHeight="1">
      <c r="A916" s="385"/>
      <c r="B916" s="393"/>
      <c r="C916" s="393"/>
      <c r="D916" s="393"/>
      <c r="E916" s="393"/>
      <c r="F916" s="388">
        <f t="shared" si="1"/>
        <v>0</v>
      </c>
      <c r="G916" s="384"/>
      <c r="H916" s="384"/>
      <c r="I916" s="384"/>
      <c r="J916" s="384"/>
      <c r="K916" s="384"/>
      <c r="L916" s="384"/>
      <c r="M916" s="384"/>
      <c r="N916" s="384"/>
      <c r="O916" s="384"/>
      <c r="P916" s="384"/>
      <c r="Q916" s="384"/>
      <c r="R916" s="384"/>
      <c r="S916" s="384"/>
      <c r="T916" s="384"/>
      <c r="U916" s="384"/>
      <c r="V916" s="384"/>
      <c r="W916" s="384"/>
      <c r="X916" s="384"/>
      <c r="Y916" s="384"/>
      <c r="Z916" s="384"/>
    </row>
    <row r="917" ht="22.5" customHeight="1">
      <c r="A917" s="389"/>
      <c r="B917" s="394"/>
      <c r="C917" s="394"/>
      <c r="D917" s="394"/>
      <c r="E917" s="394"/>
      <c r="F917" s="392">
        <f t="shared" si="1"/>
        <v>0</v>
      </c>
      <c r="G917" s="384"/>
      <c r="H917" s="384"/>
      <c r="I917" s="384"/>
      <c r="J917" s="384"/>
      <c r="K917" s="384"/>
      <c r="L917" s="384"/>
      <c r="M917" s="384"/>
      <c r="N917" s="384"/>
      <c r="O917" s="384"/>
      <c r="P917" s="384"/>
      <c r="Q917" s="384"/>
      <c r="R917" s="384"/>
      <c r="S917" s="384"/>
      <c r="T917" s="384"/>
      <c r="U917" s="384"/>
      <c r="V917" s="384"/>
      <c r="W917" s="384"/>
      <c r="X917" s="384"/>
      <c r="Y917" s="384"/>
      <c r="Z917" s="384"/>
    </row>
    <row r="918" ht="22.5" customHeight="1">
      <c r="A918" s="385"/>
      <c r="B918" s="393"/>
      <c r="C918" s="393"/>
      <c r="D918" s="393"/>
      <c r="E918" s="393"/>
      <c r="F918" s="388">
        <f t="shared" si="1"/>
        <v>0</v>
      </c>
      <c r="G918" s="384"/>
      <c r="H918" s="384"/>
      <c r="I918" s="384"/>
      <c r="J918" s="384"/>
      <c r="K918" s="384"/>
      <c r="L918" s="384"/>
      <c r="M918" s="384"/>
      <c r="N918" s="384"/>
      <c r="O918" s="384"/>
      <c r="P918" s="384"/>
      <c r="Q918" s="384"/>
      <c r="R918" s="384"/>
      <c r="S918" s="384"/>
      <c r="T918" s="384"/>
      <c r="U918" s="384"/>
      <c r="V918" s="384"/>
      <c r="W918" s="384"/>
      <c r="X918" s="384"/>
      <c r="Y918" s="384"/>
      <c r="Z918" s="384"/>
    </row>
    <row r="919" ht="22.5" customHeight="1">
      <c r="A919" s="389"/>
      <c r="B919" s="394"/>
      <c r="C919" s="394"/>
      <c r="D919" s="394"/>
      <c r="E919" s="394"/>
      <c r="F919" s="392">
        <f t="shared" si="1"/>
        <v>0</v>
      </c>
      <c r="G919" s="384"/>
      <c r="H919" s="384"/>
      <c r="I919" s="384"/>
      <c r="J919" s="384"/>
      <c r="K919" s="384"/>
      <c r="L919" s="384"/>
      <c r="M919" s="384"/>
      <c r="N919" s="384"/>
      <c r="O919" s="384"/>
      <c r="P919" s="384"/>
      <c r="Q919" s="384"/>
      <c r="R919" s="384"/>
      <c r="S919" s="384"/>
      <c r="T919" s="384"/>
      <c r="U919" s="384"/>
      <c r="V919" s="384"/>
      <c r="W919" s="384"/>
      <c r="X919" s="384"/>
      <c r="Y919" s="384"/>
      <c r="Z919" s="384"/>
    </row>
    <row r="920" ht="22.5" customHeight="1">
      <c r="A920" s="385"/>
      <c r="B920" s="393"/>
      <c r="C920" s="393"/>
      <c r="D920" s="393"/>
      <c r="E920" s="393"/>
      <c r="F920" s="388">
        <f t="shared" si="1"/>
        <v>0</v>
      </c>
      <c r="G920" s="384"/>
      <c r="H920" s="384"/>
      <c r="I920" s="384"/>
      <c r="J920" s="384"/>
      <c r="K920" s="384"/>
      <c r="L920" s="384"/>
      <c r="M920" s="384"/>
      <c r="N920" s="384"/>
      <c r="O920" s="384"/>
      <c r="P920" s="384"/>
      <c r="Q920" s="384"/>
      <c r="R920" s="384"/>
      <c r="S920" s="384"/>
      <c r="T920" s="384"/>
      <c r="U920" s="384"/>
      <c r="V920" s="384"/>
      <c r="W920" s="384"/>
      <c r="X920" s="384"/>
      <c r="Y920" s="384"/>
      <c r="Z920" s="384"/>
    </row>
    <row r="921" ht="22.5" customHeight="1">
      <c r="A921" s="389"/>
      <c r="B921" s="394"/>
      <c r="C921" s="394"/>
      <c r="D921" s="394"/>
      <c r="E921" s="394"/>
      <c r="F921" s="392">
        <f t="shared" si="1"/>
        <v>0</v>
      </c>
      <c r="G921" s="384"/>
      <c r="H921" s="384"/>
      <c r="I921" s="384"/>
      <c r="J921" s="384"/>
      <c r="K921" s="384"/>
      <c r="L921" s="384"/>
      <c r="M921" s="384"/>
      <c r="N921" s="384"/>
      <c r="O921" s="384"/>
      <c r="P921" s="384"/>
      <c r="Q921" s="384"/>
      <c r="R921" s="384"/>
      <c r="S921" s="384"/>
      <c r="T921" s="384"/>
      <c r="U921" s="384"/>
      <c r="V921" s="384"/>
      <c r="W921" s="384"/>
      <c r="X921" s="384"/>
      <c r="Y921" s="384"/>
      <c r="Z921" s="384"/>
    </row>
    <row r="922" ht="22.5" customHeight="1">
      <c r="A922" s="385"/>
      <c r="B922" s="393"/>
      <c r="C922" s="393"/>
      <c r="D922" s="393"/>
      <c r="E922" s="393"/>
      <c r="F922" s="388">
        <f t="shared" si="1"/>
        <v>0</v>
      </c>
      <c r="G922" s="384"/>
      <c r="H922" s="384"/>
      <c r="I922" s="384"/>
      <c r="J922" s="384"/>
      <c r="K922" s="384"/>
      <c r="L922" s="384"/>
      <c r="M922" s="384"/>
      <c r="N922" s="384"/>
      <c r="O922" s="384"/>
      <c r="P922" s="384"/>
      <c r="Q922" s="384"/>
      <c r="R922" s="384"/>
      <c r="S922" s="384"/>
      <c r="T922" s="384"/>
      <c r="U922" s="384"/>
      <c r="V922" s="384"/>
      <c r="W922" s="384"/>
      <c r="X922" s="384"/>
      <c r="Y922" s="384"/>
      <c r="Z922" s="384"/>
    </row>
    <row r="923" ht="22.5" customHeight="1">
      <c r="A923" s="389"/>
      <c r="B923" s="394"/>
      <c r="C923" s="394"/>
      <c r="D923" s="394"/>
      <c r="E923" s="394"/>
      <c r="F923" s="392">
        <f t="shared" si="1"/>
        <v>0</v>
      </c>
      <c r="G923" s="384"/>
      <c r="H923" s="384"/>
      <c r="I923" s="384"/>
      <c r="J923" s="384"/>
      <c r="K923" s="384"/>
      <c r="L923" s="384"/>
      <c r="M923" s="384"/>
      <c r="N923" s="384"/>
      <c r="O923" s="384"/>
      <c r="P923" s="384"/>
      <c r="Q923" s="384"/>
      <c r="R923" s="384"/>
      <c r="S923" s="384"/>
      <c r="T923" s="384"/>
      <c r="U923" s="384"/>
      <c r="V923" s="384"/>
      <c r="W923" s="384"/>
      <c r="X923" s="384"/>
      <c r="Y923" s="384"/>
      <c r="Z923" s="384"/>
    </row>
    <row r="924" ht="22.5" customHeight="1">
      <c r="A924" s="385"/>
      <c r="B924" s="393"/>
      <c r="C924" s="393"/>
      <c r="D924" s="393"/>
      <c r="E924" s="393"/>
      <c r="F924" s="388">
        <f t="shared" si="1"/>
        <v>0</v>
      </c>
      <c r="G924" s="384"/>
      <c r="H924" s="384"/>
      <c r="I924" s="384"/>
      <c r="J924" s="384"/>
      <c r="K924" s="384"/>
      <c r="L924" s="384"/>
      <c r="M924" s="384"/>
      <c r="N924" s="384"/>
      <c r="O924" s="384"/>
      <c r="P924" s="384"/>
      <c r="Q924" s="384"/>
      <c r="R924" s="384"/>
      <c r="S924" s="384"/>
      <c r="T924" s="384"/>
      <c r="U924" s="384"/>
      <c r="V924" s="384"/>
      <c r="W924" s="384"/>
      <c r="X924" s="384"/>
      <c r="Y924" s="384"/>
      <c r="Z924" s="384"/>
    </row>
    <row r="925" ht="22.5" customHeight="1">
      <c r="A925" s="389"/>
      <c r="B925" s="394"/>
      <c r="C925" s="394"/>
      <c r="D925" s="394"/>
      <c r="E925" s="394"/>
      <c r="F925" s="392">
        <f t="shared" si="1"/>
        <v>0</v>
      </c>
      <c r="G925" s="384"/>
      <c r="H925" s="384"/>
      <c r="I925" s="384"/>
      <c r="J925" s="384"/>
      <c r="K925" s="384"/>
      <c r="L925" s="384"/>
      <c r="M925" s="384"/>
      <c r="N925" s="384"/>
      <c r="O925" s="384"/>
      <c r="P925" s="384"/>
      <c r="Q925" s="384"/>
      <c r="R925" s="384"/>
      <c r="S925" s="384"/>
      <c r="T925" s="384"/>
      <c r="U925" s="384"/>
      <c r="V925" s="384"/>
      <c r="W925" s="384"/>
      <c r="X925" s="384"/>
      <c r="Y925" s="384"/>
      <c r="Z925" s="384"/>
    </row>
    <row r="926" ht="22.5" customHeight="1">
      <c r="A926" s="385"/>
      <c r="B926" s="393"/>
      <c r="C926" s="393"/>
      <c r="D926" s="393"/>
      <c r="E926" s="393"/>
      <c r="F926" s="388">
        <f t="shared" si="1"/>
        <v>0</v>
      </c>
      <c r="G926" s="384"/>
      <c r="H926" s="384"/>
      <c r="I926" s="384"/>
      <c r="J926" s="384"/>
      <c r="K926" s="384"/>
      <c r="L926" s="384"/>
      <c r="M926" s="384"/>
      <c r="N926" s="384"/>
      <c r="O926" s="384"/>
      <c r="P926" s="384"/>
      <c r="Q926" s="384"/>
      <c r="R926" s="384"/>
      <c r="S926" s="384"/>
      <c r="T926" s="384"/>
      <c r="U926" s="384"/>
      <c r="V926" s="384"/>
      <c r="W926" s="384"/>
      <c r="X926" s="384"/>
      <c r="Y926" s="384"/>
      <c r="Z926" s="384"/>
    </row>
    <row r="927" ht="22.5" customHeight="1">
      <c r="A927" s="389"/>
      <c r="B927" s="394"/>
      <c r="C927" s="394"/>
      <c r="D927" s="394"/>
      <c r="E927" s="394"/>
      <c r="F927" s="392">
        <f t="shared" si="1"/>
        <v>0</v>
      </c>
      <c r="G927" s="384"/>
      <c r="H927" s="384"/>
      <c r="I927" s="384"/>
      <c r="J927" s="384"/>
      <c r="K927" s="384"/>
      <c r="L927" s="384"/>
      <c r="M927" s="384"/>
      <c r="N927" s="384"/>
      <c r="O927" s="384"/>
      <c r="P927" s="384"/>
      <c r="Q927" s="384"/>
      <c r="R927" s="384"/>
      <c r="S927" s="384"/>
      <c r="T927" s="384"/>
      <c r="U927" s="384"/>
      <c r="V927" s="384"/>
      <c r="W927" s="384"/>
      <c r="X927" s="384"/>
      <c r="Y927" s="384"/>
      <c r="Z927" s="384"/>
    </row>
    <row r="928" ht="22.5" customHeight="1">
      <c r="A928" s="385"/>
      <c r="B928" s="393"/>
      <c r="C928" s="393"/>
      <c r="D928" s="393"/>
      <c r="E928" s="393"/>
      <c r="F928" s="388">
        <f t="shared" si="1"/>
        <v>0</v>
      </c>
      <c r="G928" s="384"/>
      <c r="H928" s="384"/>
      <c r="I928" s="384"/>
      <c r="J928" s="384"/>
      <c r="K928" s="384"/>
      <c r="L928" s="384"/>
      <c r="M928" s="384"/>
      <c r="N928" s="384"/>
      <c r="O928" s="384"/>
      <c r="P928" s="384"/>
      <c r="Q928" s="384"/>
      <c r="R928" s="384"/>
      <c r="S928" s="384"/>
      <c r="T928" s="384"/>
      <c r="U928" s="384"/>
      <c r="V928" s="384"/>
      <c r="W928" s="384"/>
      <c r="X928" s="384"/>
      <c r="Y928" s="384"/>
      <c r="Z928" s="384"/>
    </row>
    <row r="929" ht="22.5" customHeight="1">
      <c r="A929" s="389"/>
      <c r="B929" s="394"/>
      <c r="C929" s="394"/>
      <c r="D929" s="394"/>
      <c r="E929" s="394"/>
      <c r="F929" s="392">
        <f t="shared" si="1"/>
        <v>0</v>
      </c>
      <c r="G929" s="384"/>
      <c r="H929" s="384"/>
      <c r="I929" s="384"/>
      <c r="J929" s="384"/>
      <c r="K929" s="384"/>
      <c r="L929" s="384"/>
      <c r="M929" s="384"/>
      <c r="N929" s="384"/>
      <c r="O929" s="384"/>
      <c r="P929" s="384"/>
      <c r="Q929" s="384"/>
      <c r="R929" s="384"/>
      <c r="S929" s="384"/>
      <c r="T929" s="384"/>
      <c r="U929" s="384"/>
      <c r="V929" s="384"/>
      <c r="W929" s="384"/>
      <c r="X929" s="384"/>
      <c r="Y929" s="384"/>
      <c r="Z929" s="384"/>
    </row>
    <row r="930" ht="22.5" customHeight="1">
      <c r="A930" s="385"/>
      <c r="B930" s="393"/>
      <c r="C930" s="393"/>
      <c r="D930" s="393"/>
      <c r="E930" s="393"/>
      <c r="F930" s="388">
        <f t="shared" si="1"/>
        <v>0</v>
      </c>
      <c r="G930" s="384"/>
      <c r="H930" s="384"/>
      <c r="I930" s="384"/>
      <c r="J930" s="384"/>
      <c r="K930" s="384"/>
      <c r="L930" s="384"/>
      <c r="M930" s="384"/>
      <c r="N930" s="384"/>
      <c r="O930" s="384"/>
      <c r="P930" s="384"/>
      <c r="Q930" s="384"/>
      <c r="R930" s="384"/>
      <c r="S930" s="384"/>
      <c r="T930" s="384"/>
      <c r="U930" s="384"/>
      <c r="V930" s="384"/>
      <c r="W930" s="384"/>
      <c r="X930" s="384"/>
      <c r="Y930" s="384"/>
      <c r="Z930" s="384"/>
    </row>
    <row r="931" ht="22.5" customHeight="1">
      <c r="A931" s="389"/>
      <c r="B931" s="394"/>
      <c r="C931" s="394"/>
      <c r="D931" s="394"/>
      <c r="E931" s="394"/>
      <c r="F931" s="392">
        <f t="shared" si="1"/>
        <v>0</v>
      </c>
      <c r="G931" s="384"/>
      <c r="H931" s="384"/>
      <c r="I931" s="384"/>
      <c r="J931" s="384"/>
      <c r="K931" s="384"/>
      <c r="L931" s="384"/>
      <c r="M931" s="384"/>
      <c r="N931" s="384"/>
      <c r="O931" s="384"/>
      <c r="P931" s="384"/>
      <c r="Q931" s="384"/>
      <c r="R931" s="384"/>
      <c r="S931" s="384"/>
      <c r="T931" s="384"/>
      <c r="U931" s="384"/>
      <c r="V931" s="384"/>
      <c r="W931" s="384"/>
      <c r="X931" s="384"/>
      <c r="Y931" s="384"/>
      <c r="Z931" s="384"/>
    </row>
    <row r="932" ht="22.5" customHeight="1">
      <c r="A932" s="385"/>
      <c r="B932" s="393"/>
      <c r="C932" s="393"/>
      <c r="D932" s="393"/>
      <c r="E932" s="393"/>
      <c r="F932" s="388">
        <f t="shared" si="1"/>
        <v>0</v>
      </c>
      <c r="G932" s="384"/>
      <c r="H932" s="384"/>
      <c r="I932" s="384"/>
      <c r="J932" s="384"/>
      <c r="K932" s="384"/>
      <c r="L932" s="384"/>
      <c r="M932" s="384"/>
      <c r="N932" s="384"/>
      <c r="O932" s="384"/>
      <c r="P932" s="384"/>
      <c r="Q932" s="384"/>
      <c r="R932" s="384"/>
      <c r="S932" s="384"/>
      <c r="T932" s="384"/>
      <c r="U932" s="384"/>
      <c r="V932" s="384"/>
      <c r="W932" s="384"/>
      <c r="X932" s="384"/>
      <c r="Y932" s="384"/>
      <c r="Z932" s="384"/>
    </row>
    <row r="933" ht="22.5" customHeight="1">
      <c r="A933" s="389"/>
      <c r="B933" s="394"/>
      <c r="C933" s="394"/>
      <c r="D933" s="394"/>
      <c r="E933" s="394"/>
      <c r="F933" s="392">
        <f t="shared" si="1"/>
        <v>0</v>
      </c>
      <c r="G933" s="384"/>
      <c r="H933" s="384"/>
      <c r="I933" s="384"/>
      <c r="J933" s="384"/>
      <c r="K933" s="384"/>
      <c r="L933" s="384"/>
      <c r="M933" s="384"/>
      <c r="N933" s="384"/>
      <c r="O933" s="384"/>
      <c r="P933" s="384"/>
      <c r="Q933" s="384"/>
      <c r="R933" s="384"/>
      <c r="S933" s="384"/>
      <c r="T933" s="384"/>
      <c r="U933" s="384"/>
      <c r="V933" s="384"/>
      <c r="W933" s="384"/>
      <c r="X933" s="384"/>
      <c r="Y933" s="384"/>
      <c r="Z933" s="384"/>
    </row>
    <row r="934" ht="22.5" customHeight="1">
      <c r="A934" s="385"/>
      <c r="B934" s="393"/>
      <c r="C934" s="393"/>
      <c r="D934" s="393"/>
      <c r="E934" s="393"/>
      <c r="F934" s="388">
        <f t="shared" si="1"/>
        <v>0</v>
      </c>
      <c r="G934" s="384"/>
      <c r="H934" s="384"/>
      <c r="I934" s="384"/>
      <c r="J934" s="384"/>
      <c r="K934" s="384"/>
      <c r="L934" s="384"/>
      <c r="M934" s="384"/>
      <c r="N934" s="384"/>
      <c r="O934" s="384"/>
      <c r="P934" s="384"/>
      <c r="Q934" s="384"/>
      <c r="R934" s="384"/>
      <c r="S934" s="384"/>
      <c r="T934" s="384"/>
      <c r="U934" s="384"/>
      <c r="V934" s="384"/>
      <c r="W934" s="384"/>
      <c r="X934" s="384"/>
      <c r="Y934" s="384"/>
      <c r="Z934" s="384"/>
    </row>
    <row r="935" ht="22.5" customHeight="1">
      <c r="A935" s="389"/>
      <c r="B935" s="394"/>
      <c r="C935" s="394"/>
      <c r="D935" s="394"/>
      <c r="E935" s="394"/>
      <c r="F935" s="392">
        <f t="shared" si="1"/>
        <v>0</v>
      </c>
      <c r="G935" s="384"/>
      <c r="H935" s="384"/>
      <c r="I935" s="384"/>
      <c r="J935" s="384"/>
      <c r="K935" s="384"/>
      <c r="L935" s="384"/>
      <c r="M935" s="384"/>
      <c r="N935" s="384"/>
      <c r="O935" s="384"/>
      <c r="P935" s="384"/>
      <c r="Q935" s="384"/>
      <c r="R935" s="384"/>
      <c r="S935" s="384"/>
      <c r="T935" s="384"/>
      <c r="U935" s="384"/>
      <c r="V935" s="384"/>
      <c r="W935" s="384"/>
      <c r="X935" s="384"/>
      <c r="Y935" s="384"/>
      <c r="Z935" s="384"/>
    </row>
    <row r="936" ht="22.5" customHeight="1">
      <c r="A936" s="385"/>
      <c r="B936" s="393"/>
      <c r="C936" s="393"/>
      <c r="D936" s="393"/>
      <c r="E936" s="393"/>
      <c r="F936" s="388">
        <f t="shared" si="1"/>
        <v>0</v>
      </c>
      <c r="G936" s="384"/>
      <c r="H936" s="384"/>
      <c r="I936" s="384"/>
      <c r="J936" s="384"/>
      <c r="K936" s="384"/>
      <c r="L936" s="384"/>
      <c r="M936" s="384"/>
      <c r="N936" s="384"/>
      <c r="O936" s="384"/>
      <c r="P936" s="384"/>
      <c r="Q936" s="384"/>
      <c r="R936" s="384"/>
      <c r="S936" s="384"/>
      <c r="T936" s="384"/>
      <c r="U936" s="384"/>
      <c r="V936" s="384"/>
      <c r="W936" s="384"/>
      <c r="X936" s="384"/>
      <c r="Y936" s="384"/>
      <c r="Z936" s="384"/>
    </row>
    <row r="937" ht="22.5" customHeight="1">
      <c r="A937" s="389"/>
      <c r="B937" s="394"/>
      <c r="C937" s="394"/>
      <c r="D937" s="394"/>
      <c r="E937" s="394"/>
      <c r="F937" s="392">
        <f t="shared" si="1"/>
        <v>0</v>
      </c>
      <c r="G937" s="384"/>
      <c r="H937" s="384"/>
      <c r="I937" s="384"/>
      <c r="J937" s="384"/>
      <c r="K937" s="384"/>
      <c r="L937" s="384"/>
      <c r="M937" s="384"/>
      <c r="N937" s="384"/>
      <c r="O937" s="384"/>
      <c r="P937" s="384"/>
      <c r="Q937" s="384"/>
      <c r="R937" s="384"/>
      <c r="S937" s="384"/>
      <c r="T937" s="384"/>
      <c r="U937" s="384"/>
      <c r="V937" s="384"/>
      <c r="W937" s="384"/>
      <c r="X937" s="384"/>
      <c r="Y937" s="384"/>
      <c r="Z937" s="384"/>
    </row>
    <row r="938" ht="22.5" customHeight="1">
      <c r="A938" s="385"/>
      <c r="B938" s="393"/>
      <c r="C938" s="393"/>
      <c r="D938" s="393"/>
      <c r="E938" s="393"/>
      <c r="F938" s="388">
        <f t="shared" si="1"/>
        <v>0</v>
      </c>
      <c r="G938" s="384"/>
      <c r="H938" s="384"/>
      <c r="I938" s="384"/>
      <c r="J938" s="384"/>
      <c r="K938" s="384"/>
      <c r="L938" s="384"/>
      <c r="M938" s="384"/>
      <c r="N938" s="384"/>
      <c r="O938" s="384"/>
      <c r="P938" s="384"/>
      <c r="Q938" s="384"/>
      <c r="R938" s="384"/>
      <c r="S938" s="384"/>
      <c r="T938" s="384"/>
      <c r="U938" s="384"/>
      <c r="V938" s="384"/>
      <c r="W938" s="384"/>
      <c r="X938" s="384"/>
      <c r="Y938" s="384"/>
      <c r="Z938" s="384"/>
    </row>
    <row r="939" ht="22.5" customHeight="1">
      <c r="A939" s="389"/>
      <c r="B939" s="394"/>
      <c r="C939" s="394"/>
      <c r="D939" s="394"/>
      <c r="E939" s="394"/>
      <c r="F939" s="392">
        <f t="shared" si="1"/>
        <v>0</v>
      </c>
      <c r="G939" s="384"/>
      <c r="H939" s="384"/>
      <c r="I939" s="384"/>
      <c r="J939" s="384"/>
      <c r="K939" s="384"/>
      <c r="L939" s="384"/>
      <c r="M939" s="384"/>
      <c r="N939" s="384"/>
      <c r="O939" s="384"/>
      <c r="P939" s="384"/>
      <c r="Q939" s="384"/>
      <c r="R939" s="384"/>
      <c r="S939" s="384"/>
      <c r="T939" s="384"/>
      <c r="U939" s="384"/>
      <c r="V939" s="384"/>
      <c r="W939" s="384"/>
      <c r="X939" s="384"/>
      <c r="Y939" s="384"/>
      <c r="Z939" s="384"/>
    </row>
    <row r="940" ht="22.5" customHeight="1">
      <c r="A940" s="385"/>
      <c r="B940" s="393"/>
      <c r="C940" s="393"/>
      <c r="D940" s="393"/>
      <c r="E940" s="393"/>
      <c r="F940" s="388">
        <f t="shared" si="1"/>
        <v>0</v>
      </c>
      <c r="G940" s="384"/>
      <c r="H940" s="384"/>
      <c r="I940" s="384"/>
      <c r="J940" s="384"/>
      <c r="K940" s="384"/>
      <c r="L940" s="384"/>
      <c r="M940" s="384"/>
      <c r="N940" s="384"/>
      <c r="O940" s="384"/>
      <c r="P940" s="384"/>
      <c r="Q940" s="384"/>
      <c r="R940" s="384"/>
      <c r="S940" s="384"/>
      <c r="T940" s="384"/>
      <c r="U940" s="384"/>
      <c r="V940" s="384"/>
      <c r="W940" s="384"/>
      <c r="X940" s="384"/>
      <c r="Y940" s="384"/>
      <c r="Z940" s="384"/>
    </row>
    <row r="941" ht="22.5" customHeight="1">
      <c r="A941" s="389"/>
      <c r="B941" s="394"/>
      <c r="C941" s="394"/>
      <c r="D941" s="394"/>
      <c r="E941" s="394"/>
      <c r="F941" s="392">
        <f t="shared" si="1"/>
        <v>0</v>
      </c>
      <c r="G941" s="384"/>
      <c r="H941" s="384"/>
      <c r="I941" s="384"/>
      <c r="J941" s="384"/>
      <c r="K941" s="384"/>
      <c r="L941" s="384"/>
      <c r="M941" s="384"/>
      <c r="N941" s="384"/>
      <c r="O941" s="384"/>
      <c r="P941" s="384"/>
      <c r="Q941" s="384"/>
      <c r="R941" s="384"/>
      <c r="S941" s="384"/>
      <c r="T941" s="384"/>
      <c r="U941" s="384"/>
      <c r="V941" s="384"/>
      <c r="W941" s="384"/>
      <c r="X941" s="384"/>
      <c r="Y941" s="384"/>
      <c r="Z941" s="384"/>
    </row>
    <row r="942" ht="22.5" customHeight="1">
      <c r="A942" s="385"/>
      <c r="B942" s="393"/>
      <c r="C942" s="393"/>
      <c r="D942" s="393"/>
      <c r="E942" s="393"/>
      <c r="F942" s="388">
        <f t="shared" si="1"/>
        <v>0</v>
      </c>
      <c r="G942" s="384"/>
      <c r="H942" s="384"/>
      <c r="I942" s="384"/>
      <c r="J942" s="384"/>
      <c r="K942" s="384"/>
      <c r="L942" s="384"/>
      <c r="M942" s="384"/>
      <c r="N942" s="384"/>
      <c r="O942" s="384"/>
      <c r="P942" s="384"/>
      <c r="Q942" s="384"/>
      <c r="R942" s="384"/>
      <c r="S942" s="384"/>
      <c r="T942" s="384"/>
      <c r="U942" s="384"/>
      <c r="V942" s="384"/>
      <c r="W942" s="384"/>
      <c r="X942" s="384"/>
      <c r="Y942" s="384"/>
      <c r="Z942" s="384"/>
    </row>
    <row r="943" ht="22.5" customHeight="1">
      <c r="A943" s="389"/>
      <c r="B943" s="394"/>
      <c r="C943" s="394"/>
      <c r="D943" s="394"/>
      <c r="E943" s="394"/>
      <c r="F943" s="392">
        <f t="shared" si="1"/>
        <v>0</v>
      </c>
      <c r="G943" s="384"/>
      <c r="H943" s="384"/>
      <c r="I943" s="384"/>
      <c r="J943" s="384"/>
      <c r="K943" s="384"/>
      <c r="L943" s="384"/>
      <c r="M943" s="384"/>
      <c r="N943" s="384"/>
      <c r="O943" s="384"/>
      <c r="P943" s="384"/>
      <c r="Q943" s="384"/>
      <c r="R943" s="384"/>
      <c r="S943" s="384"/>
      <c r="T943" s="384"/>
      <c r="U943" s="384"/>
      <c r="V943" s="384"/>
      <c r="W943" s="384"/>
      <c r="X943" s="384"/>
      <c r="Y943" s="384"/>
      <c r="Z943" s="384"/>
    </row>
    <row r="944" ht="22.5" customHeight="1">
      <c r="A944" s="385"/>
      <c r="B944" s="393"/>
      <c r="C944" s="393"/>
      <c r="D944" s="393"/>
      <c r="E944" s="393"/>
      <c r="F944" s="388">
        <f t="shared" si="1"/>
        <v>0</v>
      </c>
      <c r="G944" s="384"/>
      <c r="H944" s="384"/>
      <c r="I944" s="384"/>
      <c r="J944" s="384"/>
      <c r="K944" s="384"/>
      <c r="L944" s="384"/>
      <c r="M944" s="384"/>
      <c r="N944" s="384"/>
      <c r="O944" s="384"/>
      <c r="P944" s="384"/>
      <c r="Q944" s="384"/>
      <c r="R944" s="384"/>
      <c r="S944" s="384"/>
      <c r="T944" s="384"/>
      <c r="U944" s="384"/>
      <c r="V944" s="384"/>
      <c r="W944" s="384"/>
      <c r="X944" s="384"/>
      <c r="Y944" s="384"/>
      <c r="Z944" s="384"/>
    </row>
    <row r="945" ht="22.5" customHeight="1">
      <c r="A945" s="389"/>
      <c r="B945" s="394"/>
      <c r="C945" s="394"/>
      <c r="D945" s="394"/>
      <c r="E945" s="394"/>
      <c r="F945" s="392">
        <f t="shared" si="1"/>
        <v>0</v>
      </c>
      <c r="G945" s="384"/>
      <c r="H945" s="384"/>
      <c r="I945" s="384"/>
      <c r="J945" s="384"/>
      <c r="K945" s="384"/>
      <c r="L945" s="384"/>
      <c r="M945" s="384"/>
      <c r="N945" s="384"/>
      <c r="O945" s="384"/>
      <c r="P945" s="384"/>
      <c r="Q945" s="384"/>
      <c r="R945" s="384"/>
      <c r="S945" s="384"/>
      <c r="T945" s="384"/>
      <c r="U945" s="384"/>
      <c r="V945" s="384"/>
      <c r="W945" s="384"/>
      <c r="X945" s="384"/>
      <c r="Y945" s="384"/>
      <c r="Z945" s="384"/>
    </row>
    <row r="946" ht="22.5" customHeight="1">
      <c r="A946" s="385"/>
      <c r="B946" s="393"/>
      <c r="C946" s="393"/>
      <c r="D946" s="393"/>
      <c r="E946" s="393"/>
      <c r="F946" s="388">
        <f t="shared" si="1"/>
        <v>0</v>
      </c>
      <c r="G946" s="384"/>
      <c r="H946" s="384"/>
      <c r="I946" s="384"/>
      <c r="J946" s="384"/>
      <c r="K946" s="384"/>
      <c r="L946" s="384"/>
      <c r="M946" s="384"/>
      <c r="N946" s="384"/>
      <c r="O946" s="384"/>
      <c r="P946" s="384"/>
      <c r="Q946" s="384"/>
      <c r="R946" s="384"/>
      <c r="S946" s="384"/>
      <c r="T946" s="384"/>
      <c r="U946" s="384"/>
      <c r="V946" s="384"/>
      <c r="W946" s="384"/>
      <c r="X946" s="384"/>
      <c r="Y946" s="384"/>
      <c r="Z946" s="384"/>
    </row>
    <row r="947" ht="22.5" customHeight="1">
      <c r="A947" s="389"/>
      <c r="B947" s="394"/>
      <c r="C947" s="394"/>
      <c r="D947" s="394"/>
      <c r="E947" s="394"/>
      <c r="F947" s="392">
        <f t="shared" si="1"/>
        <v>0</v>
      </c>
      <c r="G947" s="384"/>
      <c r="H947" s="384"/>
      <c r="I947" s="384"/>
      <c r="J947" s="384"/>
      <c r="K947" s="384"/>
      <c r="L947" s="384"/>
      <c r="M947" s="384"/>
      <c r="N947" s="384"/>
      <c r="O947" s="384"/>
      <c r="P947" s="384"/>
      <c r="Q947" s="384"/>
      <c r="R947" s="384"/>
      <c r="S947" s="384"/>
      <c r="T947" s="384"/>
      <c r="U947" s="384"/>
      <c r="V947" s="384"/>
      <c r="W947" s="384"/>
      <c r="X947" s="384"/>
      <c r="Y947" s="384"/>
      <c r="Z947" s="384"/>
    </row>
    <row r="948" ht="22.5" customHeight="1">
      <c r="A948" s="385"/>
      <c r="B948" s="393"/>
      <c r="C948" s="393"/>
      <c r="D948" s="393"/>
      <c r="E948" s="393"/>
      <c r="F948" s="388">
        <f t="shared" si="1"/>
        <v>0</v>
      </c>
      <c r="G948" s="384"/>
      <c r="H948" s="384"/>
      <c r="I948" s="384"/>
      <c r="J948" s="384"/>
      <c r="K948" s="384"/>
      <c r="L948" s="384"/>
      <c r="M948" s="384"/>
      <c r="N948" s="384"/>
      <c r="O948" s="384"/>
      <c r="P948" s="384"/>
      <c r="Q948" s="384"/>
      <c r="R948" s="384"/>
      <c r="S948" s="384"/>
      <c r="T948" s="384"/>
      <c r="U948" s="384"/>
      <c r="V948" s="384"/>
      <c r="W948" s="384"/>
      <c r="X948" s="384"/>
      <c r="Y948" s="384"/>
      <c r="Z948" s="384"/>
    </row>
    <row r="949" ht="22.5" customHeight="1">
      <c r="A949" s="389"/>
      <c r="B949" s="394"/>
      <c r="C949" s="394"/>
      <c r="D949" s="394"/>
      <c r="E949" s="394"/>
      <c r="F949" s="392">
        <f t="shared" si="1"/>
        <v>0</v>
      </c>
      <c r="G949" s="384"/>
      <c r="H949" s="384"/>
      <c r="I949" s="384"/>
      <c r="J949" s="384"/>
      <c r="K949" s="384"/>
      <c r="L949" s="384"/>
      <c r="M949" s="384"/>
      <c r="N949" s="384"/>
      <c r="O949" s="384"/>
      <c r="P949" s="384"/>
      <c r="Q949" s="384"/>
      <c r="R949" s="384"/>
      <c r="S949" s="384"/>
      <c r="T949" s="384"/>
      <c r="U949" s="384"/>
      <c r="V949" s="384"/>
      <c r="W949" s="384"/>
      <c r="X949" s="384"/>
      <c r="Y949" s="384"/>
      <c r="Z949" s="384"/>
    </row>
    <row r="950" ht="22.5" customHeight="1">
      <c r="A950" s="385"/>
      <c r="B950" s="393"/>
      <c r="C950" s="393"/>
      <c r="D950" s="393"/>
      <c r="E950" s="393"/>
      <c r="F950" s="388">
        <f t="shared" si="1"/>
        <v>0</v>
      </c>
      <c r="G950" s="384"/>
      <c r="H950" s="384"/>
      <c r="I950" s="384"/>
      <c r="J950" s="384"/>
      <c r="K950" s="384"/>
      <c r="L950" s="384"/>
      <c r="M950" s="384"/>
      <c r="N950" s="384"/>
      <c r="O950" s="384"/>
      <c r="P950" s="384"/>
      <c r="Q950" s="384"/>
      <c r="R950" s="384"/>
      <c r="S950" s="384"/>
      <c r="T950" s="384"/>
      <c r="U950" s="384"/>
      <c r="V950" s="384"/>
      <c r="W950" s="384"/>
      <c r="X950" s="384"/>
      <c r="Y950" s="384"/>
      <c r="Z950" s="384"/>
    </row>
    <row r="951" ht="22.5" customHeight="1">
      <c r="A951" s="389"/>
      <c r="B951" s="394"/>
      <c r="C951" s="394"/>
      <c r="D951" s="394"/>
      <c r="E951" s="394"/>
      <c r="F951" s="392">
        <f t="shared" si="1"/>
        <v>0</v>
      </c>
      <c r="G951" s="384"/>
      <c r="H951" s="384"/>
      <c r="I951" s="384"/>
      <c r="J951" s="384"/>
      <c r="K951" s="384"/>
      <c r="L951" s="384"/>
      <c r="M951" s="384"/>
      <c r="N951" s="384"/>
      <c r="O951" s="384"/>
      <c r="P951" s="384"/>
      <c r="Q951" s="384"/>
      <c r="R951" s="384"/>
      <c r="S951" s="384"/>
      <c r="T951" s="384"/>
      <c r="U951" s="384"/>
      <c r="V951" s="384"/>
      <c r="W951" s="384"/>
      <c r="X951" s="384"/>
      <c r="Y951" s="384"/>
      <c r="Z951" s="384"/>
    </row>
    <row r="952" ht="22.5" customHeight="1">
      <c r="A952" s="385"/>
      <c r="B952" s="393"/>
      <c r="C952" s="393"/>
      <c r="D952" s="393"/>
      <c r="E952" s="393"/>
      <c r="F952" s="388">
        <f t="shared" si="1"/>
        <v>0</v>
      </c>
      <c r="G952" s="384"/>
      <c r="H952" s="384"/>
      <c r="I952" s="384"/>
      <c r="J952" s="384"/>
      <c r="K952" s="384"/>
      <c r="L952" s="384"/>
      <c r="M952" s="384"/>
      <c r="N952" s="384"/>
      <c r="O952" s="384"/>
      <c r="P952" s="384"/>
      <c r="Q952" s="384"/>
      <c r="R952" s="384"/>
      <c r="S952" s="384"/>
      <c r="T952" s="384"/>
      <c r="U952" s="384"/>
      <c r="V952" s="384"/>
      <c r="W952" s="384"/>
      <c r="X952" s="384"/>
      <c r="Y952" s="384"/>
      <c r="Z952" s="384"/>
    </row>
    <row r="953" ht="22.5" customHeight="1">
      <c r="A953" s="389"/>
      <c r="B953" s="394"/>
      <c r="C953" s="394"/>
      <c r="D953" s="394"/>
      <c r="E953" s="394"/>
      <c r="F953" s="392">
        <f t="shared" si="1"/>
        <v>0</v>
      </c>
      <c r="G953" s="384"/>
      <c r="H953" s="384"/>
      <c r="I953" s="384"/>
      <c r="J953" s="384"/>
      <c r="K953" s="384"/>
      <c r="L953" s="384"/>
      <c r="M953" s="384"/>
      <c r="N953" s="384"/>
      <c r="O953" s="384"/>
      <c r="P953" s="384"/>
      <c r="Q953" s="384"/>
      <c r="R953" s="384"/>
      <c r="S953" s="384"/>
      <c r="T953" s="384"/>
      <c r="U953" s="384"/>
      <c r="V953" s="384"/>
      <c r="W953" s="384"/>
      <c r="X953" s="384"/>
      <c r="Y953" s="384"/>
      <c r="Z953" s="384"/>
    </row>
    <row r="954" ht="22.5" customHeight="1">
      <c r="A954" s="385"/>
      <c r="B954" s="393"/>
      <c r="C954" s="393"/>
      <c r="D954" s="393"/>
      <c r="E954" s="393"/>
      <c r="F954" s="388">
        <f t="shared" si="1"/>
        <v>0</v>
      </c>
      <c r="G954" s="384"/>
      <c r="H954" s="384"/>
      <c r="I954" s="384"/>
      <c r="J954" s="384"/>
      <c r="K954" s="384"/>
      <c r="L954" s="384"/>
      <c r="M954" s="384"/>
      <c r="N954" s="384"/>
      <c r="O954" s="384"/>
      <c r="P954" s="384"/>
      <c r="Q954" s="384"/>
      <c r="R954" s="384"/>
      <c r="S954" s="384"/>
      <c r="T954" s="384"/>
      <c r="U954" s="384"/>
      <c r="V954" s="384"/>
      <c r="W954" s="384"/>
      <c r="X954" s="384"/>
      <c r="Y954" s="384"/>
      <c r="Z954" s="384"/>
    </row>
    <row r="955" ht="22.5" customHeight="1">
      <c r="A955" s="389"/>
      <c r="B955" s="394"/>
      <c r="C955" s="394"/>
      <c r="D955" s="394"/>
      <c r="E955" s="394"/>
      <c r="F955" s="392">
        <f t="shared" si="1"/>
        <v>0</v>
      </c>
      <c r="G955" s="384"/>
      <c r="H955" s="384"/>
      <c r="I955" s="384"/>
      <c r="J955" s="384"/>
      <c r="K955" s="384"/>
      <c r="L955" s="384"/>
      <c r="M955" s="384"/>
      <c r="N955" s="384"/>
      <c r="O955" s="384"/>
      <c r="P955" s="384"/>
      <c r="Q955" s="384"/>
      <c r="R955" s="384"/>
      <c r="S955" s="384"/>
      <c r="T955" s="384"/>
      <c r="U955" s="384"/>
      <c r="V955" s="384"/>
      <c r="W955" s="384"/>
      <c r="X955" s="384"/>
      <c r="Y955" s="384"/>
      <c r="Z955" s="384"/>
    </row>
    <row r="956" ht="22.5" customHeight="1">
      <c r="A956" s="385"/>
      <c r="B956" s="393"/>
      <c r="C956" s="393"/>
      <c r="D956" s="393"/>
      <c r="E956" s="393"/>
      <c r="F956" s="388">
        <f t="shared" si="1"/>
        <v>0</v>
      </c>
      <c r="G956" s="384"/>
      <c r="H956" s="384"/>
      <c r="I956" s="384"/>
      <c r="J956" s="384"/>
      <c r="K956" s="384"/>
      <c r="L956" s="384"/>
      <c r="M956" s="384"/>
      <c r="N956" s="384"/>
      <c r="O956" s="384"/>
      <c r="P956" s="384"/>
      <c r="Q956" s="384"/>
      <c r="R956" s="384"/>
      <c r="S956" s="384"/>
      <c r="T956" s="384"/>
      <c r="U956" s="384"/>
      <c r="V956" s="384"/>
      <c r="W956" s="384"/>
      <c r="X956" s="384"/>
      <c r="Y956" s="384"/>
      <c r="Z956" s="384"/>
    </row>
    <row r="957" ht="22.5" customHeight="1">
      <c r="A957" s="389"/>
      <c r="B957" s="394"/>
      <c r="C957" s="394"/>
      <c r="D957" s="394"/>
      <c r="E957" s="394"/>
      <c r="F957" s="392">
        <f t="shared" si="1"/>
        <v>0</v>
      </c>
      <c r="G957" s="384"/>
      <c r="H957" s="384"/>
      <c r="I957" s="384"/>
      <c r="J957" s="384"/>
      <c r="K957" s="384"/>
      <c r="L957" s="384"/>
      <c r="M957" s="384"/>
      <c r="N957" s="384"/>
      <c r="O957" s="384"/>
      <c r="P957" s="384"/>
      <c r="Q957" s="384"/>
      <c r="R957" s="384"/>
      <c r="S957" s="384"/>
      <c r="T957" s="384"/>
      <c r="U957" s="384"/>
      <c r="V957" s="384"/>
      <c r="W957" s="384"/>
      <c r="X957" s="384"/>
      <c r="Y957" s="384"/>
      <c r="Z957" s="384"/>
    </row>
    <row r="958" ht="22.5" customHeight="1">
      <c r="A958" s="385"/>
      <c r="B958" s="393"/>
      <c r="C958" s="393"/>
      <c r="D958" s="393"/>
      <c r="E958" s="393"/>
      <c r="F958" s="388">
        <f t="shared" si="1"/>
        <v>0</v>
      </c>
      <c r="G958" s="384"/>
      <c r="H958" s="384"/>
      <c r="I958" s="384"/>
      <c r="J958" s="384"/>
      <c r="K958" s="384"/>
      <c r="L958" s="384"/>
      <c r="M958" s="384"/>
      <c r="N958" s="384"/>
      <c r="O958" s="384"/>
      <c r="P958" s="384"/>
      <c r="Q958" s="384"/>
      <c r="R958" s="384"/>
      <c r="S958" s="384"/>
      <c r="T958" s="384"/>
      <c r="U958" s="384"/>
      <c r="V958" s="384"/>
      <c r="W958" s="384"/>
      <c r="X958" s="384"/>
      <c r="Y958" s="384"/>
      <c r="Z958" s="384"/>
    </row>
    <row r="959" ht="22.5" customHeight="1">
      <c r="A959" s="389"/>
      <c r="B959" s="394"/>
      <c r="C959" s="394"/>
      <c r="D959" s="394"/>
      <c r="E959" s="394"/>
      <c r="F959" s="392">
        <f t="shared" si="1"/>
        <v>0</v>
      </c>
      <c r="G959" s="384"/>
      <c r="H959" s="384"/>
      <c r="I959" s="384"/>
      <c r="J959" s="384"/>
      <c r="K959" s="384"/>
      <c r="L959" s="384"/>
      <c r="M959" s="384"/>
      <c r="N959" s="384"/>
      <c r="O959" s="384"/>
      <c r="P959" s="384"/>
      <c r="Q959" s="384"/>
      <c r="R959" s="384"/>
      <c r="S959" s="384"/>
      <c r="T959" s="384"/>
      <c r="U959" s="384"/>
      <c r="V959" s="384"/>
      <c r="W959" s="384"/>
      <c r="X959" s="384"/>
      <c r="Y959" s="384"/>
      <c r="Z959" s="384"/>
    </row>
    <row r="960" ht="22.5" customHeight="1">
      <c r="A960" s="385"/>
      <c r="B960" s="393"/>
      <c r="C960" s="393"/>
      <c r="D960" s="393"/>
      <c r="E960" s="393"/>
      <c r="F960" s="388">
        <f t="shared" si="1"/>
        <v>0</v>
      </c>
      <c r="G960" s="384"/>
      <c r="H960" s="384"/>
      <c r="I960" s="384"/>
      <c r="J960" s="384"/>
      <c r="K960" s="384"/>
      <c r="L960" s="384"/>
      <c r="M960" s="384"/>
      <c r="N960" s="384"/>
      <c r="O960" s="384"/>
      <c r="P960" s="384"/>
      <c r="Q960" s="384"/>
      <c r="R960" s="384"/>
      <c r="S960" s="384"/>
      <c r="T960" s="384"/>
      <c r="U960" s="384"/>
      <c r="V960" s="384"/>
      <c r="W960" s="384"/>
      <c r="X960" s="384"/>
      <c r="Y960" s="384"/>
      <c r="Z960" s="384"/>
    </row>
    <row r="961" ht="22.5" customHeight="1">
      <c r="A961" s="389"/>
      <c r="B961" s="394"/>
      <c r="C961" s="394"/>
      <c r="D961" s="394"/>
      <c r="E961" s="394"/>
      <c r="F961" s="392">
        <f t="shared" si="1"/>
        <v>0</v>
      </c>
      <c r="G961" s="384"/>
      <c r="H961" s="384"/>
      <c r="I961" s="384"/>
      <c r="J961" s="384"/>
      <c r="K961" s="384"/>
      <c r="L961" s="384"/>
      <c r="M961" s="384"/>
      <c r="N961" s="384"/>
      <c r="O961" s="384"/>
      <c r="P961" s="384"/>
      <c r="Q961" s="384"/>
      <c r="R961" s="384"/>
      <c r="S961" s="384"/>
      <c r="T961" s="384"/>
      <c r="U961" s="384"/>
      <c r="V961" s="384"/>
      <c r="W961" s="384"/>
      <c r="X961" s="384"/>
      <c r="Y961" s="384"/>
      <c r="Z961" s="384"/>
    </row>
    <row r="962" ht="22.5" customHeight="1">
      <c r="A962" s="385"/>
      <c r="B962" s="393"/>
      <c r="C962" s="393"/>
      <c r="D962" s="393"/>
      <c r="E962" s="393"/>
      <c r="F962" s="388">
        <f t="shared" si="1"/>
        <v>0</v>
      </c>
      <c r="G962" s="384"/>
      <c r="H962" s="384"/>
      <c r="I962" s="384"/>
      <c r="J962" s="384"/>
      <c r="K962" s="384"/>
      <c r="L962" s="384"/>
      <c r="M962" s="384"/>
      <c r="N962" s="384"/>
      <c r="O962" s="384"/>
      <c r="P962" s="384"/>
      <c r="Q962" s="384"/>
      <c r="R962" s="384"/>
      <c r="S962" s="384"/>
      <c r="T962" s="384"/>
      <c r="U962" s="384"/>
      <c r="V962" s="384"/>
      <c r="W962" s="384"/>
      <c r="X962" s="384"/>
      <c r="Y962" s="384"/>
      <c r="Z962" s="384"/>
    </row>
    <row r="963" ht="22.5" customHeight="1">
      <c r="A963" s="389"/>
      <c r="B963" s="394"/>
      <c r="C963" s="394"/>
      <c r="D963" s="394"/>
      <c r="E963" s="394"/>
      <c r="F963" s="392">
        <f t="shared" si="1"/>
        <v>0</v>
      </c>
      <c r="G963" s="384"/>
      <c r="H963" s="384"/>
      <c r="I963" s="384"/>
      <c r="J963" s="384"/>
      <c r="K963" s="384"/>
      <c r="L963" s="384"/>
      <c r="M963" s="384"/>
      <c r="N963" s="384"/>
      <c r="O963" s="384"/>
      <c r="P963" s="384"/>
      <c r="Q963" s="384"/>
      <c r="R963" s="384"/>
      <c r="S963" s="384"/>
      <c r="T963" s="384"/>
      <c r="U963" s="384"/>
      <c r="V963" s="384"/>
      <c r="W963" s="384"/>
      <c r="X963" s="384"/>
      <c r="Y963" s="384"/>
      <c r="Z963" s="384"/>
    </row>
    <row r="964" ht="22.5" customHeight="1">
      <c r="A964" s="385"/>
      <c r="B964" s="393"/>
      <c r="C964" s="393"/>
      <c r="D964" s="393"/>
      <c r="E964" s="393"/>
      <c r="F964" s="388">
        <f t="shared" si="1"/>
        <v>0</v>
      </c>
      <c r="G964" s="384"/>
      <c r="H964" s="384"/>
      <c r="I964" s="384"/>
      <c r="J964" s="384"/>
      <c r="K964" s="384"/>
      <c r="L964" s="384"/>
      <c r="M964" s="384"/>
      <c r="N964" s="384"/>
      <c r="O964" s="384"/>
      <c r="P964" s="384"/>
      <c r="Q964" s="384"/>
      <c r="R964" s="384"/>
      <c r="S964" s="384"/>
      <c r="T964" s="384"/>
      <c r="U964" s="384"/>
      <c r="V964" s="384"/>
      <c r="W964" s="384"/>
      <c r="X964" s="384"/>
      <c r="Y964" s="384"/>
      <c r="Z964" s="384"/>
    </row>
    <row r="965" ht="22.5" customHeight="1">
      <c r="A965" s="389"/>
      <c r="B965" s="394"/>
      <c r="C965" s="394"/>
      <c r="D965" s="394"/>
      <c r="E965" s="394"/>
      <c r="F965" s="392">
        <f t="shared" si="1"/>
        <v>0</v>
      </c>
      <c r="G965" s="384"/>
      <c r="H965" s="384"/>
      <c r="I965" s="384"/>
      <c r="J965" s="384"/>
      <c r="K965" s="384"/>
      <c r="L965" s="384"/>
      <c r="M965" s="384"/>
      <c r="N965" s="384"/>
      <c r="O965" s="384"/>
      <c r="P965" s="384"/>
      <c r="Q965" s="384"/>
      <c r="R965" s="384"/>
      <c r="S965" s="384"/>
      <c r="T965" s="384"/>
      <c r="U965" s="384"/>
      <c r="V965" s="384"/>
      <c r="W965" s="384"/>
      <c r="X965" s="384"/>
      <c r="Y965" s="384"/>
      <c r="Z965" s="384"/>
    </row>
    <row r="966" ht="22.5" customHeight="1">
      <c r="A966" s="385"/>
      <c r="B966" s="393"/>
      <c r="C966" s="393"/>
      <c r="D966" s="393"/>
      <c r="E966" s="393"/>
      <c r="F966" s="388">
        <f t="shared" si="1"/>
        <v>0</v>
      </c>
      <c r="G966" s="384"/>
      <c r="H966" s="384"/>
      <c r="I966" s="384"/>
      <c r="J966" s="384"/>
      <c r="K966" s="384"/>
      <c r="L966" s="384"/>
      <c r="M966" s="384"/>
      <c r="N966" s="384"/>
      <c r="O966" s="384"/>
      <c r="P966" s="384"/>
      <c r="Q966" s="384"/>
      <c r="R966" s="384"/>
      <c r="S966" s="384"/>
      <c r="T966" s="384"/>
      <c r="U966" s="384"/>
      <c r="V966" s="384"/>
      <c r="W966" s="384"/>
      <c r="X966" s="384"/>
      <c r="Y966" s="384"/>
      <c r="Z966" s="384"/>
    </row>
    <row r="967" ht="22.5" customHeight="1">
      <c r="A967" s="389"/>
      <c r="B967" s="394"/>
      <c r="C967" s="394"/>
      <c r="D967" s="394"/>
      <c r="E967" s="394"/>
      <c r="F967" s="392">
        <f t="shared" si="1"/>
        <v>0</v>
      </c>
      <c r="G967" s="384"/>
      <c r="H967" s="384"/>
      <c r="I967" s="384"/>
      <c r="J967" s="384"/>
      <c r="K967" s="384"/>
      <c r="L967" s="384"/>
      <c r="M967" s="384"/>
      <c r="N967" s="384"/>
      <c r="O967" s="384"/>
      <c r="P967" s="384"/>
      <c r="Q967" s="384"/>
      <c r="R967" s="384"/>
      <c r="S967" s="384"/>
      <c r="T967" s="384"/>
      <c r="U967" s="384"/>
      <c r="V967" s="384"/>
      <c r="W967" s="384"/>
      <c r="X967" s="384"/>
      <c r="Y967" s="384"/>
      <c r="Z967" s="384"/>
    </row>
    <row r="968" ht="22.5" customHeight="1">
      <c r="A968" s="385"/>
      <c r="B968" s="393"/>
      <c r="C968" s="393"/>
      <c r="D968" s="393"/>
      <c r="E968" s="393"/>
      <c r="F968" s="388">
        <f t="shared" si="1"/>
        <v>0</v>
      </c>
      <c r="G968" s="384"/>
      <c r="H968" s="384"/>
      <c r="I968" s="384"/>
      <c r="J968" s="384"/>
      <c r="K968" s="384"/>
      <c r="L968" s="384"/>
      <c r="M968" s="384"/>
      <c r="N968" s="384"/>
      <c r="O968" s="384"/>
      <c r="P968" s="384"/>
      <c r="Q968" s="384"/>
      <c r="R968" s="384"/>
      <c r="S968" s="384"/>
      <c r="T968" s="384"/>
      <c r="U968" s="384"/>
      <c r="V968" s="384"/>
      <c r="W968" s="384"/>
      <c r="X968" s="384"/>
      <c r="Y968" s="384"/>
      <c r="Z968" s="384"/>
    </row>
    <row r="969" ht="22.5" customHeight="1">
      <c r="A969" s="389"/>
      <c r="B969" s="394"/>
      <c r="C969" s="394"/>
      <c r="D969" s="394"/>
      <c r="E969" s="394"/>
      <c r="F969" s="392">
        <f t="shared" si="1"/>
        <v>0</v>
      </c>
      <c r="G969" s="384"/>
      <c r="H969" s="384"/>
      <c r="I969" s="384"/>
      <c r="J969" s="384"/>
      <c r="K969" s="384"/>
      <c r="L969" s="384"/>
      <c r="M969" s="384"/>
      <c r="N969" s="384"/>
      <c r="O969" s="384"/>
      <c r="P969" s="384"/>
      <c r="Q969" s="384"/>
      <c r="R969" s="384"/>
      <c r="S969" s="384"/>
      <c r="T969" s="384"/>
      <c r="U969" s="384"/>
      <c r="V969" s="384"/>
      <c r="W969" s="384"/>
      <c r="X969" s="384"/>
      <c r="Y969" s="384"/>
      <c r="Z969" s="384"/>
    </row>
    <row r="970" ht="22.5" customHeight="1">
      <c r="A970" s="385"/>
      <c r="B970" s="393"/>
      <c r="C970" s="393"/>
      <c r="D970" s="393"/>
      <c r="E970" s="393"/>
      <c r="F970" s="388">
        <f t="shared" si="1"/>
        <v>0</v>
      </c>
      <c r="G970" s="384"/>
      <c r="H970" s="384"/>
      <c r="I970" s="384"/>
      <c r="J970" s="384"/>
      <c r="K970" s="384"/>
      <c r="L970" s="384"/>
      <c r="M970" s="384"/>
      <c r="N970" s="384"/>
      <c r="O970" s="384"/>
      <c r="P970" s="384"/>
      <c r="Q970" s="384"/>
      <c r="R970" s="384"/>
      <c r="S970" s="384"/>
      <c r="T970" s="384"/>
      <c r="U970" s="384"/>
      <c r="V970" s="384"/>
      <c r="W970" s="384"/>
      <c r="X970" s="384"/>
      <c r="Y970" s="384"/>
      <c r="Z970" s="384"/>
    </row>
    <row r="971" ht="22.5" customHeight="1">
      <c r="A971" s="389"/>
      <c r="B971" s="394"/>
      <c r="C971" s="394"/>
      <c r="D971" s="394"/>
      <c r="E971" s="394"/>
      <c r="F971" s="392">
        <f t="shared" si="1"/>
        <v>0</v>
      </c>
      <c r="G971" s="384"/>
      <c r="H971" s="384"/>
      <c r="I971" s="384"/>
      <c r="J971" s="384"/>
      <c r="K971" s="384"/>
      <c r="L971" s="384"/>
      <c r="M971" s="384"/>
      <c r="N971" s="384"/>
      <c r="O971" s="384"/>
      <c r="P971" s="384"/>
      <c r="Q971" s="384"/>
      <c r="R971" s="384"/>
      <c r="S971" s="384"/>
      <c r="T971" s="384"/>
      <c r="U971" s="384"/>
      <c r="V971" s="384"/>
      <c r="W971" s="384"/>
      <c r="X971" s="384"/>
      <c r="Y971" s="384"/>
      <c r="Z971" s="384"/>
    </row>
    <row r="972" ht="22.5" customHeight="1">
      <c r="A972" s="385"/>
      <c r="B972" s="393"/>
      <c r="C972" s="393"/>
      <c r="D972" s="393"/>
      <c r="E972" s="393"/>
      <c r="F972" s="388">
        <f t="shared" si="1"/>
        <v>0</v>
      </c>
      <c r="G972" s="384"/>
      <c r="H972" s="384"/>
      <c r="I972" s="384"/>
      <c r="J972" s="384"/>
      <c r="K972" s="384"/>
      <c r="L972" s="384"/>
      <c r="M972" s="384"/>
      <c r="N972" s="384"/>
      <c r="O972" s="384"/>
      <c r="P972" s="384"/>
      <c r="Q972" s="384"/>
      <c r="R972" s="384"/>
      <c r="S972" s="384"/>
      <c r="T972" s="384"/>
      <c r="U972" s="384"/>
      <c r="V972" s="384"/>
      <c r="W972" s="384"/>
      <c r="X972" s="384"/>
      <c r="Y972" s="384"/>
      <c r="Z972" s="384"/>
    </row>
    <row r="973" ht="22.5" customHeight="1">
      <c r="A973" s="389"/>
      <c r="B973" s="394"/>
      <c r="C973" s="394"/>
      <c r="D973" s="394"/>
      <c r="E973" s="394"/>
      <c r="F973" s="392">
        <f t="shared" si="1"/>
        <v>0</v>
      </c>
      <c r="G973" s="384"/>
      <c r="H973" s="384"/>
      <c r="I973" s="384"/>
      <c r="J973" s="384"/>
      <c r="K973" s="384"/>
      <c r="L973" s="384"/>
      <c r="M973" s="384"/>
      <c r="N973" s="384"/>
      <c r="O973" s="384"/>
      <c r="P973" s="384"/>
      <c r="Q973" s="384"/>
      <c r="R973" s="384"/>
      <c r="S973" s="384"/>
      <c r="T973" s="384"/>
      <c r="U973" s="384"/>
      <c r="V973" s="384"/>
      <c r="W973" s="384"/>
      <c r="X973" s="384"/>
      <c r="Y973" s="384"/>
      <c r="Z973" s="384"/>
    </row>
    <row r="974" ht="22.5" customHeight="1">
      <c r="A974" s="385"/>
      <c r="B974" s="393"/>
      <c r="C974" s="393"/>
      <c r="D974" s="393"/>
      <c r="E974" s="393"/>
      <c r="F974" s="388">
        <f t="shared" si="1"/>
        <v>0</v>
      </c>
      <c r="G974" s="384"/>
      <c r="H974" s="384"/>
      <c r="I974" s="384"/>
      <c r="J974" s="384"/>
      <c r="K974" s="384"/>
      <c r="L974" s="384"/>
      <c r="M974" s="384"/>
      <c r="N974" s="384"/>
      <c r="O974" s="384"/>
      <c r="P974" s="384"/>
      <c r="Q974" s="384"/>
      <c r="R974" s="384"/>
      <c r="S974" s="384"/>
      <c r="T974" s="384"/>
      <c r="U974" s="384"/>
      <c r="V974" s="384"/>
      <c r="W974" s="384"/>
      <c r="X974" s="384"/>
      <c r="Y974" s="384"/>
      <c r="Z974" s="384"/>
    </row>
    <row r="975" ht="22.5" customHeight="1">
      <c r="A975" s="389"/>
      <c r="B975" s="394"/>
      <c r="C975" s="394"/>
      <c r="D975" s="394"/>
      <c r="E975" s="394"/>
      <c r="F975" s="392">
        <f t="shared" si="1"/>
        <v>0</v>
      </c>
      <c r="G975" s="384"/>
      <c r="H975" s="384"/>
      <c r="I975" s="384"/>
      <c r="J975" s="384"/>
      <c r="K975" s="384"/>
      <c r="L975" s="384"/>
      <c r="M975" s="384"/>
      <c r="N975" s="384"/>
      <c r="O975" s="384"/>
      <c r="P975" s="384"/>
      <c r="Q975" s="384"/>
      <c r="R975" s="384"/>
      <c r="S975" s="384"/>
      <c r="T975" s="384"/>
      <c r="U975" s="384"/>
      <c r="V975" s="384"/>
      <c r="W975" s="384"/>
      <c r="X975" s="384"/>
      <c r="Y975" s="384"/>
      <c r="Z975" s="384"/>
    </row>
    <row r="976" ht="22.5" customHeight="1">
      <c r="A976" s="385"/>
      <c r="B976" s="393"/>
      <c r="C976" s="393"/>
      <c r="D976" s="393"/>
      <c r="E976" s="393"/>
      <c r="F976" s="388">
        <f t="shared" si="1"/>
        <v>0</v>
      </c>
      <c r="G976" s="384"/>
      <c r="H976" s="384"/>
      <c r="I976" s="384"/>
      <c r="J976" s="384"/>
      <c r="K976" s="384"/>
      <c r="L976" s="384"/>
      <c r="M976" s="384"/>
      <c r="N976" s="384"/>
      <c r="O976" s="384"/>
      <c r="P976" s="384"/>
      <c r="Q976" s="384"/>
      <c r="R976" s="384"/>
      <c r="S976" s="384"/>
      <c r="T976" s="384"/>
      <c r="U976" s="384"/>
      <c r="V976" s="384"/>
      <c r="W976" s="384"/>
      <c r="X976" s="384"/>
      <c r="Y976" s="384"/>
      <c r="Z976" s="384"/>
    </row>
    <row r="977" ht="22.5" customHeight="1">
      <c r="A977" s="389"/>
      <c r="B977" s="394"/>
      <c r="C977" s="394"/>
      <c r="D977" s="394"/>
      <c r="E977" s="394"/>
      <c r="F977" s="392">
        <f t="shared" si="1"/>
        <v>0</v>
      </c>
      <c r="G977" s="384"/>
      <c r="H977" s="384"/>
      <c r="I977" s="384"/>
      <c r="J977" s="384"/>
      <c r="K977" s="384"/>
      <c r="L977" s="384"/>
      <c r="M977" s="384"/>
      <c r="N977" s="384"/>
      <c r="O977" s="384"/>
      <c r="P977" s="384"/>
      <c r="Q977" s="384"/>
      <c r="R977" s="384"/>
      <c r="S977" s="384"/>
      <c r="T977" s="384"/>
      <c r="U977" s="384"/>
      <c r="V977" s="384"/>
      <c r="W977" s="384"/>
      <c r="X977" s="384"/>
      <c r="Y977" s="384"/>
      <c r="Z977" s="384"/>
    </row>
    <row r="978" ht="22.5" customHeight="1">
      <c r="A978" s="385"/>
      <c r="B978" s="393"/>
      <c r="C978" s="393"/>
      <c r="D978" s="393"/>
      <c r="E978" s="393"/>
      <c r="F978" s="388">
        <f t="shared" si="1"/>
        <v>0</v>
      </c>
      <c r="G978" s="384"/>
      <c r="H978" s="384"/>
      <c r="I978" s="384"/>
      <c r="J978" s="384"/>
      <c r="K978" s="384"/>
      <c r="L978" s="384"/>
      <c r="M978" s="384"/>
      <c r="N978" s="384"/>
      <c r="O978" s="384"/>
      <c r="P978" s="384"/>
      <c r="Q978" s="384"/>
      <c r="R978" s="384"/>
      <c r="S978" s="384"/>
      <c r="T978" s="384"/>
      <c r="U978" s="384"/>
      <c r="V978" s="384"/>
      <c r="W978" s="384"/>
      <c r="X978" s="384"/>
      <c r="Y978" s="384"/>
      <c r="Z978" s="384"/>
    </row>
    <row r="979" ht="22.5" customHeight="1">
      <c r="A979" s="389"/>
      <c r="B979" s="394"/>
      <c r="C979" s="394"/>
      <c r="D979" s="394"/>
      <c r="E979" s="394"/>
      <c r="F979" s="392">
        <f t="shared" si="1"/>
        <v>0</v>
      </c>
      <c r="G979" s="384"/>
      <c r="H979" s="384"/>
      <c r="I979" s="384"/>
      <c r="J979" s="384"/>
      <c r="K979" s="384"/>
      <c r="L979" s="384"/>
      <c r="M979" s="384"/>
      <c r="N979" s="384"/>
      <c r="O979" s="384"/>
      <c r="P979" s="384"/>
      <c r="Q979" s="384"/>
      <c r="R979" s="384"/>
      <c r="S979" s="384"/>
      <c r="T979" s="384"/>
      <c r="U979" s="384"/>
      <c r="V979" s="384"/>
      <c r="W979" s="384"/>
      <c r="X979" s="384"/>
      <c r="Y979" s="384"/>
      <c r="Z979" s="384"/>
    </row>
    <row r="980" ht="22.5" customHeight="1">
      <c r="A980" s="385"/>
      <c r="B980" s="393"/>
      <c r="C980" s="393"/>
      <c r="D980" s="393"/>
      <c r="E980" s="393"/>
      <c r="F980" s="388">
        <f t="shared" si="1"/>
        <v>0</v>
      </c>
      <c r="G980" s="384"/>
      <c r="H980" s="384"/>
      <c r="I980" s="384"/>
      <c r="J980" s="384"/>
      <c r="K980" s="384"/>
      <c r="L980" s="384"/>
      <c r="M980" s="384"/>
      <c r="N980" s="384"/>
      <c r="O980" s="384"/>
      <c r="P980" s="384"/>
      <c r="Q980" s="384"/>
      <c r="R980" s="384"/>
      <c r="S980" s="384"/>
      <c r="T980" s="384"/>
      <c r="U980" s="384"/>
      <c r="V980" s="384"/>
      <c r="W980" s="384"/>
      <c r="X980" s="384"/>
      <c r="Y980" s="384"/>
      <c r="Z980" s="384"/>
    </row>
    <row r="981" ht="22.5" customHeight="1">
      <c r="A981" s="389"/>
      <c r="B981" s="394"/>
      <c r="C981" s="394"/>
      <c r="D981" s="394"/>
      <c r="E981" s="394"/>
      <c r="F981" s="392">
        <f t="shared" si="1"/>
        <v>0</v>
      </c>
      <c r="G981" s="384"/>
      <c r="H981" s="384"/>
      <c r="I981" s="384"/>
      <c r="J981" s="384"/>
      <c r="K981" s="384"/>
      <c r="L981" s="384"/>
      <c r="M981" s="384"/>
      <c r="N981" s="384"/>
      <c r="O981" s="384"/>
      <c r="P981" s="384"/>
      <c r="Q981" s="384"/>
      <c r="R981" s="384"/>
      <c r="S981" s="384"/>
      <c r="T981" s="384"/>
      <c r="U981" s="384"/>
      <c r="V981" s="384"/>
      <c r="W981" s="384"/>
      <c r="X981" s="384"/>
      <c r="Y981" s="384"/>
      <c r="Z981" s="384"/>
    </row>
    <row r="982" ht="22.5" customHeight="1">
      <c r="A982" s="385"/>
      <c r="B982" s="393"/>
      <c r="C982" s="393"/>
      <c r="D982" s="393"/>
      <c r="E982" s="393"/>
      <c r="F982" s="388">
        <f t="shared" si="1"/>
        <v>0</v>
      </c>
      <c r="G982" s="384"/>
      <c r="H982" s="384"/>
      <c r="I982" s="384"/>
      <c r="J982" s="384"/>
      <c r="K982" s="384"/>
      <c r="L982" s="384"/>
      <c r="M982" s="384"/>
      <c r="N982" s="384"/>
      <c r="O982" s="384"/>
      <c r="P982" s="384"/>
      <c r="Q982" s="384"/>
      <c r="R982" s="384"/>
      <c r="S982" s="384"/>
      <c r="T982" s="384"/>
      <c r="U982" s="384"/>
      <c r="V982" s="384"/>
      <c r="W982" s="384"/>
      <c r="X982" s="384"/>
      <c r="Y982" s="384"/>
      <c r="Z982" s="384"/>
    </row>
    <row r="983" ht="22.5" customHeight="1">
      <c r="A983" s="389"/>
      <c r="B983" s="394"/>
      <c r="C983" s="394"/>
      <c r="D983" s="394"/>
      <c r="E983" s="394"/>
      <c r="F983" s="392">
        <f t="shared" si="1"/>
        <v>0</v>
      </c>
      <c r="G983" s="384"/>
      <c r="H983" s="384"/>
      <c r="I983" s="384"/>
      <c r="J983" s="384"/>
      <c r="K983" s="384"/>
      <c r="L983" s="384"/>
      <c r="M983" s="384"/>
      <c r="N983" s="384"/>
      <c r="O983" s="384"/>
      <c r="P983" s="384"/>
      <c r="Q983" s="384"/>
      <c r="R983" s="384"/>
      <c r="S983" s="384"/>
      <c r="T983" s="384"/>
      <c r="U983" s="384"/>
      <c r="V983" s="384"/>
      <c r="W983" s="384"/>
      <c r="X983" s="384"/>
      <c r="Y983" s="384"/>
      <c r="Z983" s="384"/>
    </row>
    <row r="984" ht="22.5" customHeight="1">
      <c r="A984" s="385"/>
      <c r="B984" s="393"/>
      <c r="C984" s="393"/>
      <c r="D984" s="393"/>
      <c r="E984" s="393"/>
      <c r="F984" s="388">
        <f t="shared" si="1"/>
        <v>0</v>
      </c>
      <c r="G984" s="384"/>
      <c r="H984" s="384"/>
      <c r="I984" s="384"/>
      <c r="J984" s="384"/>
      <c r="K984" s="384"/>
      <c r="L984" s="384"/>
      <c r="M984" s="384"/>
      <c r="N984" s="384"/>
      <c r="O984" s="384"/>
      <c r="P984" s="384"/>
      <c r="Q984" s="384"/>
      <c r="R984" s="384"/>
      <c r="S984" s="384"/>
      <c r="T984" s="384"/>
      <c r="U984" s="384"/>
      <c r="V984" s="384"/>
      <c r="W984" s="384"/>
      <c r="X984" s="384"/>
      <c r="Y984" s="384"/>
      <c r="Z984" s="384"/>
    </row>
    <row r="985" ht="22.5" customHeight="1">
      <c r="A985" s="389"/>
      <c r="B985" s="394"/>
      <c r="C985" s="394"/>
      <c r="D985" s="394"/>
      <c r="E985" s="394"/>
      <c r="F985" s="392">
        <f t="shared" si="1"/>
        <v>0</v>
      </c>
      <c r="G985" s="384"/>
      <c r="H985" s="384"/>
      <c r="I985" s="384"/>
      <c r="J985" s="384"/>
      <c r="K985" s="384"/>
      <c r="L985" s="384"/>
      <c r="M985" s="384"/>
      <c r="N985" s="384"/>
      <c r="O985" s="384"/>
      <c r="P985" s="384"/>
      <c r="Q985" s="384"/>
      <c r="R985" s="384"/>
      <c r="S985" s="384"/>
      <c r="T985" s="384"/>
      <c r="U985" s="384"/>
      <c r="V985" s="384"/>
      <c r="W985" s="384"/>
      <c r="X985" s="384"/>
      <c r="Y985" s="384"/>
      <c r="Z985" s="384"/>
    </row>
    <row r="986" ht="22.5" customHeight="1">
      <c r="A986" s="385"/>
      <c r="B986" s="393"/>
      <c r="C986" s="393"/>
      <c r="D986" s="393"/>
      <c r="E986" s="393"/>
      <c r="F986" s="388">
        <f t="shared" si="1"/>
        <v>0</v>
      </c>
      <c r="G986" s="384"/>
      <c r="H986" s="384"/>
      <c r="I986" s="384"/>
      <c r="J986" s="384"/>
      <c r="K986" s="384"/>
      <c r="L986" s="384"/>
      <c r="M986" s="384"/>
      <c r="N986" s="384"/>
      <c r="O986" s="384"/>
      <c r="P986" s="384"/>
      <c r="Q986" s="384"/>
      <c r="R986" s="384"/>
      <c r="S986" s="384"/>
      <c r="T986" s="384"/>
      <c r="U986" s="384"/>
      <c r="V986" s="384"/>
      <c r="W986" s="384"/>
      <c r="X986" s="384"/>
      <c r="Y986" s="384"/>
      <c r="Z986" s="384"/>
    </row>
    <row r="987" ht="22.5" customHeight="1">
      <c r="A987" s="389"/>
      <c r="B987" s="394"/>
      <c r="C987" s="394"/>
      <c r="D987" s="394"/>
      <c r="E987" s="394"/>
      <c r="F987" s="392">
        <f t="shared" si="1"/>
        <v>0</v>
      </c>
      <c r="G987" s="384"/>
      <c r="H987" s="384"/>
      <c r="I987" s="384"/>
      <c r="J987" s="384"/>
      <c r="K987" s="384"/>
      <c r="L987" s="384"/>
      <c r="M987" s="384"/>
      <c r="N987" s="384"/>
      <c r="O987" s="384"/>
      <c r="P987" s="384"/>
      <c r="Q987" s="384"/>
      <c r="R987" s="384"/>
      <c r="S987" s="384"/>
      <c r="T987" s="384"/>
      <c r="U987" s="384"/>
      <c r="V987" s="384"/>
      <c r="W987" s="384"/>
      <c r="X987" s="384"/>
      <c r="Y987" s="384"/>
      <c r="Z987" s="384"/>
    </row>
    <row r="988" ht="22.5" customHeight="1">
      <c r="A988" s="385"/>
      <c r="B988" s="393"/>
      <c r="C988" s="393"/>
      <c r="D988" s="393"/>
      <c r="E988" s="393"/>
      <c r="F988" s="388">
        <f t="shared" si="1"/>
        <v>0</v>
      </c>
      <c r="G988" s="384"/>
      <c r="H988" s="384"/>
      <c r="I988" s="384"/>
      <c r="J988" s="384"/>
      <c r="K988" s="384"/>
      <c r="L988" s="384"/>
      <c r="M988" s="384"/>
      <c r="N988" s="384"/>
      <c r="O988" s="384"/>
      <c r="P988" s="384"/>
      <c r="Q988" s="384"/>
      <c r="R988" s="384"/>
      <c r="S988" s="384"/>
      <c r="T988" s="384"/>
      <c r="U988" s="384"/>
      <c r="V988" s="384"/>
      <c r="W988" s="384"/>
      <c r="X988" s="384"/>
      <c r="Y988" s="384"/>
      <c r="Z988" s="384"/>
    </row>
    <row r="989" ht="22.5" customHeight="1">
      <c r="A989" s="389"/>
      <c r="B989" s="394"/>
      <c r="C989" s="394"/>
      <c r="D989" s="394"/>
      <c r="E989" s="394"/>
      <c r="F989" s="392">
        <f t="shared" si="1"/>
        <v>0</v>
      </c>
      <c r="G989" s="384"/>
      <c r="H989" s="384"/>
      <c r="I989" s="384"/>
      <c r="J989" s="384"/>
      <c r="K989" s="384"/>
      <c r="L989" s="384"/>
      <c r="M989" s="384"/>
      <c r="N989" s="384"/>
      <c r="O989" s="384"/>
      <c r="P989" s="384"/>
      <c r="Q989" s="384"/>
      <c r="R989" s="384"/>
      <c r="S989" s="384"/>
      <c r="T989" s="384"/>
      <c r="U989" s="384"/>
      <c r="V989" s="384"/>
      <c r="W989" s="384"/>
      <c r="X989" s="384"/>
      <c r="Y989" s="384"/>
      <c r="Z989" s="384"/>
    </row>
    <row r="990" ht="22.5" customHeight="1">
      <c r="A990" s="385"/>
      <c r="B990" s="393"/>
      <c r="C990" s="393"/>
      <c r="D990" s="393"/>
      <c r="E990" s="393"/>
      <c r="F990" s="388">
        <f t="shared" si="1"/>
        <v>0</v>
      </c>
      <c r="G990" s="384"/>
      <c r="H990" s="384"/>
      <c r="I990" s="384"/>
      <c r="J990" s="384"/>
      <c r="K990" s="384"/>
      <c r="L990" s="384"/>
      <c r="M990" s="384"/>
      <c r="N990" s="384"/>
      <c r="O990" s="384"/>
      <c r="P990" s="384"/>
      <c r="Q990" s="384"/>
      <c r="R990" s="384"/>
      <c r="S990" s="384"/>
      <c r="T990" s="384"/>
      <c r="U990" s="384"/>
      <c r="V990" s="384"/>
      <c r="W990" s="384"/>
      <c r="X990" s="384"/>
      <c r="Y990" s="384"/>
      <c r="Z990" s="384"/>
    </row>
    <row r="991" ht="22.5" customHeight="1">
      <c r="A991" s="389"/>
      <c r="B991" s="394"/>
      <c r="C991" s="394"/>
      <c r="D991" s="394"/>
      <c r="E991" s="394"/>
      <c r="F991" s="392">
        <f t="shared" si="1"/>
        <v>0</v>
      </c>
      <c r="G991" s="384"/>
      <c r="H991" s="384"/>
      <c r="I991" s="384"/>
      <c r="J991" s="384"/>
      <c r="K991" s="384"/>
      <c r="L991" s="384"/>
      <c r="M991" s="384"/>
      <c r="N991" s="384"/>
      <c r="O991" s="384"/>
      <c r="P991" s="384"/>
      <c r="Q991" s="384"/>
      <c r="R991" s="384"/>
      <c r="S991" s="384"/>
      <c r="T991" s="384"/>
      <c r="U991" s="384"/>
      <c r="V991" s="384"/>
      <c r="W991" s="384"/>
      <c r="X991" s="384"/>
      <c r="Y991" s="384"/>
      <c r="Z991" s="384"/>
    </row>
    <row r="992" ht="22.5" customHeight="1">
      <c r="A992" s="385"/>
      <c r="B992" s="393"/>
      <c r="C992" s="393"/>
      <c r="D992" s="393"/>
      <c r="E992" s="393"/>
      <c r="F992" s="388">
        <f t="shared" si="1"/>
        <v>0</v>
      </c>
      <c r="G992" s="384"/>
      <c r="H992" s="384"/>
      <c r="I992" s="384"/>
      <c r="J992" s="384"/>
      <c r="K992" s="384"/>
      <c r="L992" s="384"/>
      <c r="M992" s="384"/>
      <c r="N992" s="384"/>
      <c r="O992" s="384"/>
      <c r="P992" s="384"/>
      <c r="Q992" s="384"/>
      <c r="R992" s="384"/>
      <c r="S992" s="384"/>
      <c r="T992" s="384"/>
      <c r="U992" s="384"/>
      <c r="V992" s="384"/>
      <c r="W992" s="384"/>
      <c r="X992" s="384"/>
      <c r="Y992" s="384"/>
      <c r="Z992" s="384"/>
    </row>
    <row r="993" ht="22.5" customHeight="1">
      <c r="A993" s="389"/>
      <c r="B993" s="394"/>
      <c r="C993" s="394"/>
      <c r="D993" s="394"/>
      <c r="E993" s="394"/>
      <c r="F993" s="392">
        <f t="shared" si="1"/>
        <v>0</v>
      </c>
      <c r="G993" s="384"/>
      <c r="H993" s="384"/>
      <c r="I993" s="384"/>
      <c r="J993" s="384"/>
      <c r="K993" s="384"/>
      <c r="L993" s="384"/>
      <c r="M993" s="384"/>
      <c r="N993" s="384"/>
      <c r="O993" s="384"/>
      <c r="P993" s="384"/>
      <c r="Q993" s="384"/>
      <c r="R993" s="384"/>
      <c r="S993" s="384"/>
      <c r="T993" s="384"/>
      <c r="U993" s="384"/>
      <c r="V993" s="384"/>
      <c r="W993" s="384"/>
      <c r="X993" s="384"/>
      <c r="Y993" s="384"/>
      <c r="Z993" s="384"/>
    </row>
    <row r="994" ht="22.5" customHeight="1">
      <c r="A994" s="385"/>
      <c r="B994" s="393"/>
      <c r="C994" s="393"/>
      <c r="D994" s="393"/>
      <c r="E994" s="393"/>
      <c r="F994" s="388">
        <f t="shared" si="1"/>
        <v>0</v>
      </c>
      <c r="G994" s="384"/>
      <c r="H994" s="384"/>
      <c r="I994" s="384"/>
      <c r="J994" s="384"/>
      <c r="K994" s="384"/>
      <c r="L994" s="384"/>
      <c r="M994" s="384"/>
      <c r="N994" s="384"/>
      <c r="O994" s="384"/>
      <c r="P994" s="384"/>
      <c r="Q994" s="384"/>
      <c r="R994" s="384"/>
      <c r="S994" s="384"/>
      <c r="T994" s="384"/>
      <c r="U994" s="384"/>
      <c r="V994" s="384"/>
      <c r="W994" s="384"/>
      <c r="X994" s="384"/>
      <c r="Y994" s="384"/>
      <c r="Z994" s="384"/>
    </row>
    <row r="995" ht="22.5" customHeight="1">
      <c r="A995" s="389"/>
      <c r="B995" s="394"/>
      <c r="C995" s="394"/>
      <c r="D995" s="394"/>
      <c r="E995" s="394"/>
      <c r="F995" s="392">
        <f t="shared" si="1"/>
        <v>0</v>
      </c>
      <c r="G995" s="384"/>
      <c r="H995" s="384"/>
      <c r="I995" s="384"/>
      <c r="J995" s="384"/>
      <c r="K995" s="384"/>
      <c r="L995" s="384"/>
      <c r="M995" s="384"/>
      <c r="N995" s="384"/>
      <c r="O995" s="384"/>
      <c r="P995" s="384"/>
      <c r="Q995" s="384"/>
      <c r="R995" s="384"/>
      <c r="S995" s="384"/>
      <c r="T995" s="384"/>
      <c r="U995" s="384"/>
      <c r="V995" s="384"/>
      <c r="W995" s="384"/>
      <c r="X995" s="384"/>
      <c r="Y995" s="384"/>
      <c r="Z995" s="384"/>
    </row>
    <row r="996" ht="22.5" customHeight="1">
      <c r="A996" s="385"/>
      <c r="B996" s="393"/>
      <c r="C996" s="393"/>
      <c r="D996" s="393"/>
      <c r="E996" s="393"/>
      <c r="F996" s="388">
        <f t="shared" si="1"/>
        <v>0</v>
      </c>
      <c r="G996" s="384"/>
      <c r="H996" s="384"/>
      <c r="I996" s="384"/>
      <c r="J996" s="384"/>
      <c r="K996" s="384"/>
      <c r="L996" s="384"/>
      <c r="M996" s="384"/>
      <c r="N996" s="384"/>
      <c r="O996" s="384"/>
      <c r="P996" s="384"/>
      <c r="Q996" s="384"/>
      <c r="R996" s="384"/>
      <c r="S996" s="384"/>
      <c r="T996" s="384"/>
      <c r="U996" s="384"/>
      <c r="V996" s="384"/>
      <c r="W996" s="384"/>
      <c r="X996" s="384"/>
      <c r="Y996" s="384"/>
      <c r="Z996" s="384"/>
    </row>
    <row r="997" ht="22.5" customHeight="1">
      <c r="A997" s="389"/>
      <c r="B997" s="394"/>
      <c r="C997" s="394"/>
      <c r="D997" s="394"/>
      <c r="E997" s="394"/>
      <c r="F997" s="392">
        <f t="shared" si="1"/>
        <v>0</v>
      </c>
      <c r="G997" s="384"/>
      <c r="H997" s="384"/>
      <c r="I997" s="384"/>
      <c r="J997" s="384"/>
      <c r="K997" s="384"/>
      <c r="L997" s="384"/>
      <c r="M997" s="384"/>
      <c r="N997" s="384"/>
      <c r="O997" s="384"/>
      <c r="P997" s="384"/>
      <c r="Q997" s="384"/>
      <c r="R997" s="384"/>
      <c r="S997" s="384"/>
      <c r="T997" s="384"/>
      <c r="U997" s="384"/>
      <c r="V997" s="384"/>
      <c r="W997" s="384"/>
      <c r="X997" s="384"/>
      <c r="Y997" s="384"/>
      <c r="Z997" s="384"/>
    </row>
    <row r="998" ht="22.5" customHeight="1">
      <c r="A998" s="385"/>
      <c r="B998" s="393"/>
      <c r="C998" s="393"/>
      <c r="D998" s="393"/>
      <c r="E998" s="393"/>
      <c r="F998" s="388">
        <f t="shared" si="1"/>
        <v>0</v>
      </c>
      <c r="G998" s="384"/>
      <c r="H998" s="384"/>
      <c r="I998" s="384"/>
      <c r="J998" s="384"/>
      <c r="K998" s="384"/>
      <c r="L998" s="384"/>
      <c r="M998" s="384"/>
      <c r="N998" s="384"/>
      <c r="O998" s="384"/>
      <c r="P998" s="384"/>
      <c r="Q998" s="384"/>
      <c r="R998" s="384"/>
      <c r="S998" s="384"/>
      <c r="T998" s="384"/>
      <c r="U998" s="384"/>
      <c r="V998" s="384"/>
      <c r="W998" s="384"/>
      <c r="X998" s="384"/>
      <c r="Y998" s="384"/>
      <c r="Z998" s="384"/>
    </row>
    <row r="999" ht="22.5" customHeight="1">
      <c r="A999" s="389"/>
      <c r="B999" s="394"/>
      <c r="C999" s="394"/>
      <c r="D999" s="394"/>
      <c r="E999" s="394"/>
      <c r="F999" s="392">
        <f t="shared" si="1"/>
        <v>0</v>
      </c>
      <c r="G999" s="384"/>
      <c r="H999" s="384"/>
      <c r="I999" s="384"/>
      <c r="J999" s="384"/>
      <c r="K999" s="384"/>
      <c r="L999" s="384"/>
      <c r="M999" s="384"/>
      <c r="N999" s="384"/>
      <c r="O999" s="384"/>
      <c r="P999" s="384"/>
      <c r="Q999" s="384"/>
      <c r="R999" s="384"/>
      <c r="S999" s="384"/>
      <c r="T999" s="384"/>
      <c r="U999" s="384"/>
      <c r="V999" s="384"/>
      <c r="W999" s="384"/>
      <c r="X999" s="384"/>
      <c r="Y999" s="384"/>
      <c r="Z999" s="384"/>
    </row>
    <row r="1000" ht="22.5" customHeight="1">
      <c r="A1000" s="385"/>
      <c r="B1000" s="393"/>
      <c r="C1000" s="393"/>
      <c r="D1000" s="393"/>
      <c r="E1000" s="393"/>
      <c r="F1000" s="388">
        <f t="shared" si="1"/>
        <v>0</v>
      </c>
      <c r="G1000" s="384"/>
      <c r="H1000" s="384"/>
      <c r="I1000" s="384"/>
      <c r="J1000" s="384"/>
      <c r="K1000" s="384"/>
      <c r="L1000" s="384"/>
      <c r="M1000" s="384"/>
      <c r="N1000" s="384"/>
      <c r="O1000" s="384"/>
      <c r="P1000" s="384"/>
      <c r="Q1000" s="384"/>
      <c r="R1000" s="384"/>
      <c r="S1000" s="384"/>
      <c r="T1000" s="384"/>
      <c r="U1000" s="384"/>
      <c r="V1000" s="384"/>
      <c r="W1000" s="384"/>
      <c r="X1000" s="384"/>
      <c r="Y1000" s="384"/>
      <c r="Z1000" s="384"/>
    </row>
    <row r="1001" ht="22.5" customHeight="1">
      <c r="A1001" s="389"/>
      <c r="B1001" s="394"/>
      <c r="C1001" s="394"/>
      <c r="D1001" s="394"/>
      <c r="E1001" s="394"/>
      <c r="F1001" s="392">
        <f t="shared" si="1"/>
        <v>0</v>
      </c>
      <c r="G1001" s="384"/>
      <c r="H1001" s="384"/>
      <c r="I1001" s="384"/>
      <c r="J1001" s="384"/>
      <c r="K1001" s="384"/>
      <c r="L1001" s="384"/>
      <c r="M1001" s="384"/>
      <c r="N1001" s="384"/>
      <c r="O1001" s="384"/>
      <c r="P1001" s="384"/>
      <c r="Q1001" s="384"/>
      <c r="R1001" s="384"/>
      <c r="S1001" s="384"/>
      <c r="T1001" s="384"/>
      <c r="U1001" s="384"/>
      <c r="V1001" s="384"/>
      <c r="W1001" s="384"/>
      <c r="X1001" s="384"/>
      <c r="Y1001" s="384"/>
      <c r="Z1001" s="384"/>
    </row>
    <row r="1002" ht="22.5" customHeight="1">
      <c r="A1002" s="385"/>
      <c r="B1002" s="393"/>
      <c r="C1002" s="393"/>
      <c r="D1002" s="393"/>
      <c r="E1002" s="393"/>
      <c r="F1002" s="388">
        <f t="shared" si="1"/>
        <v>0</v>
      </c>
      <c r="G1002" s="384"/>
      <c r="H1002" s="384"/>
      <c r="I1002" s="384"/>
      <c r="J1002" s="384"/>
      <c r="K1002" s="384"/>
      <c r="L1002" s="384"/>
      <c r="M1002" s="384"/>
      <c r="N1002" s="384"/>
      <c r="O1002" s="384"/>
      <c r="P1002" s="384"/>
      <c r="Q1002" s="384"/>
      <c r="R1002" s="384"/>
      <c r="S1002" s="384"/>
      <c r="T1002" s="384"/>
      <c r="U1002" s="384"/>
      <c r="V1002" s="384"/>
      <c r="W1002" s="384"/>
      <c r="X1002" s="384"/>
      <c r="Y1002" s="384"/>
      <c r="Z1002" s="384"/>
    </row>
    <row r="1003" ht="22.5" customHeight="1">
      <c r="A1003" s="389"/>
      <c r="B1003" s="394"/>
      <c r="C1003" s="394"/>
      <c r="D1003" s="394"/>
      <c r="E1003" s="394"/>
      <c r="F1003" s="392">
        <f t="shared" si="1"/>
        <v>0</v>
      </c>
      <c r="G1003" s="384"/>
      <c r="H1003" s="384"/>
      <c r="I1003" s="384"/>
      <c r="J1003" s="384"/>
      <c r="K1003" s="384"/>
      <c r="L1003" s="384"/>
      <c r="M1003" s="384"/>
      <c r="N1003" s="384"/>
      <c r="O1003" s="384"/>
      <c r="P1003" s="384"/>
      <c r="Q1003" s="384"/>
      <c r="R1003" s="384"/>
      <c r="S1003" s="384"/>
      <c r="T1003" s="384"/>
      <c r="U1003" s="384"/>
      <c r="V1003" s="384"/>
      <c r="W1003" s="384"/>
      <c r="X1003" s="384"/>
      <c r="Y1003" s="384"/>
      <c r="Z1003" s="384"/>
    </row>
    <row r="1004" ht="22.5" customHeight="1">
      <c r="A1004" s="385"/>
      <c r="B1004" s="393"/>
      <c r="C1004" s="393"/>
      <c r="D1004" s="393"/>
      <c r="E1004" s="393"/>
      <c r="F1004" s="388">
        <f t="shared" si="1"/>
        <v>0</v>
      </c>
      <c r="G1004" s="384"/>
      <c r="H1004" s="384"/>
      <c r="I1004" s="384"/>
      <c r="J1004" s="384"/>
      <c r="K1004" s="384"/>
      <c r="L1004" s="384"/>
      <c r="M1004" s="384"/>
      <c r="N1004" s="384"/>
      <c r="O1004" s="384"/>
      <c r="P1004" s="384"/>
      <c r="Q1004" s="384"/>
      <c r="R1004" s="384"/>
      <c r="S1004" s="384"/>
      <c r="T1004" s="384"/>
      <c r="U1004" s="384"/>
      <c r="V1004" s="384"/>
      <c r="W1004" s="384"/>
      <c r="X1004" s="384"/>
      <c r="Y1004" s="384"/>
      <c r="Z1004" s="384"/>
    </row>
    <row r="1005" ht="22.5" customHeight="1">
      <c r="A1005" s="389"/>
      <c r="B1005" s="394"/>
      <c r="C1005" s="394"/>
      <c r="D1005" s="394"/>
      <c r="E1005" s="394"/>
      <c r="F1005" s="392">
        <f t="shared" si="1"/>
        <v>0</v>
      </c>
      <c r="G1005" s="384"/>
      <c r="H1005" s="384"/>
      <c r="I1005" s="384"/>
      <c r="J1005" s="384"/>
      <c r="K1005" s="384"/>
      <c r="L1005" s="384"/>
      <c r="M1005" s="384"/>
      <c r="N1005" s="384"/>
      <c r="O1005" s="384"/>
      <c r="P1005" s="384"/>
      <c r="Q1005" s="384"/>
      <c r="R1005" s="384"/>
      <c r="S1005" s="384"/>
      <c r="T1005" s="384"/>
      <c r="U1005" s="384"/>
      <c r="V1005" s="384"/>
      <c r="W1005" s="384"/>
      <c r="X1005" s="384"/>
      <c r="Y1005" s="384"/>
      <c r="Z1005" s="384"/>
    </row>
    <row r="1006" ht="22.5" customHeight="1">
      <c r="A1006" s="385"/>
      <c r="B1006" s="393"/>
      <c r="C1006" s="393"/>
      <c r="D1006" s="393"/>
      <c r="E1006" s="393"/>
      <c r="F1006" s="388">
        <f t="shared" si="1"/>
        <v>0</v>
      </c>
      <c r="G1006" s="384"/>
      <c r="H1006" s="384"/>
      <c r="I1006" s="384"/>
      <c r="J1006" s="384"/>
      <c r="K1006" s="384"/>
      <c r="L1006" s="384"/>
      <c r="M1006" s="384"/>
      <c r="N1006" s="384"/>
      <c r="O1006" s="384"/>
      <c r="P1006" s="384"/>
      <c r="Q1006" s="384"/>
      <c r="R1006" s="384"/>
      <c r="S1006" s="384"/>
      <c r="T1006" s="384"/>
      <c r="U1006" s="384"/>
      <c r="V1006" s="384"/>
      <c r="W1006" s="384"/>
      <c r="X1006" s="384"/>
      <c r="Y1006" s="384"/>
      <c r="Z1006" s="384"/>
    </row>
    <row r="1007" ht="22.5" customHeight="1">
      <c r="A1007" s="389"/>
      <c r="B1007" s="394"/>
      <c r="C1007" s="394"/>
      <c r="D1007" s="394"/>
      <c r="E1007" s="394"/>
      <c r="F1007" s="392">
        <f t="shared" si="1"/>
        <v>0</v>
      </c>
      <c r="G1007" s="384"/>
      <c r="H1007" s="384"/>
      <c r="I1007" s="384"/>
      <c r="J1007" s="384"/>
      <c r="K1007" s="384"/>
      <c r="L1007" s="384"/>
      <c r="M1007" s="384"/>
      <c r="N1007" s="384"/>
      <c r="O1007" s="384"/>
      <c r="P1007" s="384"/>
      <c r="Q1007" s="384"/>
      <c r="R1007" s="384"/>
      <c r="S1007" s="384"/>
      <c r="T1007" s="384"/>
      <c r="U1007" s="384"/>
      <c r="V1007" s="384"/>
      <c r="W1007" s="384"/>
      <c r="X1007" s="384"/>
      <c r="Y1007" s="384"/>
      <c r="Z1007" s="384"/>
    </row>
    <row r="1008" ht="22.5" customHeight="1">
      <c r="A1008" s="385"/>
      <c r="B1008" s="393"/>
      <c r="C1008" s="393"/>
      <c r="D1008" s="393"/>
      <c r="E1008" s="393"/>
      <c r="F1008" s="388">
        <f t="shared" si="1"/>
        <v>0</v>
      </c>
      <c r="G1008" s="384"/>
      <c r="H1008" s="384"/>
      <c r="I1008" s="384"/>
      <c r="J1008" s="384"/>
      <c r="K1008" s="384"/>
      <c r="L1008" s="384"/>
      <c r="M1008" s="384"/>
      <c r="N1008" s="384"/>
      <c r="O1008" s="384"/>
      <c r="P1008" s="384"/>
      <c r="Q1008" s="384"/>
      <c r="R1008" s="384"/>
      <c r="S1008" s="384"/>
      <c r="T1008" s="384"/>
      <c r="U1008" s="384"/>
      <c r="V1008" s="384"/>
      <c r="W1008" s="384"/>
      <c r="X1008" s="384"/>
      <c r="Y1008" s="384"/>
      <c r="Z1008" s="384"/>
    </row>
    <row r="1009" ht="22.5" customHeight="1">
      <c r="A1009" s="389"/>
      <c r="B1009" s="394"/>
      <c r="C1009" s="394"/>
      <c r="D1009" s="394"/>
      <c r="E1009" s="394"/>
      <c r="F1009" s="392">
        <f t="shared" si="1"/>
        <v>0</v>
      </c>
      <c r="G1009" s="384"/>
      <c r="H1009" s="384"/>
      <c r="I1009" s="384"/>
      <c r="J1009" s="384"/>
      <c r="K1009" s="384"/>
      <c r="L1009" s="384"/>
      <c r="M1009" s="384"/>
      <c r="N1009" s="384"/>
      <c r="O1009" s="384"/>
      <c r="P1009" s="384"/>
      <c r="Q1009" s="384"/>
      <c r="R1009" s="384"/>
      <c r="S1009" s="384"/>
      <c r="T1009" s="384"/>
      <c r="U1009" s="384"/>
      <c r="V1009" s="384"/>
      <c r="W1009" s="384"/>
      <c r="X1009" s="384"/>
      <c r="Y1009" s="384"/>
      <c r="Z1009" s="384"/>
    </row>
    <row r="1010" ht="22.5" customHeight="1">
      <c r="A1010" s="385"/>
      <c r="B1010" s="393"/>
      <c r="C1010" s="393"/>
      <c r="D1010" s="393"/>
      <c r="E1010" s="393"/>
      <c r="F1010" s="388">
        <f t="shared" si="1"/>
        <v>0</v>
      </c>
      <c r="G1010" s="384"/>
      <c r="H1010" s="384"/>
      <c r="I1010" s="384"/>
      <c r="J1010" s="384"/>
      <c r="K1010" s="384"/>
      <c r="L1010" s="384"/>
      <c r="M1010" s="384"/>
      <c r="N1010" s="384"/>
      <c r="O1010" s="384"/>
      <c r="P1010" s="384"/>
      <c r="Q1010" s="384"/>
      <c r="R1010" s="384"/>
      <c r="S1010" s="384"/>
      <c r="T1010" s="384"/>
      <c r="U1010" s="384"/>
      <c r="V1010" s="384"/>
      <c r="W1010" s="384"/>
      <c r="X1010" s="384"/>
      <c r="Y1010" s="384"/>
      <c r="Z1010" s="384"/>
    </row>
    <row r="1011" ht="22.5" customHeight="1">
      <c r="A1011" s="389"/>
      <c r="B1011" s="394"/>
      <c r="C1011" s="394"/>
      <c r="D1011" s="394"/>
      <c r="E1011" s="394"/>
      <c r="F1011" s="392">
        <f t="shared" si="1"/>
        <v>0</v>
      </c>
      <c r="G1011" s="384"/>
      <c r="H1011" s="384"/>
      <c r="I1011" s="384"/>
      <c r="J1011" s="384"/>
      <c r="K1011" s="384"/>
      <c r="L1011" s="384"/>
      <c r="M1011" s="384"/>
      <c r="N1011" s="384"/>
      <c r="O1011" s="384"/>
      <c r="P1011" s="384"/>
      <c r="Q1011" s="384"/>
      <c r="R1011" s="384"/>
      <c r="S1011" s="384"/>
      <c r="T1011" s="384"/>
      <c r="U1011" s="384"/>
      <c r="V1011" s="384"/>
      <c r="W1011" s="384"/>
      <c r="X1011" s="384"/>
      <c r="Y1011" s="384"/>
      <c r="Z1011" s="384"/>
    </row>
    <row r="1012" ht="22.5" customHeight="1">
      <c r="A1012" s="385"/>
      <c r="B1012" s="393"/>
      <c r="C1012" s="393"/>
      <c r="D1012" s="393"/>
      <c r="E1012" s="393"/>
      <c r="F1012" s="388">
        <f t="shared" si="1"/>
        <v>0</v>
      </c>
      <c r="G1012" s="384"/>
      <c r="H1012" s="384"/>
      <c r="I1012" s="384"/>
      <c r="J1012" s="384"/>
      <c r="K1012" s="384"/>
      <c r="L1012" s="384"/>
      <c r="M1012" s="384"/>
      <c r="N1012" s="384"/>
      <c r="O1012" s="384"/>
      <c r="P1012" s="384"/>
      <c r="Q1012" s="384"/>
      <c r="R1012" s="384"/>
      <c r="S1012" s="384"/>
      <c r="T1012" s="384"/>
      <c r="U1012" s="384"/>
      <c r="V1012" s="384"/>
      <c r="W1012" s="384"/>
      <c r="X1012" s="384"/>
      <c r="Y1012" s="384"/>
      <c r="Z1012" s="384"/>
    </row>
    <row r="1013" ht="22.5" customHeight="1">
      <c r="A1013" s="389"/>
      <c r="B1013" s="394"/>
      <c r="C1013" s="394"/>
      <c r="D1013" s="394"/>
      <c r="E1013" s="394"/>
      <c r="F1013" s="392">
        <f t="shared" si="1"/>
        <v>0</v>
      </c>
      <c r="G1013" s="384"/>
      <c r="H1013" s="384"/>
      <c r="I1013" s="384"/>
      <c r="J1013" s="384"/>
      <c r="K1013" s="384"/>
      <c r="L1013" s="384"/>
      <c r="M1013" s="384"/>
      <c r="N1013" s="384"/>
      <c r="O1013" s="384"/>
      <c r="P1013" s="384"/>
      <c r="Q1013" s="384"/>
      <c r="R1013" s="384"/>
      <c r="S1013" s="384"/>
      <c r="T1013" s="384"/>
      <c r="U1013" s="384"/>
      <c r="V1013" s="384"/>
      <c r="W1013" s="384"/>
      <c r="X1013" s="384"/>
      <c r="Y1013" s="384"/>
      <c r="Z1013" s="384"/>
    </row>
    <row r="1014" ht="22.5" customHeight="1">
      <c r="A1014" s="385"/>
      <c r="B1014" s="393"/>
      <c r="C1014" s="393"/>
      <c r="D1014" s="393"/>
      <c r="E1014" s="393"/>
      <c r="F1014" s="388">
        <f t="shared" si="1"/>
        <v>0</v>
      </c>
      <c r="G1014" s="384"/>
      <c r="H1014" s="384"/>
      <c r="I1014" s="384"/>
      <c r="J1014" s="384"/>
      <c r="K1014" s="384"/>
      <c r="L1014" s="384"/>
      <c r="M1014" s="384"/>
      <c r="N1014" s="384"/>
      <c r="O1014" s="384"/>
      <c r="P1014" s="384"/>
      <c r="Q1014" s="384"/>
      <c r="R1014" s="384"/>
      <c r="S1014" s="384"/>
      <c r="T1014" s="384"/>
      <c r="U1014" s="384"/>
      <c r="V1014" s="384"/>
      <c r="W1014" s="384"/>
      <c r="X1014" s="384"/>
      <c r="Y1014" s="384"/>
      <c r="Z1014" s="384"/>
    </row>
    <row r="1015" ht="22.5" customHeight="1">
      <c r="A1015" s="395"/>
      <c r="B1015" s="396"/>
      <c r="C1015" s="396"/>
      <c r="D1015" s="396"/>
      <c r="E1015" s="396"/>
      <c r="F1015" s="397">
        <f t="shared" si="1"/>
        <v>0</v>
      </c>
      <c r="G1015" s="384"/>
      <c r="H1015" s="384"/>
      <c r="I1015" s="384"/>
      <c r="J1015" s="384"/>
      <c r="K1015" s="384"/>
      <c r="L1015" s="384"/>
      <c r="M1015" s="384"/>
      <c r="N1015" s="384"/>
      <c r="O1015" s="384"/>
      <c r="P1015" s="384"/>
      <c r="Q1015" s="384"/>
      <c r="R1015" s="384"/>
      <c r="S1015" s="384"/>
      <c r="T1015" s="384"/>
      <c r="U1015" s="384"/>
      <c r="V1015" s="384"/>
      <c r="W1015" s="384"/>
      <c r="X1015" s="384"/>
      <c r="Y1015" s="384"/>
      <c r="Z1015" s="384"/>
    </row>
  </sheetData>
  <dataValidations>
    <dataValidation type="custom" allowBlank="1" showDropDown="1" sqref="F2:F101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39.5"/>
    <col customWidth="1" min="4" max="4" width="50.25"/>
    <col customWidth="1" min="9" max="10" width="3.75"/>
    <col customWidth="1" min="11" max="11" width="4.88"/>
    <col customWidth="1" min="12" max="12" width="9.25"/>
    <col customWidth="1" min="13" max="13" width="8.63"/>
    <col customWidth="1" min="14" max="14" width="9.63"/>
    <col customWidth="1" min="15" max="15" width="10.38"/>
    <col customWidth="1" min="16" max="16" width="5.13"/>
    <col customWidth="1" min="17" max="17" width="4.63"/>
    <col customWidth="1" min="20" max="20" width="41.25"/>
  </cols>
  <sheetData>
    <row r="1">
      <c r="C1" s="398" t="s">
        <v>0</v>
      </c>
      <c r="K1" s="189"/>
      <c r="M1" s="195"/>
      <c r="N1" s="195"/>
      <c r="O1" s="195"/>
      <c r="Q1" s="189"/>
      <c r="R1" s="277"/>
    </row>
    <row r="2">
      <c r="B2" s="399" t="s">
        <v>999</v>
      </c>
      <c r="C2" s="400" t="s">
        <v>1000</v>
      </c>
      <c r="K2" s="189"/>
      <c r="L2" s="401" t="s">
        <v>1001</v>
      </c>
      <c r="Q2" s="189"/>
      <c r="R2" s="277"/>
    </row>
    <row r="3">
      <c r="B3" s="399" t="s">
        <v>1002</v>
      </c>
      <c r="C3" s="199"/>
      <c r="E3" s="195"/>
      <c r="F3" s="195"/>
      <c r="G3" s="195"/>
      <c r="H3" s="402">
        <f>SUM(H5:H1001)</f>
        <v>112055.3943</v>
      </c>
      <c r="K3" s="189"/>
      <c r="M3" s="402">
        <f t="shared" ref="M3:N3" si="1">SUM(M5:M1001)</f>
        <v>3066.237395</v>
      </c>
      <c r="N3" s="402">
        <f t="shared" si="1"/>
        <v>112055.3943</v>
      </c>
      <c r="O3" s="195"/>
      <c r="Q3" s="189"/>
      <c r="R3" s="277"/>
    </row>
    <row r="4">
      <c r="C4" s="403" t="s">
        <v>7</v>
      </c>
      <c r="D4" s="349" t="s">
        <v>1003</v>
      </c>
      <c r="E4" s="404" t="s">
        <v>1004</v>
      </c>
      <c r="F4" s="404" t="s">
        <v>45</v>
      </c>
      <c r="G4" s="404" t="s">
        <v>918</v>
      </c>
      <c r="H4" s="404" t="s">
        <v>77</v>
      </c>
      <c r="K4" s="349" t="s">
        <v>1005</v>
      </c>
      <c r="L4" s="349" t="s">
        <v>7</v>
      </c>
      <c r="M4" s="404" t="s">
        <v>203</v>
      </c>
      <c r="N4" s="404" t="s">
        <v>1006</v>
      </c>
      <c r="O4" s="404" t="s">
        <v>1007</v>
      </c>
      <c r="Q4" s="200" t="s">
        <v>1005</v>
      </c>
      <c r="R4" s="405" t="s">
        <v>1008</v>
      </c>
    </row>
    <row r="5">
      <c r="C5" s="269">
        <v>45430.0</v>
      </c>
      <c r="D5" s="103" t="s">
        <v>1009</v>
      </c>
      <c r="E5" s="106"/>
      <c r="F5" s="106">
        <v>36.63</v>
      </c>
      <c r="G5" s="106">
        <v>59.11</v>
      </c>
      <c r="H5" s="195">
        <f t="shared" ref="H5:H56" si="2">IFERROR((E5/F5)+G5,"")</f>
        <v>59.11</v>
      </c>
      <c r="I5" s="103" t="s">
        <v>1010</v>
      </c>
      <c r="K5" s="189" t="str">
        <f t="shared" ref="K5:K628" si="3">MONTH(L5)&amp;"-"&amp;YEAR(L5)</f>
        <v>5-2024</v>
      </c>
      <c r="L5" s="406">
        <f>C5</f>
        <v>45430</v>
      </c>
      <c r="M5" s="195">
        <f>SUMIFS(VENTAS!$H$5:$H1001,VENTAS!$B$5:$B1001,L5)</f>
        <v>0</v>
      </c>
      <c r="N5" s="195">
        <f t="shared" ref="N5:N628" si="4">SUMIFS($H$5:$H1001,$C$5:$C1001,L5)</f>
        <v>59.11</v>
      </c>
      <c r="O5" s="195">
        <f>M5-N5</f>
        <v>-59.11</v>
      </c>
      <c r="Q5" s="189" t="str">
        <f t="array" ref="Q5:Q26">(UNIQUE(K5:K1001,0,))</f>
        <v>5-2024</v>
      </c>
      <c r="R5" s="277">
        <f>SUMIFS($M$5:$M1001,$K$5:$K1001,Q5)-SUMIFS($N$5:$N1001,$K$5:$K1001,Q5)</f>
        <v>-5517.85</v>
      </c>
    </row>
    <row r="6">
      <c r="B6" s="407"/>
      <c r="C6" s="269">
        <v>45432.0</v>
      </c>
      <c r="D6" s="103" t="s">
        <v>1011</v>
      </c>
      <c r="E6" s="195"/>
      <c r="F6" s="106">
        <v>36.38</v>
      </c>
      <c r="G6" s="106">
        <v>80.0</v>
      </c>
      <c r="H6" s="195">
        <f t="shared" si="2"/>
        <v>80</v>
      </c>
      <c r="I6" s="103" t="s">
        <v>1012</v>
      </c>
      <c r="K6" s="189" t="str">
        <f t="shared" si="3"/>
        <v>5-2024</v>
      </c>
      <c r="L6" s="408">
        <f t="shared" ref="L6:L41" si="5">L5+1</f>
        <v>45431</v>
      </c>
      <c r="M6" s="195">
        <f>SUMIFS(VENTAS!$H$5:$H1001,VENTAS!$B$5:$B1001,L6)</f>
        <v>0</v>
      </c>
      <c r="N6" s="195">
        <f t="shared" si="4"/>
        <v>0</v>
      </c>
      <c r="O6" s="195">
        <f t="shared" ref="O6:O628" si="6">O5+M6-N6</f>
        <v>-59.11</v>
      </c>
      <c r="Q6" s="189" t="s">
        <v>1013</v>
      </c>
      <c r="R6" s="277">
        <f t="shared" ref="R6:R25" si="7">R5+SUMIFS($M$5:$M1001,$K$5:$K1001,Q6)-SUMIFS($N$5:$N1001,$K$5:$K1001,Q6)</f>
        <v>-10354.1259</v>
      </c>
    </row>
    <row r="7">
      <c r="C7" s="269">
        <v>45432.0</v>
      </c>
      <c r="D7" s="103" t="s">
        <v>1014</v>
      </c>
      <c r="E7" s="195"/>
      <c r="F7" s="106">
        <v>36.38</v>
      </c>
      <c r="G7" s="409">
        <v>1000.0</v>
      </c>
      <c r="H7" s="195">
        <f t="shared" si="2"/>
        <v>1000</v>
      </c>
      <c r="I7" s="103" t="s">
        <v>1015</v>
      </c>
      <c r="K7" s="189" t="str">
        <f t="shared" si="3"/>
        <v>5-2024</v>
      </c>
      <c r="L7" s="408">
        <f t="shared" si="5"/>
        <v>45432</v>
      </c>
      <c r="M7" s="195">
        <f>SUMIFS(VENTAS!$H$5:$H1001,VENTAS!$B$5:$B1001,L7)</f>
        <v>0</v>
      </c>
      <c r="N7" s="195">
        <f t="shared" si="4"/>
        <v>1799.98</v>
      </c>
      <c r="O7" s="195">
        <f t="shared" si="6"/>
        <v>-1859.09</v>
      </c>
      <c r="Q7" s="189" t="s">
        <v>1016</v>
      </c>
      <c r="R7" s="277">
        <f t="shared" si="7"/>
        <v>-20079.54861</v>
      </c>
    </row>
    <row r="8">
      <c r="C8" s="269">
        <v>45432.0</v>
      </c>
      <c r="D8" s="103" t="s">
        <v>1017</v>
      </c>
      <c r="E8" s="195"/>
      <c r="F8" s="106">
        <v>36.57</v>
      </c>
      <c r="G8" s="106">
        <v>719.98</v>
      </c>
      <c r="H8" s="195">
        <f t="shared" si="2"/>
        <v>719.98</v>
      </c>
      <c r="I8" s="103" t="s">
        <v>1018</v>
      </c>
      <c r="K8" s="189" t="str">
        <f t="shared" si="3"/>
        <v>5-2024</v>
      </c>
      <c r="L8" s="408">
        <f t="shared" si="5"/>
        <v>45433</v>
      </c>
      <c r="M8" s="195">
        <f>SUMIFS(VENTAS!$H$5:$H1001,VENTAS!$B$5:$B1001,L8)</f>
        <v>0</v>
      </c>
      <c r="N8" s="195">
        <f t="shared" si="4"/>
        <v>845</v>
      </c>
      <c r="O8" s="195">
        <f t="shared" si="6"/>
        <v>-2704.09</v>
      </c>
      <c r="Q8" s="189" t="s">
        <v>1019</v>
      </c>
      <c r="R8" s="277">
        <f t="shared" si="7"/>
        <v>-26805.08711</v>
      </c>
    </row>
    <row r="9">
      <c r="C9" s="269">
        <v>45433.0</v>
      </c>
      <c r="D9" s="103" t="s">
        <v>1020</v>
      </c>
      <c r="E9" s="195"/>
      <c r="F9" s="106">
        <v>36.57</v>
      </c>
      <c r="G9" s="409">
        <v>80.0</v>
      </c>
      <c r="H9" s="195">
        <f t="shared" si="2"/>
        <v>80</v>
      </c>
      <c r="I9" s="103" t="s">
        <v>1015</v>
      </c>
      <c r="K9" s="189" t="str">
        <f t="shared" si="3"/>
        <v>5-2024</v>
      </c>
      <c r="L9" s="408">
        <f t="shared" si="5"/>
        <v>45434</v>
      </c>
      <c r="M9" s="195">
        <f>SUMIFS(VENTAS!$H$5:$H1001,VENTAS!$B$5:$B1001,L9)</f>
        <v>0</v>
      </c>
      <c r="N9" s="195">
        <f t="shared" si="4"/>
        <v>0</v>
      </c>
      <c r="O9" s="195">
        <f t="shared" si="6"/>
        <v>-2704.09</v>
      </c>
      <c r="Q9" s="189" t="s">
        <v>1021</v>
      </c>
      <c r="R9" s="277">
        <f t="shared" si="7"/>
        <v>-30376.02711</v>
      </c>
    </row>
    <row r="10">
      <c r="B10" s="103"/>
      <c r="C10" s="269">
        <v>45433.0</v>
      </c>
      <c r="D10" s="103" t="s">
        <v>1022</v>
      </c>
      <c r="E10" s="195"/>
      <c r="F10" s="106">
        <v>38.5</v>
      </c>
      <c r="G10" s="409">
        <v>765.0</v>
      </c>
      <c r="H10" s="195">
        <f t="shared" si="2"/>
        <v>765</v>
      </c>
      <c r="I10" s="103" t="s">
        <v>1015</v>
      </c>
      <c r="K10" s="189" t="str">
        <f t="shared" si="3"/>
        <v>5-2024</v>
      </c>
      <c r="L10" s="408">
        <f t="shared" si="5"/>
        <v>45435</v>
      </c>
      <c r="M10" s="195">
        <f>SUMIFS(VENTAS!$H$5:$H1001,VENTAS!$B$5:$B1001,L10)</f>
        <v>0</v>
      </c>
      <c r="N10" s="195">
        <f t="shared" si="4"/>
        <v>14.8</v>
      </c>
      <c r="O10" s="195">
        <f t="shared" si="6"/>
        <v>-2718.89</v>
      </c>
      <c r="Q10" s="189" t="s">
        <v>1023</v>
      </c>
      <c r="R10" s="277">
        <f t="shared" si="7"/>
        <v>-34185.90711</v>
      </c>
    </row>
    <row r="11">
      <c r="B11" s="103"/>
      <c r="C11" s="269">
        <v>45435.0</v>
      </c>
      <c r="D11" s="103" t="s">
        <v>1024</v>
      </c>
      <c r="E11" s="195"/>
      <c r="F11" s="106">
        <v>36.55</v>
      </c>
      <c r="G11" s="106">
        <v>14.8</v>
      </c>
      <c r="H11" s="195">
        <f t="shared" si="2"/>
        <v>14.8</v>
      </c>
      <c r="I11" s="103" t="s">
        <v>1025</v>
      </c>
      <c r="K11" s="189" t="str">
        <f t="shared" si="3"/>
        <v>5-2024</v>
      </c>
      <c r="L11" s="408">
        <f t="shared" si="5"/>
        <v>45436</v>
      </c>
      <c r="M11" s="195">
        <f>SUMIFS(VENTAS!$H$5:$H1001,VENTAS!$B$5:$B1001,L11)</f>
        <v>0</v>
      </c>
      <c r="N11" s="195">
        <f t="shared" si="4"/>
        <v>0</v>
      </c>
      <c r="O11" s="195">
        <f t="shared" si="6"/>
        <v>-2718.89</v>
      </c>
      <c r="Q11" s="189" t="s">
        <v>1026</v>
      </c>
      <c r="R11" s="277">
        <f t="shared" si="7"/>
        <v>-40516.41551</v>
      </c>
    </row>
    <row r="12">
      <c r="C12" s="269">
        <v>45437.0</v>
      </c>
      <c r="D12" s="103" t="s">
        <v>1027</v>
      </c>
      <c r="E12" s="195"/>
      <c r="F12" s="106">
        <v>36.52</v>
      </c>
      <c r="G12" s="106">
        <v>181.13</v>
      </c>
      <c r="H12" s="195">
        <f t="shared" si="2"/>
        <v>181.13</v>
      </c>
      <c r="I12" s="103" t="s">
        <v>1028</v>
      </c>
      <c r="K12" s="189" t="str">
        <f t="shared" si="3"/>
        <v>5-2024</v>
      </c>
      <c r="L12" s="408">
        <f t="shared" si="5"/>
        <v>45437</v>
      </c>
      <c r="M12" s="195">
        <f>SUMIFS(VENTAS!$H$5:$H1001,VENTAS!$B$5:$B1001,L12)</f>
        <v>0</v>
      </c>
      <c r="N12" s="195">
        <f t="shared" si="4"/>
        <v>1651.13</v>
      </c>
      <c r="O12" s="195">
        <f t="shared" si="6"/>
        <v>-4370.02</v>
      </c>
      <c r="Q12" s="189" t="s">
        <v>1029</v>
      </c>
      <c r="R12" s="277">
        <f t="shared" si="7"/>
        <v>-45839.58801</v>
      </c>
    </row>
    <row r="13">
      <c r="C13" s="269">
        <v>45437.0</v>
      </c>
      <c r="D13" s="103" t="s">
        <v>1030</v>
      </c>
      <c r="E13" s="195"/>
      <c r="F13" s="106">
        <v>36.51</v>
      </c>
      <c r="G13" s="106">
        <v>1470.0</v>
      </c>
      <c r="H13" s="195">
        <f t="shared" si="2"/>
        <v>1470</v>
      </c>
      <c r="I13" s="103" t="s">
        <v>1031</v>
      </c>
      <c r="K13" s="189" t="str">
        <f t="shared" si="3"/>
        <v>5-2024</v>
      </c>
      <c r="L13" s="408">
        <f t="shared" si="5"/>
        <v>45438</v>
      </c>
      <c r="M13" s="195">
        <f>SUMIFS(VENTAS!$H$5:$H1001,VENTAS!$B$5:$B1001,L13)</f>
        <v>0</v>
      </c>
      <c r="N13" s="195">
        <f t="shared" si="4"/>
        <v>0</v>
      </c>
      <c r="O13" s="195">
        <f t="shared" si="6"/>
        <v>-4370.02</v>
      </c>
      <c r="Q13" s="189" t="s">
        <v>1032</v>
      </c>
      <c r="R13" s="277">
        <f t="shared" si="7"/>
        <v>-57441.42651</v>
      </c>
    </row>
    <row r="14">
      <c r="C14" s="269">
        <v>45440.0</v>
      </c>
      <c r="D14" s="103" t="s">
        <v>1033</v>
      </c>
      <c r="E14" s="195"/>
      <c r="F14" s="106">
        <v>36.51</v>
      </c>
      <c r="G14" s="106">
        <v>11.6</v>
      </c>
      <c r="H14" s="195">
        <f t="shared" si="2"/>
        <v>11.6</v>
      </c>
      <c r="I14" s="103" t="s">
        <v>1034</v>
      </c>
      <c r="K14" s="189" t="str">
        <f t="shared" si="3"/>
        <v>5-2024</v>
      </c>
      <c r="L14" s="408">
        <f t="shared" si="5"/>
        <v>45439</v>
      </c>
      <c r="M14" s="195">
        <f>SUMIFS(VENTAS!$H$5:$H1001,VENTAS!$B$5:$B1001,L14)</f>
        <v>0</v>
      </c>
      <c r="N14" s="195">
        <f t="shared" si="4"/>
        <v>0</v>
      </c>
      <c r="O14" s="195">
        <f t="shared" si="6"/>
        <v>-4370.02</v>
      </c>
      <c r="Q14" s="189" t="s">
        <v>1035</v>
      </c>
      <c r="R14" s="277">
        <f t="shared" si="7"/>
        <v>-64097.11428</v>
      </c>
    </row>
    <row r="15">
      <c r="C15" s="269">
        <v>45441.0</v>
      </c>
      <c r="D15" s="103" t="s">
        <v>1027</v>
      </c>
      <c r="E15" s="195"/>
      <c r="F15" s="106">
        <v>36.51</v>
      </c>
      <c r="G15" s="106">
        <v>256.43</v>
      </c>
      <c r="H15" s="195">
        <f t="shared" si="2"/>
        <v>256.43</v>
      </c>
      <c r="I15" s="103" t="s">
        <v>1028</v>
      </c>
      <c r="K15" s="189" t="str">
        <f t="shared" si="3"/>
        <v>5-2024</v>
      </c>
      <c r="L15" s="408">
        <f t="shared" si="5"/>
        <v>45440</v>
      </c>
      <c r="M15" s="195">
        <f>SUMIFS(VENTAS!$H$5:$H1001,VENTAS!$B$5:$B1001,L15)</f>
        <v>0</v>
      </c>
      <c r="N15" s="195">
        <f t="shared" si="4"/>
        <v>11.6</v>
      </c>
      <c r="O15" s="195">
        <f t="shared" si="6"/>
        <v>-4381.62</v>
      </c>
      <c r="Q15" s="189" t="s">
        <v>1036</v>
      </c>
      <c r="R15" s="277">
        <f t="shared" si="7"/>
        <v>-71405.35428</v>
      </c>
    </row>
    <row r="16">
      <c r="B16" s="103" t="s">
        <v>1037</v>
      </c>
      <c r="C16" s="269">
        <v>45442.0</v>
      </c>
      <c r="D16" s="103" t="s">
        <v>1038</v>
      </c>
      <c r="E16" s="195"/>
      <c r="F16" s="106">
        <v>36.51</v>
      </c>
      <c r="G16" s="106">
        <v>839.8</v>
      </c>
      <c r="H16" s="195">
        <f t="shared" si="2"/>
        <v>839.8</v>
      </c>
      <c r="I16" s="103" t="s">
        <v>1039</v>
      </c>
      <c r="K16" s="189" t="str">
        <f t="shared" si="3"/>
        <v>5-2024</v>
      </c>
      <c r="L16" s="408">
        <f t="shared" si="5"/>
        <v>45441</v>
      </c>
      <c r="M16" s="195">
        <f>SUMIFS(VENTAS!$H$5:$H1001,VENTAS!$B$5:$B1001,L16)</f>
        <v>0</v>
      </c>
      <c r="N16" s="195">
        <f t="shared" si="4"/>
        <v>256.43</v>
      </c>
      <c r="O16" s="195">
        <f t="shared" si="6"/>
        <v>-4638.05</v>
      </c>
      <c r="Q16" s="189" t="s">
        <v>1040</v>
      </c>
      <c r="R16" s="277">
        <f t="shared" si="7"/>
        <v>-80567.06428</v>
      </c>
    </row>
    <row r="17">
      <c r="C17" s="269">
        <v>45442.0</v>
      </c>
      <c r="D17" s="103" t="s">
        <v>1041</v>
      </c>
      <c r="E17" s="195"/>
      <c r="F17" s="106">
        <v>38.7</v>
      </c>
      <c r="G17" s="409">
        <v>40.0</v>
      </c>
      <c r="H17" s="195">
        <f t="shared" si="2"/>
        <v>40</v>
      </c>
      <c r="I17" s="103" t="s">
        <v>1015</v>
      </c>
      <c r="K17" s="189" t="str">
        <f t="shared" si="3"/>
        <v>5-2024</v>
      </c>
      <c r="L17" s="408">
        <f t="shared" si="5"/>
        <v>45442</v>
      </c>
      <c r="M17" s="195">
        <f>SUMIFS(VENTAS!$H$5:$H1001,VENTAS!$B$5:$B1001,L17)</f>
        <v>0</v>
      </c>
      <c r="N17" s="195">
        <f t="shared" si="4"/>
        <v>879.8</v>
      </c>
      <c r="O17" s="195">
        <f t="shared" si="6"/>
        <v>-5517.85</v>
      </c>
      <c r="Q17" s="189" t="s">
        <v>1042</v>
      </c>
      <c r="R17" s="277">
        <f t="shared" si="7"/>
        <v>-85994.40428</v>
      </c>
    </row>
    <row r="18">
      <c r="B18" s="103" t="s">
        <v>1043</v>
      </c>
      <c r="C18" s="269">
        <v>45447.0</v>
      </c>
      <c r="D18" s="103" t="s">
        <v>1044</v>
      </c>
      <c r="E18" s="195"/>
      <c r="F18" s="106">
        <v>36.57</v>
      </c>
      <c r="G18" s="106">
        <v>9.01</v>
      </c>
      <c r="H18" s="195">
        <f t="shared" si="2"/>
        <v>9.01</v>
      </c>
      <c r="I18" s="103" t="s">
        <v>1025</v>
      </c>
      <c r="K18" s="189" t="str">
        <f t="shared" si="3"/>
        <v>5-2024</v>
      </c>
      <c r="L18" s="408">
        <f t="shared" si="5"/>
        <v>45443</v>
      </c>
      <c r="M18" s="195">
        <f>SUMIFS(VENTAS!$H$5:$H1001,VENTAS!$B$5:$B1001,L18)</f>
        <v>0</v>
      </c>
      <c r="N18" s="195">
        <f t="shared" si="4"/>
        <v>0</v>
      </c>
      <c r="O18" s="195">
        <f t="shared" si="6"/>
        <v>-5517.85</v>
      </c>
      <c r="Q18" s="189" t="s">
        <v>1045</v>
      </c>
      <c r="R18" s="277">
        <f t="shared" si="7"/>
        <v>-89268.45428</v>
      </c>
    </row>
    <row r="19">
      <c r="B19" s="103" t="s">
        <v>1046</v>
      </c>
      <c r="C19" s="269">
        <v>45451.0</v>
      </c>
      <c r="D19" s="103" t="s">
        <v>1047</v>
      </c>
      <c r="E19" s="106"/>
      <c r="F19" s="106">
        <v>36.49</v>
      </c>
      <c r="G19" s="106">
        <v>14.0</v>
      </c>
      <c r="H19" s="195">
        <f t="shared" si="2"/>
        <v>14</v>
      </c>
      <c r="I19" s="103" t="s">
        <v>1048</v>
      </c>
      <c r="K19" s="189" t="str">
        <f t="shared" si="3"/>
        <v>6-2024</v>
      </c>
      <c r="L19" s="408">
        <f t="shared" si="5"/>
        <v>45444</v>
      </c>
      <c r="M19" s="195">
        <f>SUMIFS(VENTAS!$H$5:$H1001,VENTAS!$B$5:$B1001,L19)</f>
        <v>0</v>
      </c>
      <c r="N19" s="195">
        <f t="shared" si="4"/>
        <v>0</v>
      </c>
      <c r="O19" s="195">
        <f t="shared" si="6"/>
        <v>-5517.85</v>
      </c>
      <c r="Q19" s="189" t="s">
        <v>1049</v>
      </c>
      <c r="R19" s="277">
        <f t="shared" si="7"/>
        <v>-94792.67428</v>
      </c>
    </row>
    <row r="20">
      <c r="B20" s="103" t="s">
        <v>1027</v>
      </c>
      <c r="C20" s="269">
        <v>45453.0</v>
      </c>
      <c r="D20" s="103" t="s">
        <v>1050</v>
      </c>
      <c r="E20" s="106">
        <v>3114.55</v>
      </c>
      <c r="F20" s="106">
        <v>36.48</v>
      </c>
      <c r="G20" s="195"/>
      <c r="H20" s="195">
        <f t="shared" si="2"/>
        <v>85.37691886</v>
      </c>
      <c r="I20" s="103" t="s">
        <v>1051</v>
      </c>
      <c r="K20" s="189" t="str">
        <f t="shared" si="3"/>
        <v>6-2024</v>
      </c>
      <c r="L20" s="408">
        <f t="shared" si="5"/>
        <v>45445</v>
      </c>
      <c r="M20" s="195">
        <f>SUMIFS(VENTAS!$H$5:$H1001,VENTAS!$B$5:$B1001,L20)</f>
        <v>0</v>
      </c>
      <c r="N20" s="195">
        <f t="shared" si="4"/>
        <v>0</v>
      </c>
      <c r="O20" s="195">
        <f t="shared" si="6"/>
        <v>-5517.85</v>
      </c>
      <c r="Q20" s="189" t="s">
        <v>1052</v>
      </c>
      <c r="R20" s="277">
        <f t="shared" si="7"/>
        <v>-101130.6643</v>
      </c>
    </row>
    <row r="21">
      <c r="B21" s="103" t="s">
        <v>1027</v>
      </c>
      <c r="C21" s="269">
        <v>45453.0</v>
      </c>
      <c r="D21" s="103" t="s">
        <v>1053</v>
      </c>
      <c r="E21" s="106">
        <v>9457.44</v>
      </c>
      <c r="F21" s="106">
        <v>36.48</v>
      </c>
      <c r="G21" s="195"/>
      <c r="H21" s="195">
        <f t="shared" si="2"/>
        <v>259.25</v>
      </c>
      <c r="I21" s="103" t="s">
        <v>1054</v>
      </c>
      <c r="K21" s="189" t="str">
        <f t="shared" si="3"/>
        <v>6-2024</v>
      </c>
      <c r="L21" s="408">
        <f t="shared" si="5"/>
        <v>45446</v>
      </c>
      <c r="M21" s="195">
        <f>SUMIFS(VENTAS!$H$5:$H1001,VENTAS!$B$5:$B1001,L21)</f>
        <v>0</v>
      </c>
      <c r="N21" s="195">
        <f t="shared" si="4"/>
        <v>0</v>
      </c>
      <c r="O21" s="195">
        <f t="shared" si="6"/>
        <v>-5517.85</v>
      </c>
      <c r="Q21" s="189" t="s">
        <v>1055</v>
      </c>
      <c r="R21" s="277">
        <f t="shared" si="7"/>
        <v>-107189.1643</v>
      </c>
    </row>
    <row r="22">
      <c r="B22" s="103" t="s">
        <v>1027</v>
      </c>
      <c r="C22" s="269">
        <v>45453.0</v>
      </c>
      <c r="D22" s="103" t="s">
        <v>1056</v>
      </c>
      <c r="E22" s="106">
        <v>4168.66</v>
      </c>
      <c r="F22" s="106">
        <v>36.48</v>
      </c>
      <c r="G22" s="195"/>
      <c r="H22" s="195">
        <f t="shared" si="2"/>
        <v>114.2724781</v>
      </c>
      <c r="I22" s="103" t="s">
        <v>1057</v>
      </c>
      <c r="K22" s="189" t="str">
        <f t="shared" si="3"/>
        <v>6-2024</v>
      </c>
      <c r="L22" s="408">
        <f t="shared" si="5"/>
        <v>45447</v>
      </c>
      <c r="M22" s="195">
        <f>SUMIFS(VENTAS!$H$5:$H1001,VENTAS!$B$5:$B1001,L22)</f>
        <v>0</v>
      </c>
      <c r="N22" s="195">
        <f t="shared" si="4"/>
        <v>9.01</v>
      </c>
      <c r="O22" s="195">
        <f t="shared" si="6"/>
        <v>-5526.86</v>
      </c>
      <c r="Q22" s="189" t="s">
        <v>1058</v>
      </c>
      <c r="R22" s="277">
        <f t="shared" si="7"/>
        <v>-112055.3943</v>
      </c>
    </row>
    <row r="23">
      <c r="B23" s="103" t="s">
        <v>1027</v>
      </c>
      <c r="C23" s="269">
        <v>45455.0</v>
      </c>
      <c r="D23" s="103" t="s">
        <v>1050</v>
      </c>
      <c r="E23" s="106">
        <v>843.96</v>
      </c>
      <c r="F23" s="106">
        <v>36.43</v>
      </c>
      <c r="G23" s="106"/>
      <c r="H23" s="195">
        <f t="shared" si="2"/>
        <v>23.16662092</v>
      </c>
      <c r="I23" s="103" t="s">
        <v>1051</v>
      </c>
      <c r="K23" s="189" t="str">
        <f t="shared" si="3"/>
        <v>6-2024</v>
      </c>
      <c r="L23" s="408">
        <f t="shared" si="5"/>
        <v>45448</v>
      </c>
      <c r="M23" s="195">
        <f>SUMIFS(VENTAS!$H$5:$H1001,VENTAS!$B$5:$B1001,L23)</f>
        <v>0</v>
      </c>
      <c r="N23" s="195">
        <f t="shared" si="4"/>
        <v>0</v>
      </c>
      <c r="O23" s="195">
        <f t="shared" si="6"/>
        <v>-5526.86</v>
      </c>
      <c r="Q23" s="189" t="s">
        <v>1059</v>
      </c>
      <c r="R23" s="277">
        <f t="shared" si="7"/>
        <v>-112055.3943</v>
      </c>
    </row>
    <row r="24">
      <c r="B24" s="103" t="s">
        <v>1060</v>
      </c>
      <c r="C24" s="269">
        <v>45456.0</v>
      </c>
      <c r="D24" s="103" t="s">
        <v>1061</v>
      </c>
      <c r="E24" s="195"/>
      <c r="F24" s="106">
        <v>36.45</v>
      </c>
      <c r="G24" s="106">
        <v>637.5</v>
      </c>
      <c r="H24" s="195">
        <f t="shared" si="2"/>
        <v>637.5</v>
      </c>
      <c r="I24" s="103" t="s">
        <v>1062</v>
      </c>
      <c r="K24" s="189" t="str">
        <f t="shared" si="3"/>
        <v>6-2024</v>
      </c>
      <c r="L24" s="408">
        <f t="shared" si="5"/>
        <v>45449</v>
      </c>
      <c r="M24" s="195">
        <f>SUMIFS(VENTAS!$H$5:$H1001,VENTAS!$B$5:$B1001,L24)</f>
        <v>0</v>
      </c>
      <c r="N24" s="195">
        <f t="shared" si="4"/>
        <v>0</v>
      </c>
      <c r="O24" s="195">
        <f t="shared" si="6"/>
        <v>-5526.86</v>
      </c>
      <c r="Q24" s="189" t="s">
        <v>1063</v>
      </c>
      <c r="R24" s="277">
        <f t="shared" si="7"/>
        <v>-112055.3943</v>
      </c>
    </row>
    <row r="25">
      <c r="B25" s="103" t="s">
        <v>1027</v>
      </c>
      <c r="C25" s="269">
        <v>45456.0</v>
      </c>
      <c r="D25" s="103" t="s">
        <v>1050</v>
      </c>
      <c r="E25" s="106">
        <v>3724.08</v>
      </c>
      <c r="F25" s="106">
        <v>36.45</v>
      </c>
      <c r="G25" s="195"/>
      <c r="H25" s="195">
        <f t="shared" si="2"/>
        <v>102.1695473</v>
      </c>
      <c r="I25" s="103" t="s">
        <v>1051</v>
      </c>
      <c r="K25" s="189" t="str">
        <f t="shared" si="3"/>
        <v>6-2024</v>
      </c>
      <c r="L25" s="408">
        <f t="shared" si="5"/>
        <v>45450</v>
      </c>
      <c r="M25" s="195">
        <f>SUMIFS(VENTAS!$H$5:$H1001,VENTAS!$B$5:$B1001,L25)</f>
        <v>0</v>
      </c>
      <c r="N25" s="195">
        <f t="shared" si="4"/>
        <v>0</v>
      </c>
      <c r="O25" s="195">
        <f t="shared" si="6"/>
        <v>-5526.86</v>
      </c>
      <c r="Q25" s="189" t="s">
        <v>1064</v>
      </c>
      <c r="R25" s="277">
        <f t="shared" si="7"/>
        <v>-108989.1569</v>
      </c>
    </row>
    <row r="26">
      <c r="B26" s="103" t="s">
        <v>1065</v>
      </c>
      <c r="C26" s="269">
        <v>45458.0</v>
      </c>
      <c r="D26" s="103" t="s">
        <v>1066</v>
      </c>
      <c r="E26" s="195"/>
      <c r="F26" s="106">
        <v>36.41</v>
      </c>
      <c r="G26" s="106">
        <v>280.0</v>
      </c>
      <c r="H26" s="195">
        <f t="shared" si="2"/>
        <v>280</v>
      </c>
      <c r="I26" s="103" t="s">
        <v>1067</v>
      </c>
      <c r="K26" s="189" t="str">
        <f t="shared" si="3"/>
        <v>6-2024</v>
      </c>
      <c r="L26" s="408">
        <f t="shared" si="5"/>
        <v>45451</v>
      </c>
      <c r="M26" s="195">
        <f>SUMIFS(VENTAS!$H$5:$H1001,VENTAS!$B$5:$B1001,L26)</f>
        <v>0</v>
      </c>
      <c r="N26" s="195">
        <f t="shared" si="4"/>
        <v>14</v>
      </c>
      <c r="O26" s="195">
        <f t="shared" si="6"/>
        <v>-5540.86</v>
      </c>
      <c r="Q26" s="189"/>
      <c r="R26" s="277"/>
    </row>
    <row r="27">
      <c r="B27" s="103" t="s">
        <v>1027</v>
      </c>
      <c r="C27" s="269">
        <v>45462.0</v>
      </c>
      <c r="D27" s="103" t="s">
        <v>1053</v>
      </c>
      <c r="E27" s="106">
        <v>9694.33</v>
      </c>
      <c r="F27" s="106">
        <v>36.39</v>
      </c>
      <c r="G27" s="195"/>
      <c r="H27" s="195">
        <f t="shared" si="2"/>
        <v>266.4009343</v>
      </c>
      <c r="I27" s="103" t="s">
        <v>1054</v>
      </c>
      <c r="K27" s="189" t="str">
        <f t="shared" si="3"/>
        <v>6-2024</v>
      </c>
      <c r="L27" s="408">
        <f t="shared" si="5"/>
        <v>45452</v>
      </c>
      <c r="M27" s="195">
        <f>SUMIFS(VENTAS!$H$5:$H1001,VENTAS!$B$5:$B1001,L27)</f>
        <v>0</v>
      </c>
      <c r="N27" s="195">
        <f t="shared" si="4"/>
        <v>0</v>
      </c>
      <c r="O27" s="195">
        <f t="shared" si="6"/>
        <v>-5540.86</v>
      </c>
      <c r="Q27" s="189"/>
      <c r="R27" s="277"/>
    </row>
    <row r="28">
      <c r="B28" s="103" t="s">
        <v>1027</v>
      </c>
      <c r="C28" s="269">
        <v>45462.0</v>
      </c>
      <c r="D28" s="103" t="s">
        <v>1056</v>
      </c>
      <c r="E28" s="106">
        <v>3453.77</v>
      </c>
      <c r="F28" s="106">
        <v>36.39</v>
      </c>
      <c r="G28" s="195"/>
      <c r="H28" s="195">
        <f t="shared" si="2"/>
        <v>94.90986535</v>
      </c>
      <c r="I28" s="103" t="s">
        <v>1057</v>
      </c>
      <c r="K28" s="189" t="str">
        <f t="shared" si="3"/>
        <v>6-2024</v>
      </c>
      <c r="L28" s="408">
        <f t="shared" si="5"/>
        <v>45453</v>
      </c>
      <c r="M28" s="195">
        <f>SUMIFS(VENTAS!$H$5:$H1001,VENTAS!$B$5:$B1001,L28)</f>
        <v>0</v>
      </c>
      <c r="N28" s="195">
        <f t="shared" si="4"/>
        <v>458.8993969</v>
      </c>
      <c r="O28" s="195">
        <f t="shared" si="6"/>
        <v>-5999.759397</v>
      </c>
      <c r="Q28" s="189"/>
      <c r="R28" s="277"/>
    </row>
    <row r="29">
      <c r="B29" s="103" t="s">
        <v>1030</v>
      </c>
      <c r="C29" s="269">
        <v>45463.0</v>
      </c>
      <c r="D29" s="103" t="s">
        <v>1061</v>
      </c>
      <c r="E29" s="195"/>
      <c r="F29" s="106">
        <v>36.38</v>
      </c>
      <c r="G29" s="106">
        <v>1590.0</v>
      </c>
      <c r="H29" s="195">
        <f t="shared" si="2"/>
        <v>1590</v>
      </c>
      <c r="I29" s="103" t="s">
        <v>1062</v>
      </c>
      <c r="K29" s="189" t="str">
        <f t="shared" si="3"/>
        <v>6-2024</v>
      </c>
      <c r="L29" s="408">
        <f t="shared" si="5"/>
        <v>45454</v>
      </c>
      <c r="M29" s="195">
        <f>SUMIFS(VENTAS!$H$5:$H1001,VENTAS!$B$5:$B1001,L29)</f>
        <v>0</v>
      </c>
      <c r="N29" s="195">
        <f t="shared" si="4"/>
        <v>0</v>
      </c>
      <c r="O29" s="195">
        <f t="shared" si="6"/>
        <v>-5999.759397</v>
      </c>
      <c r="Q29" s="189"/>
      <c r="R29" s="277"/>
    </row>
    <row r="30">
      <c r="B30" s="103" t="s">
        <v>1068</v>
      </c>
      <c r="C30" s="269">
        <v>45471.0</v>
      </c>
      <c r="D30" s="103" t="s">
        <v>1038</v>
      </c>
      <c r="E30" s="195"/>
      <c r="F30" s="106">
        <v>36.4</v>
      </c>
      <c r="G30" s="106">
        <v>60.0</v>
      </c>
      <c r="H30" s="195">
        <f t="shared" si="2"/>
        <v>60</v>
      </c>
      <c r="I30" s="103" t="s">
        <v>1069</v>
      </c>
      <c r="K30" s="189" t="str">
        <f t="shared" si="3"/>
        <v>6-2024</v>
      </c>
      <c r="L30" s="408">
        <f t="shared" si="5"/>
        <v>45455</v>
      </c>
      <c r="M30" s="195">
        <f>SUMIFS(VENTAS!$H$5:$H1001,VENTAS!$B$5:$B1001,L30)</f>
        <v>0</v>
      </c>
      <c r="N30" s="195">
        <f t="shared" si="4"/>
        <v>23.16662092</v>
      </c>
      <c r="O30" s="195">
        <f t="shared" si="6"/>
        <v>-6022.926018</v>
      </c>
      <c r="Q30" s="189"/>
      <c r="R30" s="277"/>
    </row>
    <row r="31">
      <c r="B31" s="103" t="s">
        <v>1070</v>
      </c>
      <c r="C31" s="269">
        <v>45472.0</v>
      </c>
      <c r="D31" s="103" t="s">
        <v>1071</v>
      </c>
      <c r="E31" s="106">
        <v>40092.0</v>
      </c>
      <c r="F31" s="106">
        <v>36.44</v>
      </c>
      <c r="G31" s="195"/>
      <c r="H31" s="195">
        <f t="shared" si="2"/>
        <v>1100.219539</v>
      </c>
      <c r="I31" s="103" t="s">
        <v>1031</v>
      </c>
      <c r="K31" s="189" t="str">
        <f t="shared" si="3"/>
        <v>6-2024</v>
      </c>
      <c r="L31" s="408">
        <f t="shared" si="5"/>
        <v>45456</v>
      </c>
      <c r="M31" s="195">
        <f>SUMIFS(VENTAS!$H$5:$H1001,VENTAS!$B$5:$B1001,L31)</f>
        <v>0</v>
      </c>
      <c r="N31" s="195">
        <f t="shared" si="4"/>
        <v>739.6695473</v>
      </c>
      <c r="O31" s="195">
        <f t="shared" si="6"/>
        <v>-6762.595565</v>
      </c>
      <c r="Q31" s="189"/>
      <c r="R31" s="277"/>
    </row>
    <row r="32">
      <c r="B32" s="103" t="s">
        <v>1072</v>
      </c>
      <c r="C32" s="269">
        <v>45473.0</v>
      </c>
      <c r="D32" s="103" t="s">
        <v>1066</v>
      </c>
      <c r="E32" s="195"/>
      <c r="F32" s="106">
        <v>36.44</v>
      </c>
      <c r="G32" s="106">
        <v>200.0</v>
      </c>
      <c r="H32" s="195">
        <f t="shared" si="2"/>
        <v>200</v>
      </c>
      <c r="I32" s="103" t="s">
        <v>1067</v>
      </c>
      <c r="K32" s="189" t="str">
        <f t="shared" si="3"/>
        <v>6-2024</v>
      </c>
      <c r="L32" s="408">
        <f t="shared" si="5"/>
        <v>45457</v>
      </c>
      <c r="M32" s="195">
        <f>SUMIFS(VENTAS!$H$5:$H1001,VENTAS!$B$5:$B1001,L32)</f>
        <v>0</v>
      </c>
      <c r="N32" s="195">
        <f t="shared" si="4"/>
        <v>0</v>
      </c>
      <c r="O32" s="195">
        <f t="shared" si="6"/>
        <v>-6762.595565</v>
      </c>
      <c r="Q32" s="189"/>
      <c r="R32" s="277"/>
    </row>
    <row r="33">
      <c r="B33" s="103" t="s">
        <v>1027</v>
      </c>
      <c r="C33" s="269">
        <v>45474.0</v>
      </c>
      <c r="D33" s="103" t="s">
        <v>1053</v>
      </c>
      <c r="E33" s="106">
        <v>14512.94</v>
      </c>
      <c r="F33" s="106">
        <v>36.45</v>
      </c>
      <c r="G33" s="195"/>
      <c r="H33" s="195">
        <f t="shared" si="2"/>
        <v>398.1602195</v>
      </c>
      <c r="I33" s="103" t="s">
        <v>1054</v>
      </c>
      <c r="K33" s="189" t="str">
        <f t="shared" si="3"/>
        <v>6-2024</v>
      </c>
      <c r="L33" s="408">
        <f t="shared" si="5"/>
        <v>45458</v>
      </c>
      <c r="M33" s="195">
        <f>SUMIFS(VENTAS!$H$5:$H1001,VENTAS!$B$5:$B1001,L33)</f>
        <v>0</v>
      </c>
      <c r="N33" s="195">
        <f t="shared" si="4"/>
        <v>280</v>
      </c>
      <c r="O33" s="195">
        <f t="shared" si="6"/>
        <v>-7042.595565</v>
      </c>
      <c r="Q33" s="189"/>
      <c r="R33" s="277"/>
    </row>
    <row r="34">
      <c r="B34" s="103" t="s">
        <v>1073</v>
      </c>
      <c r="C34" s="269">
        <v>45478.0</v>
      </c>
      <c r="D34" s="103" t="s">
        <v>1038</v>
      </c>
      <c r="E34" s="195"/>
      <c r="F34" s="106">
        <v>36.51</v>
      </c>
      <c r="G34" s="106">
        <v>1754.0</v>
      </c>
      <c r="H34" s="195">
        <f t="shared" si="2"/>
        <v>1754</v>
      </c>
      <c r="I34" s="103" t="s">
        <v>1039</v>
      </c>
      <c r="K34" s="189" t="str">
        <f t="shared" si="3"/>
        <v>6-2024</v>
      </c>
      <c r="L34" s="408">
        <f t="shared" si="5"/>
        <v>45459</v>
      </c>
      <c r="M34" s="195">
        <f>SUMIFS(VENTAS!$H$5:$H1001,VENTAS!$B$5:$B1001,L34)</f>
        <v>0</v>
      </c>
      <c r="N34" s="195">
        <f t="shared" si="4"/>
        <v>0</v>
      </c>
      <c r="O34" s="195">
        <f t="shared" si="6"/>
        <v>-7042.595565</v>
      </c>
      <c r="Q34" s="189"/>
      <c r="R34" s="277"/>
    </row>
    <row r="35">
      <c r="B35" s="103" t="s">
        <v>1074</v>
      </c>
      <c r="C35" s="269">
        <v>45479.0</v>
      </c>
      <c r="D35" s="103" t="s">
        <v>1071</v>
      </c>
      <c r="E35" s="106">
        <v>51007.78</v>
      </c>
      <c r="F35" s="106">
        <v>36.51</v>
      </c>
      <c r="G35" s="195"/>
      <c r="H35" s="195">
        <f t="shared" si="2"/>
        <v>1397.09066</v>
      </c>
      <c r="I35" s="103" t="s">
        <v>1075</v>
      </c>
      <c r="K35" s="189" t="str">
        <f t="shared" si="3"/>
        <v>6-2024</v>
      </c>
      <c r="L35" s="408">
        <f t="shared" si="5"/>
        <v>45460</v>
      </c>
      <c r="M35" s="195">
        <f>SUMIFS(VENTAS!$H$5:$H1001,VENTAS!$B$5:$B1001,L35)</f>
        <v>0</v>
      </c>
      <c r="N35" s="195">
        <f t="shared" si="4"/>
        <v>0</v>
      </c>
      <c r="O35" s="195">
        <f t="shared" si="6"/>
        <v>-7042.595565</v>
      </c>
      <c r="Q35" s="189"/>
      <c r="R35" s="277"/>
    </row>
    <row r="36">
      <c r="B36" s="103" t="s">
        <v>1027</v>
      </c>
      <c r="C36" s="269">
        <v>45479.0</v>
      </c>
      <c r="D36" s="103" t="s">
        <v>1076</v>
      </c>
      <c r="E36" s="106">
        <v>10796.3</v>
      </c>
      <c r="F36" s="106">
        <v>36.51</v>
      </c>
      <c r="G36" s="195"/>
      <c r="H36" s="195">
        <f t="shared" si="2"/>
        <v>295.7080252</v>
      </c>
      <c r="I36" s="103" t="s">
        <v>1051</v>
      </c>
      <c r="K36" s="189" t="str">
        <f t="shared" si="3"/>
        <v>6-2024</v>
      </c>
      <c r="L36" s="408">
        <f t="shared" si="5"/>
        <v>45461</v>
      </c>
      <c r="M36" s="195">
        <f>SUMIFS(VENTAS!$H$5:$H1001,VENTAS!$B$5:$B1001,L36)</f>
        <v>0</v>
      </c>
      <c r="N36" s="195">
        <f t="shared" si="4"/>
        <v>0</v>
      </c>
      <c r="O36" s="195">
        <f t="shared" si="6"/>
        <v>-7042.595565</v>
      </c>
      <c r="Q36" s="189"/>
      <c r="R36" s="277"/>
    </row>
    <row r="37">
      <c r="B37" s="103" t="s">
        <v>1027</v>
      </c>
      <c r="C37" s="269">
        <v>45484.0</v>
      </c>
      <c r="D37" s="103" t="s">
        <v>1050</v>
      </c>
      <c r="E37" s="106">
        <v>1745.13</v>
      </c>
      <c r="F37" s="106">
        <v>36.51</v>
      </c>
      <c r="G37" s="195"/>
      <c r="H37" s="195">
        <f t="shared" si="2"/>
        <v>47.79868529</v>
      </c>
      <c r="I37" s="103" t="s">
        <v>1051</v>
      </c>
      <c r="K37" s="189" t="str">
        <f t="shared" si="3"/>
        <v>6-2024</v>
      </c>
      <c r="L37" s="408">
        <f t="shared" si="5"/>
        <v>45462</v>
      </c>
      <c r="M37" s="195">
        <f>SUMIFS(VENTAS!$H$5:$H1001,VENTAS!$B$5:$B1001,L37)</f>
        <v>0</v>
      </c>
      <c r="N37" s="195">
        <f t="shared" si="4"/>
        <v>361.3107997</v>
      </c>
      <c r="O37" s="195">
        <f t="shared" si="6"/>
        <v>-7403.906365</v>
      </c>
      <c r="Q37" s="189"/>
      <c r="R37" s="277"/>
    </row>
    <row r="38">
      <c r="B38" s="103" t="s">
        <v>1027</v>
      </c>
      <c r="C38" s="269">
        <v>45484.0</v>
      </c>
      <c r="D38" s="103" t="s">
        <v>1076</v>
      </c>
      <c r="E38" s="106">
        <v>11714.48</v>
      </c>
      <c r="F38" s="106">
        <v>36.51</v>
      </c>
      <c r="G38" s="195"/>
      <c r="H38" s="195">
        <f t="shared" si="2"/>
        <v>320.8567516</v>
      </c>
      <c r="I38" s="103" t="s">
        <v>1051</v>
      </c>
      <c r="K38" s="189" t="str">
        <f t="shared" si="3"/>
        <v>6-2024</v>
      </c>
      <c r="L38" s="408">
        <f t="shared" si="5"/>
        <v>45463</v>
      </c>
      <c r="M38" s="195">
        <f>SUMIFS(VENTAS!$H$5:$H1001,VENTAS!$B$5:$B1001,L38)</f>
        <v>0</v>
      </c>
      <c r="N38" s="195">
        <f t="shared" si="4"/>
        <v>1590</v>
      </c>
      <c r="O38" s="195">
        <f t="shared" si="6"/>
        <v>-8993.906365</v>
      </c>
      <c r="Q38" s="189"/>
      <c r="R38" s="277"/>
    </row>
    <row r="39">
      <c r="B39" s="103" t="s">
        <v>1077</v>
      </c>
      <c r="C39" s="269">
        <v>45487.0</v>
      </c>
      <c r="D39" s="103" t="s">
        <v>1071</v>
      </c>
      <c r="E39" s="106"/>
      <c r="F39" s="106">
        <v>36.52</v>
      </c>
      <c r="G39" s="106">
        <v>1530.0</v>
      </c>
      <c r="H39" s="195">
        <f t="shared" si="2"/>
        <v>1530</v>
      </c>
      <c r="I39" s="103" t="s">
        <v>1031</v>
      </c>
      <c r="K39" s="189" t="str">
        <f t="shared" si="3"/>
        <v>6-2024</v>
      </c>
      <c r="L39" s="408">
        <f t="shared" si="5"/>
        <v>45464</v>
      </c>
      <c r="M39" s="195">
        <f>SUMIFS(VENTAS!$H$5:$H1001,VENTAS!$B$5:$B1001,L39)</f>
        <v>0</v>
      </c>
      <c r="N39" s="195">
        <f t="shared" si="4"/>
        <v>0</v>
      </c>
      <c r="O39" s="195">
        <f t="shared" si="6"/>
        <v>-8993.906365</v>
      </c>
      <c r="Q39" s="189"/>
      <c r="R39" s="277"/>
    </row>
    <row r="40">
      <c r="B40" s="103" t="s">
        <v>1078</v>
      </c>
      <c r="C40" s="269">
        <v>45488.0</v>
      </c>
      <c r="D40" s="103" t="s">
        <v>1066</v>
      </c>
      <c r="E40" s="195"/>
      <c r="F40" s="106">
        <v>36.5</v>
      </c>
      <c r="G40" s="106">
        <v>200.0</v>
      </c>
      <c r="H40" s="195">
        <f t="shared" si="2"/>
        <v>200</v>
      </c>
      <c r="I40" s="103" t="s">
        <v>1067</v>
      </c>
      <c r="K40" s="189" t="str">
        <f t="shared" si="3"/>
        <v>6-2024</v>
      </c>
      <c r="L40" s="408">
        <f t="shared" si="5"/>
        <v>45465</v>
      </c>
      <c r="M40" s="195">
        <f>SUMIFS(VENTAS!$H$5:$H1001,VENTAS!$B$5:$B1001,L40)</f>
        <v>0</v>
      </c>
      <c r="N40" s="195">
        <f t="shared" si="4"/>
        <v>0</v>
      </c>
      <c r="O40" s="195">
        <f t="shared" si="6"/>
        <v>-8993.906365</v>
      </c>
      <c r="Q40" s="189"/>
      <c r="R40" s="277"/>
    </row>
    <row r="41">
      <c r="B41" s="103" t="s">
        <v>1079</v>
      </c>
      <c r="C41" s="269">
        <v>45495.0</v>
      </c>
      <c r="D41" s="103" t="s">
        <v>1053</v>
      </c>
      <c r="E41" s="106">
        <v>10669.94</v>
      </c>
      <c r="F41" s="106">
        <v>36.61</v>
      </c>
      <c r="G41" s="195"/>
      <c r="H41" s="195">
        <f t="shared" si="2"/>
        <v>291.4487845</v>
      </c>
      <c r="I41" s="103" t="s">
        <v>1054</v>
      </c>
      <c r="K41" s="189" t="str">
        <f t="shared" si="3"/>
        <v>6-2024</v>
      </c>
      <c r="L41" s="408">
        <f t="shared" si="5"/>
        <v>45466</v>
      </c>
      <c r="M41" s="195">
        <f>SUMIFS(VENTAS!$H$5:$H1001,VENTAS!$B$5:$B1001,L41)</f>
        <v>0</v>
      </c>
      <c r="N41" s="195">
        <f t="shared" si="4"/>
        <v>0</v>
      </c>
      <c r="O41" s="195">
        <f t="shared" si="6"/>
        <v>-8993.906365</v>
      </c>
      <c r="Q41" s="189"/>
      <c r="R41" s="277"/>
    </row>
    <row r="42">
      <c r="B42" s="103" t="s">
        <v>1079</v>
      </c>
      <c r="C42" s="269">
        <v>45495.0</v>
      </c>
      <c r="D42" s="103" t="s">
        <v>1056</v>
      </c>
      <c r="E42" s="106">
        <v>3834.15</v>
      </c>
      <c r="F42" s="106">
        <v>36.61</v>
      </c>
      <c r="G42" s="195"/>
      <c r="H42" s="195">
        <f t="shared" si="2"/>
        <v>104.7295821</v>
      </c>
      <c r="I42" s="103" t="s">
        <v>1057</v>
      </c>
      <c r="K42" s="189" t="str">
        <f t="shared" si="3"/>
        <v>6-2024</v>
      </c>
      <c r="L42" s="408">
        <f t="shared" ref="L42:L43" si="8">L44+1</f>
        <v>45470</v>
      </c>
      <c r="M42" s="195">
        <f>SUMIFS(VENTAS!$H$5:$H1001,VENTAS!$B$5:$B1001,L42)</f>
        <v>0</v>
      </c>
      <c r="N42" s="195">
        <f t="shared" si="4"/>
        <v>0</v>
      </c>
      <c r="O42" s="195">
        <f t="shared" si="6"/>
        <v>-8993.906365</v>
      </c>
      <c r="Q42" s="189"/>
      <c r="R42" s="277"/>
    </row>
    <row r="43">
      <c r="B43" s="103" t="s">
        <v>1080</v>
      </c>
      <c r="C43" s="269">
        <v>45496.0</v>
      </c>
      <c r="D43" s="103" t="s">
        <v>1081</v>
      </c>
      <c r="E43" s="195"/>
      <c r="F43" s="106">
        <v>36.53</v>
      </c>
      <c r="G43" s="106">
        <v>30.0</v>
      </c>
      <c r="H43" s="195">
        <f t="shared" si="2"/>
        <v>30</v>
      </c>
      <c r="I43" s="103" t="s">
        <v>1082</v>
      </c>
      <c r="K43" s="189" t="str">
        <f t="shared" si="3"/>
        <v>6-2024</v>
      </c>
      <c r="L43" s="408">
        <f t="shared" si="8"/>
        <v>45468</v>
      </c>
      <c r="M43" s="195">
        <f>SUMIFS(VENTAS!$H$5:$H1001,VENTAS!$B$5:$B1001,L43)</f>
        <v>0</v>
      </c>
      <c r="N43" s="195">
        <f t="shared" si="4"/>
        <v>0</v>
      </c>
      <c r="O43" s="195">
        <f t="shared" si="6"/>
        <v>-8993.906365</v>
      </c>
      <c r="Q43" s="189"/>
      <c r="R43" s="277"/>
    </row>
    <row r="44">
      <c r="B44" s="103" t="s">
        <v>1083</v>
      </c>
      <c r="C44" s="269">
        <v>45496.0</v>
      </c>
      <c r="D44" s="103" t="s">
        <v>1084</v>
      </c>
      <c r="E44" s="106"/>
      <c r="F44" s="106">
        <v>36.53</v>
      </c>
      <c r="G44" s="106">
        <v>20.0</v>
      </c>
      <c r="H44" s="195">
        <f t="shared" si="2"/>
        <v>20</v>
      </c>
      <c r="I44" s="103" t="s">
        <v>1062</v>
      </c>
      <c r="K44" s="189" t="str">
        <f t="shared" si="3"/>
        <v>6-2024</v>
      </c>
      <c r="L44" s="408">
        <f>L43+1</f>
        <v>45469</v>
      </c>
      <c r="M44" s="195">
        <f>SUMIFS(VENTAS!$H$5:$H1001,VENTAS!$B$5:$B1001,L44)</f>
        <v>0</v>
      </c>
      <c r="N44" s="195">
        <f t="shared" si="4"/>
        <v>0</v>
      </c>
      <c r="O44" s="195">
        <f t="shared" si="6"/>
        <v>-8993.906365</v>
      </c>
      <c r="Q44" s="189"/>
      <c r="R44" s="277"/>
    </row>
    <row r="45">
      <c r="B45" s="103" t="s">
        <v>1070</v>
      </c>
      <c r="C45" s="269">
        <v>45497.0</v>
      </c>
      <c r="D45" s="103" t="s">
        <v>1061</v>
      </c>
      <c r="E45" s="195"/>
      <c r="F45" s="106">
        <v>36.53</v>
      </c>
      <c r="G45" s="106">
        <v>1050.83</v>
      </c>
      <c r="H45" s="195">
        <f t="shared" si="2"/>
        <v>1050.83</v>
      </c>
      <c r="I45" s="103" t="s">
        <v>1062</v>
      </c>
      <c r="K45" s="189" t="str">
        <f t="shared" si="3"/>
        <v>6-2024</v>
      </c>
      <c r="L45" s="408">
        <f t="shared" ref="L45:L46" si="9">L41+1</f>
        <v>45467</v>
      </c>
      <c r="M45" s="195">
        <f>SUMIFS(VENTAS!$H$5:$H1001,VENTAS!$B$5:$B1001,L45)</f>
        <v>0</v>
      </c>
      <c r="N45" s="195">
        <f t="shared" si="4"/>
        <v>0</v>
      </c>
      <c r="O45" s="195">
        <f t="shared" si="6"/>
        <v>-8993.906365</v>
      </c>
      <c r="Q45" s="189"/>
      <c r="R45" s="277"/>
    </row>
    <row r="46">
      <c r="B46" s="103" t="s">
        <v>1085</v>
      </c>
      <c r="C46" s="269">
        <v>45502.0</v>
      </c>
      <c r="D46" s="103" t="s">
        <v>1038</v>
      </c>
      <c r="E46" s="195"/>
      <c r="F46" s="106">
        <v>36.61</v>
      </c>
      <c r="G46" s="106">
        <v>2084.8</v>
      </c>
      <c r="H46" s="195">
        <f t="shared" si="2"/>
        <v>2084.8</v>
      </c>
      <c r="I46" s="103" t="s">
        <v>1039</v>
      </c>
      <c r="K46" s="189" t="str">
        <f t="shared" si="3"/>
        <v>6-2024</v>
      </c>
      <c r="L46" s="408">
        <f t="shared" si="9"/>
        <v>45471</v>
      </c>
      <c r="M46" s="195">
        <f>SUMIFS(VENTAS!$H$5:$H1001,VENTAS!$B$5:$B1001,L46)</f>
        <v>0</v>
      </c>
      <c r="N46" s="195">
        <f t="shared" si="4"/>
        <v>60</v>
      </c>
      <c r="O46" s="195">
        <f t="shared" si="6"/>
        <v>-9053.906365</v>
      </c>
      <c r="Q46" s="189"/>
      <c r="R46" s="277"/>
    </row>
    <row r="47">
      <c r="B47" s="103" t="s">
        <v>1086</v>
      </c>
      <c r="C47" s="269">
        <v>45502.0</v>
      </c>
      <c r="D47" s="103" t="s">
        <v>1066</v>
      </c>
      <c r="E47" s="195"/>
      <c r="F47" s="106">
        <v>36.61</v>
      </c>
      <c r="G47" s="106">
        <v>200.0</v>
      </c>
      <c r="H47" s="195">
        <f t="shared" si="2"/>
        <v>200</v>
      </c>
      <c r="I47" s="103" t="s">
        <v>1067</v>
      </c>
      <c r="K47" s="189" t="str">
        <f t="shared" si="3"/>
        <v>6-2024</v>
      </c>
      <c r="L47" s="408">
        <f t="shared" ref="L47:L628" si="10">L46+1</f>
        <v>45472</v>
      </c>
      <c r="M47" s="195">
        <f>SUMIFS(VENTAS!$H$5:$H1001,VENTAS!$B$5:$B1001,L47)</f>
        <v>0</v>
      </c>
      <c r="N47" s="195">
        <f t="shared" si="4"/>
        <v>1100.219539</v>
      </c>
      <c r="O47" s="195">
        <f t="shared" si="6"/>
        <v>-10154.1259</v>
      </c>
      <c r="Q47" s="189"/>
      <c r="R47" s="277"/>
    </row>
    <row r="48">
      <c r="B48" s="103" t="s">
        <v>1087</v>
      </c>
      <c r="C48" s="269">
        <v>45505.0</v>
      </c>
      <c r="D48" s="103" t="s">
        <v>1056</v>
      </c>
      <c r="E48" s="195"/>
      <c r="F48" s="106">
        <v>36.64</v>
      </c>
      <c r="G48" s="106">
        <v>189.72</v>
      </c>
      <c r="H48" s="195">
        <f t="shared" si="2"/>
        <v>189.72</v>
      </c>
      <c r="I48" s="103" t="s">
        <v>1057</v>
      </c>
      <c r="K48" s="189" t="str">
        <f t="shared" si="3"/>
        <v>6-2024</v>
      </c>
      <c r="L48" s="408">
        <f t="shared" si="10"/>
        <v>45473</v>
      </c>
      <c r="M48" s="195">
        <f>SUMIFS(VENTAS!$H$5:$H1001,VENTAS!$B$5:$B1001,L48)</f>
        <v>0</v>
      </c>
      <c r="N48" s="195">
        <f t="shared" si="4"/>
        <v>200</v>
      </c>
      <c r="O48" s="195">
        <f t="shared" si="6"/>
        <v>-10354.1259</v>
      </c>
      <c r="Q48" s="189"/>
      <c r="R48" s="277"/>
    </row>
    <row r="49">
      <c r="B49" s="103" t="s">
        <v>1087</v>
      </c>
      <c r="C49" s="269">
        <v>45505.0</v>
      </c>
      <c r="D49" s="103" t="s">
        <v>1088</v>
      </c>
      <c r="E49" s="195"/>
      <c r="F49" s="106">
        <v>36.64</v>
      </c>
      <c r="G49" s="106">
        <v>75.174</v>
      </c>
      <c r="H49" s="195">
        <f t="shared" si="2"/>
        <v>75.174</v>
      </c>
      <c r="I49" s="103" t="s">
        <v>1051</v>
      </c>
      <c r="K49" s="189" t="str">
        <f t="shared" si="3"/>
        <v>7-2024</v>
      </c>
      <c r="L49" s="408">
        <f t="shared" si="10"/>
        <v>45474</v>
      </c>
      <c r="M49" s="195">
        <f>SUMIFS(VENTAS!$H$5:$H1001,VENTAS!$B$5:$B1001,L49)</f>
        <v>0</v>
      </c>
      <c r="N49" s="195">
        <f t="shared" si="4"/>
        <v>398.1602195</v>
      </c>
      <c r="O49" s="195">
        <f t="shared" si="6"/>
        <v>-10752.28612</v>
      </c>
      <c r="Q49" s="189"/>
      <c r="R49" s="277"/>
    </row>
    <row r="50">
      <c r="B50" s="103" t="s">
        <v>1089</v>
      </c>
      <c r="C50" s="269">
        <v>45507.0</v>
      </c>
      <c r="D50" s="103" t="s">
        <v>1071</v>
      </c>
      <c r="E50" s="195"/>
      <c r="F50" s="106">
        <v>36.65</v>
      </c>
      <c r="G50" s="106">
        <v>1100.0</v>
      </c>
      <c r="H50" s="195">
        <f t="shared" si="2"/>
        <v>1100</v>
      </c>
      <c r="I50" s="103" t="s">
        <v>1075</v>
      </c>
      <c r="K50" s="189" t="str">
        <f t="shared" si="3"/>
        <v>7-2024</v>
      </c>
      <c r="L50" s="408">
        <f t="shared" si="10"/>
        <v>45475</v>
      </c>
      <c r="M50" s="195">
        <f>SUMIFS(VENTAS!$H$5:$H1001,VENTAS!$B$5:$B1001,L50)</f>
        <v>0</v>
      </c>
      <c r="N50" s="195">
        <f t="shared" si="4"/>
        <v>0</v>
      </c>
      <c r="O50" s="195">
        <f t="shared" si="6"/>
        <v>-10752.28612</v>
      </c>
      <c r="Q50" s="189"/>
      <c r="R50" s="277"/>
    </row>
    <row r="51">
      <c r="B51" s="103" t="s">
        <v>1087</v>
      </c>
      <c r="C51" s="269">
        <v>45507.0</v>
      </c>
      <c r="D51" s="103" t="s">
        <v>1056</v>
      </c>
      <c r="E51" s="195"/>
      <c r="F51" s="106">
        <v>36.65</v>
      </c>
      <c r="G51" s="106">
        <v>239.71</v>
      </c>
      <c r="H51" s="195">
        <f t="shared" si="2"/>
        <v>239.71</v>
      </c>
      <c r="I51" s="103" t="s">
        <v>1057</v>
      </c>
      <c r="K51" s="189" t="str">
        <f t="shared" si="3"/>
        <v>7-2024</v>
      </c>
      <c r="L51" s="408">
        <f t="shared" si="10"/>
        <v>45476</v>
      </c>
      <c r="M51" s="195">
        <f>SUMIFS(VENTAS!$H$5:$H1001,VENTAS!$B$5:$B1001,L51)</f>
        <v>0</v>
      </c>
      <c r="N51" s="195">
        <f t="shared" si="4"/>
        <v>0</v>
      </c>
      <c r="O51" s="195">
        <f t="shared" si="6"/>
        <v>-10752.28612</v>
      </c>
      <c r="Q51" s="189"/>
      <c r="R51" s="277"/>
    </row>
    <row r="52">
      <c r="B52" s="103" t="s">
        <v>1090</v>
      </c>
      <c r="C52" s="269">
        <v>45507.0</v>
      </c>
      <c r="D52" s="103" t="s">
        <v>1091</v>
      </c>
      <c r="E52" s="195"/>
      <c r="F52" s="106">
        <v>36.65</v>
      </c>
      <c r="G52" s="106">
        <v>45.0</v>
      </c>
      <c r="H52" s="195">
        <f t="shared" si="2"/>
        <v>45</v>
      </c>
      <c r="I52" s="103" t="s">
        <v>1092</v>
      </c>
      <c r="K52" s="189" t="str">
        <f t="shared" si="3"/>
        <v>7-2024</v>
      </c>
      <c r="L52" s="408">
        <f t="shared" si="10"/>
        <v>45477</v>
      </c>
      <c r="M52" s="195">
        <f>SUMIFS(VENTAS!$H$5:$H1001,VENTAS!$B$5:$B1001,L52)</f>
        <v>0</v>
      </c>
      <c r="N52" s="195">
        <f t="shared" si="4"/>
        <v>0</v>
      </c>
      <c r="O52" s="195">
        <f t="shared" si="6"/>
        <v>-10752.28612</v>
      </c>
      <c r="Q52" s="189"/>
      <c r="R52" s="277"/>
      <c r="T52" s="349" t="s">
        <v>1093</v>
      </c>
      <c r="U52" s="402">
        <f>SUM(U54:U1001)</f>
        <v>40060.86651</v>
      </c>
      <c r="V52" s="195">
        <f>N3-U52</f>
        <v>71994.52776</v>
      </c>
      <c r="X52" s="200" t="s">
        <v>1094</v>
      </c>
      <c r="Y52" s="201"/>
      <c r="Z52" s="201"/>
      <c r="AA52" s="202"/>
    </row>
    <row r="53">
      <c r="B53" s="103" t="s">
        <v>1087</v>
      </c>
      <c r="C53" s="269">
        <v>45516.0</v>
      </c>
      <c r="D53" s="103" t="s">
        <v>1056</v>
      </c>
      <c r="E53" s="195"/>
      <c r="F53" s="106">
        <v>36.67</v>
      </c>
      <c r="G53" s="106">
        <v>163.7</v>
      </c>
      <c r="H53" s="195">
        <f t="shared" si="2"/>
        <v>163.7</v>
      </c>
      <c r="I53" s="103" t="s">
        <v>1057</v>
      </c>
      <c r="K53" s="189" t="str">
        <f t="shared" si="3"/>
        <v>7-2024</v>
      </c>
      <c r="L53" s="408">
        <f t="shared" si="10"/>
        <v>45478</v>
      </c>
      <c r="M53" s="195">
        <f>SUMIFS(VENTAS!$H$5:$H1001,VENTAS!$B$5:$B1001,L53)</f>
        <v>0</v>
      </c>
      <c r="N53" s="195">
        <f t="shared" si="4"/>
        <v>1754</v>
      </c>
      <c r="O53" s="195">
        <f t="shared" si="6"/>
        <v>-12506.28612</v>
      </c>
      <c r="Q53" s="189"/>
      <c r="R53" s="277"/>
      <c r="T53" s="349" t="s">
        <v>41</v>
      </c>
      <c r="U53" s="410" t="s">
        <v>918</v>
      </c>
      <c r="X53" s="411" t="s">
        <v>41</v>
      </c>
      <c r="Y53" s="412"/>
      <c r="Z53" s="413" t="s">
        <v>202</v>
      </c>
      <c r="AA53" s="414" t="s">
        <v>41</v>
      </c>
    </row>
    <row r="54">
      <c r="B54" s="103" t="s">
        <v>1027</v>
      </c>
      <c r="C54" s="269">
        <v>45517.0</v>
      </c>
      <c r="D54" s="407" t="s">
        <v>1076</v>
      </c>
      <c r="E54" s="195"/>
      <c r="F54" s="106">
        <v>36.63</v>
      </c>
      <c r="G54" s="106">
        <v>48.0</v>
      </c>
      <c r="H54" s="195">
        <f t="shared" si="2"/>
        <v>48</v>
      </c>
      <c r="I54" s="103" t="s">
        <v>1051</v>
      </c>
      <c r="K54" s="189" t="str">
        <f t="shared" si="3"/>
        <v>7-2024</v>
      </c>
      <c r="L54" s="408">
        <f t="shared" si="10"/>
        <v>45479</v>
      </c>
      <c r="M54" s="195">
        <f>SUMIFS(VENTAS!$H$5:$H1001,VENTAS!$B$5:$B1001,L54)</f>
        <v>0</v>
      </c>
      <c r="N54" s="195">
        <f t="shared" si="4"/>
        <v>1692.798685</v>
      </c>
      <c r="O54" s="195">
        <f t="shared" si="6"/>
        <v>-14199.08481</v>
      </c>
      <c r="Q54" s="189"/>
      <c r="R54" s="277"/>
      <c r="S54" s="415" t="str">
        <f t="array" ref="S54:S83">SORT(UNIQUE(I5:I1001,0,0))</f>
        <v>AC</v>
      </c>
      <c r="T54" s="223" t="str">
        <f>IF(S54="","", VLOOKUP(S54,$Z$54:$AB1001,2,0))</f>
        <v>Atlantico Center</v>
      </c>
      <c r="U54" s="195">
        <f t="shared" ref="U54:U82" si="11">IF(S54="","", SUMIF($I$5:$I1001,S54,$H$5:$H1001))</f>
        <v>1596.440549</v>
      </c>
      <c r="X54" s="103" t="s">
        <v>1095</v>
      </c>
      <c r="Z54" s="189" t="s">
        <v>1051</v>
      </c>
      <c r="AA54" s="103" t="s">
        <v>1095</v>
      </c>
    </row>
    <row r="55">
      <c r="B55" s="103" t="s">
        <v>1027</v>
      </c>
      <c r="C55" s="269">
        <v>45517.0</v>
      </c>
      <c r="D55" s="103" t="s">
        <v>1096</v>
      </c>
      <c r="E55" s="195"/>
      <c r="F55" s="106">
        <v>36.63</v>
      </c>
      <c r="G55" s="106">
        <v>61.66</v>
      </c>
      <c r="H55" s="195">
        <f t="shared" si="2"/>
        <v>61.66</v>
      </c>
      <c r="I55" s="103" t="s">
        <v>1097</v>
      </c>
      <c r="K55" s="189" t="str">
        <f t="shared" si="3"/>
        <v>7-2024</v>
      </c>
      <c r="L55" s="408">
        <f t="shared" si="10"/>
        <v>45480</v>
      </c>
      <c r="M55" s="195">
        <f>SUMIFS(VENTAS!$H$5:$H1001,VENTAS!$B$5:$B1001,L55)</f>
        <v>0</v>
      </c>
      <c r="N55" s="195">
        <f t="shared" si="4"/>
        <v>0</v>
      </c>
      <c r="O55" s="195">
        <f t="shared" si="6"/>
        <v>-14199.08481</v>
      </c>
      <c r="Q55" s="189"/>
      <c r="R55" s="277"/>
      <c r="S55" s="415" t="s">
        <v>1098</v>
      </c>
      <c r="T55" s="103" t="s">
        <v>1099</v>
      </c>
      <c r="U55" s="195">
        <f t="shared" si="11"/>
        <v>1474.95</v>
      </c>
      <c r="X55" s="103" t="s">
        <v>1100</v>
      </c>
      <c r="Z55" s="189" t="s">
        <v>1025</v>
      </c>
      <c r="AA55" s="103" t="s">
        <v>1100</v>
      </c>
    </row>
    <row r="56">
      <c r="B56" s="103" t="s">
        <v>1101</v>
      </c>
      <c r="C56" s="269">
        <v>45519.0</v>
      </c>
      <c r="D56" s="103" t="s">
        <v>1066</v>
      </c>
      <c r="E56" s="195"/>
      <c r="F56" s="106">
        <v>36.63</v>
      </c>
      <c r="G56" s="106">
        <v>200.0</v>
      </c>
      <c r="H56" s="195">
        <f t="shared" si="2"/>
        <v>200</v>
      </c>
      <c r="I56" s="103" t="s">
        <v>1067</v>
      </c>
      <c r="K56" s="189" t="str">
        <f t="shared" si="3"/>
        <v>7-2024</v>
      </c>
      <c r="L56" s="408">
        <f t="shared" si="10"/>
        <v>45481</v>
      </c>
      <c r="M56" s="195">
        <f>SUMIFS(VENTAS!$H$5:$H1001,VENTAS!$B$5:$B1001,L56)</f>
        <v>0</v>
      </c>
      <c r="N56" s="195">
        <f t="shared" si="4"/>
        <v>0</v>
      </c>
      <c r="O56" s="195">
        <f t="shared" si="6"/>
        <v>-14199.08481</v>
      </c>
      <c r="Q56" s="189"/>
      <c r="R56" s="277"/>
      <c r="S56" s="415" t="s">
        <v>1025</v>
      </c>
      <c r="T56" s="223" t="str">
        <f>IF(S56="","", VLOOKUP(S56,$Z$54:$AB1001,2,0))</f>
        <v>Articulos de oficina</v>
      </c>
      <c r="U56" s="195">
        <f t="shared" si="11"/>
        <v>23.81</v>
      </c>
      <c r="X56" s="103" t="s">
        <v>1102</v>
      </c>
      <c r="Z56" s="189" t="s">
        <v>1048</v>
      </c>
      <c r="AA56" s="103" t="s">
        <v>1102</v>
      </c>
    </row>
    <row r="57">
      <c r="B57" s="103" t="s">
        <v>1103</v>
      </c>
      <c r="C57" s="269">
        <v>45523.0</v>
      </c>
      <c r="D57" s="103" t="s">
        <v>1091</v>
      </c>
      <c r="E57" s="195"/>
      <c r="F57" s="106">
        <v>36.68</v>
      </c>
      <c r="G57" s="106">
        <v>87.0</v>
      </c>
      <c r="H57" s="106">
        <v>87.0</v>
      </c>
      <c r="I57" s="103" t="s">
        <v>1092</v>
      </c>
      <c r="K57" s="189" t="str">
        <f t="shared" si="3"/>
        <v>7-2024</v>
      </c>
      <c r="L57" s="408">
        <f t="shared" si="10"/>
        <v>45482</v>
      </c>
      <c r="M57" s="195">
        <f>SUMIFS(VENTAS!$H$5:$H1001,VENTAS!$B$5:$B1001,L57)</f>
        <v>0</v>
      </c>
      <c r="N57" s="195">
        <f t="shared" si="4"/>
        <v>0</v>
      </c>
      <c r="O57" s="195">
        <f t="shared" si="6"/>
        <v>-14199.08481</v>
      </c>
      <c r="Q57" s="189"/>
      <c r="R57" s="277"/>
      <c r="S57" s="415" t="s">
        <v>1048</v>
      </c>
      <c r="T57" s="103" t="s">
        <v>1104</v>
      </c>
      <c r="U57" s="195">
        <f t="shared" si="11"/>
        <v>14</v>
      </c>
      <c r="X57" s="103" t="s">
        <v>1105</v>
      </c>
      <c r="Z57" s="189" t="s">
        <v>1031</v>
      </c>
      <c r="AA57" s="103" t="s">
        <v>1105</v>
      </c>
    </row>
    <row r="58">
      <c r="B58" s="103" t="s">
        <v>1087</v>
      </c>
      <c r="C58" s="269">
        <v>45523.0</v>
      </c>
      <c r="D58" s="103" t="s">
        <v>1056</v>
      </c>
      <c r="E58" s="195"/>
      <c r="F58" s="106">
        <v>36.68</v>
      </c>
      <c r="G58" s="106">
        <v>410.0</v>
      </c>
      <c r="H58" s="106">
        <v>410.0</v>
      </c>
      <c r="I58" s="103" t="s">
        <v>1057</v>
      </c>
      <c r="K58" s="189" t="str">
        <f t="shared" si="3"/>
        <v>7-2024</v>
      </c>
      <c r="L58" s="408">
        <f t="shared" si="10"/>
        <v>45483</v>
      </c>
      <c r="M58" s="195">
        <f>SUMIFS(VENTAS!$H$5:$H1001,VENTAS!$B$5:$B1001,L58)</f>
        <v>0</v>
      </c>
      <c r="N58" s="195">
        <f t="shared" si="4"/>
        <v>0</v>
      </c>
      <c r="O58" s="195">
        <f t="shared" si="6"/>
        <v>-14199.08481</v>
      </c>
      <c r="Q58" s="189"/>
      <c r="R58" s="277"/>
      <c r="S58" s="415" t="s">
        <v>1031</v>
      </c>
      <c r="T58" s="223" t="str">
        <f t="shared" ref="T58:T82" si="12">IF(S58="","", VLOOKUP(S58,$Z$54:$AB1001,2,0))</f>
        <v>Pollo</v>
      </c>
      <c r="U58" s="195">
        <f t="shared" si="11"/>
        <v>4100.219539</v>
      </c>
      <c r="X58" s="103" t="s">
        <v>1106</v>
      </c>
      <c r="Z58" s="189" t="s">
        <v>1010</v>
      </c>
      <c r="AA58" s="103" t="s">
        <v>1106</v>
      </c>
    </row>
    <row r="59">
      <c r="B59" s="103" t="s">
        <v>1107</v>
      </c>
      <c r="C59" s="269">
        <v>45525.0</v>
      </c>
      <c r="D59" s="103" t="s">
        <v>1061</v>
      </c>
      <c r="E59" s="195"/>
      <c r="F59" s="106">
        <v>36.683</v>
      </c>
      <c r="G59" s="106">
        <v>1481.0</v>
      </c>
      <c r="H59" s="195">
        <f t="shared" ref="H59:H86" si="13">IFERROR((E59/F59)+G59,"")</f>
        <v>1481</v>
      </c>
      <c r="I59" s="103" t="s">
        <v>1062</v>
      </c>
      <c r="K59" s="189" t="str">
        <f t="shared" si="3"/>
        <v>7-2024</v>
      </c>
      <c r="L59" s="408">
        <f t="shared" si="10"/>
        <v>45484</v>
      </c>
      <c r="M59" s="195">
        <f>SUMIFS(VENTAS!$H$5:$H1001,VENTAS!$B$5:$B1001,L59)</f>
        <v>0</v>
      </c>
      <c r="N59" s="195">
        <f t="shared" si="4"/>
        <v>368.6554369</v>
      </c>
      <c r="O59" s="195">
        <f t="shared" si="6"/>
        <v>-14567.74025</v>
      </c>
      <c r="Q59" s="189"/>
      <c r="R59" s="277"/>
      <c r="S59" s="415" t="s">
        <v>1075</v>
      </c>
      <c r="T59" s="223" t="str">
        <f t="shared" si="12"/>
        <v>Casa Parrilla</v>
      </c>
      <c r="U59" s="195">
        <f t="shared" si="11"/>
        <v>2503.22066</v>
      </c>
      <c r="X59" s="103" t="s">
        <v>1108</v>
      </c>
      <c r="Z59" s="220" t="s">
        <v>1075</v>
      </c>
      <c r="AA59" s="103" t="s">
        <v>1108</v>
      </c>
    </row>
    <row r="60">
      <c r="B60" s="103" t="s">
        <v>1109</v>
      </c>
      <c r="C60" s="416">
        <v>45526.0</v>
      </c>
      <c r="D60" s="103" t="s">
        <v>1061</v>
      </c>
      <c r="E60" s="195"/>
      <c r="F60" s="106">
        <v>36.68</v>
      </c>
      <c r="G60" s="106">
        <v>758.15</v>
      </c>
      <c r="H60" s="195">
        <f t="shared" si="13"/>
        <v>758.15</v>
      </c>
      <c r="I60" s="103" t="s">
        <v>1062</v>
      </c>
      <c r="K60" s="189" t="str">
        <f t="shared" si="3"/>
        <v>7-2024</v>
      </c>
      <c r="L60" s="408">
        <f t="shared" si="10"/>
        <v>45485</v>
      </c>
      <c r="M60" s="195">
        <f>SUMIFS(VENTAS!$H$5:$H1001,VENTAS!$B$5:$B1001,L60)</f>
        <v>0</v>
      </c>
      <c r="N60" s="195">
        <f t="shared" si="4"/>
        <v>0</v>
      </c>
      <c r="O60" s="195">
        <f t="shared" si="6"/>
        <v>-14567.74025</v>
      </c>
      <c r="Q60" s="189"/>
      <c r="R60" s="277"/>
      <c r="S60" s="415" t="s">
        <v>1010</v>
      </c>
      <c r="T60" s="223" t="str">
        <f t="shared" si="12"/>
        <v>Caja registradora</v>
      </c>
      <c r="U60" s="195">
        <f t="shared" si="11"/>
        <v>59.11</v>
      </c>
      <c r="X60" s="103" t="s">
        <v>1110</v>
      </c>
      <c r="Z60" s="189" t="s">
        <v>1039</v>
      </c>
      <c r="AA60" s="103" t="s">
        <v>1110</v>
      </c>
    </row>
    <row r="61">
      <c r="B61" s="103" t="s">
        <v>1111</v>
      </c>
      <c r="C61" s="269">
        <v>45531.0</v>
      </c>
      <c r="D61" s="103" t="s">
        <v>1038</v>
      </c>
      <c r="E61" s="195"/>
      <c r="F61" s="106">
        <v>36.68</v>
      </c>
      <c r="G61" s="106">
        <v>1360.9</v>
      </c>
      <c r="H61" s="195">
        <f t="shared" si="13"/>
        <v>1360.9</v>
      </c>
      <c r="I61" s="103" t="s">
        <v>1039</v>
      </c>
      <c r="K61" s="189" t="str">
        <f t="shared" si="3"/>
        <v>7-2024</v>
      </c>
      <c r="L61" s="408">
        <f t="shared" si="10"/>
        <v>45486</v>
      </c>
      <c r="M61" s="195">
        <f>SUMIFS(VENTAS!$H$5:$H1001,VENTAS!$B$5:$B1001,L61)</f>
        <v>0</v>
      </c>
      <c r="N61" s="195">
        <f t="shared" si="4"/>
        <v>0</v>
      </c>
      <c r="O61" s="195">
        <f t="shared" si="6"/>
        <v>-14567.74025</v>
      </c>
      <c r="Q61" s="189"/>
      <c r="R61" s="277"/>
      <c r="S61" s="415" t="s">
        <v>1097</v>
      </c>
      <c r="T61" s="223" t="str">
        <f t="shared" si="12"/>
        <v>Central Santo Tome II</v>
      </c>
      <c r="U61" s="195">
        <f t="shared" si="11"/>
        <v>61.66</v>
      </c>
      <c r="X61" s="103" t="s">
        <v>1112</v>
      </c>
      <c r="Z61" s="189" t="s">
        <v>1018</v>
      </c>
      <c r="AA61" s="103" t="s">
        <v>1112</v>
      </c>
    </row>
    <row r="62">
      <c r="B62" s="103" t="s">
        <v>1113</v>
      </c>
      <c r="C62" s="269">
        <v>45534.0</v>
      </c>
      <c r="D62" s="103" t="s">
        <v>1061</v>
      </c>
      <c r="E62" s="195"/>
      <c r="F62" s="106">
        <v>36.62</v>
      </c>
      <c r="G62" s="106">
        <v>305.5245</v>
      </c>
      <c r="H62" s="195">
        <f t="shared" si="13"/>
        <v>305.5245</v>
      </c>
      <c r="I62" s="103" t="s">
        <v>1062</v>
      </c>
      <c r="K62" s="189" t="str">
        <f t="shared" si="3"/>
        <v>7-2024</v>
      </c>
      <c r="L62" s="408">
        <f t="shared" si="10"/>
        <v>45487</v>
      </c>
      <c r="M62" s="195">
        <f>SUMIFS(VENTAS!$H$5:$H1001,VENTAS!$B$5:$B1001,L62)</f>
        <v>0</v>
      </c>
      <c r="N62" s="195">
        <f t="shared" si="4"/>
        <v>1530</v>
      </c>
      <c r="O62" s="195">
        <f t="shared" si="6"/>
        <v>-16097.74025</v>
      </c>
      <c r="Q62" s="189"/>
      <c r="R62" s="277"/>
      <c r="S62" s="415" t="s">
        <v>1114</v>
      </c>
      <c r="T62" s="223" t="str">
        <f t="shared" si="12"/>
        <v>INVERSIONES DOBLE PICA</v>
      </c>
      <c r="U62" s="195">
        <f t="shared" si="11"/>
        <v>30</v>
      </c>
      <c r="X62" s="103" t="s">
        <v>1115</v>
      </c>
      <c r="Z62" s="189" t="s">
        <v>1069</v>
      </c>
      <c r="AA62" s="103" t="s">
        <v>1115</v>
      </c>
    </row>
    <row r="63">
      <c r="B63" s="103" t="s">
        <v>1116</v>
      </c>
      <c r="C63" s="269">
        <v>45535.0</v>
      </c>
      <c r="D63" s="103" t="s">
        <v>1066</v>
      </c>
      <c r="E63" s="195"/>
      <c r="F63" s="106">
        <v>36.62</v>
      </c>
      <c r="G63" s="106">
        <v>200.0</v>
      </c>
      <c r="H63" s="195">
        <f t="shared" si="13"/>
        <v>200</v>
      </c>
      <c r="I63" s="103" t="s">
        <v>1067</v>
      </c>
      <c r="K63" s="189" t="str">
        <f t="shared" si="3"/>
        <v>7-2024</v>
      </c>
      <c r="L63" s="408">
        <f t="shared" si="10"/>
        <v>45488</v>
      </c>
      <c r="M63" s="195">
        <f>SUMIFS(VENTAS!$H$5:$H1001,VENTAS!$B$5:$B1001,L63)</f>
        <v>0</v>
      </c>
      <c r="N63" s="195">
        <f t="shared" si="4"/>
        <v>200</v>
      </c>
      <c r="O63" s="195">
        <f t="shared" si="6"/>
        <v>-16297.74025</v>
      </c>
      <c r="Q63" s="189"/>
      <c r="R63" s="277"/>
      <c r="S63" s="415" t="s">
        <v>1039</v>
      </c>
      <c r="T63" s="223" t="str">
        <f t="shared" si="12"/>
        <v>Flete</v>
      </c>
      <c r="U63" s="195">
        <f t="shared" si="11"/>
        <v>9108.3</v>
      </c>
      <c r="X63" s="103" t="s">
        <v>1117</v>
      </c>
      <c r="Z63" s="189" t="s">
        <v>1057</v>
      </c>
      <c r="AA63" s="103" t="s">
        <v>1117</v>
      </c>
    </row>
    <row r="64">
      <c r="B64" s="103" t="s">
        <v>1027</v>
      </c>
      <c r="C64" s="269">
        <v>45538.0</v>
      </c>
      <c r="D64" s="103" t="s">
        <v>1053</v>
      </c>
      <c r="E64" s="195"/>
      <c r="F64" s="106">
        <v>36.64</v>
      </c>
      <c r="G64" s="106">
        <v>117.0</v>
      </c>
      <c r="H64" s="195">
        <f t="shared" si="13"/>
        <v>117</v>
      </c>
      <c r="I64" s="103" t="s">
        <v>1054</v>
      </c>
      <c r="K64" s="189" t="str">
        <f t="shared" si="3"/>
        <v>7-2024</v>
      </c>
      <c r="L64" s="408">
        <f t="shared" si="10"/>
        <v>45489</v>
      </c>
      <c r="M64" s="195">
        <f>SUMIFS(VENTAS!$H$5:$H1001,VENTAS!$B$5:$B1001,L64)</f>
        <v>0</v>
      </c>
      <c r="N64" s="195">
        <f t="shared" si="4"/>
        <v>0</v>
      </c>
      <c r="O64" s="195">
        <f t="shared" si="6"/>
        <v>-16297.74025</v>
      </c>
      <c r="Q64" s="189"/>
      <c r="R64" s="277"/>
      <c r="S64" s="415" t="s">
        <v>1018</v>
      </c>
      <c r="T64" s="223" t="str">
        <f t="shared" si="12"/>
        <v>Freezeer</v>
      </c>
      <c r="U64" s="195">
        <f t="shared" si="11"/>
        <v>719.98</v>
      </c>
      <c r="X64" s="103" t="s">
        <v>1118</v>
      </c>
      <c r="Z64" s="189" t="s">
        <v>1067</v>
      </c>
      <c r="AA64" s="103" t="s">
        <v>1118</v>
      </c>
    </row>
    <row r="65">
      <c r="B65" s="103" t="s">
        <v>1027</v>
      </c>
      <c r="C65" s="269">
        <v>45538.0</v>
      </c>
      <c r="D65" s="103" t="s">
        <v>1056</v>
      </c>
      <c r="E65" s="195"/>
      <c r="F65" s="106">
        <v>36.64</v>
      </c>
      <c r="G65" s="106">
        <v>376.48</v>
      </c>
      <c r="H65" s="195">
        <f t="shared" si="13"/>
        <v>376.48</v>
      </c>
      <c r="I65" s="103" t="s">
        <v>1057</v>
      </c>
      <c r="K65" s="189" t="str">
        <f t="shared" si="3"/>
        <v>7-2024</v>
      </c>
      <c r="L65" s="408">
        <f t="shared" si="10"/>
        <v>45490</v>
      </c>
      <c r="M65" s="195">
        <f>SUMIFS(VENTAS!$H$5:$H1001,VENTAS!$B$5:$B1001,L65)</f>
        <v>0</v>
      </c>
      <c r="N65" s="195">
        <f t="shared" si="4"/>
        <v>0</v>
      </c>
      <c r="O65" s="195">
        <f t="shared" si="6"/>
        <v>-16297.74025</v>
      </c>
      <c r="Q65" s="189"/>
      <c r="R65" s="277"/>
      <c r="S65" s="415" t="s">
        <v>1119</v>
      </c>
      <c r="T65" s="223" t="str">
        <f t="shared" si="12"/>
        <v>NOMINA GENESIS CEDEÑO</v>
      </c>
      <c r="U65" s="195">
        <f t="shared" si="11"/>
        <v>100</v>
      </c>
      <c r="X65" s="103" t="s">
        <v>1120</v>
      </c>
      <c r="Z65" s="189" t="s">
        <v>1012</v>
      </c>
      <c r="AA65" s="103" t="s">
        <v>1120</v>
      </c>
    </row>
    <row r="66">
      <c r="B66" s="103" t="s">
        <v>1027</v>
      </c>
      <c r="C66" s="269">
        <v>45541.0</v>
      </c>
      <c r="D66" s="103" t="s">
        <v>1121</v>
      </c>
      <c r="E66" s="195"/>
      <c r="F66" s="106">
        <v>36.68</v>
      </c>
      <c r="G66" s="106">
        <v>204.88</v>
      </c>
      <c r="H66" s="195">
        <f t="shared" si="13"/>
        <v>204.88</v>
      </c>
      <c r="I66" s="103" t="s">
        <v>1051</v>
      </c>
      <c r="K66" s="189" t="str">
        <f t="shared" si="3"/>
        <v>7-2024</v>
      </c>
      <c r="L66" s="408">
        <f t="shared" si="10"/>
        <v>45491</v>
      </c>
      <c r="M66" s="195">
        <f>SUMIFS(VENTAS!$H$5:$H1001,VENTAS!$B$5:$B1001,L66)</f>
        <v>0</v>
      </c>
      <c r="N66" s="195">
        <f t="shared" si="4"/>
        <v>0</v>
      </c>
      <c r="O66" s="195">
        <f t="shared" si="6"/>
        <v>-16297.74025</v>
      </c>
      <c r="Q66" s="189"/>
      <c r="R66" s="277"/>
      <c r="S66" s="415" t="s">
        <v>1069</v>
      </c>
      <c r="T66" s="223" t="str">
        <f t="shared" si="12"/>
        <v>Gastos de viaje Canaima</v>
      </c>
      <c r="U66" s="195">
        <f t="shared" si="11"/>
        <v>60</v>
      </c>
      <c r="X66" s="103" t="s">
        <v>1122</v>
      </c>
      <c r="Z66" s="189" t="s">
        <v>1082</v>
      </c>
      <c r="AA66" s="103" t="s">
        <v>1122</v>
      </c>
    </row>
    <row r="67">
      <c r="B67" s="103" t="s">
        <v>1123</v>
      </c>
      <c r="C67" s="269">
        <v>45544.0</v>
      </c>
      <c r="D67" s="103" t="s">
        <v>1091</v>
      </c>
      <c r="E67" s="195"/>
      <c r="F67" s="106">
        <v>36.68</v>
      </c>
      <c r="G67" s="106">
        <v>86.0</v>
      </c>
      <c r="H67" s="195">
        <f t="shared" si="13"/>
        <v>86</v>
      </c>
      <c r="I67" s="103" t="s">
        <v>1092</v>
      </c>
      <c r="K67" s="189" t="str">
        <f t="shared" si="3"/>
        <v>7-2024</v>
      </c>
      <c r="L67" s="408">
        <f t="shared" si="10"/>
        <v>45492</v>
      </c>
      <c r="M67" s="195">
        <f>SUMIFS(VENTAS!$H$5:$H1001,VENTAS!$B$5:$B1001,L67)</f>
        <v>0</v>
      </c>
      <c r="N67" s="195">
        <f t="shared" si="4"/>
        <v>0</v>
      </c>
      <c r="O67" s="195">
        <f t="shared" si="6"/>
        <v>-16297.74025</v>
      </c>
      <c r="Q67" s="189"/>
      <c r="R67" s="277"/>
      <c r="S67" s="415" t="s">
        <v>1124</v>
      </c>
      <c r="T67" s="223" t="str">
        <f t="shared" si="12"/>
        <v>Karen Garcia</v>
      </c>
      <c r="U67" s="195">
        <f t="shared" si="11"/>
        <v>18.84</v>
      </c>
      <c r="X67" s="103" t="s">
        <v>1125</v>
      </c>
      <c r="Z67" s="189" t="s">
        <v>1028</v>
      </c>
      <c r="AA67" s="103" t="s">
        <v>1125</v>
      </c>
    </row>
    <row r="68">
      <c r="B68" s="103" t="s">
        <v>1087</v>
      </c>
      <c r="C68" s="269">
        <v>45546.0</v>
      </c>
      <c r="D68" s="103" t="s">
        <v>1056</v>
      </c>
      <c r="E68" s="195"/>
      <c r="F68" s="106">
        <v>36.7</v>
      </c>
      <c r="G68" s="106">
        <v>226.28</v>
      </c>
      <c r="H68" s="195">
        <f t="shared" si="13"/>
        <v>226.28</v>
      </c>
      <c r="I68" s="103" t="s">
        <v>1057</v>
      </c>
      <c r="K68" s="189" t="str">
        <f t="shared" si="3"/>
        <v>7-2024</v>
      </c>
      <c r="L68" s="408">
        <f t="shared" si="10"/>
        <v>45493</v>
      </c>
      <c r="M68" s="195">
        <f>SUMIFS(VENTAS!$H$5:$H1001,VENTAS!$B$5:$B1001,L68)</f>
        <v>0</v>
      </c>
      <c r="N68" s="195">
        <f t="shared" si="4"/>
        <v>0</v>
      </c>
      <c r="O68" s="195">
        <f t="shared" si="6"/>
        <v>-16297.74025</v>
      </c>
      <c r="Q68" s="189"/>
      <c r="R68" s="277"/>
      <c r="S68" s="415" t="s">
        <v>1092</v>
      </c>
      <c r="T68" s="223" t="str">
        <f t="shared" si="12"/>
        <v>Karen - Queso</v>
      </c>
      <c r="U68" s="195">
        <f t="shared" si="11"/>
        <v>440.7894</v>
      </c>
      <c r="X68" s="103" t="s">
        <v>1126</v>
      </c>
      <c r="Z68" s="189" t="s">
        <v>1034</v>
      </c>
      <c r="AA68" s="103" t="s">
        <v>1126</v>
      </c>
    </row>
    <row r="69">
      <c r="B69" s="103" t="s">
        <v>1127</v>
      </c>
      <c r="C69" s="269">
        <v>45548.0</v>
      </c>
      <c r="D69" s="103" t="s">
        <v>1061</v>
      </c>
      <c r="E69" s="195"/>
      <c r="F69" s="106">
        <v>36.7</v>
      </c>
      <c r="G69" s="106">
        <v>459.25</v>
      </c>
      <c r="H69" s="195">
        <f t="shared" si="13"/>
        <v>459.25</v>
      </c>
      <c r="I69" s="103" t="s">
        <v>1062</v>
      </c>
      <c r="K69" s="189" t="str">
        <f t="shared" si="3"/>
        <v>7-2024</v>
      </c>
      <c r="L69" s="408">
        <f t="shared" si="10"/>
        <v>45494</v>
      </c>
      <c r="M69" s="195">
        <f>SUMIFS(VENTAS!$H$5:$H1001,VENTAS!$B$5:$B1001,L69)</f>
        <v>0</v>
      </c>
      <c r="N69" s="195">
        <f t="shared" si="4"/>
        <v>0</v>
      </c>
      <c r="O69" s="195">
        <f t="shared" si="6"/>
        <v>-16297.74025</v>
      </c>
      <c r="Q69" s="189"/>
      <c r="R69" s="277"/>
      <c r="S69" s="415" t="s">
        <v>1057</v>
      </c>
      <c r="T69" s="223" t="str">
        <f t="shared" si="12"/>
        <v>Makitodo1</v>
      </c>
      <c r="U69" s="195">
        <f t="shared" si="11"/>
        <v>2147.421925</v>
      </c>
      <c r="X69" s="103" t="s">
        <v>1128</v>
      </c>
      <c r="Z69" s="189" t="s">
        <v>1015</v>
      </c>
      <c r="AA69" s="103" t="s">
        <v>1128</v>
      </c>
    </row>
    <row r="70">
      <c r="B70" s="103" t="s">
        <v>1129</v>
      </c>
      <c r="C70" s="269">
        <v>45550.0</v>
      </c>
      <c r="D70" s="103" t="s">
        <v>1066</v>
      </c>
      <c r="E70" s="195"/>
      <c r="F70" s="106">
        <v>36.7</v>
      </c>
      <c r="G70" s="106">
        <v>200.0</v>
      </c>
      <c r="H70" s="195">
        <f t="shared" si="13"/>
        <v>200</v>
      </c>
      <c r="I70" s="103" t="s">
        <v>1067</v>
      </c>
      <c r="K70" s="189" t="str">
        <f t="shared" si="3"/>
        <v>7-2024</v>
      </c>
      <c r="L70" s="408">
        <f t="shared" si="10"/>
        <v>45495</v>
      </c>
      <c r="M70" s="195">
        <f>SUMIFS(VENTAS!$H$5:$H1001,VENTAS!$B$5:$B1001,L70)</f>
        <v>0</v>
      </c>
      <c r="N70" s="195">
        <f t="shared" si="4"/>
        <v>396.1783666</v>
      </c>
      <c r="O70" s="195">
        <f t="shared" si="6"/>
        <v>-16693.91861</v>
      </c>
      <c r="Q70" s="189"/>
      <c r="R70" s="277"/>
      <c r="S70" s="415" t="s">
        <v>1130</v>
      </c>
      <c r="T70" s="223" t="str">
        <f t="shared" si="12"/>
        <v>Mercado Unare</v>
      </c>
      <c r="U70" s="195">
        <f t="shared" si="11"/>
        <v>35.42</v>
      </c>
      <c r="X70" s="103" t="s">
        <v>1131</v>
      </c>
      <c r="Z70" s="189" t="s">
        <v>1054</v>
      </c>
      <c r="AA70" s="103" t="s">
        <v>1131</v>
      </c>
    </row>
    <row r="71">
      <c r="B71" s="103" t="s">
        <v>1132</v>
      </c>
      <c r="C71" s="269">
        <v>45551.0</v>
      </c>
      <c r="D71" s="103" t="s">
        <v>1133</v>
      </c>
      <c r="E71" s="195"/>
      <c r="F71" s="106">
        <v>36.7</v>
      </c>
      <c r="G71" s="106">
        <v>18.84</v>
      </c>
      <c r="H71" s="195">
        <f t="shared" si="13"/>
        <v>18.84</v>
      </c>
      <c r="I71" s="103" t="s">
        <v>1124</v>
      </c>
      <c r="K71" s="189" t="str">
        <f t="shared" si="3"/>
        <v>7-2024</v>
      </c>
      <c r="L71" s="408">
        <f t="shared" si="10"/>
        <v>45496</v>
      </c>
      <c r="M71" s="195">
        <f>SUMIFS(VENTAS!$H$5:$H1001,VENTAS!$B$5:$B1001,L71)</f>
        <v>0</v>
      </c>
      <c r="N71" s="195">
        <f t="shared" si="4"/>
        <v>50</v>
      </c>
      <c r="O71" s="195">
        <f t="shared" si="6"/>
        <v>-16743.91861</v>
      </c>
      <c r="Q71" s="189"/>
      <c r="R71" s="277"/>
      <c r="S71" s="415" t="s">
        <v>1067</v>
      </c>
      <c r="T71" s="223" t="str">
        <f t="shared" si="12"/>
        <v>Nomina</v>
      </c>
      <c r="U71" s="195">
        <f t="shared" si="11"/>
        <v>4280</v>
      </c>
      <c r="X71" s="103" t="s">
        <v>1134</v>
      </c>
      <c r="Z71" s="189" t="s">
        <v>1062</v>
      </c>
      <c r="AA71" s="103" t="s">
        <v>1134</v>
      </c>
    </row>
    <row r="72">
      <c r="B72" s="103" t="s">
        <v>1087</v>
      </c>
      <c r="C72" s="269">
        <v>45555.0</v>
      </c>
      <c r="D72" s="103" t="s">
        <v>1056</v>
      </c>
      <c r="E72" s="195"/>
      <c r="F72" s="106">
        <v>36.7</v>
      </c>
      <c r="G72" s="106">
        <v>182.62</v>
      </c>
      <c r="H72" s="195">
        <f t="shared" si="13"/>
        <v>182.62</v>
      </c>
      <c r="I72" s="103" t="s">
        <v>1057</v>
      </c>
      <c r="K72" s="189" t="str">
        <f t="shared" si="3"/>
        <v>7-2024</v>
      </c>
      <c r="L72" s="408">
        <f t="shared" si="10"/>
        <v>45497</v>
      </c>
      <c r="M72" s="195">
        <f>SUMIFS(VENTAS!$H$5:$H1001,VENTAS!$B$5:$B1001,L72)</f>
        <v>0</v>
      </c>
      <c r="N72" s="195">
        <f t="shared" si="4"/>
        <v>1050.83</v>
      </c>
      <c r="O72" s="195">
        <f t="shared" si="6"/>
        <v>-17794.74861</v>
      </c>
      <c r="Q72" s="189"/>
      <c r="R72" s="277"/>
      <c r="S72" s="415" t="s">
        <v>1012</v>
      </c>
      <c r="T72" s="223" t="str">
        <f t="shared" si="12"/>
        <v>Peso 350 kg</v>
      </c>
      <c r="U72" s="195">
        <f t="shared" si="11"/>
        <v>80</v>
      </c>
      <c r="X72" s="103" t="s">
        <v>1135</v>
      </c>
      <c r="Z72" s="220" t="s">
        <v>1092</v>
      </c>
      <c r="AA72" s="103" t="s">
        <v>1135</v>
      </c>
    </row>
    <row r="73">
      <c r="B73" s="103" t="s">
        <v>1136</v>
      </c>
      <c r="C73" s="269">
        <v>45556.0</v>
      </c>
      <c r="D73" s="103" t="s">
        <v>1137</v>
      </c>
      <c r="E73" s="195"/>
      <c r="F73" s="106">
        <v>36.7</v>
      </c>
      <c r="G73" s="106">
        <v>35.42</v>
      </c>
      <c r="H73" s="195">
        <f t="shared" si="13"/>
        <v>35.42</v>
      </c>
      <c r="I73" s="103" t="s">
        <v>1130</v>
      </c>
      <c r="K73" s="189" t="str">
        <f t="shared" si="3"/>
        <v>7-2024</v>
      </c>
      <c r="L73" s="408">
        <f t="shared" si="10"/>
        <v>45498</v>
      </c>
      <c r="M73" s="195">
        <f>SUMIFS(VENTAS!$H$5:$H1001,VENTAS!$B$5:$B1001,L73)</f>
        <v>0</v>
      </c>
      <c r="N73" s="195">
        <f t="shared" si="4"/>
        <v>0</v>
      </c>
      <c r="O73" s="195">
        <f t="shared" si="6"/>
        <v>-17794.74861</v>
      </c>
      <c r="Q73" s="189"/>
      <c r="R73" s="277"/>
      <c r="S73" s="415" t="s">
        <v>1082</v>
      </c>
      <c r="T73" s="223" t="str">
        <f t="shared" si="12"/>
        <v>Pariaguan</v>
      </c>
      <c r="U73" s="195">
        <f t="shared" si="11"/>
        <v>30</v>
      </c>
      <c r="X73" s="103" t="s">
        <v>1138</v>
      </c>
      <c r="Z73" s="220" t="s">
        <v>1097</v>
      </c>
      <c r="AA73" s="103" t="s">
        <v>1138</v>
      </c>
    </row>
    <row r="74">
      <c r="B74" s="103" t="s">
        <v>1127</v>
      </c>
      <c r="C74" s="269">
        <v>45559.0</v>
      </c>
      <c r="D74" s="103" t="s">
        <v>1061</v>
      </c>
      <c r="E74" s="195"/>
      <c r="F74" s="106">
        <v>36.813</v>
      </c>
      <c r="G74" s="106">
        <v>423.35</v>
      </c>
      <c r="H74" s="195">
        <f t="shared" si="13"/>
        <v>423.35</v>
      </c>
      <c r="I74" s="103" t="s">
        <v>1062</v>
      </c>
      <c r="K74" s="189" t="str">
        <f t="shared" si="3"/>
        <v>7-2024</v>
      </c>
      <c r="L74" s="408">
        <f t="shared" si="10"/>
        <v>45499</v>
      </c>
      <c r="M74" s="195">
        <f>SUMIFS(VENTAS!$H$5:$H1001,VENTAS!$B$5:$B1001,L74)</f>
        <v>0</v>
      </c>
      <c r="N74" s="195">
        <f t="shared" si="4"/>
        <v>0</v>
      </c>
      <c r="O74" s="195">
        <f t="shared" si="6"/>
        <v>-17794.74861</v>
      </c>
      <c r="Q74" s="189"/>
      <c r="R74" s="277"/>
      <c r="S74" s="415" t="s">
        <v>1028</v>
      </c>
      <c r="T74" s="223" t="str">
        <f t="shared" si="12"/>
        <v>Productos bodega</v>
      </c>
      <c r="U74" s="195">
        <f t="shared" si="11"/>
        <v>437.56</v>
      </c>
      <c r="X74" s="103" t="s">
        <v>1139</v>
      </c>
      <c r="Z74" s="220" t="s">
        <v>1130</v>
      </c>
      <c r="AA74" s="103" t="s">
        <v>1139</v>
      </c>
    </row>
    <row r="75">
      <c r="B75" s="103" t="s">
        <v>1087</v>
      </c>
      <c r="C75" s="269">
        <v>45559.0</v>
      </c>
      <c r="D75" s="103" t="s">
        <v>1088</v>
      </c>
      <c r="E75" s="195"/>
      <c r="F75" s="106">
        <v>36.81</v>
      </c>
      <c r="G75" s="106">
        <v>133.02</v>
      </c>
      <c r="H75" s="195">
        <f t="shared" si="13"/>
        <v>133.02</v>
      </c>
      <c r="I75" s="103" t="s">
        <v>1051</v>
      </c>
      <c r="K75" s="189" t="str">
        <f t="shared" si="3"/>
        <v>7-2024</v>
      </c>
      <c r="L75" s="408">
        <f t="shared" si="10"/>
        <v>45500</v>
      </c>
      <c r="M75" s="195">
        <f>SUMIFS(VENTAS!$H$5:$H1001,VENTAS!$B$5:$B1001,L75)</f>
        <v>0</v>
      </c>
      <c r="N75" s="195">
        <f t="shared" si="4"/>
        <v>0</v>
      </c>
      <c r="O75" s="195">
        <f t="shared" si="6"/>
        <v>-17794.74861</v>
      </c>
      <c r="Q75" s="189"/>
      <c r="R75" s="277"/>
      <c r="S75" s="415" t="s">
        <v>1034</v>
      </c>
      <c r="T75" s="223" t="str">
        <f t="shared" si="12"/>
        <v>Pimpinas</v>
      </c>
      <c r="U75" s="195">
        <f t="shared" si="11"/>
        <v>11.6</v>
      </c>
      <c r="X75" s="103" t="s">
        <v>1140</v>
      </c>
      <c r="Z75" s="220" t="s">
        <v>1124</v>
      </c>
      <c r="AA75" s="103" t="s">
        <v>1140</v>
      </c>
    </row>
    <row r="76">
      <c r="B76" s="103" t="s">
        <v>1141</v>
      </c>
      <c r="C76" s="269">
        <v>45565.0</v>
      </c>
      <c r="D76" s="103" t="s">
        <v>1038</v>
      </c>
      <c r="E76" s="195"/>
      <c r="F76" s="106">
        <v>36.9086</v>
      </c>
      <c r="G76" s="106">
        <v>907.8</v>
      </c>
      <c r="H76" s="195">
        <f t="shared" si="13"/>
        <v>907.8</v>
      </c>
      <c r="I76" s="103" t="s">
        <v>1039</v>
      </c>
      <c r="K76" s="189" t="str">
        <f t="shared" si="3"/>
        <v>7-2024</v>
      </c>
      <c r="L76" s="408">
        <f t="shared" si="10"/>
        <v>45501</v>
      </c>
      <c r="M76" s="195">
        <f>SUMIFS(VENTAS!$H$5:$H1001,VENTAS!$B$5:$B1001,L76)</f>
        <v>0</v>
      </c>
      <c r="N76" s="195">
        <f t="shared" si="4"/>
        <v>0</v>
      </c>
      <c r="O76" s="195">
        <f t="shared" si="6"/>
        <v>-17794.74861</v>
      </c>
      <c r="Q76" s="189"/>
      <c r="R76" s="277"/>
      <c r="S76" s="415" t="s">
        <v>1015</v>
      </c>
      <c r="T76" s="223" t="str">
        <f t="shared" si="12"/>
        <v>Paneles, instalacion</v>
      </c>
      <c r="U76" s="195">
        <f t="shared" si="11"/>
        <v>1885</v>
      </c>
      <c r="X76" s="103" t="s">
        <v>1142</v>
      </c>
      <c r="Z76" s="220" t="s">
        <v>1143</v>
      </c>
      <c r="AA76" s="103" t="s">
        <v>1142</v>
      </c>
    </row>
    <row r="77">
      <c r="B77" s="103" t="s">
        <v>1144</v>
      </c>
      <c r="C77" s="269">
        <v>45565.0</v>
      </c>
      <c r="D77" s="103" t="s">
        <v>1066</v>
      </c>
      <c r="E77" s="195"/>
      <c r="F77" s="106">
        <v>36.91</v>
      </c>
      <c r="G77" s="106">
        <v>200.0</v>
      </c>
      <c r="H77" s="195">
        <f t="shared" si="13"/>
        <v>200</v>
      </c>
      <c r="I77" s="103" t="s">
        <v>1067</v>
      </c>
      <c r="K77" s="189" t="str">
        <f t="shared" si="3"/>
        <v>7-2024</v>
      </c>
      <c r="L77" s="408">
        <f t="shared" si="10"/>
        <v>45502</v>
      </c>
      <c r="M77" s="195">
        <f>SUMIFS(VENTAS!$H$5:$H1001,VENTAS!$B$5:$B1001,L77)</f>
        <v>0</v>
      </c>
      <c r="N77" s="195">
        <f t="shared" si="4"/>
        <v>2284.8</v>
      </c>
      <c r="O77" s="195">
        <f t="shared" si="6"/>
        <v>-20079.54861</v>
      </c>
      <c r="Q77" s="189"/>
      <c r="R77" s="277"/>
      <c r="S77" s="415" t="s">
        <v>1054</v>
      </c>
      <c r="T77" s="223" t="str">
        <f t="shared" si="12"/>
        <v>Royal Market. S.A.</v>
      </c>
      <c r="U77" s="195">
        <f t="shared" si="11"/>
        <v>1332.259938</v>
      </c>
      <c r="X77" s="103" t="s">
        <v>1145</v>
      </c>
      <c r="Z77" s="220" t="s">
        <v>1146</v>
      </c>
      <c r="AA77" s="103" t="s">
        <v>1145</v>
      </c>
    </row>
    <row r="78">
      <c r="B78" s="103" t="s">
        <v>1087</v>
      </c>
      <c r="C78" s="269">
        <v>45567.0</v>
      </c>
      <c r="D78" s="103" t="s">
        <v>1056</v>
      </c>
      <c r="E78" s="195"/>
      <c r="F78" s="106">
        <v>36.91</v>
      </c>
      <c r="G78" s="106">
        <v>45.0</v>
      </c>
      <c r="H78" s="195">
        <f t="shared" si="13"/>
        <v>45</v>
      </c>
      <c r="I78" s="103" t="s">
        <v>1057</v>
      </c>
      <c r="K78" s="189" t="str">
        <f t="shared" si="3"/>
        <v>7-2024</v>
      </c>
      <c r="L78" s="408">
        <f t="shared" si="10"/>
        <v>45503</v>
      </c>
      <c r="M78" s="195">
        <f>SUMIFS(VENTAS!$H$5:$H1001,VENTAS!$B$5:$B1001,L78)</f>
        <v>0</v>
      </c>
      <c r="N78" s="195">
        <f t="shared" si="4"/>
        <v>0</v>
      </c>
      <c r="O78" s="195">
        <f t="shared" si="6"/>
        <v>-20079.54861</v>
      </c>
      <c r="Q78" s="189"/>
      <c r="R78" s="277"/>
      <c r="S78" s="415" t="s">
        <v>1143</v>
      </c>
      <c r="T78" s="223" t="str">
        <f t="shared" si="12"/>
        <v>inversiones unare 3, c.a</v>
      </c>
      <c r="U78" s="195">
        <f t="shared" si="11"/>
        <v>152.17</v>
      </c>
      <c r="X78" s="103" t="s">
        <v>1147</v>
      </c>
      <c r="Z78" s="220" t="s">
        <v>1148</v>
      </c>
      <c r="AA78" s="103" t="s">
        <v>1147</v>
      </c>
    </row>
    <row r="79">
      <c r="B79" s="103" t="s">
        <v>1087</v>
      </c>
      <c r="C79" s="416">
        <v>45567.0</v>
      </c>
      <c r="D79" s="103" t="s">
        <v>1149</v>
      </c>
      <c r="E79" s="195"/>
      <c r="F79" s="106">
        <v>36.91</v>
      </c>
      <c r="G79" s="106">
        <v>407.49</v>
      </c>
      <c r="H79" s="195">
        <f t="shared" si="13"/>
        <v>407.49</v>
      </c>
      <c r="I79" s="103" t="s">
        <v>1098</v>
      </c>
      <c r="K79" s="189" t="str">
        <f t="shared" si="3"/>
        <v>7-2024</v>
      </c>
      <c r="L79" s="408">
        <f t="shared" si="10"/>
        <v>45504</v>
      </c>
      <c r="M79" s="195">
        <f>SUMIFS(VENTAS!$H$5:$H1001,VENTAS!$B$5:$B1001,L79)</f>
        <v>0</v>
      </c>
      <c r="N79" s="195">
        <f t="shared" si="4"/>
        <v>0</v>
      </c>
      <c r="O79" s="195">
        <f t="shared" si="6"/>
        <v>-20079.54861</v>
      </c>
      <c r="Q79" s="189"/>
      <c r="R79" s="277"/>
      <c r="S79" s="415" t="s">
        <v>1148</v>
      </c>
      <c r="T79" s="223" t="str">
        <f t="shared" si="12"/>
        <v>victor castro</v>
      </c>
      <c r="U79" s="195">
        <f t="shared" si="11"/>
        <v>177.3</v>
      </c>
      <c r="X79" s="103" t="s">
        <v>1150</v>
      </c>
      <c r="Z79" s="220" t="s">
        <v>1151</v>
      </c>
      <c r="AA79" s="103" t="s">
        <v>1150</v>
      </c>
    </row>
    <row r="80">
      <c r="B80" s="103" t="s">
        <v>1087</v>
      </c>
      <c r="C80" s="269">
        <v>45574.0</v>
      </c>
      <c r="D80" s="103" t="s">
        <v>1149</v>
      </c>
      <c r="E80" s="417"/>
      <c r="F80" s="106">
        <v>37.074</v>
      </c>
      <c r="G80" s="106">
        <v>121.57</v>
      </c>
      <c r="H80" s="195">
        <f t="shared" si="13"/>
        <v>121.57</v>
      </c>
      <c r="I80" s="103" t="s">
        <v>1098</v>
      </c>
      <c r="K80" s="189" t="str">
        <f t="shared" si="3"/>
        <v>8-2024</v>
      </c>
      <c r="L80" s="408">
        <f t="shared" si="10"/>
        <v>45505</v>
      </c>
      <c r="M80" s="195">
        <f>SUMIFS(VENTAS!$H$5:$H1001,VENTAS!$B$5:$B1001,L80)</f>
        <v>0</v>
      </c>
      <c r="N80" s="195">
        <f t="shared" si="4"/>
        <v>264.894</v>
      </c>
      <c r="O80" s="195">
        <f t="shared" si="6"/>
        <v>-20344.44261</v>
      </c>
      <c r="Q80" s="189"/>
      <c r="R80" s="277"/>
      <c r="S80" s="415" t="s">
        <v>1062</v>
      </c>
      <c r="T80" s="223" t="str">
        <f t="shared" si="12"/>
        <v>Importadora y Comercializadora VDC</v>
      </c>
      <c r="U80" s="195">
        <f t="shared" si="11"/>
        <v>8747.1445</v>
      </c>
      <c r="X80" s="103" t="s">
        <v>48</v>
      </c>
      <c r="Z80" s="220" t="s">
        <v>1114</v>
      </c>
      <c r="AA80" s="103" t="s">
        <v>48</v>
      </c>
    </row>
    <row r="81">
      <c r="B81" s="103" t="s">
        <v>1087</v>
      </c>
      <c r="C81" s="269">
        <v>45574.0</v>
      </c>
      <c r="D81" s="103" t="s">
        <v>1152</v>
      </c>
      <c r="E81" s="223"/>
      <c r="F81" s="106">
        <v>37.074</v>
      </c>
      <c r="G81" s="106">
        <v>104.33</v>
      </c>
      <c r="H81" s="195">
        <f t="shared" si="13"/>
        <v>104.33</v>
      </c>
      <c r="I81" s="103" t="s">
        <v>1051</v>
      </c>
      <c r="K81" s="189" t="str">
        <f t="shared" si="3"/>
        <v>8-2024</v>
      </c>
      <c r="L81" s="408">
        <f t="shared" si="10"/>
        <v>45506</v>
      </c>
      <c r="M81" s="195">
        <f>SUMIFS(VENTAS!$H$5:$H1001,VENTAS!$B$5:$B1001,L81)</f>
        <v>0</v>
      </c>
      <c r="N81" s="195">
        <f t="shared" si="4"/>
        <v>0</v>
      </c>
      <c r="O81" s="195">
        <f t="shared" si="6"/>
        <v>-20344.44261</v>
      </c>
      <c r="Q81" s="189"/>
      <c r="R81" s="277"/>
      <c r="S81" s="415" t="s">
        <v>1151</v>
      </c>
      <c r="T81" s="223" t="str">
        <f t="shared" si="12"/>
        <v>Inversiones y Viveres Guayana </v>
      </c>
      <c r="U81" s="195">
        <f t="shared" si="11"/>
        <v>302.33</v>
      </c>
      <c r="X81" s="103" t="s">
        <v>1153</v>
      </c>
      <c r="Z81" s="220" t="s">
        <v>1154</v>
      </c>
      <c r="AA81" s="103" t="s">
        <v>1153</v>
      </c>
    </row>
    <row r="82">
      <c r="B82" s="103" t="s">
        <v>1127</v>
      </c>
      <c r="C82" s="269">
        <v>45575.0</v>
      </c>
      <c r="D82" s="103" t="s">
        <v>278</v>
      </c>
      <c r="E82" s="195"/>
      <c r="F82" s="106">
        <v>37.5295</v>
      </c>
      <c r="G82" s="106">
        <v>364.04</v>
      </c>
      <c r="H82" s="195">
        <f t="shared" si="13"/>
        <v>364.04</v>
      </c>
      <c r="I82" s="103" t="s">
        <v>1062</v>
      </c>
      <c r="K82" s="189" t="str">
        <f t="shared" si="3"/>
        <v>8-2024</v>
      </c>
      <c r="L82" s="408">
        <f t="shared" si="10"/>
        <v>45507</v>
      </c>
      <c r="M82" s="195">
        <f>SUMIFS(VENTAS!$H$5:$H1001,VENTAS!$B$5:$B1001,L82)</f>
        <v>0</v>
      </c>
      <c r="N82" s="195">
        <f t="shared" si="4"/>
        <v>1384.71</v>
      </c>
      <c r="O82" s="195">
        <f t="shared" si="6"/>
        <v>-21729.15261</v>
      </c>
      <c r="Q82" s="189"/>
      <c r="R82" s="277"/>
      <c r="S82" s="415" t="s">
        <v>1146</v>
      </c>
      <c r="T82" s="223" t="str">
        <f t="shared" si="12"/>
        <v>vendedor informal </v>
      </c>
      <c r="U82" s="195">
        <f t="shared" si="11"/>
        <v>131.34</v>
      </c>
      <c r="X82" s="103" t="s">
        <v>1155</v>
      </c>
      <c r="Z82" s="220" t="s">
        <v>1119</v>
      </c>
      <c r="AA82" s="103" t="s">
        <v>1155</v>
      </c>
    </row>
    <row r="83">
      <c r="B83" s="103" t="s">
        <v>1156</v>
      </c>
      <c r="C83" s="269">
        <v>45580.0</v>
      </c>
      <c r="D83" s="103" t="s">
        <v>1145</v>
      </c>
      <c r="E83" s="195"/>
      <c r="F83" s="106">
        <v>38.888</v>
      </c>
      <c r="G83" s="106">
        <v>5.0</v>
      </c>
      <c r="H83" s="195">
        <f t="shared" si="13"/>
        <v>5</v>
      </c>
      <c r="I83" s="103" t="s">
        <v>1146</v>
      </c>
      <c r="K83" s="189" t="str">
        <f t="shared" si="3"/>
        <v>8-2024</v>
      </c>
      <c r="L83" s="408">
        <f t="shared" si="10"/>
        <v>45508</v>
      </c>
      <c r="M83" s="195">
        <f>SUMIFS(VENTAS!$H$5:$H1001,VENTAS!$B$5:$B1001,L83)</f>
        <v>0</v>
      </c>
      <c r="N83" s="195">
        <f t="shared" si="4"/>
        <v>0</v>
      </c>
      <c r="O83" s="195">
        <f t="shared" si="6"/>
        <v>-21729.15261</v>
      </c>
      <c r="Q83" s="189"/>
      <c r="R83" s="277"/>
      <c r="S83" s="223"/>
    </row>
    <row r="84">
      <c r="B84" s="103" t="s">
        <v>1027</v>
      </c>
      <c r="C84" s="269">
        <v>45580.0</v>
      </c>
      <c r="D84" s="103" t="s">
        <v>1150</v>
      </c>
      <c r="E84" s="195"/>
      <c r="F84" s="106">
        <v>38.888</v>
      </c>
      <c r="G84" s="106">
        <v>177.0</v>
      </c>
      <c r="H84" s="195">
        <f t="shared" si="13"/>
        <v>177</v>
      </c>
      <c r="I84" s="103" t="s">
        <v>1151</v>
      </c>
      <c r="K84" s="189" t="str">
        <f t="shared" si="3"/>
        <v>8-2024</v>
      </c>
      <c r="L84" s="408">
        <f t="shared" si="10"/>
        <v>45509</v>
      </c>
      <c r="M84" s="195">
        <f>SUMIFS(VENTAS!$H$5:$H1001,VENTAS!$B$5:$B1001,L84)</f>
        <v>0</v>
      </c>
      <c r="N84" s="195">
        <f t="shared" si="4"/>
        <v>0</v>
      </c>
      <c r="O84" s="195">
        <f t="shared" si="6"/>
        <v>-21729.15261</v>
      </c>
      <c r="Q84" s="189"/>
      <c r="R84" s="277"/>
    </row>
    <row r="85">
      <c r="B85" s="103" t="s">
        <v>1027</v>
      </c>
      <c r="C85" s="269">
        <v>45580.0</v>
      </c>
      <c r="D85" s="103" t="s">
        <v>1157</v>
      </c>
      <c r="E85" s="195"/>
      <c r="F85" s="106">
        <v>38.888</v>
      </c>
      <c r="G85" s="106">
        <v>30.0</v>
      </c>
      <c r="H85" s="195">
        <f t="shared" si="13"/>
        <v>30</v>
      </c>
      <c r="I85" s="103" t="s">
        <v>1114</v>
      </c>
      <c r="K85" s="189" t="str">
        <f t="shared" si="3"/>
        <v>8-2024</v>
      </c>
      <c r="L85" s="408">
        <f t="shared" si="10"/>
        <v>45510</v>
      </c>
      <c r="M85" s="195">
        <f>SUMIFS(VENTAS!$H$5:$H1001,VENTAS!$B$5:$B1001,L85)</f>
        <v>0</v>
      </c>
      <c r="N85" s="195">
        <f t="shared" si="4"/>
        <v>0</v>
      </c>
      <c r="O85" s="195">
        <f t="shared" si="6"/>
        <v>-21729.15261</v>
      </c>
      <c r="Q85" s="189"/>
      <c r="R85" s="277"/>
    </row>
    <row r="86">
      <c r="B86" s="103" t="s">
        <v>1158</v>
      </c>
      <c r="C86" s="269">
        <v>45581.0</v>
      </c>
      <c r="D86" s="103" t="s">
        <v>1159</v>
      </c>
      <c r="E86" s="195"/>
      <c r="F86" s="106">
        <v>38.888</v>
      </c>
      <c r="G86" s="106">
        <v>35.0</v>
      </c>
      <c r="H86" s="195">
        <f t="shared" si="13"/>
        <v>35</v>
      </c>
      <c r="I86" s="103" t="s">
        <v>1092</v>
      </c>
      <c r="K86" s="189" t="str">
        <f t="shared" si="3"/>
        <v>8-2024</v>
      </c>
      <c r="L86" s="408">
        <f t="shared" si="10"/>
        <v>45511</v>
      </c>
      <c r="M86" s="195">
        <f>SUMIFS(VENTAS!$H$5:$H1001,VENTAS!$B$5:$B1001,L86)</f>
        <v>0</v>
      </c>
      <c r="N86" s="195">
        <f t="shared" si="4"/>
        <v>0</v>
      </c>
      <c r="O86" s="195">
        <f t="shared" si="6"/>
        <v>-21729.15261</v>
      </c>
      <c r="Q86" s="189"/>
      <c r="R86" s="277"/>
    </row>
    <row r="87">
      <c r="B87" s="103" t="s">
        <v>1160</v>
      </c>
      <c r="C87" s="269">
        <v>45583.0</v>
      </c>
      <c r="D87" s="103" t="s">
        <v>1150</v>
      </c>
      <c r="E87" s="195"/>
      <c r="F87" s="106">
        <v>39.13</v>
      </c>
      <c r="G87" s="106">
        <v>24.74</v>
      </c>
      <c r="H87" s="195">
        <f t="shared" ref="H87:H100" si="14">IFERROR((E88/F87)+G87,"")</f>
        <v>24.74</v>
      </c>
      <c r="I87" s="103" t="s">
        <v>1151</v>
      </c>
      <c r="K87" s="189" t="str">
        <f t="shared" si="3"/>
        <v>8-2024</v>
      </c>
      <c r="L87" s="408">
        <f t="shared" si="10"/>
        <v>45512</v>
      </c>
      <c r="M87" s="195">
        <f>SUMIFS(VENTAS!$H$5:$H1001,VENTAS!$B$5:$B1001,L87)</f>
        <v>0</v>
      </c>
      <c r="N87" s="195">
        <f t="shared" si="4"/>
        <v>0</v>
      </c>
      <c r="O87" s="195">
        <f t="shared" si="6"/>
        <v>-21729.15261</v>
      </c>
      <c r="Q87" s="189"/>
      <c r="R87" s="277"/>
    </row>
    <row r="88">
      <c r="B88" s="103" t="s">
        <v>1160</v>
      </c>
      <c r="C88" s="269">
        <v>45583.0</v>
      </c>
      <c r="D88" s="103" t="s">
        <v>1088</v>
      </c>
      <c r="E88" s="195"/>
      <c r="F88" s="106">
        <v>39.13</v>
      </c>
      <c r="G88" s="106">
        <v>47.48</v>
      </c>
      <c r="H88" s="195">
        <f t="shared" si="14"/>
        <v>47.48</v>
      </c>
      <c r="I88" s="103" t="s">
        <v>1051</v>
      </c>
      <c r="K88" s="189" t="str">
        <f t="shared" si="3"/>
        <v>8-2024</v>
      </c>
      <c r="L88" s="408">
        <f t="shared" si="10"/>
        <v>45513</v>
      </c>
      <c r="M88" s="195">
        <f>SUMIFS(VENTAS!$H$5:$H1001,VENTAS!$B$5:$B1001,L88)</f>
        <v>0</v>
      </c>
      <c r="N88" s="195">
        <f t="shared" si="4"/>
        <v>0</v>
      </c>
      <c r="O88" s="195">
        <f t="shared" si="6"/>
        <v>-21729.15261</v>
      </c>
      <c r="Q88" s="189"/>
      <c r="R88" s="277"/>
    </row>
    <row r="89">
      <c r="B89" s="103" t="s">
        <v>1160</v>
      </c>
      <c r="C89" s="269">
        <v>45583.0</v>
      </c>
      <c r="D89" s="103" t="s">
        <v>1149</v>
      </c>
      <c r="E89" s="195"/>
      <c r="F89" s="106">
        <v>39.13</v>
      </c>
      <c r="G89" s="106">
        <v>93.38</v>
      </c>
      <c r="H89" s="195">
        <f t="shared" si="14"/>
        <v>93.38</v>
      </c>
      <c r="I89" s="103" t="s">
        <v>1098</v>
      </c>
      <c r="K89" s="189" t="str">
        <f t="shared" si="3"/>
        <v>8-2024</v>
      </c>
      <c r="L89" s="408">
        <f t="shared" si="10"/>
        <v>45514</v>
      </c>
      <c r="M89" s="195">
        <f>SUMIFS(VENTAS!$H$5:$H1001,VENTAS!$B$5:$B1001,L89)</f>
        <v>0</v>
      </c>
      <c r="N89" s="195">
        <f t="shared" si="4"/>
        <v>0</v>
      </c>
      <c r="O89" s="195">
        <f t="shared" si="6"/>
        <v>-21729.15261</v>
      </c>
      <c r="Q89" s="189"/>
      <c r="R89" s="277"/>
    </row>
    <row r="90">
      <c r="B90" s="103" t="s">
        <v>1161</v>
      </c>
      <c r="C90" s="418">
        <v>45587.0</v>
      </c>
      <c r="D90" s="103" t="s">
        <v>1066</v>
      </c>
      <c r="E90" s="195"/>
      <c r="F90" s="106">
        <v>39.1813</v>
      </c>
      <c r="G90" s="33">
        <v>200.0</v>
      </c>
      <c r="H90" s="195">
        <f t="shared" si="14"/>
        <v>200</v>
      </c>
      <c r="I90" s="103" t="s">
        <v>1067</v>
      </c>
      <c r="K90" s="189" t="str">
        <f t="shared" si="3"/>
        <v>8-2024</v>
      </c>
      <c r="L90" s="408">
        <f t="shared" si="10"/>
        <v>45515</v>
      </c>
      <c r="M90" s="195">
        <f>SUMIFS(VENTAS!$H$5:$H1001,VENTAS!$B$5:$B1001,L90)</f>
        <v>0</v>
      </c>
      <c r="N90" s="195">
        <f t="shared" si="4"/>
        <v>0</v>
      </c>
      <c r="O90" s="195">
        <f t="shared" si="6"/>
        <v>-21729.15261</v>
      </c>
      <c r="Q90" s="189"/>
      <c r="R90" s="277"/>
    </row>
    <row r="91">
      <c r="B91" s="103" t="s">
        <v>1087</v>
      </c>
      <c r="C91" s="418">
        <v>45587.0</v>
      </c>
      <c r="D91" s="103" t="s">
        <v>1149</v>
      </c>
      <c r="E91" s="195"/>
      <c r="F91" s="106">
        <v>39.1813</v>
      </c>
      <c r="G91" s="33">
        <v>128.03</v>
      </c>
      <c r="H91" s="195">
        <f t="shared" si="14"/>
        <v>128.03</v>
      </c>
      <c r="I91" s="103" t="s">
        <v>1098</v>
      </c>
      <c r="K91" s="189" t="str">
        <f t="shared" si="3"/>
        <v>8-2024</v>
      </c>
      <c r="L91" s="408">
        <f t="shared" si="10"/>
        <v>45516</v>
      </c>
      <c r="M91" s="195">
        <f>SUMIFS(VENTAS!$H$5:$H1001,VENTAS!$B$5:$B1001,L91)</f>
        <v>0</v>
      </c>
      <c r="N91" s="195">
        <f t="shared" si="4"/>
        <v>163.7</v>
      </c>
      <c r="O91" s="195">
        <f t="shared" si="6"/>
        <v>-21892.85261</v>
      </c>
      <c r="Q91" s="189"/>
      <c r="R91" s="277"/>
    </row>
    <row r="92">
      <c r="B92" s="103" t="s">
        <v>1087</v>
      </c>
      <c r="C92" s="418">
        <v>45587.0</v>
      </c>
      <c r="D92" s="103" t="s">
        <v>288</v>
      </c>
      <c r="E92" s="195"/>
      <c r="F92" s="106">
        <v>39.1813</v>
      </c>
      <c r="G92" s="33">
        <v>66.72</v>
      </c>
      <c r="H92" s="195">
        <f t="shared" si="14"/>
        <v>66.72</v>
      </c>
      <c r="I92" s="103" t="s">
        <v>1051</v>
      </c>
      <c r="K92" s="189" t="str">
        <f t="shared" si="3"/>
        <v>8-2024</v>
      </c>
      <c r="L92" s="408">
        <f t="shared" si="10"/>
        <v>45517</v>
      </c>
      <c r="M92" s="195">
        <f>SUMIFS(VENTAS!$H$5:$H1001,VENTAS!$B$5:$B1001,L92)</f>
        <v>0</v>
      </c>
      <c r="N92" s="195">
        <f t="shared" si="4"/>
        <v>109.66</v>
      </c>
      <c r="O92" s="195">
        <f t="shared" si="6"/>
        <v>-22002.51261</v>
      </c>
      <c r="Q92" s="189"/>
      <c r="R92" s="277"/>
    </row>
    <row r="93">
      <c r="B93" s="103" t="s">
        <v>1087</v>
      </c>
      <c r="C93" s="418">
        <v>45587.0</v>
      </c>
      <c r="D93" s="103" t="s">
        <v>1145</v>
      </c>
      <c r="E93" s="195"/>
      <c r="F93" s="106">
        <v>39.1813</v>
      </c>
      <c r="G93" s="33">
        <v>6.13</v>
      </c>
      <c r="H93" s="195">
        <f t="shared" si="14"/>
        <v>6.13</v>
      </c>
      <c r="I93" s="103" t="s">
        <v>1075</v>
      </c>
      <c r="K93" s="189" t="str">
        <f t="shared" si="3"/>
        <v>8-2024</v>
      </c>
      <c r="L93" s="408">
        <f t="shared" si="10"/>
        <v>45518</v>
      </c>
      <c r="M93" s="195">
        <f>SUMIFS(VENTAS!$H$5:$H1001,VENTAS!$B$5:$B1001,L93)</f>
        <v>0</v>
      </c>
      <c r="N93" s="195">
        <f t="shared" si="4"/>
        <v>0</v>
      </c>
      <c r="O93" s="195">
        <f t="shared" si="6"/>
        <v>-22002.51261</v>
      </c>
      <c r="Q93" s="189"/>
      <c r="R93" s="277"/>
    </row>
    <row r="94">
      <c r="B94" s="103" t="s">
        <v>1087</v>
      </c>
      <c r="C94" s="418">
        <v>45588.0</v>
      </c>
      <c r="D94" s="103" t="s">
        <v>1142</v>
      </c>
      <c r="E94" s="195"/>
      <c r="F94" s="105">
        <v>39.323</v>
      </c>
      <c r="G94" s="33">
        <v>81.67</v>
      </c>
      <c r="H94" s="195">
        <f t="shared" si="14"/>
        <v>81.67</v>
      </c>
      <c r="I94" s="103" t="s">
        <v>1143</v>
      </c>
      <c r="K94" s="189" t="str">
        <f t="shared" si="3"/>
        <v>8-2024</v>
      </c>
      <c r="L94" s="408">
        <f t="shared" si="10"/>
        <v>45519</v>
      </c>
      <c r="M94" s="195">
        <f>SUMIFS(VENTAS!$H$5:$H1001,VENTAS!$B$5:$B1001,L94)</f>
        <v>0</v>
      </c>
      <c r="N94" s="195">
        <f t="shared" si="4"/>
        <v>200</v>
      </c>
      <c r="O94" s="195">
        <f t="shared" si="6"/>
        <v>-22202.51261</v>
      </c>
      <c r="Q94" s="189"/>
      <c r="R94" s="277"/>
    </row>
    <row r="95">
      <c r="B95" s="103" t="s">
        <v>1162</v>
      </c>
      <c r="C95" s="418">
        <v>45588.0</v>
      </c>
      <c r="D95" s="103" t="s">
        <v>1145</v>
      </c>
      <c r="E95" s="195"/>
      <c r="F95" s="105">
        <v>39.323</v>
      </c>
      <c r="G95" s="33">
        <v>104.0</v>
      </c>
      <c r="H95" s="195">
        <f t="shared" si="14"/>
        <v>104</v>
      </c>
      <c r="I95" s="103" t="s">
        <v>1146</v>
      </c>
      <c r="K95" s="189" t="str">
        <f t="shared" si="3"/>
        <v>8-2024</v>
      </c>
      <c r="L95" s="408">
        <f t="shared" si="10"/>
        <v>45520</v>
      </c>
      <c r="M95" s="195">
        <f>SUMIFS(VENTAS!$H$5:$H1001,VENTAS!$B$5:$B1001,L95)</f>
        <v>0</v>
      </c>
      <c r="N95" s="195">
        <f t="shared" si="4"/>
        <v>0</v>
      </c>
      <c r="O95" s="195">
        <f t="shared" si="6"/>
        <v>-22202.51261</v>
      </c>
      <c r="Q95" s="189"/>
      <c r="R95" s="277"/>
    </row>
    <row r="96">
      <c r="B96" s="103" t="s">
        <v>1163</v>
      </c>
      <c r="C96" s="418">
        <v>45588.0</v>
      </c>
      <c r="D96" s="103" t="s">
        <v>1147</v>
      </c>
      <c r="E96" s="195"/>
      <c r="F96" s="105">
        <v>39.323</v>
      </c>
      <c r="G96" s="33">
        <v>177.3</v>
      </c>
      <c r="H96" s="195">
        <f t="shared" si="14"/>
        <v>177.3</v>
      </c>
      <c r="I96" s="103" t="s">
        <v>1148</v>
      </c>
      <c r="K96" s="189" t="str">
        <f t="shared" si="3"/>
        <v>8-2024</v>
      </c>
      <c r="L96" s="408">
        <f t="shared" si="10"/>
        <v>45521</v>
      </c>
      <c r="M96" s="195">
        <f>SUMIFS(VENTAS!$H$5:$H1001,VENTAS!$B$5:$B1001,L96)</f>
        <v>0</v>
      </c>
      <c r="N96" s="195">
        <f t="shared" si="4"/>
        <v>0</v>
      </c>
      <c r="O96" s="195">
        <f t="shared" si="6"/>
        <v>-22202.51261</v>
      </c>
      <c r="Q96" s="189"/>
      <c r="R96" s="277"/>
    </row>
    <row r="97">
      <c r="B97" s="103" t="s">
        <v>1164</v>
      </c>
      <c r="C97" s="418">
        <v>45590.0</v>
      </c>
      <c r="D97" s="103" t="s">
        <v>1061</v>
      </c>
      <c r="E97" s="195"/>
      <c r="F97" s="106">
        <v>40.8803</v>
      </c>
      <c r="G97" s="33">
        <v>455.0</v>
      </c>
      <c r="H97" s="195">
        <f t="shared" si="14"/>
        <v>455</v>
      </c>
      <c r="I97" s="103" t="s">
        <v>1062</v>
      </c>
      <c r="K97" s="189" t="str">
        <f t="shared" si="3"/>
        <v>8-2024</v>
      </c>
      <c r="L97" s="408">
        <f t="shared" si="10"/>
        <v>45522</v>
      </c>
      <c r="M97" s="195">
        <f>SUMIFS(VENTAS!$H$5:$H1001,VENTAS!$B$5:$B1001,L97)</f>
        <v>0</v>
      </c>
      <c r="N97" s="195">
        <f t="shared" si="4"/>
        <v>0</v>
      </c>
      <c r="O97" s="195">
        <f t="shared" si="6"/>
        <v>-22202.51261</v>
      </c>
      <c r="Q97" s="189"/>
      <c r="R97" s="277"/>
    </row>
    <row r="98">
      <c r="B98" s="103" t="s">
        <v>1165</v>
      </c>
      <c r="C98" s="419">
        <v>45595.0</v>
      </c>
      <c r="D98" s="103" t="s">
        <v>1038</v>
      </c>
      <c r="E98" s="195"/>
      <c r="F98" s="35">
        <v>42.2256</v>
      </c>
      <c r="G98" s="106">
        <v>781.0</v>
      </c>
      <c r="H98" s="195">
        <f t="shared" si="14"/>
        <v>781</v>
      </c>
      <c r="I98" s="103" t="s">
        <v>1039</v>
      </c>
      <c r="K98" s="189" t="str">
        <f t="shared" si="3"/>
        <v>8-2024</v>
      </c>
      <c r="L98" s="408">
        <f t="shared" si="10"/>
        <v>45523</v>
      </c>
      <c r="M98" s="195">
        <f>SUMIFS(VENTAS!$H$5:$H1001,VENTAS!$B$5:$B1001,L98)</f>
        <v>0</v>
      </c>
      <c r="N98" s="195">
        <f t="shared" si="4"/>
        <v>497</v>
      </c>
      <c r="O98" s="195">
        <f t="shared" si="6"/>
        <v>-22699.51261</v>
      </c>
      <c r="Q98" s="189"/>
      <c r="R98" s="277"/>
    </row>
    <row r="99">
      <c r="B99" s="103" t="s">
        <v>1166</v>
      </c>
      <c r="C99" s="419">
        <v>45596.0</v>
      </c>
      <c r="D99" s="103" t="s">
        <v>1038</v>
      </c>
      <c r="E99" s="34"/>
      <c r="F99" s="106">
        <v>42.23</v>
      </c>
      <c r="G99" s="106">
        <v>305.0</v>
      </c>
      <c r="H99" s="195">
        <f t="shared" si="14"/>
        <v>305</v>
      </c>
      <c r="I99" s="103" t="s">
        <v>1039</v>
      </c>
      <c r="K99" s="189" t="str">
        <f t="shared" si="3"/>
        <v>8-2024</v>
      </c>
      <c r="L99" s="408">
        <f t="shared" si="10"/>
        <v>45524</v>
      </c>
      <c r="M99" s="195">
        <f>SUMIFS(VENTAS!$H$5:$H1001,VENTAS!$B$5:$B1001,L99)</f>
        <v>0</v>
      </c>
      <c r="N99" s="195">
        <f t="shared" si="4"/>
        <v>0</v>
      </c>
      <c r="O99" s="195">
        <f t="shared" si="6"/>
        <v>-22699.51261</v>
      </c>
      <c r="Q99" s="189"/>
      <c r="R99" s="277"/>
    </row>
    <row r="100">
      <c r="B100" s="103" t="s">
        <v>1167</v>
      </c>
      <c r="C100" s="269">
        <v>45596.0</v>
      </c>
      <c r="D100" s="103" t="s">
        <v>1168</v>
      </c>
      <c r="E100" s="195"/>
      <c r="F100" s="106">
        <v>42.23</v>
      </c>
      <c r="G100" s="103">
        <v>50.0</v>
      </c>
      <c r="H100" s="195">
        <f t="shared" si="14"/>
        <v>50</v>
      </c>
      <c r="I100" s="103" t="s">
        <v>1119</v>
      </c>
      <c r="K100" s="189" t="str">
        <f t="shared" si="3"/>
        <v>8-2024</v>
      </c>
      <c r="L100" s="408">
        <f t="shared" si="10"/>
        <v>45525</v>
      </c>
      <c r="M100" s="195">
        <f>SUMIFS(VENTAS!$H$5:$H1001,VENTAS!$B$5:$B1001,L100)</f>
        <v>0</v>
      </c>
      <c r="N100" s="195">
        <f t="shared" si="4"/>
        <v>1481</v>
      </c>
      <c r="O100" s="195">
        <f t="shared" si="6"/>
        <v>-24180.51261</v>
      </c>
      <c r="Q100" s="189"/>
      <c r="R100" s="277"/>
    </row>
    <row r="101">
      <c r="B101" s="103" t="s">
        <v>1169</v>
      </c>
      <c r="C101" s="269">
        <v>45597.0</v>
      </c>
      <c r="D101" s="103" t="s">
        <v>1170</v>
      </c>
      <c r="E101" s="195"/>
      <c r="F101" s="106">
        <v>42.71</v>
      </c>
      <c r="G101" s="106">
        <v>200.0</v>
      </c>
      <c r="H101" s="195">
        <f t="shared" ref="H101:H103" si="15">IFERROR((E101/F101)+G101,"")</f>
        <v>200</v>
      </c>
      <c r="I101" s="103" t="s">
        <v>1067</v>
      </c>
      <c r="K101" s="189" t="str">
        <f t="shared" si="3"/>
        <v>8-2024</v>
      </c>
      <c r="L101" s="408">
        <f t="shared" si="10"/>
        <v>45526</v>
      </c>
      <c r="M101" s="195">
        <f>SUMIFS(VENTAS!$H$5:$H1001,VENTAS!$B$5:$B1001,L101)</f>
        <v>0</v>
      </c>
      <c r="N101" s="195">
        <f t="shared" si="4"/>
        <v>758.15</v>
      </c>
      <c r="O101" s="195">
        <f t="shared" si="6"/>
        <v>-24938.66261</v>
      </c>
      <c r="Q101" s="189"/>
      <c r="R101" s="277"/>
    </row>
    <row r="102">
      <c r="B102" s="103" t="s">
        <v>1171</v>
      </c>
      <c r="C102" s="269">
        <v>45597.0</v>
      </c>
      <c r="D102" s="103" t="s">
        <v>1172</v>
      </c>
      <c r="E102" s="195"/>
      <c r="F102" s="106">
        <v>42.71</v>
      </c>
      <c r="G102" s="106">
        <v>1000.0</v>
      </c>
      <c r="H102" s="195">
        <f t="shared" si="15"/>
        <v>1000</v>
      </c>
      <c r="I102" s="103" t="s">
        <v>1067</v>
      </c>
      <c r="K102" s="189" t="str">
        <f t="shared" si="3"/>
        <v>8-2024</v>
      </c>
      <c r="L102" s="408">
        <f t="shared" si="10"/>
        <v>45527</v>
      </c>
      <c r="M102" s="195">
        <f>SUMIFS(VENTAS!$H$5:$H1001,VENTAS!$B$5:$B1001,L102)</f>
        <v>0</v>
      </c>
      <c r="N102" s="195">
        <f t="shared" si="4"/>
        <v>0</v>
      </c>
      <c r="O102" s="195">
        <f t="shared" si="6"/>
        <v>-24938.66261</v>
      </c>
      <c r="Q102" s="189"/>
      <c r="R102" s="277"/>
    </row>
    <row r="103">
      <c r="B103" s="103" t="s">
        <v>1173</v>
      </c>
      <c r="C103" s="269">
        <v>45597.0</v>
      </c>
      <c r="D103" s="103" t="s">
        <v>1174</v>
      </c>
      <c r="E103" s="195"/>
      <c r="F103" s="106">
        <v>42.71</v>
      </c>
      <c r="G103" s="106">
        <v>1000.0</v>
      </c>
      <c r="H103" s="195">
        <f t="shared" si="15"/>
        <v>1000</v>
      </c>
      <c r="I103" s="103" t="s">
        <v>1067</v>
      </c>
      <c r="K103" s="189" t="str">
        <f t="shared" si="3"/>
        <v>8-2024</v>
      </c>
      <c r="L103" s="408">
        <f t="shared" si="10"/>
        <v>45528</v>
      </c>
      <c r="M103" s="195">
        <f>SUMIFS(VENTAS!$H$5:$H1001,VENTAS!$B$5:$B1001,L103)</f>
        <v>0</v>
      </c>
      <c r="N103" s="195">
        <f t="shared" si="4"/>
        <v>0</v>
      </c>
      <c r="O103" s="195">
        <f t="shared" si="6"/>
        <v>-24938.66261</v>
      </c>
      <c r="Q103" s="189"/>
      <c r="R103" s="277"/>
    </row>
    <row r="104">
      <c r="B104" s="105"/>
      <c r="C104" s="416"/>
      <c r="D104" s="105"/>
      <c r="E104" s="420"/>
      <c r="F104" s="421"/>
      <c r="G104" s="421"/>
      <c r="H104" s="420"/>
      <c r="I104" s="105"/>
      <c r="K104" s="189" t="str">
        <f t="shared" si="3"/>
        <v>8-2024</v>
      </c>
      <c r="L104" s="408">
        <f t="shared" si="10"/>
        <v>45529</v>
      </c>
      <c r="M104" s="195">
        <f>SUMIFS(VENTAS!$H$5:$H1001,VENTAS!$B$5:$B1001,L104)</f>
        <v>0</v>
      </c>
      <c r="N104" s="195">
        <f t="shared" si="4"/>
        <v>0</v>
      </c>
      <c r="O104" s="195">
        <f t="shared" si="6"/>
        <v>-24938.66261</v>
      </c>
      <c r="Q104" s="189"/>
      <c r="R104" s="277"/>
    </row>
    <row r="105">
      <c r="B105" s="103" t="s">
        <v>1175</v>
      </c>
      <c r="C105" s="269">
        <v>45600.0</v>
      </c>
      <c r="D105" s="103" t="s">
        <v>1176</v>
      </c>
      <c r="E105" s="195"/>
      <c r="F105" s="106">
        <v>42.71</v>
      </c>
      <c r="G105" s="106">
        <v>62.0</v>
      </c>
      <c r="H105" s="195">
        <f t="shared" ref="H105:H113" si="16">IFERROR((E105/F105)+G105,"")</f>
        <v>62</v>
      </c>
      <c r="I105" s="103" t="s">
        <v>1092</v>
      </c>
      <c r="K105" s="189" t="str">
        <f t="shared" si="3"/>
        <v>8-2024</v>
      </c>
      <c r="L105" s="408">
        <f t="shared" si="10"/>
        <v>45530</v>
      </c>
      <c r="M105" s="195">
        <f>SUMIFS(VENTAS!$H$5:$H1001,VENTAS!$B$5:$B1001,L105)</f>
        <v>0</v>
      </c>
      <c r="N105" s="195">
        <f t="shared" si="4"/>
        <v>0</v>
      </c>
      <c r="O105" s="195">
        <f t="shared" si="6"/>
        <v>-24938.66261</v>
      </c>
      <c r="Q105" s="189"/>
      <c r="R105" s="277"/>
    </row>
    <row r="106">
      <c r="B106" s="103" t="s">
        <v>1087</v>
      </c>
      <c r="C106" s="269">
        <v>45600.0</v>
      </c>
      <c r="D106" s="103" t="s">
        <v>1149</v>
      </c>
      <c r="E106" s="195"/>
      <c r="F106" s="106">
        <v>42.71</v>
      </c>
      <c r="G106" s="106">
        <v>528.58</v>
      </c>
      <c r="H106" s="195">
        <f t="shared" si="16"/>
        <v>528.58</v>
      </c>
      <c r="I106" s="103" t="s">
        <v>1098</v>
      </c>
      <c r="K106" s="189" t="str">
        <f t="shared" si="3"/>
        <v>8-2024</v>
      </c>
      <c r="L106" s="408">
        <f t="shared" si="10"/>
        <v>45531</v>
      </c>
      <c r="M106" s="195">
        <f>SUMIFS(VENTAS!$H$5:$H1001,VENTAS!$B$5:$B1001,L106)</f>
        <v>0</v>
      </c>
      <c r="N106" s="195">
        <f t="shared" si="4"/>
        <v>1360.9</v>
      </c>
      <c r="O106" s="195">
        <f t="shared" si="6"/>
        <v>-26299.56261</v>
      </c>
      <c r="Q106" s="189"/>
      <c r="R106" s="277"/>
    </row>
    <row r="107">
      <c r="B107" s="103" t="s">
        <v>1156</v>
      </c>
      <c r="C107" s="269">
        <v>45600.0</v>
      </c>
      <c r="D107" s="103" t="s">
        <v>1145</v>
      </c>
      <c r="E107" s="195"/>
      <c r="F107" s="106">
        <v>42.71</v>
      </c>
      <c r="G107" s="106">
        <v>6.46</v>
      </c>
      <c r="H107" s="195">
        <f t="shared" si="16"/>
        <v>6.46</v>
      </c>
      <c r="I107" s="103" t="s">
        <v>1146</v>
      </c>
      <c r="K107" s="189" t="str">
        <f t="shared" si="3"/>
        <v>8-2024</v>
      </c>
      <c r="L107" s="408">
        <f t="shared" si="10"/>
        <v>45532</v>
      </c>
      <c r="M107" s="195">
        <f>SUMIFS(VENTAS!$H$5:$H1001,VENTAS!$B$5:$B1001,L107)</f>
        <v>0</v>
      </c>
      <c r="N107" s="195">
        <f t="shared" si="4"/>
        <v>0</v>
      </c>
      <c r="O107" s="195">
        <f t="shared" si="6"/>
        <v>-26299.56261</v>
      </c>
      <c r="Q107" s="189"/>
      <c r="R107" s="277"/>
    </row>
    <row r="108">
      <c r="B108" s="103" t="s">
        <v>1087</v>
      </c>
      <c r="C108" s="269">
        <v>45604.0</v>
      </c>
      <c r="D108" s="103" t="s">
        <v>1142</v>
      </c>
      <c r="E108" s="195"/>
      <c r="F108" s="106">
        <v>44.1861</v>
      </c>
      <c r="G108" s="106">
        <v>70.5</v>
      </c>
      <c r="H108" s="195">
        <f t="shared" si="16"/>
        <v>70.5</v>
      </c>
      <c r="I108" s="103" t="s">
        <v>1143</v>
      </c>
      <c r="K108" s="189" t="str">
        <f t="shared" si="3"/>
        <v>8-2024</v>
      </c>
      <c r="L108" s="408">
        <f t="shared" si="10"/>
        <v>45533</v>
      </c>
      <c r="M108" s="195">
        <f>SUMIFS(VENTAS!$H$5:$H1001,VENTAS!$B$5:$B1001,L108)</f>
        <v>0</v>
      </c>
      <c r="N108" s="195">
        <f t="shared" si="4"/>
        <v>0</v>
      </c>
      <c r="O108" s="195">
        <f t="shared" si="6"/>
        <v>-26299.56261</v>
      </c>
      <c r="Q108" s="189"/>
      <c r="R108" s="277"/>
    </row>
    <row r="109">
      <c r="B109" s="103" t="s">
        <v>1087</v>
      </c>
      <c r="C109" s="419">
        <v>45607.0</v>
      </c>
      <c r="D109" s="100" t="s">
        <v>1177</v>
      </c>
      <c r="E109" s="195"/>
      <c r="F109" s="106">
        <v>44.7035</v>
      </c>
      <c r="G109" s="100">
        <v>6.17</v>
      </c>
      <c r="H109" s="195">
        <f t="shared" si="16"/>
        <v>6.17</v>
      </c>
      <c r="I109" s="103" t="s">
        <v>1146</v>
      </c>
      <c r="K109" s="189" t="str">
        <f t="shared" si="3"/>
        <v>8-2024</v>
      </c>
      <c r="L109" s="408">
        <f t="shared" si="10"/>
        <v>45534</v>
      </c>
      <c r="M109" s="195">
        <f>SUMIFS(VENTAS!$H$5:$H1001,VENTAS!$B$5:$B1001,L109)</f>
        <v>0</v>
      </c>
      <c r="N109" s="195">
        <f t="shared" si="4"/>
        <v>305.5245</v>
      </c>
      <c r="O109" s="195">
        <f t="shared" si="6"/>
        <v>-26605.08711</v>
      </c>
      <c r="Q109" s="189"/>
      <c r="R109" s="277"/>
    </row>
    <row r="110">
      <c r="B110" s="103" t="s">
        <v>1087</v>
      </c>
      <c r="C110" s="419">
        <v>45607.0</v>
      </c>
      <c r="D110" s="105" t="s">
        <v>1178</v>
      </c>
      <c r="E110" s="195"/>
      <c r="F110" s="106">
        <v>44.7035</v>
      </c>
      <c r="G110" s="421">
        <v>100.59</v>
      </c>
      <c r="H110" s="195">
        <f t="shared" si="16"/>
        <v>100.59</v>
      </c>
      <c r="I110" s="103" t="s">
        <v>1151</v>
      </c>
      <c r="K110" s="189" t="str">
        <f t="shared" si="3"/>
        <v>8-2024</v>
      </c>
      <c r="L110" s="408">
        <f t="shared" si="10"/>
        <v>45535</v>
      </c>
      <c r="M110" s="195">
        <f>SUMIFS(VENTAS!$H$5:$H1001,VENTAS!$B$5:$B1001,L110)</f>
        <v>0</v>
      </c>
      <c r="N110" s="195">
        <f t="shared" si="4"/>
        <v>200</v>
      </c>
      <c r="O110" s="195">
        <f t="shared" si="6"/>
        <v>-26805.08711</v>
      </c>
      <c r="Q110" s="189"/>
      <c r="R110" s="277"/>
    </row>
    <row r="111">
      <c r="B111" s="103" t="s">
        <v>1087</v>
      </c>
      <c r="C111" s="419">
        <v>45607.0</v>
      </c>
      <c r="D111" s="105" t="s">
        <v>1179</v>
      </c>
      <c r="E111" s="195"/>
      <c r="F111" s="106">
        <v>44.7035</v>
      </c>
      <c r="G111" s="421">
        <v>41.76</v>
      </c>
      <c r="H111" s="195">
        <f t="shared" si="16"/>
        <v>41.76</v>
      </c>
      <c r="I111" s="103" t="s">
        <v>1051</v>
      </c>
      <c r="K111" s="189" t="str">
        <f t="shared" si="3"/>
        <v>9-2024</v>
      </c>
      <c r="L111" s="408">
        <f t="shared" si="10"/>
        <v>45536</v>
      </c>
      <c r="M111" s="195">
        <f>SUMIFS(VENTAS!$H$5:$H1001,VENTAS!$B$5:$B1001,L111)</f>
        <v>0</v>
      </c>
      <c r="N111" s="195">
        <f t="shared" si="4"/>
        <v>0</v>
      </c>
      <c r="O111" s="195">
        <f t="shared" si="6"/>
        <v>-26805.08711</v>
      </c>
      <c r="Q111" s="189"/>
      <c r="R111" s="277"/>
    </row>
    <row r="112">
      <c r="B112" s="103" t="s">
        <v>1087</v>
      </c>
      <c r="C112" s="419">
        <v>45607.0</v>
      </c>
      <c r="D112" s="105" t="s">
        <v>1180</v>
      </c>
      <c r="E112" s="195"/>
      <c r="F112" s="106">
        <v>44.7035</v>
      </c>
      <c r="G112" s="421">
        <v>195.9</v>
      </c>
      <c r="H112" s="195">
        <f t="shared" si="16"/>
        <v>195.9</v>
      </c>
      <c r="I112" s="103" t="s">
        <v>1098</v>
      </c>
      <c r="K112" s="189" t="str">
        <f t="shared" si="3"/>
        <v>9-2024</v>
      </c>
      <c r="L112" s="408">
        <f t="shared" si="10"/>
        <v>45537</v>
      </c>
      <c r="M112" s="195">
        <f>SUMIFS(VENTAS!$H$5:$H1001,VENTAS!$B$5:$B1001,L112)</f>
        <v>0</v>
      </c>
      <c r="N112" s="195">
        <f t="shared" si="4"/>
        <v>0</v>
      </c>
      <c r="O112" s="195">
        <f t="shared" si="6"/>
        <v>-26805.08711</v>
      </c>
      <c r="Q112" s="189"/>
      <c r="R112" s="277"/>
    </row>
    <row r="113">
      <c r="B113" s="103" t="s">
        <v>1087</v>
      </c>
      <c r="C113" s="419">
        <v>45607.0</v>
      </c>
      <c r="D113" s="100" t="s">
        <v>1181</v>
      </c>
      <c r="E113" s="195"/>
      <c r="F113" s="106">
        <v>44.7035</v>
      </c>
      <c r="G113" s="100">
        <v>808.0</v>
      </c>
      <c r="H113" s="195">
        <f t="shared" si="16"/>
        <v>808</v>
      </c>
      <c r="I113" s="103" t="s">
        <v>1062</v>
      </c>
      <c r="K113" s="189" t="str">
        <f t="shared" si="3"/>
        <v>9-2024</v>
      </c>
      <c r="L113" s="408">
        <f t="shared" si="10"/>
        <v>45538</v>
      </c>
      <c r="M113" s="195">
        <f>SUMIFS(VENTAS!$H$5:$H1001,VENTAS!$B$5:$B1001,L113)</f>
        <v>0</v>
      </c>
      <c r="N113" s="195">
        <f t="shared" si="4"/>
        <v>493.48</v>
      </c>
      <c r="O113" s="195">
        <f t="shared" si="6"/>
        <v>-27298.56711</v>
      </c>
      <c r="Q113" s="189"/>
      <c r="R113" s="277"/>
    </row>
    <row r="114">
      <c r="B114" s="103" t="s">
        <v>1175</v>
      </c>
      <c r="C114" s="269">
        <v>45615.0</v>
      </c>
      <c r="D114" s="103" t="s">
        <v>1176</v>
      </c>
      <c r="E114" s="195"/>
      <c r="F114" s="106">
        <v>45.7894</v>
      </c>
      <c r="G114" s="106">
        <v>70.0</v>
      </c>
      <c r="H114" s="106">
        <v>45.7894</v>
      </c>
      <c r="I114" s="103" t="s">
        <v>1092</v>
      </c>
      <c r="K114" s="189" t="str">
        <f t="shared" si="3"/>
        <v>9-2024</v>
      </c>
      <c r="L114" s="408">
        <f t="shared" si="10"/>
        <v>45539</v>
      </c>
      <c r="M114" s="195">
        <f>SUMIFS(VENTAS!$H$5:$H1001,VENTAS!$B$5:$B1001,L114)</f>
        <v>0</v>
      </c>
      <c r="N114" s="195">
        <f t="shared" si="4"/>
        <v>0</v>
      </c>
      <c r="O114" s="195">
        <f t="shared" si="6"/>
        <v>-27298.56711</v>
      </c>
      <c r="Q114" s="189"/>
      <c r="R114" s="277"/>
    </row>
    <row r="115">
      <c r="C115" s="269">
        <v>45618.0</v>
      </c>
      <c r="D115" s="103" t="s">
        <v>1182</v>
      </c>
      <c r="E115" s="195"/>
      <c r="F115" s="106">
        <v>46.3273</v>
      </c>
      <c r="G115" s="106">
        <v>208.77</v>
      </c>
      <c r="H115" s="195">
        <f t="shared" ref="H115:H281" si="17">IFERROR((E115/F115)+G115,"")</f>
        <v>208.77</v>
      </c>
      <c r="K115" s="189" t="str">
        <f t="shared" si="3"/>
        <v>9-2024</v>
      </c>
      <c r="L115" s="408">
        <f t="shared" si="10"/>
        <v>45540</v>
      </c>
      <c r="M115" s="195">
        <f>SUMIFS(VENTAS!$H$5:$H1001,VENTAS!$B$5:$B1001,L115)</f>
        <v>0</v>
      </c>
      <c r="N115" s="195">
        <f t="shared" si="4"/>
        <v>0</v>
      </c>
      <c r="O115" s="195">
        <f t="shared" si="6"/>
        <v>-27298.56711</v>
      </c>
      <c r="Q115" s="189"/>
      <c r="R115" s="277"/>
    </row>
    <row r="116">
      <c r="C116" s="269">
        <v>45619.0</v>
      </c>
      <c r="D116" s="103" t="s">
        <v>1177</v>
      </c>
      <c r="E116" s="195"/>
      <c r="F116" s="106">
        <v>46.3273</v>
      </c>
      <c r="G116" s="106">
        <v>9.71</v>
      </c>
      <c r="H116" s="195">
        <f t="shared" si="17"/>
        <v>9.71</v>
      </c>
      <c r="I116" s="103" t="s">
        <v>1146</v>
      </c>
      <c r="K116" s="189" t="str">
        <f t="shared" si="3"/>
        <v>9-2024</v>
      </c>
      <c r="L116" s="408">
        <f t="shared" si="10"/>
        <v>45541</v>
      </c>
      <c r="M116" s="195">
        <f>SUMIFS(VENTAS!$H$5:$H1001,VENTAS!$B$5:$B1001,L116)</f>
        <v>0</v>
      </c>
      <c r="N116" s="195">
        <f t="shared" si="4"/>
        <v>204.88</v>
      </c>
      <c r="O116" s="195">
        <f t="shared" si="6"/>
        <v>-27503.44711</v>
      </c>
      <c r="Q116" s="189"/>
      <c r="R116" s="277"/>
    </row>
    <row r="117">
      <c r="C117" s="269">
        <v>45622.0</v>
      </c>
      <c r="D117" s="103" t="s">
        <v>1182</v>
      </c>
      <c r="E117" s="195"/>
      <c r="F117" s="106">
        <v>46.6427</v>
      </c>
      <c r="G117" s="106">
        <v>150.04</v>
      </c>
      <c r="H117" s="195">
        <f t="shared" si="17"/>
        <v>150.04</v>
      </c>
      <c r="K117" s="189" t="str">
        <f t="shared" si="3"/>
        <v>9-2024</v>
      </c>
      <c r="L117" s="408">
        <f t="shared" si="10"/>
        <v>45542</v>
      </c>
      <c r="M117" s="195">
        <f>SUMIFS(VENTAS!$H$5:$H1001,VENTAS!$B$5:$B1001,L117)</f>
        <v>0</v>
      </c>
      <c r="N117" s="195">
        <f t="shared" si="4"/>
        <v>0</v>
      </c>
      <c r="O117" s="195">
        <f t="shared" si="6"/>
        <v>-27503.44711</v>
      </c>
      <c r="Q117" s="189"/>
      <c r="R117" s="277"/>
    </row>
    <row r="118">
      <c r="C118" s="269">
        <v>45622.0</v>
      </c>
      <c r="D118" s="103" t="s">
        <v>1182</v>
      </c>
      <c r="E118" s="195"/>
      <c r="F118" s="106">
        <v>46.6427</v>
      </c>
      <c r="G118" s="106">
        <v>16.739</v>
      </c>
      <c r="H118" s="195">
        <f t="shared" si="17"/>
        <v>16.739</v>
      </c>
      <c r="K118" s="189" t="str">
        <f t="shared" si="3"/>
        <v>9-2024</v>
      </c>
      <c r="L118" s="408">
        <f t="shared" si="10"/>
        <v>45543</v>
      </c>
      <c r="M118" s="195">
        <f>SUMIFS(VENTAS!$H$5:$H1001,VENTAS!$B$5:$B1001,L118)</f>
        <v>0</v>
      </c>
      <c r="N118" s="195">
        <f t="shared" si="4"/>
        <v>0</v>
      </c>
      <c r="O118" s="195">
        <f t="shared" si="6"/>
        <v>-27503.44711</v>
      </c>
      <c r="Q118" s="189"/>
      <c r="R118" s="277"/>
    </row>
    <row r="119">
      <c r="C119" s="422">
        <v>45624.0</v>
      </c>
      <c r="D119" s="100" t="s">
        <v>1183</v>
      </c>
      <c r="E119" s="195"/>
      <c r="F119" s="106">
        <v>46.8554</v>
      </c>
      <c r="G119" s="100">
        <v>394.5</v>
      </c>
      <c r="H119" s="195">
        <f t="shared" si="17"/>
        <v>394.5</v>
      </c>
      <c r="I119" s="103" t="s">
        <v>1062</v>
      </c>
      <c r="K119" s="189" t="str">
        <f t="shared" si="3"/>
        <v>9-2024</v>
      </c>
      <c r="L119" s="408">
        <f t="shared" si="10"/>
        <v>45544</v>
      </c>
      <c r="M119" s="195">
        <f>SUMIFS(VENTAS!$H$5:$H1001,VENTAS!$B$5:$B1001,L119)</f>
        <v>0</v>
      </c>
      <c r="N119" s="195">
        <f t="shared" si="4"/>
        <v>86</v>
      </c>
      <c r="O119" s="195">
        <f t="shared" si="6"/>
        <v>-27589.44711</v>
      </c>
      <c r="Q119" s="189"/>
      <c r="R119" s="277"/>
    </row>
    <row r="120">
      <c r="C120" s="422">
        <v>45624.0</v>
      </c>
      <c r="D120" s="33" t="s">
        <v>1184</v>
      </c>
      <c r="E120" s="195"/>
      <c r="F120" s="106">
        <v>46.8554</v>
      </c>
      <c r="G120" s="35">
        <v>160.0</v>
      </c>
      <c r="H120" s="195">
        <f t="shared" si="17"/>
        <v>160</v>
      </c>
      <c r="K120" s="189" t="str">
        <f t="shared" si="3"/>
        <v>9-2024</v>
      </c>
      <c r="L120" s="408">
        <f t="shared" si="10"/>
        <v>45545</v>
      </c>
      <c r="M120" s="195">
        <f>SUMIFS(VENTAS!$H$5:$H1001,VENTAS!$B$5:$B1001,L120)</f>
        <v>0</v>
      </c>
      <c r="N120" s="195">
        <f t="shared" si="4"/>
        <v>0</v>
      </c>
      <c r="O120" s="195">
        <f t="shared" si="6"/>
        <v>-27589.44711</v>
      </c>
      <c r="Q120" s="189"/>
      <c r="R120" s="277"/>
    </row>
    <row r="121">
      <c r="C121" s="422">
        <v>45625.0</v>
      </c>
      <c r="D121" s="100" t="s">
        <v>1185</v>
      </c>
      <c r="E121" s="195"/>
      <c r="F121" s="106">
        <v>47.3138</v>
      </c>
      <c r="G121" s="100">
        <v>50.0</v>
      </c>
      <c r="H121" s="195">
        <f t="shared" si="17"/>
        <v>50</v>
      </c>
      <c r="I121" s="103" t="s">
        <v>1119</v>
      </c>
      <c r="K121" s="189" t="str">
        <f t="shared" si="3"/>
        <v>9-2024</v>
      </c>
      <c r="L121" s="408">
        <f t="shared" si="10"/>
        <v>45546</v>
      </c>
      <c r="M121" s="195">
        <f>SUMIFS(VENTAS!$H$5:$H1001,VENTAS!$B$5:$B1001,L121)</f>
        <v>0</v>
      </c>
      <c r="N121" s="195">
        <f t="shared" si="4"/>
        <v>226.28</v>
      </c>
      <c r="O121" s="195">
        <f t="shared" si="6"/>
        <v>-27815.72711</v>
      </c>
      <c r="Q121" s="189"/>
      <c r="R121" s="277"/>
    </row>
    <row r="122">
      <c r="C122" s="422">
        <v>45626.0</v>
      </c>
      <c r="D122" s="100" t="s">
        <v>1186</v>
      </c>
      <c r="E122" s="195"/>
      <c r="F122" s="106">
        <v>47.3138</v>
      </c>
      <c r="G122" s="100">
        <v>200.0</v>
      </c>
      <c r="H122" s="195">
        <f t="shared" si="17"/>
        <v>200</v>
      </c>
      <c r="I122" s="103" t="s">
        <v>1067</v>
      </c>
      <c r="K122" s="189" t="str">
        <f t="shared" si="3"/>
        <v>9-2024</v>
      </c>
      <c r="L122" s="408">
        <f t="shared" si="10"/>
        <v>45547</v>
      </c>
      <c r="M122" s="195">
        <f>SUMIFS(VENTAS!$H$5:$H1001,VENTAS!$B$5:$B1001,L122)</f>
        <v>0</v>
      </c>
      <c r="N122" s="195">
        <f t="shared" si="4"/>
        <v>0</v>
      </c>
      <c r="O122" s="195">
        <f t="shared" si="6"/>
        <v>-27815.72711</v>
      </c>
      <c r="Q122" s="189"/>
      <c r="R122" s="277"/>
    </row>
    <row r="123">
      <c r="B123" s="103" t="s">
        <v>1187</v>
      </c>
      <c r="C123" s="422">
        <v>45626.0</v>
      </c>
      <c r="D123" s="100" t="s">
        <v>1188</v>
      </c>
      <c r="E123" s="195"/>
      <c r="F123" s="106">
        <v>47.3138</v>
      </c>
      <c r="G123" s="100">
        <v>230.0</v>
      </c>
      <c r="H123" s="195">
        <f t="shared" si="17"/>
        <v>230</v>
      </c>
      <c r="I123" s="103" t="s">
        <v>1039</v>
      </c>
      <c r="K123" s="189" t="str">
        <f t="shared" si="3"/>
        <v>9-2024</v>
      </c>
      <c r="L123" s="408">
        <f t="shared" si="10"/>
        <v>45548</v>
      </c>
      <c r="M123" s="195">
        <f>SUMIFS(VENTAS!$H$5:$H1001,VENTAS!$B$5:$B1001,L123)</f>
        <v>0</v>
      </c>
      <c r="N123" s="195">
        <f t="shared" si="4"/>
        <v>459.25</v>
      </c>
      <c r="O123" s="195">
        <f t="shared" si="6"/>
        <v>-28274.97711</v>
      </c>
      <c r="Q123" s="189"/>
      <c r="R123" s="277"/>
    </row>
    <row r="124">
      <c r="B124" s="103" t="s">
        <v>1189</v>
      </c>
      <c r="C124" s="422">
        <v>45626.0</v>
      </c>
      <c r="D124" s="100" t="s">
        <v>1190</v>
      </c>
      <c r="E124" s="195"/>
      <c r="F124" s="106">
        <v>47.3138</v>
      </c>
      <c r="G124" s="100">
        <v>125.0</v>
      </c>
      <c r="H124" s="195">
        <f t="shared" si="17"/>
        <v>125</v>
      </c>
      <c r="I124" s="103" t="s">
        <v>1039</v>
      </c>
      <c r="K124" s="189" t="str">
        <f t="shared" si="3"/>
        <v>9-2024</v>
      </c>
      <c r="L124" s="408">
        <f t="shared" si="10"/>
        <v>45549</v>
      </c>
      <c r="M124" s="195">
        <f>SUMIFS(VENTAS!$H$5:$H1001,VENTAS!$B$5:$B1001,L124)</f>
        <v>0</v>
      </c>
      <c r="N124" s="195">
        <f t="shared" si="4"/>
        <v>0</v>
      </c>
      <c r="O124" s="195">
        <f t="shared" si="6"/>
        <v>-28274.97711</v>
      </c>
      <c r="Q124" s="189"/>
      <c r="R124" s="277"/>
    </row>
    <row r="125">
      <c r="B125" s="103" t="s">
        <v>1191</v>
      </c>
      <c r="C125" s="422">
        <v>45626.0</v>
      </c>
      <c r="D125" s="100" t="s">
        <v>1192</v>
      </c>
      <c r="E125" s="195"/>
      <c r="F125" s="106">
        <v>47.3138</v>
      </c>
      <c r="G125" s="100">
        <v>720.0</v>
      </c>
      <c r="H125" s="195">
        <f t="shared" si="17"/>
        <v>720</v>
      </c>
      <c r="I125" s="103" t="s">
        <v>1039</v>
      </c>
      <c r="K125" s="189" t="str">
        <f t="shared" si="3"/>
        <v>9-2024</v>
      </c>
      <c r="L125" s="408">
        <f t="shared" si="10"/>
        <v>45550</v>
      </c>
      <c r="M125" s="195">
        <f>SUMIFS(VENTAS!$H$5:$H1001,VENTAS!$B$5:$B1001,L125)</f>
        <v>0</v>
      </c>
      <c r="N125" s="195">
        <f t="shared" si="4"/>
        <v>200</v>
      </c>
      <c r="O125" s="195">
        <f t="shared" si="6"/>
        <v>-28474.97711</v>
      </c>
      <c r="Q125" s="189"/>
      <c r="R125" s="277"/>
    </row>
    <row r="126">
      <c r="C126" s="419">
        <v>45628.0</v>
      </c>
      <c r="D126" s="100" t="s">
        <v>1182</v>
      </c>
      <c r="E126" s="195"/>
      <c r="F126" s="106">
        <v>47.6074</v>
      </c>
      <c r="G126" s="102">
        <f>15134.38/47.6074</f>
        <v>317.8997383</v>
      </c>
      <c r="H126" s="195">
        <f t="shared" si="17"/>
        <v>317.8997383</v>
      </c>
      <c r="K126" s="189" t="str">
        <f t="shared" si="3"/>
        <v>9-2024</v>
      </c>
      <c r="L126" s="408">
        <f t="shared" si="10"/>
        <v>45551</v>
      </c>
      <c r="M126" s="195">
        <f>SUMIFS(VENTAS!$H$5:$H1001,VENTAS!$B$5:$B1001,L126)</f>
        <v>0</v>
      </c>
      <c r="N126" s="195">
        <f t="shared" si="4"/>
        <v>18.84</v>
      </c>
      <c r="O126" s="195">
        <f t="shared" si="6"/>
        <v>-28493.81711</v>
      </c>
      <c r="Q126" s="189"/>
      <c r="R126" s="277"/>
    </row>
    <row r="127">
      <c r="C127" s="419">
        <v>45629.0</v>
      </c>
      <c r="D127" s="100" t="s">
        <v>1193</v>
      </c>
      <c r="E127" s="195"/>
      <c r="F127" s="106">
        <v>47.7293</v>
      </c>
      <c r="G127" s="100">
        <v>572.75</v>
      </c>
      <c r="H127" s="195">
        <f t="shared" si="17"/>
        <v>572.75</v>
      </c>
      <c r="K127" s="189" t="str">
        <f t="shared" si="3"/>
        <v>9-2024</v>
      </c>
      <c r="L127" s="408">
        <f t="shared" si="10"/>
        <v>45552</v>
      </c>
      <c r="M127" s="195">
        <f>SUMIFS(VENTAS!$H$5:$H1001,VENTAS!$B$5:$B1001,L127)</f>
        <v>0</v>
      </c>
      <c r="N127" s="195">
        <f t="shared" si="4"/>
        <v>0</v>
      </c>
      <c r="O127" s="195">
        <f t="shared" si="6"/>
        <v>-28493.81711</v>
      </c>
      <c r="Q127" s="189"/>
      <c r="R127" s="277"/>
    </row>
    <row r="128">
      <c r="C128" s="419">
        <v>45629.0</v>
      </c>
      <c r="D128" s="100" t="s">
        <v>1194</v>
      </c>
      <c r="E128" s="195"/>
      <c r="F128" s="106">
        <v>47.7293</v>
      </c>
      <c r="G128" s="102">
        <f>329.01/47.7293</f>
        <v>6.893250058</v>
      </c>
      <c r="H128" s="195">
        <f t="shared" si="17"/>
        <v>6.893250058</v>
      </c>
      <c r="K128" s="189" t="str">
        <f t="shared" si="3"/>
        <v>9-2024</v>
      </c>
      <c r="L128" s="408">
        <f t="shared" si="10"/>
        <v>45553</v>
      </c>
      <c r="M128" s="195">
        <f>SUMIFS(VENTAS!$H$5:$H1001,VENTAS!$B$5:$B1001,L128)</f>
        <v>0</v>
      </c>
      <c r="N128" s="195">
        <f t="shared" si="4"/>
        <v>0</v>
      </c>
      <c r="O128" s="195">
        <f t="shared" si="6"/>
        <v>-28493.81711</v>
      </c>
      <c r="Q128" s="189"/>
      <c r="R128" s="277"/>
    </row>
    <row r="129">
      <c r="C129" s="269">
        <v>45635.0</v>
      </c>
      <c r="D129" s="103" t="s">
        <v>1195</v>
      </c>
      <c r="E129" s="195"/>
      <c r="F129" s="106">
        <v>48.7903</v>
      </c>
      <c r="G129" s="106">
        <v>80.0</v>
      </c>
      <c r="H129" s="195">
        <f t="shared" si="17"/>
        <v>80</v>
      </c>
      <c r="I129" s="103" t="s">
        <v>1092</v>
      </c>
      <c r="K129" s="189" t="str">
        <f t="shared" si="3"/>
        <v>9-2024</v>
      </c>
      <c r="L129" s="408">
        <f t="shared" si="10"/>
        <v>45554</v>
      </c>
      <c r="M129" s="195">
        <f>SUMIFS(VENTAS!$H$5:$H1001,VENTAS!$B$5:$B1001,L129)</f>
        <v>0</v>
      </c>
      <c r="N129" s="195">
        <f t="shared" si="4"/>
        <v>0</v>
      </c>
      <c r="O129" s="195">
        <f t="shared" si="6"/>
        <v>-28493.81711</v>
      </c>
      <c r="Q129" s="189"/>
      <c r="R129" s="277"/>
    </row>
    <row r="130">
      <c r="C130" s="419">
        <v>45636.0</v>
      </c>
      <c r="D130" s="100" t="s">
        <v>1182</v>
      </c>
      <c r="E130" s="195"/>
      <c r="F130" s="106">
        <v>48.8695</v>
      </c>
      <c r="G130" s="106">
        <v>443.32</v>
      </c>
      <c r="H130" s="195">
        <f t="shared" si="17"/>
        <v>443.32</v>
      </c>
      <c r="K130" s="189" t="str">
        <f t="shared" si="3"/>
        <v>9-2024</v>
      </c>
      <c r="L130" s="408">
        <f t="shared" si="10"/>
        <v>45555</v>
      </c>
      <c r="M130" s="195">
        <f>SUMIFS(VENTAS!$H$5:$H1001,VENTAS!$B$5:$B1001,L130)</f>
        <v>0</v>
      </c>
      <c r="N130" s="195">
        <f t="shared" si="4"/>
        <v>182.62</v>
      </c>
      <c r="O130" s="195">
        <f t="shared" si="6"/>
        <v>-28676.43711</v>
      </c>
      <c r="Q130" s="189"/>
      <c r="R130" s="277"/>
    </row>
    <row r="131">
      <c r="C131" s="269">
        <v>45638.0</v>
      </c>
      <c r="D131" s="103" t="s">
        <v>1196</v>
      </c>
      <c r="E131" s="195"/>
      <c r="F131" s="106">
        <v>49.4757</v>
      </c>
      <c r="G131" s="106">
        <v>68.95</v>
      </c>
      <c r="H131" s="195">
        <f t="shared" si="17"/>
        <v>68.95</v>
      </c>
      <c r="K131" s="189" t="str">
        <f t="shared" si="3"/>
        <v>9-2024</v>
      </c>
      <c r="L131" s="408">
        <f t="shared" si="10"/>
        <v>45556</v>
      </c>
      <c r="M131" s="195">
        <f>SUMIFS(VENTAS!$H$5:$H1001,VENTAS!$B$5:$B1001,L131)</f>
        <v>0</v>
      </c>
      <c r="N131" s="195">
        <f t="shared" si="4"/>
        <v>35.42</v>
      </c>
      <c r="O131" s="195">
        <f t="shared" si="6"/>
        <v>-28711.85711</v>
      </c>
      <c r="Q131" s="189"/>
      <c r="R131" s="277"/>
    </row>
    <row r="132">
      <c r="C132" s="269">
        <v>45638.0</v>
      </c>
      <c r="D132" s="103" t="s">
        <v>1197</v>
      </c>
      <c r="E132" s="195"/>
      <c r="F132" s="106">
        <v>49.4757</v>
      </c>
      <c r="G132" s="106">
        <v>29.6</v>
      </c>
      <c r="H132" s="195">
        <f t="shared" si="17"/>
        <v>29.6</v>
      </c>
      <c r="K132" s="189" t="str">
        <f t="shared" si="3"/>
        <v>9-2024</v>
      </c>
      <c r="L132" s="408">
        <f t="shared" si="10"/>
        <v>45557</v>
      </c>
      <c r="M132" s="195">
        <f>SUMIFS(VENTAS!$H$5:$H1001,VENTAS!$B$5:$B1001,L132)</f>
        <v>0</v>
      </c>
      <c r="N132" s="195">
        <f t="shared" si="4"/>
        <v>0</v>
      </c>
      <c r="O132" s="195">
        <f t="shared" si="6"/>
        <v>-28711.85711</v>
      </c>
      <c r="Q132" s="189"/>
      <c r="R132" s="277"/>
    </row>
    <row r="133">
      <c r="C133" s="419">
        <v>45640.0</v>
      </c>
      <c r="D133" s="100" t="s">
        <v>1193</v>
      </c>
      <c r="E133" s="101"/>
      <c r="F133" s="106">
        <v>49.9068</v>
      </c>
      <c r="G133" s="100">
        <v>567.91</v>
      </c>
      <c r="H133" s="195">
        <f t="shared" si="17"/>
        <v>567.91</v>
      </c>
      <c r="K133" s="189" t="str">
        <f t="shared" si="3"/>
        <v>9-2024</v>
      </c>
      <c r="L133" s="408">
        <f t="shared" si="10"/>
        <v>45558</v>
      </c>
      <c r="M133" s="195">
        <f>SUMIFS(VENTAS!$H$5:$H1001,VENTAS!$B$5:$B1001,L133)</f>
        <v>0</v>
      </c>
      <c r="N133" s="195">
        <f t="shared" si="4"/>
        <v>0</v>
      </c>
      <c r="O133" s="195">
        <f t="shared" si="6"/>
        <v>-28711.85711</v>
      </c>
      <c r="Q133" s="189"/>
      <c r="R133" s="277"/>
    </row>
    <row r="134">
      <c r="C134" s="419">
        <v>45642.0</v>
      </c>
      <c r="D134" s="100" t="s">
        <v>1198</v>
      </c>
      <c r="E134" s="101"/>
      <c r="F134" s="106">
        <v>50.3319</v>
      </c>
      <c r="G134" s="100">
        <v>381.83</v>
      </c>
      <c r="H134" s="195">
        <f t="shared" si="17"/>
        <v>381.83</v>
      </c>
      <c r="K134" s="189" t="str">
        <f t="shared" si="3"/>
        <v>9-2024</v>
      </c>
      <c r="L134" s="408">
        <f t="shared" si="10"/>
        <v>45559</v>
      </c>
      <c r="M134" s="195">
        <f>SUMIFS(VENTAS!$H$5:$H1001,VENTAS!$B$5:$B1001,L134)</f>
        <v>0</v>
      </c>
      <c r="N134" s="195">
        <f t="shared" si="4"/>
        <v>556.37</v>
      </c>
      <c r="O134" s="195">
        <f t="shared" si="6"/>
        <v>-29268.22711</v>
      </c>
      <c r="Q134" s="189"/>
      <c r="R134" s="277"/>
    </row>
    <row r="135">
      <c r="C135" s="419">
        <v>45644.0</v>
      </c>
      <c r="D135" s="105" t="s">
        <v>1182</v>
      </c>
      <c r="E135" s="101"/>
      <c r="F135" s="106">
        <v>50.5419</v>
      </c>
      <c r="G135" s="421">
        <f>28014.37/50.5419</f>
        <v>554.2801121</v>
      </c>
      <c r="H135" s="195">
        <f t="shared" si="17"/>
        <v>554.2801121</v>
      </c>
      <c r="K135" s="189" t="str">
        <f t="shared" si="3"/>
        <v>9-2024</v>
      </c>
      <c r="L135" s="408">
        <f t="shared" si="10"/>
        <v>45560</v>
      </c>
      <c r="M135" s="195">
        <f>SUMIFS(VENTAS!$H$5:$H1001,VENTAS!$B$5:$B1001,L135)</f>
        <v>0</v>
      </c>
      <c r="N135" s="195">
        <f t="shared" si="4"/>
        <v>0</v>
      </c>
      <c r="O135" s="195">
        <f t="shared" si="6"/>
        <v>-29268.22711</v>
      </c>
      <c r="Q135" s="189"/>
      <c r="R135" s="277"/>
    </row>
    <row r="136">
      <c r="C136" s="269">
        <v>45650.0</v>
      </c>
      <c r="D136" s="103" t="s">
        <v>1199</v>
      </c>
      <c r="E136" s="195"/>
      <c r="F136" s="106">
        <v>51.5398</v>
      </c>
      <c r="G136" s="106">
        <v>6.849</v>
      </c>
      <c r="H136" s="195">
        <f t="shared" si="17"/>
        <v>6.849</v>
      </c>
      <c r="K136" s="189" t="str">
        <f t="shared" si="3"/>
        <v>9-2024</v>
      </c>
      <c r="L136" s="408">
        <f t="shared" si="10"/>
        <v>45561</v>
      </c>
      <c r="M136" s="195">
        <f>SUMIFS(VENTAS!$H$5:$H1001,VENTAS!$B$5:$B1001,L136)</f>
        <v>0</v>
      </c>
      <c r="N136" s="195">
        <f t="shared" si="4"/>
        <v>0</v>
      </c>
      <c r="O136" s="195">
        <f t="shared" si="6"/>
        <v>-29268.22711</v>
      </c>
      <c r="Q136" s="189"/>
      <c r="R136" s="277"/>
    </row>
    <row r="137">
      <c r="C137" s="269">
        <v>45650.0</v>
      </c>
      <c r="D137" s="103" t="s">
        <v>1179</v>
      </c>
      <c r="E137" s="195"/>
      <c r="F137" s="106">
        <v>51.54</v>
      </c>
      <c r="G137" s="106">
        <v>504.6798</v>
      </c>
      <c r="H137" s="195">
        <f t="shared" si="17"/>
        <v>504.6798</v>
      </c>
      <c r="K137" s="189" t="str">
        <f t="shared" si="3"/>
        <v>9-2024</v>
      </c>
      <c r="L137" s="408">
        <f t="shared" si="10"/>
        <v>45562</v>
      </c>
      <c r="M137" s="195">
        <f>SUMIFS(VENTAS!$H$5:$H1001,VENTAS!$B$5:$B1001,L137)</f>
        <v>0</v>
      </c>
      <c r="N137" s="195">
        <f t="shared" si="4"/>
        <v>0</v>
      </c>
      <c r="O137" s="195">
        <f t="shared" si="6"/>
        <v>-29268.22711</v>
      </c>
      <c r="Q137" s="189"/>
      <c r="R137" s="277"/>
    </row>
    <row r="138">
      <c r="C138" s="269">
        <v>45652.0</v>
      </c>
      <c r="D138" s="103" t="s">
        <v>1196</v>
      </c>
      <c r="E138" s="195"/>
      <c r="F138" s="106">
        <v>51.64</v>
      </c>
      <c r="G138" s="106">
        <v>116.66</v>
      </c>
      <c r="H138" s="195">
        <f t="shared" si="17"/>
        <v>116.66</v>
      </c>
      <c r="K138" s="189" t="str">
        <f t="shared" si="3"/>
        <v>9-2024</v>
      </c>
      <c r="L138" s="408">
        <f t="shared" si="10"/>
        <v>45563</v>
      </c>
      <c r="M138" s="195">
        <f>SUMIFS(VENTAS!$H$5:$H1001,VENTAS!$B$5:$B1001,L138)</f>
        <v>0</v>
      </c>
      <c r="N138" s="195">
        <f t="shared" si="4"/>
        <v>0</v>
      </c>
      <c r="O138" s="195">
        <f t="shared" si="6"/>
        <v>-29268.22711</v>
      </c>
      <c r="Q138" s="189"/>
      <c r="R138" s="277"/>
    </row>
    <row r="139">
      <c r="C139" s="269">
        <v>45652.0</v>
      </c>
      <c r="D139" s="103" t="s">
        <v>1182</v>
      </c>
      <c r="E139" s="195"/>
      <c r="F139" s="106">
        <v>51.64</v>
      </c>
      <c r="G139" s="106">
        <v>95.8106</v>
      </c>
      <c r="H139" s="195">
        <f t="shared" si="17"/>
        <v>95.8106</v>
      </c>
      <c r="K139" s="189" t="str">
        <f t="shared" si="3"/>
        <v>9-2024</v>
      </c>
      <c r="L139" s="408">
        <f t="shared" si="10"/>
        <v>45564</v>
      </c>
      <c r="M139" s="195">
        <f>SUMIFS(VENTAS!$H$5:$H1001,VENTAS!$B$5:$B1001,L139)</f>
        <v>0</v>
      </c>
      <c r="N139" s="195">
        <f t="shared" si="4"/>
        <v>0</v>
      </c>
      <c r="O139" s="195">
        <f t="shared" si="6"/>
        <v>-29268.22711</v>
      </c>
      <c r="Q139" s="189"/>
      <c r="R139" s="277"/>
    </row>
    <row r="140">
      <c r="C140" s="269">
        <v>45656.0</v>
      </c>
      <c r="D140" s="103" t="s">
        <v>1200</v>
      </c>
      <c r="E140" s="195"/>
      <c r="F140" s="106">
        <v>51.9345</v>
      </c>
      <c r="G140" s="106">
        <v>200.0</v>
      </c>
      <c r="H140" s="195">
        <f t="shared" si="17"/>
        <v>200</v>
      </c>
      <c r="K140" s="189" t="str">
        <f t="shared" si="3"/>
        <v>9-2024</v>
      </c>
      <c r="L140" s="408">
        <f t="shared" si="10"/>
        <v>45565</v>
      </c>
      <c r="M140" s="195">
        <f>SUMIFS(VENTAS!$H$5:$H1001,VENTAS!$B$5:$B1001,L140)</f>
        <v>0</v>
      </c>
      <c r="N140" s="195">
        <f t="shared" si="4"/>
        <v>1107.8</v>
      </c>
      <c r="O140" s="195">
        <f t="shared" si="6"/>
        <v>-30376.02711</v>
      </c>
      <c r="Q140" s="189"/>
      <c r="R140" s="277"/>
    </row>
    <row r="141">
      <c r="C141" s="269">
        <v>45656.0</v>
      </c>
      <c r="D141" s="103" t="s">
        <v>1201</v>
      </c>
      <c r="E141" s="195"/>
      <c r="F141" s="106">
        <v>51.9345</v>
      </c>
      <c r="G141" s="106">
        <v>80.0</v>
      </c>
      <c r="H141" s="195">
        <f t="shared" si="17"/>
        <v>80</v>
      </c>
      <c r="K141" s="189" t="str">
        <f t="shared" si="3"/>
        <v>10-2024</v>
      </c>
      <c r="L141" s="408">
        <f t="shared" si="10"/>
        <v>45566</v>
      </c>
      <c r="M141" s="195">
        <f>SUMIFS(VENTAS!$H$5:$H1001,VENTAS!$B$5:$B1001,L141)</f>
        <v>0</v>
      </c>
      <c r="N141" s="195">
        <f t="shared" si="4"/>
        <v>0</v>
      </c>
      <c r="O141" s="195">
        <f t="shared" si="6"/>
        <v>-30376.02711</v>
      </c>
      <c r="Q141" s="189"/>
      <c r="R141" s="277"/>
    </row>
    <row r="142">
      <c r="C142" s="269">
        <v>45657.0</v>
      </c>
      <c r="D142" s="103" t="s">
        <v>1202</v>
      </c>
      <c r="E142" s="195"/>
      <c r="F142" s="106">
        <v>51.9345</v>
      </c>
      <c r="G142" s="106">
        <v>1245.74</v>
      </c>
      <c r="H142" s="195">
        <f t="shared" si="17"/>
        <v>1245.74</v>
      </c>
      <c r="K142" s="189" t="str">
        <f t="shared" si="3"/>
        <v>10-2024</v>
      </c>
      <c r="L142" s="408">
        <f t="shared" si="10"/>
        <v>45567</v>
      </c>
      <c r="M142" s="195">
        <f>SUMIFS(VENTAS!$H$5:$H1001,VENTAS!$B$5:$B1001,L142)</f>
        <v>0</v>
      </c>
      <c r="N142" s="195">
        <f t="shared" si="4"/>
        <v>452.49</v>
      </c>
      <c r="O142" s="195">
        <f t="shared" si="6"/>
        <v>-30828.51711</v>
      </c>
      <c r="Q142" s="189"/>
      <c r="R142" s="277"/>
    </row>
    <row r="143">
      <c r="C143" s="269">
        <v>45657.0</v>
      </c>
      <c r="D143" s="103" t="s">
        <v>1203</v>
      </c>
      <c r="E143" s="195"/>
      <c r="F143" s="106">
        <v>51.9345</v>
      </c>
      <c r="G143" s="106">
        <v>50.0</v>
      </c>
      <c r="H143" s="195">
        <f t="shared" si="17"/>
        <v>50</v>
      </c>
      <c r="K143" s="189" t="str">
        <f t="shared" si="3"/>
        <v>10-2024</v>
      </c>
      <c r="L143" s="408">
        <f t="shared" si="10"/>
        <v>45568</v>
      </c>
      <c r="M143" s="195">
        <f>SUMIFS(VENTAS!$H$5:$H1001,VENTAS!$B$5:$B1001,L143)</f>
        <v>0</v>
      </c>
      <c r="N143" s="195">
        <f t="shared" si="4"/>
        <v>0</v>
      </c>
      <c r="O143" s="195">
        <f t="shared" si="6"/>
        <v>-30828.51711</v>
      </c>
      <c r="Q143" s="189"/>
      <c r="R143" s="277"/>
    </row>
    <row r="144">
      <c r="C144" s="269">
        <v>45664.0</v>
      </c>
      <c r="D144" s="103" t="s">
        <v>1204</v>
      </c>
      <c r="E144" s="195"/>
      <c r="F144" s="106">
        <v>53.012</v>
      </c>
      <c r="G144" s="106">
        <v>4049.77</v>
      </c>
      <c r="H144" s="195">
        <f t="shared" si="17"/>
        <v>4049.77</v>
      </c>
      <c r="K144" s="189" t="str">
        <f t="shared" si="3"/>
        <v>10-2024</v>
      </c>
      <c r="L144" s="408">
        <f t="shared" si="10"/>
        <v>45569</v>
      </c>
      <c r="M144" s="195">
        <f>SUMIFS(VENTAS!$H$5:$H1001,VENTAS!$B$5:$B1001,L144)</f>
        <v>0</v>
      </c>
      <c r="N144" s="195">
        <f t="shared" si="4"/>
        <v>0</v>
      </c>
      <c r="O144" s="195">
        <f t="shared" si="6"/>
        <v>-30828.51711</v>
      </c>
      <c r="Q144" s="189"/>
      <c r="R144" s="277"/>
    </row>
    <row r="145">
      <c r="C145" s="419">
        <v>45670.0</v>
      </c>
      <c r="D145" s="100" t="s">
        <v>1178</v>
      </c>
      <c r="E145" s="195"/>
      <c r="F145" s="106">
        <v>53.88</v>
      </c>
      <c r="G145" s="100">
        <v>133.21</v>
      </c>
      <c r="H145" s="195">
        <f t="shared" si="17"/>
        <v>133.21</v>
      </c>
      <c r="K145" s="189" t="str">
        <f t="shared" si="3"/>
        <v>10-2024</v>
      </c>
      <c r="L145" s="408">
        <f t="shared" si="10"/>
        <v>45570</v>
      </c>
      <c r="M145" s="195">
        <f>SUMIFS(VENTAS!$H$5:$H1001,VENTAS!$B$5:$B1001,L145)</f>
        <v>0</v>
      </c>
      <c r="N145" s="195">
        <f t="shared" si="4"/>
        <v>0</v>
      </c>
      <c r="O145" s="195">
        <f t="shared" si="6"/>
        <v>-30828.51711</v>
      </c>
      <c r="Q145" s="189"/>
      <c r="R145" s="277"/>
    </row>
    <row r="146">
      <c r="C146" s="419">
        <v>45670.0</v>
      </c>
      <c r="D146" s="100" t="s">
        <v>1205</v>
      </c>
      <c r="E146" s="195"/>
      <c r="F146" s="106">
        <v>53.88</v>
      </c>
      <c r="G146" s="102">
        <v>24.3</v>
      </c>
      <c r="H146" s="195">
        <f t="shared" si="17"/>
        <v>24.3</v>
      </c>
      <c r="K146" s="189" t="str">
        <f t="shared" si="3"/>
        <v>10-2024</v>
      </c>
      <c r="L146" s="408">
        <f t="shared" si="10"/>
        <v>45571</v>
      </c>
      <c r="M146" s="195">
        <f>SUMIFS(VENTAS!$H$5:$H1001,VENTAS!$B$5:$B1001,L146)</f>
        <v>0</v>
      </c>
      <c r="N146" s="195">
        <f t="shared" si="4"/>
        <v>0</v>
      </c>
      <c r="O146" s="195">
        <f t="shared" si="6"/>
        <v>-30828.51711</v>
      </c>
      <c r="Q146" s="189"/>
      <c r="R146" s="277"/>
    </row>
    <row r="147">
      <c r="C147" s="419">
        <v>45670.0</v>
      </c>
      <c r="D147" s="100" t="s">
        <v>1180</v>
      </c>
      <c r="E147" s="195"/>
      <c r="F147" s="106">
        <v>53.88</v>
      </c>
      <c r="G147" s="100">
        <v>432.76</v>
      </c>
      <c r="H147" s="195">
        <f t="shared" si="17"/>
        <v>432.76</v>
      </c>
      <c r="K147" s="189" t="str">
        <f t="shared" si="3"/>
        <v>10-2024</v>
      </c>
      <c r="L147" s="408">
        <f t="shared" si="10"/>
        <v>45572</v>
      </c>
      <c r="M147" s="195">
        <f>SUMIFS(VENTAS!$H$5:$H1001,VENTAS!$B$5:$B1001,L147)</f>
        <v>0</v>
      </c>
      <c r="N147" s="195">
        <f t="shared" si="4"/>
        <v>0</v>
      </c>
      <c r="O147" s="195">
        <f t="shared" si="6"/>
        <v>-30828.51711</v>
      </c>
      <c r="Q147" s="189"/>
      <c r="R147" s="277"/>
    </row>
    <row r="148">
      <c r="C148" s="269">
        <v>45672.0</v>
      </c>
      <c r="D148" s="103" t="s">
        <v>1206</v>
      </c>
      <c r="E148" s="195"/>
      <c r="F148" s="106">
        <v>53.9642</v>
      </c>
      <c r="G148" s="106">
        <v>200.0</v>
      </c>
      <c r="H148" s="195">
        <f t="shared" si="17"/>
        <v>200</v>
      </c>
      <c r="K148" s="189" t="str">
        <f t="shared" si="3"/>
        <v>10-2024</v>
      </c>
      <c r="L148" s="408">
        <f t="shared" si="10"/>
        <v>45573</v>
      </c>
      <c r="M148" s="195">
        <f>SUMIFS(VENTAS!$H$5:$H1001,VENTAS!$B$5:$B1001,L148)</f>
        <v>0</v>
      </c>
      <c r="N148" s="195">
        <f t="shared" si="4"/>
        <v>0</v>
      </c>
      <c r="O148" s="195">
        <f t="shared" si="6"/>
        <v>-30828.51711</v>
      </c>
      <c r="Q148" s="189"/>
      <c r="R148" s="277"/>
    </row>
    <row r="149">
      <c r="C149" s="269">
        <v>45677.0</v>
      </c>
      <c r="D149" s="103" t="s">
        <v>1180</v>
      </c>
      <c r="E149" s="195"/>
      <c r="F149" s="106">
        <v>54.9113</v>
      </c>
      <c r="G149" s="106">
        <v>356.037</v>
      </c>
      <c r="H149" s="195">
        <f t="shared" si="17"/>
        <v>356.037</v>
      </c>
      <c r="K149" s="189" t="str">
        <f t="shared" si="3"/>
        <v>10-2024</v>
      </c>
      <c r="L149" s="408">
        <f t="shared" si="10"/>
        <v>45574</v>
      </c>
      <c r="M149" s="195">
        <f>SUMIFS(VENTAS!$H$5:$H1001,VENTAS!$B$5:$B1001,L149)</f>
        <v>0</v>
      </c>
      <c r="N149" s="195">
        <f t="shared" si="4"/>
        <v>225.9</v>
      </c>
      <c r="O149" s="195">
        <f t="shared" si="6"/>
        <v>-31054.41711</v>
      </c>
      <c r="Q149" s="189"/>
      <c r="R149" s="277"/>
    </row>
    <row r="150">
      <c r="C150" s="269">
        <v>45679.0</v>
      </c>
      <c r="D150" s="103" t="s">
        <v>1207</v>
      </c>
      <c r="E150" s="195"/>
      <c r="F150" s="106">
        <v>55.2999</v>
      </c>
      <c r="G150" s="106">
        <v>84.1898</v>
      </c>
      <c r="H150" s="195">
        <f t="shared" si="17"/>
        <v>84.1898</v>
      </c>
      <c r="K150" s="189" t="str">
        <f t="shared" si="3"/>
        <v>10-2024</v>
      </c>
      <c r="L150" s="408">
        <f t="shared" si="10"/>
        <v>45575</v>
      </c>
      <c r="M150" s="195">
        <f>SUMIFS(VENTAS!$H$5:$H1001,VENTAS!$B$5:$B1001,L150)</f>
        <v>0</v>
      </c>
      <c r="N150" s="195">
        <f t="shared" si="4"/>
        <v>364.04</v>
      </c>
      <c r="O150" s="195">
        <f t="shared" si="6"/>
        <v>-31418.45711</v>
      </c>
      <c r="Q150" s="189"/>
      <c r="R150" s="277"/>
    </row>
    <row r="151">
      <c r="C151" s="269">
        <v>45680.0</v>
      </c>
      <c r="D151" s="103" t="s">
        <v>1177</v>
      </c>
      <c r="E151" s="195"/>
      <c r="F151" s="106">
        <v>55.7611</v>
      </c>
      <c r="G151" s="106">
        <v>16.14</v>
      </c>
      <c r="H151" s="195">
        <f t="shared" si="17"/>
        <v>16.14</v>
      </c>
      <c r="K151" s="189" t="str">
        <f t="shared" si="3"/>
        <v>10-2024</v>
      </c>
      <c r="L151" s="408">
        <f t="shared" si="10"/>
        <v>45576</v>
      </c>
      <c r="M151" s="195">
        <f>SUMIFS(VENTAS!$H$5:$H1001,VENTAS!$B$5:$B1001,L151)</f>
        <v>0</v>
      </c>
      <c r="N151" s="195">
        <f t="shared" si="4"/>
        <v>0</v>
      </c>
      <c r="O151" s="195">
        <f t="shared" si="6"/>
        <v>-31418.45711</v>
      </c>
      <c r="Q151" s="189"/>
      <c r="R151" s="277"/>
    </row>
    <row r="152">
      <c r="C152" s="269">
        <v>45684.0</v>
      </c>
      <c r="D152" s="103" t="s">
        <v>1208</v>
      </c>
      <c r="E152" s="195"/>
      <c r="F152" s="106">
        <v>56.6522</v>
      </c>
      <c r="G152" s="106">
        <v>27.0</v>
      </c>
      <c r="H152" s="195">
        <f t="shared" si="17"/>
        <v>27</v>
      </c>
      <c r="K152" s="189" t="str">
        <f t="shared" si="3"/>
        <v>10-2024</v>
      </c>
      <c r="L152" s="408">
        <f t="shared" si="10"/>
        <v>45577</v>
      </c>
      <c r="M152" s="195">
        <f>SUMIFS(VENTAS!$H$5:$H1001,VENTAS!$B$5:$B1001,L152)</f>
        <v>0</v>
      </c>
      <c r="N152" s="195">
        <f t="shared" si="4"/>
        <v>0</v>
      </c>
      <c r="O152" s="195">
        <f t="shared" si="6"/>
        <v>-31418.45711</v>
      </c>
      <c r="Q152" s="189"/>
      <c r="R152" s="277"/>
    </row>
    <row r="153">
      <c r="C153" s="269">
        <v>45685.0</v>
      </c>
      <c r="D153" s="103" t="s">
        <v>1209</v>
      </c>
      <c r="E153" s="195"/>
      <c r="F153" s="106">
        <v>56.8562</v>
      </c>
      <c r="G153" s="106">
        <v>432.1256</v>
      </c>
      <c r="H153" s="195">
        <f t="shared" si="17"/>
        <v>432.1256</v>
      </c>
      <c r="K153" s="189" t="str">
        <f t="shared" si="3"/>
        <v>10-2024</v>
      </c>
      <c r="L153" s="408">
        <f t="shared" si="10"/>
        <v>45578</v>
      </c>
      <c r="M153" s="195">
        <f>SUMIFS(VENTAS!$H$5:$H1001,VENTAS!$B$5:$B1001,L153)</f>
        <v>0</v>
      </c>
      <c r="N153" s="195">
        <f t="shared" si="4"/>
        <v>0</v>
      </c>
      <c r="O153" s="195">
        <f t="shared" si="6"/>
        <v>-31418.45711</v>
      </c>
      <c r="Q153" s="189"/>
      <c r="R153" s="277"/>
    </row>
    <row r="154">
      <c r="C154" s="269">
        <v>45685.0</v>
      </c>
      <c r="D154" s="103" t="s">
        <v>1205</v>
      </c>
      <c r="E154" s="195"/>
      <c r="F154" s="106">
        <v>56.8562</v>
      </c>
      <c r="G154" s="106">
        <v>91.3061</v>
      </c>
      <c r="H154" s="195">
        <f t="shared" si="17"/>
        <v>91.3061</v>
      </c>
      <c r="K154" s="189" t="str">
        <f t="shared" si="3"/>
        <v>10-2024</v>
      </c>
      <c r="L154" s="408">
        <f t="shared" si="10"/>
        <v>45579</v>
      </c>
      <c r="M154" s="195">
        <f>SUMIFS(VENTAS!$H$5:$H1001,VENTAS!$B$5:$B1001,L154)</f>
        <v>0</v>
      </c>
      <c r="N154" s="195">
        <f t="shared" si="4"/>
        <v>0</v>
      </c>
      <c r="O154" s="195">
        <f t="shared" si="6"/>
        <v>-31418.45711</v>
      </c>
      <c r="Q154" s="189"/>
      <c r="R154" s="277"/>
    </row>
    <row r="155">
      <c r="C155" s="269">
        <v>45679.0</v>
      </c>
      <c r="D155" s="103" t="s">
        <v>1210</v>
      </c>
      <c r="E155" s="195"/>
      <c r="F155" s="106">
        <v>55.2999</v>
      </c>
      <c r="G155" s="106">
        <v>30.0</v>
      </c>
      <c r="H155" s="195">
        <f t="shared" si="17"/>
        <v>30</v>
      </c>
      <c r="K155" s="189" t="str">
        <f t="shared" si="3"/>
        <v>10-2024</v>
      </c>
      <c r="L155" s="408">
        <f t="shared" si="10"/>
        <v>45580</v>
      </c>
      <c r="M155" s="195">
        <f>SUMIFS(VENTAS!$H$5:$H1001,VENTAS!$B$5:$B1001,L155)</f>
        <v>0</v>
      </c>
      <c r="N155" s="195">
        <f t="shared" si="4"/>
        <v>212</v>
      </c>
      <c r="O155" s="195">
        <f t="shared" si="6"/>
        <v>-31630.45711</v>
      </c>
      <c r="Q155" s="189"/>
      <c r="R155" s="277"/>
    </row>
    <row r="156">
      <c r="C156" s="269">
        <v>45688.0</v>
      </c>
      <c r="D156" s="103" t="s">
        <v>1211</v>
      </c>
      <c r="E156" s="195"/>
      <c r="F156" s="106">
        <v>55.2999</v>
      </c>
      <c r="G156" s="106">
        <v>200.0</v>
      </c>
      <c r="H156" s="195">
        <f t="shared" si="17"/>
        <v>200</v>
      </c>
      <c r="K156" s="189" t="str">
        <f t="shared" si="3"/>
        <v>10-2024</v>
      </c>
      <c r="L156" s="408">
        <f t="shared" si="10"/>
        <v>45581</v>
      </c>
      <c r="M156" s="195">
        <f>SUMIFS(VENTAS!$H$5:$H1001,VENTAS!$B$5:$B1001,L156)</f>
        <v>0</v>
      </c>
      <c r="N156" s="195">
        <f t="shared" si="4"/>
        <v>35</v>
      </c>
      <c r="O156" s="195">
        <f t="shared" si="6"/>
        <v>-31665.45711</v>
      </c>
      <c r="Q156" s="189"/>
      <c r="R156" s="277"/>
    </row>
    <row r="157">
      <c r="C157" s="269">
        <v>45688.0</v>
      </c>
      <c r="D157" s="103" t="s">
        <v>1212</v>
      </c>
      <c r="E157" s="195"/>
      <c r="F157" s="106">
        <v>55.2999</v>
      </c>
      <c r="G157" s="106">
        <v>50.0</v>
      </c>
      <c r="H157" s="195">
        <f t="shared" si="17"/>
        <v>50</v>
      </c>
      <c r="K157" s="189" t="str">
        <f t="shared" si="3"/>
        <v>10-2024</v>
      </c>
      <c r="L157" s="408">
        <f t="shared" si="10"/>
        <v>45582</v>
      </c>
      <c r="M157" s="195">
        <f>SUMIFS(VENTAS!$H$5:$H1001,VENTAS!$B$5:$B1001,L157)</f>
        <v>0</v>
      </c>
      <c r="N157" s="195">
        <f t="shared" si="4"/>
        <v>0</v>
      </c>
      <c r="O157" s="195">
        <f t="shared" si="6"/>
        <v>-31665.45711</v>
      </c>
      <c r="Q157" s="189"/>
      <c r="R157" s="277"/>
    </row>
    <row r="158">
      <c r="C158" s="269">
        <v>45688.0</v>
      </c>
      <c r="D158" s="103" t="s">
        <v>1213</v>
      </c>
      <c r="E158" s="195"/>
      <c r="F158" s="106">
        <v>55.2999</v>
      </c>
      <c r="G158" s="106">
        <v>1475.0</v>
      </c>
      <c r="H158" s="195">
        <f t="shared" si="17"/>
        <v>1475</v>
      </c>
      <c r="K158" s="189" t="str">
        <f t="shared" si="3"/>
        <v>10-2024</v>
      </c>
      <c r="L158" s="408">
        <f t="shared" si="10"/>
        <v>45583</v>
      </c>
      <c r="M158" s="195">
        <f>SUMIFS(VENTAS!$H$5:$H1001,VENTAS!$B$5:$B1001,L158)</f>
        <v>0</v>
      </c>
      <c r="N158" s="195">
        <f t="shared" si="4"/>
        <v>165.6</v>
      </c>
      <c r="O158" s="195">
        <f t="shared" si="6"/>
        <v>-31831.05711</v>
      </c>
      <c r="Q158" s="189"/>
      <c r="R158" s="277"/>
    </row>
    <row r="159">
      <c r="C159" s="269">
        <v>45688.0</v>
      </c>
      <c r="D159" s="103" t="s">
        <v>1214</v>
      </c>
      <c r="E159" s="195"/>
      <c r="F159" s="106">
        <v>55.2999</v>
      </c>
      <c r="G159" s="106">
        <v>4000.0</v>
      </c>
      <c r="H159" s="195">
        <f t="shared" si="17"/>
        <v>4000</v>
      </c>
      <c r="K159" s="189" t="str">
        <f t="shared" si="3"/>
        <v>10-2024</v>
      </c>
      <c r="L159" s="408">
        <f t="shared" si="10"/>
        <v>45584</v>
      </c>
      <c r="M159" s="195">
        <f>SUMIFS(VENTAS!$H$5:$H1001,VENTAS!$B$5:$B1001,L159)</f>
        <v>0</v>
      </c>
      <c r="N159" s="195">
        <f t="shared" si="4"/>
        <v>0</v>
      </c>
      <c r="O159" s="195">
        <f t="shared" si="6"/>
        <v>-31831.05711</v>
      </c>
      <c r="Q159" s="189"/>
      <c r="R159" s="277"/>
    </row>
    <row r="160">
      <c r="C160" s="269">
        <v>45694.0</v>
      </c>
      <c r="D160" s="103" t="s">
        <v>1215</v>
      </c>
      <c r="E160" s="195"/>
      <c r="F160" s="106">
        <v>59.46</v>
      </c>
      <c r="G160" s="106">
        <f>9448.19/59.46</f>
        <v>158.8999327</v>
      </c>
      <c r="H160" s="195">
        <f t="shared" si="17"/>
        <v>158.8999327</v>
      </c>
      <c r="K160" s="189" t="str">
        <f t="shared" si="3"/>
        <v>10-2024</v>
      </c>
      <c r="L160" s="408">
        <f t="shared" si="10"/>
        <v>45585</v>
      </c>
      <c r="M160" s="195">
        <f>SUMIFS(VENTAS!$H$5:$H1001,VENTAS!$B$5:$B1001,L160)</f>
        <v>0</v>
      </c>
      <c r="N160" s="195">
        <f t="shared" si="4"/>
        <v>0</v>
      </c>
      <c r="O160" s="195">
        <f t="shared" si="6"/>
        <v>-31831.05711</v>
      </c>
      <c r="Q160" s="189"/>
      <c r="R160" s="277"/>
    </row>
    <row r="161">
      <c r="C161" s="269">
        <v>45694.0</v>
      </c>
      <c r="D161" s="103" t="s">
        <v>1216</v>
      </c>
      <c r="E161" s="195"/>
      <c r="F161" s="106">
        <v>59.46</v>
      </c>
      <c r="G161" s="423">
        <f>1944.34/F161</f>
        <v>32.69996636</v>
      </c>
      <c r="H161" s="195">
        <f t="shared" si="17"/>
        <v>32.69996636</v>
      </c>
      <c r="K161" s="189" t="str">
        <f t="shared" si="3"/>
        <v>10-2024</v>
      </c>
      <c r="L161" s="408">
        <f t="shared" si="10"/>
        <v>45586</v>
      </c>
      <c r="M161" s="195">
        <f>SUMIFS(VENTAS!$H$5:$H1001,VENTAS!$B$5:$B1001,L161)</f>
        <v>0</v>
      </c>
      <c r="N161" s="195">
        <f t="shared" si="4"/>
        <v>0</v>
      </c>
      <c r="O161" s="195">
        <f t="shared" si="6"/>
        <v>-31831.05711</v>
      </c>
      <c r="Q161" s="189"/>
      <c r="R161" s="277"/>
    </row>
    <row r="162">
      <c r="C162" s="269">
        <v>45694.0</v>
      </c>
      <c r="D162" s="103" t="s">
        <v>1149</v>
      </c>
      <c r="E162" s="195"/>
      <c r="F162" s="106">
        <v>59.46</v>
      </c>
      <c r="G162" s="195">
        <f>22541.67/F162</f>
        <v>379.1064581</v>
      </c>
      <c r="H162" s="195">
        <f t="shared" si="17"/>
        <v>379.1064581</v>
      </c>
      <c r="K162" s="189" t="str">
        <f t="shared" si="3"/>
        <v>10-2024</v>
      </c>
      <c r="L162" s="408">
        <f t="shared" si="10"/>
        <v>45587</v>
      </c>
      <c r="M162" s="195">
        <f>SUMIFS(VENTAS!$H$5:$H1001,VENTAS!$B$5:$B1001,L162)</f>
        <v>0</v>
      </c>
      <c r="N162" s="195">
        <f t="shared" si="4"/>
        <v>400.88</v>
      </c>
      <c r="O162" s="195">
        <f t="shared" si="6"/>
        <v>-32231.93711</v>
      </c>
      <c r="Q162" s="189"/>
      <c r="R162" s="277"/>
    </row>
    <row r="163">
      <c r="C163" s="269">
        <v>45703.0</v>
      </c>
      <c r="D163" s="103" t="s">
        <v>1217</v>
      </c>
      <c r="E163" s="195"/>
      <c r="F163" s="106">
        <v>61.82</v>
      </c>
      <c r="G163" s="195">
        <f>3091/F163</f>
        <v>50</v>
      </c>
      <c r="H163" s="195">
        <f t="shared" si="17"/>
        <v>50</v>
      </c>
      <c r="K163" s="189" t="str">
        <f t="shared" si="3"/>
        <v>10-2024</v>
      </c>
      <c r="L163" s="408">
        <f t="shared" si="10"/>
        <v>45588</v>
      </c>
      <c r="M163" s="195">
        <f>SUMIFS(VENTAS!$H$5:$H1001,VENTAS!$B$5:$B1001,L163)</f>
        <v>0</v>
      </c>
      <c r="N163" s="195">
        <f t="shared" si="4"/>
        <v>362.97</v>
      </c>
      <c r="O163" s="195">
        <f t="shared" si="6"/>
        <v>-32594.90711</v>
      </c>
      <c r="Q163" s="189"/>
      <c r="R163" s="277"/>
    </row>
    <row r="164">
      <c r="C164" s="269">
        <v>45703.0</v>
      </c>
      <c r="D164" s="103" t="s">
        <v>1218</v>
      </c>
      <c r="E164" s="195"/>
      <c r="F164" s="106">
        <v>61.82</v>
      </c>
      <c r="G164" s="106">
        <v>200.0</v>
      </c>
      <c r="H164" s="195">
        <f t="shared" si="17"/>
        <v>200</v>
      </c>
      <c r="K164" s="189" t="str">
        <f t="shared" si="3"/>
        <v>10-2024</v>
      </c>
      <c r="L164" s="408">
        <f t="shared" si="10"/>
        <v>45589</v>
      </c>
      <c r="M164" s="195">
        <f>SUMIFS(VENTAS!$H$5:$H1001,VENTAS!$B$5:$B1001,L164)</f>
        <v>0</v>
      </c>
      <c r="N164" s="195">
        <f t="shared" si="4"/>
        <v>0</v>
      </c>
      <c r="O164" s="195">
        <f t="shared" si="6"/>
        <v>-32594.90711</v>
      </c>
      <c r="Q164" s="189"/>
      <c r="R164" s="277"/>
    </row>
    <row r="165">
      <c r="C165" s="269">
        <v>45705.0</v>
      </c>
      <c r="D165" s="103" t="s">
        <v>1219</v>
      </c>
      <c r="E165" s="195"/>
      <c r="F165" s="106">
        <v>62.07</v>
      </c>
      <c r="G165" s="195">
        <f>18497/F165</f>
        <v>298.0022555</v>
      </c>
      <c r="H165" s="195">
        <f t="shared" si="17"/>
        <v>298.0022555</v>
      </c>
      <c r="K165" s="189" t="str">
        <f t="shared" si="3"/>
        <v>10-2024</v>
      </c>
      <c r="L165" s="408">
        <f t="shared" si="10"/>
        <v>45590</v>
      </c>
      <c r="M165" s="195">
        <f>SUMIFS(VENTAS!$H$5:$H1001,VENTAS!$B$5:$B1001,L165)</f>
        <v>0</v>
      </c>
      <c r="N165" s="195">
        <f t="shared" si="4"/>
        <v>455</v>
      </c>
      <c r="O165" s="195">
        <f t="shared" si="6"/>
        <v>-33049.90711</v>
      </c>
      <c r="Q165" s="189"/>
      <c r="R165" s="277"/>
    </row>
    <row r="166">
      <c r="C166" s="269">
        <v>45706.0</v>
      </c>
      <c r="D166" s="103" t="s">
        <v>1216</v>
      </c>
      <c r="E166" s="195"/>
      <c r="F166" s="106">
        <v>62.09</v>
      </c>
      <c r="G166" s="195">
        <f>10526/F166</f>
        <v>169.5281044</v>
      </c>
      <c r="H166" s="195">
        <f t="shared" si="17"/>
        <v>169.5281044</v>
      </c>
      <c r="K166" s="189" t="str">
        <f t="shared" si="3"/>
        <v>10-2024</v>
      </c>
      <c r="L166" s="408">
        <f t="shared" si="10"/>
        <v>45591</v>
      </c>
      <c r="M166" s="195">
        <f>SUMIFS(VENTAS!$H$5:$H1001,VENTAS!$B$5:$B1001,L166)</f>
        <v>0</v>
      </c>
      <c r="N166" s="195">
        <f t="shared" si="4"/>
        <v>0</v>
      </c>
      <c r="O166" s="195">
        <f t="shared" si="6"/>
        <v>-33049.90711</v>
      </c>
      <c r="Q166" s="189"/>
      <c r="R166" s="277"/>
    </row>
    <row r="167">
      <c r="C167" s="269">
        <v>45706.0</v>
      </c>
      <c r="D167" s="103" t="s">
        <v>1220</v>
      </c>
      <c r="E167" s="195"/>
      <c r="F167" s="106">
        <v>62.09</v>
      </c>
      <c r="G167" s="195">
        <f>2669.87/F167</f>
        <v>43</v>
      </c>
      <c r="H167" s="195">
        <f t="shared" si="17"/>
        <v>43</v>
      </c>
      <c r="K167" s="189" t="str">
        <f t="shared" si="3"/>
        <v>10-2024</v>
      </c>
      <c r="L167" s="408">
        <f t="shared" si="10"/>
        <v>45592</v>
      </c>
      <c r="M167" s="195">
        <f>SUMIFS(VENTAS!$H$5:$H1001,VENTAS!$B$5:$B1001,L167)</f>
        <v>0</v>
      </c>
      <c r="N167" s="195">
        <f t="shared" si="4"/>
        <v>0</v>
      </c>
      <c r="O167" s="195">
        <f t="shared" si="6"/>
        <v>-33049.90711</v>
      </c>
      <c r="Q167" s="189"/>
      <c r="R167" s="277"/>
    </row>
    <row r="168">
      <c r="C168" s="269">
        <v>45706.0</v>
      </c>
      <c r="D168" s="103" t="s">
        <v>1221</v>
      </c>
      <c r="E168" s="195"/>
      <c r="F168" s="106">
        <v>62.09</v>
      </c>
      <c r="G168" s="106">
        <v>6.61</v>
      </c>
      <c r="H168" s="195">
        <f t="shared" si="17"/>
        <v>6.61</v>
      </c>
      <c r="K168" s="189" t="str">
        <f t="shared" si="3"/>
        <v>10-2024</v>
      </c>
      <c r="L168" s="408">
        <f t="shared" si="10"/>
        <v>45593</v>
      </c>
      <c r="M168" s="195">
        <f>SUMIFS(VENTAS!$H$5:$H1001,VENTAS!$B$5:$B1001,L168)</f>
        <v>0</v>
      </c>
      <c r="N168" s="195">
        <f t="shared" si="4"/>
        <v>0</v>
      </c>
      <c r="O168" s="195">
        <f t="shared" si="6"/>
        <v>-33049.90711</v>
      </c>
      <c r="Q168" s="189"/>
      <c r="R168" s="277"/>
    </row>
    <row r="169">
      <c r="C169" s="269">
        <v>45707.0</v>
      </c>
      <c r="D169" s="33" t="s">
        <v>1222</v>
      </c>
      <c r="E169" s="195"/>
      <c r="F169" s="106">
        <v>62.09</v>
      </c>
      <c r="G169" s="106">
        <v>64.98</v>
      </c>
      <c r="H169" s="195">
        <f t="shared" si="17"/>
        <v>64.98</v>
      </c>
      <c r="K169" s="189" t="str">
        <f t="shared" si="3"/>
        <v>10-2024</v>
      </c>
      <c r="L169" s="408">
        <f t="shared" si="10"/>
        <v>45594</v>
      </c>
      <c r="M169" s="195">
        <f>SUMIFS(VENTAS!$H$5:$H1001,VENTAS!$B$5:$B1001,L169)</f>
        <v>0</v>
      </c>
      <c r="N169" s="195">
        <f t="shared" si="4"/>
        <v>0</v>
      </c>
      <c r="O169" s="195">
        <f t="shared" si="6"/>
        <v>-33049.90711</v>
      </c>
      <c r="Q169" s="189"/>
      <c r="R169" s="277"/>
    </row>
    <row r="170">
      <c r="C170" s="269">
        <v>45714.0</v>
      </c>
      <c r="D170" s="103" t="s">
        <v>1223</v>
      </c>
      <c r="E170" s="195"/>
      <c r="F170" s="106">
        <v>64.02</v>
      </c>
      <c r="G170" s="195">
        <f>10868.1/F170</f>
        <v>169.7610122</v>
      </c>
      <c r="H170" s="195">
        <f t="shared" si="17"/>
        <v>169.7610122</v>
      </c>
      <c r="K170" s="189" t="str">
        <f t="shared" si="3"/>
        <v>10-2024</v>
      </c>
      <c r="L170" s="408">
        <f t="shared" si="10"/>
        <v>45595</v>
      </c>
      <c r="M170" s="195">
        <f>SUMIFS(VENTAS!$H$5:$H1001,VENTAS!$B$5:$B1001,L170)</f>
        <v>0</v>
      </c>
      <c r="N170" s="195">
        <f t="shared" si="4"/>
        <v>781</v>
      </c>
      <c r="O170" s="195">
        <f t="shared" si="6"/>
        <v>-33830.90711</v>
      </c>
      <c r="Q170" s="189"/>
      <c r="R170" s="277"/>
    </row>
    <row r="171">
      <c r="C171" s="269">
        <v>45714.0</v>
      </c>
      <c r="D171" s="103" t="s">
        <v>1216</v>
      </c>
      <c r="E171" s="195"/>
      <c r="F171" s="106">
        <v>64.02</v>
      </c>
      <c r="G171" s="195">
        <f>35299.99/F171</f>
        <v>551.3900344</v>
      </c>
      <c r="H171" s="195">
        <f t="shared" si="17"/>
        <v>551.3900344</v>
      </c>
      <c r="K171" s="189" t="str">
        <f t="shared" si="3"/>
        <v>10-2024</v>
      </c>
      <c r="L171" s="408">
        <f t="shared" si="10"/>
        <v>45596</v>
      </c>
      <c r="M171" s="195">
        <f>SUMIFS(VENTAS!$H$5:$H1001,VENTAS!$B$5:$B1001,L171)</f>
        <v>0</v>
      </c>
      <c r="N171" s="195">
        <f t="shared" si="4"/>
        <v>355</v>
      </c>
      <c r="O171" s="195">
        <f t="shared" si="6"/>
        <v>-34185.90711</v>
      </c>
      <c r="Q171" s="189"/>
      <c r="R171" s="277"/>
    </row>
    <row r="172">
      <c r="C172" s="269">
        <v>45714.0</v>
      </c>
      <c r="D172" s="103" t="s">
        <v>1224</v>
      </c>
      <c r="E172" s="195"/>
      <c r="F172" s="106">
        <v>64.02</v>
      </c>
      <c r="G172" s="421">
        <v>48.36</v>
      </c>
      <c r="H172" s="195">
        <f t="shared" si="17"/>
        <v>48.36</v>
      </c>
      <c r="K172" s="189" t="str">
        <f t="shared" si="3"/>
        <v>11-2024</v>
      </c>
      <c r="L172" s="408">
        <f t="shared" si="10"/>
        <v>45597</v>
      </c>
      <c r="M172" s="195">
        <f>SUMIFS(VENTAS!$H$5:$H1001,VENTAS!$B$5:$B1001,L172)</f>
        <v>0</v>
      </c>
      <c r="N172" s="195">
        <f t="shared" si="4"/>
        <v>2200</v>
      </c>
      <c r="O172" s="195">
        <f t="shared" si="6"/>
        <v>-36385.90711</v>
      </c>
      <c r="Q172" s="189"/>
      <c r="R172" s="277"/>
    </row>
    <row r="173">
      <c r="C173" s="269">
        <v>45714.0</v>
      </c>
      <c r="D173" s="103" t="s">
        <v>1225</v>
      </c>
      <c r="E173" s="195"/>
      <c r="F173" s="106">
        <v>64.02</v>
      </c>
      <c r="G173" s="106">
        <v>6.25</v>
      </c>
      <c r="H173" s="195">
        <f t="shared" si="17"/>
        <v>6.25</v>
      </c>
      <c r="K173" s="189" t="str">
        <f t="shared" si="3"/>
        <v>11-2024</v>
      </c>
      <c r="L173" s="408">
        <f t="shared" si="10"/>
        <v>45598</v>
      </c>
      <c r="M173" s="195">
        <f>SUMIFS(VENTAS!$H$5:$H1001,VENTAS!$B$5:$B1001,L173)</f>
        <v>0</v>
      </c>
      <c r="N173" s="195">
        <f t="shared" si="4"/>
        <v>0</v>
      </c>
      <c r="O173" s="195">
        <f t="shared" si="6"/>
        <v>-36385.90711</v>
      </c>
      <c r="Q173" s="189"/>
      <c r="R173" s="277"/>
    </row>
    <row r="174">
      <c r="C174" s="269">
        <v>45716.0</v>
      </c>
      <c r="D174" s="33" t="s">
        <v>1226</v>
      </c>
      <c r="E174" s="195"/>
      <c r="F174" s="106">
        <v>64.24</v>
      </c>
      <c r="G174" s="106">
        <v>50.0</v>
      </c>
      <c r="H174" s="195">
        <f t="shared" si="17"/>
        <v>50</v>
      </c>
      <c r="K174" s="189" t="str">
        <f t="shared" si="3"/>
        <v>11-2024</v>
      </c>
      <c r="L174" s="408">
        <f t="shared" si="10"/>
        <v>45599</v>
      </c>
      <c r="M174" s="195">
        <f>SUMIFS(VENTAS!$H$5:$H1001,VENTAS!$B$5:$B1001,L174)</f>
        <v>0</v>
      </c>
      <c r="N174" s="195">
        <f t="shared" si="4"/>
        <v>0</v>
      </c>
      <c r="O174" s="195">
        <f t="shared" si="6"/>
        <v>-36385.90711</v>
      </c>
      <c r="Q174" s="189"/>
      <c r="R174" s="277"/>
    </row>
    <row r="175">
      <c r="C175" s="269">
        <v>45716.0</v>
      </c>
      <c r="D175" s="33" t="s">
        <v>1227</v>
      </c>
      <c r="E175" s="195"/>
      <c r="F175" s="106">
        <v>64.24</v>
      </c>
      <c r="G175" s="106">
        <v>200.0</v>
      </c>
      <c r="H175" s="195">
        <f t="shared" si="17"/>
        <v>200</v>
      </c>
      <c r="K175" s="189" t="str">
        <f t="shared" si="3"/>
        <v>11-2024</v>
      </c>
      <c r="L175" s="408">
        <f t="shared" si="10"/>
        <v>45600</v>
      </c>
      <c r="M175" s="195">
        <f>SUMIFS(VENTAS!$H$5:$H1001,VENTAS!$B$5:$B1001,L175)</f>
        <v>0</v>
      </c>
      <c r="N175" s="195">
        <f t="shared" si="4"/>
        <v>597.04</v>
      </c>
      <c r="O175" s="195">
        <f t="shared" si="6"/>
        <v>-36982.94711</v>
      </c>
      <c r="Q175" s="189"/>
      <c r="R175" s="277"/>
    </row>
    <row r="176">
      <c r="C176" s="269">
        <v>45716.0</v>
      </c>
      <c r="D176" s="103" t="s">
        <v>1228</v>
      </c>
      <c r="E176" s="195"/>
      <c r="F176" s="106">
        <v>64.24</v>
      </c>
      <c r="G176" s="33">
        <v>1227.1</v>
      </c>
      <c r="H176" s="195">
        <f t="shared" si="17"/>
        <v>1227.1</v>
      </c>
      <c r="K176" s="189" t="str">
        <f t="shared" si="3"/>
        <v>11-2024</v>
      </c>
      <c r="L176" s="408">
        <f t="shared" si="10"/>
        <v>45601</v>
      </c>
      <c r="M176" s="195">
        <f>SUMIFS(VENTAS!$H$5:$H1001,VENTAS!$B$5:$B1001,L176)</f>
        <v>0</v>
      </c>
      <c r="N176" s="195">
        <f t="shared" si="4"/>
        <v>0</v>
      </c>
      <c r="O176" s="195">
        <f t="shared" si="6"/>
        <v>-36982.94711</v>
      </c>
      <c r="Q176" s="189"/>
      <c r="R176" s="277"/>
    </row>
    <row r="177">
      <c r="C177" s="269">
        <v>45716.0</v>
      </c>
      <c r="D177" s="103" t="s">
        <v>1229</v>
      </c>
      <c r="E177" s="195"/>
      <c r="F177" s="106">
        <v>64.24</v>
      </c>
      <c r="G177" s="106">
        <v>500.0</v>
      </c>
      <c r="H177" s="195">
        <f t="shared" si="17"/>
        <v>500</v>
      </c>
      <c r="K177" s="189" t="str">
        <f t="shared" si="3"/>
        <v>11-2024</v>
      </c>
      <c r="L177" s="408">
        <f t="shared" si="10"/>
        <v>45602</v>
      </c>
      <c r="M177" s="195">
        <f>SUMIFS(VENTAS!$H$5:$H1001,VENTAS!$B$5:$B1001,L177)</f>
        <v>0</v>
      </c>
      <c r="N177" s="195">
        <f t="shared" si="4"/>
        <v>0</v>
      </c>
      <c r="O177" s="195">
        <f t="shared" si="6"/>
        <v>-36982.94711</v>
      </c>
      <c r="Q177" s="189"/>
      <c r="R177" s="277"/>
    </row>
    <row r="178">
      <c r="C178" s="269">
        <v>45716.0</v>
      </c>
      <c r="D178" s="103" t="s">
        <v>1230</v>
      </c>
      <c r="E178" s="195"/>
      <c r="F178" s="106">
        <v>64.24</v>
      </c>
      <c r="G178" s="106">
        <v>1000.0</v>
      </c>
      <c r="H178" s="195">
        <f t="shared" si="17"/>
        <v>1000</v>
      </c>
      <c r="K178" s="189" t="str">
        <f t="shared" si="3"/>
        <v>11-2024</v>
      </c>
      <c r="L178" s="408">
        <f t="shared" si="10"/>
        <v>45603</v>
      </c>
      <c r="M178" s="195">
        <f>SUMIFS(VENTAS!$H$5:$H1001,VENTAS!$B$5:$B1001,L178)</f>
        <v>0</v>
      </c>
      <c r="N178" s="195">
        <f t="shared" si="4"/>
        <v>0</v>
      </c>
      <c r="O178" s="195">
        <f t="shared" si="6"/>
        <v>-36982.94711</v>
      </c>
      <c r="Q178" s="189"/>
      <c r="R178" s="277"/>
    </row>
    <row r="179">
      <c r="C179" s="269">
        <v>45716.0</v>
      </c>
      <c r="D179" s="103" t="s">
        <v>1231</v>
      </c>
      <c r="E179" s="195"/>
      <c r="F179" s="106">
        <v>64.24</v>
      </c>
      <c r="G179" s="106">
        <v>1000.0</v>
      </c>
      <c r="H179" s="195">
        <f t="shared" si="17"/>
        <v>1000</v>
      </c>
      <c r="K179" s="189" t="str">
        <f t="shared" si="3"/>
        <v>11-2024</v>
      </c>
      <c r="L179" s="408">
        <f t="shared" si="10"/>
        <v>45604</v>
      </c>
      <c r="M179" s="195">
        <f>SUMIFS(VENTAS!$H$5:$H1001,VENTAS!$B$5:$B1001,L179)</f>
        <v>0</v>
      </c>
      <c r="N179" s="195">
        <f t="shared" si="4"/>
        <v>70.5</v>
      </c>
      <c r="O179" s="195">
        <f t="shared" si="6"/>
        <v>-37053.44711</v>
      </c>
      <c r="Q179" s="189"/>
      <c r="R179" s="277"/>
    </row>
    <row r="180">
      <c r="C180" s="269">
        <v>45716.0</v>
      </c>
      <c r="D180" s="103" t="s">
        <v>1232</v>
      </c>
      <c r="E180" s="195"/>
      <c r="F180" s="106">
        <v>65.62</v>
      </c>
      <c r="G180" s="106">
        <v>500.0</v>
      </c>
      <c r="H180" s="195">
        <f t="shared" si="17"/>
        <v>500</v>
      </c>
      <c r="K180" s="189" t="str">
        <f t="shared" si="3"/>
        <v>11-2024</v>
      </c>
      <c r="L180" s="408">
        <f t="shared" si="10"/>
        <v>45605</v>
      </c>
      <c r="M180" s="195">
        <f>SUMIFS(VENTAS!$H$5:$H1001,VENTAS!$B$5:$B1001,L180)</f>
        <v>0</v>
      </c>
      <c r="N180" s="195">
        <f t="shared" si="4"/>
        <v>0</v>
      </c>
      <c r="O180" s="195">
        <f t="shared" si="6"/>
        <v>-37053.44711</v>
      </c>
      <c r="Q180" s="189"/>
      <c r="R180" s="277"/>
    </row>
    <row r="181">
      <c r="C181" s="269">
        <v>45722.0</v>
      </c>
      <c r="D181" s="103" t="s">
        <v>1216</v>
      </c>
      <c r="E181" s="195"/>
      <c r="F181" s="106">
        <v>64.61</v>
      </c>
      <c r="G181" s="106">
        <v>104.58</v>
      </c>
      <c r="H181" s="195">
        <f t="shared" si="17"/>
        <v>104.58</v>
      </c>
      <c r="K181" s="189" t="str">
        <f t="shared" si="3"/>
        <v>11-2024</v>
      </c>
      <c r="L181" s="408">
        <f t="shared" si="10"/>
        <v>45606</v>
      </c>
      <c r="M181" s="195">
        <f>SUMIFS(VENTAS!$H$5:$H1001,VENTAS!$B$5:$B1001,L181)</f>
        <v>0</v>
      </c>
      <c r="N181" s="195">
        <f t="shared" si="4"/>
        <v>0</v>
      </c>
      <c r="O181" s="195">
        <f t="shared" si="6"/>
        <v>-37053.44711</v>
      </c>
      <c r="Q181" s="189"/>
      <c r="R181" s="277"/>
    </row>
    <row r="182">
      <c r="C182" s="269">
        <v>45728.0</v>
      </c>
      <c r="D182" s="103" t="s">
        <v>1233</v>
      </c>
      <c r="F182" s="103">
        <v>65.62</v>
      </c>
      <c r="G182" s="103">
        <v>20.0</v>
      </c>
      <c r="H182" s="195">
        <f t="shared" si="17"/>
        <v>20</v>
      </c>
      <c r="K182" s="189" t="str">
        <f t="shared" si="3"/>
        <v>11-2024</v>
      </c>
      <c r="L182" s="408">
        <f t="shared" si="10"/>
        <v>45607</v>
      </c>
      <c r="M182" s="195">
        <f>SUMIFS(VENTAS!$H$5:$H1001,VENTAS!$B$5:$B1001,L182)</f>
        <v>0</v>
      </c>
      <c r="N182" s="195">
        <f t="shared" si="4"/>
        <v>1152.42</v>
      </c>
      <c r="O182" s="195">
        <f t="shared" si="6"/>
        <v>-38205.86711</v>
      </c>
      <c r="Q182" s="189"/>
      <c r="R182" s="277"/>
    </row>
    <row r="183">
      <c r="C183" s="269">
        <v>45728.0</v>
      </c>
      <c r="D183" s="103" t="s">
        <v>1234</v>
      </c>
      <c r="E183" s="195"/>
      <c r="F183" s="106">
        <v>65.62</v>
      </c>
      <c r="G183" s="106">
        <v>190.03</v>
      </c>
      <c r="H183" s="195">
        <f t="shared" si="17"/>
        <v>190.03</v>
      </c>
      <c r="K183" s="189" t="str">
        <f t="shared" si="3"/>
        <v>11-2024</v>
      </c>
      <c r="L183" s="408">
        <f t="shared" si="10"/>
        <v>45608</v>
      </c>
      <c r="M183" s="195">
        <f>SUMIFS(VENTAS!$H$5:$H1001,VENTAS!$B$5:$B1001,L183)</f>
        <v>0</v>
      </c>
      <c r="N183" s="195">
        <f t="shared" si="4"/>
        <v>0</v>
      </c>
      <c r="O183" s="195">
        <f t="shared" si="6"/>
        <v>-38205.86711</v>
      </c>
      <c r="Q183" s="189"/>
      <c r="R183" s="277"/>
    </row>
    <row r="184">
      <c r="C184" s="269">
        <v>45728.0</v>
      </c>
      <c r="D184" s="103" t="s">
        <v>1235</v>
      </c>
      <c r="E184" s="195"/>
      <c r="F184" s="106">
        <v>65.62</v>
      </c>
      <c r="G184" s="106">
        <v>90.68</v>
      </c>
      <c r="H184" s="195">
        <f t="shared" si="17"/>
        <v>90.68</v>
      </c>
      <c r="K184" s="189" t="str">
        <f t="shared" si="3"/>
        <v>11-2024</v>
      </c>
      <c r="L184" s="408">
        <f t="shared" si="10"/>
        <v>45609</v>
      </c>
      <c r="M184" s="195">
        <f>SUMIFS(VENTAS!$H$5:$H1001,VENTAS!$B$5:$B1001,L184)</f>
        <v>0</v>
      </c>
      <c r="N184" s="195">
        <f t="shared" si="4"/>
        <v>0</v>
      </c>
      <c r="O184" s="195">
        <f t="shared" si="6"/>
        <v>-38205.86711</v>
      </c>
      <c r="Q184" s="189"/>
      <c r="R184" s="277"/>
    </row>
    <row r="185">
      <c r="C185" s="269">
        <v>45730.0</v>
      </c>
      <c r="D185" s="103" t="s">
        <v>1236</v>
      </c>
      <c r="E185" s="195"/>
      <c r="F185" s="106">
        <v>66.43</v>
      </c>
      <c r="G185" s="106">
        <v>50.0</v>
      </c>
      <c r="H185" s="195">
        <f t="shared" si="17"/>
        <v>50</v>
      </c>
      <c r="K185" s="189" t="str">
        <f t="shared" si="3"/>
        <v>11-2024</v>
      </c>
      <c r="L185" s="408">
        <f t="shared" si="10"/>
        <v>45610</v>
      </c>
      <c r="M185" s="195">
        <f>SUMIFS(VENTAS!$H$5:$H1001,VENTAS!$B$5:$B1001,L185)</f>
        <v>0</v>
      </c>
      <c r="N185" s="195">
        <f t="shared" si="4"/>
        <v>0</v>
      </c>
      <c r="O185" s="195">
        <f t="shared" si="6"/>
        <v>-38205.86711</v>
      </c>
      <c r="Q185" s="189"/>
      <c r="R185" s="277"/>
    </row>
    <row r="186">
      <c r="C186" s="269">
        <v>45731.0</v>
      </c>
      <c r="D186" s="103" t="s">
        <v>1237</v>
      </c>
      <c r="E186" s="195"/>
      <c r="F186" s="106">
        <v>66.43</v>
      </c>
      <c r="G186" s="106">
        <v>200.0</v>
      </c>
      <c r="H186" s="195">
        <f t="shared" si="17"/>
        <v>200</v>
      </c>
      <c r="K186" s="189" t="str">
        <f t="shared" si="3"/>
        <v>11-2024</v>
      </c>
      <c r="L186" s="408">
        <f t="shared" si="10"/>
        <v>45611</v>
      </c>
      <c r="M186" s="195">
        <f>SUMIFS(VENTAS!$H$5:$H1001,VENTAS!$B$5:$B1001,L186)</f>
        <v>0</v>
      </c>
      <c r="N186" s="195">
        <f t="shared" si="4"/>
        <v>0</v>
      </c>
      <c r="O186" s="195">
        <f t="shared" si="6"/>
        <v>-38205.86711</v>
      </c>
      <c r="Q186" s="189"/>
      <c r="R186" s="277"/>
    </row>
    <row r="187">
      <c r="C187" s="269">
        <v>45731.0</v>
      </c>
      <c r="D187" s="103" t="s">
        <v>1238</v>
      </c>
      <c r="E187" s="195"/>
      <c r="F187" s="106">
        <v>66.44</v>
      </c>
      <c r="G187" s="106">
        <v>450.0</v>
      </c>
      <c r="H187" s="195">
        <f t="shared" si="17"/>
        <v>450</v>
      </c>
      <c r="K187" s="189" t="str">
        <f t="shared" si="3"/>
        <v>11-2024</v>
      </c>
      <c r="L187" s="408">
        <f t="shared" si="10"/>
        <v>45612</v>
      </c>
      <c r="M187" s="195">
        <f>SUMIFS(VENTAS!$H$5:$H1001,VENTAS!$B$5:$B1001,L187)</f>
        <v>0</v>
      </c>
      <c r="N187" s="195">
        <f t="shared" si="4"/>
        <v>0</v>
      </c>
      <c r="O187" s="195">
        <f t="shared" si="6"/>
        <v>-38205.86711</v>
      </c>
      <c r="Q187" s="189"/>
      <c r="R187" s="277"/>
    </row>
    <row r="188">
      <c r="C188" s="269">
        <v>45734.0</v>
      </c>
      <c r="D188" s="103" t="s">
        <v>1239</v>
      </c>
      <c r="E188" s="195"/>
      <c r="F188" s="106">
        <v>66.79</v>
      </c>
      <c r="G188" s="106">
        <v>190.15</v>
      </c>
      <c r="H188" s="195">
        <f t="shared" si="17"/>
        <v>190.15</v>
      </c>
      <c r="K188" s="189" t="str">
        <f t="shared" si="3"/>
        <v>11-2024</v>
      </c>
      <c r="L188" s="408">
        <f t="shared" si="10"/>
        <v>45613</v>
      </c>
      <c r="M188" s="195">
        <f>SUMIFS(VENTAS!$H$5:$H1001,VENTAS!$B$5:$B1001,L188)</f>
        <v>0</v>
      </c>
      <c r="N188" s="195">
        <f t="shared" si="4"/>
        <v>0</v>
      </c>
      <c r="O188" s="195">
        <f t="shared" si="6"/>
        <v>-38205.86711</v>
      </c>
      <c r="Q188" s="189"/>
      <c r="R188" s="277"/>
    </row>
    <row r="189">
      <c r="C189" s="269">
        <v>45734.0</v>
      </c>
      <c r="D189" s="103" t="s">
        <v>1223</v>
      </c>
      <c r="E189" s="195"/>
      <c r="F189" s="106">
        <v>66.79</v>
      </c>
      <c r="G189" s="106">
        <v>224.54</v>
      </c>
      <c r="H189" s="195">
        <f t="shared" si="17"/>
        <v>224.54</v>
      </c>
      <c r="K189" s="189" t="str">
        <f t="shared" si="3"/>
        <v>11-2024</v>
      </c>
      <c r="L189" s="408">
        <f t="shared" si="10"/>
        <v>45614</v>
      </c>
      <c r="M189" s="195">
        <f>SUMIFS(VENTAS!$H$5:$H1001,VENTAS!$B$5:$B1001,L189)</f>
        <v>0</v>
      </c>
      <c r="N189" s="195">
        <f t="shared" si="4"/>
        <v>0</v>
      </c>
      <c r="O189" s="195">
        <f t="shared" si="6"/>
        <v>-38205.86711</v>
      </c>
      <c r="Q189" s="189"/>
      <c r="R189" s="277"/>
    </row>
    <row r="190">
      <c r="C190" s="269">
        <v>45734.0</v>
      </c>
      <c r="D190" s="103" t="s">
        <v>1240</v>
      </c>
      <c r="E190" s="195"/>
      <c r="F190" s="106">
        <v>66.79</v>
      </c>
      <c r="G190" s="106">
        <v>470.0</v>
      </c>
      <c r="H190" s="195">
        <f t="shared" si="17"/>
        <v>470</v>
      </c>
      <c r="K190" s="189" t="str">
        <f t="shared" si="3"/>
        <v>11-2024</v>
      </c>
      <c r="L190" s="408">
        <f t="shared" si="10"/>
        <v>45615</v>
      </c>
      <c r="M190" s="195">
        <f>SUMIFS(VENTAS!$H$5:$H1001,VENTAS!$B$5:$B1001,L190)</f>
        <v>0</v>
      </c>
      <c r="N190" s="195">
        <f t="shared" si="4"/>
        <v>45.7894</v>
      </c>
      <c r="O190" s="195">
        <f t="shared" si="6"/>
        <v>-38251.65651</v>
      </c>
      <c r="Q190" s="189"/>
      <c r="R190" s="277"/>
    </row>
    <row r="191">
      <c r="C191" s="269">
        <v>45735.0</v>
      </c>
      <c r="D191" s="103" t="s">
        <v>1241</v>
      </c>
      <c r="E191" s="195"/>
      <c r="F191" s="106">
        <v>67.63</v>
      </c>
      <c r="G191" s="106">
        <v>470.0</v>
      </c>
      <c r="H191" s="195">
        <f t="shared" si="17"/>
        <v>470</v>
      </c>
      <c r="K191" s="189" t="str">
        <f t="shared" si="3"/>
        <v>11-2024</v>
      </c>
      <c r="L191" s="408">
        <f t="shared" si="10"/>
        <v>45616</v>
      </c>
      <c r="M191" s="195">
        <f>SUMIFS(VENTAS!$H$5:$H1001,VENTAS!$B$5:$B1001,L191)</f>
        <v>0</v>
      </c>
      <c r="N191" s="195">
        <f t="shared" si="4"/>
        <v>0</v>
      </c>
      <c r="O191" s="195">
        <f t="shared" si="6"/>
        <v>-38251.65651</v>
      </c>
      <c r="Q191" s="189"/>
      <c r="R191" s="277"/>
    </row>
    <row r="192">
      <c r="C192" s="269">
        <v>45738.0</v>
      </c>
      <c r="D192" s="103" t="s">
        <v>1242</v>
      </c>
      <c r="E192" s="195"/>
      <c r="F192" s="106">
        <v>67.86</v>
      </c>
      <c r="G192" s="106">
        <v>50.0</v>
      </c>
      <c r="H192" s="195">
        <f t="shared" si="17"/>
        <v>50</v>
      </c>
      <c r="K192" s="189" t="str">
        <f t="shared" si="3"/>
        <v>11-2024</v>
      </c>
      <c r="L192" s="408">
        <f t="shared" si="10"/>
        <v>45617</v>
      </c>
      <c r="M192" s="195">
        <f>SUMIFS(VENTAS!$H$5:$H1001,VENTAS!$B$5:$B1001,L192)</f>
        <v>0</v>
      </c>
      <c r="N192" s="195">
        <f t="shared" si="4"/>
        <v>0</v>
      </c>
      <c r="O192" s="195">
        <f t="shared" si="6"/>
        <v>-38251.65651</v>
      </c>
      <c r="Q192" s="189"/>
      <c r="R192" s="277"/>
    </row>
    <row r="193">
      <c r="C193" s="269">
        <v>45740.0</v>
      </c>
      <c r="D193" s="103" t="s">
        <v>1243</v>
      </c>
      <c r="E193" s="195"/>
      <c r="F193" s="106">
        <v>68.31</v>
      </c>
      <c r="G193" s="106">
        <v>66.64</v>
      </c>
      <c r="H193" s="195">
        <f t="shared" si="17"/>
        <v>66.64</v>
      </c>
      <c r="K193" s="189" t="str">
        <f t="shared" si="3"/>
        <v>11-2024</v>
      </c>
      <c r="L193" s="408">
        <f t="shared" si="10"/>
        <v>45618</v>
      </c>
      <c r="M193" s="195">
        <f>SUMIFS(VENTAS!$H$5:$H1001,VENTAS!$B$5:$B1001,L193)</f>
        <v>0</v>
      </c>
      <c r="N193" s="195">
        <f t="shared" si="4"/>
        <v>208.77</v>
      </c>
      <c r="O193" s="195">
        <f t="shared" si="6"/>
        <v>-38460.42651</v>
      </c>
      <c r="Q193" s="189"/>
      <c r="R193" s="277"/>
    </row>
    <row r="194">
      <c r="C194" s="269">
        <v>45741.0</v>
      </c>
      <c r="D194" s="103" t="s">
        <v>1244</v>
      </c>
      <c r="E194" s="195"/>
      <c r="F194" s="106">
        <v>68.39</v>
      </c>
      <c r="G194" s="106">
        <v>337.32</v>
      </c>
      <c r="H194" s="195">
        <f t="shared" si="17"/>
        <v>337.32</v>
      </c>
      <c r="K194" s="189" t="str">
        <f t="shared" si="3"/>
        <v>11-2024</v>
      </c>
      <c r="L194" s="408">
        <f t="shared" si="10"/>
        <v>45619</v>
      </c>
      <c r="M194" s="195">
        <f>SUMIFS(VENTAS!$H$5:$H1001,VENTAS!$B$5:$B1001,L194)</f>
        <v>0</v>
      </c>
      <c r="N194" s="195">
        <f t="shared" si="4"/>
        <v>9.71</v>
      </c>
      <c r="O194" s="195">
        <f t="shared" si="6"/>
        <v>-38470.13651</v>
      </c>
      <c r="Q194" s="189"/>
      <c r="R194" s="277"/>
    </row>
    <row r="195">
      <c r="C195" s="269">
        <v>45741.0</v>
      </c>
      <c r="D195" s="103" t="s">
        <v>1245</v>
      </c>
      <c r="E195" s="195"/>
      <c r="F195" s="106">
        <v>68.39</v>
      </c>
      <c r="G195" s="106">
        <v>130.0</v>
      </c>
      <c r="H195" s="195">
        <f t="shared" si="17"/>
        <v>130</v>
      </c>
      <c r="K195" s="189" t="str">
        <f t="shared" si="3"/>
        <v>11-2024</v>
      </c>
      <c r="L195" s="408">
        <f t="shared" si="10"/>
        <v>45620</v>
      </c>
      <c r="M195" s="195">
        <f>SUMIFS(VENTAS!$H$5:$H1001,VENTAS!$B$5:$B1001,L195)</f>
        <v>0</v>
      </c>
      <c r="N195" s="195">
        <f t="shared" si="4"/>
        <v>0</v>
      </c>
      <c r="O195" s="195">
        <f t="shared" si="6"/>
        <v>-38470.13651</v>
      </c>
      <c r="Q195" s="189"/>
      <c r="R195" s="277"/>
    </row>
    <row r="196">
      <c r="C196" s="269">
        <v>45747.0</v>
      </c>
      <c r="D196" s="103" t="s">
        <v>1246</v>
      </c>
      <c r="E196" s="195"/>
      <c r="F196" s="106">
        <v>69.44</v>
      </c>
      <c r="G196" s="106">
        <v>50.0</v>
      </c>
      <c r="H196" s="195">
        <f t="shared" si="17"/>
        <v>50</v>
      </c>
      <c r="K196" s="189" t="str">
        <f t="shared" si="3"/>
        <v>11-2024</v>
      </c>
      <c r="L196" s="408">
        <f t="shared" si="10"/>
        <v>45621</v>
      </c>
      <c r="M196" s="195">
        <f>SUMIFS(VENTAS!$H$5:$H1001,VENTAS!$B$5:$B1001,L196)</f>
        <v>0</v>
      </c>
      <c r="N196" s="195">
        <f t="shared" si="4"/>
        <v>0</v>
      </c>
      <c r="O196" s="195">
        <f t="shared" si="6"/>
        <v>-38470.13651</v>
      </c>
      <c r="Q196" s="189"/>
      <c r="R196" s="277"/>
    </row>
    <row r="197">
      <c r="C197" s="269">
        <v>45747.0</v>
      </c>
      <c r="D197" s="103" t="s">
        <v>1247</v>
      </c>
      <c r="E197" s="195"/>
      <c r="F197" s="106">
        <v>69.44</v>
      </c>
      <c r="G197" s="106">
        <v>200.0</v>
      </c>
      <c r="H197" s="195">
        <f t="shared" si="17"/>
        <v>200</v>
      </c>
      <c r="K197" s="189" t="str">
        <f t="shared" si="3"/>
        <v>11-2024</v>
      </c>
      <c r="L197" s="408">
        <f t="shared" si="10"/>
        <v>45622</v>
      </c>
      <c r="M197" s="195">
        <f>SUMIFS(VENTAS!$H$5:$H1001,VENTAS!$B$5:$B1001,L197)</f>
        <v>0</v>
      </c>
      <c r="N197" s="195">
        <f t="shared" si="4"/>
        <v>166.779</v>
      </c>
      <c r="O197" s="195">
        <f t="shared" si="6"/>
        <v>-38636.91551</v>
      </c>
      <c r="Q197" s="189"/>
      <c r="R197" s="277"/>
    </row>
    <row r="198">
      <c r="C198" s="219">
        <v>45747.0</v>
      </c>
      <c r="D198" s="103" t="s">
        <v>1248</v>
      </c>
      <c r="E198" s="195"/>
      <c r="F198" s="106">
        <v>69.44</v>
      </c>
      <c r="G198" s="106">
        <v>1300.0</v>
      </c>
      <c r="H198" s="195">
        <f t="shared" si="17"/>
        <v>1300</v>
      </c>
      <c r="K198" s="189" t="str">
        <f t="shared" si="3"/>
        <v>11-2024</v>
      </c>
      <c r="L198" s="408">
        <f t="shared" si="10"/>
        <v>45623</v>
      </c>
      <c r="M198" s="195">
        <f>SUMIFS(VENTAS!$H$5:$H1001,VENTAS!$B$5:$B1001,L198)</f>
        <v>0</v>
      </c>
      <c r="N198" s="195">
        <f t="shared" si="4"/>
        <v>0</v>
      </c>
      <c r="O198" s="195">
        <f t="shared" si="6"/>
        <v>-38636.91551</v>
      </c>
      <c r="Q198" s="189"/>
      <c r="R198" s="277"/>
    </row>
    <row r="199">
      <c r="C199" s="269">
        <v>45747.0</v>
      </c>
      <c r="D199" s="103" t="s">
        <v>1249</v>
      </c>
      <c r="E199" s="195"/>
      <c r="F199" s="106">
        <v>69.44</v>
      </c>
      <c r="G199" s="106">
        <v>1300.0</v>
      </c>
      <c r="H199" s="195">
        <f t="shared" si="17"/>
        <v>1300</v>
      </c>
      <c r="K199" s="189" t="str">
        <f t="shared" si="3"/>
        <v>11-2024</v>
      </c>
      <c r="L199" s="408">
        <f t="shared" si="10"/>
        <v>45624</v>
      </c>
      <c r="M199" s="195">
        <f>SUMIFS(VENTAS!$H$5:$H1001,VENTAS!$B$5:$B1001,L199)</f>
        <v>0</v>
      </c>
      <c r="N199" s="195">
        <f t="shared" si="4"/>
        <v>554.5</v>
      </c>
      <c r="O199" s="195">
        <f t="shared" si="6"/>
        <v>-39191.41551</v>
      </c>
      <c r="Q199" s="189"/>
      <c r="R199" s="277"/>
    </row>
    <row r="200">
      <c r="C200" s="269">
        <v>45747.0</v>
      </c>
      <c r="D200" s="103" t="s">
        <v>1232</v>
      </c>
      <c r="E200" s="195"/>
      <c r="F200" s="106">
        <v>69.44</v>
      </c>
      <c r="G200" s="106">
        <v>400.0</v>
      </c>
      <c r="H200" s="195">
        <f t="shared" si="17"/>
        <v>400</v>
      </c>
      <c r="K200" s="189" t="str">
        <f t="shared" si="3"/>
        <v>11-2024</v>
      </c>
      <c r="L200" s="408">
        <f t="shared" si="10"/>
        <v>45625</v>
      </c>
      <c r="M200" s="195">
        <f>SUMIFS(VENTAS!$H$5:$H1001,VENTAS!$B$5:$B1001,L200)</f>
        <v>0</v>
      </c>
      <c r="N200" s="195">
        <f t="shared" si="4"/>
        <v>50</v>
      </c>
      <c r="O200" s="195">
        <f t="shared" si="6"/>
        <v>-39241.41551</v>
      </c>
      <c r="Q200" s="189"/>
      <c r="R200" s="277"/>
    </row>
    <row r="201">
      <c r="C201" s="269">
        <v>45747.0</v>
      </c>
      <c r="D201" s="103" t="s">
        <v>1250</v>
      </c>
      <c r="E201" s="195"/>
      <c r="F201" s="106">
        <v>69.44</v>
      </c>
      <c r="G201" s="106">
        <v>100.0</v>
      </c>
      <c r="H201" s="195">
        <f t="shared" si="17"/>
        <v>100</v>
      </c>
      <c r="K201" s="189" t="str">
        <f t="shared" si="3"/>
        <v>11-2024</v>
      </c>
      <c r="L201" s="408">
        <f t="shared" si="10"/>
        <v>45626</v>
      </c>
      <c r="M201" s="195">
        <f>SUMIFS(VENTAS!$H$5:$H1001,VENTAS!$B$5:$B1001,L201)</f>
        <v>0</v>
      </c>
      <c r="N201" s="195">
        <f t="shared" si="4"/>
        <v>1275</v>
      </c>
      <c r="O201" s="195">
        <f t="shared" si="6"/>
        <v>-40516.41551</v>
      </c>
      <c r="Q201" s="189"/>
      <c r="R201" s="277"/>
    </row>
    <row r="202">
      <c r="C202" s="269">
        <v>45747.0</v>
      </c>
      <c r="D202" s="103" t="s">
        <v>1251</v>
      </c>
      <c r="E202" s="195"/>
      <c r="F202" s="106">
        <v>69.44</v>
      </c>
      <c r="G202" s="106">
        <v>914.3</v>
      </c>
      <c r="H202" s="195">
        <f t="shared" si="17"/>
        <v>914.3</v>
      </c>
      <c r="K202" s="189" t="str">
        <f t="shared" si="3"/>
        <v>12-2024</v>
      </c>
      <c r="L202" s="408">
        <f t="shared" si="10"/>
        <v>45627</v>
      </c>
      <c r="M202" s="195">
        <f>SUMIFS(VENTAS!$H$5:$H1001,VENTAS!$B$5:$B1001,L202)</f>
        <v>0</v>
      </c>
      <c r="N202" s="195">
        <f t="shared" si="4"/>
        <v>0</v>
      </c>
      <c r="O202" s="195">
        <f t="shared" si="6"/>
        <v>-40516.41551</v>
      </c>
      <c r="Q202" s="189"/>
      <c r="R202" s="277"/>
    </row>
    <row r="203">
      <c r="C203" s="269">
        <v>45754.0</v>
      </c>
      <c r="D203" s="103" t="s">
        <v>1252</v>
      </c>
      <c r="E203" s="195"/>
      <c r="F203" s="106">
        <v>72.19</v>
      </c>
      <c r="G203" s="106">
        <v>990.0</v>
      </c>
      <c r="H203" s="195">
        <f t="shared" si="17"/>
        <v>990</v>
      </c>
      <c r="K203" s="189" t="str">
        <f t="shared" si="3"/>
        <v>12-2024</v>
      </c>
      <c r="L203" s="408">
        <f t="shared" si="10"/>
        <v>45628</v>
      </c>
      <c r="M203" s="195">
        <f>SUMIFS(VENTAS!$H$5:$H1001,VENTAS!$B$5:$B1001,L203)</f>
        <v>0</v>
      </c>
      <c r="N203" s="195">
        <f t="shared" si="4"/>
        <v>317.8997383</v>
      </c>
      <c r="O203" s="195">
        <f t="shared" si="6"/>
        <v>-40834.31525</v>
      </c>
      <c r="Q203" s="189"/>
      <c r="R203" s="277"/>
    </row>
    <row r="204">
      <c r="C204" s="269">
        <v>45754.0</v>
      </c>
      <c r="D204" s="103" t="s">
        <v>1253</v>
      </c>
      <c r="E204" s="195"/>
      <c r="F204" s="106">
        <v>72.19</v>
      </c>
      <c r="G204" s="106">
        <v>662.64</v>
      </c>
      <c r="H204" s="195">
        <f t="shared" si="17"/>
        <v>662.64</v>
      </c>
      <c r="K204" s="189" t="str">
        <f t="shared" si="3"/>
        <v>12-2024</v>
      </c>
      <c r="L204" s="408">
        <f t="shared" si="10"/>
        <v>45629</v>
      </c>
      <c r="M204" s="195">
        <f>SUMIFS(VENTAS!$H$5:$H1001,VENTAS!$B$5:$B1001,L204)</f>
        <v>0</v>
      </c>
      <c r="N204" s="195">
        <f t="shared" si="4"/>
        <v>579.6432501</v>
      </c>
      <c r="O204" s="195">
        <f t="shared" si="6"/>
        <v>-41413.9585</v>
      </c>
      <c r="Q204" s="189"/>
      <c r="R204" s="277"/>
    </row>
    <row r="205">
      <c r="C205" s="269">
        <v>45755.0</v>
      </c>
      <c r="D205" s="103" t="s">
        <v>1254</v>
      </c>
      <c r="E205" s="195"/>
      <c r="F205" s="106">
        <v>73.36</v>
      </c>
      <c r="G205" s="106">
        <v>170.3</v>
      </c>
      <c r="H205" s="195">
        <f t="shared" si="17"/>
        <v>170.3</v>
      </c>
      <c r="K205" s="189" t="str">
        <f t="shared" si="3"/>
        <v>12-2024</v>
      </c>
      <c r="L205" s="408">
        <f t="shared" si="10"/>
        <v>45630</v>
      </c>
      <c r="M205" s="195">
        <f>SUMIFS(VENTAS!$H$5:$H1001,VENTAS!$B$5:$B1001,L205)</f>
        <v>0</v>
      </c>
      <c r="N205" s="195">
        <f t="shared" si="4"/>
        <v>0</v>
      </c>
      <c r="O205" s="195">
        <f t="shared" si="6"/>
        <v>-41413.9585</v>
      </c>
      <c r="Q205" s="189"/>
      <c r="R205" s="277"/>
    </row>
    <row r="206">
      <c r="C206" s="269">
        <v>45755.0</v>
      </c>
      <c r="D206" s="103" t="s">
        <v>1255</v>
      </c>
      <c r="E206" s="195"/>
      <c r="F206" s="106">
        <v>73.36</v>
      </c>
      <c r="G206" s="106">
        <v>416.08</v>
      </c>
      <c r="H206" s="195">
        <f t="shared" si="17"/>
        <v>416.08</v>
      </c>
      <c r="K206" s="189" t="str">
        <f t="shared" si="3"/>
        <v>12-2024</v>
      </c>
      <c r="L206" s="408">
        <f t="shared" si="10"/>
        <v>45631</v>
      </c>
      <c r="M206" s="195">
        <f>SUMIFS(VENTAS!$H$5:$H1001,VENTAS!$B$5:$B1001,L206)</f>
        <v>0</v>
      </c>
      <c r="N206" s="195">
        <f t="shared" si="4"/>
        <v>0</v>
      </c>
      <c r="O206" s="195">
        <f t="shared" si="6"/>
        <v>-41413.9585</v>
      </c>
      <c r="Q206" s="189"/>
      <c r="R206" s="277"/>
    </row>
    <row r="207">
      <c r="C207" s="269">
        <v>45755.0</v>
      </c>
      <c r="D207" s="103" t="s">
        <v>1242</v>
      </c>
      <c r="E207" s="195"/>
      <c r="F207" s="106">
        <v>73.36</v>
      </c>
      <c r="G207" s="106">
        <v>50.0</v>
      </c>
      <c r="H207" s="195">
        <f t="shared" si="17"/>
        <v>50</v>
      </c>
      <c r="K207" s="189" t="str">
        <f t="shared" si="3"/>
        <v>12-2024</v>
      </c>
      <c r="L207" s="408">
        <f t="shared" si="10"/>
        <v>45632</v>
      </c>
      <c r="M207" s="195">
        <f>SUMIFS(VENTAS!$H$5:$H1001,VENTAS!$B$5:$B1001,L207)</f>
        <v>0</v>
      </c>
      <c r="N207" s="195">
        <f t="shared" si="4"/>
        <v>0</v>
      </c>
      <c r="O207" s="195">
        <f t="shared" si="6"/>
        <v>-41413.9585</v>
      </c>
      <c r="Q207" s="189"/>
      <c r="R207" s="277"/>
    </row>
    <row r="208">
      <c r="C208" s="269">
        <v>45758.0</v>
      </c>
      <c r="D208" s="103" t="s">
        <v>1256</v>
      </c>
      <c r="E208" s="195"/>
      <c r="F208" s="106">
        <v>77.26</v>
      </c>
      <c r="G208" s="106">
        <v>65.75</v>
      </c>
      <c r="H208" s="195">
        <f t="shared" si="17"/>
        <v>65.75</v>
      </c>
      <c r="K208" s="189" t="str">
        <f t="shared" si="3"/>
        <v>12-2024</v>
      </c>
      <c r="L208" s="408">
        <f t="shared" si="10"/>
        <v>45633</v>
      </c>
      <c r="M208" s="195">
        <f>SUMIFS(VENTAS!$H$5:$H1001,VENTAS!$B$5:$B1001,L208)</f>
        <v>0</v>
      </c>
      <c r="N208" s="195">
        <f t="shared" si="4"/>
        <v>0</v>
      </c>
      <c r="O208" s="195">
        <f t="shared" si="6"/>
        <v>-41413.9585</v>
      </c>
      <c r="Q208" s="189"/>
      <c r="R208" s="277"/>
    </row>
    <row r="209">
      <c r="C209" s="269">
        <v>45761.0</v>
      </c>
      <c r="D209" s="103" t="s">
        <v>1257</v>
      </c>
      <c r="E209" s="195"/>
      <c r="F209" s="106">
        <v>77.26</v>
      </c>
      <c r="G209" s="106">
        <v>660.0</v>
      </c>
      <c r="H209" s="195">
        <f t="shared" si="17"/>
        <v>660</v>
      </c>
      <c r="K209" s="189" t="str">
        <f t="shared" si="3"/>
        <v>12-2024</v>
      </c>
      <c r="L209" s="408">
        <f t="shared" si="10"/>
        <v>45634</v>
      </c>
      <c r="M209" s="195">
        <f>SUMIFS(VENTAS!$H$5:$H1001,VENTAS!$B$5:$B1001,L209)</f>
        <v>0</v>
      </c>
      <c r="N209" s="195">
        <f t="shared" si="4"/>
        <v>0</v>
      </c>
      <c r="O209" s="195">
        <f t="shared" si="6"/>
        <v>-41413.9585</v>
      </c>
      <c r="Q209" s="189"/>
      <c r="R209" s="277"/>
    </row>
    <row r="210">
      <c r="C210" s="269">
        <v>45762.0</v>
      </c>
      <c r="D210" s="103" t="s">
        <v>1258</v>
      </c>
      <c r="E210" s="195"/>
      <c r="F210" s="106">
        <v>78.59</v>
      </c>
      <c r="G210" s="106">
        <v>50.0</v>
      </c>
      <c r="H210" s="195">
        <f t="shared" si="17"/>
        <v>50</v>
      </c>
      <c r="K210" s="189" t="str">
        <f t="shared" si="3"/>
        <v>12-2024</v>
      </c>
      <c r="L210" s="408">
        <f t="shared" si="10"/>
        <v>45635</v>
      </c>
      <c r="M210" s="195">
        <f>SUMIFS(VENTAS!$H$5:$H1001,VENTAS!$B$5:$B1001,L210)</f>
        <v>0</v>
      </c>
      <c r="N210" s="195">
        <f t="shared" si="4"/>
        <v>80</v>
      </c>
      <c r="O210" s="195">
        <f t="shared" si="6"/>
        <v>-41493.9585</v>
      </c>
      <c r="Q210" s="189"/>
      <c r="R210" s="277"/>
    </row>
    <row r="211">
      <c r="C211" s="269">
        <v>45762.0</v>
      </c>
      <c r="D211" s="103" t="s">
        <v>1259</v>
      </c>
      <c r="E211" s="195"/>
      <c r="F211" s="106">
        <v>78.59</v>
      </c>
      <c r="G211" s="106">
        <v>200.0</v>
      </c>
      <c r="H211" s="195">
        <f t="shared" si="17"/>
        <v>200</v>
      </c>
      <c r="K211" s="189" t="str">
        <f t="shared" si="3"/>
        <v>12-2024</v>
      </c>
      <c r="L211" s="408">
        <f t="shared" si="10"/>
        <v>45636</v>
      </c>
      <c r="M211" s="195">
        <f>SUMIFS(VENTAS!$H$5:$H1001,VENTAS!$B$5:$B1001,L211)</f>
        <v>0</v>
      </c>
      <c r="N211" s="195">
        <f t="shared" si="4"/>
        <v>443.32</v>
      </c>
      <c r="O211" s="195">
        <f t="shared" si="6"/>
        <v>-41937.2785</v>
      </c>
      <c r="Q211" s="189"/>
      <c r="R211" s="277"/>
    </row>
    <row r="212">
      <c r="C212" s="269">
        <v>45763.0</v>
      </c>
      <c r="D212" s="103" t="s">
        <v>1260</v>
      </c>
      <c r="E212" s="195"/>
      <c r="F212" s="106">
        <v>79.78</v>
      </c>
      <c r="G212" s="106">
        <v>335.0</v>
      </c>
      <c r="H212" s="195">
        <f t="shared" si="17"/>
        <v>335</v>
      </c>
      <c r="K212" s="189" t="str">
        <f t="shared" si="3"/>
        <v>12-2024</v>
      </c>
      <c r="L212" s="408">
        <f t="shared" si="10"/>
        <v>45637</v>
      </c>
      <c r="M212" s="195">
        <f>SUMIFS(VENTAS!$H$5:$H1001,VENTAS!$B$5:$B1001,L212)</f>
        <v>0</v>
      </c>
      <c r="N212" s="195">
        <f t="shared" si="4"/>
        <v>0</v>
      </c>
      <c r="O212" s="195">
        <f t="shared" si="6"/>
        <v>-41937.2785</v>
      </c>
      <c r="Q212" s="189"/>
      <c r="R212" s="277"/>
    </row>
    <row r="213">
      <c r="C213" s="269">
        <v>45763.0</v>
      </c>
      <c r="D213" s="103" t="s">
        <v>1261</v>
      </c>
      <c r="E213" s="195"/>
      <c r="F213" s="106">
        <v>79.78</v>
      </c>
      <c r="G213" s="106">
        <v>670.0</v>
      </c>
      <c r="H213" s="195">
        <f t="shared" si="17"/>
        <v>670</v>
      </c>
      <c r="K213" s="189" t="str">
        <f t="shared" si="3"/>
        <v>12-2024</v>
      </c>
      <c r="L213" s="408">
        <f t="shared" si="10"/>
        <v>45638</v>
      </c>
      <c r="M213" s="195">
        <f>SUMIFS(VENTAS!$H$5:$H1001,VENTAS!$B$5:$B1001,L213)</f>
        <v>0</v>
      </c>
      <c r="N213" s="195">
        <f t="shared" si="4"/>
        <v>98.55</v>
      </c>
      <c r="O213" s="195">
        <f t="shared" si="6"/>
        <v>-42035.8285</v>
      </c>
      <c r="Q213" s="189"/>
      <c r="R213" s="277"/>
    </row>
    <row r="214">
      <c r="C214" s="269">
        <v>45769.0</v>
      </c>
      <c r="D214" s="103" t="s">
        <v>1262</v>
      </c>
      <c r="E214" s="195"/>
      <c r="F214" s="106">
        <v>81.76</v>
      </c>
      <c r="G214" s="106">
        <v>727.36</v>
      </c>
      <c r="H214" s="195">
        <f t="shared" si="17"/>
        <v>727.36</v>
      </c>
      <c r="K214" s="189" t="str">
        <f t="shared" si="3"/>
        <v>12-2024</v>
      </c>
      <c r="L214" s="408">
        <f t="shared" si="10"/>
        <v>45639</v>
      </c>
      <c r="M214" s="195">
        <f>SUMIFS(VENTAS!$H$5:$H1001,VENTAS!$B$5:$B1001,L214)</f>
        <v>0</v>
      </c>
      <c r="N214" s="195">
        <f t="shared" si="4"/>
        <v>0</v>
      </c>
      <c r="O214" s="195">
        <f t="shared" si="6"/>
        <v>-42035.8285</v>
      </c>
      <c r="Q214" s="189"/>
      <c r="R214" s="277"/>
    </row>
    <row r="215">
      <c r="C215" s="269">
        <v>45770.0</v>
      </c>
      <c r="D215" s="103" t="s">
        <v>1263</v>
      </c>
      <c r="E215" s="195"/>
      <c r="F215" s="106">
        <v>82.38</v>
      </c>
      <c r="G215" s="103">
        <v>193.06</v>
      </c>
      <c r="H215" s="195">
        <f t="shared" si="17"/>
        <v>193.06</v>
      </c>
      <c r="K215" s="189" t="str">
        <f t="shared" si="3"/>
        <v>12-2024</v>
      </c>
      <c r="L215" s="408">
        <f t="shared" si="10"/>
        <v>45640</v>
      </c>
      <c r="M215" s="195">
        <f>SUMIFS(VENTAS!$H$5:$H1001,VENTAS!$B$5:$B1001,L215)</f>
        <v>0</v>
      </c>
      <c r="N215" s="195">
        <f t="shared" si="4"/>
        <v>567.91</v>
      </c>
      <c r="O215" s="195">
        <f t="shared" si="6"/>
        <v>-42603.7385</v>
      </c>
      <c r="Q215" s="189"/>
      <c r="R215" s="277"/>
    </row>
    <row r="216">
      <c r="C216" s="269">
        <v>45770.0</v>
      </c>
      <c r="D216" s="33" t="s">
        <v>1264</v>
      </c>
      <c r="E216" s="195"/>
      <c r="F216" s="106">
        <v>82.38</v>
      </c>
      <c r="G216" s="103">
        <v>65.54</v>
      </c>
      <c r="H216" s="195">
        <f t="shared" si="17"/>
        <v>65.54</v>
      </c>
      <c r="K216" s="189" t="str">
        <f t="shared" si="3"/>
        <v>12-2024</v>
      </c>
      <c r="L216" s="408">
        <f t="shared" si="10"/>
        <v>45641</v>
      </c>
      <c r="M216" s="195">
        <f>SUMIFS(VENTAS!$H$5:$H1001,VENTAS!$B$5:$B1001,L216)</f>
        <v>0</v>
      </c>
      <c r="N216" s="195">
        <f t="shared" si="4"/>
        <v>0</v>
      </c>
      <c r="O216" s="195">
        <f t="shared" si="6"/>
        <v>-42603.7385</v>
      </c>
      <c r="Q216" s="189"/>
      <c r="R216" s="277"/>
    </row>
    <row r="217">
      <c r="C217" s="269">
        <v>45775.0</v>
      </c>
      <c r="D217" s="103" t="s">
        <v>1265</v>
      </c>
      <c r="E217" s="195"/>
      <c r="F217" s="106">
        <v>86.11</v>
      </c>
      <c r="G217" s="106">
        <v>461.6</v>
      </c>
      <c r="H217" s="195">
        <f t="shared" si="17"/>
        <v>461.6</v>
      </c>
      <c r="K217" s="189" t="str">
        <f t="shared" si="3"/>
        <v>12-2024</v>
      </c>
      <c r="L217" s="408">
        <f t="shared" si="10"/>
        <v>45642</v>
      </c>
      <c r="M217" s="195">
        <f>SUMIFS(VENTAS!$H$5:$H1001,VENTAS!$B$5:$B1001,L217)</f>
        <v>0</v>
      </c>
      <c r="N217" s="195">
        <f t="shared" si="4"/>
        <v>381.83</v>
      </c>
      <c r="O217" s="195">
        <f t="shared" si="6"/>
        <v>-42985.5685</v>
      </c>
      <c r="Q217" s="189"/>
      <c r="R217" s="277"/>
    </row>
    <row r="218">
      <c r="C218" s="269">
        <v>45776.0</v>
      </c>
      <c r="D218" s="103" t="s">
        <v>1266</v>
      </c>
      <c r="E218" s="195"/>
      <c r="F218" s="106">
        <v>86.66</v>
      </c>
      <c r="G218" s="106">
        <v>448.58</v>
      </c>
      <c r="H218" s="195">
        <f t="shared" si="17"/>
        <v>448.58</v>
      </c>
      <c r="K218" s="189" t="str">
        <f t="shared" si="3"/>
        <v>12-2024</v>
      </c>
      <c r="L218" s="408">
        <f t="shared" si="10"/>
        <v>45643</v>
      </c>
      <c r="M218" s="195">
        <f>SUMIFS(VENTAS!$H$5:$H1001,VENTAS!$B$5:$B1001,L218)</f>
        <v>0</v>
      </c>
      <c r="N218" s="195">
        <f t="shared" si="4"/>
        <v>0</v>
      </c>
      <c r="O218" s="195">
        <f t="shared" si="6"/>
        <v>-42985.5685</v>
      </c>
      <c r="Q218" s="189"/>
      <c r="R218" s="277"/>
    </row>
    <row r="219">
      <c r="C219" s="269">
        <v>45777.0</v>
      </c>
      <c r="D219" s="103" t="s">
        <v>1267</v>
      </c>
      <c r="E219" s="195"/>
      <c r="F219" s="106">
        <v>86.84</v>
      </c>
      <c r="G219" s="106">
        <v>50.0</v>
      </c>
      <c r="H219" s="195">
        <f t="shared" si="17"/>
        <v>50</v>
      </c>
      <c r="K219" s="189" t="str">
        <f t="shared" si="3"/>
        <v>12-2024</v>
      </c>
      <c r="L219" s="408">
        <f t="shared" si="10"/>
        <v>45644</v>
      </c>
      <c r="M219" s="195">
        <f>SUMIFS(VENTAS!$H$5:$H1001,VENTAS!$B$5:$B1001,L219)</f>
        <v>0</v>
      </c>
      <c r="N219" s="195">
        <f t="shared" si="4"/>
        <v>554.2801121</v>
      </c>
      <c r="O219" s="195">
        <f t="shared" si="6"/>
        <v>-43539.84861</v>
      </c>
      <c r="Q219" s="189"/>
      <c r="R219" s="277"/>
    </row>
    <row r="220">
      <c r="C220" s="269">
        <v>45777.0</v>
      </c>
      <c r="D220" s="103" t="s">
        <v>1268</v>
      </c>
      <c r="E220" s="195"/>
      <c r="F220" s="106">
        <v>86.94</v>
      </c>
      <c r="G220" s="106">
        <v>200.0</v>
      </c>
      <c r="H220" s="195">
        <f t="shared" si="17"/>
        <v>200</v>
      </c>
      <c r="K220" s="189" t="str">
        <f t="shared" si="3"/>
        <v>12-2024</v>
      </c>
      <c r="L220" s="408">
        <f t="shared" si="10"/>
        <v>45645</v>
      </c>
      <c r="M220" s="195">
        <f>SUMIFS(VENTAS!$H$5:$H1001,VENTAS!$B$5:$B1001,L220)</f>
        <v>0</v>
      </c>
      <c r="N220" s="195">
        <f t="shared" si="4"/>
        <v>0</v>
      </c>
      <c r="O220" s="195">
        <f t="shared" si="6"/>
        <v>-43539.84861</v>
      </c>
      <c r="Q220" s="189"/>
      <c r="R220" s="277"/>
    </row>
    <row r="221">
      <c r="C221" s="269">
        <v>45777.0</v>
      </c>
      <c r="D221" s="103" t="s">
        <v>1269</v>
      </c>
      <c r="E221" s="195"/>
      <c r="F221" s="106">
        <v>86.94</v>
      </c>
      <c r="G221" s="106">
        <v>85.0</v>
      </c>
      <c r="H221" s="195">
        <f t="shared" si="17"/>
        <v>85</v>
      </c>
      <c r="K221" s="189" t="str">
        <f t="shared" si="3"/>
        <v>12-2024</v>
      </c>
      <c r="L221" s="408">
        <f t="shared" si="10"/>
        <v>45646</v>
      </c>
      <c r="M221" s="195">
        <f>SUMIFS(VENTAS!$H$5:$H1001,VENTAS!$B$5:$B1001,L221)</f>
        <v>0</v>
      </c>
      <c r="N221" s="195">
        <f t="shared" si="4"/>
        <v>0</v>
      </c>
      <c r="O221" s="195">
        <f t="shared" si="6"/>
        <v>-43539.84861</v>
      </c>
      <c r="Q221" s="189"/>
      <c r="R221" s="277"/>
    </row>
    <row r="222">
      <c r="C222" s="269">
        <v>45777.0</v>
      </c>
      <c r="D222" s="103" t="s">
        <v>1270</v>
      </c>
      <c r="E222" s="195"/>
      <c r="F222" s="106">
        <v>86.94</v>
      </c>
      <c r="G222" s="106">
        <v>1199.8</v>
      </c>
      <c r="H222" s="195">
        <f t="shared" si="17"/>
        <v>1199.8</v>
      </c>
      <c r="K222" s="189" t="str">
        <f t="shared" si="3"/>
        <v>12-2024</v>
      </c>
      <c r="L222" s="408">
        <f t="shared" si="10"/>
        <v>45647</v>
      </c>
      <c r="M222" s="195">
        <f>SUMIFS(VENTAS!$H$5:$H1001,VENTAS!$B$5:$B1001,L222)</f>
        <v>0</v>
      </c>
      <c r="N222" s="195">
        <f t="shared" si="4"/>
        <v>0</v>
      </c>
      <c r="O222" s="195">
        <f t="shared" si="6"/>
        <v>-43539.84861</v>
      </c>
      <c r="Q222" s="189"/>
      <c r="R222" s="277"/>
    </row>
    <row r="223">
      <c r="C223" s="269">
        <v>45777.0</v>
      </c>
      <c r="D223" s="103" t="s">
        <v>1271</v>
      </c>
      <c r="E223" s="195"/>
      <c r="F223" s="106">
        <v>86.94</v>
      </c>
      <c r="G223" s="106">
        <v>500.0</v>
      </c>
      <c r="H223" s="195">
        <f t="shared" si="17"/>
        <v>500</v>
      </c>
      <c r="K223" s="189" t="str">
        <f t="shared" si="3"/>
        <v>12-2024</v>
      </c>
      <c r="L223" s="408">
        <f t="shared" si="10"/>
        <v>45648</v>
      </c>
      <c r="M223" s="195">
        <f>SUMIFS(VENTAS!$H$5:$H1001,VENTAS!$B$5:$B1001,L223)</f>
        <v>0</v>
      </c>
      <c r="N223" s="195">
        <f t="shared" si="4"/>
        <v>0</v>
      </c>
      <c r="O223" s="195">
        <f t="shared" si="6"/>
        <v>-43539.84861</v>
      </c>
      <c r="Q223" s="189"/>
      <c r="R223" s="277"/>
    </row>
    <row r="224">
      <c r="C224" s="269">
        <v>45777.0</v>
      </c>
      <c r="D224" s="103" t="s">
        <v>1272</v>
      </c>
      <c r="E224" s="195"/>
      <c r="F224" s="106">
        <v>86.94</v>
      </c>
      <c r="G224" s="106">
        <v>500.0</v>
      </c>
      <c r="H224" s="195">
        <f t="shared" si="17"/>
        <v>500</v>
      </c>
      <c r="K224" s="189" t="str">
        <f t="shared" si="3"/>
        <v>12-2024</v>
      </c>
      <c r="L224" s="408">
        <f t="shared" si="10"/>
        <v>45649</v>
      </c>
      <c r="M224" s="195">
        <f>SUMIFS(VENTAS!$H$5:$H1001,VENTAS!$B$5:$B1001,L224)</f>
        <v>0</v>
      </c>
      <c r="N224" s="195">
        <f t="shared" si="4"/>
        <v>0</v>
      </c>
      <c r="O224" s="195">
        <f t="shared" si="6"/>
        <v>-43539.84861</v>
      </c>
      <c r="Q224" s="189"/>
      <c r="R224" s="277"/>
    </row>
    <row r="225">
      <c r="C225" s="269">
        <v>45777.0</v>
      </c>
      <c r="D225" s="103" t="s">
        <v>1232</v>
      </c>
      <c r="E225" s="195"/>
      <c r="F225" s="106">
        <v>86.94</v>
      </c>
      <c r="G225" s="106">
        <v>461.0</v>
      </c>
      <c r="H225" s="195">
        <f t="shared" si="17"/>
        <v>461</v>
      </c>
      <c r="K225" s="189" t="str">
        <f t="shared" si="3"/>
        <v>12-2024</v>
      </c>
      <c r="L225" s="408">
        <f t="shared" si="10"/>
        <v>45650</v>
      </c>
      <c r="M225" s="195">
        <f>SUMIFS(VENTAS!$H$5:$H1001,VENTAS!$B$5:$B1001,L225)</f>
        <v>0</v>
      </c>
      <c r="N225" s="195">
        <f t="shared" si="4"/>
        <v>511.5288</v>
      </c>
      <c r="O225" s="195">
        <f t="shared" si="6"/>
        <v>-44051.37741</v>
      </c>
      <c r="Q225" s="189"/>
      <c r="R225" s="277"/>
    </row>
    <row r="226">
      <c r="C226" s="269">
        <v>45784.0</v>
      </c>
      <c r="D226" s="103" t="s">
        <v>1273</v>
      </c>
      <c r="E226" s="195"/>
      <c r="F226" s="106">
        <v>91.21</v>
      </c>
      <c r="G226" s="106">
        <v>240.0</v>
      </c>
      <c r="H226" s="195">
        <f t="shared" si="17"/>
        <v>240</v>
      </c>
      <c r="K226" s="189" t="str">
        <f t="shared" si="3"/>
        <v>12-2024</v>
      </c>
      <c r="L226" s="408">
        <f t="shared" si="10"/>
        <v>45651</v>
      </c>
      <c r="M226" s="195">
        <f>SUMIFS(VENTAS!$H$5:$H1001,VENTAS!$B$5:$B1001,L226)</f>
        <v>0</v>
      </c>
      <c r="N226" s="195">
        <f t="shared" si="4"/>
        <v>0</v>
      </c>
      <c r="O226" s="195">
        <f t="shared" si="6"/>
        <v>-44051.37741</v>
      </c>
      <c r="Q226" s="189"/>
      <c r="R226" s="277"/>
    </row>
    <row r="227">
      <c r="C227" s="269">
        <v>45784.0</v>
      </c>
      <c r="D227" s="103" t="s">
        <v>1274</v>
      </c>
      <c r="E227" s="195"/>
      <c r="F227" s="106">
        <v>91.21</v>
      </c>
      <c r="G227" s="106">
        <v>448.5</v>
      </c>
      <c r="H227" s="195">
        <f t="shared" si="17"/>
        <v>448.5</v>
      </c>
      <c r="K227" s="189" t="str">
        <f t="shared" si="3"/>
        <v>12-2024</v>
      </c>
      <c r="L227" s="408">
        <f t="shared" si="10"/>
        <v>45652</v>
      </c>
      <c r="M227" s="195">
        <f>SUMIFS(VENTAS!$H$5:$H1001,VENTAS!$B$5:$B1001,L227)</f>
        <v>0</v>
      </c>
      <c r="N227" s="195">
        <f t="shared" si="4"/>
        <v>212.4706</v>
      </c>
      <c r="O227" s="195">
        <f t="shared" si="6"/>
        <v>-44263.84801</v>
      </c>
      <c r="Q227" s="189"/>
      <c r="R227" s="277"/>
    </row>
    <row r="228">
      <c r="C228" s="269">
        <v>45784.0</v>
      </c>
      <c r="D228" s="103" t="s">
        <v>1275</v>
      </c>
      <c r="E228" s="195"/>
      <c r="F228" s="106">
        <v>91.21</v>
      </c>
      <c r="G228" s="106">
        <v>140.0</v>
      </c>
      <c r="H228" s="195">
        <f t="shared" si="17"/>
        <v>140</v>
      </c>
      <c r="K228" s="189" t="str">
        <f t="shared" si="3"/>
        <v>12-2024</v>
      </c>
      <c r="L228" s="408">
        <f t="shared" si="10"/>
        <v>45653</v>
      </c>
      <c r="M228" s="195">
        <f>SUMIFS(VENTAS!$H$5:$H1001,VENTAS!$B$5:$B1001,L228)</f>
        <v>0</v>
      </c>
      <c r="N228" s="195">
        <f t="shared" si="4"/>
        <v>0</v>
      </c>
      <c r="O228" s="195">
        <f t="shared" si="6"/>
        <v>-44263.84801</v>
      </c>
      <c r="Q228" s="189"/>
      <c r="R228" s="277"/>
    </row>
    <row r="229">
      <c r="C229" s="269">
        <v>45791.0</v>
      </c>
      <c r="D229" s="103" t="s">
        <v>1276</v>
      </c>
      <c r="E229" s="195"/>
      <c r="F229" s="106">
        <v>93.58</v>
      </c>
      <c r="G229" s="106">
        <v>260.3</v>
      </c>
      <c r="H229" s="195">
        <f t="shared" si="17"/>
        <v>260.3</v>
      </c>
      <c r="K229" s="189" t="str">
        <f t="shared" si="3"/>
        <v>12-2024</v>
      </c>
      <c r="L229" s="408">
        <f t="shared" si="10"/>
        <v>45654</v>
      </c>
      <c r="M229" s="195">
        <f>SUMIFS(VENTAS!$H$5:$H1001,VENTAS!$B$5:$B1001,L229)</f>
        <v>0</v>
      </c>
      <c r="N229" s="195">
        <f t="shared" si="4"/>
        <v>0</v>
      </c>
      <c r="O229" s="195">
        <f t="shared" si="6"/>
        <v>-44263.84801</v>
      </c>
      <c r="Q229" s="189"/>
      <c r="R229" s="277"/>
    </row>
    <row r="230">
      <c r="C230" s="269">
        <v>45792.0</v>
      </c>
      <c r="D230" s="103" t="s">
        <v>1277</v>
      </c>
      <c r="E230" s="195"/>
      <c r="F230" s="106">
        <v>94.16</v>
      </c>
      <c r="G230" s="106">
        <v>147.4</v>
      </c>
      <c r="H230" s="195">
        <f t="shared" si="17"/>
        <v>147.4</v>
      </c>
      <c r="K230" s="189" t="str">
        <f t="shared" si="3"/>
        <v>12-2024</v>
      </c>
      <c r="L230" s="408">
        <f t="shared" si="10"/>
        <v>45655</v>
      </c>
      <c r="M230" s="195">
        <f>SUMIFS(VENTAS!$H$5:$H1001,VENTAS!$B$5:$B1001,L230)</f>
        <v>0</v>
      </c>
      <c r="N230" s="195">
        <f t="shared" si="4"/>
        <v>0</v>
      </c>
      <c r="O230" s="195">
        <f t="shared" si="6"/>
        <v>-44263.84801</v>
      </c>
      <c r="Q230" s="189"/>
      <c r="R230" s="277"/>
    </row>
    <row r="231">
      <c r="C231" s="269">
        <v>45792.0</v>
      </c>
      <c r="D231" s="103" t="s">
        <v>1278</v>
      </c>
      <c r="E231" s="195"/>
      <c r="F231" s="106">
        <v>94.16</v>
      </c>
      <c r="G231" s="106">
        <v>50.0</v>
      </c>
      <c r="H231" s="195">
        <f t="shared" si="17"/>
        <v>50</v>
      </c>
      <c r="K231" s="189" t="str">
        <f t="shared" si="3"/>
        <v>12-2024</v>
      </c>
      <c r="L231" s="408">
        <f t="shared" si="10"/>
        <v>45656</v>
      </c>
      <c r="M231" s="195">
        <f>SUMIFS(VENTAS!$H$5:$H1001,VENTAS!$B$5:$B1001,L231)</f>
        <v>0</v>
      </c>
      <c r="N231" s="195">
        <f t="shared" si="4"/>
        <v>280</v>
      </c>
      <c r="O231" s="195">
        <f t="shared" si="6"/>
        <v>-44543.84801</v>
      </c>
      <c r="Q231" s="189"/>
      <c r="R231" s="277"/>
    </row>
    <row r="232">
      <c r="C232" s="269">
        <v>45792.0</v>
      </c>
      <c r="D232" s="103" t="s">
        <v>1279</v>
      </c>
      <c r="E232" s="195"/>
      <c r="F232" s="106">
        <v>94.16</v>
      </c>
      <c r="G232" s="106">
        <v>200.0</v>
      </c>
      <c r="H232" s="195">
        <f t="shared" si="17"/>
        <v>200</v>
      </c>
      <c r="K232" s="189" t="str">
        <f t="shared" si="3"/>
        <v>12-2024</v>
      </c>
      <c r="L232" s="408">
        <f t="shared" si="10"/>
        <v>45657</v>
      </c>
      <c r="M232" s="195">
        <f>SUMIFS(VENTAS!$H$5:$H1001,VENTAS!$B$5:$B1001,L232)</f>
        <v>0</v>
      </c>
      <c r="N232" s="195">
        <f t="shared" si="4"/>
        <v>1295.74</v>
      </c>
      <c r="O232" s="195">
        <f t="shared" si="6"/>
        <v>-45839.58801</v>
      </c>
      <c r="Q232" s="189"/>
      <c r="R232" s="277"/>
    </row>
    <row r="233">
      <c r="C233" s="269">
        <v>45797.0</v>
      </c>
      <c r="D233" s="103" t="s">
        <v>1280</v>
      </c>
      <c r="E233" s="195"/>
      <c r="F233" s="106">
        <v>94.8</v>
      </c>
      <c r="G233" s="106">
        <v>400.32</v>
      </c>
      <c r="H233" s="195">
        <f t="shared" si="17"/>
        <v>400.32</v>
      </c>
      <c r="K233" s="189" t="str">
        <f t="shared" si="3"/>
        <v>1-2025</v>
      </c>
      <c r="L233" s="408">
        <f t="shared" si="10"/>
        <v>45658</v>
      </c>
      <c r="M233" s="195">
        <f>SUMIFS(VENTAS!$H$5:$H1001,VENTAS!$B$5:$B1001,L233)</f>
        <v>0</v>
      </c>
      <c r="N233" s="195">
        <f t="shared" si="4"/>
        <v>0</v>
      </c>
      <c r="O233" s="195">
        <f t="shared" si="6"/>
        <v>-45839.58801</v>
      </c>
      <c r="Q233" s="189"/>
      <c r="R233" s="277"/>
    </row>
    <row r="234">
      <c r="C234" s="269">
        <v>45797.0</v>
      </c>
      <c r="D234" s="103" t="s">
        <v>1281</v>
      </c>
      <c r="E234" s="195"/>
      <c r="F234" s="106">
        <v>94.8</v>
      </c>
      <c r="G234" s="106">
        <v>94.4</v>
      </c>
      <c r="H234" s="195">
        <f t="shared" si="17"/>
        <v>94.4</v>
      </c>
      <c r="K234" s="189" t="str">
        <f t="shared" si="3"/>
        <v>1-2025</v>
      </c>
      <c r="L234" s="408">
        <f t="shared" si="10"/>
        <v>45659</v>
      </c>
      <c r="M234" s="195">
        <f>SUMIFS(VENTAS!$H$5:$H1001,VENTAS!$B$5:$B1001,L234)</f>
        <v>0</v>
      </c>
      <c r="N234" s="195">
        <f t="shared" si="4"/>
        <v>0</v>
      </c>
      <c r="O234" s="195">
        <f t="shared" si="6"/>
        <v>-45839.58801</v>
      </c>
      <c r="Q234" s="189"/>
      <c r="R234" s="277"/>
    </row>
    <row r="235">
      <c r="C235" s="269">
        <v>45804.0</v>
      </c>
      <c r="D235" s="103" t="s">
        <v>1282</v>
      </c>
      <c r="E235" s="195"/>
      <c r="F235" s="106">
        <v>95.24</v>
      </c>
      <c r="G235" s="106">
        <v>421.08</v>
      </c>
      <c r="H235" s="195">
        <f t="shared" si="17"/>
        <v>421.08</v>
      </c>
      <c r="K235" s="189" t="str">
        <f t="shared" si="3"/>
        <v>1-2025</v>
      </c>
      <c r="L235" s="408">
        <f t="shared" si="10"/>
        <v>45660</v>
      </c>
      <c r="M235" s="195">
        <f>SUMIFS(VENTAS!$H$5:$H1001,VENTAS!$B$5:$B1001,L235)</f>
        <v>0</v>
      </c>
      <c r="N235" s="195">
        <f t="shared" si="4"/>
        <v>0</v>
      </c>
      <c r="O235" s="195">
        <f t="shared" si="6"/>
        <v>-45839.58801</v>
      </c>
      <c r="Q235" s="189"/>
      <c r="R235" s="277"/>
    </row>
    <row r="236">
      <c r="C236" s="269">
        <v>45804.0</v>
      </c>
      <c r="D236" s="103" t="s">
        <v>1283</v>
      </c>
      <c r="E236" s="195"/>
      <c r="F236" s="106">
        <v>95.24</v>
      </c>
      <c r="G236" s="106">
        <v>80.0</v>
      </c>
      <c r="H236" s="195">
        <f t="shared" si="17"/>
        <v>80</v>
      </c>
      <c r="K236" s="189" t="str">
        <f t="shared" si="3"/>
        <v>1-2025</v>
      </c>
      <c r="L236" s="408">
        <f t="shared" si="10"/>
        <v>45661</v>
      </c>
      <c r="M236" s="195">
        <f>SUMIFS(VENTAS!$H$5:$H1001,VENTAS!$B$5:$B1001,L236)</f>
        <v>0</v>
      </c>
      <c r="N236" s="195">
        <f t="shared" si="4"/>
        <v>0</v>
      </c>
      <c r="O236" s="195">
        <f t="shared" si="6"/>
        <v>-45839.58801</v>
      </c>
      <c r="Q236" s="189"/>
      <c r="R236" s="277"/>
    </row>
    <row r="237">
      <c r="C237" s="269">
        <v>45805.0</v>
      </c>
      <c r="D237" s="105" t="s">
        <v>1284</v>
      </c>
      <c r="E237" s="195"/>
      <c r="F237" s="106">
        <v>97.31</v>
      </c>
      <c r="G237" s="106">
        <v>95.24</v>
      </c>
      <c r="H237" s="195">
        <f t="shared" si="17"/>
        <v>95.24</v>
      </c>
      <c r="K237" s="189" t="str">
        <f t="shared" si="3"/>
        <v>1-2025</v>
      </c>
      <c r="L237" s="408">
        <f t="shared" si="10"/>
        <v>45662</v>
      </c>
      <c r="M237" s="195">
        <f>SUMIFS(VENTAS!$H$5:$H1001,VENTAS!$B$5:$B1001,L237)</f>
        <v>0</v>
      </c>
      <c r="N237" s="195">
        <f t="shared" si="4"/>
        <v>0</v>
      </c>
      <c r="O237" s="195">
        <f t="shared" si="6"/>
        <v>-45839.58801</v>
      </c>
      <c r="Q237" s="189"/>
      <c r="R237" s="277"/>
    </row>
    <row r="238">
      <c r="C238" s="269">
        <v>45808.0</v>
      </c>
      <c r="D238" s="103" t="s">
        <v>1285</v>
      </c>
      <c r="E238" s="195"/>
      <c r="F238" s="106">
        <v>97.31</v>
      </c>
      <c r="G238" s="106">
        <v>909.1</v>
      </c>
      <c r="H238" s="195">
        <f t="shared" si="17"/>
        <v>909.1</v>
      </c>
      <c r="K238" s="189" t="str">
        <f t="shared" si="3"/>
        <v>1-2025</v>
      </c>
      <c r="L238" s="408">
        <f t="shared" si="10"/>
        <v>45663</v>
      </c>
      <c r="M238" s="195">
        <f>SUMIFS(VENTAS!$H$5:$H1001,VENTAS!$B$5:$B1001,L238)</f>
        <v>0</v>
      </c>
      <c r="N238" s="195">
        <f t="shared" si="4"/>
        <v>0</v>
      </c>
      <c r="O238" s="195">
        <f t="shared" si="6"/>
        <v>-45839.58801</v>
      </c>
      <c r="Q238" s="189"/>
      <c r="R238" s="277"/>
    </row>
    <row r="239">
      <c r="C239" s="269">
        <v>45808.0</v>
      </c>
      <c r="D239" s="103" t="s">
        <v>1286</v>
      </c>
      <c r="E239" s="195"/>
      <c r="F239" s="106">
        <v>97.31</v>
      </c>
      <c r="G239" s="106">
        <v>600.0</v>
      </c>
      <c r="H239" s="195">
        <f t="shared" si="17"/>
        <v>600</v>
      </c>
      <c r="K239" s="189" t="str">
        <f t="shared" si="3"/>
        <v>1-2025</v>
      </c>
      <c r="L239" s="408">
        <f t="shared" si="10"/>
        <v>45664</v>
      </c>
      <c r="M239" s="195">
        <f>SUMIFS(VENTAS!$H$5:$H1001,VENTAS!$B$5:$B1001,L239)</f>
        <v>0</v>
      </c>
      <c r="N239" s="195">
        <f t="shared" si="4"/>
        <v>4049.77</v>
      </c>
      <c r="O239" s="195">
        <f t="shared" si="6"/>
        <v>-49889.35801</v>
      </c>
      <c r="Q239" s="189"/>
      <c r="R239" s="277"/>
    </row>
    <row r="240">
      <c r="C240" s="269">
        <v>45808.0</v>
      </c>
      <c r="D240" s="103" t="s">
        <v>1287</v>
      </c>
      <c r="E240" s="195"/>
      <c r="F240" s="106">
        <v>97.31</v>
      </c>
      <c r="G240" s="106">
        <v>600.0</v>
      </c>
      <c r="H240" s="195">
        <f t="shared" si="17"/>
        <v>600</v>
      </c>
      <c r="K240" s="189" t="str">
        <f t="shared" si="3"/>
        <v>1-2025</v>
      </c>
      <c r="L240" s="408">
        <f t="shared" si="10"/>
        <v>45665</v>
      </c>
      <c r="M240" s="195">
        <f>SUMIFS(VENTAS!$H$5:$H1001,VENTAS!$B$5:$B1001,L240)</f>
        <v>0</v>
      </c>
      <c r="N240" s="195">
        <f t="shared" si="4"/>
        <v>0</v>
      </c>
      <c r="O240" s="195">
        <f t="shared" si="6"/>
        <v>-49889.35801</v>
      </c>
      <c r="Q240" s="189"/>
      <c r="R240" s="277"/>
    </row>
    <row r="241">
      <c r="C241" s="269">
        <v>45808.0</v>
      </c>
      <c r="D241" s="103" t="s">
        <v>1288</v>
      </c>
      <c r="E241" s="195"/>
      <c r="F241" s="106">
        <v>97.31</v>
      </c>
      <c r="G241" s="106">
        <v>50.0</v>
      </c>
      <c r="H241" s="195">
        <f t="shared" si="17"/>
        <v>50</v>
      </c>
      <c r="K241" s="189" t="str">
        <f t="shared" si="3"/>
        <v>1-2025</v>
      </c>
      <c r="L241" s="408">
        <f t="shared" si="10"/>
        <v>45666</v>
      </c>
      <c r="M241" s="195">
        <f>SUMIFS(VENTAS!$H$5:$H1001,VENTAS!$B$5:$B1001,L241)</f>
        <v>0</v>
      </c>
      <c r="N241" s="195">
        <f t="shared" si="4"/>
        <v>0</v>
      </c>
      <c r="O241" s="195">
        <f t="shared" si="6"/>
        <v>-49889.35801</v>
      </c>
      <c r="Q241" s="189"/>
      <c r="R241" s="277"/>
    </row>
    <row r="242">
      <c r="C242" s="269">
        <v>45808.0</v>
      </c>
      <c r="D242" s="103" t="s">
        <v>1289</v>
      </c>
      <c r="E242" s="195"/>
      <c r="F242" s="106">
        <v>97.31</v>
      </c>
      <c r="G242" s="106">
        <v>491.0</v>
      </c>
      <c r="H242" s="195">
        <f t="shared" si="17"/>
        <v>491</v>
      </c>
      <c r="K242" s="189" t="str">
        <f t="shared" si="3"/>
        <v>1-2025</v>
      </c>
      <c r="L242" s="408">
        <f t="shared" si="10"/>
        <v>45667</v>
      </c>
      <c r="M242" s="195">
        <f>SUMIFS(VENTAS!$H$5:$H1001,VENTAS!$B$5:$B1001,L242)</f>
        <v>0</v>
      </c>
      <c r="N242" s="195">
        <f t="shared" si="4"/>
        <v>0</v>
      </c>
      <c r="O242" s="195">
        <f t="shared" si="6"/>
        <v>-49889.35801</v>
      </c>
      <c r="Q242" s="189"/>
      <c r="R242" s="277"/>
    </row>
    <row r="243">
      <c r="C243" s="269">
        <v>45808.0</v>
      </c>
      <c r="D243" s="103" t="s">
        <v>1290</v>
      </c>
      <c r="E243" s="195"/>
      <c r="F243" s="106">
        <v>97.31</v>
      </c>
      <c r="G243" s="106">
        <v>200.0</v>
      </c>
      <c r="H243" s="195">
        <f t="shared" si="17"/>
        <v>200</v>
      </c>
      <c r="K243" s="189" t="str">
        <f t="shared" si="3"/>
        <v>1-2025</v>
      </c>
      <c r="L243" s="408">
        <f t="shared" si="10"/>
        <v>45668</v>
      </c>
      <c r="M243" s="195">
        <f>SUMIFS(VENTAS!$H$5:$H1001,VENTAS!$B$5:$B1001,L243)</f>
        <v>0</v>
      </c>
      <c r="N243" s="195">
        <f t="shared" si="4"/>
        <v>0</v>
      </c>
      <c r="O243" s="195">
        <f t="shared" si="6"/>
        <v>-49889.35801</v>
      </c>
      <c r="Q243" s="189"/>
      <c r="R243" s="277"/>
    </row>
    <row r="244">
      <c r="C244" s="269">
        <v>45818.0</v>
      </c>
      <c r="D244" s="103" t="s">
        <v>1291</v>
      </c>
      <c r="E244" s="195"/>
      <c r="F244" s="106">
        <v>99.12</v>
      </c>
      <c r="G244" s="106">
        <v>536.38</v>
      </c>
      <c r="H244" s="195">
        <f t="shared" si="17"/>
        <v>536.38</v>
      </c>
      <c r="K244" s="189" t="str">
        <f t="shared" si="3"/>
        <v>1-2025</v>
      </c>
      <c r="L244" s="408">
        <f t="shared" si="10"/>
        <v>45669</v>
      </c>
      <c r="M244" s="195">
        <f>SUMIFS(VENTAS!$H$5:$H1001,VENTAS!$B$5:$B1001,L244)</f>
        <v>0</v>
      </c>
      <c r="N244" s="195">
        <f t="shared" si="4"/>
        <v>0</v>
      </c>
      <c r="O244" s="195">
        <f t="shared" si="6"/>
        <v>-49889.35801</v>
      </c>
      <c r="Q244" s="189"/>
      <c r="R244" s="277"/>
    </row>
    <row r="245">
      <c r="C245" s="269">
        <v>45819.0</v>
      </c>
      <c r="D245" s="103" t="s">
        <v>1292</v>
      </c>
      <c r="E245" s="195"/>
      <c r="F245" s="106">
        <v>99.7</v>
      </c>
      <c r="G245" s="106">
        <v>520.0</v>
      </c>
      <c r="H245" s="195">
        <f t="shared" si="17"/>
        <v>520</v>
      </c>
      <c r="K245" s="189" t="str">
        <f t="shared" si="3"/>
        <v>1-2025</v>
      </c>
      <c r="L245" s="408">
        <f t="shared" si="10"/>
        <v>45670</v>
      </c>
      <c r="M245" s="195">
        <f>SUMIFS(VENTAS!$H$5:$H1001,VENTAS!$B$5:$B1001,L245)</f>
        <v>0</v>
      </c>
      <c r="N245" s="195">
        <f t="shared" si="4"/>
        <v>590.27</v>
      </c>
      <c r="O245" s="195">
        <f t="shared" si="6"/>
        <v>-50479.62801</v>
      </c>
      <c r="Q245" s="189"/>
      <c r="R245" s="277"/>
    </row>
    <row r="246">
      <c r="C246" s="269">
        <v>45823.0</v>
      </c>
      <c r="D246" s="103" t="s">
        <v>1293</v>
      </c>
      <c r="E246" s="195"/>
      <c r="F246" s="106">
        <v>102.15</v>
      </c>
      <c r="G246" s="106">
        <v>50.0</v>
      </c>
      <c r="H246" s="195">
        <f t="shared" si="17"/>
        <v>50</v>
      </c>
      <c r="K246" s="189" t="str">
        <f t="shared" si="3"/>
        <v>1-2025</v>
      </c>
      <c r="L246" s="408">
        <f t="shared" si="10"/>
        <v>45671</v>
      </c>
      <c r="M246" s="195">
        <f>SUMIFS(VENTAS!$H$5:$H1001,VENTAS!$B$5:$B1001,L246)</f>
        <v>0</v>
      </c>
      <c r="N246" s="195">
        <f t="shared" si="4"/>
        <v>0</v>
      </c>
      <c r="O246" s="195">
        <f t="shared" si="6"/>
        <v>-50479.62801</v>
      </c>
      <c r="Q246" s="189"/>
      <c r="R246" s="277"/>
    </row>
    <row r="247">
      <c r="C247" s="269">
        <v>45823.0</v>
      </c>
      <c r="D247" s="103" t="s">
        <v>1294</v>
      </c>
      <c r="E247" s="195"/>
      <c r="F247" s="106">
        <v>107.62</v>
      </c>
      <c r="G247" s="106">
        <v>200.0</v>
      </c>
      <c r="H247" s="195">
        <f t="shared" si="17"/>
        <v>200</v>
      </c>
      <c r="K247" s="189" t="str">
        <f t="shared" si="3"/>
        <v>1-2025</v>
      </c>
      <c r="L247" s="408">
        <f t="shared" si="10"/>
        <v>45672</v>
      </c>
      <c r="M247" s="195">
        <f>SUMIFS(VENTAS!$H$5:$H1001,VENTAS!$B$5:$B1001,L247)</f>
        <v>0</v>
      </c>
      <c r="N247" s="195">
        <f t="shared" si="4"/>
        <v>200</v>
      </c>
      <c r="O247" s="195">
        <f t="shared" si="6"/>
        <v>-50679.62801</v>
      </c>
      <c r="Q247" s="189"/>
      <c r="R247" s="277"/>
    </row>
    <row r="248">
      <c r="C248" s="269">
        <v>45824.0</v>
      </c>
      <c r="D248" s="103" t="s">
        <v>1295</v>
      </c>
      <c r="E248" s="195"/>
      <c r="F248" s="106">
        <v>102.15</v>
      </c>
      <c r="G248" s="106">
        <v>177.7</v>
      </c>
      <c r="H248" s="195">
        <f t="shared" si="17"/>
        <v>177.7</v>
      </c>
      <c r="K248" s="189" t="str">
        <f t="shared" si="3"/>
        <v>1-2025</v>
      </c>
      <c r="L248" s="408">
        <f t="shared" si="10"/>
        <v>45673</v>
      </c>
      <c r="M248" s="195">
        <f>SUMIFS(VENTAS!$H$5:$H1001,VENTAS!$B$5:$B1001,L248)</f>
        <v>0</v>
      </c>
      <c r="N248" s="195">
        <f t="shared" si="4"/>
        <v>0</v>
      </c>
      <c r="O248" s="195">
        <f t="shared" si="6"/>
        <v>-50679.62801</v>
      </c>
      <c r="Q248" s="189"/>
      <c r="R248" s="277"/>
    </row>
    <row r="249">
      <c r="C249" s="269">
        <v>45824.0</v>
      </c>
      <c r="D249" s="103" t="s">
        <v>1296</v>
      </c>
      <c r="E249" s="195"/>
      <c r="F249" s="106">
        <v>102.15</v>
      </c>
      <c r="G249" s="106">
        <v>110.0</v>
      </c>
      <c r="H249" s="195">
        <f t="shared" si="17"/>
        <v>110</v>
      </c>
      <c r="K249" s="189" t="str">
        <f t="shared" si="3"/>
        <v>1-2025</v>
      </c>
      <c r="L249" s="408">
        <f t="shared" si="10"/>
        <v>45674</v>
      </c>
      <c r="M249" s="195">
        <f>SUMIFS(VENTAS!$H$5:$H1001,VENTAS!$B$5:$B1001,L249)</f>
        <v>0</v>
      </c>
      <c r="N249" s="195">
        <f t="shared" si="4"/>
        <v>0</v>
      </c>
      <c r="O249" s="195">
        <f t="shared" si="6"/>
        <v>-50679.62801</v>
      </c>
      <c r="Q249" s="189"/>
      <c r="R249" s="277"/>
    </row>
    <row r="250">
      <c r="C250" s="269">
        <v>45826.0</v>
      </c>
      <c r="D250" s="103" t="s">
        <v>1297</v>
      </c>
      <c r="E250" s="195"/>
      <c r="F250" s="106">
        <v>102.8</v>
      </c>
      <c r="G250" s="106">
        <v>59.2</v>
      </c>
      <c r="H250" s="195">
        <f t="shared" si="17"/>
        <v>59.2</v>
      </c>
      <c r="K250" s="189" t="str">
        <f t="shared" si="3"/>
        <v>1-2025</v>
      </c>
      <c r="L250" s="408">
        <f t="shared" si="10"/>
        <v>45675</v>
      </c>
      <c r="M250" s="195">
        <f>SUMIFS(VENTAS!$H$5:$H1001,VENTAS!$B$5:$B1001,L250)</f>
        <v>0</v>
      </c>
      <c r="N250" s="195">
        <f t="shared" si="4"/>
        <v>0</v>
      </c>
      <c r="O250" s="195">
        <f t="shared" si="6"/>
        <v>-50679.62801</v>
      </c>
      <c r="Q250" s="189"/>
      <c r="R250" s="277"/>
    </row>
    <row r="251">
      <c r="C251" s="269">
        <v>45835.0</v>
      </c>
      <c r="D251" s="103" t="s">
        <v>1298</v>
      </c>
      <c r="E251" s="195"/>
      <c r="F251" s="106">
        <v>106.86</v>
      </c>
      <c r="G251" s="106">
        <v>396.16</v>
      </c>
      <c r="H251" s="195">
        <f t="shared" si="17"/>
        <v>396.16</v>
      </c>
      <c r="K251" s="189" t="str">
        <f t="shared" si="3"/>
        <v>1-2025</v>
      </c>
      <c r="L251" s="408">
        <f t="shared" si="10"/>
        <v>45676</v>
      </c>
      <c r="M251" s="195">
        <f>SUMIFS(VENTAS!$H$5:$H1001,VENTAS!$B$5:$B1001,L251)</f>
        <v>0</v>
      </c>
      <c r="N251" s="195">
        <f t="shared" si="4"/>
        <v>0</v>
      </c>
      <c r="O251" s="195">
        <f t="shared" si="6"/>
        <v>-50679.62801</v>
      </c>
      <c r="Q251" s="189"/>
      <c r="R251" s="277"/>
    </row>
    <row r="252">
      <c r="C252" s="269">
        <v>45838.0</v>
      </c>
      <c r="D252" s="103" t="s">
        <v>1299</v>
      </c>
      <c r="E252" s="195"/>
      <c r="F252" s="106">
        <v>107.62</v>
      </c>
      <c r="G252" s="106">
        <v>50.0</v>
      </c>
      <c r="H252" s="195">
        <f t="shared" si="17"/>
        <v>50</v>
      </c>
      <c r="K252" s="189" t="str">
        <f t="shared" si="3"/>
        <v>1-2025</v>
      </c>
      <c r="L252" s="408">
        <f t="shared" si="10"/>
        <v>45677</v>
      </c>
      <c r="M252" s="195">
        <f>SUMIFS(VENTAS!$H$5:$H1001,VENTAS!$B$5:$B1001,L252)</f>
        <v>0</v>
      </c>
      <c r="N252" s="195">
        <f t="shared" si="4"/>
        <v>356.037</v>
      </c>
      <c r="O252" s="195">
        <f t="shared" si="6"/>
        <v>-51035.66501</v>
      </c>
      <c r="Q252" s="189"/>
      <c r="R252" s="277"/>
    </row>
    <row r="253">
      <c r="C253" s="269">
        <v>45838.0</v>
      </c>
      <c r="D253" s="103" t="s">
        <v>1300</v>
      </c>
      <c r="E253" s="195"/>
      <c r="F253" s="106">
        <v>107.62</v>
      </c>
      <c r="G253" s="106">
        <v>200.0</v>
      </c>
      <c r="H253" s="195">
        <f t="shared" si="17"/>
        <v>200</v>
      </c>
      <c r="K253" s="189" t="str">
        <f t="shared" si="3"/>
        <v>1-2025</v>
      </c>
      <c r="L253" s="408">
        <f t="shared" si="10"/>
        <v>45678</v>
      </c>
      <c r="M253" s="195">
        <f>SUMIFS(VENTAS!$H$5:$H1001,VENTAS!$B$5:$B1001,L253)</f>
        <v>0</v>
      </c>
      <c r="N253" s="195">
        <f t="shared" si="4"/>
        <v>0</v>
      </c>
      <c r="O253" s="195">
        <f t="shared" si="6"/>
        <v>-51035.66501</v>
      </c>
      <c r="Q253" s="189"/>
      <c r="R253" s="277"/>
    </row>
    <row r="254">
      <c r="C254" s="269">
        <v>45838.0</v>
      </c>
      <c r="D254" s="103" t="s">
        <v>1301</v>
      </c>
      <c r="E254" s="195"/>
      <c r="F254" s="106">
        <v>107.62</v>
      </c>
      <c r="G254" s="106">
        <v>752.5</v>
      </c>
      <c r="H254" s="195">
        <f t="shared" si="17"/>
        <v>752.5</v>
      </c>
      <c r="K254" s="189" t="str">
        <f t="shared" si="3"/>
        <v>1-2025</v>
      </c>
      <c r="L254" s="408">
        <f t="shared" si="10"/>
        <v>45679</v>
      </c>
      <c r="M254" s="195">
        <f>SUMIFS(VENTAS!$H$5:$H1001,VENTAS!$B$5:$B1001,L254)</f>
        <v>0</v>
      </c>
      <c r="N254" s="195">
        <f t="shared" si="4"/>
        <v>114.1898</v>
      </c>
      <c r="O254" s="195">
        <f t="shared" si="6"/>
        <v>-51149.85481</v>
      </c>
      <c r="Q254" s="189"/>
      <c r="R254" s="277"/>
    </row>
    <row r="255">
      <c r="C255" s="269">
        <v>45838.0</v>
      </c>
      <c r="D255" s="103" t="s">
        <v>1302</v>
      </c>
      <c r="E255" s="195"/>
      <c r="F255" s="106">
        <v>107.62</v>
      </c>
      <c r="G255" s="106">
        <v>36.0</v>
      </c>
      <c r="H255" s="195">
        <f t="shared" si="17"/>
        <v>36</v>
      </c>
      <c r="K255" s="189" t="str">
        <f t="shared" si="3"/>
        <v>1-2025</v>
      </c>
      <c r="L255" s="408">
        <f t="shared" si="10"/>
        <v>45680</v>
      </c>
      <c r="M255" s="195">
        <f>SUMIFS(VENTAS!$H$5:$H1001,VENTAS!$B$5:$B1001,L255)</f>
        <v>0</v>
      </c>
      <c r="N255" s="195">
        <f t="shared" si="4"/>
        <v>16.14</v>
      </c>
      <c r="O255" s="195">
        <f t="shared" si="6"/>
        <v>-51165.99481</v>
      </c>
      <c r="Q255" s="189"/>
      <c r="R255" s="277"/>
    </row>
    <row r="256">
      <c r="C256" s="269">
        <v>45841.0</v>
      </c>
      <c r="D256" s="103" t="s">
        <v>1303</v>
      </c>
      <c r="E256" s="195"/>
      <c r="F256" s="106">
        <v>109.77</v>
      </c>
      <c r="G256" s="106">
        <v>110.0</v>
      </c>
      <c r="H256" s="195">
        <f t="shared" si="17"/>
        <v>110</v>
      </c>
      <c r="K256" s="189" t="str">
        <f t="shared" si="3"/>
        <v>1-2025</v>
      </c>
      <c r="L256" s="408">
        <f t="shared" si="10"/>
        <v>45681</v>
      </c>
      <c r="M256" s="195">
        <f>SUMIFS(VENTAS!$H$5:$H1001,VENTAS!$B$5:$B1001,L256)</f>
        <v>0</v>
      </c>
      <c r="N256" s="195">
        <f t="shared" si="4"/>
        <v>0</v>
      </c>
      <c r="O256" s="195">
        <f t="shared" si="6"/>
        <v>-51165.99481</v>
      </c>
      <c r="Q256" s="189"/>
      <c r="R256" s="277"/>
    </row>
    <row r="257">
      <c r="C257" s="269">
        <v>45842.0</v>
      </c>
      <c r="D257" s="103" t="s">
        <v>1304</v>
      </c>
      <c r="E257" s="195"/>
      <c r="F257" s="106">
        <v>110.55</v>
      </c>
      <c r="G257" s="106">
        <v>12.21</v>
      </c>
      <c r="H257" s="195">
        <f t="shared" si="17"/>
        <v>12.21</v>
      </c>
      <c r="K257" s="189" t="str">
        <f t="shared" si="3"/>
        <v>1-2025</v>
      </c>
      <c r="L257" s="408">
        <f t="shared" si="10"/>
        <v>45682</v>
      </c>
      <c r="M257" s="195">
        <f>SUMIFS(VENTAS!$H$5:$H1001,VENTAS!$B$5:$B1001,L257)</f>
        <v>0</v>
      </c>
      <c r="N257" s="195">
        <f t="shared" si="4"/>
        <v>0</v>
      </c>
      <c r="O257" s="195">
        <f t="shared" si="6"/>
        <v>-51165.99481</v>
      </c>
      <c r="Q257" s="189"/>
      <c r="R257" s="277"/>
    </row>
    <row r="258">
      <c r="C258" s="269">
        <v>45845.0</v>
      </c>
      <c r="D258" s="103" t="s">
        <v>1305</v>
      </c>
      <c r="E258" s="195"/>
      <c r="F258" s="106">
        <v>111.41</v>
      </c>
      <c r="G258" s="106">
        <v>514.96</v>
      </c>
      <c r="H258" s="195">
        <f t="shared" si="17"/>
        <v>514.96</v>
      </c>
      <c r="K258" s="189" t="str">
        <f t="shared" si="3"/>
        <v>1-2025</v>
      </c>
      <c r="L258" s="408">
        <f t="shared" si="10"/>
        <v>45683</v>
      </c>
      <c r="M258" s="195">
        <f>SUMIFS(VENTAS!$H$5:$H1001,VENTAS!$B$5:$B1001,L258)</f>
        <v>0</v>
      </c>
      <c r="N258" s="195">
        <f t="shared" si="4"/>
        <v>0</v>
      </c>
      <c r="O258" s="195">
        <f t="shared" si="6"/>
        <v>-51165.99481</v>
      </c>
      <c r="Q258" s="189"/>
      <c r="R258" s="277"/>
    </row>
    <row r="259">
      <c r="C259" s="269">
        <v>45847.0</v>
      </c>
      <c r="D259" s="103" t="s">
        <v>1306</v>
      </c>
      <c r="E259" s="195"/>
      <c r="F259" s="106">
        <v>112.82</v>
      </c>
      <c r="G259" s="106">
        <v>56.0</v>
      </c>
      <c r="H259" s="195">
        <f t="shared" si="17"/>
        <v>56</v>
      </c>
      <c r="K259" s="189" t="str">
        <f t="shared" si="3"/>
        <v>1-2025</v>
      </c>
      <c r="L259" s="408">
        <f t="shared" si="10"/>
        <v>45684</v>
      </c>
      <c r="M259" s="195">
        <f>SUMIFS(VENTAS!$H$5:$H1001,VENTAS!$B$5:$B1001,L259)</f>
        <v>0</v>
      </c>
      <c r="N259" s="195">
        <f t="shared" si="4"/>
        <v>27</v>
      </c>
      <c r="O259" s="195">
        <f t="shared" si="6"/>
        <v>-51192.99481</v>
      </c>
      <c r="Q259" s="189"/>
      <c r="R259" s="277"/>
    </row>
    <row r="260">
      <c r="C260" s="269">
        <v>45847.0</v>
      </c>
      <c r="D260" s="103" t="s">
        <v>1307</v>
      </c>
      <c r="E260" s="195"/>
      <c r="F260" s="106">
        <v>112.82</v>
      </c>
      <c r="G260" s="106">
        <v>6.47</v>
      </c>
      <c r="H260" s="195">
        <f t="shared" si="17"/>
        <v>6.47</v>
      </c>
      <c r="K260" s="189" t="str">
        <f t="shared" si="3"/>
        <v>1-2025</v>
      </c>
      <c r="L260" s="408">
        <f t="shared" si="10"/>
        <v>45685</v>
      </c>
      <c r="M260" s="195">
        <f>SUMIFS(VENTAS!$H$5:$H1001,VENTAS!$B$5:$B1001,L260)</f>
        <v>0</v>
      </c>
      <c r="N260" s="195">
        <f t="shared" si="4"/>
        <v>523.4317</v>
      </c>
      <c r="O260" s="195">
        <f t="shared" si="6"/>
        <v>-51716.42651</v>
      </c>
      <c r="Q260" s="189"/>
      <c r="R260" s="277"/>
    </row>
    <row r="261">
      <c r="C261" s="269">
        <v>45849.0</v>
      </c>
      <c r="D261" s="103" t="s">
        <v>1308</v>
      </c>
      <c r="E261" s="195"/>
      <c r="F261" s="106">
        <v>115.32</v>
      </c>
      <c r="G261" s="103">
        <v>50.0</v>
      </c>
      <c r="H261" s="195">
        <f t="shared" si="17"/>
        <v>50</v>
      </c>
      <c r="K261" s="189" t="str">
        <f t="shared" si="3"/>
        <v>1-2025</v>
      </c>
      <c r="L261" s="408">
        <f t="shared" si="10"/>
        <v>45686</v>
      </c>
      <c r="M261" s="195">
        <f>SUMIFS(VENTAS!$H$5:$H1001,VENTAS!$B$5:$B1001,L261)</f>
        <v>0</v>
      </c>
      <c r="N261" s="195">
        <f t="shared" si="4"/>
        <v>0</v>
      </c>
      <c r="O261" s="195">
        <f t="shared" si="6"/>
        <v>-51716.42651</v>
      </c>
      <c r="Q261" s="189"/>
      <c r="R261" s="277"/>
    </row>
    <row r="262">
      <c r="C262" s="269">
        <v>45852.0</v>
      </c>
      <c r="D262" s="103" t="s">
        <v>1309</v>
      </c>
      <c r="E262" s="195"/>
      <c r="F262" s="106">
        <v>115.32</v>
      </c>
      <c r="G262" s="424">
        <v>92.8</v>
      </c>
      <c r="H262" s="195">
        <f t="shared" si="17"/>
        <v>92.8</v>
      </c>
      <c r="K262" s="189" t="str">
        <f t="shared" si="3"/>
        <v>1-2025</v>
      </c>
      <c r="L262" s="408">
        <f t="shared" si="10"/>
        <v>45687</v>
      </c>
      <c r="M262" s="195">
        <f>SUMIFS(VENTAS!$H$5:$H1001,VENTAS!$B$5:$B1001,L262)</f>
        <v>0</v>
      </c>
      <c r="N262" s="195">
        <f t="shared" si="4"/>
        <v>0</v>
      </c>
      <c r="O262" s="195">
        <f t="shared" si="6"/>
        <v>-51716.42651</v>
      </c>
      <c r="Q262" s="189"/>
      <c r="R262" s="277"/>
    </row>
    <row r="263">
      <c r="C263" s="269">
        <v>45852.0</v>
      </c>
      <c r="D263" s="103" t="s">
        <v>1310</v>
      </c>
      <c r="E263" s="195"/>
      <c r="F263" s="106">
        <v>115.32</v>
      </c>
      <c r="G263" s="106">
        <v>104.51</v>
      </c>
      <c r="H263" s="195">
        <f t="shared" si="17"/>
        <v>104.51</v>
      </c>
      <c r="K263" s="189" t="str">
        <f t="shared" si="3"/>
        <v>1-2025</v>
      </c>
      <c r="L263" s="408">
        <f t="shared" si="10"/>
        <v>45688</v>
      </c>
      <c r="M263" s="195">
        <f>SUMIFS(VENTAS!$H$5:$H1001,VENTAS!$B$5:$B1001,L263)</f>
        <v>0</v>
      </c>
      <c r="N263" s="195">
        <f t="shared" si="4"/>
        <v>5725</v>
      </c>
      <c r="O263" s="195">
        <f t="shared" si="6"/>
        <v>-57441.42651</v>
      </c>
      <c r="Q263" s="189"/>
      <c r="R263" s="277"/>
    </row>
    <row r="264">
      <c r="C264" s="269">
        <v>45852.0</v>
      </c>
      <c r="D264" s="103" t="s">
        <v>1311</v>
      </c>
      <c r="E264" s="195"/>
      <c r="F264" s="106">
        <v>115.32</v>
      </c>
      <c r="G264" s="106">
        <v>87.37</v>
      </c>
      <c r="H264" s="195">
        <f t="shared" si="17"/>
        <v>87.37</v>
      </c>
      <c r="K264" s="189" t="str">
        <f t="shared" si="3"/>
        <v>2-2025</v>
      </c>
      <c r="L264" s="408">
        <f t="shared" si="10"/>
        <v>45689</v>
      </c>
      <c r="M264" s="195">
        <f>SUMIFS(VENTAS!$H$5:$H1001,VENTAS!$B$5:$B1001,L264)</f>
        <v>0</v>
      </c>
      <c r="N264" s="195">
        <f t="shared" si="4"/>
        <v>0</v>
      </c>
      <c r="O264" s="195">
        <f t="shared" si="6"/>
        <v>-57441.42651</v>
      </c>
      <c r="Q264" s="189"/>
      <c r="R264" s="277"/>
    </row>
    <row r="265">
      <c r="C265" s="269">
        <v>45852.0</v>
      </c>
      <c r="D265" s="103" t="s">
        <v>1312</v>
      </c>
      <c r="E265" s="195"/>
      <c r="F265" s="106">
        <v>115.32</v>
      </c>
      <c r="G265" s="424">
        <v>451.0</v>
      </c>
      <c r="H265" s="195">
        <f t="shared" si="17"/>
        <v>451</v>
      </c>
      <c r="K265" s="189" t="str">
        <f t="shared" si="3"/>
        <v>2-2025</v>
      </c>
      <c r="L265" s="408">
        <f t="shared" si="10"/>
        <v>45690</v>
      </c>
      <c r="M265" s="195">
        <f>SUMIFS(VENTAS!$H$5:$H1001,VENTAS!$B$5:$B1001,L265)</f>
        <v>0</v>
      </c>
      <c r="N265" s="195">
        <f t="shared" si="4"/>
        <v>0</v>
      </c>
      <c r="O265" s="195">
        <f t="shared" si="6"/>
        <v>-57441.42651</v>
      </c>
      <c r="Q265" s="189"/>
      <c r="R265" s="277"/>
    </row>
    <row r="266">
      <c r="C266" s="269">
        <v>45852.0</v>
      </c>
      <c r="D266" s="103" t="s">
        <v>1313</v>
      </c>
      <c r="E266" s="195"/>
      <c r="F266" s="106">
        <v>115.32</v>
      </c>
      <c r="G266" s="106">
        <v>50.0</v>
      </c>
      <c r="H266" s="195">
        <f t="shared" si="17"/>
        <v>50</v>
      </c>
      <c r="K266" s="189" t="str">
        <f t="shared" si="3"/>
        <v>2-2025</v>
      </c>
      <c r="L266" s="408">
        <f t="shared" si="10"/>
        <v>45691</v>
      </c>
      <c r="M266" s="195">
        <f>SUMIFS(VENTAS!$H$5:$H1001,VENTAS!$B$5:$B1001,L266)</f>
        <v>0</v>
      </c>
      <c r="N266" s="195">
        <f t="shared" si="4"/>
        <v>0</v>
      </c>
      <c r="O266" s="195">
        <f t="shared" si="6"/>
        <v>-57441.42651</v>
      </c>
      <c r="Q266" s="189"/>
      <c r="R266" s="277"/>
    </row>
    <row r="267">
      <c r="C267" s="269">
        <v>45853.0</v>
      </c>
      <c r="D267" s="103" t="s">
        <v>1314</v>
      </c>
      <c r="E267" s="195"/>
      <c r="F267" s="106">
        <v>115.84</v>
      </c>
      <c r="G267" s="103">
        <v>50.0</v>
      </c>
      <c r="H267" s="195">
        <f t="shared" si="17"/>
        <v>50</v>
      </c>
      <c r="K267" s="189" t="str">
        <f t="shared" si="3"/>
        <v>2-2025</v>
      </c>
      <c r="L267" s="408">
        <f t="shared" si="10"/>
        <v>45692</v>
      </c>
      <c r="M267" s="195">
        <f>SUMIFS(VENTAS!$H$5:$H1001,VENTAS!$B$5:$B1001,L267)</f>
        <v>0</v>
      </c>
      <c r="N267" s="195">
        <f t="shared" si="4"/>
        <v>0</v>
      </c>
      <c r="O267" s="195">
        <f t="shared" si="6"/>
        <v>-57441.42651</v>
      </c>
      <c r="Q267" s="189"/>
      <c r="R267" s="277"/>
    </row>
    <row r="268">
      <c r="C268" s="219">
        <v>45853.0</v>
      </c>
      <c r="D268" s="103" t="s">
        <v>1315</v>
      </c>
      <c r="E268" s="195"/>
      <c r="F268" s="106">
        <v>115.84</v>
      </c>
      <c r="G268" s="106">
        <v>200.0</v>
      </c>
      <c r="H268" s="195">
        <f t="shared" si="17"/>
        <v>200</v>
      </c>
      <c r="K268" s="189" t="str">
        <f t="shared" si="3"/>
        <v>2-2025</v>
      </c>
      <c r="L268" s="408">
        <f t="shared" si="10"/>
        <v>45693</v>
      </c>
      <c r="M268" s="195">
        <f>SUMIFS(VENTAS!$H$5:$H1001,VENTAS!$B$5:$B1001,L268)</f>
        <v>0</v>
      </c>
      <c r="N268" s="195">
        <f t="shared" si="4"/>
        <v>0</v>
      </c>
      <c r="O268" s="195">
        <f t="shared" si="6"/>
        <v>-57441.42651</v>
      </c>
      <c r="Q268" s="189"/>
      <c r="R268" s="277"/>
    </row>
    <row r="269">
      <c r="C269" s="269">
        <v>45859.0</v>
      </c>
      <c r="D269" s="103" t="s">
        <v>1316</v>
      </c>
      <c r="E269" s="195"/>
      <c r="F269" s="106">
        <v>119.14</v>
      </c>
      <c r="G269" s="106">
        <v>255.23</v>
      </c>
      <c r="H269" s="195">
        <f t="shared" si="17"/>
        <v>255.23</v>
      </c>
      <c r="K269" s="189" t="str">
        <f t="shared" si="3"/>
        <v>2-2025</v>
      </c>
      <c r="L269" s="408">
        <f t="shared" si="10"/>
        <v>45694</v>
      </c>
      <c r="M269" s="195">
        <f>SUMIFS(VENTAS!$H$5:$H1001,VENTAS!$B$5:$B1001,L269)</f>
        <v>0</v>
      </c>
      <c r="N269" s="195">
        <f t="shared" si="4"/>
        <v>570.7063572</v>
      </c>
      <c r="O269" s="195">
        <f t="shared" si="6"/>
        <v>-58012.13287</v>
      </c>
      <c r="Q269" s="189"/>
      <c r="R269" s="277"/>
    </row>
    <row r="270">
      <c r="C270" s="425">
        <v>45862.0</v>
      </c>
      <c r="D270" s="103" t="s">
        <v>1317</v>
      </c>
      <c r="E270" s="195"/>
      <c r="F270" s="106">
        <v>120.42</v>
      </c>
      <c r="G270" s="33">
        <v>467.13</v>
      </c>
      <c r="H270" s="195">
        <f t="shared" si="17"/>
        <v>467.13</v>
      </c>
      <c r="K270" s="189" t="str">
        <f t="shared" si="3"/>
        <v>2-2025</v>
      </c>
      <c r="L270" s="408">
        <f t="shared" si="10"/>
        <v>45695</v>
      </c>
      <c r="M270" s="195">
        <f>SUMIFS(VENTAS!$H$5:$H1001,VENTAS!$B$5:$B1001,L270)</f>
        <v>0</v>
      </c>
      <c r="N270" s="195">
        <f t="shared" si="4"/>
        <v>0</v>
      </c>
      <c r="O270" s="195">
        <f t="shared" si="6"/>
        <v>-58012.13287</v>
      </c>
      <c r="Q270" s="189"/>
      <c r="R270" s="277"/>
    </row>
    <row r="271">
      <c r="C271" s="425">
        <v>45862.0</v>
      </c>
      <c r="D271" s="103" t="s">
        <v>1318</v>
      </c>
      <c r="E271" s="195"/>
      <c r="F271" s="106">
        <v>120.42</v>
      </c>
      <c r="G271" s="33">
        <v>66.6</v>
      </c>
      <c r="H271" s="195">
        <f t="shared" si="17"/>
        <v>66.6</v>
      </c>
      <c r="K271" s="189" t="str">
        <f t="shared" si="3"/>
        <v>2-2025</v>
      </c>
      <c r="L271" s="408">
        <f t="shared" si="10"/>
        <v>45696</v>
      </c>
      <c r="M271" s="195">
        <f>SUMIFS(VENTAS!$H$5:$H1001,VENTAS!$B$5:$B1001,L271)</f>
        <v>0</v>
      </c>
      <c r="N271" s="195">
        <f t="shared" si="4"/>
        <v>0</v>
      </c>
      <c r="O271" s="195">
        <f t="shared" si="6"/>
        <v>-58012.13287</v>
      </c>
      <c r="Q271" s="189"/>
      <c r="R271" s="277"/>
    </row>
    <row r="272">
      <c r="C272" s="425">
        <v>45862.0</v>
      </c>
      <c r="D272" s="103" t="s">
        <v>1319</v>
      </c>
      <c r="E272" s="195"/>
      <c r="F272" s="106">
        <v>120.42</v>
      </c>
      <c r="G272" s="100">
        <v>110.0</v>
      </c>
      <c r="H272" s="195">
        <f t="shared" si="17"/>
        <v>110</v>
      </c>
      <c r="K272" s="189" t="str">
        <f t="shared" si="3"/>
        <v>2-2025</v>
      </c>
      <c r="L272" s="408">
        <f t="shared" si="10"/>
        <v>45697</v>
      </c>
      <c r="M272" s="195">
        <f>SUMIFS(VENTAS!$H$5:$H1001,VENTAS!$B$5:$B1001,L272)</f>
        <v>0</v>
      </c>
      <c r="N272" s="195">
        <f t="shared" si="4"/>
        <v>0</v>
      </c>
      <c r="O272" s="195">
        <f t="shared" si="6"/>
        <v>-58012.13287</v>
      </c>
      <c r="Q272" s="189"/>
      <c r="R272" s="277"/>
    </row>
    <row r="273">
      <c r="C273" s="425">
        <v>45866.0</v>
      </c>
      <c r="D273" s="103" t="s">
        <v>1320</v>
      </c>
      <c r="E273" s="195"/>
      <c r="F273" s="106">
        <v>122.17</v>
      </c>
      <c r="G273" s="106">
        <v>220.34</v>
      </c>
      <c r="H273" s="195">
        <f t="shared" si="17"/>
        <v>220.34</v>
      </c>
      <c r="K273" s="189" t="str">
        <f t="shared" si="3"/>
        <v>2-2025</v>
      </c>
      <c r="L273" s="408">
        <f t="shared" si="10"/>
        <v>45698</v>
      </c>
      <c r="M273" s="195">
        <f>SUMIFS(VENTAS!$H$5:$H1001,VENTAS!$B$5:$B1001,L273)</f>
        <v>0</v>
      </c>
      <c r="N273" s="195">
        <f t="shared" si="4"/>
        <v>0</v>
      </c>
      <c r="O273" s="195">
        <f t="shared" si="6"/>
        <v>-58012.13287</v>
      </c>
      <c r="Q273" s="189"/>
      <c r="R273" s="277"/>
    </row>
    <row r="274">
      <c r="C274" s="425">
        <v>45868.0</v>
      </c>
      <c r="D274" s="103" t="s">
        <v>1321</v>
      </c>
      <c r="E274" s="195"/>
      <c r="F274" s="106">
        <v>123.87</v>
      </c>
      <c r="G274" s="106">
        <v>50.0</v>
      </c>
      <c r="H274" s="195">
        <f t="shared" si="17"/>
        <v>50</v>
      </c>
      <c r="K274" s="189" t="str">
        <f t="shared" si="3"/>
        <v>2-2025</v>
      </c>
      <c r="L274" s="408">
        <f t="shared" si="10"/>
        <v>45699</v>
      </c>
      <c r="M274" s="195">
        <f>SUMIFS(VENTAS!$H$5:$H1001,VENTAS!$B$5:$B1001,L274)</f>
        <v>0</v>
      </c>
      <c r="N274" s="195">
        <f t="shared" si="4"/>
        <v>0</v>
      </c>
      <c r="O274" s="195">
        <f t="shared" si="6"/>
        <v>-58012.13287</v>
      </c>
      <c r="Q274" s="189"/>
      <c r="R274" s="277"/>
    </row>
    <row r="275">
      <c r="C275" s="426">
        <v>45869.0</v>
      </c>
      <c r="D275" s="103" t="s">
        <v>1322</v>
      </c>
      <c r="E275" s="195"/>
      <c r="F275" s="106">
        <v>124.51</v>
      </c>
      <c r="G275" s="35">
        <v>336.0</v>
      </c>
      <c r="H275" s="195">
        <f t="shared" si="17"/>
        <v>336</v>
      </c>
      <c r="K275" s="189" t="str">
        <f t="shared" si="3"/>
        <v>2-2025</v>
      </c>
      <c r="L275" s="408">
        <f t="shared" si="10"/>
        <v>45700</v>
      </c>
      <c r="M275" s="195">
        <f>SUMIFS(VENTAS!$H$5:$H1001,VENTAS!$B$5:$B1001,L275)</f>
        <v>0</v>
      </c>
      <c r="N275" s="195">
        <f t="shared" si="4"/>
        <v>0</v>
      </c>
      <c r="O275" s="195">
        <f t="shared" si="6"/>
        <v>-58012.13287</v>
      </c>
      <c r="Q275" s="189"/>
      <c r="R275" s="277"/>
    </row>
    <row r="276">
      <c r="C276" s="426">
        <v>45869.0</v>
      </c>
      <c r="D276" s="103" t="s">
        <v>1323</v>
      </c>
      <c r="E276" s="195"/>
      <c r="F276" s="106">
        <v>124.51</v>
      </c>
      <c r="G276" s="100">
        <v>30.0</v>
      </c>
      <c r="H276" s="195">
        <f t="shared" si="17"/>
        <v>30</v>
      </c>
      <c r="K276" s="189" t="str">
        <f t="shared" si="3"/>
        <v>2-2025</v>
      </c>
      <c r="L276" s="408">
        <f t="shared" si="10"/>
        <v>45701</v>
      </c>
      <c r="M276" s="195">
        <f>SUMIFS(VENTAS!$H$5:$H1001,VENTAS!$B$5:$B1001,L276)</f>
        <v>0</v>
      </c>
      <c r="N276" s="195">
        <f t="shared" si="4"/>
        <v>0</v>
      </c>
      <c r="O276" s="195">
        <f t="shared" si="6"/>
        <v>-58012.13287</v>
      </c>
      <c r="Q276" s="189"/>
      <c r="R276" s="277"/>
    </row>
    <row r="277">
      <c r="C277" s="426">
        <v>45869.0</v>
      </c>
      <c r="D277" s="103" t="s">
        <v>1324</v>
      </c>
      <c r="E277" s="195"/>
      <c r="F277" s="106">
        <v>124.51</v>
      </c>
      <c r="G277" s="100">
        <v>628.6</v>
      </c>
      <c r="H277" s="195">
        <f t="shared" si="17"/>
        <v>628.6</v>
      </c>
      <c r="K277" s="189" t="str">
        <f t="shared" si="3"/>
        <v>2-2025</v>
      </c>
      <c r="L277" s="408">
        <f t="shared" si="10"/>
        <v>45702</v>
      </c>
      <c r="M277" s="195">
        <f>SUMIFS(VENTAS!$H$5:$H1001,VENTAS!$B$5:$B1001,L277)</f>
        <v>0</v>
      </c>
      <c r="N277" s="195">
        <f t="shared" si="4"/>
        <v>0</v>
      </c>
      <c r="O277" s="195">
        <f t="shared" si="6"/>
        <v>-58012.13287</v>
      </c>
      <c r="Q277" s="189"/>
      <c r="R277" s="277"/>
    </row>
    <row r="278">
      <c r="C278" s="426">
        <v>45869.0</v>
      </c>
      <c r="D278" s="103" t="s">
        <v>1325</v>
      </c>
      <c r="E278" s="195"/>
      <c r="F278" s="106">
        <v>124.51</v>
      </c>
      <c r="G278" s="100">
        <v>200.0</v>
      </c>
      <c r="H278" s="195">
        <f t="shared" si="17"/>
        <v>200</v>
      </c>
      <c r="K278" s="189" t="str">
        <f t="shared" si="3"/>
        <v>2-2025</v>
      </c>
      <c r="L278" s="408">
        <f t="shared" si="10"/>
        <v>45703</v>
      </c>
      <c r="M278" s="195">
        <f>SUMIFS(VENTAS!$H$5:$H1001,VENTAS!$B$5:$B1001,L278)</f>
        <v>0</v>
      </c>
      <c r="N278" s="195">
        <f t="shared" si="4"/>
        <v>250</v>
      </c>
      <c r="O278" s="195">
        <f t="shared" si="6"/>
        <v>-58262.13287</v>
      </c>
      <c r="Q278" s="189"/>
      <c r="R278" s="277"/>
    </row>
    <row r="279">
      <c r="C279" s="269">
        <v>45869.0</v>
      </c>
      <c r="D279" s="103" t="s">
        <v>1326</v>
      </c>
      <c r="E279" s="195"/>
      <c r="F279" s="106">
        <v>124.51</v>
      </c>
      <c r="G279" s="106">
        <v>500.0</v>
      </c>
      <c r="H279" s="195">
        <f t="shared" si="17"/>
        <v>500</v>
      </c>
      <c r="K279" s="189" t="str">
        <f t="shared" si="3"/>
        <v>2-2025</v>
      </c>
      <c r="L279" s="408">
        <f t="shared" si="10"/>
        <v>45704</v>
      </c>
      <c r="M279" s="195">
        <f>SUMIFS(VENTAS!$H$5:$H1001,VENTAS!$B$5:$B1001,L279)</f>
        <v>0</v>
      </c>
      <c r="N279" s="195">
        <f t="shared" si="4"/>
        <v>0</v>
      </c>
      <c r="O279" s="195">
        <f t="shared" si="6"/>
        <v>-58262.13287</v>
      </c>
      <c r="Q279" s="189"/>
      <c r="R279" s="277"/>
    </row>
    <row r="280">
      <c r="C280" s="269">
        <v>45869.0</v>
      </c>
      <c r="D280" s="103" t="s">
        <v>1327</v>
      </c>
      <c r="E280" s="195"/>
      <c r="F280" s="106">
        <v>124.51</v>
      </c>
      <c r="G280" s="106">
        <v>500.0</v>
      </c>
      <c r="H280" s="195">
        <f t="shared" si="17"/>
        <v>500</v>
      </c>
      <c r="K280" s="189" t="str">
        <f t="shared" si="3"/>
        <v>2-2025</v>
      </c>
      <c r="L280" s="408">
        <f t="shared" si="10"/>
        <v>45705</v>
      </c>
      <c r="M280" s="195">
        <f>SUMIFS(VENTAS!$H$5:$H1001,VENTAS!$B$5:$B1001,L280)</f>
        <v>0</v>
      </c>
      <c r="N280" s="195">
        <f t="shared" si="4"/>
        <v>298.0022555</v>
      </c>
      <c r="O280" s="195">
        <f t="shared" si="6"/>
        <v>-58560.13513</v>
      </c>
      <c r="Q280" s="189"/>
      <c r="R280" s="277"/>
    </row>
    <row r="281">
      <c r="C281" s="269">
        <v>45869.0</v>
      </c>
      <c r="D281" s="103" t="s">
        <v>1328</v>
      </c>
      <c r="E281" s="195"/>
      <c r="F281" s="106">
        <v>124.51</v>
      </c>
      <c r="G281" s="106">
        <v>375.0</v>
      </c>
      <c r="H281" s="195">
        <f t="shared" si="17"/>
        <v>375</v>
      </c>
      <c r="K281" s="189" t="str">
        <f t="shared" si="3"/>
        <v>2-2025</v>
      </c>
      <c r="L281" s="408">
        <f t="shared" si="10"/>
        <v>45706</v>
      </c>
      <c r="M281" s="195">
        <f>SUMIFS(VENTAS!$H$5:$H1001,VENTAS!$B$5:$B1001,L281)</f>
        <v>0</v>
      </c>
      <c r="N281" s="195">
        <f t="shared" si="4"/>
        <v>219.1381044</v>
      </c>
      <c r="O281" s="195">
        <f t="shared" si="6"/>
        <v>-58779.27323</v>
      </c>
      <c r="Q281" s="189"/>
      <c r="R281" s="277"/>
    </row>
    <row r="282">
      <c r="C282" s="269">
        <v>45873.0</v>
      </c>
      <c r="D282" s="103" t="s">
        <v>1329</v>
      </c>
      <c r="E282" s="195"/>
      <c r="F282" s="106">
        <v>126.28</v>
      </c>
      <c r="G282" s="106">
        <v>338.17</v>
      </c>
      <c r="H282" s="195">
        <f>IFERROR((E282/C281)+G282,"")</f>
        <v>338.17</v>
      </c>
      <c r="K282" s="189" t="str">
        <f t="shared" si="3"/>
        <v>2-2025</v>
      </c>
      <c r="L282" s="408">
        <f t="shared" si="10"/>
        <v>45707</v>
      </c>
      <c r="M282" s="195">
        <f>SUMIFS(VENTAS!$H$5:$H1001,VENTAS!$B$5:$B1001,L282)</f>
        <v>0</v>
      </c>
      <c r="N282" s="195">
        <f t="shared" si="4"/>
        <v>64.98</v>
      </c>
      <c r="O282" s="195">
        <f t="shared" si="6"/>
        <v>-58844.25323</v>
      </c>
      <c r="Q282" s="189"/>
      <c r="R282" s="277"/>
    </row>
    <row r="283">
      <c r="C283" s="269">
        <v>45874.0</v>
      </c>
      <c r="D283" s="103" t="s">
        <v>1330</v>
      </c>
      <c r="E283" s="195"/>
      <c r="F283" s="106">
        <v>128.24</v>
      </c>
      <c r="G283" s="106">
        <v>57.0</v>
      </c>
      <c r="H283" s="195">
        <f t="shared" ref="H283:H341" si="18">IFERROR((E283/F283)+G283,"")</f>
        <v>57</v>
      </c>
      <c r="K283" s="189" t="str">
        <f t="shared" si="3"/>
        <v>2-2025</v>
      </c>
      <c r="L283" s="408">
        <f t="shared" si="10"/>
        <v>45708</v>
      </c>
      <c r="M283" s="195">
        <f>SUMIFS(VENTAS!$H$5:$H1001,VENTAS!$B$5:$B1001,L283)</f>
        <v>0</v>
      </c>
      <c r="N283" s="195">
        <f t="shared" si="4"/>
        <v>0</v>
      </c>
      <c r="O283" s="195">
        <f t="shared" si="6"/>
        <v>-58844.25323</v>
      </c>
      <c r="Q283" s="189"/>
      <c r="R283" s="277"/>
    </row>
    <row r="284">
      <c r="C284" s="425">
        <v>45878.0</v>
      </c>
      <c r="D284" s="103" t="s">
        <v>1331</v>
      </c>
      <c r="E284" s="195"/>
      <c r="F284" s="106">
        <v>130.06</v>
      </c>
      <c r="G284" s="106">
        <v>758.42</v>
      </c>
      <c r="H284" s="195">
        <f t="shared" si="18"/>
        <v>758.42</v>
      </c>
      <c r="K284" s="189" t="str">
        <f t="shared" si="3"/>
        <v>2-2025</v>
      </c>
      <c r="L284" s="408">
        <f t="shared" si="10"/>
        <v>45709</v>
      </c>
      <c r="M284" s="195">
        <f>SUMIFS(VENTAS!$H$5:$H1001,VENTAS!$B$5:$B1001,L284)</f>
        <v>0</v>
      </c>
      <c r="N284" s="195">
        <f t="shared" si="4"/>
        <v>0</v>
      </c>
      <c r="O284" s="195">
        <f t="shared" si="6"/>
        <v>-58844.25323</v>
      </c>
      <c r="Q284" s="189"/>
      <c r="R284" s="277"/>
    </row>
    <row r="285">
      <c r="C285" s="425">
        <v>45880.0</v>
      </c>
      <c r="D285" s="103" t="s">
        <v>1332</v>
      </c>
      <c r="E285" s="195"/>
      <c r="F285" s="103">
        <v>131.12</v>
      </c>
      <c r="G285" s="424">
        <v>104.34</v>
      </c>
      <c r="H285" s="195">
        <f t="shared" si="18"/>
        <v>104.34</v>
      </c>
      <c r="K285" s="189" t="str">
        <f t="shared" si="3"/>
        <v>2-2025</v>
      </c>
      <c r="L285" s="408">
        <f t="shared" si="10"/>
        <v>45710</v>
      </c>
      <c r="M285" s="195">
        <f>SUMIFS(VENTAS!$H$5:$H1001,VENTAS!$B$5:$B1001,L285)</f>
        <v>0</v>
      </c>
      <c r="N285" s="195">
        <f t="shared" si="4"/>
        <v>0</v>
      </c>
      <c r="O285" s="195">
        <f t="shared" si="6"/>
        <v>-58844.25323</v>
      </c>
      <c r="Q285" s="189"/>
      <c r="R285" s="277"/>
    </row>
    <row r="286">
      <c r="C286" s="425">
        <v>45880.0</v>
      </c>
      <c r="D286" s="103" t="s">
        <v>1333</v>
      </c>
      <c r="E286" s="195"/>
      <c r="F286" s="106">
        <v>131.12</v>
      </c>
      <c r="G286" s="106">
        <v>114.0</v>
      </c>
      <c r="H286" s="195">
        <f t="shared" si="18"/>
        <v>114</v>
      </c>
      <c r="K286" s="189" t="str">
        <f t="shared" si="3"/>
        <v>2-2025</v>
      </c>
      <c r="L286" s="408">
        <f t="shared" si="10"/>
        <v>45711</v>
      </c>
      <c r="M286" s="195">
        <f>SUMIFS(VENTAS!$H$5:$H1001,VENTAS!$B$5:$B1001,L286)</f>
        <v>0</v>
      </c>
      <c r="N286" s="195">
        <f t="shared" si="4"/>
        <v>0</v>
      </c>
      <c r="O286" s="195">
        <f t="shared" si="6"/>
        <v>-58844.25323</v>
      </c>
      <c r="Q286" s="189"/>
      <c r="R286" s="277"/>
    </row>
    <row r="287">
      <c r="C287" s="425">
        <v>45880.0</v>
      </c>
      <c r="D287" s="103" t="s">
        <v>1334</v>
      </c>
      <c r="E287" s="195"/>
      <c r="F287" s="106">
        <v>131.12</v>
      </c>
      <c r="G287" s="106">
        <v>92.8</v>
      </c>
      <c r="H287" s="195">
        <f t="shared" si="18"/>
        <v>92.8</v>
      </c>
      <c r="K287" s="189" t="str">
        <f t="shared" si="3"/>
        <v>2-2025</v>
      </c>
      <c r="L287" s="408">
        <f t="shared" si="10"/>
        <v>45712</v>
      </c>
      <c r="M287" s="195">
        <f>SUMIFS(VENTAS!$H$5:$H1001,VENTAS!$B$5:$B1001,L287)</f>
        <v>0</v>
      </c>
      <c r="N287" s="195">
        <f t="shared" si="4"/>
        <v>0</v>
      </c>
      <c r="O287" s="195">
        <f t="shared" si="6"/>
        <v>-58844.25323</v>
      </c>
      <c r="Q287" s="189"/>
      <c r="R287" s="277"/>
    </row>
    <row r="288">
      <c r="C288" s="425">
        <v>45882.0</v>
      </c>
      <c r="D288" s="103" t="s">
        <v>1335</v>
      </c>
      <c r="E288" s="195"/>
      <c r="F288" s="106">
        <v>133.51</v>
      </c>
      <c r="G288" s="106">
        <v>48.0</v>
      </c>
      <c r="H288" s="195">
        <f t="shared" si="18"/>
        <v>48</v>
      </c>
      <c r="K288" s="189" t="str">
        <f t="shared" si="3"/>
        <v>2-2025</v>
      </c>
      <c r="L288" s="408">
        <f t="shared" si="10"/>
        <v>45713</v>
      </c>
      <c r="M288" s="195">
        <f>SUMIFS(VENTAS!$H$5:$H1001,VENTAS!$B$5:$B1001,L288)</f>
        <v>0</v>
      </c>
      <c r="N288" s="195">
        <f t="shared" si="4"/>
        <v>0</v>
      </c>
      <c r="O288" s="195">
        <f t="shared" si="6"/>
        <v>-58844.25323</v>
      </c>
      <c r="Q288" s="189"/>
      <c r="R288" s="277"/>
    </row>
    <row r="289">
      <c r="C289" s="269">
        <v>45884.0</v>
      </c>
      <c r="D289" s="103" t="s">
        <v>1336</v>
      </c>
      <c r="E289" s="195"/>
      <c r="F289" s="106">
        <v>135.63</v>
      </c>
      <c r="G289" s="106">
        <v>50.0</v>
      </c>
      <c r="H289" s="195">
        <f t="shared" si="18"/>
        <v>50</v>
      </c>
      <c r="K289" s="189" t="str">
        <f t="shared" si="3"/>
        <v>2-2025</v>
      </c>
      <c r="L289" s="408">
        <f t="shared" si="10"/>
        <v>45714</v>
      </c>
      <c r="M289" s="195">
        <f>SUMIFS(VENTAS!$H$5:$H1001,VENTAS!$B$5:$B1001,L289)</f>
        <v>0</v>
      </c>
      <c r="N289" s="195">
        <f t="shared" si="4"/>
        <v>775.7610465</v>
      </c>
      <c r="O289" s="195">
        <f t="shared" si="6"/>
        <v>-59620.01428</v>
      </c>
      <c r="Q289" s="189"/>
      <c r="R289" s="277"/>
    </row>
    <row r="290">
      <c r="C290" s="269">
        <v>45884.0</v>
      </c>
      <c r="D290" s="103" t="s">
        <v>1337</v>
      </c>
      <c r="E290" s="195"/>
      <c r="F290" s="106">
        <v>135.63</v>
      </c>
      <c r="G290" s="106">
        <v>200.0</v>
      </c>
      <c r="H290" s="195">
        <f t="shared" si="18"/>
        <v>200</v>
      </c>
      <c r="K290" s="189" t="str">
        <f t="shared" si="3"/>
        <v>2-2025</v>
      </c>
      <c r="L290" s="408">
        <f t="shared" si="10"/>
        <v>45715</v>
      </c>
      <c r="M290" s="195">
        <f>SUMIFS(VENTAS!$H$5:$H1001,VENTAS!$B$5:$B1001,L290)</f>
        <v>0</v>
      </c>
      <c r="N290" s="195">
        <f t="shared" si="4"/>
        <v>0</v>
      </c>
      <c r="O290" s="195">
        <f t="shared" si="6"/>
        <v>-59620.01428</v>
      </c>
      <c r="Q290" s="189"/>
      <c r="R290" s="277"/>
    </row>
    <row r="291">
      <c r="C291" s="269">
        <v>45891.0</v>
      </c>
      <c r="D291" s="103" t="s">
        <v>1338</v>
      </c>
      <c r="E291" s="195"/>
      <c r="F291" s="106">
        <v>140.66</v>
      </c>
      <c r="G291" s="106">
        <v>741.85</v>
      </c>
      <c r="H291" s="195">
        <f t="shared" si="18"/>
        <v>741.85</v>
      </c>
      <c r="K291" s="189" t="str">
        <f t="shared" si="3"/>
        <v>2-2025</v>
      </c>
      <c r="L291" s="408">
        <f t="shared" si="10"/>
        <v>45716</v>
      </c>
      <c r="M291" s="195">
        <f>SUMIFS(VENTAS!$H$5:$H1001,VENTAS!$B$5:$B1001,L291)</f>
        <v>0</v>
      </c>
      <c r="N291" s="195">
        <f t="shared" si="4"/>
        <v>4477.1</v>
      </c>
      <c r="O291" s="195">
        <f t="shared" si="6"/>
        <v>-64097.11428</v>
      </c>
      <c r="Q291" s="189"/>
      <c r="R291" s="277"/>
    </row>
    <row r="292">
      <c r="C292" s="425">
        <v>45891.0</v>
      </c>
      <c r="D292" s="103" t="s">
        <v>1339</v>
      </c>
      <c r="E292" s="195"/>
      <c r="F292" s="106">
        <v>140.66</v>
      </c>
      <c r="G292" s="106">
        <v>268.81</v>
      </c>
      <c r="H292" s="195">
        <f t="shared" si="18"/>
        <v>268.81</v>
      </c>
      <c r="K292" s="189" t="str">
        <f t="shared" si="3"/>
        <v>3-2025</v>
      </c>
      <c r="L292" s="408">
        <f t="shared" si="10"/>
        <v>45717</v>
      </c>
      <c r="M292" s="195">
        <f>SUMIFS(VENTAS!$H$5:$H1001,VENTAS!$B$5:$B1001,L292)</f>
        <v>0</v>
      </c>
      <c r="N292" s="195">
        <f t="shared" si="4"/>
        <v>0</v>
      </c>
      <c r="O292" s="195">
        <f t="shared" si="6"/>
        <v>-64097.11428</v>
      </c>
      <c r="Q292" s="189"/>
      <c r="R292" s="277"/>
    </row>
    <row r="293">
      <c r="C293" s="425">
        <v>45895.0</v>
      </c>
      <c r="D293" s="103" t="s">
        <v>1340</v>
      </c>
      <c r="E293" s="195"/>
      <c r="F293" s="106">
        <v>143.03</v>
      </c>
      <c r="G293" s="106">
        <v>56.38</v>
      </c>
      <c r="H293" s="195">
        <f t="shared" si="18"/>
        <v>56.38</v>
      </c>
      <c r="K293" s="189" t="str">
        <f t="shared" si="3"/>
        <v>3-2025</v>
      </c>
      <c r="L293" s="408">
        <f t="shared" si="10"/>
        <v>45718</v>
      </c>
      <c r="M293" s="195">
        <f>SUMIFS(VENTAS!$H$5:$H1001,VENTAS!$B$5:$B1001,L293)</f>
        <v>0</v>
      </c>
      <c r="N293" s="195">
        <f t="shared" si="4"/>
        <v>0</v>
      </c>
      <c r="O293" s="195">
        <f t="shared" si="6"/>
        <v>-64097.11428</v>
      </c>
      <c r="Q293" s="189"/>
      <c r="R293" s="277"/>
    </row>
    <row r="294">
      <c r="C294" s="425">
        <v>45895.0</v>
      </c>
      <c r="D294" s="103" t="s">
        <v>1341</v>
      </c>
      <c r="E294" s="195"/>
      <c r="F294" s="106">
        <v>143.03</v>
      </c>
      <c r="G294" s="103">
        <v>20.4</v>
      </c>
      <c r="H294" s="195">
        <f t="shared" si="18"/>
        <v>20.4</v>
      </c>
      <c r="K294" s="189" t="str">
        <f t="shared" si="3"/>
        <v>3-2025</v>
      </c>
      <c r="L294" s="408">
        <f t="shared" si="10"/>
        <v>45719</v>
      </c>
      <c r="M294" s="195">
        <f>SUMIFS(VENTAS!$H$5:$H1001,VENTAS!$B$5:$B1001,L294)</f>
        <v>0</v>
      </c>
      <c r="N294" s="195">
        <f t="shared" si="4"/>
        <v>0</v>
      </c>
      <c r="O294" s="195">
        <f t="shared" si="6"/>
        <v>-64097.11428</v>
      </c>
      <c r="Q294" s="189"/>
      <c r="R294" s="277"/>
    </row>
    <row r="295">
      <c r="C295" s="425">
        <v>45895.0</v>
      </c>
      <c r="D295" s="103" t="s">
        <v>1342</v>
      </c>
      <c r="E295" s="195"/>
      <c r="F295" s="106">
        <v>143.03</v>
      </c>
      <c r="G295" s="103">
        <v>114.0</v>
      </c>
      <c r="H295" s="195">
        <f t="shared" si="18"/>
        <v>114</v>
      </c>
      <c r="K295" s="189" t="str">
        <f t="shared" si="3"/>
        <v>3-2025</v>
      </c>
      <c r="L295" s="408">
        <f t="shared" si="10"/>
        <v>45720</v>
      </c>
      <c r="M295" s="195">
        <f>SUMIFS(VENTAS!$H$5:$H1001,VENTAS!$B$5:$B1001,L295)</f>
        <v>0</v>
      </c>
      <c r="N295" s="195">
        <f t="shared" si="4"/>
        <v>0</v>
      </c>
      <c r="O295" s="195">
        <f t="shared" si="6"/>
        <v>-64097.11428</v>
      </c>
      <c r="Q295" s="189"/>
      <c r="R295" s="277"/>
    </row>
    <row r="296">
      <c r="C296" s="425">
        <v>45895.0</v>
      </c>
      <c r="D296" s="103" t="s">
        <v>1343</v>
      </c>
      <c r="E296" s="195"/>
      <c r="F296" s="106">
        <v>143.03</v>
      </c>
      <c r="G296" s="103">
        <v>106.75</v>
      </c>
      <c r="H296" s="195">
        <f t="shared" si="18"/>
        <v>106.75</v>
      </c>
      <c r="K296" s="189" t="str">
        <f t="shared" si="3"/>
        <v>3-2025</v>
      </c>
      <c r="L296" s="408">
        <f t="shared" si="10"/>
        <v>45721</v>
      </c>
      <c r="M296" s="195">
        <f>SUMIFS(VENTAS!$H$5:$H1001,VENTAS!$B$5:$B1001,L296)</f>
        <v>0</v>
      </c>
      <c r="N296" s="195">
        <f t="shared" si="4"/>
        <v>0</v>
      </c>
      <c r="O296" s="195">
        <f t="shared" si="6"/>
        <v>-64097.11428</v>
      </c>
      <c r="Q296" s="189"/>
      <c r="R296" s="277"/>
    </row>
    <row r="297">
      <c r="C297" s="425">
        <v>45898.0</v>
      </c>
      <c r="D297" s="103" t="s">
        <v>1344</v>
      </c>
      <c r="E297" s="195"/>
      <c r="F297" s="106">
        <v>147.08</v>
      </c>
      <c r="G297" s="106">
        <v>50.0</v>
      </c>
      <c r="H297" s="195">
        <f t="shared" si="18"/>
        <v>50</v>
      </c>
      <c r="K297" s="189" t="str">
        <f t="shared" si="3"/>
        <v>3-2025</v>
      </c>
      <c r="L297" s="408">
        <f t="shared" si="10"/>
        <v>45722</v>
      </c>
      <c r="M297" s="195">
        <f>SUMIFS(VENTAS!$H$5:$H1001,VENTAS!$B$5:$B1001,L297)</f>
        <v>0</v>
      </c>
      <c r="N297" s="195">
        <f t="shared" si="4"/>
        <v>104.58</v>
      </c>
      <c r="O297" s="195">
        <f t="shared" si="6"/>
        <v>-64201.69428</v>
      </c>
      <c r="Q297" s="189"/>
      <c r="R297" s="277"/>
    </row>
    <row r="298">
      <c r="C298" s="425">
        <v>45898.0</v>
      </c>
      <c r="D298" s="103" t="s">
        <v>1345</v>
      </c>
      <c r="E298" s="195"/>
      <c r="F298" s="106">
        <v>147.08</v>
      </c>
      <c r="G298" s="106">
        <v>200.0</v>
      </c>
      <c r="H298" s="195">
        <f t="shared" si="18"/>
        <v>200</v>
      </c>
      <c r="K298" s="189" t="str">
        <f t="shared" si="3"/>
        <v>3-2025</v>
      </c>
      <c r="L298" s="408">
        <f t="shared" si="10"/>
        <v>45723</v>
      </c>
      <c r="M298" s="195">
        <f>SUMIFS(VENTAS!$H$5:$H1001,VENTAS!$B$5:$B1001,L298)</f>
        <v>0</v>
      </c>
      <c r="N298" s="195">
        <f t="shared" si="4"/>
        <v>0</v>
      </c>
      <c r="O298" s="195">
        <f t="shared" si="6"/>
        <v>-64201.69428</v>
      </c>
      <c r="Q298" s="189"/>
      <c r="R298" s="277"/>
    </row>
    <row r="299">
      <c r="C299" s="425">
        <v>45899.0</v>
      </c>
      <c r="D299" s="103" t="s">
        <v>1346</v>
      </c>
      <c r="E299" s="195"/>
      <c r="F299" s="106">
        <v>147.08</v>
      </c>
      <c r="G299" s="103">
        <v>256.0</v>
      </c>
      <c r="H299" s="195">
        <f t="shared" si="18"/>
        <v>256</v>
      </c>
      <c r="K299" s="189" t="str">
        <f t="shared" si="3"/>
        <v>3-2025</v>
      </c>
      <c r="L299" s="408">
        <f t="shared" si="10"/>
        <v>45724</v>
      </c>
      <c r="M299" s="195">
        <f>SUMIFS(VENTAS!$H$5:$H1001,VENTAS!$B$5:$B1001,L299)</f>
        <v>0</v>
      </c>
      <c r="N299" s="195">
        <f t="shared" si="4"/>
        <v>0</v>
      </c>
      <c r="O299" s="195">
        <f t="shared" si="6"/>
        <v>-64201.69428</v>
      </c>
      <c r="Q299" s="189"/>
      <c r="R299" s="277"/>
    </row>
    <row r="300">
      <c r="C300" s="426">
        <v>45899.0</v>
      </c>
      <c r="D300" s="103" t="s">
        <v>1347</v>
      </c>
      <c r="E300" s="195"/>
      <c r="F300" s="106">
        <v>147.08</v>
      </c>
      <c r="G300" s="103">
        <v>709.4</v>
      </c>
      <c r="H300" s="195">
        <f t="shared" si="18"/>
        <v>709.4</v>
      </c>
      <c r="K300" s="189" t="str">
        <f t="shared" si="3"/>
        <v>3-2025</v>
      </c>
      <c r="L300" s="408">
        <f t="shared" si="10"/>
        <v>45725</v>
      </c>
      <c r="M300" s="195">
        <f>SUMIFS(VENTAS!$H$5:$H1001,VENTAS!$B$5:$B1001,L300)</f>
        <v>0</v>
      </c>
      <c r="N300" s="195">
        <f t="shared" si="4"/>
        <v>0</v>
      </c>
      <c r="O300" s="195">
        <f t="shared" si="6"/>
        <v>-64201.69428</v>
      </c>
      <c r="Q300" s="189"/>
      <c r="R300" s="277"/>
    </row>
    <row r="301">
      <c r="C301" s="426">
        <v>45899.0</v>
      </c>
      <c r="D301" s="103" t="s">
        <v>1348</v>
      </c>
      <c r="E301" s="195"/>
      <c r="F301" s="106">
        <v>147.08</v>
      </c>
      <c r="G301" s="106">
        <v>51.67</v>
      </c>
      <c r="H301" s="195">
        <f t="shared" si="18"/>
        <v>51.67</v>
      </c>
      <c r="K301" s="189" t="str">
        <f t="shared" si="3"/>
        <v>3-2025</v>
      </c>
      <c r="L301" s="408">
        <f t="shared" si="10"/>
        <v>45726</v>
      </c>
      <c r="M301" s="195">
        <f>SUMIFS(VENTAS!$H$5:$H1001,VENTAS!$B$5:$B1001,L301)</f>
        <v>0</v>
      </c>
      <c r="N301" s="195">
        <f t="shared" si="4"/>
        <v>0</v>
      </c>
      <c r="O301" s="195">
        <f t="shared" si="6"/>
        <v>-64201.69428</v>
      </c>
      <c r="Q301" s="189"/>
      <c r="R301" s="277"/>
    </row>
    <row r="302">
      <c r="C302" s="425">
        <v>45900.0</v>
      </c>
      <c r="D302" s="103" t="s">
        <v>1349</v>
      </c>
      <c r="E302" s="195"/>
      <c r="F302" s="106">
        <v>147.08</v>
      </c>
      <c r="G302" s="106">
        <v>1000.0</v>
      </c>
      <c r="H302" s="195">
        <f t="shared" si="18"/>
        <v>1000</v>
      </c>
      <c r="K302" s="189" t="str">
        <f t="shared" si="3"/>
        <v>3-2025</v>
      </c>
      <c r="L302" s="408">
        <f t="shared" si="10"/>
        <v>45727</v>
      </c>
      <c r="M302" s="195">
        <f>SUMIFS(VENTAS!$H$5:$H1001,VENTAS!$B$5:$B1001,L302)</f>
        <v>0</v>
      </c>
      <c r="N302" s="195">
        <f t="shared" si="4"/>
        <v>0</v>
      </c>
      <c r="O302" s="195">
        <f t="shared" si="6"/>
        <v>-64201.69428</v>
      </c>
      <c r="Q302" s="189"/>
      <c r="R302" s="277"/>
    </row>
    <row r="303">
      <c r="C303" s="425">
        <v>45900.0</v>
      </c>
      <c r="D303" s="103" t="s">
        <v>1350</v>
      </c>
      <c r="E303" s="195"/>
      <c r="F303" s="106">
        <v>147.08</v>
      </c>
      <c r="G303" s="106">
        <v>1000.0</v>
      </c>
      <c r="H303" s="195">
        <f t="shared" si="18"/>
        <v>1000</v>
      </c>
      <c r="K303" s="189" t="str">
        <f t="shared" si="3"/>
        <v>3-2025</v>
      </c>
      <c r="L303" s="408">
        <f t="shared" si="10"/>
        <v>45728</v>
      </c>
      <c r="M303" s="195">
        <f>SUMIFS(VENTAS!$H$5:$H1001,VENTAS!$B$5:$B1001,L303)</f>
        <v>0</v>
      </c>
      <c r="N303" s="195">
        <f t="shared" si="4"/>
        <v>300.71</v>
      </c>
      <c r="O303" s="195">
        <f t="shared" si="6"/>
        <v>-64502.40428</v>
      </c>
      <c r="Q303" s="189"/>
      <c r="R303" s="277"/>
    </row>
    <row r="304">
      <c r="C304" s="425">
        <v>45903.0</v>
      </c>
      <c r="D304" s="103" t="s">
        <v>1351</v>
      </c>
      <c r="E304" s="195"/>
      <c r="F304" s="106">
        <v>150.79</v>
      </c>
      <c r="G304" s="100">
        <v>363.62</v>
      </c>
      <c r="H304" s="195">
        <f t="shared" si="18"/>
        <v>363.62</v>
      </c>
      <c r="K304" s="189" t="str">
        <f t="shared" si="3"/>
        <v>3-2025</v>
      </c>
      <c r="L304" s="408">
        <f t="shared" si="10"/>
        <v>45729</v>
      </c>
      <c r="M304" s="195">
        <f>SUMIFS(VENTAS!$H$5:$H1001,VENTAS!$B$5:$B1001,L304)</f>
        <v>0</v>
      </c>
      <c r="N304" s="195">
        <f t="shared" si="4"/>
        <v>0</v>
      </c>
      <c r="O304" s="195">
        <f t="shared" si="6"/>
        <v>-64502.40428</v>
      </c>
      <c r="Q304" s="189"/>
      <c r="R304" s="277"/>
    </row>
    <row r="305">
      <c r="C305" s="425">
        <v>45904.0</v>
      </c>
      <c r="D305" s="103" t="s">
        <v>1352</v>
      </c>
      <c r="E305" s="195"/>
      <c r="F305" s="106">
        <v>151.76</v>
      </c>
      <c r="G305" s="100">
        <v>57.0</v>
      </c>
      <c r="H305" s="195">
        <f t="shared" si="18"/>
        <v>57</v>
      </c>
      <c r="K305" s="189" t="str">
        <f t="shared" si="3"/>
        <v>3-2025</v>
      </c>
      <c r="L305" s="408">
        <f t="shared" si="10"/>
        <v>45730</v>
      </c>
      <c r="M305" s="195">
        <f>SUMIFS(VENTAS!$H$5:$H1001,VENTAS!$B$5:$B1001,L305)</f>
        <v>0</v>
      </c>
      <c r="N305" s="195">
        <f t="shared" si="4"/>
        <v>50</v>
      </c>
      <c r="O305" s="195">
        <f t="shared" si="6"/>
        <v>-64552.40428</v>
      </c>
      <c r="Q305" s="189"/>
      <c r="R305" s="277"/>
    </row>
    <row r="306">
      <c r="C306" s="425">
        <v>45904.0</v>
      </c>
      <c r="D306" s="103" t="s">
        <v>1353</v>
      </c>
      <c r="E306" s="195"/>
      <c r="F306" s="106">
        <v>151.76</v>
      </c>
      <c r="G306" s="100">
        <f>3.7*205.1</f>
        <v>758.87</v>
      </c>
      <c r="H306" s="195">
        <f t="shared" si="18"/>
        <v>758.87</v>
      </c>
      <c r="K306" s="189" t="str">
        <f t="shared" si="3"/>
        <v>3-2025</v>
      </c>
      <c r="L306" s="408">
        <f t="shared" si="10"/>
        <v>45731</v>
      </c>
      <c r="M306" s="195">
        <f>SUMIFS(VENTAS!$H$5:$H1001,VENTAS!$B$5:$B1001,L306)</f>
        <v>0</v>
      </c>
      <c r="N306" s="195">
        <f t="shared" si="4"/>
        <v>650</v>
      </c>
      <c r="O306" s="195">
        <f t="shared" si="6"/>
        <v>-65202.40428</v>
      </c>
      <c r="Q306" s="189"/>
      <c r="R306" s="277"/>
    </row>
    <row r="307">
      <c r="C307" s="425">
        <v>45910.0</v>
      </c>
      <c r="D307" s="103" t="s">
        <v>1354</v>
      </c>
      <c r="E307" s="195"/>
      <c r="F307" s="106">
        <v>156.37</v>
      </c>
      <c r="G307" s="35">
        <v>373.54</v>
      </c>
      <c r="H307" s="195">
        <f t="shared" si="18"/>
        <v>373.54</v>
      </c>
      <c r="K307" s="189" t="str">
        <f t="shared" si="3"/>
        <v>3-2025</v>
      </c>
      <c r="L307" s="408">
        <f t="shared" si="10"/>
        <v>45732</v>
      </c>
      <c r="M307" s="195">
        <f>SUMIFS(VENTAS!$H$5:$H1001,VENTAS!$B$5:$B1001,L307)</f>
        <v>0</v>
      </c>
      <c r="N307" s="195">
        <f t="shared" si="4"/>
        <v>0</v>
      </c>
      <c r="O307" s="195">
        <f t="shared" si="6"/>
        <v>-65202.40428</v>
      </c>
      <c r="Q307" s="189"/>
      <c r="R307" s="277"/>
    </row>
    <row r="308">
      <c r="C308" s="425">
        <v>45911.0</v>
      </c>
      <c r="D308" s="103" t="s">
        <v>1355</v>
      </c>
      <c r="E308" s="195"/>
      <c r="F308" s="106">
        <v>157.72</v>
      </c>
      <c r="G308" s="106">
        <v>527.6200000000001</v>
      </c>
      <c r="H308" s="195">
        <f t="shared" si="18"/>
        <v>527.62</v>
      </c>
      <c r="K308" s="189" t="str">
        <f t="shared" si="3"/>
        <v>3-2025</v>
      </c>
      <c r="L308" s="408">
        <f t="shared" si="10"/>
        <v>45733</v>
      </c>
      <c r="M308" s="195">
        <f>SUMIFS(VENTAS!$H$5:$H1001,VENTAS!$B$5:$B1001,L308)</f>
        <v>0</v>
      </c>
      <c r="N308" s="195">
        <f t="shared" si="4"/>
        <v>0</v>
      </c>
      <c r="O308" s="195">
        <f t="shared" si="6"/>
        <v>-65202.40428</v>
      </c>
      <c r="Q308" s="189"/>
      <c r="R308" s="277"/>
    </row>
    <row r="309">
      <c r="C309" s="425">
        <v>45911.0</v>
      </c>
      <c r="D309" s="103" t="s">
        <v>1356</v>
      </c>
      <c r="E309" s="195"/>
      <c r="F309" s="106">
        <v>157.72</v>
      </c>
      <c r="G309" s="103">
        <v>68.5</v>
      </c>
      <c r="H309" s="195">
        <f t="shared" si="18"/>
        <v>68.5</v>
      </c>
      <c r="K309" s="189" t="str">
        <f t="shared" si="3"/>
        <v>3-2025</v>
      </c>
      <c r="L309" s="408">
        <f t="shared" si="10"/>
        <v>45734</v>
      </c>
      <c r="M309" s="195">
        <f>SUMIFS(VENTAS!$H$5:$H1001,VENTAS!$B$5:$B1001,L309)</f>
        <v>0</v>
      </c>
      <c r="N309" s="195">
        <f t="shared" si="4"/>
        <v>884.69</v>
      </c>
      <c r="O309" s="195">
        <f t="shared" si="6"/>
        <v>-66087.09428</v>
      </c>
      <c r="Q309" s="189"/>
      <c r="R309" s="277"/>
    </row>
    <row r="310">
      <c r="C310" s="425">
        <v>45911.0</v>
      </c>
      <c r="D310" s="103" t="s">
        <v>1319</v>
      </c>
      <c r="E310" s="195"/>
      <c r="F310" s="106">
        <v>157.72</v>
      </c>
      <c r="G310" s="103">
        <v>114.0</v>
      </c>
      <c r="H310" s="195">
        <f t="shared" si="18"/>
        <v>114</v>
      </c>
      <c r="K310" s="189" t="str">
        <f t="shared" si="3"/>
        <v>3-2025</v>
      </c>
      <c r="L310" s="408">
        <f t="shared" si="10"/>
        <v>45735</v>
      </c>
      <c r="M310" s="195">
        <f>SUMIFS(VENTAS!$H$5:$H1001,VENTAS!$B$5:$B1001,L310)</f>
        <v>0</v>
      </c>
      <c r="N310" s="195">
        <f t="shared" si="4"/>
        <v>470</v>
      </c>
      <c r="O310" s="195">
        <f t="shared" si="6"/>
        <v>-66557.09428</v>
      </c>
      <c r="Q310" s="189"/>
      <c r="R310" s="277"/>
    </row>
    <row r="311">
      <c r="C311" s="425">
        <v>45915.0</v>
      </c>
      <c r="D311" s="103" t="s">
        <v>1357</v>
      </c>
      <c r="E311" s="195"/>
      <c r="F311" s="106">
        <v>158.92</v>
      </c>
      <c r="G311" s="424">
        <v>50.0</v>
      </c>
      <c r="H311" s="195">
        <f t="shared" si="18"/>
        <v>50</v>
      </c>
      <c r="K311" s="189" t="str">
        <f t="shared" si="3"/>
        <v>3-2025</v>
      </c>
      <c r="L311" s="408">
        <f t="shared" si="10"/>
        <v>45736</v>
      </c>
      <c r="M311" s="195">
        <f>SUMIFS(VENTAS!$H$5:$H1001,VENTAS!$B$5:$B1001,L311)</f>
        <v>0</v>
      </c>
      <c r="N311" s="195">
        <f t="shared" si="4"/>
        <v>0</v>
      </c>
      <c r="O311" s="195">
        <f t="shared" si="6"/>
        <v>-66557.09428</v>
      </c>
      <c r="Q311" s="189"/>
      <c r="R311" s="277"/>
    </row>
    <row r="312">
      <c r="C312" s="425">
        <v>45915.0</v>
      </c>
      <c r="D312" s="103" t="s">
        <v>1358</v>
      </c>
      <c r="E312" s="195"/>
      <c r="F312" s="106">
        <v>158.92</v>
      </c>
      <c r="G312" s="106">
        <v>200.0</v>
      </c>
      <c r="H312" s="195">
        <f t="shared" si="18"/>
        <v>200</v>
      </c>
      <c r="K312" s="189" t="str">
        <f t="shared" si="3"/>
        <v>3-2025</v>
      </c>
      <c r="L312" s="408">
        <f t="shared" si="10"/>
        <v>45737</v>
      </c>
      <c r="M312" s="195">
        <f>SUMIFS(VENTAS!$H$5:$H1001,VENTAS!$B$5:$B1001,L312)</f>
        <v>0</v>
      </c>
      <c r="N312" s="195">
        <f t="shared" si="4"/>
        <v>0</v>
      </c>
      <c r="O312" s="195">
        <f t="shared" si="6"/>
        <v>-66557.09428</v>
      </c>
      <c r="Q312" s="189"/>
      <c r="R312" s="277"/>
    </row>
    <row r="313">
      <c r="C313" s="425">
        <v>45916.0</v>
      </c>
      <c r="D313" s="103" t="s">
        <v>1359</v>
      </c>
      <c r="E313" s="195"/>
      <c r="F313" s="106">
        <v>160.44</v>
      </c>
      <c r="G313" s="106">
        <v>219.71</v>
      </c>
      <c r="H313" s="195">
        <f t="shared" si="18"/>
        <v>219.71</v>
      </c>
      <c r="K313" s="189" t="str">
        <f t="shared" si="3"/>
        <v>3-2025</v>
      </c>
      <c r="L313" s="408">
        <f t="shared" si="10"/>
        <v>45738</v>
      </c>
      <c r="M313" s="195">
        <f>SUMIFS(VENTAS!$H$5:$H1001,VENTAS!$B$5:$B1001,L313)</f>
        <v>0</v>
      </c>
      <c r="N313" s="195">
        <f t="shared" si="4"/>
        <v>50</v>
      </c>
      <c r="O313" s="195">
        <f t="shared" si="6"/>
        <v>-66607.09428</v>
      </c>
      <c r="Q313" s="189"/>
      <c r="R313" s="277"/>
    </row>
    <row r="314">
      <c r="C314" s="425">
        <v>45912.0</v>
      </c>
      <c r="D314" s="103" t="s">
        <v>1360</v>
      </c>
      <c r="E314" s="195"/>
      <c r="F314" s="106">
        <v>158.92</v>
      </c>
      <c r="G314" s="106">
        <v>70.0</v>
      </c>
      <c r="H314" s="195">
        <f t="shared" si="18"/>
        <v>70</v>
      </c>
      <c r="K314" s="189" t="str">
        <f t="shared" si="3"/>
        <v>3-2025</v>
      </c>
      <c r="L314" s="408">
        <f t="shared" si="10"/>
        <v>45739</v>
      </c>
      <c r="M314" s="195">
        <f>SUMIFS(VENTAS!$H$5:$H1001,VENTAS!$B$5:$B1001,L314)</f>
        <v>0</v>
      </c>
      <c r="N314" s="195">
        <f t="shared" si="4"/>
        <v>0</v>
      </c>
      <c r="O314" s="195">
        <f t="shared" si="6"/>
        <v>-66607.09428</v>
      </c>
      <c r="Q314" s="189"/>
      <c r="R314" s="277"/>
    </row>
    <row r="315">
      <c r="C315" s="425">
        <v>45831.0</v>
      </c>
      <c r="D315" s="103" t="s">
        <v>1361</v>
      </c>
      <c r="E315" s="195"/>
      <c r="F315" s="106">
        <v>168.41</v>
      </c>
      <c r="G315" s="106">
        <v>186.11</v>
      </c>
      <c r="H315" s="195">
        <f t="shared" si="18"/>
        <v>186.11</v>
      </c>
      <c r="K315" s="189" t="str">
        <f t="shared" si="3"/>
        <v>3-2025</v>
      </c>
      <c r="L315" s="408">
        <f t="shared" si="10"/>
        <v>45740</v>
      </c>
      <c r="M315" s="195">
        <f>SUMIFS(VENTAS!$H$5:$H1001,VENTAS!$B$5:$B1001,L315)</f>
        <v>0</v>
      </c>
      <c r="N315" s="195">
        <f t="shared" si="4"/>
        <v>66.64</v>
      </c>
      <c r="O315" s="195">
        <f t="shared" si="6"/>
        <v>-66673.73428</v>
      </c>
      <c r="Q315" s="189"/>
      <c r="R315" s="277"/>
    </row>
    <row r="316">
      <c r="C316" s="425">
        <v>45924.0</v>
      </c>
      <c r="D316" s="103" t="s">
        <v>1362</v>
      </c>
      <c r="E316" s="195"/>
      <c r="F316" s="106">
        <v>169.97</v>
      </c>
      <c r="G316" s="103">
        <v>534.67</v>
      </c>
      <c r="H316" s="195">
        <f t="shared" si="18"/>
        <v>534.67</v>
      </c>
      <c r="K316" s="189" t="str">
        <f t="shared" si="3"/>
        <v>3-2025</v>
      </c>
      <c r="L316" s="408">
        <f t="shared" si="10"/>
        <v>45741</v>
      </c>
      <c r="M316" s="195">
        <f>SUMIFS(VENTAS!$H$5:$H1001,VENTAS!$B$5:$B1001,L316)</f>
        <v>0</v>
      </c>
      <c r="N316" s="195">
        <f t="shared" si="4"/>
        <v>467.32</v>
      </c>
      <c r="O316" s="195">
        <f t="shared" si="6"/>
        <v>-67141.05428</v>
      </c>
      <c r="Q316" s="189"/>
      <c r="R316" s="277"/>
    </row>
    <row r="317">
      <c r="C317" s="425">
        <v>45926.0</v>
      </c>
      <c r="D317" s="103" t="s">
        <v>1363</v>
      </c>
      <c r="E317" s="195"/>
      <c r="F317" s="103">
        <v>173.73</v>
      </c>
      <c r="G317" s="106">
        <v>760.0</v>
      </c>
      <c r="H317" s="195">
        <f t="shared" si="18"/>
        <v>760</v>
      </c>
      <c r="K317" s="189" t="str">
        <f t="shared" si="3"/>
        <v>3-2025</v>
      </c>
      <c r="L317" s="408">
        <f t="shared" si="10"/>
        <v>45742</v>
      </c>
      <c r="M317" s="195">
        <f>SUMIFS(VENTAS!$H$5:$H1001,VENTAS!$B$5:$B1001,L317)</f>
        <v>0</v>
      </c>
      <c r="N317" s="195">
        <f t="shared" si="4"/>
        <v>0</v>
      </c>
      <c r="O317" s="195">
        <f t="shared" si="6"/>
        <v>-67141.05428</v>
      </c>
      <c r="Q317" s="189"/>
      <c r="R317" s="277"/>
    </row>
    <row r="318">
      <c r="C318" s="425">
        <v>45926.0</v>
      </c>
      <c r="D318" s="103" t="s">
        <v>1319</v>
      </c>
      <c r="E318" s="195"/>
      <c r="F318" s="103">
        <v>173.73</v>
      </c>
      <c r="G318" s="106">
        <v>130.0</v>
      </c>
      <c r="H318" s="195">
        <f t="shared" si="18"/>
        <v>130</v>
      </c>
      <c r="K318" s="189" t="str">
        <f t="shared" si="3"/>
        <v>3-2025</v>
      </c>
      <c r="L318" s="408">
        <f t="shared" si="10"/>
        <v>45743</v>
      </c>
      <c r="M318" s="195">
        <f>SUMIFS(VENTAS!$H$5:$H1001,VENTAS!$B$5:$B1001,L318)</f>
        <v>0</v>
      </c>
      <c r="N318" s="195">
        <f t="shared" si="4"/>
        <v>0</v>
      </c>
      <c r="O318" s="195">
        <f t="shared" si="6"/>
        <v>-67141.05428</v>
      </c>
      <c r="Q318" s="189"/>
      <c r="R318" s="277"/>
    </row>
    <row r="319">
      <c r="C319" s="425">
        <v>45930.0</v>
      </c>
      <c r="D319" s="103" t="s">
        <v>1364</v>
      </c>
      <c r="E319" s="195"/>
      <c r="F319" s="106">
        <v>177.61</v>
      </c>
      <c r="G319" s="106">
        <v>50.0</v>
      </c>
      <c r="H319" s="195">
        <f t="shared" si="18"/>
        <v>50</v>
      </c>
      <c r="K319" s="189" t="str">
        <f t="shared" si="3"/>
        <v>3-2025</v>
      </c>
      <c r="L319" s="408">
        <f t="shared" si="10"/>
        <v>45744</v>
      </c>
      <c r="M319" s="195">
        <f>SUMIFS(VENTAS!$H$5:$H1001,VENTAS!$B$5:$B1001,L319)</f>
        <v>0</v>
      </c>
      <c r="N319" s="195">
        <f t="shared" si="4"/>
        <v>0</v>
      </c>
      <c r="O319" s="195">
        <f t="shared" si="6"/>
        <v>-67141.05428</v>
      </c>
      <c r="Q319" s="189"/>
      <c r="R319" s="277"/>
    </row>
    <row r="320">
      <c r="C320" s="425">
        <v>45930.0</v>
      </c>
      <c r="D320" s="103" t="s">
        <v>1365</v>
      </c>
      <c r="E320" s="195"/>
      <c r="F320" s="106">
        <v>177.61</v>
      </c>
      <c r="G320" s="106">
        <v>200.0</v>
      </c>
      <c r="H320" s="195">
        <f t="shared" si="18"/>
        <v>200</v>
      </c>
      <c r="K320" s="189" t="str">
        <f t="shared" si="3"/>
        <v>3-2025</v>
      </c>
      <c r="L320" s="408">
        <f t="shared" si="10"/>
        <v>45745</v>
      </c>
      <c r="M320" s="195">
        <f>SUMIFS(VENTAS!$H$5:$H1001,VENTAS!$B$5:$B1001,L320)</f>
        <v>0</v>
      </c>
      <c r="N320" s="195">
        <f t="shared" si="4"/>
        <v>0</v>
      </c>
      <c r="O320" s="195">
        <f t="shared" si="6"/>
        <v>-67141.05428</v>
      </c>
      <c r="Q320" s="189"/>
      <c r="R320" s="277"/>
    </row>
    <row r="321">
      <c r="C321" s="426">
        <v>45930.0</v>
      </c>
      <c r="D321" s="103" t="s">
        <v>1366</v>
      </c>
      <c r="E321" s="195"/>
      <c r="F321" s="106">
        <v>177.61</v>
      </c>
      <c r="G321" s="106">
        <v>100.84</v>
      </c>
      <c r="H321" s="195">
        <f t="shared" si="18"/>
        <v>100.84</v>
      </c>
      <c r="K321" s="189" t="str">
        <f t="shared" si="3"/>
        <v>3-2025</v>
      </c>
      <c r="L321" s="408">
        <f t="shared" si="10"/>
        <v>45746</v>
      </c>
      <c r="M321" s="195">
        <f>SUMIFS(VENTAS!$H$5:$H1001,VENTAS!$B$5:$B1001,L321)</f>
        <v>0</v>
      </c>
      <c r="N321" s="195">
        <f t="shared" si="4"/>
        <v>0</v>
      </c>
      <c r="O321" s="195">
        <f t="shared" si="6"/>
        <v>-67141.05428</v>
      </c>
      <c r="Q321" s="189"/>
      <c r="R321" s="277"/>
    </row>
    <row r="322">
      <c r="C322" s="426">
        <v>45930.0</v>
      </c>
      <c r="D322" s="103" t="s">
        <v>1367</v>
      </c>
      <c r="E322" s="195"/>
      <c r="F322" s="106">
        <v>177.61</v>
      </c>
      <c r="G322" s="103">
        <v>43.1</v>
      </c>
      <c r="H322" s="195">
        <f t="shared" si="18"/>
        <v>43.1</v>
      </c>
      <c r="K322" s="189" t="str">
        <f t="shared" si="3"/>
        <v>3-2025</v>
      </c>
      <c r="L322" s="408">
        <f t="shared" si="10"/>
        <v>45747</v>
      </c>
      <c r="M322" s="195">
        <f>SUMIFS(VENTAS!$H$5:$H1001,VENTAS!$B$5:$B1001,L322)</f>
        <v>0</v>
      </c>
      <c r="N322" s="195">
        <f t="shared" si="4"/>
        <v>4264.3</v>
      </c>
      <c r="O322" s="195">
        <f t="shared" si="6"/>
        <v>-71405.35428</v>
      </c>
      <c r="Q322" s="189"/>
      <c r="R322" s="277"/>
    </row>
    <row r="323">
      <c r="C323" s="426">
        <v>45930.0</v>
      </c>
      <c r="D323" s="103" t="s">
        <v>1368</v>
      </c>
      <c r="E323" s="195"/>
      <c r="F323" s="106">
        <v>177.61</v>
      </c>
      <c r="G323" s="103">
        <v>480.0</v>
      </c>
      <c r="H323" s="195">
        <f t="shared" si="18"/>
        <v>480</v>
      </c>
      <c r="K323" s="189" t="str">
        <f t="shared" si="3"/>
        <v>4-2025</v>
      </c>
      <c r="L323" s="408">
        <f t="shared" si="10"/>
        <v>45748</v>
      </c>
      <c r="M323" s="195">
        <f>SUMIFS(VENTAS!$H$5:$H1001,VENTAS!$B$5:$B1001,L323)</f>
        <v>0</v>
      </c>
      <c r="N323" s="195">
        <f t="shared" si="4"/>
        <v>0</v>
      </c>
      <c r="O323" s="195">
        <f t="shared" si="6"/>
        <v>-71405.35428</v>
      </c>
      <c r="Q323" s="189"/>
      <c r="R323" s="277"/>
    </row>
    <row r="324">
      <c r="C324" s="426">
        <v>45930.0</v>
      </c>
      <c r="D324" s="103" t="s">
        <v>1369</v>
      </c>
      <c r="E324" s="195"/>
      <c r="F324" s="106">
        <v>177.61</v>
      </c>
      <c r="G324" s="103">
        <v>957.03</v>
      </c>
      <c r="H324" s="195">
        <f t="shared" si="18"/>
        <v>957.03</v>
      </c>
      <c r="K324" s="189" t="str">
        <f t="shared" si="3"/>
        <v>4-2025</v>
      </c>
      <c r="L324" s="408">
        <f t="shared" si="10"/>
        <v>45749</v>
      </c>
      <c r="M324" s="195">
        <f>SUMIFS(VENTAS!$H$5:$H1001,VENTAS!$B$5:$B1001,L324)</f>
        <v>0</v>
      </c>
      <c r="N324" s="195">
        <f t="shared" si="4"/>
        <v>0</v>
      </c>
      <c r="O324" s="195">
        <f t="shared" si="6"/>
        <v>-71405.35428</v>
      </c>
      <c r="Q324" s="189"/>
      <c r="R324" s="277"/>
    </row>
    <row r="325">
      <c r="C325" s="425">
        <v>45938.0</v>
      </c>
      <c r="D325" s="103" t="s">
        <v>360</v>
      </c>
      <c r="E325" s="195"/>
      <c r="F325" s="106">
        <v>189.25</v>
      </c>
      <c r="G325" s="106">
        <v>35.0</v>
      </c>
      <c r="H325" s="195">
        <f t="shared" si="18"/>
        <v>35</v>
      </c>
      <c r="K325" s="189" t="str">
        <f t="shared" si="3"/>
        <v>4-2025</v>
      </c>
      <c r="L325" s="408">
        <f t="shared" si="10"/>
        <v>45750</v>
      </c>
      <c r="M325" s="195">
        <f>SUMIFS(VENTAS!$H$5:$H1001,VENTAS!$B$5:$B1001,L325)</f>
        <v>0</v>
      </c>
      <c r="N325" s="195">
        <f t="shared" si="4"/>
        <v>0</v>
      </c>
      <c r="O325" s="195">
        <f t="shared" si="6"/>
        <v>-71405.35428</v>
      </c>
      <c r="Q325" s="189"/>
      <c r="R325" s="277"/>
    </row>
    <row r="326">
      <c r="C326" s="425">
        <v>45938.0</v>
      </c>
      <c r="D326" s="103" t="s">
        <v>1319</v>
      </c>
      <c r="E326" s="195"/>
      <c r="F326" s="106">
        <v>189.25</v>
      </c>
      <c r="G326" s="106">
        <v>130.0</v>
      </c>
      <c r="H326" s="195">
        <f t="shared" si="18"/>
        <v>130</v>
      </c>
      <c r="K326" s="189" t="str">
        <f t="shared" si="3"/>
        <v>4-2025</v>
      </c>
      <c r="L326" s="408">
        <f t="shared" si="10"/>
        <v>45751</v>
      </c>
      <c r="M326" s="195">
        <f>SUMIFS(VENTAS!$H$5:$H1001,VENTAS!$B$5:$B1001,L326)</f>
        <v>0</v>
      </c>
      <c r="N326" s="195">
        <f t="shared" si="4"/>
        <v>0</v>
      </c>
      <c r="O326" s="195">
        <f t="shared" si="6"/>
        <v>-71405.35428</v>
      </c>
      <c r="Q326" s="189"/>
      <c r="R326" s="277"/>
    </row>
    <row r="327">
      <c r="C327" s="425">
        <v>45938.0</v>
      </c>
      <c r="D327" s="103" t="s">
        <v>1370</v>
      </c>
      <c r="E327" s="195"/>
      <c r="F327" s="106">
        <v>189.25</v>
      </c>
      <c r="G327" s="103">
        <v>594.33</v>
      </c>
      <c r="H327" s="195">
        <f t="shared" si="18"/>
        <v>594.33</v>
      </c>
      <c r="K327" s="189" t="str">
        <f t="shared" si="3"/>
        <v>4-2025</v>
      </c>
      <c r="L327" s="408">
        <f t="shared" si="10"/>
        <v>45752</v>
      </c>
      <c r="M327" s="195">
        <f>SUMIFS(VENTAS!$H$5:$H1001,VENTAS!$B$5:$B1001,L327)</f>
        <v>0</v>
      </c>
      <c r="N327" s="195">
        <f t="shared" si="4"/>
        <v>0</v>
      </c>
      <c r="O327" s="195">
        <f t="shared" si="6"/>
        <v>-71405.35428</v>
      </c>
      <c r="Q327" s="189"/>
      <c r="R327" s="277"/>
    </row>
    <row r="328">
      <c r="C328" s="425">
        <v>45943.0</v>
      </c>
      <c r="D328" s="103" t="s">
        <v>1371</v>
      </c>
      <c r="E328" s="195"/>
      <c r="F328" s="106">
        <v>195.24</v>
      </c>
      <c r="G328" s="106">
        <v>67.8</v>
      </c>
      <c r="H328" s="195">
        <f t="shared" si="18"/>
        <v>67.8</v>
      </c>
      <c r="K328" s="189" t="str">
        <f t="shared" si="3"/>
        <v>4-2025</v>
      </c>
      <c r="L328" s="408">
        <f t="shared" si="10"/>
        <v>45753</v>
      </c>
      <c r="M328" s="195">
        <f>SUMIFS(VENTAS!$H$5:$H1001,VENTAS!$B$5:$B1001,L328)</f>
        <v>0</v>
      </c>
      <c r="N328" s="195">
        <f t="shared" si="4"/>
        <v>0</v>
      </c>
      <c r="O328" s="195">
        <f t="shared" si="6"/>
        <v>-71405.35428</v>
      </c>
      <c r="Q328" s="189"/>
      <c r="R328" s="277"/>
    </row>
    <row r="329">
      <c r="C329" s="425">
        <v>45943.0</v>
      </c>
      <c r="D329" s="103" t="s">
        <v>1319</v>
      </c>
      <c r="E329" s="195"/>
      <c r="F329" s="106">
        <v>195.24</v>
      </c>
      <c r="G329" s="106">
        <v>130.0</v>
      </c>
      <c r="H329" s="195">
        <f t="shared" si="18"/>
        <v>130</v>
      </c>
      <c r="K329" s="189" t="str">
        <f t="shared" si="3"/>
        <v>4-2025</v>
      </c>
      <c r="L329" s="408">
        <f t="shared" si="10"/>
        <v>45754</v>
      </c>
      <c r="M329" s="195">
        <f>SUMIFS(VENTAS!$H$5:$H1001,VENTAS!$B$5:$B1001,L329)</f>
        <v>0</v>
      </c>
      <c r="N329" s="195">
        <f t="shared" si="4"/>
        <v>1652.64</v>
      </c>
      <c r="O329" s="195">
        <f t="shared" si="6"/>
        <v>-73057.99428</v>
      </c>
      <c r="Q329" s="189"/>
      <c r="R329" s="277"/>
    </row>
    <row r="330">
      <c r="C330" s="425">
        <v>45945.0</v>
      </c>
      <c r="D330" s="103" t="s">
        <v>1372</v>
      </c>
      <c r="E330" s="195"/>
      <c r="F330" s="106">
        <v>199.1</v>
      </c>
      <c r="G330" s="106">
        <v>50.0</v>
      </c>
      <c r="H330" s="195">
        <f t="shared" si="18"/>
        <v>50</v>
      </c>
      <c r="K330" s="189" t="str">
        <f t="shared" si="3"/>
        <v>4-2025</v>
      </c>
      <c r="L330" s="408">
        <f t="shared" si="10"/>
        <v>45755</v>
      </c>
      <c r="M330" s="195">
        <f>SUMIFS(VENTAS!$H$5:$H1001,VENTAS!$B$5:$B1001,L330)</f>
        <v>0</v>
      </c>
      <c r="N330" s="195">
        <f t="shared" si="4"/>
        <v>636.38</v>
      </c>
      <c r="O330" s="195">
        <f t="shared" si="6"/>
        <v>-73694.37428</v>
      </c>
      <c r="Q330" s="189"/>
      <c r="R330" s="277"/>
    </row>
    <row r="331">
      <c r="C331" s="425">
        <v>45945.0</v>
      </c>
      <c r="D331" s="103" t="s">
        <v>1373</v>
      </c>
      <c r="E331" s="195"/>
      <c r="F331" s="106">
        <v>199.1</v>
      </c>
      <c r="G331" s="106">
        <v>150.0</v>
      </c>
      <c r="H331" s="195">
        <f t="shared" si="18"/>
        <v>150</v>
      </c>
      <c r="K331" s="189" t="str">
        <f t="shared" si="3"/>
        <v>4-2025</v>
      </c>
      <c r="L331" s="408">
        <f t="shared" si="10"/>
        <v>45756</v>
      </c>
      <c r="M331" s="195">
        <f>SUMIFS(VENTAS!$H$5:$H1001,VENTAS!$B$5:$B1001,L331)</f>
        <v>0</v>
      </c>
      <c r="N331" s="195">
        <f t="shared" si="4"/>
        <v>0</v>
      </c>
      <c r="O331" s="195">
        <f t="shared" si="6"/>
        <v>-73694.37428</v>
      </c>
      <c r="Q331" s="189"/>
      <c r="R331" s="277"/>
    </row>
    <row r="332">
      <c r="C332" s="425">
        <v>45945.0</v>
      </c>
      <c r="D332" s="103" t="s">
        <v>1374</v>
      </c>
      <c r="E332" s="195"/>
      <c r="F332" s="106">
        <v>199.1</v>
      </c>
      <c r="G332" s="103">
        <v>239.93</v>
      </c>
      <c r="H332" s="195">
        <f t="shared" si="18"/>
        <v>239.93</v>
      </c>
      <c r="K332" s="189" t="str">
        <f t="shared" si="3"/>
        <v>4-2025</v>
      </c>
      <c r="L332" s="408">
        <f t="shared" si="10"/>
        <v>45757</v>
      </c>
      <c r="M332" s="195">
        <f>SUMIFS(VENTAS!$H$5:$H1001,VENTAS!$B$5:$B1001,L332)</f>
        <v>0</v>
      </c>
      <c r="N332" s="195">
        <f t="shared" si="4"/>
        <v>0</v>
      </c>
      <c r="O332" s="195">
        <f t="shared" si="6"/>
        <v>-73694.37428</v>
      </c>
      <c r="Q332" s="189"/>
      <c r="R332" s="277"/>
    </row>
    <row r="333">
      <c r="C333" s="425">
        <v>45945.0</v>
      </c>
      <c r="D333" s="103" t="s">
        <v>1375</v>
      </c>
      <c r="E333" s="195"/>
      <c r="F333" s="106">
        <v>199.1</v>
      </c>
      <c r="G333" s="103">
        <v>822.05</v>
      </c>
      <c r="H333" s="195">
        <f t="shared" si="18"/>
        <v>822.05</v>
      </c>
      <c r="K333" s="189" t="str">
        <f t="shared" si="3"/>
        <v>4-2025</v>
      </c>
      <c r="L333" s="408">
        <f t="shared" si="10"/>
        <v>45758</v>
      </c>
      <c r="M333" s="195">
        <f>SUMIFS(VENTAS!$H$5:$H1001,VENTAS!$B$5:$B1001,L333)</f>
        <v>0</v>
      </c>
      <c r="N333" s="195">
        <f t="shared" si="4"/>
        <v>65.75</v>
      </c>
      <c r="O333" s="195">
        <f t="shared" si="6"/>
        <v>-73760.12428</v>
      </c>
      <c r="Q333" s="189"/>
      <c r="R333" s="277"/>
    </row>
    <row r="334">
      <c r="C334" s="425">
        <v>45952.0</v>
      </c>
      <c r="D334" s="103" t="s">
        <v>1376</v>
      </c>
      <c r="E334" s="195"/>
      <c r="F334" s="106">
        <v>210.28</v>
      </c>
      <c r="G334" s="106">
        <v>900.0</v>
      </c>
      <c r="H334" s="195">
        <f t="shared" si="18"/>
        <v>900</v>
      </c>
      <c r="K334" s="189" t="str">
        <f t="shared" si="3"/>
        <v>4-2025</v>
      </c>
      <c r="L334" s="408">
        <f t="shared" si="10"/>
        <v>45759</v>
      </c>
      <c r="M334" s="195">
        <f>SUMIFS(VENTAS!$H$5:$H1001,VENTAS!$B$5:$B1001,L334)</f>
        <v>0</v>
      </c>
      <c r="N334" s="195">
        <f t="shared" si="4"/>
        <v>0</v>
      </c>
      <c r="O334" s="195">
        <f t="shared" si="6"/>
        <v>-73760.12428</v>
      </c>
      <c r="Q334" s="189"/>
      <c r="R334" s="277"/>
    </row>
    <row r="335">
      <c r="C335" s="425">
        <v>45952.0</v>
      </c>
      <c r="D335" s="103" t="s">
        <v>1377</v>
      </c>
      <c r="E335" s="195"/>
      <c r="F335" s="106">
        <v>210.28</v>
      </c>
      <c r="G335" s="106">
        <v>360.0</v>
      </c>
      <c r="H335" s="195">
        <f t="shared" si="18"/>
        <v>360</v>
      </c>
      <c r="K335" s="189" t="str">
        <f t="shared" si="3"/>
        <v>4-2025</v>
      </c>
      <c r="L335" s="408">
        <f t="shared" si="10"/>
        <v>45760</v>
      </c>
      <c r="M335" s="195">
        <f>SUMIFS(VENTAS!$H$5:$H1001,VENTAS!$B$5:$B1001,L335)</f>
        <v>0</v>
      </c>
      <c r="N335" s="195">
        <f t="shared" si="4"/>
        <v>0</v>
      </c>
      <c r="O335" s="195">
        <f t="shared" si="6"/>
        <v>-73760.12428</v>
      </c>
      <c r="Q335" s="189"/>
      <c r="R335" s="277"/>
    </row>
    <row r="336">
      <c r="C336" s="425">
        <v>45954.0</v>
      </c>
      <c r="D336" s="103" t="s">
        <v>1378</v>
      </c>
      <c r="E336" s="195"/>
      <c r="F336" s="106">
        <v>214.42</v>
      </c>
      <c r="G336" s="106">
        <v>261.37</v>
      </c>
      <c r="H336" s="195">
        <f t="shared" si="18"/>
        <v>261.37</v>
      </c>
      <c r="K336" s="189" t="str">
        <f t="shared" si="3"/>
        <v>4-2025</v>
      </c>
      <c r="L336" s="408">
        <f t="shared" si="10"/>
        <v>45761</v>
      </c>
      <c r="M336" s="195">
        <f>SUMIFS(VENTAS!$H$5:$H1001,VENTAS!$B$5:$B1001,L336)</f>
        <v>0</v>
      </c>
      <c r="N336" s="195">
        <f t="shared" si="4"/>
        <v>660</v>
      </c>
      <c r="O336" s="195">
        <f t="shared" si="6"/>
        <v>-74420.12428</v>
      </c>
      <c r="Q336" s="189"/>
      <c r="R336" s="277"/>
    </row>
    <row r="337">
      <c r="C337" s="425">
        <v>45954.0</v>
      </c>
      <c r="D337" s="103" t="s">
        <v>1379</v>
      </c>
      <c r="E337" s="195"/>
      <c r="F337" s="106">
        <v>214.42</v>
      </c>
      <c r="G337" s="103">
        <v>662.29</v>
      </c>
      <c r="H337" s="195">
        <f t="shared" si="18"/>
        <v>662.29</v>
      </c>
      <c r="K337" s="189" t="str">
        <f t="shared" si="3"/>
        <v>4-2025</v>
      </c>
      <c r="L337" s="408">
        <f t="shared" si="10"/>
        <v>45762</v>
      </c>
      <c r="M337" s="195">
        <f>SUMIFS(VENTAS!$H$5:$H1001,VENTAS!$B$5:$B1001,L337)</f>
        <v>0</v>
      </c>
      <c r="N337" s="195">
        <f t="shared" si="4"/>
        <v>250</v>
      </c>
      <c r="O337" s="195">
        <f t="shared" si="6"/>
        <v>-74670.12428</v>
      </c>
      <c r="Q337" s="189"/>
      <c r="R337" s="277"/>
    </row>
    <row r="338">
      <c r="C338" s="425">
        <v>45957.0</v>
      </c>
      <c r="D338" s="103" t="s">
        <v>1380</v>
      </c>
      <c r="E338" s="195"/>
      <c r="F338" s="106">
        <v>216.37</v>
      </c>
      <c r="G338" s="103">
        <v>113.46</v>
      </c>
      <c r="H338" s="195">
        <f t="shared" si="18"/>
        <v>113.46</v>
      </c>
      <c r="K338" s="189" t="str">
        <f t="shared" si="3"/>
        <v>4-2025</v>
      </c>
      <c r="L338" s="408">
        <f t="shared" si="10"/>
        <v>45763</v>
      </c>
      <c r="M338" s="195">
        <f>SUMIFS(VENTAS!$H$5:$H1001,VENTAS!$B$5:$B1001,L338)</f>
        <v>0</v>
      </c>
      <c r="N338" s="195">
        <f t="shared" si="4"/>
        <v>1005</v>
      </c>
      <c r="O338" s="195">
        <f t="shared" si="6"/>
        <v>-75675.12428</v>
      </c>
      <c r="Q338" s="189"/>
      <c r="R338" s="277"/>
    </row>
    <row r="339">
      <c r="C339" s="425">
        <v>45958.0</v>
      </c>
      <c r="D339" s="103" t="s">
        <v>1381</v>
      </c>
      <c r="E339" s="195"/>
      <c r="F339" s="106">
        <v>218.17</v>
      </c>
      <c r="G339" s="106">
        <v>150.0</v>
      </c>
      <c r="H339" s="195">
        <f t="shared" si="18"/>
        <v>150</v>
      </c>
      <c r="K339" s="189" t="str">
        <f t="shared" si="3"/>
        <v>4-2025</v>
      </c>
      <c r="L339" s="408">
        <f t="shared" si="10"/>
        <v>45764</v>
      </c>
      <c r="M339" s="195">
        <f>SUMIFS(VENTAS!$H$5:$H1001,VENTAS!$B$5:$B1001,L339)</f>
        <v>0</v>
      </c>
      <c r="N339" s="195">
        <f t="shared" si="4"/>
        <v>0</v>
      </c>
      <c r="O339" s="195">
        <f t="shared" si="6"/>
        <v>-75675.12428</v>
      </c>
      <c r="Q339" s="189"/>
      <c r="R339" s="277"/>
    </row>
    <row r="340">
      <c r="C340" s="425">
        <v>45961.0</v>
      </c>
      <c r="D340" s="103" t="s">
        <v>1382</v>
      </c>
      <c r="E340" s="195"/>
      <c r="F340" s="106">
        <v>223.64</v>
      </c>
      <c r="G340" s="106">
        <v>50.0</v>
      </c>
      <c r="H340" s="195">
        <f t="shared" si="18"/>
        <v>50</v>
      </c>
      <c r="K340" s="189" t="str">
        <f t="shared" si="3"/>
        <v>4-2025</v>
      </c>
      <c r="L340" s="408">
        <f t="shared" si="10"/>
        <v>45765</v>
      </c>
      <c r="M340" s="195">
        <f>SUMIFS(VENTAS!$H$5:$H1001,VENTAS!$B$5:$B1001,L340)</f>
        <v>0</v>
      </c>
      <c r="N340" s="195">
        <f t="shared" si="4"/>
        <v>0</v>
      </c>
      <c r="O340" s="195">
        <f t="shared" si="6"/>
        <v>-75675.12428</v>
      </c>
      <c r="Q340" s="189"/>
      <c r="R340" s="277"/>
    </row>
    <row r="341">
      <c r="C341" s="425">
        <v>45961.0</v>
      </c>
      <c r="D341" s="103" t="s">
        <v>1383</v>
      </c>
      <c r="E341" s="195"/>
      <c r="F341" s="106">
        <v>223.64</v>
      </c>
      <c r="G341" s="106">
        <v>150.0</v>
      </c>
      <c r="H341" s="195">
        <f t="shared" si="18"/>
        <v>150</v>
      </c>
      <c r="K341" s="189" t="str">
        <f t="shared" si="3"/>
        <v>4-2025</v>
      </c>
      <c r="L341" s="408">
        <f t="shared" si="10"/>
        <v>45766</v>
      </c>
      <c r="M341" s="195">
        <f>SUMIFS(VENTAS!$H$5:$H1001,VENTAS!$B$5:$B1001,L341)</f>
        <v>0</v>
      </c>
      <c r="N341" s="195">
        <f t="shared" si="4"/>
        <v>0</v>
      </c>
      <c r="O341" s="195">
        <f t="shared" si="6"/>
        <v>-75675.12428</v>
      </c>
      <c r="Q341" s="189"/>
      <c r="R341" s="277"/>
    </row>
    <row r="342">
      <c r="C342" s="199"/>
      <c r="E342" s="195"/>
      <c r="F342" s="195"/>
      <c r="G342" s="195"/>
      <c r="H342" s="195"/>
      <c r="K342" s="189" t="str">
        <f t="shared" si="3"/>
        <v>4-2025</v>
      </c>
      <c r="L342" s="408">
        <f t="shared" si="10"/>
        <v>45767</v>
      </c>
      <c r="M342" s="195">
        <f>SUMIFS(VENTAS!$H$5:$H1001,VENTAS!$B$5:$B1001,L342)</f>
        <v>0</v>
      </c>
      <c r="N342" s="195">
        <f t="shared" si="4"/>
        <v>0</v>
      </c>
      <c r="O342" s="195">
        <f t="shared" si="6"/>
        <v>-75675.12428</v>
      </c>
      <c r="Q342" s="189"/>
      <c r="R342" s="277"/>
    </row>
    <row r="343">
      <c r="C343" s="199"/>
      <c r="E343" s="195"/>
      <c r="F343" s="195"/>
      <c r="G343" s="195"/>
      <c r="H343" s="195"/>
      <c r="K343" s="189" t="str">
        <f t="shared" si="3"/>
        <v>4-2025</v>
      </c>
      <c r="L343" s="408">
        <f t="shared" si="10"/>
        <v>45768</v>
      </c>
      <c r="M343" s="195">
        <f>SUMIFS(VENTAS!$H$5:$H1001,VENTAS!$B$5:$B1001,L343)</f>
        <v>0</v>
      </c>
      <c r="N343" s="195">
        <f t="shared" si="4"/>
        <v>0</v>
      </c>
      <c r="O343" s="195">
        <f t="shared" si="6"/>
        <v>-75675.12428</v>
      </c>
      <c r="Q343" s="189"/>
      <c r="R343" s="277"/>
    </row>
    <row r="344">
      <c r="C344" s="199"/>
      <c r="E344" s="195"/>
      <c r="F344" s="195"/>
      <c r="G344" s="195"/>
      <c r="H344" s="195"/>
      <c r="K344" s="189" t="str">
        <f t="shared" si="3"/>
        <v>4-2025</v>
      </c>
      <c r="L344" s="408">
        <f t="shared" si="10"/>
        <v>45769</v>
      </c>
      <c r="M344" s="195">
        <f>SUMIFS(VENTAS!$H$5:$H1001,VENTAS!$B$5:$B1001,L344)</f>
        <v>0</v>
      </c>
      <c r="N344" s="195">
        <f t="shared" si="4"/>
        <v>727.36</v>
      </c>
      <c r="O344" s="195">
        <f t="shared" si="6"/>
        <v>-76402.48428</v>
      </c>
      <c r="Q344" s="189"/>
      <c r="R344" s="277"/>
    </row>
    <row r="345">
      <c r="C345" s="199"/>
      <c r="E345" s="195"/>
      <c r="F345" s="195"/>
      <c r="G345" s="195"/>
      <c r="H345" s="195"/>
      <c r="K345" s="189" t="str">
        <f t="shared" si="3"/>
        <v>4-2025</v>
      </c>
      <c r="L345" s="408">
        <f t="shared" si="10"/>
        <v>45770</v>
      </c>
      <c r="M345" s="195">
        <f>SUMIFS(VENTAS!$H$5:$H1001,VENTAS!$B$5:$B1001,L345)</f>
        <v>0</v>
      </c>
      <c r="N345" s="195">
        <f t="shared" si="4"/>
        <v>258.6</v>
      </c>
      <c r="O345" s="195">
        <f t="shared" si="6"/>
        <v>-76661.08428</v>
      </c>
      <c r="Q345" s="189"/>
      <c r="R345" s="277"/>
    </row>
    <row r="346">
      <c r="C346" s="199"/>
      <c r="E346" s="195"/>
      <c r="F346" s="195"/>
      <c r="G346" s="195"/>
      <c r="H346" s="195"/>
      <c r="K346" s="189" t="str">
        <f t="shared" si="3"/>
        <v>4-2025</v>
      </c>
      <c r="L346" s="408">
        <f t="shared" si="10"/>
        <v>45771</v>
      </c>
      <c r="M346" s="195">
        <f>SUMIFS(VENTAS!$H$5:$H1001,VENTAS!$B$5:$B1001,L346)</f>
        <v>0</v>
      </c>
      <c r="N346" s="195">
        <f t="shared" si="4"/>
        <v>0</v>
      </c>
      <c r="O346" s="195">
        <f t="shared" si="6"/>
        <v>-76661.08428</v>
      </c>
      <c r="Q346" s="189"/>
      <c r="R346" s="277"/>
    </row>
    <row r="347">
      <c r="C347" s="199"/>
      <c r="E347" s="195"/>
      <c r="F347" s="195"/>
      <c r="G347" s="195"/>
      <c r="H347" s="195"/>
      <c r="K347" s="189" t="str">
        <f t="shared" si="3"/>
        <v>4-2025</v>
      </c>
      <c r="L347" s="408">
        <f t="shared" si="10"/>
        <v>45772</v>
      </c>
      <c r="M347" s="195">
        <f>SUMIFS(VENTAS!$H$5:$H1001,VENTAS!$B$5:$B1001,L347)</f>
        <v>0</v>
      </c>
      <c r="N347" s="195">
        <f t="shared" si="4"/>
        <v>0</v>
      </c>
      <c r="O347" s="195">
        <f t="shared" si="6"/>
        <v>-76661.08428</v>
      </c>
      <c r="Q347" s="189"/>
      <c r="R347" s="277"/>
    </row>
    <row r="348">
      <c r="C348" s="199"/>
      <c r="E348" s="195"/>
      <c r="F348" s="195"/>
      <c r="G348" s="195"/>
      <c r="H348" s="195"/>
      <c r="K348" s="189" t="str">
        <f t="shared" si="3"/>
        <v>4-2025</v>
      </c>
      <c r="L348" s="408">
        <f t="shared" si="10"/>
        <v>45773</v>
      </c>
      <c r="M348" s="195">
        <f>SUMIFS(VENTAS!$H$5:$H1001,VENTAS!$B$5:$B1001,L348)</f>
        <v>0</v>
      </c>
      <c r="N348" s="195">
        <f t="shared" si="4"/>
        <v>0</v>
      </c>
      <c r="O348" s="195">
        <f t="shared" si="6"/>
        <v>-76661.08428</v>
      </c>
      <c r="Q348" s="189"/>
      <c r="R348" s="277"/>
    </row>
    <row r="349">
      <c r="C349" s="199"/>
      <c r="E349" s="195"/>
      <c r="F349" s="195"/>
      <c r="G349" s="195"/>
      <c r="H349" s="195"/>
      <c r="K349" s="189" t="str">
        <f t="shared" si="3"/>
        <v>4-2025</v>
      </c>
      <c r="L349" s="408">
        <f t="shared" si="10"/>
        <v>45774</v>
      </c>
      <c r="M349" s="195">
        <f>SUMIFS(VENTAS!$H$5:$H1001,VENTAS!$B$5:$B1001,L349)</f>
        <v>0</v>
      </c>
      <c r="N349" s="195">
        <f t="shared" si="4"/>
        <v>0</v>
      </c>
      <c r="O349" s="195">
        <f t="shared" si="6"/>
        <v>-76661.08428</v>
      </c>
      <c r="Q349" s="189"/>
      <c r="R349" s="277"/>
    </row>
    <row r="350">
      <c r="C350" s="199"/>
      <c r="E350" s="195"/>
      <c r="F350" s="195"/>
      <c r="G350" s="195"/>
      <c r="H350" s="195"/>
      <c r="K350" s="189" t="str">
        <f t="shared" si="3"/>
        <v>4-2025</v>
      </c>
      <c r="L350" s="408">
        <f t="shared" si="10"/>
        <v>45775</v>
      </c>
      <c r="M350" s="195">
        <f>SUMIFS(VENTAS!$H$5:$H1001,VENTAS!$B$5:$B1001,L350)</f>
        <v>0</v>
      </c>
      <c r="N350" s="195">
        <f t="shared" si="4"/>
        <v>461.6</v>
      </c>
      <c r="O350" s="195">
        <f t="shared" si="6"/>
        <v>-77122.68428</v>
      </c>
      <c r="Q350" s="189"/>
      <c r="R350" s="277"/>
    </row>
    <row r="351">
      <c r="C351" s="199"/>
      <c r="E351" s="195"/>
      <c r="F351" s="195"/>
      <c r="G351" s="195"/>
      <c r="H351" s="195"/>
      <c r="K351" s="189" t="str">
        <f t="shared" si="3"/>
        <v>4-2025</v>
      </c>
      <c r="L351" s="408">
        <f t="shared" si="10"/>
        <v>45776</v>
      </c>
      <c r="M351" s="195">
        <f>SUMIFS(VENTAS!$H$5:$H1001,VENTAS!$B$5:$B1001,L351)</f>
        <v>0</v>
      </c>
      <c r="N351" s="195">
        <f t="shared" si="4"/>
        <v>448.58</v>
      </c>
      <c r="O351" s="195">
        <f t="shared" si="6"/>
        <v>-77571.26428</v>
      </c>
      <c r="Q351" s="189"/>
      <c r="R351" s="277"/>
    </row>
    <row r="352">
      <c r="C352" s="199"/>
      <c r="E352" s="195"/>
      <c r="F352" s="195"/>
      <c r="G352" s="195"/>
      <c r="H352" s="195"/>
      <c r="K352" s="189" t="str">
        <f t="shared" si="3"/>
        <v>4-2025</v>
      </c>
      <c r="L352" s="408">
        <f t="shared" si="10"/>
        <v>45777</v>
      </c>
      <c r="M352" s="195">
        <f>SUMIFS(VENTAS!$H$5:$H1001,VENTAS!$B$5:$B1001,L352)</f>
        <v>0</v>
      </c>
      <c r="N352" s="195">
        <f t="shared" si="4"/>
        <v>2995.8</v>
      </c>
      <c r="O352" s="195">
        <f t="shared" si="6"/>
        <v>-80567.06428</v>
      </c>
      <c r="Q352" s="189"/>
      <c r="R352" s="277"/>
    </row>
    <row r="353">
      <c r="C353" s="199"/>
      <c r="E353" s="195"/>
      <c r="F353" s="195"/>
      <c r="G353" s="195"/>
      <c r="H353" s="195"/>
      <c r="K353" s="189" t="str">
        <f t="shared" si="3"/>
        <v>5-2025</v>
      </c>
      <c r="L353" s="408">
        <f t="shared" si="10"/>
        <v>45778</v>
      </c>
      <c r="M353" s="195">
        <f>SUMIFS(VENTAS!$H$5:$H1001,VENTAS!$B$5:$B1001,L353)</f>
        <v>0</v>
      </c>
      <c r="N353" s="195">
        <f t="shared" si="4"/>
        <v>0</v>
      </c>
      <c r="O353" s="195">
        <f t="shared" si="6"/>
        <v>-80567.06428</v>
      </c>
      <c r="Q353" s="189"/>
      <c r="R353" s="277"/>
    </row>
    <row r="354">
      <c r="C354" s="199"/>
      <c r="E354" s="195"/>
      <c r="F354" s="195"/>
      <c r="G354" s="195"/>
      <c r="H354" s="195"/>
      <c r="K354" s="189" t="str">
        <f t="shared" si="3"/>
        <v>5-2025</v>
      </c>
      <c r="L354" s="408">
        <f t="shared" si="10"/>
        <v>45779</v>
      </c>
      <c r="M354" s="195">
        <f>SUMIFS(VENTAS!$H$5:$H1001,VENTAS!$B$5:$B1001,L354)</f>
        <v>0</v>
      </c>
      <c r="N354" s="195">
        <f t="shared" si="4"/>
        <v>0</v>
      </c>
      <c r="O354" s="195">
        <f t="shared" si="6"/>
        <v>-80567.06428</v>
      </c>
      <c r="Q354" s="189"/>
      <c r="R354" s="277"/>
    </row>
    <row r="355">
      <c r="C355" s="199"/>
      <c r="E355" s="195"/>
      <c r="F355" s="195"/>
      <c r="G355" s="195"/>
      <c r="H355" s="195"/>
      <c r="K355" s="189" t="str">
        <f t="shared" si="3"/>
        <v>5-2025</v>
      </c>
      <c r="L355" s="408">
        <f t="shared" si="10"/>
        <v>45780</v>
      </c>
      <c r="M355" s="195">
        <f>SUMIFS(VENTAS!$H$5:$H1001,VENTAS!$B$5:$B1001,L355)</f>
        <v>0</v>
      </c>
      <c r="N355" s="195">
        <f t="shared" si="4"/>
        <v>0</v>
      </c>
      <c r="O355" s="195">
        <f t="shared" si="6"/>
        <v>-80567.06428</v>
      </c>
      <c r="Q355" s="189"/>
      <c r="R355" s="277"/>
    </row>
    <row r="356">
      <c r="C356" s="199"/>
      <c r="E356" s="195"/>
      <c r="F356" s="195"/>
      <c r="G356" s="195"/>
      <c r="H356" s="195"/>
      <c r="K356" s="189" t="str">
        <f t="shared" si="3"/>
        <v>5-2025</v>
      </c>
      <c r="L356" s="408">
        <f t="shared" si="10"/>
        <v>45781</v>
      </c>
      <c r="M356" s="195">
        <f>SUMIFS(VENTAS!$H$5:$H1001,VENTAS!$B$5:$B1001,L356)</f>
        <v>0</v>
      </c>
      <c r="N356" s="195">
        <f t="shared" si="4"/>
        <v>0</v>
      </c>
      <c r="O356" s="195">
        <f t="shared" si="6"/>
        <v>-80567.06428</v>
      </c>
      <c r="Q356" s="189"/>
      <c r="R356" s="277"/>
    </row>
    <row r="357">
      <c r="C357" s="199"/>
      <c r="E357" s="195"/>
      <c r="F357" s="195"/>
      <c r="G357" s="195"/>
      <c r="H357" s="195"/>
      <c r="K357" s="189" t="str">
        <f t="shared" si="3"/>
        <v>5-2025</v>
      </c>
      <c r="L357" s="408">
        <f t="shared" si="10"/>
        <v>45782</v>
      </c>
      <c r="M357" s="195">
        <f>SUMIFS(VENTAS!$H$5:$H1001,VENTAS!$B$5:$B1001,L357)</f>
        <v>0</v>
      </c>
      <c r="N357" s="195">
        <f t="shared" si="4"/>
        <v>0</v>
      </c>
      <c r="O357" s="195">
        <f t="shared" si="6"/>
        <v>-80567.06428</v>
      </c>
      <c r="Q357" s="189"/>
      <c r="R357" s="277"/>
    </row>
    <row r="358">
      <c r="C358" s="199"/>
      <c r="E358" s="195"/>
      <c r="F358" s="195"/>
      <c r="G358" s="195"/>
      <c r="H358" s="195"/>
      <c r="K358" s="189" t="str">
        <f t="shared" si="3"/>
        <v>5-2025</v>
      </c>
      <c r="L358" s="408">
        <f t="shared" si="10"/>
        <v>45783</v>
      </c>
      <c r="M358" s="195">
        <f>SUMIFS(VENTAS!$H$5:$H1001,VENTAS!$B$5:$B1001,L358)</f>
        <v>0</v>
      </c>
      <c r="N358" s="195">
        <f t="shared" si="4"/>
        <v>0</v>
      </c>
      <c r="O358" s="195">
        <f t="shared" si="6"/>
        <v>-80567.06428</v>
      </c>
      <c r="Q358" s="189"/>
      <c r="R358" s="277"/>
    </row>
    <row r="359">
      <c r="C359" s="199"/>
      <c r="E359" s="195"/>
      <c r="F359" s="195"/>
      <c r="G359" s="195"/>
      <c r="H359" s="195"/>
      <c r="K359" s="189" t="str">
        <f t="shared" si="3"/>
        <v>5-2025</v>
      </c>
      <c r="L359" s="408">
        <f t="shared" si="10"/>
        <v>45784</v>
      </c>
      <c r="M359" s="195">
        <f>SUMIFS(VENTAS!$H$5:$H1001,VENTAS!$B$5:$B1001,L359)</f>
        <v>0</v>
      </c>
      <c r="N359" s="195">
        <f t="shared" si="4"/>
        <v>828.5</v>
      </c>
      <c r="O359" s="195">
        <f t="shared" si="6"/>
        <v>-81395.56428</v>
      </c>
      <c r="Q359" s="189"/>
      <c r="R359" s="277"/>
    </row>
    <row r="360">
      <c r="C360" s="199"/>
      <c r="E360" s="195"/>
      <c r="F360" s="195"/>
      <c r="G360" s="195"/>
      <c r="H360" s="195"/>
      <c r="K360" s="189" t="str">
        <f t="shared" si="3"/>
        <v>5-2025</v>
      </c>
      <c r="L360" s="408">
        <f t="shared" si="10"/>
        <v>45785</v>
      </c>
      <c r="M360" s="195">
        <f>SUMIFS(VENTAS!$H$5:$H1001,VENTAS!$B$5:$B1001,L360)</f>
        <v>0</v>
      </c>
      <c r="N360" s="195">
        <f t="shared" si="4"/>
        <v>0</v>
      </c>
      <c r="O360" s="195">
        <f t="shared" si="6"/>
        <v>-81395.56428</v>
      </c>
      <c r="Q360" s="189"/>
      <c r="R360" s="277"/>
    </row>
    <row r="361">
      <c r="C361" s="199"/>
      <c r="E361" s="195"/>
      <c r="F361" s="195"/>
      <c r="G361" s="195"/>
      <c r="H361" s="195"/>
      <c r="K361" s="189" t="str">
        <f t="shared" si="3"/>
        <v>5-2025</v>
      </c>
      <c r="L361" s="408">
        <f t="shared" si="10"/>
        <v>45786</v>
      </c>
      <c r="M361" s="195">
        <f>SUMIFS(VENTAS!$H$5:$H1001,VENTAS!$B$5:$B1001,L361)</f>
        <v>0</v>
      </c>
      <c r="N361" s="195">
        <f t="shared" si="4"/>
        <v>0</v>
      </c>
      <c r="O361" s="195">
        <f t="shared" si="6"/>
        <v>-81395.56428</v>
      </c>
      <c r="Q361" s="189"/>
      <c r="R361" s="277"/>
    </row>
    <row r="362">
      <c r="C362" s="199"/>
      <c r="E362" s="195"/>
      <c r="F362" s="195"/>
      <c r="G362" s="195"/>
      <c r="H362" s="195"/>
      <c r="K362" s="189" t="str">
        <f t="shared" si="3"/>
        <v>5-2025</v>
      </c>
      <c r="L362" s="408">
        <f t="shared" si="10"/>
        <v>45787</v>
      </c>
      <c r="M362" s="195">
        <f>SUMIFS(VENTAS!$H$5:$H1001,VENTAS!$B$5:$B1001,L362)</f>
        <v>0</v>
      </c>
      <c r="N362" s="195">
        <f t="shared" si="4"/>
        <v>0</v>
      </c>
      <c r="O362" s="195">
        <f t="shared" si="6"/>
        <v>-81395.56428</v>
      </c>
      <c r="Q362" s="189"/>
      <c r="R362" s="277"/>
    </row>
    <row r="363">
      <c r="C363" s="199"/>
      <c r="E363" s="195"/>
      <c r="F363" s="195"/>
      <c r="G363" s="195"/>
      <c r="H363" s="195"/>
      <c r="K363" s="189" t="str">
        <f t="shared" si="3"/>
        <v>5-2025</v>
      </c>
      <c r="L363" s="408">
        <f t="shared" si="10"/>
        <v>45788</v>
      </c>
      <c r="M363" s="195">
        <f>SUMIFS(VENTAS!$H$5:$H1001,VENTAS!$B$5:$B1001,L363)</f>
        <v>0</v>
      </c>
      <c r="N363" s="195">
        <f t="shared" si="4"/>
        <v>0</v>
      </c>
      <c r="O363" s="195">
        <f t="shared" si="6"/>
        <v>-81395.56428</v>
      </c>
      <c r="Q363" s="189"/>
      <c r="R363" s="277"/>
    </row>
    <row r="364">
      <c r="C364" s="199"/>
      <c r="E364" s="195"/>
      <c r="F364" s="195"/>
      <c r="G364" s="195"/>
      <c r="H364" s="195"/>
      <c r="K364" s="189" t="str">
        <f t="shared" si="3"/>
        <v>5-2025</v>
      </c>
      <c r="L364" s="408">
        <f t="shared" si="10"/>
        <v>45789</v>
      </c>
      <c r="M364" s="195">
        <f>SUMIFS(VENTAS!$H$5:$H1001,VENTAS!$B$5:$B1001,L364)</f>
        <v>0</v>
      </c>
      <c r="N364" s="195">
        <f t="shared" si="4"/>
        <v>0</v>
      </c>
      <c r="O364" s="195">
        <f t="shared" si="6"/>
        <v>-81395.56428</v>
      </c>
      <c r="Q364" s="189"/>
      <c r="R364" s="277"/>
    </row>
    <row r="365">
      <c r="C365" s="199"/>
      <c r="E365" s="195"/>
      <c r="F365" s="195"/>
      <c r="G365" s="195"/>
      <c r="H365" s="195"/>
      <c r="K365" s="189" t="str">
        <f t="shared" si="3"/>
        <v>5-2025</v>
      </c>
      <c r="L365" s="408">
        <f t="shared" si="10"/>
        <v>45790</v>
      </c>
      <c r="M365" s="195">
        <f>SUMIFS(VENTAS!$H$5:$H1001,VENTAS!$B$5:$B1001,L365)</f>
        <v>0</v>
      </c>
      <c r="N365" s="195">
        <f t="shared" si="4"/>
        <v>0</v>
      </c>
      <c r="O365" s="195">
        <f t="shared" si="6"/>
        <v>-81395.56428</v>
      </c>
      <c r="Q365" s="189"/>
      <c r="R365" s="277"/>
    </row>
    <row r="366">
      <c r="C366" s="199"/>
      <c r="E366" s="195"/>
      <c r="F366" s="195"/>
      <c r="G366" s="195"/>
      <c r="H366" s="195"/>
      <c r="K366" s="189" t="str">
        <f t="shared" si="3"/>
        <v>5-2025</v>
      </c>
      <c r="L366" s="408">
        <f t="shared" si="10"/>
        <v>45791</v>
      </c>
      <c r="M366" s="195">
        <f>SUMIFS(VENTAS!$H$5:$H1001,VENTAS!$B$5:$B1001,L366)</f>
        <v>0</v>
      </c>
      <c r="N366" s="195">
        <f t="shared" si="4"/>
        <v>260.3</v>
      </c>
      <c r="O366" s="195">
        <f t="shared" si="6"/>
        <v>-81655.86428</v>
      </c>
      <c r="Q366" s="189"/>
      <c r="R366" s="277"/>
    </row>
    <row r="367">
      <c r="C367" s="199"/>
      <c r="E367" s="195"/>
      <c r="F367" s="195"/>
      <c r="G367" s="195"/>
      <c r="H367" s="195"/>
      <c r="K367" s="189" t="str">
        <f t="shared" si="3"/>
        <v>5-2025</v>
      </c>
      <c r="L367" s="408">
        <f t="shared" si="10"/>
        <v>45792</v>
      </c>
      <c r="M367" s="195">
        <f>SUMIFS(VENTAS!$H$5:$H1001,VENTAS!$B$5:$B1001,L367)</f>
        <v>0</v>
      </c>
      <c r="N367" s="195">
        <f t="shared" si="4"/>
        <v>397.4</v>
      </c>
      <c r="O367" s="195">
        <f t="shared" si="6"/>
        <v>-82053.26428</v>
      </c>
      <c r="Q367" s="189"/>
      <c r="R367" s="277"/>
    </row>
    <row r="368">
      <c r="C368" s="199"/>
      <c r="E368" s="195"/>
      <c r="F368" s="195"/>
      <c r="G368" s="195"/>
      <c r="H368" s="195"/>
      <c r="K368" s="189" t="str">
        <f t="shared" si="3"/>
        <v>5-2025</v>
      </c>
      <c r="L368" s="408">
        <f t="shared" si="10"/>
        <v>45793</v>
      </c>
      <c r="M368" s="195">
        <f>SUMIFS(VENTAS!$H$5:$H1001,VENTAS!$B$5:$B1001,L368)</f>
        <v>0</v>
      </c>
      <c r="N368" s="195">
        <f t="shared" si="4"/>
        <v>0</v>
      </c>
      <c r="O368" s="195">
        <f t="shared" si="6"/>
        <v>-82053.26428</v>
      </c>
      <c r="Q368" s="189"/>
      <c r="R368" s="277"/>
    </row>
    <row r="369">
      <c r="C369" s="199"/>
      <c r="E369" s="195"/>
      <c r="F369" s="195"/>
      <c r="G369" s="195"/>
      <c r="H369" s="195"/>
      <c r="K369" s="189" t="str">
        <f t="shared" si="3"/>
        <v>5-2025</v>
      </c>
      <c r="L369" s="408">
        <f t="shared" si="10"/>
        <v>45794</v>
      </c>
      <c r="M369" s="195">
        <f>SUMIFS(VENTAS!$H$5:$H1001,VENTAS!$B$5:$B1001,L369)</f>
        <v>0</v>
      </c>
      <c r="N369" s="195">
        <f t="shared" si="4"/>
        <v>0</v>
      </c>
      <c r="O369" s="195">
        <f t="shared" si="6"/>
        <v>-82053.26428</v>
      </c>
      <c r="Q369" s="189"/>
      <c r="R369" s="277"/>
    </row>
    <row r="370">
      <c r="C370" s="199"/>
      <c r="E370" s="195"/>
      <c r="F370" s="195"/>
      <c r="G370" s="195"/>
      <c r="H370" s="195"/>
      <c r="K370" s="189" t="str">
        <f t="shared" si="3"/>
        <v>5-2025</v>
      </c>
      <c r="L370" s="408">
        <f t="shared" si="10"/>
        <v>45795</v>
      </c>
      <c r="M370" s="195">
        <f>SUMIFS(VENTAS!$H$5:$H1001,VENTAS!$B$5:$B1001,L370)</f>
        <v>0</v>
      </c>
      <c r="N370" s="195">
        <f t="shared" si="4"/>
        <v>0</v>
      </c>
      <c r="O370" s="195">
        <f t="shared" si="6"/>
        <v>-82053.26428</v>
      </c>
      <c r="Q370" s="189"/>
      <c r="R370" s="277"/>
    </row>
    <row r="371">
      <c r="C371" s="199"/>
      <c r="E371" s="195"/>
      <c r="F371" s="195"/>
      <c r="G371" s="195"/>
      <c r="H371" s="195"/>
      <c r="K371" s="189" t="str">
        <f t="shared" si="3"/>
        <v>5-2025</v>
      </c>
      <c r="L371" s="408">
        <f t="shared" si="10"/>
        <v>45796</v>
      </c>
      <c r="M371" s="195">
        <f>SUMIFS(VENTAS!$H$5:$H1001,VENTAS!$B$5:$B1001,L371)</f>
        <v>0</v>
      </c>
      <c r="N371" s="195">
        <f t="shared" si="4"/>
        <v>0</v>
      </c>
      <c r="O371" s="195">
        <f t="shared" si="6"/>
        <v>-82053.26428</v>
      </c>
      <c r="Q371" s="189"/>
      <c r="R371" s="277"/>
    </row>
    <row r="372">
      <c r="C372" s="199"/>
      <c r="E372" s="195"/>
      <c r="F372" s="195"/>
      <c r="G372" s="195"/>
      <c r="H372" s="195"/>
      <c r="K372" s="189" t="str">
        <f t="shared" si="3"/>
        <v>5-2025</v>
      </c>
      <c r="L372" s="408">
        <f t="shared" si="10"/>
        <v>45797</v>
      </c>
      <c r="M372" s="195">
        <f>SUMIFS(VENTAS!$H$5:$H1001,VENTAS!$B$5:$B1001,L372)</f>
        <v>0</v>
      </c>
      <c r="N372" s="195">
        <f t="shared" si="4"/>
        <v>494.72</v>
      </c>
      <c r="O372" s="195">
        <f t="shared" si="6"/>
        <v>-82547.98428</v>
      </c>
      <c r="Q372" s="189"/>
      <c r="R372" s="277"/>
    </row>
    <row r="373">
      <c r="C373" s="199"/>
      <c r="E373" s="195"/>
      <c r="F373" s="195"/>
      <c r="G373" s="195"/>
      <c r="H373" s="195"/>
      <c r="K373" s="189" t="str">
        <f t="shared" si="3"/>
        <v>5-2025</v>
      </c>
      <c r="L373" s="408">
        <f t="shared" si="10"/>
        <v>45798</v>
      </c>
      <c r="M373" s="195">
        <f>SUMIFS(VENTAS!$H$5:$H1001,VENTAS!$B$5:$B1001,L373)</f>
        <v>0</v>
      </c>
      <c r="N373" s="195">
        <f t="shared" si="4"/>
        <v>0</v>
      </c>
      <c r="O373" s="195">
        <f t="shared" si="6"/>
        <v>-82547.98428</v>
      </c>
      <c r="Q373" s="189"/>
      <c r="R373" s="277"/>
    </row>
    <row r="374">
      <c r="C374" s="199"/>
      <c r="E374" s="195"/>
      <c r="F374" s="195"/>
      <c r="G374" s="195"/>
      <c r="H374" s="195"/>
      <c r="K374" s="189" t="str">
        <f t="shared" si="3"/>
        <v>5-2025</v>
      </c>
      <c r="L374" s="408">
        <f t="shared" si="10"/>
        <v>45799</v>
      </c>
      <c r="M374" s="195">
        <f>SUMIFS(VENTAS!$H$5:$H1001,VENTAS!$B$5:$B1001,L374)</f>
        <v>0</v>
      </c>
      <c r="N374" s="195">
        <f t="shared" si="4"/>
        <v>0</v>
      </c>
      <c r="O374" s="195">
        <f t="shared" si="6"/>
        <v>-82547.98428</v>
      </c>
      <c r="Q374" s="189"/>
      <c r="R374" s="277"/>
    </row>
    <row r="375">
      <c r="C375" s="199"/>
      <c r="E375" s="195"/>
      <c r="F375" s="195"/>
      <c r="G375" s="195"/>
      <c r="H375" s="195"/>
      <c r="K375" s="189" t="str">
        <f t="shared" si="3"/>
        <v>5-2025</v>
      </c>
      <c r="L375" s="408">
        <f t="shared" si="10"/>
        <v>45800</v>
      </c>
      <c r="M375" s="195">
        <f>SUMIFS(VENTAS!$H$5:$H1001,VENTAS!$B$5:$B1001,L375)</f>
        <v>0</v>
      </c>
      <c r="N375" s="195">
        <f t="shared" si="4"/>
        <v>0</v>
      </c>
      <c r="O375" s="195">
        <f t="shared" si="6"/>
        <v>-82547.98428</v>
      </c>
      <c r="Q375" s="189"/>
      <c r="R375" s="277"/>
    </row>
    <row r="376">
      <c r="C376" s="199"/>
      <c r="E376" s="195"/>
      <c r="F376" s="195"/>
      <c r="G376" s="195"/>
      <c r="H376" s="195"/>
      <c r="K376" s="189" t="str">
        <f t="shared" si="3"/>
        <v>5-2025</v>
      </c>
      <c r="L376" s="408">
        <f t="shared" si="10"/>
        <v>45801</v>
      </c>
      <c r="M376" s="195">
        <f>SUMIFS(VENTAS!$H$5:$H1001,VENTAS!$B$5:$B1001,L376)</f>
        <v>0</v>
      </c>
      <c r="N376" s="195">
        <f t="shared" si="4"/>
        <v>0</v>
      </c>
      <c r="O376" s="195">
        <f t="shared" si="6"/>
        <v>-82547.98428</v>
      </c>
      <c r="Q376" s="189"/>
      <c r="R376" s="277"/>
    </row>
    <row r="377">
      <c r="C377" s="199"/>
      <c r="E377" s="195"/>
      <c r="F377" s="195"/>
      <c r="G377" s="195"/>
      <c r="H377" s="195"/>
      <c r="K377" s="189" t="str">
        <f t="shared" si="3"/>
        <v>5-2025</v>
      </c>
      <c r="L377" s="408">
        <f t="shared" si="10"/>
        <v>45802</v>
      </c>
      <c r="M377" s="195">
        <f>SUMIFS(VENTAS!$H$5:$H1001,VENTAS!$B$5:$B1001,L377)</f>
        <v>0</v>
      </c>
      <c r="N377" s="195">
        <f t="shared" si="4"/>
        <v>0</v>
      </c>
      <c r="O377" s="195">
        <f t="shared" si="6"/>
        <v>-82547.98428</v>
      </c>
      <c r="Q377" s="189"/>
      <c r="R377" s="277"/>
    </row>
    <row r="378">
      <c r="C378" s="199"/>
      <c r="E378" s="195"/>
      <c r="F378" s="195"/>
      <c r="G378" s="195"/>
      <c r="H378" s="195"/>
      <c r="K378" s="189" t="str">
        <f t="shared" si="3"/>
        <v>5-2025</v>
      </c>
      <c r="L378" s="408">
        <f t="shared" si="10"/>
        <v>45803</v>
      </c>
      <c r="M378" s="195">
        <f>SUMIFS(VENTAS!$H$5:$H1001,VENTAS!$B$5:$B1001,L378)</f>
        <v>0</v>
      </c>
      <c r="N378" s="195">
        <f t="shared" si="4"/>
        <v>0</v>
      </c>
      <c r="O378" s="195">
        <f t="shared" si="6"/>
        <v>-82547.98428</v>
      </c>
      <c r="Q378" s="189"/>
      <c r="R378" s="277"/>
    </row>
    <row r="379">
      <c r="C379" s="199"/>
      <c r="E379" s="195"/>
      <c r="F379" s="195"/>
      <c r="G379" s="195"/>
      <c r="H379" s="195"/>
      <c r="K379" s="189" t="str">
        <f t="shared" si="3"/>
        <v>5-2025</v>
      </c>
      <c r="L379" s="408">
        <f t="shared" si="10"/>
        <v>45804</v>
      </c>
      <c r="M379" s="195">
        <f>SUMIFS(VENTAS!$H$5:$H1001,VENTAS!$B$5:$B1001,L379)</f>
        <v>0</v>
      </c>
      <c r="N379" s="195">
        <f t="shared" si="4"/>
        <v>501.08</v>
      </c>
      <c r="O379" s="195">
        <f t="shared" si="6"/>
        <v>-83049.06428</v>
      </c>
      <c r="Q379" s="189"/>
      <c r="R379" s="277"/>
    </row>
    <row r="380">
      <c r="C380" s="199"/>
      <c r="E380" s="195"/>
      <c r="F380" s="195"/>
      <c r="G380" s="195"/>
      <c r="H380" s="195"/>
      <c r="K380" s="189" t="str">
        <f t="shared" si="3"/>
        <v>5-2025</v>
      </c>
      <c r="L380" s="408">
        <f t="shared" si="10"/>
        <v>45805</v>
      </c>
      <c r="M380" s="195">
        <f>SUMIFS(VENTAS!$H$5:$H1001,VENTAS!$B$5:$B1001,L380)</f>
        <v>0</v>
      </c>
      <c r="N380" s="195">
        <f t="shared" si="4"/>
        <v>95.24</v>
      </c>
      <c r="O380" s="195">
        <f t="shared" si="6"/>
        <v>-83144.30428</v>
      </c>
      <c r="Q380" s="189"/>
      <c r="R380" s="277"/>
    </row>
    <row r="381">
      <c r="C381" s="199"/>
      <c r="E381" s="195"/>
      <c r="F381" s="195"/>
      <c r="G381" s="195"/>
      <c r="H381" s="195"/>
      <c r="K381" s="189" t="str">
        <f t="shared" si="3"/>
        <v>5-2025</v>
      </c>
      <c r="L381" s="408">
        <f t="shared" si="10"/>
        <v>45806</v>
      </c>
      <c r="M381" s="195">
        <f>SUMIFS(VENTAS!$H$5:$H1001,VENTAS!$B$5:$B1001,L381)</f>
        <v>0</v>
      </c>
      <c r="N381" s="195">
        <f t="shared" si="4"/>
        <v>0</v>
      </c>
      <c r="O381" s="195">
        <f t="shared" si="6"/>
        <v>-83144.30428</v>
      </c>
      <c r="Q381" s="189"/>
      <c r="R381" s="277"/>
    </row>
    <row r="382">
      <c r="C382" s="199"/>
      <c r="E382" s="195"/>
      <c r="F382" s="195"/>
      <c r="G382" s="195"/>
      <c r="H382" s="195"/>
      <c r="K382" s="189" t="str">
        <f t="shared" si="3"/>
        <v>5-2025</v>
      </c>
      <c r="L382" s="408">
        <f t="shared" si="10"/>
        <v>45807</v>
      </c>
      <c r="M382" s="195">
        <f>SUMIFS(VENTAS!$H$5:$H1001,VENTAS!$B$5:$B1001,L382)</f>
        <v>0</v>
      </c>
      <c r="N382" s="195">
        <f t="shared" si="4"/>
        <v>0</v>
      </c>
      <c r="O382" s="195">
        <f t="shared" si="6"/>
        <v>-83144.30428</v>
      </c>
      <c r="Q382" s="189"/>
      <c r="R382" s="277"/>
    </row>
    <row r="383">
      <c r="C383" s="199"/>
      <c r="E383" s="195"/>
      <c r="F383" s="195"/>
      <c r="G383" s="195"/>
      <c r="H383" s="195"/>
      <c r="K383" s="189" t="str">
        <f t="shared" si="3"/>
        <v>5-2025</v>
      </c>
      <c r="L383" s="408">
        <f t="shared" si="10"/>
        <v>45808</v>
      </c>
      <c r="M383" s="195">
        <f>SUMIFS(VENTAS!$H$5:$H1001,VENTAS!$B$5:$B1001,L383)</f>
        <v>0</v>
      </c>
      <c r="N383" s="195">
        <f t="shared" si="4"/>
        <v>2850.1</v>
      </c>
      <c r="O383" s="195">
        <f t="shared" si="6"/>
        <v>-85994.40428</v>
      </c>
      <c r="Q383" s="189"/>
      <c r="R383" s="277"/>
    </row>
    <row r="384">
      <c r="C384" s="199"/>
      <c r="E384" s="195"/>
      <c r="F384" s="195"/>
      <c r="G384" s="195"/>
      <c r="H384" s="195"/>
      <c r="K384" s="189" t="str">
        <f t="shared" si="3"/>
        <v>6-2025</v>
      </c>
      <c r="L384" s="408">
        <f t="shared" si="10"/>
        <v>45809</v>
      </c>
      <c r="M384" s="195">
        <f>SUMIFS(VENTAS!$H$5:$H1001,VENTAS!$B$5:$B1001,L384)</f>
        <v>0</v>
      </c>
      <c r="N384" s="195">
        <f t="shared" si="4"/>
        <v>0</v>
      </c>
      <c r="O384" s="195">
        <f t="shared" si="6"/>
        <v>-85994.40428</v>
      </c>
      <c r="Q384" s="189"/>
      <c r="R384" s="277"/>
    </row>
    <row r="385">
      <c r="C385" s="199"/>
      <c r="E385" s="195"/>
      <c r="F385" s="195"/>
      <c r="G385" s="195"/>
      <c r="H385" s="195"/>
      <c r="K385" s="189" t="str">
        <f t="shared" si="3"/>
        <v>6-2025</v>
      </c>
      <c r="L385" s="408">
        <f t="shared" si="10"/>
        <v>45810</v>
      </c>
      <c r="M385" s="195">
        <f>SUMIFS(VENTAS!$H$5:$H1001,VENTAS!$B$5:$B1001,L385)</f>
        <v>0</v>
      </c>
      <c r="N385" s="195">
        <f t="shared" si="4"/>
        <v>0</v>
      </c>
      <c r="O385" s="195">
        <f t="shared" si="6"/>
        <v>-85994.40428</v>
      </c>
      <c r="Q385" s="189"/>
      <c r="R385" s="277"/>
    </row>
    <row r="386">
      <c r="C386" s="199"/>
      <c r="E386" s="195"/>
      <c r="F386" s="195"/>
      <c r="G386" s="195"/>
      <c r="H386" s="195"/>
      <c r="K386" s="189" t="str">
        <f t="shared" si="3"/>
        <v>6-2025</v>
      </c>
      <c r="L386" s="408">
        <f t="shared" si="10"/>
        <v>45811</v>
      </c>
      <c r="M386" s="195">
        <f>SUMIFS(VENTAS!$H$5:$H1001,VENTAS!$B$5:$B1001,L386)</f>
        <v>0</v>
      </c>
      <c r="N386" s="195">
        <f t="shared" si="4"/>
        <v>0</v>
      </c>
      <c r="O386" s="195">
        <f t="shared" si="6"/>
        <v>-85994.40428</v>
      </c>
      <c r="Q386" s="189"/>
      <c r="R386" s="277"/>
    </row>
    <row r="387">
      <c r="C387" s="199"/>
      <c r="E387" s="195"/>
      <c r="F387" s="195"/>
      <c r="G387" s="195"/>
      <c r="H387" s="195"/>
      <c r="K387" s="189" t="str">
        <f t="shared" si="3"/>
        <v>6-2025</v>
      </c>
      <c r="L387" s="408">
        <f t="shared" si="10"/>
        <v>45812</v>
      </c>
      <c r="M387" s="195">
        <f>SUMIFS(VENTAS!$H$5:$H1001,VENTAS!$B$5:$B1001,L387)</f>
        <v>0</v>
      </c>
      <c r="N387" s="195">
        <f t="shared" si="4"/>
        <v>0</v>
      </c>
      <c r="O387" s="195">
        <f t="shared" si="6"/>
        <v>-85994.40428</v>
      </c>
      <c r="Q387" s="189"/>
      <c r="R387" s="277"/>
    </row>
    <row r="388">
      <c r="C388" s="199"/>
      <c r="E388" s="195"/>
      <c r="F388" s="195"/>
      <c r="G388" s="195"/>
      <c r="H388" s="195"/>
      <c r="K388" s="189" t="str">
        <f t="shared" si="3"/>
        <v>6-2025</v>
      </c>
      <c r="L388" s="408">
        <f t="shared" si="10"/>
        <v>45813</v>
      </c>
      <c r="M388" s="195">
        <f>SUMIFS(VENTAS!$H$5:$H1001,VENTAS!$B$5:$B1001,L388)</f>
        <v>0</v>
      </c>
      <c r="N388" s="195">
        <f t="shared" si="4"/>
        <v>0</v>
      </c>
      <c r="O388" s="195">
        <f t="shared" si="6"/>
        <v>-85994.40428</v>
      </c>
      <c r="Q388" s="189"/>
      <c r="R388" s="277"/>
    </row>
    <row r="389">
      <c r="C389" s="199"/>
      <c r="E389" s="195"/>
      <c r="F389" s="195"/>
      <c r="G389" s="195"/>
      <c r="H389" s="195"/>
      <c r="K389" s="189" t="str">
        <f t="shared" si="3"/>
        <v>6-2025</v>
      </c>
      <c r="L389" s="408">
        <f t="shared" si="10"/>
        <v>45814</v>
      </c>
      <c r="M389" s="195">
        <f>SUMIFS(VENTAS!$H$5:$H1001,VENTAS!$B$5:$B1001,L389)</f>
        <v>0</v>
      </c>
      <c r="N389" s="195">
        <f t="shared" si="4"/>
        <v>0</v>
      </c>
      <c r="O389" s="195">
        <f t="shared" si="6"/>
        <v>-85994.40428</v>
      </c>
      <c r="Q389" s="189"/>
      <c r="R389" s="277"/>
    </row>
    <row r="390">
      <c r="C390" s="199"/>
      <c r="E390" s="195"/>
      <c r="F390" s="195"/>
      <c r="G390" s="195"/>
      <c r="H390" s="195"/>
      <c r="K390" s="189" t="str">
        <f t="shared" si="3"/>
        <v>6-2025</v>
      </c>
      <c r="L390" s="408">
        <f t="shared" si="10"/>
        <v>45815</v>
      </c>
      <c r="M390" s="195">
        <f>SUMIFS(VENTAS!$H$5:$H1001,VENTAS!$B$5:$B1001,L390)</f>
        <v>0</v>
      </c>
      <c r="N390" s="195">
        <f t="shared" si="4"/>
        <v>0</v>
      </c>
      <c r="O390" s="195">
        <f t="shared" si="6"/>
        <v>-85994.40428</v>
      </c>
      <c r="Q390" s="189"/>
      <c r="R390" s="277"/>
    </row>
    <row r="391">
      <c r="C391" s="199"/>
      <c r="E391" s="195"/>
      <c r="F391" s="195"/>
      <c r="G391" s="195"/>
      <c r="H391" s="195"/>
      <c r="K391" s="189" t="str">
        <f t="shared" si="3"/>
        <v>6-2025</v>
      </c>
      <c r="L391" s="408">
        <f t="shared" si="10"/>
        <v>45816</v>
      </c>
      <c r="M391" s="195">
        <f>SUMIFS(VENTAS!$H$5:$H1001,VENTAS!$B$5:$B1001,L391)</f>
        <v>0</v>
      </c>
      <c r="N391" s="195">
        <f t="shared" si="4"/>
        <v>0</v>
      </c>
      <c r="O391" s="195">
        <f t="shared" si="6"/>
        <v>-85994.40428</v>
      </c>
      <c r="Q391" s="189"/>
      <c r="R391" s="277"/>
    </row>
    <row r="392">
      <c r="C392" s="199"/>
      <c r="E392" s="195"/>
      <c r="F392" s="195"/>
      <c r="G392" s="195"/>
      <c r="H392" s="195"/>
      <c r="K392" s="189" t="str">
        <f t="shared" si="3"/>
        <v>6-2025</v>
      </c>
      <c r="L392" s="408">
        <f t="shared" si="10"/>
        <v>45817</v>
      </c>
      <c r="M392" s="195">
        <f>SUMIFS(VENTAS!$H$5:$H1001,VENTAS!$B$5:$B1001,L392)</f>
        <v>0</v>
      </c>
      <c r="N392" s="195">
        <f t="shared" si="4"/>
        <v>0</v>
      </c>
      <c r="O392" s="195">
        <f t="shared" si="6"/>
        <v>-85994.40428</v>
      </c>
      <c r="Q392" s="189"/>
      <c r="R392" s="277"/>
    </row>
    <row r="393">
      <c r="C393" s="199"/>
      <c r="E393" s="195"/>
      <c r="F393" s="195"/>
      <c r="G393" s="195"/>
      <c r="H393" s="195"/>
      <c r="K393" s="189" t="str">
        <f t="shared" si="3"/>
        <v>6-2025</v>
      </c>
      <c r="L393" s="408">
        <f t="shared" si="10"/>
        <v>45818</v>
      </c>
      <c r="M393" s="195">
        <f>SUMIFS(VENTAS!$H$5:$H1001,VENTAS!$B$5:$B1001,L393)</f>
        <v>0</v>
      </c>
      <c r="N393" s="195">
        <f t="shared" si="4"/>
        <v>536.38</v>
      </c>
      <c r="O393" s="195">
        <f t="shared" si="6"/>
        <v>-86530.78428</v>
      </c>
      <c r="Q393" s="189"/>
      <c r="R393" s="277"/>
    </row>
    <row r="394">
      <c r="C394" s="199"/>
      <c r="E394" s="195"/>
      <c r="F394" s="195"/>
      <c r="G394" s="195"/>
      <c r="H394" s="195"/>
      <c r="K394" s="189" t="str">
        <f t="shared" si="3"/>
        <v>6-2025</v>
      </c>
      <c r="L394" s="408">
        <f t="shared" si="10"/>
        <v>45819</v>
      </c>
      <c r="M394" s="195">
        <f>SUMIFS(VENTAS!$H$5:$H1001,VENTAS!$B$5:$B1001,L394)</f>
        <v>0</v>
      </c>
      <c r="N394" s="195">
        <f t="shared" si="4"/>
        <v>520</v>
      </c>
      <c r="O394" s="195">
        <f t="shared" si="6"/>
        <v>-87050.78428</v>
      </c>
      <c r="Q394" s="189"/>
      <c r="R394" s="277"/>
    </row>
    <row r="395">
      <c r="C395" s="199"/>
      <c r="E395" s="195"/>
      <c r="F395" s="195"/>
      <c r="G395" s="195"/>
      <c r="H395" s="195"/>
      <c r="K395" s="189" t="str">
        <f t="shared" si="3"/>
        <v>6-2025</v>
      </c>
      <c r="L395" s="408">
        <f t="shared" si="10"/>
        <v>45820</v>
      </c>
      <c r="M395" s="195">
        <f>SUMIFS(VENTAS!$H$5:$H1001,VENTAS!$B$5:$B1001,L395)</f>
        <v>0</v>
      </c>
      <c r="N395" s="195">
        <f t="shared" si="4"/>
        <v>0</v>
      </c>
      <c r="O395" s="195">
        <f t="shared" si="6"/>
        <v>-87050.78428</v>
      </c>
      <c r="Q395" s="189"/>
      <c r="R395" s="277"/>
    </row>
    <row r="396">
      <c r="C396" s="199"/>
      <c r="E396" s="195"/>
      <c r="F396" s="195"/>
      <c r="G396" s="195"/>
      <c r="H396" s="195"/>
      <c r="K396" s="189" t="str">
        <f t="shared" si="3"/>
        <v>6-2025</v>
      </c>
      <c r="L396" s="408">
        <f t="shared" si="10"/>
        <v>45821</v>
      </c>
      <c r="M396" s="195">
        <f>SUMIFS(VENTAS!$H$5:$H1001,VENTAS!$B$5:$B1001,L396)</f>
        <v>0</v>
      </c>
      <c r="N396" s="195">
        <f t="shared" si="4"/>
        <v>0</v>
      </c>
      <c r="O396" s="195">
        <f t="shared" si="6"/>
        <v>-87050.78428</v>
      </c>
      <c r="Q396" s="189"/>
      <c r="R396" s="277"/>
    </row>
    <row r="397">
      <c r="C397" s="199"/>
      <c r="E397" s="195"/>
      <c r="F397" s="195"/>
      <c r="G397" s="195"/>
      <c r="H397" s="195"/>
      <c r="K397" s="189" t="str">
        <f t="shared" si="3"/>
        <v>6-2025</v>
      </c>
      <c r="L397" s="408">
        <f t="shared" si="10"/>
        <v>45822</v>
      </c>
      <c r="M397" s="195">
        <f>SUMIFS(VENTAS!$H$5:$H1001,VENTAS!$B$5:$B1001,L397)</f>
        <v>0</v>
      </c>
      <c r="N397" s="195">
        <f t="shared" si="4"/>
        <v>0</v>
      </c>
      <c r="O397" s="195">
        <f t="shared" si="6"/>
        <v>-87050.78428</v>
      </c>
      <c r="Q397" s="189"/>
      <c r="R397" s="277"/>
    </row>
    <row r="398">
      <c r="C398" s="199"/>
      <c r="E398" s="195"/>
      <c r="F398" s="195"/>
      <c r="G398" s="195"/>
      <c r="H398" s="195"/>
      <c r="K398" s="189" t="str">
        <f t="shared" si="3"/>
        <v>6-2025</v>
      </c>
      <c r="L398" s="408">
        <f t="shared" si="10"/>
        <v>45823</v>
      </c>
      <c r="M398" s="195">
        <f>SUMIFS(VENTAS!$H$5:$H1001,VENTAS!$B$5:$B1001,L398)</f>
        <v>0</v>
      </c>
      <c r="N398" s="195">
        <f t="shared" si="4"/>
        <v>250</v>
      </c>
      <c r="O398" s="195">
        <f t="shared" si="6"/>
        <v>-87300.78428</v>
      </c>
      <c r="Q398" s="189"/>
      <c r="R398" s="277"/>
    </row>
    <row r="399">
      <c r="C399" s="199"/>
      <c r="E399" s="195"/>
      <c r="F399" s="195"/>
      <c r="G399" s="195"/>
      <c r="H399" s="195"/>
      <c r="K399" s="189" t="str">
        <f t="shared" si="3"/>
        <v>6-2025</v>
      </c>
      <c r="L399" s="408">
        <f t="shared" si="10"/>
        <v>45824</v>
      </c>
      <c r="M399" s="195">
        <f>SUMIFS(VENTAS!$H$5:$H1001,VENTAS!$B$5:$B1001,L399)</f>
        <v>0</v>
      </c>
      <c r="N399" s="195">
        <f t="shared" si="4"/>
        <v>287.7</v>
      </c>
      <c r="O399" s="195">
        <f t="shared" si="6"/>
        <v>-87588.48428</v>
      </c>
      <c r="Q399" s="189"/>
      <c r="R399" s="277"/>
    </row>
    <row r="400">
      <c r="C400" s="199"/>
      <c r="E400" s="195"/>
      <c r="F400" s="195"/>
      <c r="G400" s="195"/>
      <c r="H400" s="195"/>
      <c r="K400" s="189" t="str">
        <f t="shared" si="3"/>
        <v>6-2025</v>
      </c>
      <c r="L400" s="408">
        <f t="shared" si="10"/>
        <v>45825</v>
      </c>
      <c r="M400" s="195">
        <f>SUMIFS(VENTAS!$H$5:$H1001,VENTAS!$B$5:$B1001,L400)</f>
        <v>0</v>
      </c>
      <c r="N400" s="195">
        <f t="shared" si="4"/>
        <v>0</v>
      </c>
      <c r="O400" s="195">
        <f t="shared" si="6"/>
        <v>-87588.48428</v>
      </c>
      <c r="Q400" s="189"/>
      <c r="R400" s="277"/>
    </row>
    <row r="401">
      <c r="C401" s="199"/>
      <c r="E401" s="195"/>
      <c r="F401" s="195"/>
      <c r="G401" s="195"/>
      <c r="H401" s="195"/>
      <c r="K401" s="189" t="str">
        <f t="shared" si="3"/>
        <v>6-2025</v>
      </c>
      <c r="L401" s="408">
        <f t="shared" si="10"/>
        <v>45826</v>
      </c>
      <c r="M401" s="195">
        <f>SUMIFS(VENTAS!$H$5:$H1001,VENTAS!$B$5:$B1001,L401)</f>
        <v>0</v>
      </c>
      <c r="N401" s="195">
        <f t="shared" si="4"/>
        <v>59.2</v>
      </c>
      <c r="O401" s="195">
        <f t="shared" si="6"/>
        <v>-87647.68428</v>
      </c>
      <c r="Q401" s="189"/>
      <c r="R401" s="277"/>
    </row>
    <row r="402">
      <c r="C402" s="199"/>
      <c r="E402" s="195"/>
      <c r="F402" s="195"/>
      <c r="G402" s="195"/>
      <c r="H402" s="195"/>
      <c r="K402" s="189" t="str">
        <f t="shared" si="3"/>
        <v>6-2025</v>
      </c>
      <c r="L402" s="408">
        <f t="shared" si="10"/>
        <v>45827</v>
      </c>
      <c r="M402" s="195">
        <f>SUMIFS(VENTAS!$H$5:$H1001,VENTAS!$B$5:$B1001,L402)</f>
        <v>0</v>
      </c>
      <c r="N402" s="195">
        <f t="shared" si="4"/>
        <v>0</v>
      </c>
      <c r="O402" s="195">
        <f t="shared" si="6"/>
        <v>-87647.68428</v>
      </c>
      <c r="Q402" s="189"/>
      <c r="R402" s="277"/>
    </row>
    <row r="403">
      <c r="C403" s="199"/>
      <c r="E403" s="195"/>
      <c r="F403" s="195"/>
      <c r="G403" s="195"/>
      <c r="H403" s="195"/>
      <c r="K403" s="189" t="str">
        <f t="shared" si="3"/>
        <v>6-2025</v>
      </c>
      <c r="L403" s="408">
        <f t="shared" si="10"/>
        <v>45828</v>
      </c>
      <c r="M403" s="195">
        <f>SUMIFS(VENTAS!$H$5:$H1001,VENTAS!$B$5:$B1001,L403)</f>
        <v>0</v>
      </c>
      <c r="N403" s="195">
        <f t="shared" si="4"/>
        <v>0</v>
      </c>
      <c r="O403" s="195">
        <f t="shared" si="6"/>
        <v>-87647.68428</v>
      </c>
      <c r="Q403" s="189"/>
      <c r="R403" s="277"/>
    </row>
    <row r="404">
      <c r="C404" s="199"/>
      <c r="E404" s="195"/>
      <c r="F404" s="195"/>
      <c r="G404" s="195"/>
      <c r="H404" s="195"/>
      <c r="K404" s="189" t="str">
        <f t="shared" si="3"/>
        <v>6-2025</v>
      </c>
      <c r="L404" s="408">
        <f t="shared" si="10"/>
        <v>45829</v>
      </c>
      <c r="M404" s="195">
        <f>SUMIFS(VENTAS!$H$5:$H1001,VENTAS!$B$5:$B1001,L404)</f>
        <v>0</v>
      </c>
      <c r="N404" s="195">
        <f t="shared" si="4"/>
        <v>0</v>
      </c>
      <c r="O404" s="195">
        <f t="shared" si="6"/>
        <v>-87647.68428</v>
      </c>
      <c r="Q404" s="189"/>
      <c r="R404" s="277"/>
    </row>
    <row r="405">
      <c r="C405" s="199"/>
      <c r="E405" s="195"/>
      <c r="F405" s="195"/>
      <c r="G405" s="195"/>
      <c r="H405" s="195"/>
      <c r="K405" s="189" t="str">
        <f t="shared" si="3"/>
        <v>6-2025</v>
      </c>
      <c r="L405" s="408">
        <f t="shared" si="10"/>
        <v>45830</v>
      </c>
      <c r="M405" s="195">
        <f>SUMIFS(VENTAS!$H$5:$H1001,VENTAS!$B$5:$B1001,L405)</f>
        <v>0</v>
      </c>
      <c r="N405" s="195">
        <f t="shared" si="4"/>
        <v>0</v>
      </c>
      <c r="O405" s="195">
        <f t="shared" si="6"/>
        <v>-87647.68428</v>
      </c>
      <c r="Q405" s="189"/>
      <c r="R405" s="277"/>
    </row>
    <row r="406">
      <c r="C406" s="199"/>
      <c r="E406" s="195"/>
      <c r="F406" s="195"/>
      <c r="G406" s="195"/>
      <c r="H406" s="195"/>
      <c r="K406" s="189" t="str">
        <f t="shared" si="3"/>
        <v>6-2025</v>
      </c>
      <c r="L406" s="408">
        <f t="shared" si="10"/>
        <v>45831</v>
      </c>
      <c r="M406" s="195">
        <f>SUMIFS(VENTAS!$H$5:$H1001,VENTAS!$B$5:$B1001,L406)</f>
        <v>0</v>
      </c>
      <c r="N406" s="195">
        <f t="shared" si="4"/>
        <v>186.11</v>
      </c>
      <c r="O406" s="195">
        <f t="shared" si="6"/>
        <v>-87833.79428</v>
      </c>
      <c r="Q406" s="189"/>
      <c r="R406" s="277"/>
    </row>
    <row r="407">
      <c r="C407" s="199"/>
      <c r="E407" s="195"/>
      <c r="F407" s="195"/>
      <c r="G407" s="195"/>
      <c r="H407" s="195"/>
      <c r="K407" s="189" t="str">
        <f t="shared" si="3"/>
        <v>6-2025</v>
      </c>
      <c r="L407" s="408">
        <f t="shared" si="10"/>
        <v>45832</v>
      </c>
      <c r="M407" s="195">
        <f>SUMIFS(VENTAS!$H$5:$H1001,VENTAS!$B$5:$B1001,L407)</f>
        <v>0</v>
      </c>
      <c r="N407" s="195">
        <f t="shared" si="4"/>
        <v>0</v>
      </c>
      <c r="O407" s="195">
        <f t="shared" si="6"/>
        <v>-87833.79428</v>
      </c>
      <c r="Q407" s="189"/>
      <c r="R407" s="277"/>
    </row>
    <row r="408">
      <c r="C408" s="199"/>
      <c r="E408" s="195"/>
      <c r="F408" s="195"/>
      <c r="G408" s="195"/>
      <c r="H408" s="195"/>
      <c r="K408" s="189" t="str">
        <f t="shared" si="3"/>
        <v>6-2025</v>
      </c>
      <c r="L408" s="408">
        <f t="shared" si="10"/>
        <v>45833</v>
      </c>
      <c r="M408" s="195">
        <f>SUMIFS(VENTAS!$H$5:$H1001,VENTAS!$B$5:$B1001,L408)</f>
        <v>0</v>
      </c>
      <c r="N408" s="195">
        <f t="shared" si="4"/>
        <v>0</v>
      </c>
      <c r="O408" s="195">
        <f t="shared" si="6"/>
        <v>-87833.79428</v>
      </c>
      <c r="Q408" s="189"/>
      <c r="R408" s="277"/>
    </row>
    <row r="409">
      <c r="C409" s="199"/>
      <c r="E409" s="195"/>
      <c r="F409" s="195"/>
      <c r="G409" s="195"/>
      <c r="H409" s="195"/>
      <c r="K409" s="189" t="str">
        <f t="shared" si="3"/>
        <v>6-2025</v>
      </c>
      <c r="L409" s="408">
        <f t="shared" si="10"/>
        <v>45834</v>
      </c>
      <c r="M409" s="195">
        <f>SUMIFS(VENTAS!$H$5:$H1001,VENTAS!$B$5:$B1001,L409)</f>
        <v>0</v>
      </c>
      <c r="N409" s="195">
        <f t="shared" si="4"/>
        <v>0</v>
      </c>
      <c r="O409" s="195">
        <f t="shared" si="6"/>
        <v>-87833.79428</v>
      </c>
      <c r="Q409" s="189"/>
      <c r="R409" s="277"/>
    </row>
    <row r="410">
      <c r="C410" s="199"/>
      <c r="E410" s="195"/>
      <c r="F410" s="195"/>
      <c r="G410" s="195"/>
      <c r="H410" s="195"/>
      <c r="K410" s="189" t="str">
        <f t="shared" si="3"/>
        <v>6-2025</v>
      </c>
      <c r="L410" s="408">
        <f t="shared" si="10"/>
        <v>45835</v>
      </c>
      <c r="M410" s="195">
        <f>SUMIFS(VENTAS!$H$5:$H1001,VENTAS!$B$5:$B1001,L410)</f>
        <v>0</v>
      </c>
      <c r="N410" s="195">
        <f t="shared" si="4"/>
        <v>396.16</v>
      </c>
      <c r="O410" s="195">
        <f t="shared" si="6"/>
        <v>-88229.95428</v>
      </c>
      <c r="Q410" s="189"/>
      <c r="R410" s="277"/>
    </row>
    <row r="411">
      <c r="C411" s="199"/>
      <c r="E411" s="195"/>
      <c r="F411" s="195"/>
      <c r="G411" s="195"/>
      <c r="H411" s="195"/>
      <c r="K411" s="189" t="str">
        <f t="shared" si="3"/>
        <v>6-2025</v>
      </c>
      <c r="L411" s="408">
        <f t="shared" si="10"/>
        <v>45836</v>
      </c>
      <c r="M411" s="195">
        <f>SUMIFS(VENTAS!$H$5:$H1001,VENTAS!$B$5:$B1001,L411)</f>
        <v>0</v>
      </c>
      <c r="N411" s="195">
        <f t="shared" si="4"/>
        <v>0</v>
      </c>
      <c r="O411" s="195">
        <f t="shared" si="6"/>
        <v>-88229.95428</v>
      </c>
      <c r="Q411" s="189"/>
      <c r="R411" s="277"/>
    </row>
    <row r="412">
      <c r="C412" s="199"/>
      <c r="E412" s="195"/>
      <c r="F412" s="195"/>
      <c r="G412" s="195"/>
      <c r="H412" s="195"/>
      <c r="K412" s="189" t="str">
        <f t="shared" si="3"/>
        <v>6-2025</v>
      </c>
      <c r="L412" s="408">
        <f t="shared" si="10"/>
        <v>45837</v>
      </c>
      <c r="M412" s="195">
        <f>SUMIFS(VENTAS!$H$5:$H1001,VENTAS!$B$5:$B1001,L412)</f>
        <v>0</v>
      </c>
      <c r="N412" s="195">
        <f t="shared" si="4"/>
        <v>0</v>
      </c>
      <c r="O412" s="195">
        <f t="shared" si="6"/>
        <v>-88229.95428</v>
      </c>
      <c r="Q412" s="189"/>
      <c r="R412" s="277"/>
    </row>
    <row r="413">
      <c r="C413" s="199"/>
      <c r="E413" s="195"/>
      <c r="F413" s="195"/>
      <c r="G413" s="195"/>
      <c r="H413" s="195"/>
      <c r="K413" s="189" t="str">
        <f t="shared" si="3"/>
        <v>6-2025</v>
      </c>
      <c r="L413" s="408">
        <f t="shared" si="10"/>
        <v>45838</v>
      </c>
      <c r="M413" s="195">
        <f>SUMIFS(VENTAS!$H$5:$H1001,VENTAS!$B$5:$B1001,L413)</f>
        <v>0</v>
      </c>
      <c r="N413" s="195">
        <f t="shared" si="4"/>
        <v>1038.5</v>
      </c>
      <c r="O413" s="195">
        <f t="shared" si="6"/>
        <v>-89268.45428</v>
      </c>
      <c r="Q413" s="189"/>
      <c r="R413" s="277"/>
    </row>
    <row r="414">
      <c r="C414" s="199"/>
      <c r="E414" s="195"/>
      <c r="F414" s="195"/>
      <c r="G414" s="195"/>
      <c r="H414" s="195"/>
      <c r="K414" s="189" t="str">
        <f t="shared" si="3"/>
        <v>7-2025</v>
      </c>
      <c r="L414" s="408">
        <f t="shared" si="10"/>
        <v>45839</v>
      </c>
      <c r="M414" s="195">
        <f>SUMIFS(VENTAS!$H$5:$H1001,VENTAS!$B$5:$B1001,L414)</f>
        <v>0</v>
      </c>
      <c r="N414" s="195">
        <f t="shared" si="4"/>
        <v>0</v>
      </c>
      <c r="O414" s="195">
        <f t="shared" si="6"/>
        <v>-89268.45428</v>
      </c>
      <c r="Q414" s="189"/>
      <c r="R414" s="277"/>
    </row>
    <row r="415">
      <c r="C415" s="199"/>
      <c r="E415" s="195"/>
      <c r="F415" s="195"/>
      <c r="G415" s="195"/>
      <c r="H415" s="195"/>
      <c r="K415" s="189" t="str">
        <f t="shared" si="3"/>
        <v>7-2025</v>
      </c>
      <c r="L415" s="408">
        <f t="shared" si="10"/>
        <v>45840</v>
      </c>
      <c r="M415" s="195">
        <f>SUMIFS(VENTAS!$H$5:$H1001,VENTAS!$B$5:$B1001,L415)</f>
        <v>0</v>
      </c>
      <c r="N415" s="195">
        <f t="shared" si="4"/>
        <v>0</v>
      </c>
      <c r="O415" s="195">
        <f t="shared" si="6"/>
        <v>-89268.45428</v>
      </c>
      <c r="Q415" s="189"/>
      <c r="R415" s="277"/>
    </row>
    <row r="416">
      <c r="C416" s="199"/>
      <c r="E416" s="195"/>
      <c r="F416" s="195"/>
      <c r="G416" s="195"/>
      <c r="H416" s="195"/>
      <c r="K416" s="189" t="str">
        <f t="shared" si="3"/>
        <v>7-2025</v>
      </c>
      <c r="L416" s="408">
        <f t="shared" si="10"/>
        <v>45841</v>
      </c>
      <c r="M416" s="195">
        <f>SUMIFS(VENTAS!$H$5:$H1001,VENTAS!$B$5:$B1001,L416)</f>
        <v>0</v>
      </c>
      <c r="N416" s="195">
        <f t="shared" si="4"/>
        <v>110</v>
      </c>
      <c r="O416" s="195">
        <f t="shared" si="6"/>
        <v>-89378.45428</v>
      </c>
      <c r="Q416" s="189"/>
      <c r="R416" s="277"/>
    </row>
    <row r="417">
      <c r="C417" s="199"/>
      <c r="E417" s="195"/>
      <c r="F417" s="195"/>
      <c r="G417" s="195"/>
      <c r="H417" s="195"/>
      <c r="K417" s="189" t="str">
        <f t="shared" si="3"/>
        <v>7-2025</v>
      </c>
      <c r="L417" s="408">
        <f t="shared" si="10"/>
        <v>45842</v>
      </c>
      <c r="M417" s="195">
        <f>SUMIFS(VENTAS!$H$5:$H1001,VENTAS!$B$5:$B1001,L417)</f>
        <v>0</v>
      </c>
      <c r="N417" s="195">
        <f t="shared" si="4"/>
        <v>12.21</v>
      </c>
      <c r="O417" s="195">
        <f t="shared" si="6"/>
        <v>-89390.66428</v>
      </c>
      <c r="Q417" s="189"/>
      <c r="R417" s="277"/>
    </row>
    <row r="418">
      <c r="C418" s="199"/>
      <c r="E418" s="195"/>
      <c r="F418" s="195"/>
      <c r="G418" s="195"/>
      <c r="H418" s="195"/>
      <c r="K418" s="189" t="str">
        <f t="shared" si="3"/>
        <v>7-2025</v>
      </c>
      <c r="L418" s="408">
        <f t="shared" si="10"/>
        <v>45843</v>
      </c>
      <c r="M418" s="195">
        <f>SUMIFS(VENTAS!$H$5:$H1001,VENTAS!$B$5:$B1001,L418)</f>
        <v>0</v>
      </c>
      <c r="N418" s="195">
        <f t="shared" si="4"/>
        <v>0</v>
      </c>
      <c r="O418" s="195">
        <f t="shared" si="6"/>
        <v>-89390.66428</v>
      </c>
      <c r="Q418" s="189"/>
      <c r="R418" s="277"/>
    </row>
    <row r="419">
      <c r="C419" s="199"/>
      <c r="E419" s="195"/>
      <c r="F419" s="195"/>
      <c r="G419" s="195"/>
      <c r="H419" s="195"/>
      <c r="K419" s="189" t="str">
        <f t="shared" si="3"/>
        <v>7-2025</v>
      </c>
      <c r="L419" s="408">
        <f t="shared" si="10"/>
        <v>45844</v>
      </c>
      <c r="M419" s="195">
        <f>SUMIFS(VENTAS!$H$5:$H1001,VENTAS!$B$5:$B1001,L419)</f>
        <v>0</v>
      </c>
      <c r="N419" s="195">
        <f t="shared" si="4"/>
        <v>0</v>
      </c>
      <c r="O419" s="195">
        <f t="shared" si="6"/>
        <v>-89390.66428</v>
      </c>
      <c r="Q419" s="189"/>
      <c r="R419" s="277"/>
    </row>
    <row r="420">
      <c r="C420" s="199"/>
      <c r="E420" s="195"/>
      <c r="F420" s="195"/>
      <c r="G420" s="195"/>
      <c r="H420" s="195"/>
      <c r="K420" s="189" t="str">
        <f t="shared" si="3"/>
        <v>7-2025</v>
      </c>
      <c r="L420" s="408">
        <f t="shared" si="10"/>
        <v>45845</v>
      </c>
      <c r="M420" s="195">
        <f>SUMIFS(VENTAS!$H$5:$H1001,VENTAS!$B$5:$B1001,L420)</f>
        <v>0</v>
      </c>
      <c r="N420" s="195">
        <f t="shared" si="4"/>
        <v>514.96</v>
      </c>
      <c r="O420" s="195">
        <f t="shared" si="6"/>
        <v>-89905.62428</v>
      </c>
      <c r="Q420" s="189"/>
      <c r="R420" s="277"/>
    </row>
    <row r="421">
      <c r="C421" s="199"/>
      <c r="E421" s="195"/>
      <c r="F421" s="195"/>
      <c r="G421" s="195"/>
      <c r="H421" s="195"/>
      <c r="K421" s="189" t="str">
        <f t="shared" si="3"/>
        <v>7-2025</v>
      </c>
      <c r="L421" s="408">
        <f t="shared" si="10"/>
        <v>45846</v>
      </c>
      <c r="M421" s="195">
        <f>SUMIFS(VENTAS!$H$5:$H1001,VENTAS!$B$5:$B1001,L421)</f>
        <v>0</v>
      </c>
      <c r="N421" s="195">
        <f t="shared" si="4"/>
        <v>0</v>
      </c>
      <c r="O421" s="195">
        <f t="shared" si="6"/>
        <v>-89905.62428</v>
      </c>
      <c r="Q421" s="189"/>
      <c r="R421" s="277"/>
    </row>
    <row r="422">
      <c r="C422" s="199"/>
      <c r="E422" s="195"/>
      <c r="F422" s="195"/>
      <c r="G422" s="195"/>
      <c r="H422" s="195"/>
      <c r="K422" s="189" t="str">
        <f t="shared" si="3"/>
        <v>7-2025</v>
      </c>
      <c r="L422" s="408">
        <f t="shared" si="10"/>
        <v>45847</v>
      </c>
      <c r="M422" s="195">
        <f>SUMIFS(VENTAS!$H$5:$H1001,VENTAS!$B$5:$B1001,L422)</f>
        <v>0</v>
      </c>
      <c r="N422" s="195">
        <f t="shared" si="4"/>
        <v>62.47</v>
      </c>
      <c r="O422" s="195">
        <f t="shared" si="6"/>
        <v>-89968.09428</v>
      </c>
      <c r="Q422" s="189"/>
      <c r="R422" s="277"/>
    </row>
    <row r="423">
      <c r="C423" s="199"/>
      <c r="E423" s="195"/>
      <c r="F423" s="195"/>
      <c r="G423" s="195"/>
      <c r="H423" s="195"/>
      <c r="K423" s="189" t="str">
        <f t="shared" si="3"/>
        <v>7-2025</v>
      </c>
      <c r="L423" s="408">
        <f t="shared" si="10"/>
        <v>45848</v>
      </c>
      <c r="M423" s="195">
        <f>SUMIFS(VENTAS!$H$5:$H1001,VENTAS!$B$5:$B1001,L423)</f>
        <v>0</v>
      </c>
      <c r="N423" s="195">
        <f t="shared" si="4"/>
        <v>0</v>
      </c>
      <c r="O423" s="195">
        <f t="shared" si="6"/>
        <v>-89968.09428</v>
      </c>
      <c r="Q423" s="189"/>
      <c r="R423" s="277"/>
    </row>
    <row r="424">
      <c r="C424" s="199"/>
      <c r="E424" s="195"/>
      <c r="F424" s="195"/>
      <c r="G424" s="195"/>
      <c r="H424" s="195"/>
      <c r="K424" s="189" t="str">
        <f t="shared" si="3"/>
        <v>7-2025</v>
      </c>
      <c r="L424" s="408">
        <f t="shared" si="10"/>
        <v>45849</v>
      </c>
      <c r="M424" s="195">
        <f>SUMIFS(VENTAS!$H$5:$H1001,VENTAS!$B$5:$B1001,L424)</f>
        <v>0</v>
      </c>
      <c r="N424" s="195">
        <f t="shared" si="4"/>
        <v>50</v>
      </c>
      <c r="O424" s="195">
        <f t="shared" si="6"/>
        <v>-90018.09428</v>
      </c>
      <c r="Q424" s="189"/>
      <c r="R424" s="277"/>
    </row>
    <row r="425">
      <c r="C425" s="199"/>
      <c r="E425" s="195"/>
      <c r="F425" s="195"/>
      <c r="G425" s="195"/>
      <c r="H425" s="195"/>
      <c r="K425" s="189" t="str">
        <f t="shared" si="3"/>
        <v>7-2025</v>
      </c>
      <c r="L425" s="408">
        <f t="shared" si="10"/>
        <v>45850</v>
      </c>
      <c r="M425" s="195">
        <f>SUMIFS(VENTAS!$H$5:$H1001,VENTAS!$B$5:$B1001,L425)</f>
        <v>0</v>
      </c>
      <c r="N425" s="195">
        <f t="shared" si="4"/>
        <v>0</v>
      </c>
      <c r="O425" s="195">
        <f t="shared" si="6"/>
        <v>-90018.09428</v>
      </c>
      <c r="Q425" s="189"/>
      <c r="R425" s="277"/>
    </row>
    <row r="426">
      <c r="C426" s="199"/>
      <c r="E426" s="195"/>
      <c r="F426" s="195"/>
      <c r="G426" s="195"/>
      <c r="H426" s="195"/>
      <c r="K426" s="189" t="str">
        <f t="shared" si="3"/>
        <v>7-2025</v>
      </c>
      <c r="L426" s="408">
        <f t="shared" si="10"/>
        <v>45851</v>
      </c>
      <c r="M426" s="195">
        <f>SUMIFS(VENTAS!$H$5:$H1001,VENTAS!$B$5:$B1001,L426)</f>
        <v>0</v>
      </c>
      <c r="N426" s="195">
        <f t="shared" si="4"/>
        <v>0</v>
      </c>
      <c r="O426" s="195">
        <f t="shared" si="6"/>
        <v>-90018.09428</v>
      </c>
      <c r="Q426" s="189"/>
      <c r="R426" s="277"/>
    </row>
    <row r="427">
      <c r="C427" s="199"/>
      <c r="E427" s="195"/>
      <c r="F427" s="195"/>
      <c r="G427" s="195"/>
      <c r="H427" s="195"/>
      <c r="K427" s="189" t="str">
        <f t="shared" si="3"/>
        <v>7-2025</v>
      </c>
      <c r="L427" s="408">
        <f t="shared" si="10"/>
        <v>45852</v>
      </c>
      <c r="M427" s="195">
        <f>SUMIFS(VENTAS!$H$5:$H1001,VENTAS!$B$5:$B1001,L427)</f>
        <v>0</v>
      </c>
      <c r="N427" s="195">
        <f t="shared" si="4"/>
        <v>785.68</v>
      </c>
      <c r="O427" s="195">
        <f t="shared" si="6"/>
        <v>-90803.77428</v>
      </c>
      <c r="Q427" s="189"/>
      <c r="R427" s="277"/>
    </row>
    <row r="428">
      <c r="C428" s="199"/>
      <c r="E428" s="195"/>
      <c r="F428" s="195"/>
      <c r="G428" s="195"/>
      <c r="H428" s="195"/>
      <c r="K428" s="189" t="str">
        <f t="shared" si="3"/>
        <v>7-2025</v>
      </c>
      <c r="L428" s="408">
        <f t="shared" si="10"/>
        <v>45853</v>
      </c>
      <c r="M428" s="195">
        <f>SUMIFS(VENTAS!$H$5:$H1001,VENTAS!$B$5:$B1001,L428)</f>
        <v>0</v>
      </c>
      <c r="N428" s="195">
        <f t="shared" si="4"/>
        <v>250</v>
      </c>
      <c r="O428" s="195">
        <f t="shared" si="6"/>
        <v>-91053.77428</v>
      </c>
      <c r="Q428" s="189"/>
      <c r="R428" s="277"/>
    </row>
    <row r="429">
      <c r="C429" s="199"/>
      <c r="E429" s="195"/>
      <c r="F429" s="195"/>
      <c r="G429" s="195"/>
      <c r="H429" s="195"/>
      <c r="K429" s="189" t="str">
        <f t="shared" si="3"/>
        <v>7-2025</v>
      </c>
      <c r="L429" s="408">
        <f t="shared" si="10"/>
        <v>45854</v>
      </c>
      <c r="M429" s="195">
        <f>SUMIFS(VENTAS!$H$5:$H1001,VENTAS!$B$5:$B1001,L429)</f>
        <v>0</v>
      </c>
      <c r="N429" s="195">
        <f t="shared" si="4"/>
        <v>0</v>
      </c>
      <c r="O429" s="195">
        <f t="shared" si="6"/>
        <v>-91053.77428</v>
      </c>
      <c r="Q429" s="189"/>
      <c r="R429" s="277"/>
    </row>
    <row r="430">
      <c r="C430" s="199"/>
      <c r="E430" s="195"/>
      <c r="F430" s="195"/>
      <c r="G430" s="195"/>
      <c r="H430" s="195"/>
      <c r="K430" s="189" t="str">
        <f t="shared" si="3"/>
        <v>7-2025</v>
      </c>
      <c r="L430" s="408">
        <f t="shared" si="10"/>
        <v>45855</v>
      </c>
      <c r="M430" s="195">
        <f>SUMIFS(VENTAS!$H$5:$H1001,VENTAS!$B$5:$B1001,L430)</f>
        <v>0</v>
      </c>
      <c r="N430" s="195">
        <f t="shared" si="4"/>
        <v>0</v>
      </c>
      <c r="O430" s="195">
        <f t="shared" si="6"/>
        <v>-91053.77428</v>
      </c>
      <c r="Q430" s="189"/>
      <c r="R430" s="277"/>
    </row>
    <row r="431">
      <c r="C431" s="199"/>
      <c r="E431" s="195"/>
      <c r="F431" s="195"/>
      <c r="G431" s="195"/>
      <c r="H431" s="195"/>
      <c r="K431" s="189" t="str">
        <f t="shared" si="3"/>
        <v>7-2025</v>
      </c>
      <c r="L431" s="408">
        <f t="shared" si="10"/>
        <v>45856</v>
      </c>
      <c r="M431" s="195">
        <f>SUMIFS(VENTAS!$H$5:$H1001,VENTAS!$B$5:$B1001,L431)</f>
        <v>0</v>
      </c>
      <c r="N431" s="195">
        <f t="shared" si="4"/>
        <v>0</v>
      </c>
      <c r="O431" s="195">
        <f t="shared" si="6"/>
        <v>-91053.77428</v>
      </c>
      <c r="Q431" s="189"/>
      <c r="R431" s="277"/>
    </row>
    <row r="432">
      <c r="C432" s="199"/>
      <c r="E432" s="195"/>
      <c r="F432" s="195"/>
      <c r="G432" s="195"/>
      <c r="H432" s="195"/>
      <c r="K432" s="189" t="str">
        <f t="shared" si="3"/>
        <v>7-2025</v>
      </c>
      <c r="L432" s="408">
        <f t="shared" si="10"/>
        <v>45857</v>
      </c>
      <c r="M432" s="195">
        <f>SUMIFS(VENTAS!$H$5:$H1001,VENTAS!$B$5:$B1001,L432)</f>
        <v>0</v>
      </c>
      <c r="N432" s="195">
        <f t="shared" si="4"/>
        <v>0</v>
      </c>
      <c r="O432" s="195">
        <f t="shared" si="6"/>
        <v>-91053.77428</v>
      </c>
      <c r="Q432" s="189"/>
      <c r="R432" s="277"/>
    </row>
    <row r="433">
      <c r="C433" s="199"/>
      <c r="E433" s="195"/>
      <c r="F433" s="195"/>
      <c r="G433" s="195"/>
      <c r="H433" s="195"/>
      <c r="K433" s="189" t="str">
        <f t="shared" si="3"/>
        <v>7-2025</v>
      </c>
      <c r="L433" s="408">
        <f t="shared" si="10"/>
        <v>45858</v>
      </c>
      <c r="M433" s="195">
        <f>SUMIFS(VENTAS!$H$5:$H1001,VENTAS!$B$5:$B1001,L433)</f>
        <v>0</v>
      </c>
      <c r="N433" s="195">
        <f t="shared" si="4"/>
        <v>0</v>
      </c>
      <c r="O433" s="195">
        <f t="shared" si="6"/>
        <v>-91053.77428</v>
      </c>
      <c r="Q433" s="189"/>
      <c r="R433" s="277"/>
    </row>
    <row r="434">
      <c r="C434" s="199"/>
      <c r="E434" s="195"/>
      <c r="F434" s="195"/>
      <c r="G434" s="195"/>
      <c r="H434" s="195"/>
      <c r="K434" s="189" t="str">
        <f t="shared" si="3"/>
        <v>7-2025</v>
      </c>
      <c r="L434" s="408">
        <f t="shared" si="10"/>
        <v>45859</v>
      </c>
      <c r="M434" s="195">
        <f>SUMIFS(VENTAS!$H$5:$H1001,VENTAS!$B$5:$B1001,L434)</f>
        <v>0</v>
      </c>
      <c r="N434" s="195">
        <f t="shared" si="4"/>
        <v>255.23</v>
      </c>
      <c r="O434" s="195">
        <f t="shared" si="6"/>
        <v>-91309.00428</v>
      </c>
      <c r="Q434" s="189"/>
      <c r="R434" s="277"/>
    </row>
    <row r="435">
      <c r="C435" s="199"/>
      <c r="E435" s="195"/>
      <c r="F435" s="195"/>
      <c r="G435" s="195"/>
      <c r="H435" s="195"/>
      <c r="K435" s="189" t="str">
        <f t="shared" si="3"/>
        <v>7-2025</v>
      </c>
      <c r="L435" s="408">
        <f t="shared" si="10"/>
        <v>45860</v>
      </c>
      <c r="M435" s="195">
        <f>SUMIFS(VENTAS!$H$5:$H1001,VENTAS!$B$5:$B1001,L435)</f>
        <v>0</v>
      </c>
      <c r="N435" s="195">
        <f t="shared" si="4"/>
        <v>0</v>
      </c>
      <c r="O435" s="195">
        <f t="shared" si="6"/>
        <v>-91309.00428</v>
      </c>
      <c r="Q435" s="189"/>
      <c r="R435" s="277"/>
    </row>
    <row r="436">
      <c r="C436" s="199"/>
      <c r="E436" s="195"/>
      <c r="F436" s="195"/>
      <c r="G436" s="195"/>
      <c r="H436" s="195"/>
      <c r="K436" s="189" t="str">
        <f t="shared" si="3"/>
        <v>7-2025</v>
      </c>
      <c r="L436" s="408">
        <f t="shared" si="10"/>
        <v>45861</v>
      </c>
      <c r="M436" s="195">
        <f>SUMIFS(VENTAS!$H$5:$H1001,VENTAS!$B$5:$B1001,L436)</f>
        <v>0</v>
      </c>
      <c r="N436" s="195">
        <f t="shared" si="4"/>
        <v>0</v>
      </c>
      <c r="O436" s="195">
        <f t="shared" si="6"/>
        <v>-91309.00428</v>
      </c>
      <c r="Q436" s="189"/>
      <c r="R436" s="277"/>
    </row>
    <row r="437">
      <c r="C437" s="199"/>
      <c r="E437" s="195"/>
      <c r="F437" s="195"/>
      <c r="G437" s="195"/>
      <c r="H437" s="195"/>
      <c r="K437" s="189" t="str">
        <f t="shared" si="3"/>
        <v>7-2025</v>
      </c>
      <c r="L437" s="408">
        <f t="shared" si="10"/>
        <v>45862</v>
      </c>
      <c r="M437" s="195">
        <f>SUMIFS(VENTAS!$H$5:$H1001,VENTAS!$B$5:$B1001,L437)</f>
        <v>0</v>
      </c>
      <c r="N437" s="195">
        <f t="shared" si="4"/>
        <v>643.73</v>
      </c>
      <c r="O437" s="195">
        <f t="shared" si="6"/>
        <v>-91952.73428</v>
      </c>
      <c r="Q437" s="189"/>
      <c r="R437" s="277"/>
    </row>
    <row r="438">
      <c r="C438" s="199"/>
      <c r="E438" s="195"/>
      <c r="F438" s="195"/>
      <c r="G438" s="195"/>
      <c r="H438" s="195"/>
      <c r="K438" s="189" t="str">
        <f t="shared" si="3"/>
        <v>7-2025</v>
      </c>
      <c r="L438" s="408">
        <f t="shared" si="10"/>
        <v>45863</v>
      </c>
      <c r="M438" s="195">
        <f>SUMIFS(VENTAS!$H$5:$H1001,VENTAS!$B$5:$B1001,L438)</f>
        <v>0</v>
      </c>
      <c r="N438" s="195">
        <f t="shared" si="4"/>
        <v>0</v>
      </c>
      <c r="O438" s="195">
        <f t="shared" si="6"/>
        <v>-91952.73428</v>
      </c>
      <c r="Q438" s="189"/>
      <c r="R438" s="277"/>
    </row>
    <row r="439">
      <c r="C439" s="199"/>
      <c r="E439" s="195"/>
      <c r="F439" s="195"/>
      <c r="G439" s="195"/>
      <c r="H439" s="195"/>
      <c r="K439" s="189" t="str">
        <f t="shared" si="3"/>
        <v>7-2025</v>
      </c>
      <c r="L439" s="408">
        <f t="shared" si="10"/>
        <v>45864</v>
      </c>
      <c r="M439" s="195">
        <f>SUMIFS(VENTAS!$H$5:$H1001,VENTAS!$B$5:$B1001,L439)</f>
        <v>0</v>
      </c>
      <c r="N439" s="195">
        <f t="shared" si="4"/>
        <v>0</v>
      </c>
      <c r="O439" s="195">
        <f t="shared" si="6"/>
        <v>-91952.73428</v>
      </c>
      <c r="Q439" s="189"/>
      <c r="R439" s="277"/>
    </row>
    <row r="440">
      <c r="C440" s="199"/>
      <c r="E440" s="195"/>
      <c r="F440" s="195"/>
      <c r="G440" s="195"/>
      <c r="H440" s="195"/>
      <c r="K440" s="189" t="str">
        <f t="shared" si="3"/>
        <v>7-2025</v>
      </c>
      <c r="L440" s="408">
        <f t="shared" si="10"/>
        <v>45865</v>
      </c>
      <c r="M440" s="195">
        <f>SUMIFS(VENTAS!$H$5:$H1001,VENTAS!$B$5:$B1001,L440)</f>
        <v>0</v>
      </c>
      <c r="N440" s="195">
        <f t="shared" si="4"/>
        <v>0</v>
      </c>
      <c r="O440" s="195">
        <f t="shared" si="6"/>
        <v>-91952.73428</v>
      </c>
      <c r="Q440" s="189"/>
      <c r="R440" s="277"/>
    </row>
    <row r="441">
      <c r="C441" s="199"/>
      <c r="E441" s="195"/>
      <c r="F441" s="195"/>
      <c r="G441" s="195"/>
      <c r="H441" s="195"/>
      <c r="K441" s="189" t="str">
        <f t="shared" si="3"/>
        <v>7-2025</v>
      </c>
      <c r="L441" s="408">
        <f t="shared" si="10"/>
        <v>45866</v>
      </c>
      <c r="M441" s="195">
        <f>SUMIFS(VENTAS!$H$5:$H1001,VENTAS!$B$5:$B1001,L441)</f>
        <v>0</v>
      </c>
      <c r="N441" s="195">
        <f t="shared" si="4"/>
        <v>220.34</v>
      </c>
      <c r="O441" s="195">
        <f t="shared" si="6"/>
        <v>-92173.07428</v>
      </c>
      <c r="Q441" s="189"/>
      <c r="R441" s="277"/>
    </row>
    <row r="442">
      <c r="C442" s="199"/>
      <c r="E442" s="195"/>
      <c r="F442" s="195"/>
      <c r="G442" s="195"/>
      <c r="H442" s="195"/>
      <c r="K442" s="189" t="str">
        <f t="shared" si="3"/>
        <v>7-2025</v>
      </c>
      <c r="L442" s="408">
        <f t="shared" si="10"/>
        <v>45867</v>
      </c>
      <c r="M442" s="195">
        <f>SUMIFS(VENTAS!$H$5:$H1001,VENTAS!$B$5:$B1001,L442)</f>
        <v>0</v>
      </c>
      <c r="N442" s="195">
        <f t="shared" si="4"/>
        <v>0</v>
      </c>
      <c r="O442" s="195">
        <f t="shared" si="6"/>
        <v>-92173.07428</v>
      </c>
      <c r="Q442" s="189"/>
      <c r="R442" s="277"/>
    </row>
    <row r="443">
      <c r="C443" s="199"/>
      <c r="E443" s="195"/>
      <c r="F443" s="195"/>
      <c r="G443" s="195"/>
      <c r="H443" s="195"/>
      <c r="K443" s="189" t="str">
        <f t="shared" si="3"/>
        <v>7-2025</v>
      </c>
      <c r="L443" s="408">
        <f t="shared" si="10"/>
        <v>45868</v>
      </c>
      <c r="M443" s="195">
        <f>SUMIFS(VENTAS!$H$5:$H1001,VENTAS!$B$5:$B1001,L443)</f>
        <v>0</v>
      </c>
      <c r="N443" s="195">
        <f t="shared" si="4"/>
        <v>50</v>
      </c>
      <c r="O443" s="195">
        <f t="shared" si="6"/>
        <v>-92223.07428</v>
      </c>
      <c r="Q443" s="189"/>
      <c r="R443" s="277"/>
    </row>
    <row r="444">
      <c r="C444" s="199"/>
      <c r="E444" s="195"/>
      <c r="F444" s="195"/>
      <c r="G444" s="195"/>
      <c r="H444" s="195"/>
      <c r="K444" s="189" t="str">
        <f t="shared" si="3"/>
        <v>7-2025</v>
      </c>
      <c r="L444" s="408">
        <f t="shared" si="10"/>
        <v>45869</v>
      </c>
      <c r="M444" s="195">
        <f>SUMIFS(VENTAS!$H$5:$H1001,VENTAS!$B$5:$B1001,L444)</f>
        <v>0</v>
      </c>
      <c r="N444" s="195">
        <f t="shared" si="4"/>
        <v>2569.6</v>
      </c>
      <c r="O444" s="195">
        <f t="shared" si="6"/>
        <v>-94792.67428</v>
      </c>
      <c r="Q444" s="189"/>
      <c r="R444" s="277"/>
    </row>
    <row r="445">
      <c r="C445" s="199"/>
      <c r="E445" s="195"/>
      <c r="F445" s="195"/>
      <c r="G445" s="195"/>
      <c r="H445" s="195"/>
      <c r="K445" s="189" t="str">
        <f t="shared" si="3"/>
        <v>8-2025</v>
      </c>
      <c r="L445" s="408">
        <f t="shared" si="10"/>
        <v>45870</v>
      </c>
      <c r="M445" s="195">
        <f>SUMIFS(VENTAS!$H$5:$H1001,VENTAS!$B$5:$B1001,L445)</f>
        <v>0</v>
      </c>
      <c r="N445" s="195">
        <f t="shared" si="4"/>
        <v>0</v>
      </c>
      <c r="O445" s="195">
        <f t="shared" si="6"/>
        <v>-94792.67428</v>
      </c>
      <c r="Q445" s="189"/>
      <c r="R445" s="277"/>
    </row>
    <row r="446">
      <c r="C446" s="199"/>
      <c r="E446" s="195"/>
      <c r="F446" s="195"/>
      <c r="G446" s="195"/>
      <c r="H446" s="195"/>
      <c r="K446" s="189" t="str">
        <f t="shared" si="3"/>
        <v>8-2025</v>
      </c>
      <c r="L446" s="408">
        <f t="shared" si="10"/>
        <v>45871</v>
      </c>
      <c r="M446" s="195">
        <f>SUMIFS(VENTAS!$H$5:$H1001,VENTAS!$B$5:$B1001,L446)</f>
        <v>0</v>
      </c>
      <c r="N446" s="195">
        <f t="shared" si="4"/>
        <v>0</v>
      </c>
      <c r="O446" s="195">
        <f t="shared" si="6"/>
        <v>-94792.67428</v>
      </c>
      <c r="Q446" s="189"/>
      <c r="R446" s="277"/>
    </row>
    <row r="447">
      <c r="C447" s="199"/>
      <c r="E447" s="195"/>
      <c r="F447" s="195"/>
      <c r="G447" s="195"/>
      <c r="H447" s="195"/>
      <c r="K447" s="189" t="str">
        <f t="shared" si="3"/>
        <v>8-2025</v>
      </c>
      <c r="L447" s="408">
        <f t="shared" si="10"/>
        <v>45872</v>
      </c>
      <c r="M447" s="195">
        <f>SUMIFS(VENTAS!$H$5:$H1001,VENTAS!$B$5:$B1001,L447)</f>
        <v>0</v>
      </c>
      <c r="N447" s="195">
        <f t="shared" si="4"/>
        <v>0</v>
      </c>
      <c r="O447" s="195">
        <f t="shared" si="6"/>
        <v>-94792.67428</v>
      </c>
      <c r="Q447" s="189"/>
      <c r="R447" s="277"/>
    </row>
    <row r="448">
      <c r="C448" s="199"/>
      <c r="E448" s="195"/>
      <c r="F448" s="195"/>
      <c r="G448" s="195"/>
      <c r="H448" s="195"/>
      <c r="K448" s="189" t="str">
        <f t="shared" si="3"/>
        <v>8-2025</v>
      </c>
      <c r="L448" s="408">
        <f t="shared" si="10"/>
        <v>45873</v>
      </c>
      <c r="M448" s="195">
        <f>SUMIFS(VENTAS!$H$5:$H1001,VENTAS!$B$5:$B1001,L448)</f>
        <v>0</v>
      </c>
      <c r="N448" s="195">
        <f t="shared" si="4"/>
        <v>338.17</v>
      </c>
      <c r="O448" s="195">
        <f t="shared" si="6"/>
        <v>-95130.84428</v>
      </c>
      <c r="Q448" s="189"/>
      <c r="R448" s="277"/>
    </row>
    <row r="449">
      <c r="C449" s="199"/>
      <c r="E449" s="195"/>
      <c r="F449" s="195"/>
      <c r="G449" s="195"/>
      <c r="H449" s="195"/>
      <c r="K449" s="189" t="str">
        <f t="shared" si="3"/>
        <v>8-2025</v>
      </c>
      <c r="L449" s="408">
        <f t="shared" si="10"/>
        <v>45874</v>
      </c>
      <c r="M449" s="195">
        <f>SUMIFS(VENTAS!$H$5:$H1001,VENTAS!$B$5:$B1001,L449)</f>
        <v>0</v>
      </c>
      <c r="N449" s="195">
        <f t="shared" si="4"/>
        <v>57</v>
      </c>
      <c r="O449" s="195">
        <f t="shared" si="6"/>
        <v>-95187.84428</v>
      </c>
      <c r="Q449" s="189"/>
      <c r="R449" s="277"/>
    </row>
    <row r="450">
      <c r="C450" s="199"/>
      <c r="E450" s="195"/>
      <c r="F450" s="195"/>
      <c r="G450" s="195"/>
      <c r="H450" s="195"/>
      <c r="K450" s="189" t="str">
        <f t="shared" si="3"/>
        <v>8-2025</v>
      </c>
      <c r="L450" s="408">
        <f t="shared" si="10"/>
        <v>45875</v>
      </c>
      <c r="M450" s="195">
        <f>SUMIFS(VENTAS!$H$5:$H1001,VENTAS!$B$5:$B1001,L450)</f>
        <v>0</v>
      </c>
      <c r="N450" s="195">
        <f t="shared" si="4"/>
        <v>0</v>
      </c>
      <c r="O450" s="195">
        <f t="shared" si="6"/>
        <v>-95187.84428</v>
      </c>
      <c r="Q450" s="189"/>
      <c r="R450" s="277"/>
    </row>
    <row r="451">
      <c r="C451" s="199"/>
      <c r="E451" s="195"/>
      <c r="F451" s="195"/>
      <c r="G451" s="195"/>
      <c r="H451" s="195"/>
      <c r="K451" s="189" t="str">
        <f t="shared" si="3"/>
        <v>8-2025</v>
      </c>
      <c r="L451" s="408">
        <f t="shared" si="10"/>
        <v>45876</v>
      </c>
      <c r="M451" s="195">
        <f>SUMIFS(VENTAS!$H$5:$H1001,VENTAS!$B$5:$B1001,L451)</f>
        <v>0</v>
      </c>
      <c r="N451" s="195">
        <f t="shared" si="4"/>
        <v>0</v>
      </c>
      <c r="O451" s="195">
        <f t="shared" si="6"/>
        <v>-95187.84428</v>
      </c>
      <c r="Q451" s="189"/>
      <c r="R451" s="277"/>
    </row>
    <row r="452">
      <c r="C452" s="199"/>
      <c r="E452" s="195"/>
      <c r="F452" s="195"/>
      <c r="G452" s="195"/>
      <c r="H452" s="195"/>
      <c r="K452" s="189" t="str">
        <f t="shared" si="3"/>
        <v>8-2025</v>
      </c>
      <c r="L452" s="408">
        <f t="shared" si="10"/>
        <v>45877</v>
      </c>
      <c r="M452" s="195">
        <f>SUMIFS(VENTAS!$H$5:$H1001,VENTAS!$B$5:$B1001,L452)</f>
        <v>0</v>
      </c>
      <c r="N452" s="195">
        <f t="shared" si="4"/>
        <v>0</v>
      </c>
      <c r="O452" s="195">
        <f t="shared" si="6"/>
        <v>-95187.84428</v>
      </c>
      <c r="Q452" s="189"/>
      <c r="R452" s="277"/>
    </row>
    <row r="453">
      <c r="C453" s="199"/>
      <c r="E453" s="195"/>
      <c r="F453" s="195"/>
      <c r="G453" s="195"/>
      <c r="H453" s="195"/>
      <c r="K453" s="189" t="str">
        <f t="shared" si="3"/>
        <v>8-2025</v>
      </c>
      <c r="L453" s="408">
        <f t="shared" si="10"/>
        <v>45878</v>
      </c>
      <c r="M453" s="195">
        <f>SUMIFS(VENTAS!$H$5:$H1001,VENTAS!$B$5:$B1001,L453)</f>
        <v>0</v>
      </c>
      <c r="N453" s="195">
        <f t="shared" si="4"/>
        <v>758.42</v>
      </c>
      <c r="O453" s="195">
        <f t="shared" si="6"/>
        <v>-95946.26428</v>
      </c>
      <c r="Q453" s="189"/>
      <c r="R453" s="277"/>
    </row>
    <row r="454">
      <c r="C454" s="199"/>
      <c r="E454" s="195"/>
      <c r="F454" s="195"/>
      <c r="G454" s="195"/>
      <c r="H454" s="195"/>
      <c r="K454" s="189" t="str">
        <f t="shared" si="3"/>
        <v>8-2025</v>
      </c>
      <c r="L454" s="408">
        <f t="shared" si="10"/>
        <v>45879</v>
      </c>
      <c r="M454" s="195">
        <f>SUMIFS(VENTAS!$H$5:$H1001,VENTAS!$B$5:$B1001,L454)</f>
        <v>0</v>
      </c>
      <c r="N454" s="195">
        <f t="shared" si="4"/>
        <v>0</v>
      </c>
      <c r="O454" s="195">
        <f t="shared" si="6"/>
        <v>-95946.26428</v>
      </c>
      <c r="Q454" s="189"/>
      <c r="R454" s="277"/>
    </row>
    <row r="455">
      <c r="C455" s="199"/>
      <c r="E455" s="195"/>
      <c r="F455" s="195"/>
      <c r="G455" s="195"/>
      <c r="H455" s="195"/>
      <c r="K455" s="189" t="str">
        <f t="shared" si="3"/>
        <v>8-2025</v>
      </c>
      <c r="L455" s="408">
        <f t="shared" si="10"/>
        <v>45880</v>
      </c>
      <c r="M455" s="195">
        <f>SUMIFS(VENTAS!$H$5:$H1001,VENTAS!$B$5:$B1001,L455)</f>
        <v>0</v>
      </c>
      <c r="N455" s="195">
        <f t="shared" si="4"/>
        <v>311.14</v>
      </c>
      <c r="O455" s="195">
        <f t="shared" si="6"/>
        <v>-96257.40428</v>
      </c>
      <c r="Q455" s="189"/>
      <c r="R455" s="277"/>
    </row>
    <row r="456">
      <c r="C456" s="199"/>
      <c r="E456" s="195"/>
      <c r="F456" s="195"/>
      <c r="G456" s="195"/>
      <c r="H456" s="195"/>
      <c r="K456" s="189" t="str">
        <f t="shared" si="3"/>
        <v>8-2025</v>
      </c>
      <c r="L456" s="408">
        <f t="shared" si="10"/>
        <v>45881</v>
      </c>
      <c r="M456" s="195">
        <f>SUMIFS(VENTAS!$H$5:$H1001,VENTAS!$B$5:$B1001,L456)</f>
        <v>0</v>
      </c>
      <c r="N456" s="195">
        <f t="shared" si="4"/>
        <v>0</v>
      </c>
      <c r="O456" s="195">
        <f t="shared" si="6"/>
        <v>-96257.40428</v>
      </c>
      <c r="Q456" s="189"/>
      <c r="R456" s="277"/>
    </row>
    <row r="457">
      <c r="C457" s="199"/>
      <c r="E457" s="195"/>
      <c r="F457" s="195"/>
      <c r="G457" s="195"/>
      <c r="H457" s="195"/>
      <c r="K457" s="189" t="str">
        <f t="shared" si="3"/>
        <v>8-2025</v>
      </c>
      <c r="L457" s="408">
        <f t="shared" si="10"/>
        <v>45882</v>
      </c>
      <c r="M457" s="195">
        <f>SUMIFS(VENTAS!$H$5:$H1001,VENTAS!$B$5:$B1001,L457)</f>
        <v>0</v>
      </c>
      <c r="N457" s="195">
        <f t="shared" si="4"/>
        <v>48</v>
      </c>
      <c r="O457" s="195">
        <f t="shared" si="6"/>
        <v>-96305.40428</v>
      </c>
      <c r="Q457" s="189"/>
      <c r="R457" s="277"/>
    </row>
    <row r="458">
      <c r="C458" s="199"/>
      <c r="E458" s="195"/>
      <c r="F458" s="195"/>
      <c r="G458" s="195"/>
      <c r="H458" s="195"/>
      <c r="K458" s="189" t="str">
        <f t="shared" si="3"/>
        <v>8-2025</v>
      </c>
      <c r="L458" s="408">
        <f t="shared" si="10"/>
        <v>45883</v>
      </c>
      <c r="M458" s="195">
        <f>SUMIFS(VENTAS!$H$5:$H1001,VENTAS!$B$5:$B1001,L458)</f>
        <v>0</v>
      </c>
      <c r="N458" s="195">
        <f t="shared" si="4"/>
        <v>0</v>
      </c>
      <c r="O458" s="195">
        <f t="shared" si="6"/>
        <v>-96305.40428</v>
      </c>
      <c r="Q458" s="189"/>
      <c r="R458" s="277"/>
    </row>
    <row r="459">
      <c r="C459" s="199"/>
      <c r="E459" s="195"/>
      <c r="F459" s="195"/>
      <c r="G459" s="195"/>
      <c r="H459" s="195"/>
      <c r="K459" s="189" t="str">
        <f t="shared" si="3"/>
        <v>8-2025</v>
      </c>
      <c r="L459" s="408">
        <f t="shared" si="10"/>
        <v>45884</v>
      </c>
      <c r="M459" s="195">
        <f>SUMIFS(VENTAS!$H$5:$H1001,VENTAS!$B$5:$B1001,L459)</f>
        <v>0</v>
      </c>
      <c r="N459" s="195">
        <f t="shared" si="4"/>
        <v>250</v>
      </c>
      <c r="O459" s="195">
        <f t="shared" si="6"/>
        <v>-96555.40428</v>
      </c>
      <c r="Q459" s="189"/>
      <c r="R459" s="277"/>
    </row>
    <row r="460">
      <c r="C460" s="199"/>
      <c r="E460" s="195"/>
      <c r="F460" s="195"/>
      <c r="G460" s="195"/>
      <c r="H460" s="195"/>
      <c r="K460" s="189" t="str">
        <f t="shared" si="3"/>
        <v>8-2025</v>
      </c>
      <c r="L460" s="408">
        <f t="shared" si="10"/>
        <v>45885</v>
      </c>
      <c r="M460" s="195">
        <f>SUMIFS(VENTAS!$H$5:$H1001,VENTAS!$B$5:$B1001,L460)</f>
        <v>0</v>
      </c>
      <c r="N460" s="195">
        <f t="shared" si="4"/>
        <v>0</v>
      </c>
      <c r="O460" s="195">
        <f t="shared" si="6"/>
        <v>-96555.40428</v>
      </c>
      <c r="Q460" s="189"/>
      <c r="R460" s="277"/>
    </row>
    <row r="461">
      <c r="C461" s="199"/>
      <c r="E461" s="195"/>
      <c r="F461" s="195"/>
      <c r="G461" s="195"/>
      <c r="H461" s="195"/>
      <c r="K461" s="189" t="str">
        <f t="shared" si="3"/>
        <v>8-2025</v>
      </c>
      <c r="L461" s="408">
        <f t="shared" si="10"/>
        <v>45886</v>
      </c>
      <c r="M461" s="195">
        <f>SUMIFS(VENTAS!$H$5:$H1001,VENTAS!$B$5:$B1001,L461)</f>
        <v>0</v>
      </c>
      <c r="N461" s="195">
        <f t="shared" si="4"/>
        <v>0</v>
      </c>
      <c r="O461" s="195">
        <f t="shared" si="6"/>
        <v>-96555.40428</v>
      </c>
      <c r="Q461" s="189"/>
      <c r="R461" s="277"/>
    </row>
    <row r="462">
      <c r="C462" s="199"/>
      <c r="E462" s="195"/>
      <c r="F462" s="195"/>
      <c r="G462" s="195"/>
      <c r="H462" s="195"/>
      <c r="K462" s="189" t="str">
        <f t="shared" si="3"/>
        <v>8-2025</v>
      </c>
      <c r="L462" s="408">
        <f t="shared" si="10"/>
        <v>45887</v>
      </c>
      <c r="M462" s="195">
        <f>SUMIFS(VENTAS!$H$5:$H1001,VENTAS!$B$5:$B1001,L462)</f>
        <v>0</v>
      </c>
      <c r="N462" s="195">
        <f t="shared" si="4"/>
        <v>0</v>
      </c>
      <c r="O462" s="195">
        <f t="shared" si="6"/>
        <v>-96555.40428</v>
      </c>
      <c r="Q462" s="189"/>
      <c r="R462" s="277"/>
    </row>
    <row r="463">
      <c r="C463" s="199"/>
      <c r="E463" s="195"/>
      <c r="F463" s="195"/>
      <c r="G463" s="195"/>
      <c r="H463" s="195"/>
      <c r="K463" s="189" t="str">
        <f t="shared" si="3"/>
        <v>8-2025</v>
      </c>
      <c r="L463" s="408">
        <f t="shared" si="10"/>
        <v>45888</v>
      </c>
      <c r="M463" s="195">
        <f>SUMIFS(VENTAS!$H$5:$H1001,VENTAS!$B$5:$B1001,L463)</f>
        <v>0</v>
      </c>
      <c r="N463" s="195">
        <f t="shared" si="4"/>
        <v>0</v>
      </c>
      <c r="O463" s="195">
        <f t="shared" si="6"/>
        <v>-96555.40428</v>
      </c>
      <c r="Q463" s="189"/>
      <c r="R463" s="277"/>
    </row>
    <row r="464">
      <c r="C464" s="199"/>
      <c r="E464" s="195"/>
      <c r="F464" s="195"/>
      <c r="G464" s="195"/>
      <c r="H464" s="195"/>
      <c r="K464" s="189" t="str">
        <f t="shared" si="3"/>
        <v>8-2025</v>
      </c>
      <c r="L464" s="408">
        <f t="shared" si="10"/>
        <v>45889</v>
      </c>
      <c r="M464" s="195">
        <f>SUMIFS(VENTAS!$H$5:$H1001,VENTAS!$B$5:$B1001,L464)</f>
        <v>0</v>
      </c>
      <c r="N464" s="195">
        <f t="shared" si="4"/>
        <v>0</v>
      </c>
      <c r="O464" s="195">
        <f t="shared" si="6"/>
        <v>-96555.40428</v>
      </c>
      <c r="Q464" s="189"/>
      <c r="R464" s="277"/>
    </row>
    <row r="465">
      <c r="C465" s="199"/>
      <c r="E465" s="195"/>
      <c r="F465" s="195"/>
      <c r="G465" s="195"/>
      <c r="H465" s="195"/>
      <c r="K465" s="189" t="str">
        <f t="shared" si="3"/>
        <v>8-2025</v>
      </c>
      <c r="L465" s="408">
        <f t="shared" si="10"/>
        <v>45890</v>
      </c>
      <c r="M465" s="195">
        <f>SUMIFS(VENTAS!$H$5:$H1001,VENTAS!$B$5:$B1001,L465)</f>
        <v>0</v>
      </c>
      <c r="N465" s="195">
        <f t="shared" si="4"/>
        <v>0</v>
      </c>
      <c r="O465" s="195">
        <f t="shared" si="6"/>
        <v>-96555.40428</v>
      </c>
      <c r="Q465" s="189"/>
      <c r="R465" s="277"/>
    </row>
    <row r="466">
      <c r="C466" s="199"/>
      <c r="E466" s="195"/>
      <c r="F466" s="195"/>
      <c r="G466" s="195"/>
      <c r="H466" s="195"/>
      <c r="K466" s="189" t="str">
        <f t="shared" si="3"/>
        <v>8-2025</v>
      </c>
      <c r="L466" s="408">
        <f t="shared" si="10"/>
        <v>45891</v>
      </c>
      <c r="M466" s="195">
        <f>SUMIFS(VENTAS!$H$5:$H1001,VENTAS!$B$5:$B1001,L466)</f>
        <v>0</v>
      </c>
      <c r="N466" s="195">
        <f t="shared" si="4"/>
        <v>1010.66</v>
      </c>
      <c r="O466" s="195">
        <f t="shared" si="6"/>
        <v>-97566.06428</v>
      </c>
      <c r="Q466" s="189"/>
      <c r="R466" s="277"/>
    </row>
    <row r="467">
      <c r="C467" s="199"/>
      <c r="E467" s="195"/>
      <c r="F467" s="195"/>
      <c r="G467" s="195"/>
      <c r="H467" s="195"/>
      <c r="K467" s="189" t="str">
        <f t="shared" si="3"/>
        <v>8-2025</v>
      </c>
      <c r="L467" s="408">
        <f t="shared" si="10"/>
        <v>45892</v>
      </c>
      <c r="M467" s="195">
        <f>SUMIFS(VENTAS!$H$5:$H1001,VENTAS!$B$5:$B1001,L467)</f>
        <v>0</v>
      </c>
      <c r="N467" s="195">
        <f t="shared" si="4"/>
        <v>0</v>
      </c>
      <c r="O467" s="195">
        <f t="shared" si="6"/>
        <v>-97566.06428</v>
      </c>
      <c r="Q467" s="189"/>
      <c r="R467" s="277"/>
    </row>
    <row r="468">
      <c r="C468" s="199"/>
      <c r="E468" s="195"/>
      <c r="F468" s="195"/>
      <c r="G468" s="195"/>
      <c r="H468" s="195"/>
      <c r="K468" s="189" t="str">
        <f t="shared" si="3"/>
        <v>8-2025</v>
      </c>
      <c r="L468" s="408">
        <f t="shared" si="10"/>
        <v>45893</v>
      </c>
      <c r="M468" s="195">
        <f>SUMIFS(VENTAS!$H$5:$H1001,VENTAS!$B$5:$B1001,L468)</f>
        <v>0</v>
      </c>
      <c r="N468" s="195">
        <f t="shared" si="4"/>
        <v>0</v>
      </c>
      <c r="O468" s="195">
        <f t="shared" si="6"/>
        <v>-97566.06428</v>
      </c>
      <c r="Q468" s="189"/>
      <c r="R468" s="277"/>
    </row>
    <row r="469">
      <c r="C469" s="199"/>
      <c r="E469" s="195"/>
      <c r="F469" s="195"/>
      <c r="G469" s="195"/>
      <c r="H469" s="195"/>
      <c r="K469" s="189" t="str">
        <f t="shared" si="3"/>
        <v>8-2025</v>
      </c>
      <c r="L469" s="408">
        <f t="shared" si="10"/>
        <v>45894</v>
      </c>
      <c r="M469" s="195">
        <f>SUMIFS(VENTAS!$H$5:$H1001,VENTAS!$B$5:$B1001,L469)</f>
        <v>0</v>
      </c>
      <c r="N469" s="195">
        <f t="shared" si="4"/>
        <v>0</v>
      </c>
      <c r="O469" s="195">
        <f t="shared" si="6"/>
        <v>-97566.06428</v>
      </c>
      <c r="Q469" s="189"/>
      <c r="R469" s="277"/>
    </row>
    <row r="470">
      <c r="C470" s="199"/>
      <c r="E470" s="195"/>
      <c r="F470" s="195"/>
      <c r="G470" s="195"/>
      <c r="H470" s="195"/>
      <c r="K470" s="189" t="str">
        <f t="shared" si="3"/>
        <v>8-2025</v>
      </c>
      <c r="L470" s="408">
        <f t="shared" si="10"/>
        <v>45895</v>
      </c>
      <c r="M470" s="195">
        <f>SUMIFS(VENTAS!$H$5:$H1001,VENTAS!$B$5:$B1001,L470)</f>
        <v>0</v>
      </c>
      <c r="N470" s="195">
        <f t="shared" si="4"/>
        <v>297.53</v>
      </c>
      <c r="O470" s="195">
        <f t="shared" si="6"/>
        <v>-97863.59428</v>
      </c>
      <c r="Q470" s="189"/>
      <c r="R470" s="277"/>
    </row>
    <row r="471">
      <c r="C471" s="199"/>
      <c r="E471" s="195"/>
      <c r="F471" s="195"/>
      <c r="G471" s="195"/>
      <c r="H471" s="195"/>
      <c r="K471" s="189" t="str">
        <f t="shared" si="3"/>
        <v>8-2025</v>
      </c>
      <c r="L471" s="408">
        <f t="shared" si="10"/>
        <v>45896</v>
      </c>
      <c r="M471" s="195">
        <f>SUMIFS(VENTAS!$H$5:$H1001,VENTAS!$B$5:$B1001,L471)</f>
        <v>0</v>
      </c>
      <c r="N471" s="195">
        <f t="shared" si="4"/>
        <v>0</v>
      </c>
      <c r="O471" s="195">
        <f t="shared" si="6"/>
        <v>-97863.59428</v>
      </c>
      <c r="Q471" s="189"/>
      <c r="R471" s="277"/>
    </row>
    <row r="472">
      <c r="C472" s="199"/>
      <c r="E472" s="195"/>
      <c r="F472" s="195"/>
      <c r="G472" s="195"/>
      <c r="H472" s="195"/>
      <c r="K472" s="189" t="str">
        <f t="shared" si="3"/>
        <v>8-2025</v>
      </c>
      <c r="L472" s="408">
        <f t="shared" si="10"/>
        <v>45897</v>
      </c>
      <c r="M472" s="195">
        <f>SUMIFS(VENTAS!$H$5:$H1001,VENTAS!$B$5:$B1001,L472)</f>
        <v>0</v>
      </c>
      <c r="N472" s="195">
        <f t="shared" si="4"/>
        <v>0</v>
      </c>
      <c r="O472" s="195">
        <f t="shared" si="6"/>
        <v>-97863.59428</v>
      </c>
      <c r="Q472" s="189"/>
      <c r="R472" s="277"/>
    </row>
    <row r="473">
      <c r="C473" s="199"/>
      <c r="E473" s="195"/>
      <c r="F473" s="195"/>
      <c r="G473" s="195"/>
      <c r="H473" s="195"/>
      <c r="K473" s="189" t="str">
        <f t="shared" si="3"/>
        <v>8-2025</v>
      </c>
      <c r="L473" s="408">
        <f t="shared" si="10"/>
        <v>45898</v>
      </c>
      <c r="M473" s="195">
        <f>SUMIFS(VENTAS!$H$5:$H1001,VENTAS!$B$5:$B1001,L473)</f>
        <v>0</v>
      </c>
      <c r="N473" s="195">
        <f t="shared" si="4"/>
        <v>250</v>
      </c>
      <c r="O473" s="195">
        <f t="shared" si="6"/>
        <v>-98113.59428</v>
      </c>
      <c r="Q473" s="189"/>
      <c r="R473" s="277"/>
    </row>
    <row r="474">
      <c r="C474" s="199"/>
      <c r="E474" s="195"/>
      <c r="F474" s="195"/>
      <c r="G474" s="195"/>
      <c r="H474" s="195"/>
      <c r="K474" s="189" t="str">
        <f t="shared" si="3"/>
        <v>8-2025</v>
      </c>
      <c r="L474" s="408">
        <f t="shared" si="10"/>
        <v>45899</v>
      </c>
      <c r="M474" s="195">
        <f>SUMIFS(VENTAS!$H$5:$H1001,VENTAS!$B$5:$B1001,L474)</f>
        <v>0</v>
      </c>
      <c r="N474" s="195">
        <f t="shared" si="4"/>
        <v>1017.07</v>
      </c>
      <c r="O474" s="195">
        <f t="shared" si="6"/>
        <v>-99130.66428</v>
      </c>
      <c r="Q474" s="189"/>
      <c r="R474" s="277"/>
    </row>
    <row r="475">
      <c r="C475" s="199"/>
      <c r="E475" s="195"/>
      <c r="F475" s="195"/>
      <c r="G475" s="195"/>
      <c r="H475" s="195"/>
      <c r="K475" s="189" t="str">
        <f t="shared" si="3"/>
        <v>8-2025</v>
      </c>
      <c r="L475" s="408">
        <f t="shared" si="10"/>
        <v>45900</v>
      </c>
      <c r="M475" s="195">
        <f>SUMIFS(VENTAS!$H$5:$H1001,VENTAS!$B$5:$B1001,L475)</f>
        <v>0</v>
      </c>
      <c r="N475" s="195">
        <f t="shared" si="4"/>
        <v>2000</v>
      </c>
      <c r="O475" s="195">
        <f t="shared" si="6"/>
        <v>-101130.6643</v>
      </c>
      <c r="Q475" s="189"/>
      <c r="R475" s="277"/>
    </row>
    <row r="476">
      <c r="C476" s="199"/>
      <c r="E476" s="195"/>
      <c r="F476" s="195"/>
      <c r="G476" s="195"/>
      <c r="H476" s="195"/>
      <c r="K476" s="189" t="str">
        <f t="shared" si="3"/>
        <v>9-2025</v>
      </c>
      <c r="L476" s="408">
        <f t="shared" si="10"/>
        <v>45901</v>
      </c>
      <c r="M476" s="195">
        <f>SUMIFS(VENTAS!$H$5:$H1001,VENTAS!$B$5:$B1001,L476)</f>
        <v>0</v>
      </c>
      <c r="N476" s="195">
        <f t="shared" si="4"/>
        <v>0</v>
      </c>
      <c r="O476" s="195">
        <f t="shared" si="6"/>
        <v>-101130.6643</v>
      </c>
      <c r="Q476" s="189"/>
      <c r="R476" s="277"/>
    </row>
    <row r="477">
      <c r="C477" s="199"/>
      <c r="E477" s="195"/>
      <c r="F477" s="195"/>
      <c r="G477" s="195"/>
      <c r="H477" s="195"/>
      <c r="K477" s="189" t="str">
        <f t="shared" si="3"/>
        <v>9-2025</v>
      </c>
      <c r="L477" s="408">
        <f t="shared" si="10"/>
        <v>45902</v>
      </c>
      <c r="M477" s="195">
        <f>SUMIFS(VENTAS!$H$5:$H1001,VENTAS!$B$5:$B1001,L477)</f>
        <v>0</v>
      </c>
      <c r="N477" s="195">
        <f t="shared" si="4"/>
        <v>0</v>
      </c>
      <c r="O477" s="195">
        <f t="shared" si="6"/>
        <v>-101130.6643</v>
      </c>
      <c r="Q477" s="189"/>
      <c r="R477" s="277"/>
    </row>
    <row r="478">
      <c r="C478" s="199"/>
      <c r="E478" s="195"/>
      <c r="F478" s="195"/>
      <c r="G478" s="195"/>
      <c r="H478" s="195"/>
      <c r="K478" s="189" t="str">
        <f t="shared" si="3"/>
        <v>9-2025</v>
      </c>
      <c r="L478" s="408">
        <f t="shared" si="10"/>
        <v>45903</v>
      </c>
      <c r="M478" s="195">
        <f>SUMIFS(VENTAS!$H$5:$H1001,VENTAS!$B$5:$B1001,L478)</f>
        <v>0</v>
      </c>
      <c r="N478" s="195">
        <f t="shared" si="4"/>
        <v>363.62</v>
      </c>
      <c r="O478" s="195">
        <f t="shared" si="6"/>
        <v>-101494.2843</v>
      </c>
      <c r="Q478" s="189"/>
      <c r="R478" s="277"/>
    </row>
    <row r="479">
      <c r="C479" s="199"/>
      <c r="E479" s="195"/>
      <c r="F479" s="195"/>
      <c r="G479" s="195"/>
      <c r="H479" s="195"/>
      <c r="K479" s="189" t="str">
        <f t="shared" si="3"/>
        <v>9-2025</v>
      </c>
      <c r="L479" s="408">
        <f t="shared" si="10"/>
        <v>45904</v>
      </c>
      <c r="M479" s="195">
        <f>SUMIFS(VENTAS!$H$5:$H1001,VENTAS!$B$5:$B1001,L479)</f>
        <v>0</v>
      </c>
      <c r="N479" s="195">
        <f t="shared" si="4"/>
        <v>815.87</v>
      </c>
      <c r="O479" s="195">
        <f t="shared" si="6"/>
        <v>-102310.1543</v>
      </c>
      <c r="Q479" s="189"/>
      <c r="R479" s="277"/>
    </row>
    <row r="480">
      <c r="C480" s="199"/>
      <c r="E480" s="195"/>
      <c r="F480" s="195"/>
      <c r="G480" s="195"/>
      <c r="H480" s="195"/>
      <c r="K480" s="189" t="str">
        <f t="shared" si="3"/>
        <v>9-2025</v>
      </c>
      <c r="L480" s="408">
        <f t="shared" si="10"/>
        <v>45905</v>
      </c>
      <c r="M480" s="195">
        <f>SUMIFS(VENTAS!$H$5:$H1001,VENTAS!$B$5:$B1001,L480)</f>
        <v>0</v>
      </c>
      <c r="N480" s="195">
        <f t="shared" si="4"/>
        <v>0</v>
      </c>
      <c r="O480" s="195">
        <f t="shared" si="6"/>
        <v>-102310.1543</v>
      </c>
      <c r="Q480" s="189"/>
      <c r="R480" s="277"/>
    </row>
    <row r="481">
      <c r="C481" s="199"/>
      <c r="E481" s="195"/>
      <c r="F481" s="195"/>
      <c r="G481" s="195"/>
      <c r="H481" s="195"/>
      <c r="K481" s="189" t="str">
        <f t="shared" si="3"/>
        <v>9-2025</v>
      </c>
      <c r="L481" s="408">
        <f t="shared" si="10"/>
        <v>45906</v>
      </c>
      <c r="M481" s="195">
        <f>SUMIFS(VENTAS!$H$5:$H1001,VENTAS!$B$5:$B1001,L481)</f>
        <v>0</v>
      </c>
      <c r="N481" s="195">
        <f t="shared" si="4"/>
        <v>0</v>
      </c>
      <c r="O481" s="195">
        <f t="shared" si="6"/>
        <v>-102310.1543</v>
      </c>
      <c r="Q481" s="189"/>
      <c r="R481" s="277"/>
    </row>
    <row r="482">
      <c r="C482" s="199"/>
      <c r="E482" s="195"/>
      <c r="F482" s="195"/>
      <c r="G482" s="195"/>
      <c r="H482" s="195"/>
      <c r="K482" s="189" t="str">
        <f t="shared" si="3"/>
        <v>9-2025</v>
      </c>
      <c r="L482" s="408">
        <f t="shared" si="10"/>
        <v>45907</v>
      </c>
      <c r="M482" s="195">
        <f>SUMIFS(VENTAS!$H$5:$H1001,VENTAS!$B$5:$B1001,L482)</f>
        <v>0</v>
      </c>
      <c r="N482" s="195">
        <f t="shared" si="4"/>
        <v>0</v>
      </c>
      <c r="O482" s="195">
        <f t="shared" si="6"/>
        <v>-102310.1543</v>
      </c>
      <c r="Q482" s="189"/>
      <c r="R482" s="277"/>
    </row>
    <row r="483">
      <c r="C483" s="199"/>
      <c r="E483" s="195"/>
      <c r="F483" s="195"/>
      <c r="G483" s="195"/>
      <c r="H483" s="195"/>
      <c r="K483" s="189" t="str">
        <f t="shared" si="3"/>
        <v>9-2025</v>
      </c>
      <c r="L483" s="408">
        <f t="shared" si="10"/>
        <v>45908</v>
      </c>
      <c r="M483" s="195">
        <f>SUMIFS(VENTAS!$H$5:$H1001,VENTAS!$B$5:$B1001,L483)</f>
        <v>0</v>
      </c>
      <c r="N483" s="195">
        <f t="shared" si="4"/>
        <v>0</v>
      </c>
      <c r="O483" s="195">
        <f t="shared" si="6"/>
        <v>-102310.1543</v>
      </c>
      <c r="Q483" s="189"/>
      <c r="R483" s="277"/>
    </row>
    <row r="484">
      <c r="C484" s="199"/>
      <c r="E484" s="195"/>
      <c r="F484" s="195"/>
      <c r="G484" s="195"/>
      <c r="H484" s="195"/>
      <c r="K484" s="189" t="str">
        <f t="shared" si="3"/>
        <v>9-2025</v>
      </c>
      <c r="L484" s="408">
        <f t="shared" si="10"/>
        <v>45909</v>
      </c>
      <c r="M484" s="195">
        <f>SUMIFS(VENTAS!$H$5:$H1001,VENTAS!$B$5:$B1001,L484)</f>
        <v>0</v>
      </c>
      <c r="N484" s="195">
        <f t="shared" si="4"/>
        <v>0</v>
      </c>
      <c r="O484" s="195">
        <f t="shared" si="6"/>
        <v>-102310.1543</v>
      </c>
      <c r="Q484" s="189"/>
      <c r="R484" s="277"/>
    </row>
    <row r="485">
      <c r="C485" s="199"/>
      <c r="E485" s="195"/>
      <c r="F485" s="195"/>
      <c r="G485" s="195"/>
      <c r="H485" s="195"/>
      <c r="K485" s="189" t="str">
        <f t="shared" si="3"/>
        <v>9-2025</v>
      </c>
      <c r="L485" s="408">
        <f t="shared" si="10"/>
        <v>45910</v>
      </c>
      <c r="M485" s="195">
        <f>SUMIFS(VENTAS!$H$5:$H1001,VENTAS!$B$5:$B1001,L485)</f>
        <v>0</v>
      </c>
      <c r="N485" s="195">
        <f t="shared" si="4"/>
        <v>373.54</v>
      </c>
      <c r="O485" s="195">
        <f t="shared" si="6"/>
        <v>-102683.6943</v>
      </c>
      <c r="Q485" s="189"/>
      <c r="R485" s="277"/>
    </row>
    <row r="486">
      <c r="C486" s="199"/>
      <c r="E486" s="195"/>
      <c r="F486" s="195"/>
      <c r="G486" s="195"/>
      <c r="H486" s="195"/>
      <c r="K486" s="189" t="str">
        <f t="shared" si="3"/>
        <v>9-2025</v>
      </c>
      <c r="L486" s="408">
        <f t="shared" si="10"/>
        <v>45911</v>
      </c>
      <c r="M486" s="195">
        <f>SUMIFS(VENTAS!$H$5:$H1001,VENTAS!$B$5:$B1001,L486)</f>
        <v>0</v>
      </c>
      <c r="N486" s="195">
        <f t="shared" si="4"/>
        <v>710.12</v>
      </c>
      <c r="O486" s="195">
        <f t="shared" si="6"/>
        <v>-103393.8143</v>
      </c>
      <c r="Q486" s="189"/>
      <c r="R486" s="277"/>
    </row>
    <row r="487">
      <c r="C487" s="199"/>
      <c r="E487" s="195"/>
      <c r="F487" s="195"/>
      <c r="G487" s="195"/>
      <c r="H487" s="195"/>
      <c r="K487" s="189" t="str">
        <f t="shared" si="3"/>
        <v>9-2025</v>
      </c>
      <c r="L487" s="408">
        <f t="shared" si="10"/>
        <v>45912</v>
      </c>
      <c r="M487" s="195">
        <f>SUMIFS(VENTAS!$H$5:$H1001,VENTAS!$B$5:$B1001,L487)</f>
        <v>0</v>
      </c>
      <c r="N487" s="195">
        <f t="shared" si="4"/>
        <v>70</v>
      </c>
      <c r="O487" s="195">
        <f t="shared" si="6"/>
        <v>-103463.8143</v>
      </c>
      <c r="Q487" s="189"/>
      <c r="R487" s="277"/>
    </row>
    <row r="488">
      <c r="C488" s="199"/>
      <c r="E488" s="195"/>
      <c r="F488" s="195"/>
      <c r="G488" s="195"/>
      <c r="H488" s="195"/>
      <c r="K488" s="189" t="str">
        <f t="shared" si="3"/>
        <v>9-2025</v>
      </c>
      <c r="L488" s="408">
        <f t="shared" si="10"/>
        <v>45913</v>
      </c>
      <c r="M488" s="195">
        <f>SUMIFS(VENTAS!$H$5:$H1001,VENTAS!$B$5:$B1001,L488)</f>
        <v>0</v>
      </c>
      <c r="N488" s="195">
        <f t="shared" si="4"/>
        <v>0</v>
      </c>
      <c r="O488" s="195">
        <f t="shared" si="6"/>
        <v>-103463.8143</v>
      </c>
      <c r="Q488" s="189"/>
      <c r="R488" s="277"/>
    </row>
    <row r="489">
      <c r="C489" s="199"/>
      <c r="E489" s="195"/>
      <c r="F489" s="195"/>
      <c r="G489" s="195"/>
      <c r="H489" s="195"/>
      <c r="K489" s="189" t="str">
        <f t="shared" si="3"/>
        <v>9-2025</v>
      </c>
      <c r="L489" s="408">
        <f t="shared" si="10"/>
        <v>45914</v>
      </c>
      <c r="M489" s="195">
        <f>SUMIFS(VENTAS!$H$5:$H1001,VENTAS!$B$5:$B1001,L489)</f>
        <v>0</v>
      </c>
      <c r="N489" s="195">
        <f t="shared" si="4"/>
        <v>0</v>
      </c>
      <c r="O489" s="195">
        <f t="shared" si="6"/>
        <v>-103463.8143</v>
      </c>
      <c r="Q489" s="189"/>
      <c r="R489" s="277"/>
    </row>
    <row r="490">
      <c r="C490" s="199"/>
      <c r="E490" s="195"/>
      <c r="F490" s="195"/>
      <c r="G490" s="195"/>
      <c r="H490" s="195"/>
      <c r="K490" s="189" t="str">
        <f t="shared" si="3"/>
        <v>9-2025</v>
      </c>
      <c r="L490" s="408">
        <f t="shared" si="10"/>
        <v>45915</v>
      </c>
      <c r="M490" s="195">
        <f>SUMIFS(VENTAS!$H$5:$H1001,VENTAS!$B$5:$B1001,L490)</f>
        <v>0</v>
      </c>
      <c r="N490" s="195">
        <f t="shared" si="4"/>
        <v>250</v>
      </c>
      <c r="O490" s="195">
        <f t="shared" si="6"/>
        <v>-103713.8143</v>
      </c>
      <c r="Q490" s="189"/>
      <c r="R490" s="277"/>
    </row>
    <row r="491">
      <c r="C491" s="199"/>
      <c r="E491" s="195"/>
      <c r="F491" s="195"/>
      <c r="G491" s="195"/>
      <c r="H491" s="195"/>
      <c r="K491" s="189" t="str">
        <f t="shared" si="3"/>
        <v>9-2025</v>
      </c>
      <c r="L491" s="408">
        <f t="shared" si="10"/>
        <v>45916</v>
      </c>
      <c r="M491" s="195">
        <f>SUMIFS(VENTAS!$H$5:$H1001,VENTAS!$B$5:$B1001,L491)</f>
        <v>0</v>
      </c>
      <c r="N491" s="195">
        <f t="shared" si="4"/>
        <v>219.71</v>
      </c>
      <c r="O491" s="195">
        <f t="shared" si="6"/>
        <v>-103933.5243</v>
      </c>
      <c r="Q491" s="189"/>
      <c r="R491" s="277"/>
    </row>
    <row r="492">
      <c r="C492" s="199"/>
      <c r="E492" s="195"/>
      <c r="F492" s="195"/>
      <c r="G492" s="195"/>
      <c r="H492" s="195"/>
      <c r="K492" s="189" t="str">
        <f t="shared" si="3"/>
        <v>9-2025</v>
      </c>
      <c r="L492" s="408">
        <f t="shared" si="10"/>
        <v>45917</v>
      </c>
      <c r="M492" s="195">
        <f>SUMIFS(VENTAS!$H$5:$H1001,VENTAS!$B$5:$B1001,L492)</f>
        <v>0</v>
      </c>
      <c r="N492" s="195">
        <f t="shared" si="4"/>
        <v>0</v>
      </c>
      <c r="O492" s="195">
        <f t="shared" si="6"/>
        <v>-103933.5243</v>
      </c>
      <c r="Q492" s="189"/>
      <c r="R492" s="277"/>
    </row>
    <row r="493">
      <c r="C493" s="199"/>
      <c r="E493" s="195"/>
      <c r="F493" s="195"/>
      <c r="G493" s="195"/>
      <c r="H493" s="195"/>
      <c r="K493" s="189" t="str">
        <f t="shared" si="3"/>
        <v>9-2025</v>
      </c>
      <c r="L493" s="408">
        <f t="shared" si="10"/>
        <v>45918</v>
      </c>
      <c r="M493" s="195">
        <f>SUMIFS(VENTAS!$H$5:$H1001,VENTAS!$B$5:$B1001,L493)</f>
        <v>0</v>
      </c>
      <c r="N493" s="195">
        <f t="shared" si="4"/>
        <v>0</v>
      </c>
      <c r="O493" s="195">
        <f t="shared" si="6"/>
        <v>-103933.5243</v>
      </c>
      <c r="Q493" s="189"/>
      <c r="R493" s="277"/>
    </row>
    <row r="494">
      <c r="C494" s="199"/>
      <c r="E494" s="195"/>
      <c r="F494" s="195"/>
      <c r="G494" s="195"/>
      <c r="H494" s="195"/>
      <c r="K494" s="189" t="str">
        <f t="shared" si="3"/>
        <v>9-2025</v>
      </c>
      <c r="L494" s="408">
        <f t="shared" si="10"/>
        <v>45919</v>
      </c>
      <c r="M494" s="195">
        <f>SUMIFS(VENTAS!$H$5:$H1001,VENTAS!$B$5:$B1001,L494)</f>
        <v>0</v>
      </c>
      <c r="N494" s="195">
        <f t="shared" si="4"/>
        <v>0</v>
      </c>
      <c r="O494" s="195">
        <f t="shared" si="6"/>
        <v>-103933.5243</v>
      </c>
      <c r="Q494" s="189"/>
      <c r="R494" s="277"/>
    </row>
    <row r="495">
      <c r="C495" s="199"/>
      <c r="E495" s="195"/>
      <c r="F495" s="195"/>
      <c r="G495" s="195"/>
      <c r="H495" s="195"/>
      <c r="K495" s="189" t="str">
        <f t="shared" si="3"/>
        <v>9-2025</v>
      </c>
      <c r="L495" s="408">
        <f t="shared" si="10"/>
        <v>45920</v>
      </c>
      <c r="M495" s="195">
        <f>SUMIFS(VENTAS!$H$5:$H1001,VENTAS!$B$5:$B1001,L495)</f>
        <v>0</v>
      </c>
      <c r="N495" s="195">
        <f t="shared" si="4"/>
        <v>0</v>
      </c>
      <c r="O495" s="195">
        <f t="shared" si="6"/>
        <v>-103933.5243</v>
      </c>
      <c r="Q495" s="189"/>
      <c r="R495" s="277"/>
    </row>
    <row r="496">
      <c r="C496" s="199"/>
      <c r="E496" s="195"/>
      <c r="F496" s="195"/>
      <c r="G496" s="195"/>
      <c r="H496" s="195"/>
      <c r="K496" s="189" t="str">
        <f t="shared" si="3"/>
        <v>9-2025</v>
      </c>
      <c r="L496" s="408">
        <f t="shared" si="10"/>
        <v>45921</v>
      </c>
      <c r="M496" s="195">
        <f>SUMIFS(VENTAS!$H$5:$H1001,VENTAS!$B$5:$B1001,L496)</f>
        <v>0</v>
      </c>
      <c r="N496" s="195">
        <f t="shared" si="4"/>
        <v>0</v>
      </c>
      <c r="O496" s="195">
        <f t="shared" si="6"/>
        <v>-103933.5243</v>
      </c>
      <c r="Q496" s="189"/>
      <c r="R496" s="277"/>
    </row>
    <row r="497">
      <c r="C497" s="199"/>
      <c r="E497" s="195"/>
      <c r="F497" s="195"/>
      <c r="G497" s="195"/>
      <c r="H497" s="195"/>
      <c r="K497" s="189" t="str">
        <f t="shared" si="3"/>
        <v>9-2025</v>
      </c>
      <c r="L497" s="408">
        <f t="shared" si="10"/>
        <v>45922</v>
      </c>
      <c r="M497" s="195">
        <f>SUMIFS(VENTAS!$H$5:$H1001,VENTAS!$B$5:$B1001,L497)</f>
        <v>0</v>
      </c>
      <c r="N497" s="195">
        <f t="shared" si="4"/>
        <v>0</v>
      </c>
      <c r="O497" s="195">
        <f t="shared" si="6"/>
        <v>-103933.5243</v>
      </c>
      <c r="Q497" s="189"/>
      <c r="R497" s="277"/>
    </row>
    <row r="498">
      <c r="C498" s="199"/>
      <c r="E498" s="195"/>
      <c r="F498" s="195"/>
      <c r="G498" s="195"/>
      <c r="H498" s="195"/>
      <c r="K498" s="189" t="str">
        <f t="shared" si="3"/>
        <v>9-2025</v>
      </c>
      <c r="L498" s="408">
        <f t="shared" si="10"/>
        <v>45923</v>
      </c>
      <c r="M498" s="195">
        <f>SUMIFS(VENTAS!$H$5:$H1001,VENTAS!$B$5:$B1001,L498)</f>
        <v>0</v>
      </c>
      <c r="N498" s="195">
        <f t="shared" si="4"/>
        <v>0</v>
      </c>
      <c r="O498" s="195">
        <f t="shared" si="6"/>
        <v>-103933.5243</v>
      </c>
      <c r="Q498" s="189"/>
      <c r="R498" s="277"/>
    </row>
    <row r="499">
      <c r="C499" s="199"/>
      <c r="E499" s="195"/>
      <c r="F499" s="195"/>
      <c r="G499" s="195"/>
      <c r="H499" s="195"/>
      <c r="K499" s="189" t="str">
        <f t="shared" si="3"/>
        <v>9-2025</v>
      </c>
      <c r="L499" s="408">
        <f t="shared" si="10"/>
        <v>45924</v>
      </c>
      <c r="M499" s="195">
        <f>SUMIFS(VENTAS!$H$5:$H1001,VENTAS!$B$5:$B1001,L499)</f>
        <v>0</v>
      </c>
      <c r="N499" s="195">
        <f t="shared" si="4"/>
        <v>534.67</v>
      </c>
      <c r="O499" s="195">
        <f t="shared" si="6"/>
        <v>-104468.1943</v>
      </c>
      <c r="Q499" s="189"/>
      <c r="R499" s="277"/>
    </row>
    <row r="500">
      <c r="C500" s="199"/>
      <c r="E500" s="195"/>
      <c r="F500" s="195"/>
      <c r="G500" s="195"/>
      <c r="H500" s="195"/>
      <c r="K500" s="189" t="str">
        <f t="shared" si="3"/>
        <v>9-2025</v>
      </c>
      <c r="L500" s="408">
        <f t="shared" si="10"/>
        <v>45925</v>
      </c>
      <c r="M500" s="195">
        <f>SUMIFS(VENTAS!$H$5:$H1001,VENTAS!$B$5:$B1001,L500)</f>
        <v>0</v>
      </c>
      <c r="N500" s="195">
        <f t="shared" si="4"/>
        <v>0</v>
      </c>
      <c r="O500" s="195">
        <f t="shared" si="6"/>
        <v>-104468.1943</v>
      </c>
      <c r="Q500" s="189"/>
      <c r="R500" s="277"/>
    </row>
    <row r="501">
      <c r="C501" s="199"/>
      <c r="E501" s="195"/>
      <c r="F501" s="195"/>
      <c r="G501" s="195"/>
      <c r="H501" s="195"/>
      <c r="K501" s="189" t="str">
        <f t="shared" si="3"/>
        <v>9-2025</v>
      </c>
      <c r="L501" s="408">
        <f t="shared" si="10"/>
        <v>45926</v>
      </c>
      <c r="M501" s="195">
        <f>SUMIFS(VENTAS!$H$5:$H1001,VENTAS!$B$5:$B1001,L501)</f>
        <v>0</v>
      </c>
      <c r="N501" s="195">
        <f t="shared" si="4"/>
        <v>890</v>
      </c>
      <c r="O501" s="195">
        <f t="shared" si="6"/>
        <v>-105358.1943</v>
      </c>
      <c r="Q501" s="189"/>
      <c r="R501" s="277"/>
    </row>
    <row r="502">
      <c r="C502" s="199"/>
      <c r="E502" s="195"/>
      <c r="F502" s="195"/>
      <c r="G502" s="195"/>
      <c r="H502" s="195"/>
      <c r="K502" s="189" t="str">
        <f t="shared" si="3"/>
        <v>9-2025</v>
      </c>
      <c r="L502" s="408">
        <f t="shared" si="10"/>
        <v>45927</v>
      </c>
      <c r="M502" s="195">
        <f>SUMIFS(VENTAS!$H$5:$H1001,VENTAS!$B$5:$B1001,L502)</f>
        <v>0</v>
      </c>
      <c r="N502" s="195">
        <f t="shared" si="4"/>
        <v>0</v>
      </c>
      <c r="O502" s="195">
        <f t="shared" si="6"/>
        <v>-105358.1943</v>
      </c>
      <c r="Q502" s="189"/>
      <c r="R502" s="277"/>
    </row>
    <row r="503">
      <c r="C503" s="199"/>
      <c r="E503" s="195"/>
      <c r="F503" s="195"/>
      <c r="G503" s="195"/>
      <c r="H503" s="195"/>
      <c r="K503" s="189" t="str">
        <f t="shared" si="3"/>
        <v>9-2025</v>
      </c>
      <c r="L503" s="408">
        <f t="shared" si="10"/>
        <v>45928</v>
      </c>
      <c r="M503" s="195">
        <f>SUMIFS(VENTAS!$H$5:$H1001,VENTAS!$B$5:$B1001,L503)</f>
        <v>0</v>
      </c>
      <c r="N503" s="195">
        <f t="shared" si="4"/>
        <v>0</v>
      </c>
      <c r="O503" s="195">
        <f t="shared" si="6"/>
        <v>-105358.1943</v>
      </c>
      <c r="Q503" s="189"/>
      <c r="R503" s="277"/>
    </row>
    <row r="504">
      <c r="C504" s="199"/>
      <c r="E504" s="195"/>
      <c r="F504" s="195"/>
      <c r="G504" s="195"/>
      <c r="H504" s="195"/>
      <c r="K504" s="189" t="str">
        <f t="shared" si="3"/>
        <v>9-2025</v>
      </c>
      <c r="L504" s="408">
        <f t="shared" si="10"/>
        <v>45929</v>
      </c>
      <c r="M504" s="195">
        <f>SUMIFS(VENTAS!$H$5:$H1001,VENTAS!$B$5:$B1001,L504)</f>
        <v>0</v>
      </c>
      <c r="N504" s="195">
        <f t="shared" si="4"/>
        <v>0</v>
      </c>
      <c r="O504" s="195">
        <f t="shared" si="6"/>
        <v>-105358.1943</v>
      </c>
      <c r="Q504" s="189"/>
      <c r="R504" s="277"/>
    </row>
    <row r="505">
      <c r="C505" s="199"/>
      <c r="E505" s="195"/>
      <c r="F505" s="195"/>
      <c r="G505" s="195"/>
      <c r="H505" s="195"/>
      <c r="K505" s="189" t="str">
        <f t="shared" si="3"/>
        <v>9-2025</v>
      </c>
      <c r="L505" s="408">
        <f t="shared" si="10"/>
        <v>45930</v>
      </c>
      <c r="M505" s="195">
        <f>SUMIFS(VENTAS!$H$5:$H1001,VENTAS!$B$5:$B1001,L505)</f>
        <v>0</v>
      </c>
      <c r="N505" s="195">
        <f t="shared" si="4"/>
        <v>1830.97</v>
      </c>
      <c r="O505" s="195">
        <f t="shared" si="6"/>
        <v>-107189.1643</v>
      </c>
      <c r="Q505" s="189"/>
      <c r="R505" s="277"/>
    </row>
    <row r="506">
      <c r="C506" s="199"/>
      <c r="E506" s="195"/>
      <c r="F506" s="195"/>
      <c r="G506" s="195"/>
      <c r="H506" s="195"/>
      <c r="K506" s="189" t="str">
        <f t="shared" si="3"/>
        <v>10-2025</v>
      </c>
      <c r="L506" s="408">
        <f t="shared" si="10"/>
        <v>45931</v>
      </c>
      <c r="M506" s="195">
        <f>SUMIFS(VENTAS!$H$5:$H1001,VENTAS!$B$5:$B1001,L506)</f>
        <v>0</v>
      </c>
      <c r="N506" s="195">
        <f t="shared" si="4"/>
        <v>0</v>
      </c>
      <c r="O506" s="195">
        <f t="shared" si="6"/>
        <v>-107189.1643</v>
      </c>
      <c r="Q506" s="189"/>
      <c r="R506" s="277"/>
    </row>
    <row r="507">
      <c r="C507" s="199"/>
      <c r="E507" s="195"/>
      <c r="F507" s="195"/>
      <c r="G507" s="195"/>
      <c r="H507" s="195"/>
      <c r="K507" s="189" t="str">
        <f t="shared" si="3"/>
        <v>10-2025</v>
      </c>
      <c r="L507" s="408">
        <f t="shared" si="10"/>
        <v>45932</v>
      </c>
      <c r="M507" s="195">
        <f>SUMIFS(VENTAS!$H$5:$H1001,VENTAS!$B$5:$B1001,L507)</f>
        <v>0</v>
      </c>
      <c r="N507" s="195">
        <f t="shared" si="4"/>
        <v>0</v>
      </c>
      <c r="O507" s="195">
        <f t="shared" si="6"/>
        <v>-107189.1643</v>
      </c>
      <c r="Q507" s="189"/>
      <c r="R507" s="277"/>
    </row>
    <row r="508">
      <c r="C508" s="199"/>
      <c r="E508" s="195"/>
      <c r="F508" s="195"/>
      <c r="G508" s="195"/>
      <c r="H508" s="195"/>
      <c r="K508" s="189" t="str">
        <f t="shared" si="3"/>
        <v>10-2025</v>
      </c>
      <c r="L508" s="408">
        <f t="shared" si="10"/>
        <v>45933</v>
      </c>
      <c r="M508" s="195">
        <f>SUMIFS(VENTAS!$H$5:$H1001,VENTAS!$B$5:$B1001,L508)</f>
        <v>0</v>
      </c>
      <c r="N508" s="195">
        <f t="shared" si="4"/>
        <v>0</v>
      </c>
      <c r="O508" s="195">
        <f t="shared" si="6"/>
        <v>-107189.1643</v>
      </c>
      <c r="Q508" s="189"/>
      <c r="R508" s="277"/>
    </row>
    <row r="509">
      <c r="C509" s="199"/>
      <c r="E509" s="195"/>
      <c r="F509" s="195"/>
      <c r="G509" s="195"/>
      <c r="H509" s="195"/>
      <c r="K509" s="189" t="str">
        <f t="shared" si="3"/>
        <v>10-2025</v>
      </c>
      <c r="L509" s="408">
        <f t="shared" si="10"/>
        <v>45934</v>
      </c>
      <c r="M509" s="195">
        <f>SUMIFS(VENTAS!$H$5:$H1001,VENTAS!$B$5:$B1001,L509)</f>
        <v>0</v>
      </c>
      <c r="N509" s="195">
        <f t="shared" si="4"/>
        <v>0</v>
      </c>
      <c r="O509" s="195">
        <f t="shared" si="6"/>
        <v>-107189.1643</v>
      </c>
      <c r="Q509" s="189"/>
      <c r="R509" s="277"/>
    </row>
    <row r="510">
      <c r="C510" s="199"/>
      <c r="E510" s="195"/>
      <c r="F510" s="195"/>
      <c r="G510" s="195"/>
      <c r="H510" s="195"/>
      <c r="K510" s="189" t="str">
        <f t="shared" si="3"/>
        <v>10-2025</v>
      </c>
      <c r="L510" s="408">
        <f t="shared" si="10"/>
        <v>45935</v>
      </c>
      <c r="M510" s="195">
        <f>SUMIFS(VENTAS!$H$5:$H1001,VENTAS!$B$5:$B1001,L510)</f>
        <v>0</v>
      </c>
      <c r="N510" s="195">
        <f t="shared" si="4"/>
        <v>0</v>
      </c>
      <c r="O510" s="195">
        <f t="shared" si="6"/>
        <v>-107189.1643</v>
      </c>
      <c r="Q510" s="189"/>
      <c r="R510" s="277"/>
    </row>
    <row r="511">
      <c r="C511" s="199"/>
      <c r="E511" s="195"/>
      <c r="F511" s="195"/>
      <c r="G511" s="195"/>
      <c r="H511" s="195"/>
      <c r="K511" s="189" t="str">
        <f t="shared" si="3"/>
        <v>10-2025</v>
      </c>
      <c r="L511" s="408">
        <f t="shared" si="10"/>
        <v>45936</v>
      </c>
      <c r="M511" s="195">
        <f>SUMIFS(VENTAS!$H$5:$H1001,VENTAS!$B$5:$B1001,L511)</f>
        <v>0</v>
      </c>
      <c r="N511" s="195">
        <f t="shared" si="4"/>
        <v>0</v>
      </c>
      <c r="O511" s="195">
        <f t="shared" si="6"/>
        <v>-107189.1643</v>
      </c>
      <c r="Q511" s="189"/>
      <c r="R511" s="277"/>
    </row>
    <row r="512">
      <c r="C512" s="199"/>
      <c r="E512" s="195"/>
      <c r="F512" s="195"/>
      <c r="G512" s="195"/>
      <c r="H512" s="195"/>
      <c r="K512" s="189" t="str">
        <f t="shared" si="3"/>
        <v>10-2025</v>
      </c>
      <c r="L512" s="408">
        <f t="shared" si="10"/>
        <v>45937</v>
      </c>
      <c r="M512" s="195">
        <f>SUMIFS(VENTAS!$H$5:$H1001,VENTAS!$B$5:$B1001,L512)</f>
        <v>0</v>
      </c>
      <c r="N512" s="195">
        <f t="shared" si="4"/>
        <v>0</v>
      </c>
      <c r="O512" s="195">
        <f t="shared" si="6"/>
        <v>-107189.1643</v>
      </c>
      <c r="Q512" s="189"/>
      <c r="R512" s="277"/>
    </row>
    <row r="513">
      <c r="C513" s="199"/>
      <c r="E513" s="195"/>
      <c r="F513" s="195"/>
      <c r="G513" s="195"/>
      <c r="H513" s="195"/>
      <c r="K513" s="189" t="str">
        <f t="shared" si="3"/>
        <v>10-2025</v>
      </c>
      <c r="L513" s="408">
        <f t="shared" si="10"/>
        <v>45938</v>
      </c>
      <c r="M513" s="195">
        <f>SUMIFS(VENTAS!$H$5:$H1001,VENTAS!$B$5:$B1001,L513)</f>
        <v>0</v>
      </c>
      <c r="N513" s="195">
        <f t="shared" si="4"/>
        <v>759.33</v>
      </c>
      <c r="O513" s="195">
        <f t="shared" si="6"/>
        <v>-107948.4943</v>
      </c>
      <c r="Q513" s="189"/>
      <c r="R513" s="277"/>
    </row>
    <row r="514">
      <c r="C514" s="199"/>
      <c r="E514" s="195"/>
      <c r="F514" s="195"/>
      <c r="G514" s="195"/>
      <c r="H514" s="195"/>
      <c r="K514" s="189" t="str">
        <f t="shared" si="3"/>
        <v>10-2025</v>
      </c>
      <c r="L514" s="408">
        <f t="shared" si="10"/>
        <v>45939</v>
      </c>
      <c r="M514" s="195">
        <f>SUMIFS(VENTAS!$H$5:$H1001,VENTAS!$B$5:$B1001,L514)</f>
        <v>0</v>
      </c>
      <c r="N514" s="195">
        <f t="shared" si="4"/>
        <v>0</v>
      </c>
      <c r="O514" s="195">
        <f t="shared" si="6"/>
        <v>-107948.4943</v>
      </c>
      <c r="Q514" s="189"/>
      <c r="R514" s="277"/>
    </row>
    <row r="515">
      <c r="C515" s="199"/>
      <c r="E515" s="195"/>
      <c r="F515" s="195"/>
      <c r="G515" s="195"/>
      <c r="H515" s="195"/>
      <c r="K515" s="189" t="str">
        <f t="shared" si="3"/>
        <v>10-2025</v>
      </c>
      <c r="L515" s="408">
        <f t="shared" si="10"/>
        <v>45940</v>
      </c>
      <c r="M515" s="195">
        <f>SUMIFS(VENTAS!$H$5:$H1001,VENTAS!$B$5:$B1001,L515)</f>
        <v>0</v>
      </c>
      <c r="N515" s="195">
        <f t="shared" si="4"/>
        <v>0</v>
      </c>
      <c r="O515" s="195">
        <f t="shared" si="6"/>
        <v>-107948.4943</v>
      </c>
      <c r="Q515" s="189"/>
      <c r="R515" s="277"/>
    </row>
    <row r="516">
      <c r="C516" s="199"/>
      <c r="E516" s="195"/>
      <c r="F516" s="195"/>
      <c r="G516" s="195"/>
      <c r="H516" s="195"/>
      <c r="K516" s="189" t="str">
        <f t="shared" si="3"/>
        <v>10-2025</v>
      </c>
      <c r="L516" s="408">
        <f t="shared" si="10"/>
        <v>45941</v>
      </c>
      <c r="M516" s="195">
        <f>SUMIFS(VENTAS!$H$5:$H1001,VENTAS!$B$5:$B1001,L516)</f>
        <v>0</v>
      </c>
      <c r="N516" s="195">
        <f t="shared" si="4"/>
        <v>0</v>
      </c>
      <c r="O516" s="195">
        <f t="shared" si="6"/>
        <v>-107948.4943</v>
      </c>
      <c r="Q516" s="189"/>
      <c r="R516" s="277"/>
    </row>
    <row r="517">
      <c r="C517" s="199"/>
      <c r="E517" s="195"/>
      <c r="F517" s="195"/>
      <c r="G517" s="195"/>
      <c r="H517" s="195"/>
      <c r="K517" s="189" t="str">
        <f t="shared" si="3"/>
        <v>10-2025</v>
      </c>
      <c r="L517" s="408">
        <f t="shared" si="10"/>
        <v>45942</v>
      </c>
      <c r="M517" s="195">
        <f>SUMIFS(VENTAS!$H$5:$H1001,VENTAS!$B$5:$B1001,L517)</f>
        <v>0</v>
      </c>
      <c r="N517" s="195">
        <f t="shared" si="4"/>
        <v>0</v>
      </c>
      <c r="O517" s="195">
        <f t="shared" si="6"/>
        <v>-107948.4943</v>
      </c>
      <c r="Q517" s="189"/>
      <c r="R517" s="277"/>
    </row>
    <row r="518">
      <c r="C518" s="199"/>
      <c r="E518" s="195"/>
      <c r="F518" s="195"/>
      <c r="G518" s="195"/>
      <c r="H518" s="195"/>
      <c r="K518" s="189" t="str">
        <f t="shared" si="3"/>
        <v>10-2025</v>
      </c>
      <c r="L518" s="408">
        <f t="shared" si="10"/>
        <v>45943</v>
      </c>
      <c r="M518" s="195">
        <f>SUMIFS(VENTAS!$H$5:$H1001,VENTAS!$B$5:$B1001,L518)</f>
        <v>0</v>
      </c>
      <c r="N518" s="195">
        <f t="shared" si="4"/>
        <v>197.8</v>
      </c>
      <c r="O518" s="195">
        <f t="shared" si="6"/>
        <v>-108146.2943</v>
      </c>
      <c r="Q518" s="189"/>
      <c r="R518" s="277"/>
    </row>
    <row r="519">
      <c r="C519" s="199"/>
      <c r="E519" s="195"/>
      <c r="F519" s="195"/>
      <c r="G519" s="195"/>
      <c r="H519" s="195"/>
      <c r="K519" s="189" t="str">
        <f t="shared" si="3"/>
        <v>10-2025</v>
      </c>
      <c r="L519" s="408">
        <f t="shared" si="10"/>
        <v>45944</v>
      </c>
      <c r="M519" s="195">
        <f>SUMIFS(VENTAS!$H$5:$H1001,VENTAS!$B$5:$B1001,L519)</f>
        <v>0</v>
      </c>
      <c r="N519" s="195">
        <f t="shared" si="4"/>
        <v>0</v>
      </c>
      <c r="O519" s="195">
        <f t="shared" si="6"/>
        <v>-108146.2943</v>
      </c>
      <c r="Q519" s="189"/>
      <c r="R519" s="277"/>
    </row>
    <row r="520">
      <c r="C520" s="199"/>
      <c r="E520" s="195"/>
      <c r="F520" s="195"/>
      <c r="G520" s="195"/>
      <c r="H520" s="195"/>
      <c r="K520" s="189" t="str">
        <f t="shared" si="3"/>
        <v>10-2025</v>
      </c>
      <c r="L520" s="408">
        <f t="shared" si="10"/>
        <v>45945</v>
      </c>
      <c r="M520" s="195">
        <f>SUMIFS(VENTAS!$H$5:$H1001,VENTAS!$B$5:$B1001,L520)</f>
        <v>0</v>
      </c>
      <c r="N520" s="195">
        <f t="shared" si="4"/>
        <v>1261.98</v>
      </c>
      <c r="O520" s="195">
        <f t="shared" si="6"/>
        <v>-109408.2743</v>
      </c>
      <c r="Q520" s="189"/>
      <c r="R520" s="277"/>
    </row>
    <row r="521">
      <c r="C521" s="199"/>
      <c r="E521" s="195"/>
      <c r="F521" s="195"/>
      <c r="G521" s="195"/>
      <c r="H521" s="195"/>
      <c r="K521" s="189" t="str">
        <f t="shared" si="3"/>
        <v>10-2025</v>
      </c>
      <c r="L521" s="408">
        <f t="shared" si="10"/>
        <v>45946</v>
      </c>
      <c r="M521" s="195">
        <f>SUMIFS(VENTAS!$H$5:$H1001,VENTAS!$B$5:$B1001,L521)</f>
        <v>0</v>
      </c>
      <c r="N521" s="195">
        <f t="shared" si="4"/>
        <v>0</v>
      </c>
      <c r="O521" s="195">
        <f t="shared" si="6"/>
        <v>-109408.2743</v>
      </c>
      <c r="Q521" s="189"/>
      <c r="R521" s="277"/>
    </row>
    <row r="522">
      <c r="C522" s="199"/>
      <c r="E522" s="195"/>
      <c r="F522" s="195"/>
      <c r="G522" s="195"/>
      <c r="H522" s="195"/>
      <c r="K522" s="189" t="str">
        <f t="shared" si="3"/>
        <v>10-2025</v>
      </c>
      <c r="L522" s="408">
        <f t="shared" si="10"/>
        <v>45947</v>
      </c>
      <c r="M522" s="195">
        <f>SUMIFS(VENTAS!$H$5:$H1001,VENTAS!$B$5:$B1001,L522)</f>
        <v>0</v>
      </c>
      <c r="N522" s="195">
        <f t="shared" si="4"/>
        <v>0</v>
      </c>
      <c r="O522" s="195">
        <f t="shared" si="6"/>
        <v>-109408.2743</v>
      </c>
      <c r="Q522" s="189"/>
      <c r="R522" s="277"/>
    </row>
    <row r="523">
      <c r="C523" s="199"/>
      <c r="E523" s="195"/>
      <c r="F523" s="195"/>
      <c r="G523" s="195"/>
      <c r="H523" s="195"/>
      <c r="K523" s="189" t="str">
        <f t="shared" si="3"/>
        <v>10-2025</v>
      </c>
      <c r="L523" s="408">
        <f t="shared" si="10"/>
        <v>45948</v>
      </c>
      <c r="M523" s="195">
        <f>SUMIFS(VENTAS!$H$5:$H1001,VENTAS!$B$5:$B1001,L523)</f>
        <v>0</v>
      </c>
      <c r="N523" s="195">
        <f t="shared" si="4"/>
        <v>0</v>
      </c>
      <c r="O523" s="195">
        <f t="shared" si="6"/>
        <v>-109408.2743</v>
      </c>
      <c r="Q523" s="189"/>
      <c r="R523" s="277"/>
    </row>
    <row r="524">
      <c r="C524" s="199"/>
      <c r="E524" s="195"/>
      <c r="F524" s="195"/>
      <c r="G524" s="195"/>
      <c r="H524" s="195"/>
      <c r="K524" s="189" t="str">
        <f t="shared" si="3"/>
        <v>10-2025</v>
      </c>
      <c r="L524" s="408">
        <f t="shared" si="10"/>
        <v>45949</v>
      </c>
      <c r="M524" s="195">
        <f>SUMIFS(VENTAS!$H$5:$H1001,VENTAS!$B$5:$B1001,L524)</f>
        <v>0</v>
      </c>
      <c r="N524" s="195">
        <f t="shared" si="4"/>
        <v>0</v>
      </c>
      <c r="O524" s="195">
        <f t="shared" si="6"/>
        <v>-109408.2743</v>
      </c>
      <c r="Q524" s="189"/>
      <c r="R524" s="277"/>
    </row>
    <row r="525">
      <c r="C525" s="199"/>
      <c r="E525" s="195"/>
      <c r="F525" s="195"/>
      <c r="G525" s="195"/>
      <c r="H525" s="195"/>
      <c r="K525" s="189" t="str">
        <f t="shared" si="3"/>
        <v>10-2025</v>
      </c>
      <c r="L525" s="408">
        <f t="shared" si="10"/>
        <v>45950</v>
      </c>
      <c r="M525" s="195">
        <f>SUMIFS(VENTAS!$H$5:$H1001,VENTAS!$B$5:$B1001,L525)</f>
        <v>0</v>
      </c>
      <c r="N525" s="195">
        <f t="shared" si="4"/>
        <v>0</v>
      </c>
      <c r="O525" s="195">
        <f t="shared" si="6"/>
        <v>-109408.2743</v>
      </c>
      <c r="Q525" s="189"/>
      <c r="R525" s="277"/>
    </row>
    <row r="526">
      <c r="C526" s="199"/>
      <c r="E526" s="195"/>
      <c r="F526" s="195"/>
      <c r="G526" s="195"/>
      <c r="H526" s="195"/>
      <c r="K526" s="189" t="str">
        <f t="shared" si="3"/>
        <v>10-2025</v>
      </c>
      <c r="L526" s="408">
        <f t="shared" si="10"/>
        <v>45951</v>
      </c>
      <c r="M526" s="195">
        <f>SUMIFS(VENTAS!$H$5:$H1001,VENTAS!$B$5:$B1001,L526)</f>
        <v>0</v>
      </c>
      <c r="N526" s="195">
        <f t="shared" si="4"/>
        <v>0</v>
      </c>
      <c r="O526" s="195">
        <f t="shared" si="6"/>
        <v>-109408.2743</v>
      </c>
      <c r="Q526" s="189"/>
      <c r="R526" s="277"/>
    </row>
    <row r="527">
      <c r="C527" s="199"/>
      <c r="E527" s="195"/>
      <c r="F527" s="195"/>
      <c r="G527" s="195"/>
      <c r="H527" s="195"/>
      <c r="K527" s="189" t="str">
        <f t="shared" si="3"/>
        <v>10-2025</v>
      </c>
      <c r="L527" s="408">
        <f t="shared" si="10"/>
        <v>45952</v>
      </c>
      <c r="M527" s="195">
        <f>SUMIFS(VENTAS!$H$5:$H1001,VENTAS!$B$5:$B1001,L527)</f>
        <v>0</v>
      </c>
      <c r="N527" s="195">
        <f t="shared" si="4"/>
        <v>1260</v>
      </c>
      <c r="O527" s="195">
        <f t="shared" si="6"/>
        <v>-110668.2743</v>
      </c>
      <c r="Q527" s="189"/>
      <c r="R527" s="277"/>
    </row>
    <row r="528">
      <c r="C528" s="199"/>
      <c r="E528" s="195"/>
      <c r="F528" s="195"/>
      <c r="G528" s="195"/>
      <c r="H528" s="195"/>
      <c r="K528" s="189" t="str">
        <f t="shared" si="3"/>
        <v>10-2025</v>
      </c>
      <c r="L528" s="408">
        <f t="shared" si="10"/>
        <v>45953</v>
      </c>
      <c r="M528" s="195">
        <f>SUMIFS(VENTAS!$H$5:$H1001,VENTAS!$B$5:$B1001,L528)</f>
        <v>0</v>
      </c>
      <c r="N528" s="195">
        <f t="shared" si="4"/>
        <v>0</v>
      </c>
      <c r="O528" s="195">
        <f t="shared" si="6"/>
        <v>-110668.2743</v>
      </c>
      <c r="Q528" s="189"/>
      <c r="R528" s="277"/>
    </row>
    <row r="529">
      <c r="C529" s="199"/>
      <c r="E529" s="195"/>
      <c r="F529" s="195"/>
      <c r="G529" s="195"/>
      <c r="H529" s="195"/>
      <c r="K529" s="189" t="str">
        <f t="shared" si="3"/>
        <v>10-2025</v>
      </c>
      <c r="L529" s="408">
        <f t="shared" si="10"/>
        <v>45954</v>
      </c>
      <c r="M529" s="195">
        <f>SUMIFS(VENTAS!$H$5:$H1001,VENTAS!$B$5:$B1001,L529)</f>
        <v>0</v>
      </c>
      <c r="N529" s="195">
        <f t="shared" si="4"/>
        <v>923.66</v>
      </c>
      <c r="O529" s="195">
        <f t="shared" si="6"/>
        <v>-111591.9343</v>
      </c>
      <c r="Q529" s="189"/>
      <c r="R529" s="277"/>
    </row>
    <row r="530">
      <c r="C530" s="199"/>
      <c r="E530" s="195"/>
      <c r="F530" s="195"/>
      <c r="G530" s="195"/>
      <c r="H530" s="195"/>
      <c r="K530" s="189" t="str">
        <f t="shared" si="3"/>
        <v>10-2025</v>
      </c>
      <c r="L530" s="408">
        <f t="shared" si="10"/>
        <v>45955</v>
      </c>
      <c r="M530" s="195">
        <f>SUMIFS(VENTAS!$H$5:$H1001,VENTAS!$B$5:$B1001,L530)</f>
        <v>0</v>
      </c>
      <c r="N530" s="195">
        <f t="shared" si="4"/>
        <v>0</v>
      </c>
      <c r="O530" s="195">
        <f t="shared" si="6"/>
        <v>-111591.9343</v>
      </c>
      <c r="Q530" s="189"/>
      <c r="R530" s="277"/>
    </row>
    <row r="531">
      <c r="C531" s="199"/>
      <c r="E531" s="195"/>
      <c r="F531" s="195"/>
      <c r="G531" s="195"/>
      <c r="H531" s="195"/>
      <c r="K531" s="189" t="str">
        <f t="shared" si="3"/>
        <v>10-2025</v>
      </c>
      <c r="L531" s="408">
        <f t="shared" si="10"/>
        <v>45956</v>
      </c>
      <c r="M531" s="195">
        <f>SUMIFS(VENTAS!$H$5:$H1001,VENTAS!$B$5:$B1001,L531)</f>
        <v>0</v>
      </c>
      <c r="N531" s="195">
        <f t="shared" si="4"/>
        <v>0</v>
      </c>
      <c r="O531" s="195">
        <f t="shared" si="6"/>
        <v>-111591.9343</v>
      </c>
      <c r="Q531" s="189"/>
      <c r="R531" s="277"/>
    </row>
    <row r="532">
      <c r="C532" s="199"/>
      <c r="E532" s="195"/>
      <c r="F532" s="195"/>
      <c r="G532" s="195"/>
      <c r="H532" s="195"/>
      <c r="K532" s="189" t="str">
        <f t="shared" si="3"/>
        <v>10-2025</v>
      </c>
      <c r="L532" s="408">
        <f t="shared" si="10"/>
        <v>45957</v>
      </c>
      <c r="M532" s="195">
        <f>SUMIFS(VENTAS!$H$5:$H1001,VENTAS!$B$5:$B1001,L532)</f>
        <v>0</v>
      </c>
      <c r="N532" s="195">
        <f t="shared" si="4"/>
        <v>113.46</v>
      </c>
      <c r="O532" s="195">
        <f t="shared" si="6"/>
        <v>-111705.3943</v>
      </c>
      <c r="Q532" s="189"/>
      <c r="R532" s="277"/>
    </row>
    <row r="533">
      <c r="C533" s="199"/>
      <c r="E533" s="195"/>
      <c r="F533" s="195"/>
      <c r="G533" s="195"/>
      <c r="H533" s="195"/>
      <c r="K533" s="189" t="str">
        <f t="shared" si="3"/>
        <v>10-2025</v>
      </c>
      <c r="L533" s="408">
        <f t="shared" si="10"/>
        <v>45958</v>
      </c>
      <c r="M533" s="195">
        <f>SUMIFS(VENTAS!$H$5:$H1001,VENTAS!$B$5:$B1001,L533)</f>
        <v>0</v>
      </c>
      <c r="N533" s="195">
        <f t="shared" si="4"/>
        <v>150</v>
      </c>
      <c r="O533" s="195">
        <f t="shared" si="6"/>
        <v>-111855.3943</v>
      </c>
      <c r="Q533" s="189"/>
      <c r="R533" s="277"/>
    </row>
    <row r="534">
      <c r="C534" s="199"/>
      <c r="E534" s="195"/>
      <c r="F534" s="195"/>
      <c r="G534" s="195"/>
      <c r="H534" s="195"/>
      <c r="K534" s="189" t="str">
        <f t="shared" si="3"/>
        <v>10-2025</v>
      </c>
      <c r="L534" s="408">
        <f t="shared" si="10"/>
        <v>45959</v>
      </c>
      <c r="M534" s="195">
        <f>SUMIFS(VENTAS!$H$5:$H1001,VENTAS!$B$5:$B1001,L534)</f>
        <v>0</v>
      </c>
      <c r="N534" s="195">
        <f t="shared" si="4"/>
        <v>0</v>
      </c>
      <c r="O534" s="195">
        <f t="shared" si="6"/>
        <v>-111855.3943</v>
      </c>
      <c r="Q534" s="189"/>
      <c r="R534" s="277"/>
    </row>
    <row r="535">
      <c r="C535" s="199"/>
      <c r="E535" s="195"/>
      <c r="F535" s="195"/>
      <c r="G535" s="195"/>
      <c r="H535" s="195"/>
      <c r="K535" s="189" t="str">
        <f t="shared" si="3"/>
        <v>10-2025</v>
      </c>
      <c r="L535" s="408">
        <f t="shared" si="10"/>
        <v>45960</v>
      </c>
      <c r="M535" s="195">
        <f>SUMIFS(VENTAS!$H$5:$H1001,VENTAS!$B$5:$B1001,L535)</f>
        <v>0</v>
      </c>
      <c r="N535" s="195">
        <f t="shared" si="4"/>
        <v>0</v>
      </c>
      <c r="O535" s="195">
        <f t="shared" si="6"/>
        <v>-111855.3943</v>
      </c>
      <c r="Q535" s="189"/>
      <c r="R535" s="277"/>
    </row>
    <row r="536">
      <c r="C536" s="199"/>
      <c r="E536" s="195"/>
      <c r="F536" s="195"/>
      <c r="G536" s="195"/>
      <c r="H536" s="195"/>
      <c r="K536" s="189" t="str">
        <f t="shared" si="3"/>
        <v>10-2025</v>
      </c>
      <c r="L536" s="408">
        <f t="shared" si="10"/>
        <v>45961</v>
      </c>
      <c r="M536" s="195">
        <f>SUMIFS(VENTAS!$H$5:$H1001,VENTAS!$B$5:$B1001,L536)</f>
        <v>0</v>
      </c>
      <c r="N536" s="195">
        <f t="shared" si="4"/>
        <v>200</v>
      </c>
      <c r="O536" s="195">
        <f t="shared" si="6"/>
        <v>-112055.3943</v>
      </c>
      <c r="Q536" s="189"/>
      <c r="R536" s="277"/>
    </row>
    <row r="537">
      <c r="C537" s="199"/>
      <c r="E537" s="195"/>
      <c r="F537" s="195"/>
      <c r="G537" s="195"/>
      <c r="H537" s="195"/>
      <c r="K537" s="189" t="str">
        <f t="shared" si="3"/>
        <v>11-2025</v>
      </c>
      <c r="L537" s="408">
        <f t="shared" si="10"/>
        <v>45962</v>
      </c>
      <c r="M537" s="195">
        <f>SUMIFS(VENTAS!$H$5:$H1001,VENTAS!$B$5:$B1001,L537)</f>
        <v>0</v>
      </c>
      <c r="N537" s="195">
        <f t="shared" si="4"/>
        <v>0</v>
      </c>
      <c r="O537" s="195">
        <f t="shared" si="6"/>
        <v>-112055.3943</v>
      </c>
      <c r="Q537" s="189"/>
      <c r="R537" s="277"/>
    </row>
    <row r="538">
      <c r="C538" s="199"/>
      <c r="E538" s="195"/>
      <c r="F538" s="195"/>
      <c r="G538" s="195"/>
      <c r="H538" s="195"/>
      <c r="K538" s="189" t="str">
        <f t="shared" si="3"/>
        <v>11-2025</v>
      </c>
      <c r="L538" s="408">
        <f t="shared" si="10"/>
        <v>45963</v>
      </c>
      <c r="M538" s="195">
        <f>SUMIFS(VENTAS!$H$5:$H1001,VENTAS!$B$5:$B1001,L538)</f>
        <v>0</v>
      </c>
      <c r="N538" s="195">
        <f t="shared" si="4"/>
        <v>0</v>
      </c>
      <c r="O538" s="195">
        <f t="shared" si="6"/>
        <v>-112055.3943</v>
      </c>
      <c r="Q538" s="189"/>
      <c r="R538" s="277"/>
    </row>
    <row r="539">
      <c r="C539" s="199"/>
      <c r="E539" s="195"/>
      <c r="F539" s="195"/>
      <c r="G539" s="195"/>
      <c r="H539" s="195"/>
      <c r="K539" s="189" t="str">
        <f t="shared" si="3"/>
        <v>11-2025</v>
      </c>
      <c r="L539" s="408">
        <f t="shared" si="10"/>
        <v>45964</v>
      </c>
      <c r="M539" s="195">
        <f>SUMIFS(VENTAS!$H$5:$H1001,VENTAS!$B$5:$B1001,L539)</f>
        <v>0</v>
      </c>
      <c r="N539" s="195">
        <f t="shared" si="4"/>
        <v>0</v>
      </c>
      <c r="O539" s="195">
        <f t="shared" si="6"/>
        <v>-112055.3943</v>
      </c>
      <c r="Q539" s="189"/>
      <c r="R539" s="277"/>
    </row>
    <row r="540">
      <c r="C540" s="199"/>
      <c r="E540" s="195"/>
      <c r="F540" s="195"/>
      <c r="G540" s="195"/>
      <c r="H540" s="195"/>
      <c r="K540" s="189" t="str">
        <f t="shared" si="3"/>
        <v>11-2025</v>
      </c>
      <c r="L540" s="408">
        <f t="shared" si="10"/>
        <v>45965</v>
      </c>
      <c r="M540" s="195">
        <f>SUMIFS(VENTAS!$H$5:$H1001,VENTAS!$B$5:$B1001,L540)</f>
        <v>0</v>
      </c>
      <c r="N540" s="195">
        <f t="shared" si="4"/>
        <v>0</v>
      </c>
      <c r="O540" s="195">
        <f t="shared" si="6"/>
        <v>-112055.3943</v>
      </c>
      <c r="Q540" s="189"/>
      <c r="R540" s="277"/>
    </row>
    <row r="541">
      <c r="C541" s="199"/>
      <c r="E541" s="195"/>
      <c r="F541" s="195"/>
      <c r="G541" s="195"/>
      <c r="H541" s="195"/>
      <c r="K541" s="189" t="str">
        <f t="shared" si="3"/>
        <v>11-2025</v>
      </c>
      <c r="L541" s="408">
        <f t="shared" si="10"/>
        <v>45966</v>
      </c>
      <c r="M541" s="195">
        <f>SUMIFS(VENTAS!$H$5:$H1001,VENTAS!$B$5:$B1001,L541)</f>
        <v>0</v>
      </c>
      <c r="N541" s="195">
        <f t="shared" si="4"/>
        <v>0</v>
      </c>
      <c r="O541" s="195">
        <f t="shared" si="6"/>
        <v>-112055.3943</v>
      </c>
      <c r="Q541" s="189"/>
      <c r="R541" s="277"/>
    </row>
    <row r="542">
      <c r="C542" s="199"/>
      <c r="E542" s="195"/>
      <c r="F542" s="195"/>
      <c r="G542" s="195"/>
      <c r="H542" s="195"/>
      <c r="K542" s="189" t="str">
        <f t="shared" si="3"/>
        <v>11-2025</v>
      </c>
      <c r="L542" s="408">
        <f t="shared" si="10"/>
        <v>45967</v>
      </c>
      <c r="M542" s="195">
        <f>SUMIFS(VENTAS!$H$5:$H1001,VENTAS!$B$5:$B1001,L542)</f>
        <v>0</v>
      </c>
      <c r="N542" s="195">
        <f t="shared" si="4"/>
        <v>0</v>
      </c>
      <c r="O542" s="195">
        <f t="shared" si="6"/>
        <v>-112055.3943</v>
      </c>
      <c r="Q542" s="189"/>
      <c r="R542" s="277"/>
    </row>
    <row r="543">
      <c r="C543" s="199"/>
      <c r="E543" s="195"/>
      <c r="F543" s="195"/>
      <c r="G543" s="195"/>
      <c r="H543" s="195"/>
      <c r="K543" s="189" t="str">
        <f t="shared" si="3"/>
        <v>11-2025</v>
      </c>
      <c r="L543" s="408">
        <f t="shared" si="10"/>
        <v>45968</v>
      </c>
      <c r="M543" s="195">
        <f>SUMIFS(VENTAS!$H$5:$H1001,VENTAS!$B$5:$B1001,L543)</f>
        <v>0</v>
      </c>
      <c r="N543" s="195">
        <f t="shared" si="4"/>
        <v>0</v>
      </c>
      <c r="O543" s="195">
        <f t="shared" si="6"/>
        <v>-112055.3943</v>
      </c>
      <c r="Q543" s="189"/>
      <c r="R543" s="277"/>
    </row>
    <row r="544">
      <c r="C544" s="199"/>
      <c r="E544" s="195"/>
      <c r="F544" s="195"/>
      <c r="G544" s="195"/>
      <c r="H544" s="195"/>
      <c r="K544" s="189" t="str">
        <f t="shared" si="3"/>
        <v>11-2025</v>
      </c>
      <c r="L544" s="408">
        <f t="shared" si="10"/>
        <v>45969</v>
      </c>
      <c r="M544" s="195">
        <f>SUMIFS(VENTAS!$H$5:$H1001,VENTAS!$B$5:$B1001,L544)</f>
        <v>0</v>
      </c>
      <c r="N544" s="195">
        <f t="shared" si="4"/>
        <v>0</v>
      </c>
      <c r="O544" s="195">
        <f t="shared" si="6"/>
        <v>-112055.3943</v>
      </c>
      <c r="Q544" s="189"/>
      <c r="R544" s="277"/>
    </row>
    <row r="545">
      <c r="C545" s="199"/>
      <c r="E545" s="195"/>
      <c r="F545" s="195"/>
      <c r="G545" s="195"/>
      <c r="H545" s="195"/>
      <c r="K545" s="189" t="str">
        <f t="shared" si="3"/>
        <v>11-2025</v>
      </c>
      <c r="L545" s="408">
        <f t="shared" si="10"/>
        <v>45970</v>
      </c>
      <c r="M545" s="195">
        <f>SUMIFS(VENTAS!$H$5:$H1001,VENTAS!$B$5:$B1001,L545)</f>
        <v>0</v>
      </c>
      <c r="N545" s="195">
        <f t="shared" si="4"/>
        <v>0</v>
      </c>
      <c r="O545" s="195">
        <f t="shared" si="6"/>
        <v>-112055.3943</v>
      </c>
      <c r="Q545" s="189"/>
      <c r="R545" s="277"/>
    </row>
    <row r="546">
      <c r="C546" s="199"/>
      <c r="E546" s="195"/>
      <c r="F546" s="195"/>
      <c r="G546" s="195"/>
      <c r="H546" s="195"/>
      <c r="K546" s="189" t="str">
        <f t="shared" si="3"/>
        <v>11-2025</v>
      </c>
      <c r="L546" s="408">
        <f t="shared" si="10"/>
        <v>45971</v>
      </c>
      <c r="M546" s="195">
        <f>SUMIFS(VENTAS!$H$5:$H1001,VENTAS!$B$5:$B1001,L546)</f>
        <v>0</v>
      </c>
      <c r="N546" s="195">
        <f t="shared" si="4"/>
        <v>0</v>
      </c>
      <c r="O546" s="195">
        <f t="shared" si="6"/>
        <v>-112055.3943</v>
      </c>
      <c r="Q546" s="189"/>
      <c r="R546" s="277"/>
    </row>
    <row r="547">
      <c r="C547" s="199"/>
      <c r="E547" s="195"/>
      <c r="F547" s="195"/>
      <c r="G547" s="195"/>
      <c r="H547" s="195"/>
      <c r="K547" s="189" t="str">
        <f t="shared" si="3"/>
        <v>11-2025</v>
      </c>
      <c r="L547" s="408">
        <f t="shared" si="10"/>
        <v>45972</v>
      </c>
      <c r="M547" s="195">
        <f>SUMIFS(VENTAS!$H$5:$H1001,VENTAS!$B$5:$B1001,L547)</f>
        <v>0</v>
      </c>
      <c r="N547" s="195">
        <f t="shared" si="4"/>
        <v>0</v>
      </c>
      <c r="O547" s="195">
        <f t="shared" si="6"/>
        <v>-112055.3943</v>
      </c>
      <c r="Q547" s="189"/>
      <c r="R547" s="277"/>
    </row>
    <row r="548">
      <c r="C548" s="199"/>
      <c r="E548" s="195"/>
      <c r="F548" s="195"/>
      <c r="G548" s="195"/>
      <c r="H548" s="195"/>
      <c r="K548" s="189" t="str">
        <f t="shared" si="3"/>
        <v>11-2025</v>
      </c>
      <c r="L548" s="408">
        <f t="shared" si="10"/>
        <v>45973</v>
      </c>
      <c r="M548" s="195">
        <f>SUMIFS(VENTAS!$H$5:$H1001,VENTAS!$B$5:$B1001,L548)</f>
        <v>0</v>
      </c>
      <c r="N548" s="195">
        <f t="shared" si="4"/>
        <v>0</v>
      </c>
      <c r="O548" s="195">
        <f t="shared" si="6"/>
        <v>-112055.3943</v>
      </c>
      <c r="Q548" s="189"/>
      <c r="R548" s="277"/>
    </row>
    <row r="549">
      <c r="C549" s="199"/>
      <c r="E549" s="195"/>
      <c r="F549" s="195"/>
      <c r="G549" s="195"/>
      <c r="H549" s="195"/>
      <c r="K549" s="189" t="str">
        <f t="shared" si="3"/>
        <v>11-2025</v>
      </c>
      <c r="L549" s="408">
        <f t="shared" si="10"/>
        <v>45974</v>
      </c>
      <c r="M549" s="195">
        <f>SUMIFS(VENTAS!$H$5:$H1001,VENTAS!$B$5:$B1001,L549)</f>
        <v>0</v>
      </c>
      <c r="N549" s="195">
        <f t="shared" si="4"/>
        <v>0</v>
      </c>
      <c r="O549" s="195">
        <f t="shared" si="6"/>
        <v>-112055.3943</v>
      </c>
      <c r="Q549" s="189"/>
      <c r="R549" s="277"/>
    </row>
    <row r="550">
      <c r="C550" s="199"/>
      <c r="E550" s="195"/>
      <c r="F550" s="195"/>
      <c r="G550" s="195"/>
      <c r="H550" s="195"/>
      <c r="K550" s="189" t="str">
        <f t="shared" si="3"/>
        <v>11-2025</v>
      </c>
      <c r="L550" s="408">
        <f t="shared" si="10"/>
        <v>45975</v>
      </c>
      <c r="M550" s="195">
        <f>SUMIFS(VENTAS!$H$5:$H1001,VENTAS!$B$5:$B1001,L550)</f>
        <v>0</v>
      </c>
      <c r="N550" s="195">
        <f t="shared" si="4"/>
        <v>0</v>
      </c>
      <c r="O550" s="195">
        <f t="shared" si="6"/>
        <v>-112055.3943</v>
      </c>
      <c r="Q550" s="189"/>
      <c r="R550" s="277"/>
    </row>
    <row r="551">
      <c r="C551" s="199"/>
      <c r="E551" s="195"/>
      <c r="F551" s="195"/>
      <c r="G551" s="195"/>
      <c r="H551" s="195"/>
      <c r="K551" s="189" t="str">
        <f t="shared" si="3"/>
        <v>11-2025</v>
      </c>
      <c r="L551" s="408">
        <f t="shared" si="10"/>
        <v>45976</v>
      </c>
      <c r="M551" s="195">
        <f>SUMIFS(VENTAS!$H$5:$H1001,VENTAS!$B$5:$B1001,L551)</f>
        <v>0</v>
      </c>
      <c r="N551" s="195">
        <f t="shared" si="4"/>
        <v>0</v>
      </c>
      <c r="O551" s="195">
        <f t="shared" si="6"/>
        <v>-112055.3943</v>
      </c>
      <c r="Q551" s="189"/>
      <c r="R551" s="277"/>
    </row>
    <row r="552">
      <c r="C552" s="199"/>
      <c r="E552" s="195"/>
      <c r="F552" s="195"/>
      <c r="G552" s="195"/>
      <c r="H552" s="195"/>
      <c r="K552" s="189" t="str">
        <f t="shared" si="3"/>
        <v>11-2025</v>
      </c>
      <c r="L552" s="408">
        <f t="shared" si="10"/>
        <v>45977</v>
      </c>
      <c r="M552" s="195">
        <f>SUMIFS(VENTAS!$H$5:$H1001,VENTAS!$B$5:$B1001,L552)</f>
        <v>0</v>
      </c>
      <c r="N552" s="195">
        <f t="shared" si="4"/>
        <v>0</v>
      </c>
      <c r="O552" s="195">
        <f t="shared" si="6"/>
        <v>-112055.3943</v>
      </c>
      <c r="Q552" s="189"/>
      <c r="R552" s="277"/>
    </row>
    <row r="553">
      <c r="C553" s="199"/>
      <c r="E553" s="195"/>
      <c r="F553" s="195"/>
      <c r="G553" s="195"/>
      <c r="H553" s="195"/>
      <c r="K553" s="189" t="str">
        <f t="shared" si="3"/>
        <v>11-2025</v>
      </c>
      <c r="L553" s="408">
        <f t="shared" si="10"/>
        <v>45978</v>
      </c>
      <c r="M553" s="195">
        <f>SUMIFS(VENTAS!$H$5:$H1001,VENTAS!$B$5:$B1001,L553)</f>
        <v>0</v>
      </c>
      <c r="N553" s="195">
        <f t="shared" si="4"/>
        <v>0</v>
      </c>
      <c r="O553" s="195">
        <f t="shared" si="6"/>
        <v>-112055.3943</v>
      </c>
      <c r="Q553" s="189"/>
      <c r="R553" s="277"/>
    </row>
    <row r="554">
      <c r="C554" s="199"/>
      <c r="E554" s="195"/>
      <c r="F554" s="195"/>
      <c r="G554" s="195"/>
      <c r="H554" s="195"/>
      <c r="K554" s="189" t="str">
        <f t="shared" si="3"/>
        <v>11-2025</v>
      </c>
      <c r="L554" s="408">
        <f t="shared" si="10"/>
        <v>45979</v>
      </c>
      <c r="M554" s="195">
        <f>SUMIFS(VENTAS!$H$5:$H1001,VENTAS!$B$5:$B1001,L554)</f>
        <v>0</v>
      </c>
      <c r="N554" s="195">
        <f t="shared" si="4"/>
        <v>0</v>
      </c>
      <c r="O554" s="195">
        <f t="shared" si="6"/>
        <v>-112055.3943</v>
      </c>
      <c r="Q554" s="189"/>
      <c r="R554" s="277"/>
    </row>
    <row r="555">
      <c r="C555" s="199"/>
      <c r="E555" s="195"/>
      <c r="F555" s="195"/>
      <c r="G555" s="195"/>
      <c r="H555" s="195"/>
      <c r="K555" s="189" t="str">
        <f t="shared" si="3"/>
        <v>11-2025</v>
      </c>
      <c r="L555" s="408">
        <f t="shared" si="10"/>
        <v>45980</v>
      </c>
      <c r="M555" s="195">
        <f>SUMIFS(VENTAS!$H$5:$H1001,VENTAS!$B$5:$B1001,L555)</f>
        <v>0</v>
      </c>
      <c r="N555" s="195">
        <f t="shared" si="4"/>
        <v>0</v>
      </c>
      <c r="O555" s="195">
        <f t="shared" si="6"/>
        <v>-112055.3943</v>
      </c>
      <c r="Q555" s="189"/>
      <c r="R555" s="277"/>
    </row>
    <row r="556">
      <c r="C556" s="199"/>
      <c r="E556" s="195"/>
      <c r="F556" s="195"/>
      <c r="G556" s="195"/>
      <c r="H556" s="195"/>
      <c r="K556" s="189" t="str">
        <f t="shared" si="3"/>
        <v>11-2025</v>
      </c>
      <c r="L556" s="408">
        <f t="shared" si="10"/>
        <v>45981</v>
      </c>
      <c r="M556" s="195">
        <f>SUMIFS(VENTAS!$H$5:$H1001,VENTAS!$B$5:$B1001,L556)</f>
        <v>0</v>
      </c>
      <c r="N556" s="195">
        <f t="shared" si="4"/>
        <v>0</v>
      </c>
      <c r="O556" s="195">
        <f t="shared" si="6"/>
        <v>-112055.3943</v>
      </c>
      <c r="Q556" s="189"/>
      <c r="R556" s="277"/>
    </row>
    <row r="557">
      <c r="C557" s="199"/>
      <c r="E557" s="195"/>
      <c r="F557" s="195"/>
      <c r="G557" s="195"/>
      <c r="H557" s="195"/>
      <c r="K557" s="189" t="str">
        <f t="shared" si="3"/>
        <v>11-2025</v>
      </c>
      <c r="L557" s="408">
        <f t="shared" si="10"/>
        <v>45982</v>
      </c>
      <c r="M557" s="195">
        <f>SUMIFS(VENTAS!$H$5:$H1001,VENTAS!$B$5:$B1001,L557)</f>
        <v>0</v>
      </c>
      <c r="N557" s="195">
        <f t="shared" si="4"/>
        <v>0</v>
      </c>
      <c r="O557" s="195">
        <f t="shared" si="6"/>
        <v>-112055.3943</v>
      </c>
      <c r="Q557" s="189"/>
      <c r="R557" s="277"/>
    </row>
    <row r="558">
      <c r="C558" s="199"/>
      <c r="E558" s="195"/>
      <c r="F558" s="195"/>
      <c r="G558" s="195"/>
      <c r="H558" s="195"/>
      <c r="K558" s="189" t="str">
        <f t="shared" si="3"/>
        <v>11-2025</v>
      </c>
      <c r="L558" s="408">
        <f t="shared" si="10"/>
        <v>45983</v>
      </c>
      <c r="M558" s="195">
        <f>SUMIFS(VENTAS!$H$5:$H1001,VENTAS!$B$5:$B1001,L558)</f>
        <v>0</v>
      </c>
      <c r="N558" s="195">
        <f t="shared" si="4"/>
        <v>0</v>
      </c>
      <c r="O558" s="195">
        <f t="shared" si="6"/>
        <v>-112055.3943</v>
      </c>
      <c r="Q558" s="189"/>
      <c r="R558" s="277"/>
    </row>
    <row r="559">
      <c r="C559" s="199"/>
      <c r="E559" s="195"/>
      <c r="F559" s="195"/>
      <c r="G559" s="195"/>
      <c r="H559" s="195"/>
      <c r="K559" s="189" t="str">
        <f t="shared" si="3"/>
        <v>11-2025</v>
      </c>
      <c r="L559" s="408">
        <f t="shared" si="10"/>
        <v>45984</v>
      </c>
      <c r="M559" s="195">
        <f>SUMIFS(VENTAS!$H$5:$H1001,VENTAS!$B$5:$B1001,L559)</f>
        <v>0</v>
      </c>
      <c r="N559" s="195">
        <f t="shared" si="4"/>
        <v>0</v>
      </c>
      <c r="O559" s="195">
        <f t="shared" si="6"/>
        <v>-112055.3943</v>
      </c>
      <c r="Q559" s="189"/>
      <c r="R559" s="277"/>
    </row>
    <row r="560">
      <c r="C560" s="199"/>
      <c r="E560" s="195"/>
      <c r="F560" s="195"/>
      <c r="G560" s="195"/>
      <c r="H560" s="195"/>
      <c r="K560" s="189" t="str">
        <f t="shared" si="3"/>
        <v>11-2025</v>
      </c>
      <c r="L560" s="408">
        <f t="shared" si="10"/>
        <v>45985</v>
      </c>
      <c r="M560" s="195">
        <f>SUMIFS(VENTAS!$H$5:$H1001,VENTAS!$B$5:$B1001,L560)</f>
        <v>0</v>
      </c>
      <c r="N560" s="195">
        <f t="shared" si="4"/>
        <v>0</v>
      </c>
      <c r="O560" s="195">
        <f t="shared" si="6"/>
        <v>-112055.3943</v>
      </c>
      <c r="Q560" s="189"/>
      <c r="R560" s="277"/>
    </row>
    <row r="561">
      <c r="C561" s="199"/>
      <c r="E561" s="195"/>
      <c r="F561" s="195"/>
      <c r="G561" s="195"/>
      <c r="H561" s="195"/>
      <c r="K561" s="189" t="str">
        <f t="shared" si="3"/>
        <v>11-2025</v>
      </c>
      <c r="L561" s="408">
        <f t="shared" si="10"/>
        <v>45986</v>
      </c>
      <c r="M561" s="195">
        <f>SUMIFS(VENTAS!$H$5:$H1001,VENTAS!$B$5:$B1001,L561)</f>
        <v>0</v>
      </c>
      <c r="N561" s="195">
        <f t="shared" si="4"/>
        <v>0</v>
      </c>
      <c r="O561" s="195">
        <f t="shared" si="6"/>
        <v>-112055.3943</v>
      </c>
      <c r="Q561" s="189"/>
      <c r="R561" s="277"/>
    </row>
    <row r="562">
      <c r="C562" s="199"/>
      <c r="E562" s="195"/>
      <c r="F562" s="195"/>
      <c r="G562" s="195"/>
      <c r="H562" s="195"/>
      <c r="K562" s="189" t="str">
        <f t="shared" si="3"/>
        <v>11-2025</v>
      </c>
      <c r="L562" s="408">
        <f t="shared" si="10"/>
        <v>45987</v>
      </c>
      <c r="M562" s="195">
        <f>SUMIFS(VENTAS!$H$5:$H1001,VENTAS!$B$5:$B1001,L562)</f>
        <v>0</v>
      </c>
      <c r="N562" s="195">
        <f t="shared" si="4"/>
        <v>0</v>
      </c>
      <c r="O562" s="195">
        <f t="shared" si="6"/>
        <v>-112055.3943</v>
      </c>
      <c r="Q562" s="189"/>
      <c r="R562" s="277"/>
    </row>
    <row r="563">
      <c r="C563" s="199"/>
      <c r="E563" s="195"/>
      <c r="F563" s="195"/>
      <c r="G563" s="195"/>
      <c r="H563" s="195"/>
      <c r="K563" s="189" t="str">
        <f t="shared" si="3"/>
        <v>11-2025</v>
      </c>
      <c r="L563" s="408">
        <f t="shared" si="10"/>
        <v>45988</v>
      </c>
      <c r="M563" s="195">
        <f>SUMIFS(VENTAS!$H$5:$H1001,VENTAS!$B$5:$B1001,L563)</f>
        <v>0</v>
      </c>
      <c r="N563" s="195">
        <f t="shared" si="4"/>
        <v>0</v>
      </c>
      <c r="O563" s="195">
        <f t="shared" si="6"/>
        <v>-112055.3943</v>
      </c>
      <c r="Q563" s="189"/>
      <c r="R563" s="277"/>
    </row>
    <row r="564">
      <c r="C564" s="199"/>
      <c r="E564" s="195"/>
      <c r="F564" s="195"/>
      <c r="G564" s="195"/>
      <c r="H564" s="195"/>
      <c r="K564" s="189" t="str">
        <f t="shared" si="3"/>
        <v>11-2025</v>
      </c>
      <c r="L564" s="408">
        <f t="shared" si="10"/>
        <v>45989</v>
      </c>
      <c r="M564" s="195">
        <f>SUMIFS(VENTAS!$H$5:$H1001,VENTAS!$B$5:$B1001,L564)</f>
        <v>0</v>
      </c>
      <c r="N564" s="195">
        <f t="shared" si="4"/>
        <v>0</v>
      </c>
      <c r="O564" s="195">
        <f t="shared" si="6"/>
        <v>-112055.3943</v>
      </c>
      <c r="Q564" s="189"/>
      <c r="R564" s="277"/>
    </row>
    <row r="565">
      <c r="C565" s="199"/>
      <c r="E565" s="195"/>
      <c r="F565" s="195"/>
      <c r="G565" s="195"/>
      <c r="H565" s="195"/>
      <c r="K565" s="189" t="str">
        <f t="shared" si="3"/>
        <v>11-2025</v>
      </c>
      <c r="L565" s="408">
        <f t="shared" si="10"/>
        <v>45990</v>
      </c>
      <c r="M565" s="195">
        <f>SUMIFS(VENTAS!$H$5:$H1001,VENTAS!$B$5:$B1001,L565)</f>
        <v>0</v>
      </c>
      <c r="N565" s="195">
        <f t="shared" si="4"/>
        <v>0</v>
      </c>
      <c r="O565" s="195">
        <f t="shared" si="6"/>
        <v>-112055.3943</v>
      </c>
      <c r="Q565" s="189"/>
      <c r="R565" s="277"/>
    </row>
    <row r="566">
      <c r="C566" s="199"/>
      <c r="E566" s="195"/>
      <c r="F566" s="195"/>
      <c r="G566" s="195"/>
      <c r="H566" s="195"/>
      <c r="K566" s="189" t="str">
        <f t="shared" si="3"/>
        <v>11-2025</v>
      </c>
      <c r="L566" s="408">
        <f t="shared" si="10"/>
        <v>45991</v>
      </c>
      <c r="M566" s="195">
        <f>SUMIFS(VENTAS!$H$5:$H1001,VENTAS!$B$5:$B1001,L566)</f>
        <v>0</v>
      </c>
      <c r="N566" s="195">
        <f t="shared" si="4"/>
        <v>0</v>
      </c>
      <c r="O566" s="195">
        <f t="shared" si="6"/>
        <v>-112055.3943</v>
      </c>
      <c r="Q566" s="189"/>
      <c r="R566" s="277"/>
    </row>
    <row r="567">
      <c r="C567" s="199"/>
      <c r="E567" s="195"/>
      <c r="F567" s="195"/>
      <c r="G567" s="195"/>
      <c r="H567" s="195"/>
      <c r="K567" s="189" t="str">
        <f t="shared" si="3"/>
        <v>12-2025</v>
      </c>
      <c r="L567" s="408">
        <f t="shared" si="10"/>
        <v>45992</v>
      </c>
      <c r="M567" s="195">
        <f>SUMIFS(VENTAS!$H$5:$H1001,VENTAS!$B$5:$B1001,L567)</f>
        <v>0</v>
      </c>
      <c r="N567" s="195">
        <f t="shared" si="4"/>
        <v>0</v>
      </c>
      <c r="O567" s="195">
        <f t="shared" si="6"/>
        <v>-112055.3943</v>
      </c>
      <c r="Q567" s="189"/>
      <c r="R567" s="277"/>
    </row>
    <row r="568">
      <c r="C568" s="199"/>
      <c r="E568" s="195"/>
      <c r="F568" s="195"/>
      <c r="G568" s="195"/>
      <c r="H568" s="195"/>
      <c r="K568" s="189" t="str">
        <f t="shared" si="3"/>
        <v>12-2025</v>
      </c>
      <c r="L568" s="408">
        <f t="shared" si="10"/>
        <v>45993</v>
      </c>
      <c r="M568" s="195">
        <f>SUMIFS(VENTAS!$H$5:$H1001,VENTAS!$B$5:$B1001,L568)</f>
        <v>0</v>
      </c>
      <c r="N568" s="195">
        <f t="shared" si="4"/>
        <v>0</v>
      </c>
      <c r="O568" s="195">
        <f t="shared" si="6"/>
        <v>-112055.3943</v>
      </c>
      <c r="Q568" s="189"/>
      <c r="R568" s="277"/>
    </row>
    <row r="569">
      <c r="C569" s="199"/>
      <c r="E569" s="195"/>
      <c r="F569" s="195"/>
      <c r="G569" s="195"/>
      <c r="H569" s="195"/>
      <c r="K569" s="189" t="str">
        <f t="shared" si="3"/>
        <v>12-2025</v>
      </c>
      <c r="L569" s="408">
        <f t="shared" si="10"/>
        <v>45994</v>
      </c>
      <c r="M569" s="195">
        <f>SUMIFS(VENTAS!$H$5:$H1001,VENTAS!$B$5:$B1001,L569)</f>
        <v>0</v>
      </c>
      <c r="N569" s="195">
        <f t="shared" si="4"/>
        <v>0</v>
      </c>
      <c r="O569" s="195">
        <f t="shared" si="6"/>
        <v>-112055.3943</v>
      </c>
      <c r="Q569" s="189"/>
      <c r="R569" s="277"/>
    </row>
    <row r="570">
      <c r="C570" s="199"/>
      <c r="E570" s="195"/>
      <c r="F570" s="195"/>
      <c r="G570" s="195"/>
      <c r="H570" s="195"/>
      <c r="K570" s="189" t="str">
        <f t="shared" si="3"/>
        <v>12-2025</v>
      </c>
      <c r="L570" s="408">
        <f t="shared" si="10"/>
        <v>45995</v>
      </c>
      <c r="M570" s="195">
        <f>SUMIFS(VENTAS!$H$5:$H1001,VENTAS!$B$5:$B1001,L570)</f>
        <v>0</v>
      </c>
      <c r="N570" s="195">
        <f t="shared" si="4"/>
        <v>0</v>
      </c>
      <c r="O570" s="195">
        <f t="shared" si="6"/>
        <v>-112055.3943</v>
      </c>
      <c r="Q570" s="189"/>
      <c r="R570" s="277"/>
    </row>
    <row r="571">
      <c r="C571" s="199"/>
      <c r="E571" s="195"/>
      <c r="F571" s="195"/>
      <c r="G571" s="195"/>
      <c r="H571" s="195"/>
      <c r="K571" s="189" t="str">
        <f t="shared" si="3"/>
        <v>12-2025</v>
      </c>
      <c r="L571" s="408">
        <f t="shared" si="10"/>
        <v>45996</v>
      </c>
      <c r="M571" s="195">
        <f>SUMIFS(VENTAS!$H$5:$H1001,VENTAS!$B$5:$B1001,L571)</f>
        <v>0</v>
      </c>
      <c r="N571" s="195">
        <f t="shared" si="4"/>
        <v>0</v>
      </c>
      <c r="O571" s="195">
        <f t="shared" si="6"/>
        <v>-112055.3943</v>
      </c>
      <c r="Q571" s="189"/>
      <c r="R571" s="277"/>
    </row>
    <row r="572">
      <c r="C572" s="199"/>
      <c r="E572" s="195"/>
      <c r="F572" s="195"/>
      <c r="G572" s="195"/>
      <c r="H572" s="195"/>
      <c r="K572" s="189" t="str">
        <f t="shared" si="3"/>
        <v>12-2025</v>
      </c>
      <c r="L572" s="408">
        <f t="shared" si="10"/>
        <v>45997</v>
      </c>
      <c r="M572" s="195">
        <f>SUMIFS(VENTAS!$H$5:$H1001,VENTAS!$B$5:$B1001,L572)</f>
        <v>0</v>
      </c>
      <c r="N572" s="195">
        <f t="shared" si="4"/>
        <v>0</v>
      </c>
      <c r="O572" s="195">
        <f t="shared" si="6"/>
        <v>-112055.3943</v>
      </c>
      <c r="Q572" s="189"/>
      <c r="R572" s="277"/>
    </row>
    <row r="573">
      <c r="C573" s="199"/>
      <c r="E573" s="195"/>
      <c r="F573" s="195"/>
      <c r="G573" s="195"/>
      <c r="H573" s="195"/>
      <c r="K573" s="189" t="str">
        <f t="shared" si="3"/>
        <v>12-2025</v>
      </c>
      <c r="L573" s="408">
        <f t="shared" si="10"/>
        <v>45998</v>
      </c>
      <c r="M573" s="195">
        <f>SUMIFS(VENTAS!$H$5:$H1001,VENTAS!$B$5:$B1001,L573)</f>
        <v>0</v>
      </c>
      <c r="N573" s="195">
        <f t="shared" si="4"/>
        <v>0</v>
      </c>
      <c r="O573" s="195">
        <f t="shared" si="6"/>
        <v>-112055.3943</v>
      </c>
      <c r="Q573" s="189"/>
      <c r="R573" s="277"/>
    </row>
    <row r="574">
      <c r="C574" s="199"/>
      <c r="E574" s="195"/>
      <c r="F574" s="195"/>
      <c r="G574" s="195"/>
      <c r="H574" s="195"/>
      <c r="K574" s="189" t="str">
        <f t="shared" si="3"/>
        <v>12-2025</v>
      </c>
      <c r="L574" s="408">
        <f t="shared" si="10"/>
        <v>45999</v>
      </c>
      <c r="M574" s="195">
        <f>SUMIFS(VENTAS!$H$5:$H1001,VENTAS!$B$5:$B1001,L574)</f>
        <v>0</v>
      </c>
      <c r="N574" s="195">
        <f t="shared" si="4"/>
        <v>0</v>
      </c>
      <c r="O574" s="195">
        <f t="shared" si="6"/>
        <v>-112055.3943</v>
      </c>
      <c r="Q574" s="189"/>
      <c r="R574" s="277"/>
    </row>
    <row r="575">
      <c r="C575" s="199"/>
      <c r="E575" s="195"/>
      <c r="F575" s="195"/>
      <c r="G575" s="195"/>
      <c r="H575" s="195"/>
      <c r="K575" s="189" t="str">
        <f t="shared" si="3"/>
        <v>12-2025</v>
      </c>
      <c r="L575" s="408">
        <f t="shared" si="10"/>
        <v>46000</v>
      </c>
      <c r="M575" s="195">
        <f>SUMIFS(VENTAS!$H$5:$H1001,VENTAS!$B$5:$B1001,L575)</f>
        <v>0</v>
      </c>
      <c r="N575" s="195">
        <f t="shared" si="4"/>
        <v>0</v>
      </c>
      <c r="O575" s="195">
        <f t="shared" si="6"/>
        <v>-112055.3943</v>
      </c>
      <c r="Q575" s="189"/>
      <c r="R575" s="277"/>
    </row>
    <row r="576">
      <c r="C576" s="199"/>
      <c r="E576" s="195"/>
      <c r="F576" s="195"/>
      <c r="G576" s="195"/>
      <c r="H576" s="195"/>
      <c r="K576" s="189" t="str">
        <f t="shared" si="3"/>
        <v>12-2025</v>
      </c>
      <c r="L576" s="408">
        <f t="shared" si="10"/>
        <v>46001</v>
      </c>
      <c r="M576" s="195">
        <f>SUMIFS(VENTAS!$H$5:$H1001,VENTAS!$B$5:$B1001,L576)</f>
        <v>0</v>
      </c>
      <c r="N576" s="195">
        <f t="shared" si="4"/>
        <v>0</v>
      </c>
      <c r="O576" s="195">
        <f t="shared" si="6"/>
        <v>-112055.3943</v>
      </c>
      <c r="Q576" s="189"/>
      <c r="R576" s="277"/>
    </row>
    <row r="577">
      <c r="C577" s="199"/>
      <c r="E577" s="195"/>
      <c r="F577" s="195"/>
      <c r="G577" s="195"/>
      <c r="H577" s="195"/>
      <c r="K577" s="189" t="str">
        <f t="shared" si="3"/>
        <v>12-2025</v>
      </c>
      <c r="L577" s="408">
        <f t="shared" si="10"/>
        <v>46002</v>
      </c>
      <c r="M577" s="195">
        <f>SUMIFS(VENTAS!$H$5:$H1001,VENTAS!$B$5:$B1001,L577)</f>
        <v>0</v>
      </c>
      <c r="N577" s="195">
        <f t="shared" si="4"/>
        <v>0</v>
      </c>
      <c r="O577" s="195">
        <f t="shared" si="6"/>
        <v>-112055.3943</v>
      </c>
      <c r="Q577" s="189"/>
      <c r="R577" s="277"/>
    </row>
    <row r="578">
      <c r="C578" s="199"/>
      <c r="E578" s="195"/>
      <c r="F578" s="195"/>
      <c r="G578" s="195"/>
      <c r="H578" s="195"/>
      <c r="K578" s="189" t="str">
        <f t="shared" si="3"/>
        <v>12-2025</v>
      </c>
      <c r="L578" s="408">
        <f t="shared" si="10"/>
        <v>46003</v>
      </c>
      <c r="M578" s="195">
        <f>SUMIFS(VENTAS!$H$5:$H1001,VENTAS!$B$5:$B1001,L578)</f>
        <v>0</v>
      </c>
      <c r="N578" s="195">
        <f t="shared" si="4"/>
        <v>0</v>
      </c>
      <c r="O578" s="195">
        <f t="shared" si="6"/>
        <v>-112055.3943</v>
      </c>
      <c r="Q578" s="189"/>
      <c r="R578" s="277"/>
    </row>
    <row r="579">
      <c r="C579" s="199"/>
      <c r="E579" s="195"/>
      <c r="F579" s="195"/>
      <c r="G579" s="195"/>
      <c r="H579" s="195"/>
      <c r="K579" s="189" t="str">
        <f t="shared" si="3"/>
        <v>12-2025</v>
      </c>
      <c r="L579" s="408">
        <f t="shared" si="10"/>
        <v>46004</v>
      </c>
      <c r="M579" s="195">
        <f>SUMIFS(VENTAS!$H$5:$H1001,VENTAS!$B$5:$B1001,L579)</f>
        <v>0</v>
      </c>
      <c r="N579" s="195">
        <f t="shared" si="4"/>
        <v>0</v>
      </c>
      <c r="O579" s="195">
        <f t="shared" si="6"/>
        <v>-112055.3943</v>
      </c>
      <c r="Q579" s="189"/>
      <c r="R579" s="277"/>
    </row>
    <row r="580">
      <c r="C580" s="199"/>
      <c r="E580" s="195"/>
      <c r="F580" s="195"/>
      <c r="G580" s="195"/>
      <c r="H580" s="195"/>
      <c r="K580" s="189" t="str">
        <f t="shared" si="3"/>
        <v>12-2025</v>
      </c>
      <c r="L580" s="408">
        <f t="shared" si="10"/>
        <v>46005</v>
      </c>
      <c r="M580" s="195">
        <f>SUMIFS(VENTAS!$H$5:$H1001,VENTAS!$B$5:$B1001,L580)</f>
        <v>0</v>
      </c>
      <c r="N580" s="195">
        <f t="shared" si="4"/>
        <v>0</v>
      </c>
      <c r="O580" s="195">
        <f t="shared" si="6"/>
        <v>-112055.3943</v>
      </c>
      <c r="Q580" s="189"/>
      <c r="R580" s="277"/>
    </row>
    <row r="581">
      <c r="C581" s="199"/>
      <c r="E581" s="195"/>
      <c r="F581" s="195"/>
      <c r="G581" s="195"/>
      <c r="H581" s="195"/>
      <c r="K581" s="189" t="str">
        <f t="shared" si="3"/>
        <v>12-2025</v>
      </c>
      <c r="L581" s="408">
        <f t="shared" si="10"/>
        <v>46006</v>
      </c>
      <c r="M581" s="195">
        <f>SUMIFS(VENTAS!$H$5:$H1001,VENTAS!$B$5:$B1001,L581)</f>
        <v>0</v>
      </c>
      <c r="N581" s="195">
        <f t="shared" si="4"/>
        <v>0</v>
      </c>
      <c r="O581" s="195">
        <f t="shared" si="6"/>
        <v>-112055.3943</v>
      </c>
      <c r="Q581" s="189"/>
      <c r="R581" s="277"/>
    </row>
    <row r="582">
      <c r="C582" s="199"/>
      <c r="E582" s="195"/>
      <c r="F582" s="195"/>
      <c r="G582" s="195"/>
      <c r="H582" s="195"/>
      <c r="K582" s="189" t="str">
        <f t="shared" si="3"/>
        <v>12-2025</v>
      </c>
      <c r="L582" s="408">
        <f t="shared" si="10"/>
        <v>46007</v>
      </c>
      <c r="M582" s="195">
        <f>SUMIFS(VENTAS!$H$5:$H1001,VENTAS!$B$5:$B1001,L582)</f>
        <v>0</v>
      </c>
      <c r="N582" s="195">
        <f t="shared" si="4"/>
        <v>0</v>
      </c>
      <c r="O582" s="195">
        <f t="shared" si="6"/>
        <v>-112055.3943</v>
      </c>
      <c r="Q582" s="189"/>
      <c r="R582" s="277"/>
    </row>
    <row r="583">
      <c r="C583" s="199"/>
      <c r="E583" s="195"/>
      <c r="F583" s="195"/>
      <c r="G583" s="195"/>
      <c r="H583" s="195"/>
      <c r="K583" s="189" t="str">
        <f t="shared" si="3"/>
        <v>12-2025</v>
      </c>
      <c r="L583" s="408">
        <f t="shared" si="10"/>
        <v>46008</v>
      </c>
      <c r="M583" s="195">
        <f>SUMIFS(VENTAS!$H$5:$H1001,VENTAS!$B$5:$B1001,L583)</f>
        <v>0</v>
      </c>
      <c r="N583" s="195">
        <f t="shared" si="4"/>
        <v>0</v>
      </c>
      <c r="O583" s="195">
        <f t="shared" si="6"/>
        <v>-112055.3943</v>
      </c>
      <c r="Q583" s="189"/>
      <c r="R583" s="277"/>
    </row>
    <row r="584">
      <c r="C584" s="199"/>
      <c r="E584" s="195"/>
      <c r="F584" s="195"/>
      <c r="G584" s="195"/>
      <c r="H584" s="195"/>
      <c r="K584" s="189" t="str">
        <f t="shared" si="3"/>
        <v>12-2025</v>
      </c>
      <c r="L584" s="408">
        <f t="shared" si="10"/>
        <v>46009</v>
      </c>
      <c r="M584" s="195">
        <f>SUMIFS(VENTAS!$H$5:$H1001,VENTAS!$B$5:$B1001,L584)</f>
        <v>0</v>
      </c>
      <c r="N584" s="195">
        <f t="shared" si="4"/>
        <v>0</v>
      </c>
      <c r="O584" s="195">
        <f t="shared" si="6"/>
        <v>-112055.3943</v>
      </c>
      <c r="Q584" s="189"/>
      <c r="R584" s="277"/>
    </row>
    <row r="585">
      <c r="C585" s="199"/>
      <c r="E585" s="195"/>
      <c r="F585" s="195"/>
      <c r="G585" s="195"/>
      <c r="H585" s="195"/>
      <c r="K585" s="189" t="str">
        <f t="shared" si="3"/>
        <v>12-2025</v>
      </c>
      <c r="L585" s="408">
        <f t="shared" si="10"/>
        <v>46010</v>
      </c>
      <c r="M585" s="195">
        <f>SUMIFS(VENTAS!$H$5:$H1001,VENTAS!$B$5:$B1001,L585)</f>
        <v>0</v>
      </c>
      <c r="N585" s="195">
        <f t="shared" si="4"/>
        <v>0</v>
      </c>
      <c r="O585" s="195">
        <f t="shared" si="6"/>
        <v>-112055.3943</v>
      </c>
      <c r="Q585" s="189"/>
      <c r="R585" s="277"/>
    </row>
    <row r="586">
      <c r="C586" s="199"/>
      <c r="E586" s="195"/>
      <c r="F586" s="195"/>
      <c r="G586" s="195"/>
      <c r="H586" s="195"/>
      <c r="K586" s="189" t="str">
        <f t="shared" si="3"/>
        <v>12-2025</v>
      </c>
      <c r="L586" s="408">
        <f t="shared" si="10"/>
        <v>46011</v>
      </c>
      <c r="M586" s="195">
        <f>SUMIFS(VENTAS!$H$5:$H1001,VENTAS!$B$5:$B1001,L586)</f>
        <v>0</v>
      </c>
      <c r="N586" s="195">
        <f t="shared" si="4"/>
        <v>0</v>
      </c>
      <c r="O586" s="195">
        <f t="shared" si="6"/>
        <v>-112055.3943</v>
      </c>
      <c r="Q586" s="189"/>
      <c r="R586" s="277"/>
    </row>
    <row r="587">
      <c r="C587" s="199"/>
      <c r="E587" s="195"/>
      <c r="F587" s="195"/>
      <c r="G587" s="195"/>
      <c r="H587" s="195"/>
      <c r="K587" s="189" t="str">
        <f t="shared" si="3"/>
        <v>12-2025</v>
      </c>
      <c r="L587" s="408">
        <f t="shared" si="10"/>
        <v>46012</v>
      </c>
      <c r="M587" s="195">
        <f>SUMIFS(VENTAS!$H$5:$H1001,VENTAS!$B$5:$B1001,L587)</f>
        <v>0</v>
      </c>
      <c r="N587" s="195">
        <f t="shared" si="4"/>
        <v>0</v>
      </c>
      <c r="O587" s="195">
        <f t="shared" si="6"/>
        <v>-112055.3943</v>
      </c>
      <c r="Q587" s="189"/>
      <c r="R587" s="277"/>
    </row>
    <row r="588">
      <c r="C588" s="199"/>
      <c r="E588" s="195"/>
      <c r="F588" s="195"/>
      <c r="G588" s="195"/>
      <c r="H588" s="195"/>
      <c r="K588" s="189" t="str">
        <f t="shared" si="3"/>
        <v>12-2025</v>
      </c>
      <c r="L588" s="408">
        <f t="shared" si="10"/>
        <v>46013</v>
      </c>
      <c r="M588" s="195">
        <f>SUMIFS(VENTAS!$H$5:$H1001,VENTAS!$B$5:$B1001,L588)</f>
        <v>0</v>
      </c>
      <c r="N588" s="195">
        <f t="shared" si="4"/>
        <v>0</v>
      </c>
      <c r="O588" s="195">
        <f t="shared" si="6"/>
        <v>-112055.3943</v>
      </c>
      <c r="Q588" s="189"/>
      <c r="R588" s="277"/>
    </row>
    <row r="589">
      <c r="C589" s="199"/>
      <c r="E589" s="195"/>
      <c r="F589" s="195"/>
      <c r="G589" s="195"/>
      <c r="H589" s="195"/>
      <c r="K589" s="189" t="str">
        <f t="shared" si="3"/>
        <v>12-2025</v>
      </c>
      <c r="L589" s="408">
        <f t="shared" si="10"/>
        <v>46014</v>
      </c>
      <c r="M589" s="195">
        <f>SUMIFS(VENTAS!$H$5:$H1001,VENTAS!$B$5:$B1001,L589)</f>
        <v>0</v>
      </c>
      <c r="N589" s="195">
        <f t="shared" si="4"/>
        <v>0</v>
      </c>
      <c r="O589" s="195">
        <f t="shared" si="6"/>
        <v>-112055.3943</v>
      </c>
      <c r="Q589" s="189"/>
      <c r="R589" s="277"/>
    </row>
    <row r="590">
      <c r="C590" s="199"/>
      <c r="E590" s="195"/>
      <c r="F590" s="195"/>
      <c r="G590" s="195"/>
      <c r="H590" s="195"/>
      <c r="K590" s="189" t="str">
        <f t="shared" si="3"/>
        <v>12-2025</v>
      </c>
      <c r="L590" s="408">
        <f t="shared" si="10"/>
        <v>46015</v>
      </c>
      <c r="M590" s="195">
        <f>SUMIFS(VENTAS!$H$5:$H1001,VENTAS!$B$5:$B1001,L590)</f>
        <v>0</v>
      </c>
      <c r="N590" s="195">
        <f t="shared" si="4"/>
        <v>0</v>
      </c>
      <c r="O590" s="195">
        <f t="shared" si="6"/>
        <v>-112055.3943</v>
      </c>
      <c r="Q590" s="189"/>
      <c r="R590" s="277"/>
    </row>
    <row r="591">
      <c r="C591" s="199"/>
      <c r="E591" s="195"/>
      <c r="F591" s="195"/>
      <c r="G591" s="195"/>
      <c r="H591" s="195"/>
      <c r="K591" s="189" t="str">
        <f t="shared" si="3"/>
        <v>12-2025</v>
      </c>
      <c r="L591" s="408">
        <f t="shared" si="10"/>
        <v>46016</v>
      </c>
      <c r="M591" s="195">
        <f>SUMIFS(VENTAS!$H$5:$H1001,VENTAS!$B$5:$B1001,L591)</f>
        <v>0</v>
      </c>
      <c r="N591" s="195">
        <f t="shared" si="4"/>
        <v>0</v>
      </c>
      <c r="O591" s="195">
        <f t="shared" si="6"/>
        <v>-112055.3943</v>
      </c>
      <c r="Q591" s="189"/>
      <c r="R591" s="277"/>
    </row>
    <row r="592">
      <c r="C592" s="199"/>
      <c r="E592" s="195"/>
      <c r="F592" s="195"/>
      <c r="G592" s="195"/>
      <c r="H592" s="195"/>
      <c r="K592" s="189" t="str">
        <f t="shared" si="3"/>
        <v>12-2025</v>
      </c>
      <c r="L592" s="408">
        <f t="shared" si="10"/>
        <v>46017</v>
      </c>
      <c r="M592" s="195">
        <f>SUMIFS(VENTAS!$H$5:$H1001,VENTAS!$B$5:$B1001,L592)</f>
        <v>0</v>
      </c>
      <c r="N592" s="195">
        <f t="shared" si="4"/>
        <v>0</v>
      </c>
      <c r="O592" s="195">
        <f t="shared" si="6"/>
        <v>-112055.3943</v>
      </c>
      <c r="Q592" s="189"/>
      <c r="R592" s="277"/>
    </row>
    <row r="593">
      <c r="C593" s="199"/>
      <c r="E593" s="195"/>
      <c r="F593" s="195"/>
      <c r="G593" s="195"/>
      <c r="H593" s="195"/>
      <c r="K593" s="189" t="str">
        <f t="shared" si="3"/>
        <v>12-2025</v>
      </c>
      <c r="L593" s="408">
        <f t="shared" si="10"/>
        <v>46018</v>
      </c>
      <c r="M593" s="195">
        <f>SUMIFS(VENTAS!$H$5:$H1001,VENTAS!$B$5:$B1001,L593)</f>
        <v>0</v>
      </c>
      <c r="N593" s="195">
        <f t="shared" si="4"/>
        <v>0</v>
      </c>
      <c r="O593" s="195">
        <f t="shared" si="6"/>
        <v>-112055.3943</v>
      </c>
      <c r="Q593" s="189"/>
      <c r="R593" s="277"/>
    </row>
    <row r="594">
      <c r="C594" s="199"/>
      <c r="E594" s="195"/>
      <c r="F594" s="195"/>
      <c r="G594" s="195"/>
      <c r="H594" s="195"/>
      <c r="K594" s="189" t="str">
        <f t="shared" si="3"/>
        <v>12-2025</v>
      </c>
      <c r="L594" s="408">
        <f t="shared" si="10"/>
        <v>46019</v>
      </c>
      <c r="M594" s="195">
        <f>SUMIFS(VENTAS!$H$5:$H1001,VENTAS!$B$5:$B1001,L594)</f>
        <v>0</v>
      </c>
      <c r="N594" s="195">
        <f t="shared" si="4"/>
        <v>0</v>
      </c>
      <c r="O594" s="195">
        <f t="shared" si="6"/>
        <v>-112055.3943</v>
      </c>
      <c r="Q594" s="189"/>
      <c r="R594" s="277"/>
    </row>
    <row r="595">
      <c r="C595" s="199"/>
      <c r="E595" s="195"/>
      <c r="F595" s="195"/>
      <c r="G595" s="195"/>
      <c r="H595" s="195"/>
      <c r="K595" s="189" t="str">
        <f t="shared" si="3"/>
        <v>12-2025</v>
      </c>
      <c r="L595" s="408">
        <f t="shared" si="10"/>
        <v>46020</v>
      </c>
      <c r="M595" s="195">
        <f>SUMIFS(VENTAS!$H$5:$H1001,VENTAS!$B$5:$B1001,L595)</f>
        <v>0</v>
      </c>
      <c r="N595" s="195">
        <f t="shared" si="4"/>
        <v>0</v>
      </c>
      <c r="O595" s="195">
        <f t="shared" si="6"/>
        <v>-112055.3943</v>
      </c>
      <c r="Q595" s="189"/>
      <c r="R595" s="277"/>
    </row>
    <row r="596">
      <c r="C596" s="199"/>
      <c r="E596" s="195"/>
      <c r="F596" s="195"/>
      <c r="G596" s="195"/>
      <c r="H596" s="195"/>
      <c r="K596" s="189" t="str">
        <f t="shared" si="3"/>
        <v>12-2025</v>
      </c>
      <c r="L596" s="408">
        <f t="shared" si="10"/>
        <v>46021</v>
      </c>
      <c r="M596" s="195">
        <f>SUMIFS(VENTAS!$H$5:$H1001,VENTAS!$B$5:$B1001,L596)</f>
        <v>0</v>
      </c>
      <c r="N596" s="195">
        <f t="shared" si="4"/>
        <v>0</v>
      </c>
      <c r="O596" s="195">
        <f t="shared" si="6"/>
        <v>-112055.3943</v>
      </c>
      <c r="Q596" s="189"/>
      <c r="R596" s="277"/>
    </row>
    <row r="597">
      <c r="C597" s="199"/>
      <c r="E597" s="195"/>
      <c r="F597" s="195"/>
      <c r="G597" s="195"/>
      <c r="H597" s="195"/>
      <c r="K597" s="189" t="str">
        <f t="shared" si="3"/>
        <v>12-2025</v>
      </c>
      <c r="L597" s="408">
        <f t="shared" si="10"/>
        <v>46022</v>
      </c>
      <c r="M597" s="195">
        <f>SUMIFS(VENTAS!$H$5:$H1001,VENTAS!$B$5:$B1001,L597)</f>
        <v>0</v>
      </c>
      <c r="N597" s="195">
        <f t="shared" si="4"/>
        <v>0</v>
      </c>
      <c r="O597" s="195">
        <f t="shared" si="6"/>
        <v>-112055.3943</v>
      </c>
      <c r="Q597" s="189"/>
      <c r="R597" s="277"/>
    </row>
    <row r="598">
      <c r="C598" s="199"/>
      <c r="E598" s="195"/>
      <c r="F598" s="195"/>
      <c r="G598" s="195"/>
      <c r="H598" s="195"/>
      <c r="K598" s="189" t="str">
        <f t="shared" si="3"/>
        <v>1-2026</v>
      </c>
      <c r="L598" s="408">
        <f t="shared" si="10"/>
        <v>46023</v>
      </c>
      <c r="M598" s="195">
        <f>SUMIFS(VENTAS!$H$5:$H1001,VENTAS!$B$5:$B1001,L598)</f>
        <v>377.2488678</v>
      </c>
      <c r="N598" s="195">
        <f t="shared" si="4"/>
        <v>0</v>
      </c>
      <c r="O598" s="195">
        <f t="shared" si="6"/>
        <v>-111678.1454</v>
      </c>
      <c r="Q598" s="189"/>
      <c r="R598" s="277"/>
    </row>
    <row r="599">
      <c r="C599" s="199"/>
      <c r="E599" s="195"/>
      <c r="F599" s="195"/>
      <c r="G599" s="195"/>
      <c r="H599" s="195"/>
      <c r="K599" s="189" t="str">
        <f t="shared" si="3"/>
        <v>1-2026</v>
      </c>
      <c r="L599" s="408">
        <f t="shared" si="10"/>
        <v>46024</v>
      </c>
      <c r="M599" s="195">
        <f>SUMIFS(VENTAS!$H$5:$H1001,VENTAS!$B$5:$B1001,L599)</f>
        <v>361.498703</v>
      </c>
      <c r="N599" s="195">
        <f t="shared" si="4"/>
        <v>0</v>
      </c>
      <c r="O599" s="195">
        <f t="shared" si="6"/>
        <v>-111316.6467</v>
      </c>
      <c r="Q599" s="189"/>
      <c r="R599" s="277"/>
    </row>
    <row r="600">
      <c r="C600" s="199"/>
      <c r="E600" s="195"/>
      <c r="F600" s="195"/>
      <c r="G600" s="195"/>
      <c r="H600" s="195"/>
      <c r="K600" s="189" t="str">
        <f t="shared" si="3"/>
        <v>1-2026</v>
      </c>
      <c r="L600" s="408">
        <f t="shared" si="10"/>
        <v>46025</v>
      </c>
      <c r="M600" s="195">
        <f>SUMIFS(VENTAS!$H$5:$H1001,VENTAS!$B$5:$B1001,L600)</f>
        <v>556.7499498</v>
      </c>
      <c r="N600" s="195">
        <f t="shared" si="4"/>
        <v>0</v>
      </c>
      <c r="O600" s="195">
        <f t="shared" si="6"/>
        <v>-110759.8968</v>
      </c>
      <c r="Q600" s="189"/>
      <c r="R600" s="277"/>
    </row>
    <row r="601">
      <c r="C601" s="199"/>
      <c r="E601" s="195"/>
      <c r="F601" s="195"/>
      <c r="G601" s="195"/>
      <c r="H601" s="195"/>
      <c r="K601" s="189" t="str">
        <f t="shared" si="3"/>
        <v>1-2026</v>
      </c>
      <c r="L601" s="408">
        <f t="shared" si="10"/>
        <v>46026</v>
      </c>
      <c r="M601" s="195">
        <f>SUMIFS(VENTAS!$H$5:$H1001,VENTAS!$B$5:$B1001,L601)</f>
        <v>160.7499891</v>
      </c>
      <c r="N601" s="195">
        <f t="shared" si="4"/>
        <v>0</v>
      </c>
      <c r="O601" s="195">
        <f t="shared" si="6"/>
        <v>-110599.1468</v>
      </c>
      <c r="Q601" s="189"/>
      <c r="R601" s="277"/>
    </row>
    <row r="602">
      <c r="C602" s="199"/>
      <c r="E602" s="195"/>
      <c r="F602" s="195"/>
      <c r="G602" s="195"/>
      <c r="H602" s="195"/>
      <c r="K602" s="189" t="str">
        <f t="shared" si="3"/>
        <v>1-2026</v>
      </c>
      <c r="L602" s="408">
        <f t="shared" si="10"/>
        <v>46027</v>
      </c>
      <c r="M602" s="195">
        <f>SUMIFS(VENTAS!$H$5:$H1001,VENTAS!$B$5:$B1001,L602)</f>
        <v>178.7499569</v>
      </c>
      <c r="N602" s="195">
        <f t="shared" si="4"/>
        <v>0</v>
      </c>
      <c r="O602" s="195">
        <f t="shared" si="6"/>
        <v>-110420.3968</v>
      </c>
      <c r="Q602" s="189"/>
      <c r="R602" s="277"/>
    </row>
    <row r="603">
      <c r="C603" s="199"/>
      <c r="E603" s="195"/>
      <c r="F603" s="195"/>
      <c r="G603" s="195"/>
      <c r="H603" s="195"/>
      <c r="K603" s="189" t="str">
        <f t="shared" si="3"/>
        <v>1-2026</v>
      </c>
      <c r="L603" s="408">
        <f t="shared" si="10"/>
        <v>46028</v>
      </c>
      <c r="M603" s="195">
        <f>SUMIFS(VENTAS!$H$5:$H1001,VENTAS!$B$5:$B1001,L603)</f>
        <v>152.4979769</v>
      </c>
      <c r="N603" s="195">
        <f t="shared" si="4"/>
        <v>0</v>
      </c>
      <c r="O603" s="195">
        <f t="shared" si="6"/>
        <v>-110267.8988</v>
      </c>
      <c r="Q603" s="189"/>
      <c r="R603" s="277"/>
    </row>
    <row r="604">
      <c r="C604" s="199"/>
      <c r="E604" s="195"/>
      <c r="F604" s="195"/>
      <c r="G604" s="195"/>
      <c r="H604" s="195"/>
      <c r="K604" s="189" t="str">
        <f t="shared" si="3"/>
        <v>1-2026</v>
      </c>
      <c r="L604" s="408">
        <f t="shared" si="10"/>
        <v>46029</v>
      </c>
      <c r="M604" s="195">
        <f>SUMIFS(VENTAS!$H$5:$H1001,VENTAS!$B$5:$B1001,L604)</f>
        <v>131.4999968</v>
      </c>
      <c r="N604" s="195">
        <f t="shared" si="4"/>
        <v>0</v>
      </c>
      <c r="O604" s="195">
        <f t="shared" si="6"/>
        <v>-110136.3988</v>
      </c>
      <c r="Q604" s="189"/>
      <c r="R604" s="277"/>
    </row>
    <row r="605">
      <c r="C605" s="199"/>
      <c r="E605" s="195"/>
      <c r="F605" s="195"/>
      <c r="G605" s="195"/>
      <c r="H605" s="195"/>
      <c r="K605" s="189" t="str">
        <f t="shared" si="3"/>
        <v>1-2026</v>
      </c>
      <c r="L605" s="408">
        <f t="shared" si="10"/>
        <v>46030</v>
      </c>
      <c r="M605" s="195">
        <f>SUMIFS(VENTAS!$H$5:$H1001,VENTAS!$B$5:$B1001,L605)</f>
        <v>135.999694</v>
      </c>
      <c r="N605" s="195">
        <f t="shared" si="4"/>
        <v>0</v>
      </c>
      <c r="O605" s="195">
        <f t="shared" si="6"/>
        <v>-110000.3991</v>
      </c>
      <c r="Q605" s="189"/>
      <c r="R605" s="277"/>
    </row>
    <row r="606">
      <c r="C606" s="199"/>
      <c r="E606" s="195"/>
      <c r="F606" s="195"/>
      <c r="G606" s="195"/>
      <c r="H606" s="195"/>
      <c r="K606" s="189" t="str">
        <f t="shared" si="3"/>
        <v>1-2026</v>
      </c>
      <c r="L606" s="408">
        <f t="shared" si="10"/>
        <v>46031</v>
      </c>
      <c r="M606" s="195">
        <f>SUMIFS(VENTAS!$H$5:$H1001,VENTAS!$B$5:$B1001,L606)</f>
        <v>184.247076</v>
      </c>
      <c r="N606" s="195">
        <f t="shared" si="4"/>
        <v>0</v>
      </c>
      <c r="O606" s="195">
        <f t="shared" si="6"/>
        <v>-109816.1521</v>
      </c>
      <c r="Q606" s="189"/>
      <c r="R606" s="277"/>
    </row>
    <row r="607">
      <c r="C607" s="199"/>
      <c r="E607" s="195"/>
      <c r="F607" s="195"/>
      <c r="G607" s="195"/>
      <c r="H607" s="195"/>
      <c r="K607" s="189" t="str">
        <f t="shared" si="3"/>
        <v>1-2026</v>
      </c>
      <c r="L607" s="408">
        <f t="shared" si="10"/>
        <v>46032</v>
      </c>
      <c r="M607" s="195">
        <f>SUMIFS(VENTAS!$H$5:$H1001,VENTAS!$B$5:$B1001,L607)</f>
        <v>86.24969973</v>
      </c>
      <c r="N607" s="195">
        <f t="shared" si="4"/>
        <v>0</v>
      </c>
      <c r="O607" s="195">
        <f t="shared" si="6"/>
        <v>-109729.9024</v>
      </c>
      <c r="Q607" s="189"/>
      <c r="R607" s="277"/>
    </row>
    <row r="608">
      <c r="C608" s="199"/>
      <c r="E608" s="195"/>
      <c r="F608" s="195"/>
      <c r="G608" s="195"/>
      <c r="H608" s="195"/>
      <c r="K608" s="189" t="str">
        <f t="shared" si="3"/>
        <v>1-2026</v>
      </c>
      <c r="L608" s="408">
        <f t="shared" si="10"/>
        <v>46033</v>
      </c>
      <c r="M608" s="195">
        <f>SUMIFS(VENTAS!$H$5:$H1001,VENTAS!$B$5:$B1001,L608)</f>
        <v>173.2497434</v>
      </c>
      <c r="N608" s="195">
        <f t="shared" si="4"/>
        <v>0</v>
      </c>
      <c r="O608" s="195">
        <f t="shared" si="6"/>
        <v>-109556.6526</v>
      </c>
      <c r="Q608" s="189"/>
      <c r="R608" s="277"/>
    </row>
    <row r="609">
      <c r="C609" s="199"/>
      <c r="E609" s="195"/>
      <c r="F609" s="195"/>
      <c r="G609" s="195"/>
      <c r="H609" s="195"/>
      <c r="K609" s="189" t="str">
        <f t="shared" si="3"/>
        <v>1-2026</v>
      </c>
      <c r="L609" s="408">
        <f t="shared" si="10"/>
        <v>46034</v>
      </c>
      <c r="M609" s="195">
        <f>SUMIFS(VENTAS!$H$5:$H1001,VENTAS!$B$5:$B1001,L609)</f>
        <v>88.996799</v>
      </c>
      <c r="N609" s="195">
        <f t="shared" si="4"/>
        <v>0</v>
      </c>
      <c r="O609" s="195">
        <f t="shared" si="6"/>
        <v>-109467.6558</v>
      </c>
      <c r="Q609" s="189"/>
      <c r="R609" s="277"/>
    </row>
    <row r="610">
      <c r="C610" s="199"/>
      <c r="E610" s="195"/>
      <c r="F610" s="195"/>
      <c r="G610" s="195"/>
      <c r="H610" s="195"/>
      <c r="K610" s="189" t="str">
        <f t="shared" si="3"/>
        <v>1-2026</v>
      </c>
      <c r="L610" s="408">
        <f t="shared" si="10"/>
        <v>46035</v>
      </c>
      <c r="M610" s="195">
        <f>SUMIFS(VENTAS!$H$5:$H1001,VENTAS!$B$5:$B1001,L610)</f>
        <v>179.999995</v>
      </c>
      <c r="N610" s="195">
        <f t="shared" si="4"/>
        <v>0</v>
      </c>
      <c r="O610" s="195">
        <f t="shared" si="6"/>
        <v>-109287.6558</v>
      </c>
      <c r="Q610" s="189"/>
      <c r="R610" s="277"/>
    </row>
    <row r="611">
      <c r="C611" s="199"/>
      <c r="E611" s="195"/>
      <c r="F611" s="195"/>
      <c r="G611" s="195"/>
      <c r="H611" s="195"/>
      <c r="K611" s="189" t="str">
        <f t="shared" si="3"/>
        <v>1-2026</v>
      </c>
      <c r="L611" s="408">
        <f t="shared" si="10"/>
        <v>46036</v>
      </c>
      <c r="M611" s="195">
        <f>SUMIFS(VENTAS!$H$5:$H1001,VENTAS!$B$5:$B1001,L611)</f>
        <v>298.4989475</v>
      </c>
      <c r="N611" s="195">
        <f t="shared" si="4"/>
        <v>0</v>
      </c>
      <c r="O611" s="195">
        <f t="shared" si="6"/>
        <v>-108989.1569</v>
      </c>
      <c r="Q611" s="189"/>
      <c r="R611" s="277"/>
    </row>
    <row r="612">
      <c r="C612" s="199"/>
      <c r="E612" s="195"/>
      <c r="F612" s="195"/>
      <c r="G612" s="195"/>
      <c r="H612" s="195"/>
      <c r="K612" s="189" t="str">
        <f t="shared" si="3"/>
        <v>1-2026</v>
      </c>
      <c r="L612" s="408">
        <f t="shared" si="10"/>
        <v>46037</v>
      </c>
      <c r="M612" s="195">
        <f>SUMIFS(VENTAS!$H$5:$H1001,VENTAS!$B$5:$B1001,L612)</f>
        <v>0</v>
      </c>
      <c r="N612" s="195">
        <f t="shared" si="4"/>
        <v>0</v>
      </c>
      <c r="O612" s="195">
        <f t="shared" si="6"/>
        <v>-108989.1569</v>
      </c>
      <c r="Q612" s="189"/>
      <c r="R612" s="277"/>
    </row>
    <row r="613">
      <c r="C613" s="199"/>
      <c r="E613" s="195"/>
      <c r="F613" s="195"/>
      <c r="G613" s="195"/>
      <c r="H613" s="195"/>
      <c r="K613" s="189" t="str">
        <f t="shared" si="3"/>
        <v>1-2026</v>
      </c>
      <c r="L613" s="408">
        <f t="shared" si="10"/>
        <v>46038</v>
      </c>
      <c r="M613" s="195">
        <f>SUMIFS(VENTAS!$H$5:$H1001,VENTAS!$B$5:$B1001,L613)</f>
        <v>0</v>
      </c>
      <c r="N613" s="195">
        <f t="shared" si="4"/>
        <v>0</v>
      </c>
      <c r="O613" s="195">
        <f t="shared" si="6"/>
        <v>-108989.1569</v>
      </c>
      <c r="Q613" s="189"/>
      <c r="R613" s="277"/>
    </row>
    <row r="614">
      <c r="C614" s="199"/>
      <c r="E614" s="195"/>
      <c r="F614" s="195"/>
      <c r="G614" s="195"/>
      <c r="H614" s="195"/>
      <c r="K614" s="189" t="str">
        <f t="shared" si="3"/>
        <v>1-2026</v>
      </c>
      <c r="L614" s="408">
        <f t="shared" si="10"/>
        <v>46039</v>
      </c>
      <c r="M614" s="195">
        <f>SUMIFS(VENTAS!$H$5:$H1001,VENTAS!$B$5:$B1001,L614)</f>
        <v>0</v>
      </c>
      <c r="N614" s="195">
        <f t="shared" si="4"/>
        <v>0</v>
      </c>
      <c r="O614" s="195">
        <f t="shared" si="6"/>
        <v>-108989.1569</v>
      </c>
      <c r="Q614" s="189"/>
      <c r="R614" s="277"/>
    </row>
    <row r="615">
      <c r="C615" s="199"/>
      <c r="E615" s="195"/>
      <c r="F615" s="195"/>
      <c r="G615" s="195"/>
      <c r="H615" s="195"/>
      <c r="K615" s="189" t="str">
        <f t="shared" si="3"/>
        <v>1-2026</v>
      </c>
      <c r="L615" s="408">
        <f t="shared" si="10"/>
        <v>46040</v>
      </c>
      <c r="M615" s="195">
        <f>SUMIFS(VENTAS!$H$5:$H1001,VENTAS!$B$5:$B1001,L615)</f>
        <v>0</v>
      </c>
      <c r="N615" s="195">
        <f t="shared" si="4"/>
        <v>0</v>
      </c>
      <c r="O615" s="195">
        <f t="shared" si="6"/>
        <v>-108989.1569</v>
      </c>
      <c r="Q615" s="189"/>
      <c r="R615" s="277"/>
    </row>
    <row r="616">
      <c r="C616" s="199"/>
      <c r="E616" s="195"/>
      <c r="F616" s="195"/>
      <c r="G616" s="195"/>
      <c r="H616" s="195"/>
      <c r="K616" s="189" t="str">
        <f t="shared" si="3"/>
        <v>1-2026</v>
      </c>
      <c r="L616" s="408">
        <f t="shared" si="10"/>
        <v>46041</v>
      </c>
      <c r="M616" s="195">
        <f>SUMIFS(VENTAS!$H$5:$H1001,VENTAS!$B$5:$B1001,L616)</f>
        <v>0</v>
      </c>
      <c r="N616" s="195">
        <f t="shared" si="4"/>
        <v>0</v>
      </c>
      <c r="O616" s="195">
        <f t="shared" si="6"/>
        <v>-108989.1569</v>
      </c>
      <c r="Q616" s="189"/>
      <c r="R616" s="277"/>
    </row>
    <row r="617">
      <c r="C617" s="199"/>
      <c r="E617" s="195"/>
      <c r="F617" s="195"/>
      <c r="G617" s="195"/>
      <c r="H617" s="195"/>
      <c r="K617" s="189" t="str">
        <f t="shared" si="3"/>
        <v>1-2026</v>
      </c>
      <c r="L617" s="408">
        <f t="shared" si="10"/>
        <v>46042</v>
      </c>
      <c r="M617" s="195">
        <f>SUMIFS(VENTAS!$H$5:$H1001,VENTAS!$B$5:$B1001,L617)</f>
        <v>0</v>
      </c>
      <c r="N617" s="195">
        <f t="shared" si="4"/>
        <v>0</v>
      </c>
      <c r="O617" s="195">
        <f t="shared" si="6"/>
        <v>-108989.1569</v>
      </c>
      <c r="Q617" s="189"/>
      <c r="R617" s="277"/>
    </row>
    <row r="618">
      <c r="C618" s="199"/>
      <c r="E618" s="195"/>
      <c r="F618" s="195"/>
      <c r="G618" s="195"/>
      <c r="H618" s="195"/>
      <c r="K618" s="189" t="str">
        <f t="shared" si="3"/>
        <v>1-2026</v>
      </c>
      <c r="L618" s="408">
        <f t="shared" si="10"/>
        <v>46043</v>
      </c>
      <c r="M618" s="195">
        <f>SUMIFS(VENTAS!$H$5:$H1001,VENTAS!$B$5:$B1001,L618)</f>
        <v>0</v>
      </c>
      <c r="N618" s="195">
        <f t="shared" si="4"/>
        <v>0</v>
      </c>
      <c r="O618" s="195">
        <f t="shared" si="6"/>
        <v>-108989.1569</v>
      </c>
      <c r="Q618" s="189"/>
      <c r="R618" s="277"/>
    </row>
    <row r="619">
      <c r="C619" s="199"/>
      <c r="E619" s="195"/>
      <c r="F619" s="195"/>
      <c r="G619" s="195"/>
      <c r="H619" s="195"/>
      <c r="K619" s="189" t="str">
        <f t="shared" si="3"/>
        <v>1-2026</v>
      </c>
      <c r="L619" s="408">
        <f t="shared" si="10"/>
        <v>46044</v>
      </c>
      <c r="M619" s="195">
        <f>SUMIFS(VENTAS!$H$5:$H1001,VENTAS!$B$5:$B1001,L619)</f>
        <v>0</v>
      </c>
      <c r="N619" s="195">
        <f t="shared" si="4"/>
        <v>0</v>
      </c>
      <c r="O619" s="195">
        <f t="shared" si="6"/>
        <v>-108989.1569</v>
      </c>
      <c r="Q619" s="189"/>
      <c r="R619" s="277"/>
    </row>
    <row r="620">
      <c r="C620" s="199"/>
      <c r="E620" s="195"/>
      <c r="F620" s="195"/>
      <c r="G620" s="195"/>
      <c r="H620" s="195"/>
      <c r="K620" s="189" t="str">
        <f t="shared" si="3"/>
        <v>1-2026</v>
      </c>
      <c r="L620" s="408">
        <f t="shared" si="10"/>
        <v>46045</v>
      </c>
      <c r="M620" s="195">
        <f>SUMIFS(VENTAS!$H$5:$H1001,VENTAS!$B$5:$B1001,L620)</f>
        <v>0</v>
      </c>
      <c r="N620" s="195">
        <f t="shared" si="4"/>
        <v>0</v>
      </c>
      <c r="O620" s="195">
        <f t="shared" si="6"/>
        <v>-108989.1569</v>
      </c>
      <c r="Q620" s="189"/>
      <c r="R620" s="277"/>
    </row>
    <row r="621">
      <c r="C621" s="199"/>
      <c r="E621" s="195"/>
      <c r="F621" s="195"/>
      <c r="G621" s="195"/>
      <c r="H621" s="195"/>
      <c r="K621" s="189" t="str">
        <f t="shared" si="3"/>
        <v>1-2026</v>
      </c>
      <c r="L621" s="408">
        <f t="shared" si="10"/>
        <v>46046</v>
      </c>
      <c r="M621" s="195">
        <f>SUMIFS(VENTAS!$H$5:$H1001,VENTAS!$B$5:$B1001,L621)</f>
        <v>0</v>
      </c>
      <c r="N621" s="195">
        <f t="shared" si="4"/>
        <v>0</v>
      </c>
      <c r="O621" s="195">
        <f t="shared" si="6"/>
        <v>-108989.1569</v>
      </c>
      <c r="Q621" s="189"/>
      <c r="R621" s="277"/>
    </row>
    <row r="622">
      <c r="C622" s="199"/>
      <c r="E622" s="195"/>
      <c r="F622" s="195"/>
      <c r="G622" s="195"/>
      <c r="H622" s="195"/>
      <c r="K622" s="189" t="str">
        <f t="shared" si="3"/>
        <v>1-2026</v>
      </c>
      <c r="L622" s="408">
        <f t="shared" si="10"/>
        <v>46047</v>
      </c>
      <c r="M622" s="195">
        <f>SUMIFS(VENTAS!$H$5:$H1001,VENTAS!$B$5:$B1001,L622)</f>
        <v>0</v>
      </c>
      <c r="N622" s="195">
        <f t="shared" si="4"/>
        <v>0</v>
      </c>
      <c r="O622" s="195">
        <f t="shared" si="6"/>
        <v>-108989.1569</v>
      </c>
      <c r="Q622" s="189"/>
      <c r="R622" s="277"/>
    </row>
    <row r="623">
      <c r="C623" s="199"/>
      <c r="E623" s="195"/>
      <c r="F623" s="195"/>
      <c r="G623" s="195"/>
      <c r="H623" s="195"/>
      <c r="K623" s="189" t="str">
        <f t="shared" si="3"/>
        <v>1-2026</v>
      </c>
      <c r="L623" s="408">
        <f t="shared" si="10"/>
        <v>46048</v>
      </c>
      <c r="M623" s="195">
        <f>SUMIFS(VENTAS!$H$5:$H1001,VENTAS!$B$5:$B1001,L623)</f>
        <v>0</v>
      </c>
      <c r="N623" s="195">
        <f t="shared" si="4"/>
        <v>0</v>
      </c>
      <c r="O623" s="195">
        <f t="shared" si="6"/>
        <v>-108989.1569</v>
      </c>
      <c r="Q623" s="189"/>
      <c r="R623" s="277"/>
    </row>
    <row r="624">
      <c r="C624" s="199"/>
      <c r="E624" s="195"/>
      <c r="F624" s="195"/>
      <c r="G624" s="195"/>
      <c r="H624" s="195"/>
      <c r="K624" s="189" t="str">
        <f t="shared" si="3"/>
        <v>1-2026</v>
      </c>
      <c r="L624" s="408">
        <f t="shared" si="10"/>
        <v>46049</v>
      </c>
      <c r="M624" s="195">
        <f>SUMIFS(VENTAS!$H$5:$H1001,VENTAS!$B$5:$B1001,L624)</f>
        <v>0</v>
      </c>
      <c r="N624" s="195">
        <f t="shared" si="4"/>
        <v>0</v>
      </c>
      <c r="O624" s="195">
        <f t="shared" si="6"/>
        <v>-108989.1569</v>
      </c>
      <c r="Q624" s="189"/>
      <c r="R624" s="277"/>
    </row>
    <row r="625">
      <c r="C625" s="199"/>
      <c r="E625" s="195"/>
      <c r="F625" s="195"/>
      <c r="G625" s="195"/>
      <c r="H625" s="195"/>
      <c r="K625" s="189" t="str">
        <f t="shared" si="3"/>
        <v>1-2026</v>
      </c>
      <c r="L625" s="408">
        <f t="shared" si="10"/>
        <v>46050</v>
      </c>
      <c r="M625" s="195">
        <f>SUMIFS(VENTAS!$H$5:$H1001,VENTAS!$B$5:$B1001,L625)</f>
        <v>0</v>
      </c>
      <c r="N625" s="195">
        <f t="shared" si="4"/>
        <v>0</v>
      </c>
      <c r="O625" s="195">
        <f t="shared" si="6"/>
        <v>-108989.1569</v>
      </c>
      <c r="Q625" s="189"/>
      <c r="R625" s="277"/>
    </row>
    <row r="626">
      <c r="C626" s="199"/>
      <c r="E626" s="195"/>
      <c r="F626" s="195"/>
      <c r="G626" s="195"/>
      <c r="H626" s="195"/>
      <c r="K626" s="189" t="str">
        <f t="shared" si="3"/>
        <v>1-2026</v>
      </c>
      <c r="L626" s="408">
        <f t="shared" si="10"/>
        <v>46051</v>
      </c>
      <c r="M626" s="195">
        <f>SUMIFS(VENTAS!$H$5:$H1001,VENTAS!$B$5:$B1001,L626)</f>
        <v>0</v>
      </c>
      <c r="N626" s="195">
        <f t="shared" si="4"/>
        <v>0</v>
      </c>
      <c r="O626" s="195">
        <f t="shared" si="6"/>
        <v>-108989.1569</v>
      </c>
      <c r="Q626" s="189"/>
      <c r="R626" s="277"/>
    </row>
    <row r="627">
      <c r="C627" s="199"/>
      <c r="E627" s="195"/>
      <c r="F627" s="195"/>
      <c r="G627" s="195"/>
      <c r="H627" s="195"/>
      <c r="K627" s="189" t="str">
        <f t="shared" si="3"/>
        <v>1-2026</v>
      </c>
      <c r="L627" s="408">
        <f t="shared" si="10"/>
        <v>46052</v>
      </c>
      <c r="M627" s="195">
        <f>SUMIFS(VENTAS!$H$5:$H1001,VENTAS!$B$5:$B1001,L627)</f>
        <v>0</v>
      </c>
      <c r="N627" s="195">
        <f t="shared" si="4"/>
        <v>0</v>
      </c>
      <c r="O627" s="195">
        <f t="shared" si="6"/>
        <v>-108989.1569</v>
      </c>
      <c r="Q627" s="189"/>
      <c r="R627" s="277"/>
    </row>
    <row r="628">
      <c r="C628" s="199"/>
      <c r="E628" s="195"/>
      <c r="F628" s="195"/>
      <c r="G628" s="195"/>
      <c r="H628" s="195"/>
      <c r="K628" s="189" t="str">
        <f t="shared" si="3"/>
        <v>1-2026</v>
      </c>
      <c r="L628" s="408">
        <f t="shared" si="10"/>
        <v>46053</v>
      </c>
      <c r="M628" s="195">
        <f>SUMIFS(VENTAS!$H$5:$H1001,VENTAS!$B$5:$B1001,L628)</f>
        <v>0</v>
      </c>
      <c r="N628" s="195">
        <f t="shared" si="4"/>
        <v>0</v>
      </c>
      <c r="O628" s="195">
        <f t="shared" si="6"/>
        <v>-108989.1569</v>
      </c>
      <c r="Q628" s="189"/>
      <c r="R628" s="277"/>
    </row>
    <row r="629">
      <c r="C629" s="199"/>
      <c r="E629" s="195"/>
      <c r="F629" s="195"/>
      <c r="G629" s="195"/>
      <c r="H629" s="195"/>
      <c r="K629" s="189"/>
      <c r="M629" s="195"/>
      <c r="N629" s="195"/>
      <c r="O629" s="195"/>
      <c r="Q629" s="189"/>
      <c r="R629" s="277"/>
    </row>
    <row r="630">
      <c r="C630" s="199"/>
      <c r="E630" s="195"/>
      <c r="F630" s="195"/>
      <c r="G630" s="195"/>
      <c r="H630" s="195"/>
      <c r="K630" s="189"/>
      <c r="M630" s="195"/>
      <c r="N630" s="195"/>
      <c r="O630" s="195"/>
      <c r="Q630" s="189"/>
      <c r="R630" s="277"/>
    </row>
    <row r="631">
      <c r="C631" s="199"/>
      <c r="E631" s="195"/>
      <c r="F631" s="195"/>
      <c r="G631" s="195"/>
      <c r="H631" s="195"/>
      <c r="K631" s="189"/>
      <c r="M631" s="195"/>
      <c r="N631" s="195"/>
      <c r="O631" s="195"/>
      <c r="Q631" s="189"/>
      <c r="R631" s="277"/>
    </row>
    <row r="632">
      <c r="C632" s="199"/>
      <c r="E632" s="195"/>
      <c r="F632" s="195"/>
      <c r="G632" s="195"/>
      <c r="H632" s="195"/>
      <c r="K632" s="189"/>
      <c r="M632" s="195"/>
      <c r="N632" s="195"/>
      <c r="O632" s="195"/>
      <c r="Q632" s="189"/>
      <c r="R632" s="277"/>
    </row>
    <row r="633">
      <c r="C633" s="199"/>
      <c r="E633" s="195"/>
      <c r="F633" s="195"/>
      <c r="G633" s="195"/>
      <c r="H633" s="195"/>
      <c r="K633" s="189"/>
      <c r="M633" s="195"/>
      <c r="N633" s="195"/>
      <c r="O633" s="195"/>
      <c r="Q633" s="189"/>
      <c r="R633" s="277"/>
    </row>
    <row r="634">
      <c r="C634" s="199"/>
      <c r="E634" s="195"/>
      <c r="F634" s="195"/>
      <c r="G634" s="195"/>
      <c r="H634" s="195"/>
      <c r="K634" s="189"/>
      <c r="M634" s="195"/>
      <c r="N634" s="195"/>
      <c r="O634" s="195"/>
      <c r="Q634" s="189"/>
      <c r="R634" s="277"/>
    </row>
    <row r="635">
      <c r="C635" s="199"/>
      <c r="E635" s="195"/>
      <c r="F635" s="195"/>
      <c r="G635" s="195"/>
      <c r="H635" s="195"/>
      <c r="K635" s="189"/>
      <c r="M635" s="195"/>
      <c r="N635" s="195"/>
      <c r="O635" s="195"/>
      <c r="Q635" s="189"/>
      <c r="R635" s="277"/>
    </row>
    <row r="636">
      <c r="C636" s="199"/>
      <c r="E636" s="195"/>
      <c r="F636" s="195"/>
      <c r="G636" s="195"/>
      <c r="H636" s="195"/>
      <c r="K636" s="189"/>
      <c r="M636" s="195"/>
      <c r="N636" s="195"/>
      <c r="O636" s="195"/>
      <c r="Q636" s="189"/>
      <c r="R636" s="277"/>
    </row>
    <row r="637">
      <c r="C637" s="199"/>
      <c r="E637" s="195"/>
      <c r="F637" s="195"/>
      <c r="G637" s="195"/>
      <c r="H637" s="195"/>
      <c r="K637" s="189"/>
      <c r="M637" s="195"/>
      <c r="N637" s="195"/>
      <c r="O637" s="195"/>
      <c r="Q637" s="189"/>
      <c r="R637" s="277"/>
    </row>
    <row r="638">
      <c r="C638" s="199"/>
      <c r="E638" s="195"/>
      <c r="F638" s="195"/>
      <c r="G638" s="195"/>
      <c r="H638" s="195"/>
      <c r="K638" s="189"/>
      <c r="M638" s="195"/>
      <c r="N638" s="195"/>
      <c r="O638" s="195"/>
      <c r="Q638" s="189"/>
      <c r="R638" s="277"/>
    </row>
    <row r="639">
      <c r="C639" s="199"/>
      <c r="E639" s="195"/>
      <c r="F639" s="195"/>
      <c r="G639" s="195"/>
      <c r="H639" s="195"/>
      <c r="K639" s="189"/>
      <c r="M639" s="195"/>
      <c r="N639" s="195"/>
      <c r="O639" s="195"/>
      <c r="Q639" s="189"/>
      <c r="R639" s="277"/>
    </row>
    <row r="640">
      <c r="C640" s="199"/>
      <c r="E640" s="195"/>
      <c r="F640" s="195"/>
      <c r="G640" s="195"/>
      <c r="H640" s="195"/>
      <c r="K640" s="189"/>
      <c r="M640" s="195"/>
      <c r="N640" s="195"/>
      <c r="O640" s="195"/>
      <c r="Q640" s="189"/>
      <c r="R640" s="277"/>
    </row>
    <row r="641">
      <c r="C641" s="199"/>
      <c r="E641" s="195"/>
      <c r="F641" s="195"/>
      <c r="G641" s="195"/>
      <c r="H641" s="195"/>
      <c r="K641" s="189"/>
      <c r="M641" s="195"/>
      <c r="N641" s="195"/>
      <c r="O641" s="195"/>
      <c r="Q641" s="189"/>
      <c r="R641" s="277"/>
    </row>
    <row r="642">
      <c r="C642" s="199"/>
      <c r="E642" s="195"/>
      <c r="F642" s="195"/>
      <c r="G642" s="195"/>
      <c r="H642" s="195"/>
      <c r="K642" s="189"/>
      <c r="M642" s="195"/>
      <c r="N642" s="195"/>
      <c r="O642" s="195"/>
      <c r="Q642" s="189"/>
      <c r="R642" s="277"/>
    </row>
    <row r="643">
      <c r="C643" s="199"/>
      <c r="E643" s="195"/>
      <c r="F643" s="195"/>
      <c r="G643" s="195"/>
      <c r="H643" s="195"/>
      <c r="K643" s="189"/>
      <c r="M643" s="195"/>
      <c r="N643" s="195"/>
      <c r="O643" s="195"/>
      <c r="Q643" s="189"/>
      <c r="R643" s="277"/>
    </row>
    <row r="644">
      <c r="C644" s="199"/>
      <c r="E644" s="195"/>
      <c r="F644" s="195"/>
      <c r="G644" s="195"/>
      <c r="H644" s="195"/>
      <c r="K644" s="189"/>
      <c r="M644" s="195"/>
      <c r="N644" s="195"/>
      <c r="O644" s="195"/>
      <c r="Q644" s="189"/>
      <c r="R644" s="277"/>
    </row>
    <row r="645">
      <c r="C645" s="199"/>
      <c r="E645" s="195"/>
      <c r="F645" s="195"/>
      <c r="G645" s="195"/>
      <c r="H645" s="195"/>
      <c r="K645" s="189"/>
      <c r="M645" s="195"/>
      <c r="N645" s="195"/>
      <c r="O645" s="195"/>
      <c r="Q645" s="189"/>
      <c r="R645" s="277"/>
    </row>
    <row r="646">
      <c r="C646" s="199"/>
      <c r="E646" s="195"/>
      <c r="F646" s="195"/>
      <c r="G646" s="195"/>
      <c r="H646" s="195"/>
      <c r="K646" s="189"/>
      <c r="M646" s="195"/>
      <c r="N646" s="195"/>
      <c r="O646" s="195"/>
      <c r="Q646" s="189"/>
      <c r="R646" s="277"/>
    </row>
    <row r="647">
      <c r="C647" s="199"/>
      <c r="E647" s="195"/>
      <c r="F647" s="195"/>
      <c r="G647" s="195"/>
      <c r="H647" s="195"/>
      <c r="K647" s="189"/>
      <c r="M647" s="195"/>
      <c r="N647" s="195"/>
      <c r="O647" s="195"/>
      <c r="Q647" s="189"/>
      <c r="R647" s="277"/>
    </row>
    <row r="648">
      <c r="C648" s="199"/>
      <c r="E648" s="195"/>
      <c r="F648" s="195"/>
      <c r="G648" s="195"/>
      <c r="H648" s="195"/>
      <c r="K648" s="189"/>
      <c r="M648" s="195"/>
      <c r="N648" s="195"/>
      <c r="O648" s="195"/>
      <c r="Q648" s="189"/>
      <c r="R648" s="277"/>
    </row>
    <row r="649">
      <c r="C649" s="199"/>
      <c r="E649" s="195"/>
      <c r="F649" s="195"/>
      <c r="G649" s="195"/>
      <c r="H649" s="195"/>
      <c r="K649" s="189"/>
      <c r="M649" s="195"/>
      <c r="N649" s="195"/>
      <c r="O649" s="195"/>
      <c r="Q649" s="189"/>
      <c r="R649" s="277"/>
    </row>
    <row r="650">
      <c r="C650" s="199"/>
      <c r="E650" s="195"/>
      <c r="F650" s="195"/>
      <c r="G650" s="195"/>
      <c r="H650" s="195"/>
      <c r="K650" s="189"/>
      <c r="M650" s="195"/>
      <c r="N650" s="195"/>
      <c r="O650" s="195"/>
      <c r="Q650" s="189"/>
      <c r="R650" s="277"/>
    </row>
    <row r="651">
      <c r="C651" s="199"/>
      <c r="E651" s="195"/>
      <c r="F651" s="195"/>
      <c r="G651" s="195"/>
      <c r="H651" s="195"/>
      <c r="K651" s="189"/>
      <c r="M651" s="195"/>
      <c r="N651" s="195"/>
      <c r="O651" s="195"/>
      <c r="Q651" s="189"/>
      <c r="R651" s="277"/>
    </row>
    <row r="652">
      <c r="C652" s="199"/>
      <c r="E652" s="195"/>
      <c r="F652" s="195"/>
      <c r="G652" s="195"/>
      <c r="H652" s="195"/>
      <c r="K652" s="189"/>
      <c r="M652" s="195"/>
      <c r="N652" s="195"/>
      <c r="O652" s="195"/>
      <c r="Q652" s="189"/>
      <c r="R652" s="277"/>
    </row>
    <row r="653">
      <c r="C653" s="199"/>
      <c r="E653" s="195"/>
      <c r="F653" s="195"/>
      <c r="G653" s="195"/>
      <c r="H653" s="195"/>
      <c r="K653" s="189"/>
      <c r="M653" s="195"/>
      <c r="N653" s="195"/>
      <c r="O653" s="195"/>
      <c r="Q653" s="189"/>
      <c r="R653" s="277"/>
    </row>
    <row r="654">
      <c r="C654" s="199"/>
      <c r="E654" s="195"/>
      <c r="F654" s="195"/>
      <c r="G654" s="195"/>
      <c r="H654" s="195"/>
      <c r="K654" s="189"/>
      <c r="M654" s="195"/>
      <c r="N654" s="195"/>
      <c r="O654" s="195"/>
      <c r="Q654" s="189"/>
      <c r="R654" s="277"/>
    </row>
    <row r="655">
      <c r="C655" s="199"/>
      <c r="E655" s="195"/>
      <c r="F655" s="195"/>
      <c r="G655" s="195"/>
      <c r="H655" s="195"/>
      <c r="K655" s="189"/>
      <c r="M655" s="195"/>
      <c r="N655" s="195"/>
      <c r="O655" s="195"/>
      <c r="Q655" s="189"/>
      <c r="R655" s="277"/>
    </row>
    <row r="656">
      <c r="C656" s="199"/>
      <c r="E656" s="195"/>
      <c r="F656" s="195"/>
      <c r="G656" s="195"/>
      <c r="H656" s="195"/>
      <c r="K656" s="189"/>
      <c r="M656" s="195"/>
      <c r="N656" s="195"/>
      <c r="O656" s="195"/>
      <c r="Q656" s="189"/>
      <c r="R656" s="277"/>
    </row>
    <row r="657">
      <c r="C657" s="199"/>
      <c r="E657" s="195"/>
      <c r="F657" s="195"/>
      <c r="G657" s="195"/>
      <c r="H657" s="195"/>
      <c r="K657" s="189"/>
      <c r="M657" s="195"/>
      <c r="N657" s="195"/>
      <c r="O657" s="195"/>
      <c r="Q657" s="189"/>
      <c r="R657" s="277"/>
    </row>
    <row r="658">
      <c r="C658" s="199"/>
      <c r="E658" s="195"/>
      <c r="F658" s="195"/>
      <c r="G658" s="195"/>
      <c r="H658" s="195"/>
      <c r="K658" s="189"/>
      <c r="M658" s="195"/>
      <c r="N658" s="195"/>
      <c r="O658" s="195"/>
      <c r="Q658" s="189"/>
      <c r="R658" s="277"/>
    </row>
    <row r="659">
      <c r="C659" s="199"/>
      <c r="E659" s="195"/>
      <c r="F659" s="195"/>
      <c r="G659" s="195"/>
      <c r="H659" s="195"/>
      <c r="K659" s="189"/>
      <c r="M659" s="195"/>
      <c r="N659" s="195"/>
      <c r="O659" s="195"/>
      <c r="Q659" s="189"/>
      <c r="R659" s="277"/>
    </row>
    <row r="660">
      <c r="C660" s="199"/>
      <c r="E660" s="195"/>
      <c r="F660" s="195"/>
      <c r="G660" s="195"/>
      <c r="H660" s="195"/>
      <c r="K660" s="189"/>
      <c r="M660" s="195"/>
      <c r="N660" s="195"/>
      <c r="O660" s="195"/>
      <c r="Q660" s="189"/>
      <c r="R660" s="277"/>
    </row>
    <row r="661">
      <c r="C661" s="199"/>
      <c r="E661" s="195"/>
      <c r="F661" s="195"/>
      <c r="G661" s="195"/>
      <c r="H661" s="195"/>
      <c r="K661" s="189"/>
      <c r="M661" s="195"/>
      <c r="N661" s="195"/>
      <c r="O661" s="195"/>
      <c r="Q661" s="189"/>
      <c r="R661" s="277"/>
    </row>
    <row r="662">
      <c r="C662" s="199"/>
      <c r="E662" s="195"/>
      <c r="F662" s="195"/>
      <c r="G662" s="195"/>
      <c r="H662" s="195"/>
      <c r="K662" s="189"/>
      <c r="M662" s="195"/>
      <c r="N662" s="195"/>
      <c r="O662" s="195"/>
      <c r="Q662" s="189"/>
      <c r="R662" s="277"/>
    </row>
    <row r="663">
      <c r="C663" s="199"/>
      <c r="E663" s="195"/>
      <c r="F663" s="195"/>
      <c r="G663" s="195"/>
      <c r="H663" s="195"/>
      <c r="K663" s="189"/>
      <c r="M663" s="195"/>
      <c r="N663" s="195"/>
      <c r="O663" s="195"/>
      <c r="Q663" s="189"/>
      <c r="R663" s="277"/>
    </row>
    <row r="664">
      <c r="C664" s="199"/>
      <c r="E664" s="195"/>
      <c r="F664" s="195"/>
      <c r="G664" s="195"/>
      <c r="H664" s="195"/>
      <c r="K664" s="189"/>
      <c r="M664" s="195"/>
      <c r="N664" s="195"/>
      <c r="O664" s="195"/>
      <c r="Q664" s="189"/>
      <c r="R664" s="277"/>
    </row>
    <row r="665">
      <c r="C665" s="199"/>
      <c r="E665" s="195"/>
      <c r="F665" s="195"/>
      <c r="G665" s="195"/>
      <c r="H665" s="195"/>
      <c r="K665" s="189"/>
      <c r="M665" s="195"/>
      <c r="N665" s="195"/>
      <c r="O665" s="195"/>
      <c r="Q665" s="189"/>
      <c r="R665" s="277"/>
    </row>
    <row r="666">
      <c r="C666" s="199"/>
      <c r="E666" s="195"/>
      <c r="F666" s="195"/>
      <c r="G666" s="195"/>
      <c r="H666" s="195"/>
      <c r="K666" s="189"/>
      <c r="M666" s="195"/>
      <c r="N666" s="195"/>
      <c r="O666" s="195"/>
      <c r="Q666" s="189"/>
      <c r="R666" s="277"/>
    </row>
    <row r="667">
      <c r="C667" s="199"/>
      <c r="E667" s="195"/>
      <c r="F667" s="195"/>
      <c r="G667" s="195"/>
      <c r="H667" s="195"/>
      <c r="K667" s="189"/>
      <c r="M667" s="195"/>
      <c r="N667" s="195"/>
      <c r="O667" s="195"/>
      <c r="Q667" s="189"/>
      <c r="R667" s="277"/>
    </row>
    <row r="668">
      <c r="C668" s="199"/>
      <c r="E668" s="195"/>
      <c r="F668" s="195"/>
      <c r="G668" s="195"/>
      <c r="H668" s="195"/>
      <c r="K668" s="189"/>
      <c r="M668" s="195"/>
      <c r="N668" s="195"/>
      <c r="O668" s="195"/>
      <c r="Q668" s="189"/>
      <c r="R668" s="277"/>
    </row>
    <row r="669">
      <c r="C669" s="199"/>
      <c r="E669" s="195"/>
      <c r="F669" s="195"/>
      <c r="G669" s="195"/>
      <c r="H669" s="195"/>
      <c r="K669" s="189"/>
      <c r="M669" s="195"/>
      <c r="N669" s="195"/>
      <c r="O669" s="195"/>
      <c r="Q669" s="189"/>
      <c r="R669" s="277"/>
    </row>
    <row r="670">
      <c r="C670" s="199"/>
      <c r="E670" s="195"/>
      <c r="F670" s="195"/>
      <c r="G670" s="195"/>
      <c r="H670" s="195"/>
      <c r="K670" s="189"/>
      <c r="M670" s="195"/>
      <c r="N670" s="195"/>
      <c r="O670" s="195"/>
      <c r="Q670" s="189"/>
      <c r="R670" s="277"/>
    </row>
    <row r="671">
      <c r="C671" s="199"/>
      <c r="E671" s="195"/>
      <c r="F671" s="195"/>
      <c r="G671" s="195"/>
      <c r="H671" s="195"/>
      <c r="K671" s="189"/>
      <c r="M671" s="195"/>
      <c r="N671" s="195"/>
      <c r="O671" s="195"/>
      <c r="Q671" s="189"/>
      <c r="R671" s="277"/>
    </row>
    <row r="672">
      <c r="C672" s="199"/>
      <c r="E672" s="195"/>
      <c r="F672" s="195"/>
      <c r="G672" s="195"/>
      <c r="H672" s="195"/>
      <c r="K672" s="189"/>
      <c r="M672" s="195"/>
      <c r="N672" s="195"/>
      <c r="O672" s="195"/>
      <c r="Q672" s="189"/>
      <c r="R672" s="277"/>
    </row>
    <row r="673">
      <c r="C673" s="199"/>
      <c r="E673" s="195"/>
      <c r="F673" s="195"/>
      <c r="G673" s="195"/>
      <c r="H673" s="195"/>
      <c r="K673" s="189"/>
      <c r="M673" s="195"/>
      <c r="N673" s="195"/>
      <c r="O673" s="195"/>
      <c r="Q673" s="189"/>
      <c r="R673" s="277"/>
    </row>
    <row r="674">
      <c r="C674" s="199"/>
      <c r="E674" s="195"/>
      <c r="F674" s="195"/>
      <c r="G674" s="195"/>
      <c r="H674" s="195"/>
      <c r="K674" s="189"/>
      <c r="M674" s="195"/>
      <c r="N674" s="195"/>
      <c r="O674" s="195"/>
      <c r="Q674" s="189"/>
      <c r="R674" s="277"/>
    </row>
    <row r="675">
      <c r="C675" s="199"/>
      <c r="E675" s="195"/>
      <c r="F675" s="195"/>
      <c r="G675" s="195"/>
      <c r="H675" s="195"/>
      <c r="K675" s="189"/>
      <c r="M675" s="195"/>
      <c r="N675" s="195"/>
      <c r="O675" s="195"/>
      <c r="Q675" s="189"/>
      <c r="R675" s="277"/>
    </row>
    <row r="676">
      <c r="C676" s="199"/>
      <c r="E676" s="195"/>
      <c r="F676" s="195"/>
      <c r="G676" s="195"/>
      <c r="H676" s="195"/>
      <c r="K676" s="189"/>
      <c r="M676" s="195"/>
      <c r="N676" s="195"/>
      <c r="O676" s="195"/>
      <c r="Q676" s="189"/>
      <c r="R676" s="277"/>
    </row>
    <row r="677">
      <c r="C677" s="199"/>
      <c r="E677" s="195"/>
      <c r="F677" s="195"/>
      <c r="G677" s="195"/>
      <c r="H677" s="195"/>
      <c r="K677" s="189"/>
      <c r="M677" s="195"/>
      <c r="N677" s="195"/>
      <c r="O677" s="195"/>
      <c r="Q677" s="189"/>
      <c r="R677" s="277"/>
    </row>
    <row r="678">
      <c r="C678" s="199"/>
      <c r="E678" s="195"/>
      <c r="F678" s="195"/>
      <c r="G678" s="195"/>
      <c r="H678" s="195"/>
      <c r="K678" s="189"/>
      <c r="M678" s="195"/>
      <c r="N678" s="195"/>
      <c r="O678" s="195"/>
      <c r="Q678" s="189"/>
      <c r="R678" s="277"/>
    </row>
    <row r="679">
      <c r="C679" s="199"/>
      <c r="E679" s="195"/>
      <c r="F679" s="195"/>
      <c r="G679" s="195"/>
      <c r="H679" s="195"/>
      <c r="K679" s="189"/>
      <c r="M679" s="195"/>
      <c r="N679" s="195"/>
      <c r="O679" s="195"/>
      <c r="Q679" s="189"/>
      <c r="R679" s="277"/>
    </row>
    <row r="680">
      <c r="C680" s="199"/>
      <c r="E680" s="195"/>
      <c r="F680" s="195"/>
      <c r="G680" s="195"/>
      <c r="H680" s="195"/>
      <c r="K680" s="189"/>
      <c r="M680" s="195"/>
      <c r="N680" s="195"/>
      <c r="O680" s="195"/>
      <c r="Q680" s="189"/>
      <c r="R680" s="277"/>
    </row>
    <row r="681">
      <c r="C681" s="199"/>
      <c r="E681" s="195"/>
      <c r="F681" s="195"/>
      <c r="G681" s="195"/>
      <c r="H681" s="195"/>
      <c r="K681" s="189"/>
      <c r="M681" s="195"/>
      <c r="N681" s="195"/>
      <c r="O681" s="195"/>
      <c r="Q681" s="189"/>
      <c r="R681" s="277"/>
    </row>
    <row r="682">
      <c r="C682" s="199"/>
      <c r="E682" s="195"/>
      <c r="F682" s="195"/>
      <c r="G682" s="195"/>
      <c r="H682" s="195"/>
      <c r="K682" s="189"/>
      <c r="M682" s="195"/>
      <c r="N682" s="195"/>
      <c r="O682" s="195"/>
      <c r="Q682" s="189"/>
      <c r="R682" s="277"/>
    </row>
    <row r="683">
      <c r="C683" s="199"/>
      <c r="E683" s="195"/>
      <c r="F683" s="195"/>
      <c r="G683" s="195"/>
      <c r="H683" s="195"/>
      <c r="K683" s="189"/>
      <c r="M683" s="195"/>
      <c r="N683" s="195"/>
      <c r="O683" s="195"/>
      <c r="Q683" s="189"/>
      <c r="R683" s="277"/>
    </row>
    <row r="684">
      <c r="C684" s="199"/>
      <c r="E684" s="195"/>
      <c r="F684" s="195"/>
      <c r="G684" s="195"/>
      <c r="H684" s="195"/>
      <c r="K684" s="189"/>
      <c r="M684" s="195"/>
      <c r="N684" s="195"/>
      <c r="O684" s="195"/>
      <c r="Q684" s="189"/>
      <c r="R684" s="277"/>
    </row>
    <row r="685">
      <c r="C685" s="199"/>
      <c r="E685" s="195"/>
      <c r="F685" s="195"/>
      <c r="G685" s="195"/>
      <c r="H685" s="195"/>
      <c r="K685" s="189"/>
      <c r="M685" s="195"/>
      <c r="N685" s="195"/>
      <c r="O685" s="195"/>
      <c r="Q685" s="189"/>
      <c r="R685" s="277"/>
    </row>
    <row r="686">
      <c r="C686" s="199"/>
      <c r="E686" s="195"/>
      <c r="F686" s="195"/>
      <c r="G686" s="195"/>
      <c r="H686" s="195"/>
      <c r="K686" s="189"/>
      <c r="M686" s="195"/>
      <c r="N686" s="195"/>
      <c r="O686" s="195"/>
      <c r="Q686" s="189"/>
      <c r="R686" s="277"/>
    </row>
    <row r="687">
      <c r="C687" s="199"/>
      <c r="E687" s="195"/>
      <c r="F687" s="195"/>
      <c r="G687" s="195"/>
      <c r="H687" s="195"/>
      <c r="K687" s="189"/>
      <c r="M687" s="195"/>
      <c r="N687" s="195"/>
      <c r="O687" s="195"/>
      <c r="Q687" s="189"/>
      <c r="R687" s="277"/>
    </row>
    <row r="688">
      <c r="C688" s="199"/>
      <c r="E688" s="195"/>
      <c r="F688" s="195"/>
      <c r="G688" s="195"/>
      <c r="H688" s="195"/>
      <c r="K688" s="189"/>
      <c r="M688" s="195"/>
      <c r="N688" s="195"/>
      <c r="O688" s="195"/>
      <c r="Q688" s="189"/>
      <c r="R688" s="277"/>
    </row>
    <row r="689">
      <c r="C689" s="199"/>
      <c r="E689" s="195"/>
      <c r="F689" s="195"/>
      <c r="G689" s="195"/>
      <c r="H689" s="195"/>
      <c r="K689" s="189"/>
      <c r="M689" s="195"/>
      <c r="N689" s="195"/>
      <c r="O689" s="195"/>
      <c r="Q689" s="189"/>
      <c r="R689" s="277"/>
    </row>
    <row r="690">
      <c r="C690" s="199"/>
      <c r="E690" s="195"/>
      <c r="F690" s="195"/>
      <c r="G690" s="195"/>
      <c r="H690" s="195"/>
      <c r="K690" s="189"/>
      <c r="M690" s="195"/>
      <c r="N690" s="195"/>
      <c r="O690" s="195"/>
      <c r="Q690" s="189"/>
      <c r="R690" s="277"/>
    </row>
    <row r="691">
      <c r="C691" s="199"/>
      <c r="E691" s="195"/>
      <c r="F691" s="195"/>
      <c r="G691" s="195"/>
      <c r="H691" s="195"/>
      <c r="K691" s="189"/>
      <c r="M691" s="195"/>
      <c r="N691" s="195"/>
      <c r="O691" s="195"/>
      <c r="Q691" s="189"/>
      <c r="R691" s="277"/>
    </row>
    <row r="692">
      <c r="C692" s="199"/>
      <c r="E692" s="195"/>
      <c r="F692" s="195"/>
      <c r="G692" s="195"/>
      <c r="H692" s="195"/>
      <c r="K692" s="189"/>
      <c r="M692" s="195"/>
      <c r="N692" s="195"/>
      <c r="O692" s="195"/>
      <c r="Q692" s="189"/>
      <c r="R692" s="277"/>
    </row>
    <row r="693">
      <c r="C693" s="199"/>
      <c r="E693" s="195"/>
      <c r="F693" s="195"/>
      <c r="G693" s="195"/>
      <c r="H693" s="195"/>
      <c r="K693" s="189"/>
      <c r="M693" s="195"/>
      <c r="N693" s="195"/>
      <c r="O693" s="195"/>
      <c r="Q693" s="189"/>
      <c r="R693" s="277"/>
    </row>
    <row r="694">
      <c r="C694" s="199"/>
      <c r="E694" s="195"/>
      <c r="F694" s="195"/>
      <c r="G694" s="195"/>
      <c r="H694" s="195"/>
      <c r="K694" s="189"/>
      <c r="M694" s="195"/>
      <c r="N694" s="195"/>
      <c r="O694" s="195"/>
      <c r="Q694" s="189"/>
      <c r="R694" s="277"/>
    </row>
    <row r="695">
      <c r="C695" s="199"/>
      <c r="E695" s="195"/>
      <c r="F695" s="195"/>
      <c r="G695" s="195"/>
      <c r="H695" s="195"/>
      <c r="K695" s="189"/>
      <c r="M695" s="195"/>
      <c r="N695" s="195"/>
      <c r="O695" s="195"/>
      <c r="Q695" s="189"/>
      <c r="R695" s="277"/>
    </row>
    <row r="696">
      <c r="C696" s="199"/>
      <c r="E696" s="195"/>
      <c r="F696" s="195"/>
      <c r="G696" s="195"/>
      <c r="H696" s="195"/>
      <c r="K696" s="189"/>
      <c r="M696" s="195"/>
      <c r="N696" s="195"/>
      <c r="O696" s="195"/>
      <c r="Q696" s="189"/>
      <c r="R696" s="277"/>
    </row>
    <row r="697">
      <c r="C697" s="199"/>
      <c r="E697" s="195"/>
      <c r="F697" s="195"/>
      <c r="G697" s="195"/>
      <c r="H697" s="195"/>
      <c r="K697" s="189"/>
      <c r="M697" s="195"/>
      <c r="N697" s="195"/>
      <c r="O697" s="195"/>
      <c r="Q697" s="189"/>
      <c r="R697" s="277"/>
    </row>
    <row r="698">
      <c r="C698" s="199"/>
      <c r="E698" s="195"/>
      <c r="F698" s="195"/>
      <c r="G698" s="195"/>
      <c r="H698" s="195"/>
      <c r="K698" s="189"/>
      <c r="M698" s="195"/>
      <c r="N698" s="195"/>
      <c r="O698" s="195"/>
      <c r="Q698" s="189"/>
      <c r="R698" s="277"/>
    </row>
    <row r="699">
      <c r="C699" s="199"/>
      <c r="E699" s="195"/>
      <c r="F699" s="195"/>
      <c r="G699" s="195"/>
      <c r="H699" s="195"/>
      <c r="K699" s="189"/>
      <c r="M699" s="195"/>
      <c r="N699" s="195"/>
      <c r="O699" s="195"/>
      <c r="Q699" s="189"/>
      <c r="R699" s="277"/>
    </row>
    <row r="700">
      <c r="C700" s="199"/>
      <c r="E700" s="195"/>
      <c r="F700" s="195"/>
      <c r="G700" s="195"/>
      <c r="H700" s="195"/>
      <c r="K700" s="189"/>
      <c r="M700" s="195"/>
      <c r="N700" s="195"/>
      <c r="O700" s="195"/>
      <c r="Q700" s="189"/>
      <c r="R700" s="277"/>
    </row>
    <row r="701">
      <c r="C701" s="199"/>
      <c r="E701" s="195"/>
      <c r="F701" s="195"/>
      <c r="G701" s="195"/>
      <c r="H701" s="195"/>
      <c r="K701" s="189"/>
      <c r="M701" s="195"/>
      <c r="N701" s="195"/>
      <c r="O701" s="195"/>
      <c r="Q701" s="189"/>
      <c r="R701" s="277"/>
    </row>
    <row r="702">
      <c r="C702" s="199"/>
      <c r="E702" s="195"/>
      <c r="F702" s="195"/>
      <c r="G702" s="195"/>
      <c r="H702" s="195"/>
      <c r="K702" s="189"/>
      <c r="M702" s="195"/>
      <c r="N702" s="195"/>
      <c r="O702" s="195"/>
      <c r="Q702" s="189"/>
      <c r="R702" s="277"/>
    </row>
    <row r="703">
      <c r="C703" s="199"/>
      <c r="E703" s="195"/>
      <c r="F703" s="195"/>
      <c r="G703" s="195"/>
      <c r="H703" s="195"/>
      <c r="K703" s="189"/>
      <c r="M703" s="195"/>
      <c r="N703" s="195"/>
      <c r="O703" s="195"/>
      <c r="Q703" s="189"/>
      <c r="R703" s="277"/>
    </row>
    <row r="704">
      <c r="C704" s="199"/>
      <c r="E704" s="195"/>
      <c r="F704" s="195"/>
      <c r="G704" s="195"/>
      <c r="H704" s="195"/>
      <c r="K704" s="189"/>
      <c r="M704" s="195"/>
      <c r="N704" s="195"/>
      <c r="O704" s="195"/>
      <c r="Q704" s="189"/>
      <c r="R704" s="277"/>
    </row>
    <row r="705">
      <c r="C705" s="199"/>
      <c r="E705" s="195"/>
      <c r="F705" s="195"/>
      <c r="G705" s="195"/>
      <c r="H705" s="195"/>
      <c r="K705" s="189"/>
      <c r="M705" s="195"/>
      <c r="N705" s="195"/>
      <c r="O705" s="195"/>
      <c r="Q705" s="189"/>
      <c r="R705" s="277"/>
    </row>
    <row r="706">
      <c r="C706" s="199"/>
      <c r="E706" s="195"/>
      <c r="F706" s="195"/>
      <c r="G706" s="195"/>
      <c r="H706" s="195"/>
      <c r="K706" s="189"/>
      <c r="M706" s="195"/>
      <c r="N706" s="195"/>
      <c r="O706" s="195"/>
      <c r="Q706" s="189"/>
      <c r="R706" s="277"/>
    </row>
    <row r="707">
      <c r="C707" s="199"/>
      <c r="E707" s="195"/>
      <c r="F707" s="195"/>
      <c r="G707" s="195"/>
      <c r="H707" s="195"/>
      <c r="K707" s="189"/>
      <c r="M707" s="195"/>
      <c r="N707" s="195"/>
      <c r="O707" s="195"/>
      <c r="Q707" s="189"/>
      <c r="R707" s="277"/>
    </row>
    <row r="708">
      <c r="C708" s="199"/>
      <c r="E708" s="195"/>
      <c r="F708" s="195"/>
      <c r="G708" s="195"/>
      <c r="H708" s="195"/>
      <c r="K708" s="189"/>
      <c r="M708" s="195"/>
      <c r="N708" s="195"/>
      <c r="O708" s="195"/>
      <c r="Q708" s="189"/>
      <c r="R708" s="277"/>
    </row>
    <row r="709">
      <c r="C709" s="199"/>
      <c r="E709" s="195"/>
      <c r="F709" s="195"/>
      <c r="G709" s="195"/>
      <c r="H709" s="195"/>
      <c r="K709" s="189"/>
      <c r="M709" s="195"/>
      <c r="N709" s="195"/>
      <c r="O709" s="195"/>
      <c r="Q709" s="189"/>
      <c r="R709" s="277"/>
    </row>
    <row r="710">
      <c r="C710" s="199"/>
      <c r="E710" s="195"/>
      <c r="F710" s="195"/>
      <c r="G710" s="195"/>
      <c r="H710" s="195"/>
      <c r="K710" s="189"/>
      <c r="M710" s="195"/>
      <c r="N710" s="195"/>
      <c r="O710" s="195"/>
      <c r="Q710" s="189"/>
      <c r="R710" s="277"/>
    </row>
    <row r="711">
      <c r="C711" s="199"/>
      <c r="E711" s="195"/>
      <c r="F711" s="195"/>
      <c r="G711" s="195"/>
      <c r="H711" s="195"/>
      <c r="K711" s="189"/>
      <c r="M711" s="195"/>
      <c r="N711" s="195"/>
      <c r="O711" s="195"/>
      <c r="Q711" s="189"/>
      <c r="R711" s="277"/>
    </row>
    <row r="712">
      <c r="C712" s="199"/>
      <c r="E712" s="195"/>
      <c r="F712" s="195"/>
      <c r="G712" s="195"/>
      <c r="H712" s="195"/>
      <c r="K712" s="189"/>
      <c r="M712" s="195"/>
      <c r="N712" s="195"/>
      <c r="O712" s="195"/>
      <c r="Q712" s="189"/>
      <c r="R712" s="277"/>
    </row>
    <row r="713">
      <c r="C713" s="199"/>
      <c r="E713" s="195"/>
      <c r="F713" s="195"/>
      <c r="G713" s="195"/>
      <c r="H713" s="195"/>
      <c r="K713" s="189"/>
      <c r="M713" s="195"/>
      <c r="N713" s="195"/>
      <c r="O713" s="195"/>
      <c r="Q713" s="189"/>
      <c r="R713" s="277"/>
    </row>
    <row r="714">
      <c r="C714" s="199"/>
      <c r="E714" s="195"/>
      <c r="F714" s="195"/>
      <c r="G714" s="195"/>
      <c r="H714" s="195"/>
      <c r="K714" s="189"/>
      <c r="M714" s="195"/>
      <c r="N714" s="195"/>
      <c r="O714" s="195"/>
      <c r="Q714" s="189"/>
      <c r="R714" s="277"/>
    </row>
    <row r="715">
      <c r="C715" s="199"/>
      <c r="E715" s="195"/>
      <c r="F715" s="195"/>
      <c r="G715" s="195"/>
      <c r="H715" s="195"/>
      <c r="K715" s="189"/>
      <c r="M715" s="195"/>
      <c r="N715" s="195"/>
      <c r="O715" s="195"/>
      <c r="Q715" s="189"/>
      <c r="R715" s="277"/>
    </row>
    <row r="716">
      <c r="C716" s="199"/>
      <c r="E716" s="195"/>
      <c r="F716" s="195"/>
      <c r="G716" s="195"/>
      <c r="H716" s="195"/>
      <c r="K716" s="189"/>
      <c r="M716" s="195"/>
      <c r="N716" s="195"/>
      <c r="O716" s="195"/>
      <c r="Q716" s="189"/>
      <c r="R716" s="277"/>
    </row>
    <row r="717">
      <c r="C717" s="199"/>
      <c r="E717" s="195"/>
      <c r="F717" s="195"/>
      <c r="G717" s="195"/>
      <c r="H717" s="195"/>
      <c r="K717" s="189"/>
      <c r="M717" s="195"/>
      <c r="N717" s="195"/>
      <c r="O717" s="195"/>
      <c r="Q717" s="189"/>
      <c r="R717" s="277"/>
    </row>
    <row r="718">
      <c r="C718" s="199"/>
      <c r="E718" s="195"/>
      <c r="F718" s="195"/>
      <c r="G718" s="195"/>
      <c r="H718" s="195"/>
      <c r="K718" s="189"/>
      <c r="M718" s="195"/>
      <c r="N718" s="195"/>
      <c r="O718" s="195"/>
      <c r="Q718" s="189"/>
      <c r="R718" s="277"/>
    </row>
    <row r="719">
      <c r="C719" s="199"/>
      <c r="E719" s="195"/>
      <c r="F719" s="195"/>
      <c r="G719" s="195"/>
      <c r="H719" s="195"/>
      <c r="K719" s="189"/>
      <c r="M719" s="195"/>
      <c r="N719" s="195"/>
      <c r="O719" s="195"/>
      <c r="Q719" s="189"/>
      <c r="R719" s="277"/>
    </row>
    <row r="720">
      <c r="C720" s="199"/>
      <c r="E720" s="195"/>
      <c r="F720" s="195"/>
      <c r="G720" s="195"/>
      <c r="H720" s="195"/>
      <c r="K720" s="189"/>
      <c r="M720" s="195"/>
      <c r="N720" s="195"/>
      <c r="O720" s="195"/>
      <c r="Q720" s="189"/>
      <c r="R720" s="277"/>
    </row>
    <row r="721">
      <c r="C721" s="199"/>
      <c r="E721" s="195"/>
      <c r="F721" s="195"/>
      <c r="G721" s="195"/>
      <c r="H721" s="195"/>
      <c r="K721" s="189"/>
      <c r="M721" s="195"/>
      <c r="N721" s="195"/>
      <c r="O721" s="195"/>
      <c r="Q721" s="189"/>
      <c r="R721" s="277"/>
    </row>
    <row r="722">
      <c r="C722" s="199"/>
      <c r="E722" s="195"/>
      <c r="F722" s="195"/>
      <c r="G722" s="195"/>
      <c r="H722" s="195"/>
      <c r="K722" s="189"/>
      <c r="M722" s="195"/>
      <c r="N722" s="195"/>
      <c r="O722" s="195"/>
      <c r="Q722" s="189"/>
      <c r="R722" s="277"/>
    </row>
    <row r="723">
      <c r="C723" s="199"/>
      <c r="E723" s="195"/>
      <c r="F723" s="195"/>
      <c r="G723" s="195"/>
      <c r="H723" s="195"/>
      <c r="K723" s="189"/>
      <c r="M723" s="195"/>
      <c r="N723" s="195"/>
      <c r="O723" s="195"/>
      <c r="Q723" s="189"/>
      <c r="R723" s="277"/>
    </row>
    <row r="724">
      <c r="C724" s="199"/>
      <c r="E724" s="195"/>
      <c r="F724" s="195"/>
      <c r="G724" s="195"/>
      <c r="H724" s="195"/>
      <c r="K724" s="189"/>
      <c r="M724" s="195"/>
      <c r="N724" s="195"/>
      <c r="O724" s="195"/>
      <c r="Q724" s="189"/>
      <c r="R724" s="277"/>
    </row>
    <row r="725">
      <c r="C725" s="199"/>
      <c r="E725" s="195"/>
      <c r="F725" s="195"/>
      <c r="G725" s="195"/>
      <c r="H725" s="195"/>
      <c r="K725" s="189"/>
      <c r="M725" s="195"/>
      <c r="N725" s="195"/>
      <c r="O725" s="195"/>
      <c r="Q725" s="189"/>
      <c r="R725" s="277"/>
    </row>
    <row r="726">
      <c r="C726" s="199"/>
      <c r="E726" s="195"/>
      <c r="F726" s="195"/>
      <c r="G726" s="195"/>
      <c r="H726" s="195"/>
      <c r="K726" s="189"/>
      <c r="M726" s="195"/>
      <c r="N726" s="195"/>
      <c r="O726" s="195"/>
      <c r="Q726" s="189"/>
      <c r="R726" s="277"/>
    </row>
    <row r="727">
      <c r="C727" s="199"/>
      <c r="E727" s="195"/>
      <c r="F727" s="195"/>
      <c r="G727" s="195"/>
      <c r="H727" s="195"/>
      <c r="K727" s="189"/>
      <c r="M727" s="195"/>
      <c r="N727" s="195"/>
      <c r="O727" s="195"/>
      <c r="Q727" s="189"/>
      <c r="R727" s="277"/>
    </row>
    <row r="728">
      <c r="C728" s="199"/>
      <c r="E728" s="195"/>
      <c r="F728" s="195"/>
      <c r="G728" s="195"/>
      <c r="H728" s="195"/>
      <c r="K728" s="189"/>
      <c r="M728" s="195"/>
      <c r="N728" s="195"/>
      <c r="O728" s="195"/>
      <c r="Q728" s="189"/>
      <c r="R728" s="277"/>
    </row>
    <row r="729">
      <c r="C729" s="199"/>
      <c r="E729" s="195"/>
      <c r="F729" s="195"/>
      <c r="G729" s="195"/>
      <c r="H729" s="195"/>
      <c r="K729" s="189"/>
      <c r="M729" s="195"/>
      <c r="N729" s="195"/>
      <c r="O729" s="195"/>
      <c r="Q729" s="189"/>
      <c r="R729" s="277"/>
    </row>
    <row r="730">
      <c r="C730" s="199"/>
      <c r="E730" s="195"/>
      <c r="F730" s="195"/>
      <c r="G730" s="195"/>
      <c r="H730" s="195"/>
      <c r="K730" s="189"/>
      <c r="M730" s="195"/>
      <c r="N730" s="195"/>
      <c r="O730" s="195"/>
      <c r="Q730" s="189"/>
      <c r="R730" s="277"/>
    </row>
    <row r="731">
      <c r="C731" s="199"/>
      <c r="E731" s="195"/>
      <c r="F731" s="195"/>
      <c r="G731" s="195"/>
      <c r="H731" s="195"/>
      <c r="K731" s="189"/>
      <c r="M731" s="195"/>
      <c r="N731" s="195"/>
      <c r="O731" s="195"/>
      <c r="Q731" s="189"/>
      <c r="R731" s="277"/>
    </row>
    <row r="732">
      <c r="C732" s="199"/>
      <c r="E732" s="195"/>
      <c r="F732" s="195"/>
      <c r="G732" s="195"/>
      <c r="H732" s="195"/>
      <c r="K732" s="189"/>
      <c r="M732" s="195"/>
      <c r="N732" s="195"/>
      <c r="O732" s="195"/>
      <c r="Q732" s="189"/>
      <c r="R732" s="277"/>
    </row>
    <row r="733">
      <c r="C733" s="199"/>
      <c r="E733" s="195"/>
      <c r="F733" s="195"/>
      <c r="G733" s="195"/>
      <c r="H733" s="195"/>
      <c r="K733" s="189"/>
      <c r="M733" s="195"/>
      <c r="N733" s="195"/>
      <c r="O733" s="195"/>
      <c r="Q733" s="189"/>
      <c r="R733" s="277"/>
    </row>
    <row r="734">
      <c r="C734" s="199"/>
      <c r="E734" s="195"/>
      <c r="F734" s="195"/>
      <c r="G734" s="195"/>
      <c r="H734" s="195"/>
      <c r="K734" s="189"/>
      <c r="M734" s="195"/>
      <c r="N734" s="195"/>
      <c r="O734" s="195"/>
      <c r="Q734" s="189"/>
      <c r="R734" s="277"/>
    </row>
    <row r="735">
      <c r="C735" s="199"/>
      <c r="E735" s="195"/>
      <c r="F735" s="195"/>
      <c r="G735" s="195"/>
      <c r="H735" s="195"/>
      <c r="K735" s="189"/>
      <c r="M735" s="195"/>
      <c r="N735" s="195"/>
      <c r="O735" s="195"/>
      <c r="Q735" s="189"/>
      <c r="R735" s="277"/>
    </row>
    <row r="736">
      <c r="C736" s="199"/>
      <c r="E736" s="195"/>
      <c r="F736" s="195"/>
      <c r="G736" s="195"/>
      <c r="H736" s="195"/>
      <c r="K736" s="189"/>
      <c r="M736" s="195"/>
      <c r="N736" s="195"/>
      <c r="O736" s="195"/>
      <c r="Q736" s="189"/>
      <c r="R736" s="277"/>
    </row>
    <row r="737">
      <c r="C737" s="199"/>
      <c r="E737" s="195"/>
      <c r="F737" s="195"/>
      <c r="G737" s="195"/>
      <c r="H737" s="195"/>
      <c r="K737" s="189"/>
      <c r="M737" s="195"/>
      <c r="N737" s="195"/>
      <c r="O737" s="195"/>
      <c r="Q737" s="189"/>
      <c r="R737" s="277"/>
    </row>
    <row r="738">
      <c r="C738" s="199"/>
      <c r="E738" s="195"/>
      <c r="F738" s="195"/>
      <c r="G738" s="195"/>
      <c r="H738" s="195"/>
      <c r="K738" s="189"/>
      <c r="M738" s="195"/>
      <c r="N738" s="195"/>
      <c r="O738" s="195"/>
      <c r="Q738" s="189"/>
      <c r="R738" s="277"/>
    </row>
    <row r="739">
      <c r="C739" s="199"/>
      <c r="E739" s="195"/>
      <c r="F739" s="195"/>
      <c r="G739" s="195"/>
      <c r="H739" s="195"/>
      <c r="K739" s="189"/>
      <c r="M739" s="195"/>
      <c r="N739" s="195"/>
      <c r="O739" s="195"/>
      <c r="Q739" s="189"/>
      <c r="R739" s="277"/>
    </row>
    <row r="740">
      <c r="C740" s="199"/>
      <c r="E740" s="195"/>
      <c r="F740" s="195"/>
      <c r="G740" s="195"/>
      <c r="H740" s="195"/>
      <c r="K740" s="189"/>
      <c r="M740" s="195"/>
      <c r="N740" s="195"/>
      <c r="O740" s="195"/>
      <c r="Q740" s="189"/>
      <c r="R740" s="277"/>
    </row>
    <row r="741">
      <c r="C741" s="199"/>
      <c r="E741" s="195"/>
      <c r="F741" s="195"/>
      <c r="G741" s="195"/>
      <c r="H741" s="195"/>
      <c r="K741" s="189"/>
      <c r="M741" s="195"/>
      <c r="N741" s="195"/>
      <c r="O741" s="195"/>
      <c r="Q741" s="189"/>
      <c r="R741" s="277"/>
    </row>
    <row r="742">
      <c r="C742" s="199"/>
      <c r="E742" s="195"/>
      <c r="F742" s="195"/>
      <c r="G742" s="195"/>
      <c r="H742" s="195"/>
      <c r="K742" s="189"/>
      <c r="M742" s="195"/>
      <c r="N742" s="195"/>
      <c r="O742" s="195"/>
      <c r="Q742" s="189"/>
      <c r="R742" s="277"/>
    </row>
    <row r="743">
      <c r="C743" s="199"/>
      <c r="E743" s="195"/>
      <c r="F743" s="195"/>
      <c r="G743" s="195"/>
      <c r="H743" s="195"/>
      <c r="K743" s="189"/>
      <c r="M743" s="195"/>
      <c r="N743" s="195"/>
      <c r="O743" s="195"/>
      <c r="Q743" s="189"/>
      <c r="R743" s="277"/>
    </row>
    <row r="744">
      <c r="C744" s="199"/>
      <c r="E744" s="195"/>
      <c r="F744" s="195"/>
      <c r="G744" s="195"/>
      <c r="H744" s="195"/>
      <c r="K744" s="189"/>
      <c r="M744" s="195"/>
      <c r="N744" s="195"/>
      <c r="O744" s="195"/>
      <c r="Q744" s="189"/>
      <c r="R744" s="277"/>
    </row>
    <row r="745">
      <c r="C745" s="199"/>
      <c r="E745" s="195"/>
      <c r="F745" s="195"/>
      <c r="G745" s="195"/>
      <c r="H745" s="195"/>
      <c r="K745" s="189"/>
      <c r="M745" s="195"/>
      <c r="N745" s="195"/>
      <c r="O745" s="195"/>
      <c r="Q745" s="189"/>
      <c r="R745" s="277"/>
    </row>
    <row r="746">
      <c r="C746" s="199"/>
      <c r="E746" s="195"/>
      <c r="F746" s="195"/>
      <c r="G746" s="195"/>
      <c r="H746" s="195"/>
      <c r="K746" s="189"/>
      <c r="M746" s="195"/>
      <c r="N746" s="195"/>
      <c r="O746" s="195"/>
      <c r="Q746" s="189"/>
      <c r="R746" s="277"/>
    </row>
    <row r="747">
      <c r="C747" s="199"/>
      <c r="E747" s="195"/>
      <c r="F747" s="195"/>
      <c r="G747" s="195"/>
      <c r="H747" s="195"/>
      <c r="K747" s="189"/>
      <c r="M747" s="195"/>
      <c r="N747" s="195"/>
      <c r="O747" s="195"/>
      <c r="Q747" s="189"/>
      <c r="R747" s="277"/>
    </row>
    <row r="748">
      <c r="C748" s="199"/>
      <c r="E748" s="195"/>
      <c r="F748" s="195"/>
      <c r="G748" s="195"/>
      <c r="H748" s="195"/>
      <c r="K748" s="189"/>
      <c r="M748" s="195"/>
      <c r="N748" s="195"/>
      <c r="O748" s="195"/>
      <c r="Q748" s="189"/>
      <c r="R748" s="277"/>
    </row>
    <row r="749">
      <c r="C749" s="199"/>
      <c r="E749" s="195"/>
      <c r="F749" s="195"/>
      <c r="G749" s="195"/>
      <c r="H749" s="195"/>
      <c r="K749" s="189"/>
      <c r="M749" s="195"/>
      <c r="N749" s="195"/>
      <c r="O749" s="195"/>
      <c r="Q749" s="189"/>
      <c r="R749" s="277"/>
    </row>
    <row r="750">
      <c r="C750" s="199"/>
      <c r="E750" s="195"/>
      <c r="F750" s="195"/>
      <c r="G750" s="195"/>
      <c r="H750" s="195"/>
      <c r="K750" s="189"/>
      <c r="M750" s="195"/>
      <c r="N750" s="195"/>
      <c r="O750" s="195"/>
      <c r="Q750" s="189"/>
      <c r="R750" s="277"/>
    </row>
    <row r="751">
      <c r="C751" s="199"/>
      <c r="E751" s="195"/>
      <c r="F751" s="195"/>
      <c r="G751" s="195"/>
      <c r="H751" s="195"/>
      <c r="K751" s="189"/>
      <c r="M751" s="195"/>
      <c r="N751" s="195"/>
      <c r="O751" s="195"/>
      <c r="Q751" s="189"/>
      <c r="R751" s="277"/>
    </row>
    <row r="752">
      <c r="C752" s="199"/>
      <c r="E752" s="195"/>
      <c r="F752" s="195"/>
      <c r="G752" s="195"/>
      <c r="H752" s="195"/>
      <c r="K752" s="189"/>
      <c r="M752" s="195"/>
      <c r="N752" s="195"/>
      <c r="O752" s="195"/>
      <c r="Q752" s="189"/>
      <c r="R752" s="277"/>
    </row>
    <row r="753">
      <c r="C753" s="199"/>
      <c r="E753" s="195"/>
      <c r="F753" s="195"/>
      <c r="G753" s="195"/>
      <c r="H753" s="195"/>
      <c r="K753" s="189"/>
      <c r="M753" s="195"/>
      <c r="N753" s="195"/>
      <c r="O753" s="195"/>
      <c r="Q753" s="189"/>
      <c r="R753" s="277"/>
    </row>
    <row r="754">
      <c r="C754" s="199"/>
      <c r="E754" s="195"/>
      <c r="F754" s="195"/>
      <c r="G754" s="195"/>
      <c r="H754" s="195"/>
      <c r="K754" s="189"/>
      <c r="M754" s="195"/>
      <c r="N754" s="195"/>
      <c r="O754" s="195"/>
      <c r="Q754" s="189"/>
      <c r="R754" s="277"/>
    </row>
    <row r="755">
      <c r="C755" s="199"/>
      <c r="E755" s="195"/>
      <c r="F755" s="195"/>
      <c r="G755" s="195"/>
      <c r="H755" s="195"/>
      <c r="K755" s="189"/>
      <c r="M755" s="195"/>
      <c r="N755" s="195"/>
      <c r="O755" s="195"/>
      <c r="Q755" s="189"/>
      <c r="R755" s="277"/>
    </row>
    <row r="756">
      <c r="C756" s="199"/>
      <c r="E756" s="195"/>
      <c r="F756" s="195"/>
      <c r="G756" s="195"/>
      <c r="H756" s="195"/>
      <c r="K756" s="189"/>
      <c r="M756" s="195"/>
      <c r="N756" s="195"/>
      <c r="O756" s="195"/>
      <c r="Q756" s="189"/>
      <c r="R756" s="277"/>
    </row>
    <row r="757">
      <c r="C757" s="199"/>
      <c r="E757" s="195"/>
      <c r="F757" s="195"/>
      <c r="G757" s="195"/>
      <c r="H757" s="195"/>
      <c r="K757" s="189"/>
      <c r="M757" s="195"/>
      <c r="N757" s="195"/>
      <c r="O757" s="195"/>
      <c r="Q757" s="189"/>
      <c r="R757" s="277"/>
    </row>
    <row r="758">
      <c r="C758" s="199"/>
      <c r="E758" s="195"/>
      <c r="F758" s="195"/>
      <c r="G758" s="195"/>
      <c r="H758" s="195"/>
      <c r="K758" s="189"/>
      <c r="M758" s="195"/>
      <c r="N758" s="195"/>
      <c r="O758" s="195"/>
      <c r="Q758" s="189"/>
      <c r="R758" s="277"/>
    </row>
    <row r="759">
      <c r="C759" s="199"/>
      <c r="E759" s="195"/>
      <c r="F759" s="195"/>
      <c r="G759" s="195"/>
      <c r="H759" s="195"/>
      <c r="K759" s="189"/>
      <c r="M759" s="195"/>
      <c r="N759" s="195"/>
      <c r="O759" s="195"/>
      <c r="Q759" s="189"/>
      <c r="R759" s="277"/>
    </row>
    <row r="760">
      <c r="C760" s="199"/>
      <c r="E760" s="195"/>
      <c r="F760" s="195"/>
      <c r="G760" s="195"/>
      <c r="H760" s="195"/>
      <c r="K760" s="189"/>
      <c r="M760" s="195"/>
      <c r="N760" s="195"/>
      <c r="O760" s="195"/>
      <c r="Q760" s="189"/>
      <c r="R760" s="277"/>
    </row>
    <row r="761">
      <c r="C761" s="199"/>
      <c r="E761" s="195"/>
      <c r="F761" s="195"/>
      <c r="G761" s="195"/>
      <c r="H761" s="195"/>
      <c r="K761" s="189"/>
      <c r="M761" s="195"/>
      <c r="N761" s="195"/>
      <c r="O761" s="195"/>
      <c r="Q761" s="189"/>
      <c r="R761" s="277"/>
    </row>
    <row r="762">
      <c r="C762" s="199"/>
      <c r="E762" s="195"/>
      <c r="F762" s="195"/>
      <c r="G762" s="195"/>
      <c r="H762" s="195"/>
      <c r="K762" s="189"/>
      <c r="M762" s="195"/>
      <c r="N762" s="195"/>
      <c r="O762" s="195"/>
      <c r="Q762" s="189"/>
      <c r="R762" s="277"/>
    </row>
    <row r="763">
      <c r="C763" s="199"/>
      <c r="E763" s="195"/>
      <c r="F763" s="195"/>
      <c r="G763" s="195"/>
      <c r="H763" s="195"/>
      <c r="K763" s="189"/>
      <c r="M763" s="195"/>
      <c r="N763" s="195"/>
      <c r="O763" s="195"/>
      <c r="Q763" s="189"/>
      <c r="R763" s="277"/>
    </row>
    <row r="764">
      <c r="C764" s="199"/>
      <c r="E764" s="195"/>
      <c r="F764" s="195"/>
      <c r="G764" s="195"/>
      <c r="H764" s="195"/>
      <c r="K764" s="189"/>
      <c r="M764" s="195"/>
      <c r="N764" s="195"/>
      <c r="O764" s="195"/>
      <c r="Q764" s="189"/>
      <c r="R764" s="277"/>
    </row>
    <row r="765">
      <c r="C765" s="199"/>
      <c r="E765" s="195"/>
      <c r="F765" s="195"/>
      <c r="G765" s="195"/>
      <c r="H765" s="195"/>
      <c r="K765" s="189"/>
      <c r="M765" s="195"/>
      <c r="N765" s="195"/>
      <c r="O765" s="195"/>
      <c r="Q765" s="189"/>
      <c r="R765" s="277"/>
    </row>
    <row r="766">
      <c r="C766" s="199"/>
      <c r="E766" s="195"/>
      <c r="F766" s="195"/>
      <c r="G766" s="195"/>
      <c r="H766" s="195"/>
      <c r="K766" s="189"/>
      <c r="M766" s="195"/>
      <c r="N766" s="195"/>
      <c r="O766" s="195"/>
      <c r="Q766" s="189"/>
      <c r="R766" s="277"/>
    </row>
    <row r="767">
      <c r="C767" s="199"/>
      <c r="E767" s="195"/>
      <c r="F767" s="195"/>
      <c r="G767" s="195"/>
      <c r="H767" s="195"/>
      <c r="K767" s="189"/>
      <c r="M767" s="195"/>
      <c r="N767" s="195"/>
      <c r="O767" s="195"/>
      <c r="Q767" s="189"/>
      <c r="R767" s="277"/>
    </row>
    <row r="768">
      <c r="C768" s="199"/>
      <c r="E768" s="195"/>
      <c r="F768" s="195"/>
      <c r="G768" s="195"/>
      <c r="H768" s="195"/>
      <c r="K768" s="189"/>
      <c r="M768" s="195"/>
      <c r="N768" s="195"/>
      <c r="O768" s="195"/>
      <c r="Q768" s="189"/>
      <c r="R768" s="277"/>
    </row>
    <row r="769">
      <c r="C769" s="199"/>
      <c r="E769" s="195"/>
      <c r="F769" s="195"/>
      <c r="G769" s="195"/>
      <c r="H769" s="195"/>
      <c r="K769" s="189"/>
      <c r="M769" s="195"/>
      <c r="N769" s="195"/>
      <c r="O769" s="195"/>
      <c r="Q769" s="189"/>
      <c r="R769" s="277"/>
    </row>
    <row r="770">
      <c r="C770" s="199"/>
      <c r="E770" s="195"/>
      <c r="F770" s="195"/>
      <c r="G770" s="195"/>
      <c r="H770" s="195"/>
      <c r="K770" s="189"/>
      <c r="M770" s="195"/>
      <c r="N770" s="195"/>
      <c r="O770" s="195"/>
      <c r="Q770" s="189"/>
      <c r="R770" s="277"/>
    </row>
    <row r="771">
      <c r="C771" s="199"/>
      <c r="E771" s="195"/>
      <c r="F771" s="195"/>
      <c r="G771" s="195"/>
      <c r="H771" s="195"/>
      <c r="K771" s="189"/>
      <c r="M771" s="195"/>
      <c r="N771" s="195"/>
      <c r="O771" s="195"/>
      <c r="Q771" s="189"/>
      <c r="R771" s="277"/>
    </row>
    <row r="772">
      <c r="C772" s="199"/>
      <c r="E772" s="195"/>
      <c r="F772" s="195"/>
      <c r="G772" s="195"/>
      <c r="H772" s="195"/>
      <c r="K772" s="189"/>
      <c r="M772" s="195"/>
      <c r="N772" s="195"/>
      <c r="O772" s="195"/>
      <c r="Q772" s="189"/>
      <c r="R772" s="277"/>
    </row>
    <row r="773">
      <c r="C773" s="199"/>
      <c r="E773" s="195"/>
      <c r="F773" s="195"/>
      <c r="G773" s="195"/>
      <c r="H773" s="195"/>
      <c r="K773" s="189"/>
      <c r="M773" s="195"/>
      <c r="N773" s="195"/>
      <c r="O773" s="195"/>
      <c r="Q773" s="189"/>
      <c r="R773" s="277"/>
    </row>
    <row r="774">
      <c r="C774" s="199"/>
      <c r="E774" s="195"/>
      <c r="F774" s="195"/>
      <c r="G774" s="195"/>
      <c r="H774" s="195"/>
      <c r="K774" s="189"/>
      <c r="M774" s="195"/>
      <c r="N774" s="195"/>
      <c r="O774" s="195"/>
      <c r="Q774" s="189"/>
      <c r="R774" s="277"/>
    </row>
    <row r="775">
      <c r="C775" s="199"/>
      <c r="E775" s="195"/>
      <c r="F775" s="195"/>
      <c r="G775" s="195"/>
      <c r="H775" s="195"/>
      <c r="K775" s="189"/>
      <c r="M775" s="195"/>
      <c r="N775" s="195"/>
      <c r="O775" s="195"/>
      <c r="Q775" s="189"/>
      <c r="R775" s="277"/>
    </row>
    <row r="776">
      <c r="C776" s="199"/>
      <c r="E776" s="195"/>
      <c r="F776" s="195"/>
      <c r="G776" s="195"/>
      <c r="H776" s="195"/>
      <c r="K776" s="189"/>
      <c r="M776" s="195"/>
      <c r="N776" s="195"/>
      <c r="O776" s="195"/>
      <c r="Q776" s="189"/>
      <c r="R776" s="277"/>
    </row>
    <row r="777">
      <c r="C777" s="199"/>
      <c r="E777" s="195"/>
      <c r="F777" s="195"/>
      <c r="G777" s="195"/>
      <c r="H777" s="195"/>
      <c r="K777" s="189"/>
      <c r="M777" s="195"/>
      <c r="N777" s="195"/>
      <c r="O777" s="195"/>
      <c r="Q777" s="189"/>
      <c r="R777" s="277"/>
    </row>
    <row r="778">
      <c r="C778" s="199"/>
      <c r="E778" s="195"/>
      <c r="F778" s="195"/>
      <c r="G778" s="195"/>
      <c r="H778" s="195"/>
      <c r="K778" s="189"/>
      <c r="M778" s="195"/>
      <c r="N778" s="195"/>
      <c r="O778" s="195"/>
      <c r="Q778" s="189"/>
      <c r="R778" s="277"/>
    </row>
    <row r="779">
      <c r="C779" s="199"/>
      <c r="E779" s="195"/>
      <c r="F779" s="195"/>
      <c r="G779" s="195"/>
      <c r="H779" s="195"/>
      <c r="K779" s="189"/>
      <c r="M779" s="195"/>
      <c r="N779" s="195"/>
      <c r="O779" s="195"/>
      <c r="Q779" s="189"/>
      <c r="R779" s="277"/>
    </row>
    <row r="780">
      <c r="C780" s="199"/>
      <c r="E780" s="195"/>
      <c r="F780" s="195"/>
      <c r="G780" s="195"/>
      <c r="H780" s="195"/>
      <c r="K780" s="189"/>
      <c r="M780" s="195"/>
      <c r="N780" s="195"/>
      <c r="O780" s="195"/>
      <c r="Q780" s="189"/>
      <c r="R780" s="277"/>
    </row>
    <row r="781">
      <c r="C781" s="199"/>
      <c r="E781" s="195"/>
      <c r="F781" s="195"/>
      <c r="G781" s="195"/>
      <c r="H781" s="195"/>
      <c r="K781" s="189"/>
      <c r="M781" s="195"/>
      <c r="N781" s="195"/>
      <c r="O781" s="195"/>
      <c r="Q781" s="189"/>
      <c r="R781" s="277"/>
    </row>
    <row r="782">
      <c r="C782" s="199"/>
      <c r="E782" s="195"/>
      <c r="F782" s="195"/>
      <c r="G782" s="195"/>
      <c r="H782" s="195"/>
      <c r="K782" s="189"/>
      <c r="M782" s="195"/>
      <c r="N782" s="195"/>
      <c r="O782" s="195"/>
      <c r="Q782" s="189"/>
      <c r="R782" s="277"/>
    </row>
    <row r="783">
      <c r="C783" s="199"/>
      <c r="E783" s="195"/>
      <c r="F783" s="195"/>
      <c r="G783" s="195"/>
      <c r="H783" s="195"/>
      <c r="K783" s="189"/>
      <c r="M783" s="195"/>
      <c r="N783" s="195"/>
      <c r="O783" s="195"/>
      <c r="Q783" s="189"/>
      <c r="R783" s="277"/>
    </row>
    <row r="784">
      <c r="C784" s="199"/>
      <c r="E784" s="195"/>
      <c r="F784" s="195"/>
      <c r="G784" s="195"/>
      <c r="H784" s="195"/>
      <c r="K784" s="189"/>
      <c r="M784" s="195"/>
      <c r="N784" s="195"/>
      <c r="O784" s="195"/>
      <c r="Q784" s="189"/>
      <c r="R784" s="277"/>
    </row>
    <row r="785">
      <c r="C785" s="199"/>
      <c r="E785" s="195"/>
      <c r="F785" s="195"/>
      <c r="G785" s="195"/>
      <c r="H785" s="195"/>
      <c r="K785" s="189"/>
      <c r="M785" s="195"/>
      <c r="N785" s="195"/>
      <c r="O785" s="195"/>
      <c r="Q785" s="189"/>
      <c r="R785" s="277"/>
    </row>
    <row r="786">
      <c r="C786" s="199"/>
      <c r="E786" s="195"/>
      <c r="F786" s="195"/>
      <c r="G786" s="195"/>
      <c r="H786" s="195"/>
      <c r="K786" s="189"/>
      <c r="M786" s="195"/>
      <c r="N786" s="195"/>
      <c r="O786" s="195"/>
      <c r="Q786" s="189"/>
      <c r="R786" s="277"/>
    </row>
    <row r="787">
      <c r="C787" s="199"/>
      <c r="E787" s="195"/>
      <c r="F787" s="195"/>
      <c r="G787" s="195"/>
      <c r="H787" s="195"/>
      <c r="K787" s="189"/>
      <c r="M787" s="195"/>
      <c r="N787" s="195"/>
      <c r="O787" s="195"/>
      <c r="Q787" s="189"/>
      <c r="R787" s="277"/>
    </row>
    <row r="788">
      <c r="C788" s="199"/>
      <c r="E788" s="195"/>
      <c r="F788" s="195"/>
      <c r="G788" s="195"/>
      <c r="H788" s="195"/>
      <c r="K788" s="189"/>
      <c r="M788" s="195"/>
      <c r="N788" s="195"/>
      <c r="O788" s="195"/>
      <c r="Q788" s="189"/>
      <c r="R788" s="277"/>
    </row>
    <row r="789">
      <c r="C789" s="199"/>
      <c r="E789" s="195"/>
      <c r="F789" s="195"/>
      <c r="G789" s="195"/>
      <c r="H789" s="195"/>
      <c r="K789" s="189"/>
      <c r="M789" s="195"/>
      <c r="N789" s="195"/>
      <c r="O789" s="195"/>
      <c r="Q789" s="189"/>
      <c r="R789" s="277"/>
    </row>
    <row r="790">
      <c r="C790" s="199"/>
      <c r="E790" s="195"/>
      <c r="F790" s="195"/>
      <c r="G790" s="195"/>
      <c r="H790" s="195"/>
      <c r="K790" s="189"/>
      <c r="M790" s="195"/>
      <c r="N790" s="195"/>
      <c r="O790" s="195"/>
      <c r="Q790" s="189"/>
      <c r="R790" s="277"/>
    </row>
    <row r="791">
      <c r="C791" s="199"/>
      <c r="E791" s="195"/>
      <c r="F791" s="195"/>
      <c r="G791" s="195"/>
      <c r="H791" s="195"/>
      <c r="K791" s="189"/>
      <c r="M791" s="195"/>
      <c r="N791" s="195"/>
      <c r="O791" s="195"/>
      <c r="Q791" s="189"/>
      <c r="R791" s="277"/>
    </row>
    <row r="792">
      <c r="C792" s="199"/>
      <c r="E792" s="195"/>
      <c r="F792" s="195"/>
      <c r="G792" s="195"/>
      <c r="H792" s="195"/>
      <c r="K792" s="189"/>
      <c r="M792" s="195"/>
      <c r="N792" s="195"/>
      <c r="O792" s="195"/>
      <c r="Q792" s="189"/>
      <c r="R792" s="277"/>
    </row>
    <row r="793">
      <c r="C793" s="199"/>
      <c r="E793" s="195"/>
      <c r="F793" s="195"/>
      <c r="G793" s="195"/>
      <c r="H793" s="195"/>
      <c r="K793" s="189"/>
      <c r="M793" s="195"/>
      <c r="N793" s="195"/>
      <c r="O793" s="195"/>
      <c r="Q793" s="189"/>
      <c r="R793" s="277"/>
    </row>
    <row r="794">
      <c r="C794" s="199"/>
      <c r="E794" s="195"/>
      <c r="F794" s="195"/>
      <c r="G794" s="195"/>
      <c r="H794" s="195"/>
      <c r="K794" s="189"/>
      <c r="M794" s="195"/>
      <c r="N794" s="195"/>
      <c r="O794" s="195"/>
      <c r="Q794" s="189"/>
      <c r="R794" s="277"/>
    </row>
    <row r="795">
      <c r="C795" s="199"/>
      <c r="E795" s="195"/>
      <c r="F795" s="195"/>
      <c r="G795" s="195"/>
      <c r="H795" s="195"/>
      <c r="K795" s="189"/>
      <c r="M795" s="195"/>
      <c r="N795" s="195"/>
      <c r="O795" s="195"/>
      <c r="Q795" s="189"/>
      <c r="R795" s="277"/>
    </row>
    <row r="796">
      <c r="C796" s="199"/>
      <c r="E796" s="195"/>
      <c r="F796" s="195"/>
      <c r="G796" s="195"/>
      <c r="H796" s="195"/>
      <c r="K796" s="189"/>
      <c r="M796" s="195"/>
      <c r="N796" s="195"/>
      <c r="O796" s="195"/>
      <c r="Q796" s="189"/>
      <c r="R796" s="277"/>
    </row>
    <row r="797">
      <c r="C797" s="199"/>
      <c r="E797" s="195"/>
      <c r="F797" s="195"/>
      <c r="G797" s="195"/>
      <c r="H797" s="195"/>
      <c r="K797" s="189"/>
      <c r="M797" s="195"/>
      <c r="N797" s="195"/>
      <c r="O797" s="195"/>
      <c r="Q797" s="189"/>
      <c r="R797" s="277"/>
    </row>
    <row r="798">
      <c r="C798" s="199"/>
      <c r="E798" s="195"/>
      <c r="F798" s="195"/>
      <c r="G798" s="195"/>
      <c r="H798" s="195"/>
      <c r="K798" s="189"/>
      <c r="M798" s="195"/>
      <c r="N798" s="195"/>
      <c r="O798" s="195"/>
      <c r="Q798" s="189"/>
      <c r="R798" s="277"/>
    </row>
    <row r="799">
      <c r="C799" s="199"/>
      <c r="E799" s="195"/>
      <c r="F799" s="195"/>
      <c r="G799" s="195"/>
      <c r="H799" s="195"/>
      <c r="K799" s="189"/>
      <c r="M799" s="195"/>
      <c r="N799" s="195"/>
      <c r="O799" s="195"/>
      <c r="Q799" s="189"/>
      <c r="R799" s="277"/>
    </row>
    <row r="800">
      <c r="C800" s="199"/>
      <c r="E800" s="195"/>
      <c r="F800" s="195"/>
      <c r="G800" s="195"/>
      <c r="H800" s="195"/>
      <c r="K800" s="189"/>
      <c r="M800" s="195"/>
      <c r="N800" s="195"/>
      <c r="O800" s="195"/>
      <c r="Q800" s="189"/>
      <c r="R800" s="277"/>
    </row>
    <row r="801">
      <c r="C801" s="199"/>
      <c r="E801" s="195"/>
      <c r="F801" s="195"/>
      <c r="G801" s="195"/>
      <c r="H801" s="195"/>
      <c r="K801" s="189"/>
      <c r="M801" s="195"/>
      <c r="N801" s="195"/>
      <c r="O801" s="195"/>
      <c r="Q801" s="189"/>
      <c r="R801" s="277"/>
    </row>
    <row r="802">
      <c r="C802" s="199"/>
      <c r="E802" s="195"/>
      <c r="F802" s="195"/>
      <c r="G802" s="195"/>
      <c r="H802" s="195"/>
      <c r="K802" s="189"/>
      <c r="M802" s="195"/>
      <c r="N802" s="195"/>
      <c r="O802" s="195"/>
      <c r="Q802" s="189"/>
      <c r="R802" s="277"/>
    </row>
    <row r="803">
      <c r="C803" s="199"/>
      <c r="E803" s="195"/>
      <c r="F803" s="195"/>
      <c r="G803" s="195"/>
      <c r="H803" s="195"/>
      <c r="K803" s="189"/>
      <c r="M803" s="195"/>
      <c r="N803" s="195"/>
      <c r="O803" s="195"/>
      <c r="Q803" s="189"/>
      <c r="R803" s="277"/>
    </row>
    <row r="804">
      <c r="C804" s="199"/>
      <c r="E804" s="195"/>
      <c r="F804" s="195"/>
      <c r="G804" s="195"/>
      <c r="H804" s="195"/>
      <c r="K804" s="189"/>
      <c r="M804" s="195"/>
      <c r="N804" s="195"/>
      <c r="O804" s="195"/>
      <c r="Q804" s="189"/>
      <c r="R804" s="277"/>
    </row>
    <row r="805">
      <c r="C805" s="199"/>
      <c r="E805" s="195"/>
      <c r="F805" s="195"/>
      <c r="G805" s="195"/>
      <c r="H805" s="195"/>
      <c r="K805" s="189"/>
      <c r="M805" s="195"/>
      <c r="N805" s="195"/>
      <c r="O805" s="195"/>
      <c r="Q805" s="189"/>
      <c r="R805" s="277"/>
    </row>
    <row r="806">
      <c r="C806" s="199"/>
      <c r="E806" s="195"/>
      <c r="F806" s="195"/>
      <c r="G806" s="195"/>
      <c r="H806" s="195"/>
      <c r="K806" s="189"/>
      <c r="M806" s="195"/>
      <c r="N806" s="195"/>
      <c r="O806" s="195"/>
      <c r="Q806" s="189"/>
      <c r="R806" s="277"/>
    </row>
    <row r="807">
      <c r="C807" s="199"/>
      <c r="E807" s="195"/>
      <c r="F807" s="195"/>
      <c r="G807" s="195"/>
      <c r="H807" s="195"/>
      <c r="K807" s="189"/>
      <c r="M807" s="195"/>
      <c r="N807" s="195"/>
      <c r="O807" s="195"/>
      <c r="Q807" s="189"/>
      <c r="R807" s="277"/>
    </row>
    <row r="808">
      <c r="C808" s="199"/>
      <c r="E808" s="195"/>
      <c r="F808" s="195"/>
      <c r="G808" s="195"/>
      <c r="H808" s="195"/>
      <c r="K808" s="189"/>
      <c r="M808" s="195"/>
      <c r="N808" s="195"/>
      <c r="O808" s="195"/>
      <c r="Q808" s="189"/>
      <c r="R808" s="277"/>
    </row>
    <row r="809">
      <c r="C809" s="199"/>
      <c r="E809" s="195"/>
      <c r="F809" s="195"/>
      <c r="G809" s="195"/>
      <c r="H809" s="195"/>
      <c r="K809" s="189"/>
      <c r="M809" s="195"/>
      <c r="N809" s="195"/>
      <c r="O809" s="195"/>
      <c r="Q809" s="189"/>
      <c r="R809" s="277"/>
    </row>
    <row r="810">
      <c r="C810" s="199"/>
      <c r="E810" s="195"/>
      <c r="F810" s="195"/>
      <c r="G810" s="195"/>
      <c r="H810" s="195"/>
      <c r="K810" s="189"/>
      <c r="M810" s="195"/>
      <c r="N810" s="195"/>
      <c r="O810" s="195"/>
      <c r="Q810" s="189"/>
      <c r="R810" s="277"/>
    </row>
    <row r="811">
      <c r="C811" s="199"/>
      <c r="E811" s="195"/>
      <c r="F811" s="195"/>
      <c r="G811" s="195"/>
      <c r="H811" s="195"/>
      <c r="K811" s="189"/>
      <c r="M811" s="195"/>
      <c r="N811" s="195"/>
      <c r="O811" s="195"/>
      <c r="Q811" s="189"/>
      <c r="R811" s="277"/>
    </row>
    <row r="812">
      <c r="C812" s="199"/>
      <c r="E812" s="195"/>
      <c r="F812" s="195"/>
      <c r="G812" s="195"/>
      <c r="H812" s="195"/>
      <c r="K812" s="189"/>
      <c r="M812" s="195"/>
      <c r="N812" s="195"/>
      <c r="O812" s="195"/>
      <c r="Q812" s="189"/>
      <c r="R812" s="277"/>
    </row>
    <row r="813">
      <c r="C813" s="199"/>
      <c r="E813" s="195"/>
      <c r="F813" s="195"/>
      <c r="G813" s="195"/>
      <c r="H813" s="195"/>
      <c r="K813" s="189"/>
      <c r="M813" s="195"/>
      <c r="N813" s="195"/>
      <c r="O813" s="195"/>
      <c r="Q813" s="189"/>
      <c r="R813" s="277"/>
    </row>
    <row r="814">
      <c r="C814" s="199"/>
      <c r="E814" s="195"/>
      <c r="F814" s="195"/>
      <c r="G814" s="195"/>
      <c r="H814" s="195"/>
      <c r="K814" s="189"/>
      <c r="M814" s="195"/>
      <c r="N814" s="195"/>
      <c r="O814" s="195"/>
      <c r="Q814" s="189"/>
      <c r="R814" s="277"/>
    </row>
    <row r="815">
      <c r="C815" s="199"/>
      <c r="E815" s="195"/>
      <c r="F815" s="195"/>
      <c r="G815" s="195"/>
      <c r="H815" s="195"/>
      <c r="K815" s="189"/>
      <c r="M815" s="195"/>
      <c r="N815" s="195"/>
      <c r="O815" s="195"/>
      <c r="Q815" s="189"/>
      <c r="R815" s="277"/>
    </row>
    <row r="816">
      <c r="C816" s="199"/>
      <c r="E816" s="195"/>
      <c r="F816" s="195"/>
      <c r="G816" s="195"/>
      <c r="H816" s="195"/>
      <c r="K816" s="189"/>
      <c r="M816" s="195"/>
      <c r="N816" s="195"/>
      <c r="O816" s="195"/>
      <c r="Q816" s="189"/>
      <c r="R816" s="277"/>
    </row>
    <row r="817">
      <c r="C817" s="199"/>
      <c r="E817" s="195"/>
      <c r="F817" s="195"/>
      <c r="G817" s="195"/>
      <c r="H817" s="195"/>
      <c r="K817" s="189"/>
      <c r="M817" s="195"/>
      <c r="N817" s="195"/>
      <c r="O817" s="195"/>
      <c r="Q817" s="189"/>
      <c r="R817" s="277"/>
    </row>
    <row r="818">
      <c r="C818" s="199"/>
      <c r="E818" s="195"/>
      <c r="F818" s="195"/>
      <c r="G818" s="195"/>
      <c r="H818" s="195"/>
      <c r="K818" s="189"/>
      <c r="M818" s="195"/>
      <c r="N818" s="195"/>
      <c r="O818" s="195"/>
      <c r="Q818" s="189"/>
      <c r="R818" s="277"/>
    </row>
    <row r="819">
      <c r="C819" s="199"/>
      <c r="E819" s="195"/>
      <c r="F819" s="195"/>
      <c r="G819" s="195"/>
      <c r="H819" s="195"/>
      <c r="K819" s="189"/>
      <c r="M819" s="195"/>
      <c r="N819" s="195"/>
      <c r="O819" s="195"/>
      <c r="Q819" s="189"/>
      <c r="R819" s="277"/>
    </row>
    <row r="820">
      <c r="C820" s="199"/>
      <c r="E820" s="195"/>
      <c r="F820" s="195"/>
      <c r="G820" s="195"/>
      <c r="H820" s="195"/>
      <c r="K820" s="189"/>
      <c r="M820" s="195"/>
      <c r="N820" s="195"/>
      <c r="O820" s="195"/>
      <c r="Q820" s="189"/>
      <c r="R820" s="277"/>
    </row>
    <row r="821">
      <c r="C821" s="199"/>
      <c r="E821" s="195"/>
      <c r="F821" s="195"/>
      <c r="G821" s="195"/>
      <c r="H821" s="195"/>
      <c r="K821" s="189"/>
      <c r="M821" s="195"/>
      <c r="N821" s="195"/>
      <c r="O821" s="195"/>
      <c r="Q821" s="189"/>
      <c r="R821" s="277"/>
    </row>
    <row r="822">
      <c r="C822" s="199"/>
      <c r="E822" s="195"/>
      <c r="F822" s="195"/>
      <c r="G822" s="195"/>
      <c r="H822" s="195"/>
      <c r="K822" s="189"/>
      <c r="M822" s="195"/>
      <c r="N822" s="195"/>
      <c r="O822" s="195"/>
      <c r="Q822" s="189"/>
      <c r="R822" s="277"/>
    </row>
    <row r="823">
      <c r="C823" s="199"/>
      <c r="E823" s="195"/>
      <c r="F823" s="195"/>
      <c r="G823" s="195"/>
      <c r="H823" s="195"/>
      <c r="K823" s="189"/>
      <c r="M823" s="195"/>
      <c r="N823" s="195"/>
      <c r="O823" s="195"/>
      <c r="Q823" s="189"/>
      <c r="R823" s="277"/>
    </row>
    <row r="824">
      <c r="C824" s="199"/>
      <c r="E824" s="195"/>
      <c r="F824" s="195"/>
      <c r="G824" s="195"/>
      <c r="H824" s="195"/>
      <c r="K824" s="189"/>
      <c r="M824" s="195"/>
      <c r="N824" s="195"/>
      <c r="O824" s="195"/>
      <c r="Q824" s="189"/>
      <c r="R824" s="277"/>
    </row>
    <row r="825">
      <c r="C825" s="199"/>
      <c r="E825" s="195"/>
      <c r="F825" s="195"/>
      <c r="G825" s="195"/>
      <c r="H825" s="195"/>
      <c r="K825" s="189"/>
      <c r="M825" s="195"/>
      <c r="N825" s="195"/>
      <c r="O825" s="195"/>
      <c r="Q825" s="189"/>
      <c r="R825" s="277"/>
    </row>
    <row r="826">
      <c r="C826" s="199"/>
      <c r="E826" s="195"/>
      <c r="F826" s="195"/>
      <c r="G826" s="195"/>
      <c r="H826" s="195"/>
      <c r="K826" s="189"/>
      <c r="M826" s="195"/>
      <c r="N826" s="195"/>
      <c r="O826" s="195"/>
      <c r="Q826" s="189"/>
      <c r="R826" s="277"/>
    </row>
    <row r="827">
      <c r="C827" s="199"/>
      <c r="E827" s="195"/>
      <c r="F827" s="195"/>
      <c r="G827" s="195"/>
      <c r="H827" s="195"/>
      <c r="K827" s="189"/>
      <c r="M827" s="195"/>
      <c r="N827" s="195"/>
      <c r="O827" s="195"/>
      <c r="Q827" s="189"/>
      <c r="R827" s="277"/>
    </row>
    <row r="828">
      <c r="C828" s="199"/>
      <c r="E828" s="195"/>
      <c r="F828" s="195"/>
      <c r="G828" s="195"/>
      <c r="H828" s="195"/>
      <c r="K828" s="189"/>
      <c r="M828" s="195"/>
      <c r="N828" s="195"/>
      <c r="O828" s="195"/>
      <c r="Q828" s="189"/>
      <c r="R828" s="277"/>
    </row>
    <row r="829">
      <c r="C829" s="199"/>
      <c r="E829" s="195"/>
      <c r="F829" s="195"/>
      <c r="G829" s="195"/>
      <c r="H829" s="195"/>
      <c r="K829" s="189"/>
      <c r="M829" s="195"/>
      <c r="N829" s="195"/>
      <c r="O829" s="195"/>
      <c r="Q829" s="189"/>
      <c r="R829" s="277"/>
    </row>
    <row r="830">
      <c r="C830" s="199"/>
      <c r="E830" s="195"/>
      <c r="F830" s="195"/>
      <c r="G830" s="195"/>
      <c r="H830" s="195"/>
      <c r="K830" s="189"/>
      <c r="M830" s="195"/>
      <c r="N830" s="195"/>
      <c r="O830" s="195"/>
      <c r="Q830" s="189"/>
      <c r="R830" s="277"/>
    </row>
    <row r="831">
      <c r="C831" s="199"/>
      <c r="E831" s="195"/>
      <c r="F831" s="195"/>
      <c r="G831" s="195"/>
      <c r="H831" s="195"/>
      <c r="K831" s="189"/>
      <c r="M831" s="195"/>
      <c r="N831" s="195"/>
      <c r="O831" s="195"/>
      <c r="Q831" s="189"/>
      <c r="R831" s="277"/>
    </row>
    <row r="832">
      <c r="C832" s="199"/>
      <c r="E832" s="195"/>
      <c r="F832" s="195"/>
      <c r="G832" s="195"/>
      <c r="H832" s="195"/>
      <c r="K832" s="189"/>
      <c r="M832" s="195"/>
      <c r="N832" s="195"/>
      <c r="O832" s="195"/>
      <c r="Q832" s="189"/>
      <c r="R832" s="277"/>
    </row>
    <row r="833">
      <c r="C833" s="199"/>
      <c r="E833" s="195"/>
      <c r="F833" s="195"/>
      <c r="G833" s="195"/>
      <c r="H833" s="195"/>
      <c r="K833" s="189"/>
      <c r="M833" s="195"/>
      <c r="N833" s="195"/>
      <c r="O833" s="195"/>
      <c r="Q833" s="189"/>
      <c r="R833" s="277"/>
    </row>
    <row r="834">
      <c r="C834" s="199"/>
      <c r="E834" s="195"/>
      <c r="F834" s="195"/>
      <c r="G834" s="195"/>
      <c r="H834" s="195"/>
      <c r="K834" s="189"/>
      <c r="M834" s="195"/>
      <c r="N834" s="195"/>
      <c r="O834" s="195"/>
      <c r="Q834" s="189"/>
      <c r="R834" s="277"/>
    </row>
    <row r="835">
      <c r="C835" s="199"/>
      <c r="E835" s="195"/>
      <c r="F835" s="195"/>
      <c r="G835" s="195"/>
      <c r="H835" s="195"/>
      <c r="K835" s="189"/>
      <c r="M835" s="195"/>
      <c r="N835" s="195"/>
      <c r="O835" s="195"/>
      <c r="Q835" s="189"/>
      <c r="R835" s="277"/>
    </row>
    <row r="836">
      <c r="C836" s="199"/>
      <c r="E836" s="195"/>
      <c r="F836" s="195"/>
      <c r="G836" s="195"/>
      <c r="H836" s="195"/>
      <c r="K836" s="189"/>
      <c r="M836" s="195"/>
      <c r="N836" s="195"/>
      <c r="O836" s="195"/>
      <c r="Q836" s="189"/>
      <c r="R836" s="277"/>
    </row>
    <row r="837">
      <c r="C837" s="199"/>
      <c r="E837" s="195"/>
      <c r="F837" s="195"/>
      <c r="G837" s="195"/>
      <c r="H837" s="195"/>
      <c r="K837" s="189"/>
      <c r="M837" s="195"/>
      <c r="N837" s="195"/>
      <c r="O837" s="195"/>
      <c r="Q837" s="189"/>
      <c r="R837" s="277"/>
    </row>
    <row r="838">
      <c r="C838" s="199"/>
      <c r="E838" s="195"/>
      <c r="F838" s="195"/>
      <c r="G838" s="195"/>
      <c r="H838" s="195"/>
      <c r="K838" s="189"/>
      <c r="M838" s="195"/>
      <c r="N838" s="195"/>
      <c r="O838" s="195"/>
      <c r="Q838" s="189"/>
      <c r="R838" s="277"/>
    </row>
    <row r="839">
      <c r="C839" s="199"/>
      <c r="E839" s="195"/>
      <c r="F839" s="195"/>
      <c r="G839" s="195"/>
      <c r="H839" s="195"/>
      <c r="K839" s="189"/>
      <c r="M839" s="195"/>
      <c r="N839" s="195"/>
      <c r="O839" s="195"/>
      <c r="Q839" s="189"/>
      <c r="R839" s="277"/>
    </row>
    <row r="840">
      <c r="C840" s="199"/>
      <c r="E840" s="195"/>
      <c r="F840" s="195"/>
      <c r="G840" s="195"/>
      <c r="H840" s="195"/>
      <c r="K840" s="189"/>
      <c r="M840" s="195"/>
      <c r="N840" s="195"/>
      <c r="O840" s="195"/>
      <c r="Q840" s="189"/>
      <c r="R840" s="277"/>
    </row>
    <row r="841">
      <c r="C841" s="199"/>
      <c r="E841" s="195"/>
      <c r="F841" s="195"/>
      <c r="G841" s="195"/>
      <c r="H841" s="195"/>
      <c r="K841" s="189"/>
      <c r="M841" s="195"/>
      <c r="N841" s="195"/>
      <c r="O841" s="195"/>
      <c r="Q841" s="189"/>
      <c r="R841" s="277"/>
    </row>
    <row r="842">
      <c r="C842" s="199"/>
      <c r="E842" s="195"/>
      <c r="F842" s="195"/>
      <c r="G842" s="195"/>
      <c r="H842" s="195"/>
      <c r="K842" s="189"/>
      <c r="M842" s="195"/>
      <c r="N842" s="195"/>
      <c r="O842" s="195"/>
      <c r="Q842" s="189"/>
      <c r="R842" s="277"/>
    </row>
    <row r="843">
      <c r="C843" s="199"/>
      <c r="E843" s="195"/>
      <c r="F843" s="195"/>
      <c r="G843" s="195"/>
      <c r="H843" s="195"/>
      <c r="K843" s="189"/>
      <c r="M843" s="195"/>
      <c r="N843" s="195"/>
      <c r="O843" s="195"/>
      <c r="Q843" s="189"/>
      <c r="R843" s="277"/>
    </row>
    <row r="844">
      <c r="C844" s="199"/>
      <c r="E844" s="195"/>
      <c r="F844" s="195"/>
      <c r="G844" s="195"/>
      <c r="H844" s="195"/>
      <c r="K844" s="189"/>
      <c r="M844" s="195"/>
      <c r="N844" s="195"/>
      <c r="O844" s="195"/>
      <c r="Q844" s="189"/>
      <c r="R844" s="277"/>
    </row>
    <row r="845">
      <c r="C845" s="199"/>
      <c r="E845" s="195"/>
      <c r="F845" s="195"/>
      <c r="G845" s="195"/>
      <c r="H845" s="195"/>
      <c r="K845" s="189"/>
      <c r="M845" s="195"/>
      <c r="N845" s="195"/>
      <c r="O845" s="195"/>
      <c r="Q845" s="189"/>
      <c r="R845" s="277"/>
    </row>
    <row r="846">
      <c r="C846" s="199"/>
      <c r="E846" s="195"/>
      <c r="F846" s="195"/>
      <c r="G846" s="195"/>
      <c r="H846" s="195"/>
      <c r="K846" s="189"/>
      <c r="M846" s="195"/>
      <c r="N846" s="195"/>
      <c r="O846" s="195"/>
      <c r="Q846" s="189"/>
      <c r="R846" s="277"/>
    </row>
    <row r="847">
      <c r="C847" s="199"/>
      <c r="E847" s="195"/>
      <c r="F847" s="195"/>
      <c r="G847" s="195"/>
      <c r="H847" s="195"/>
      <c r="K847" s="189"/>
      <c r="M847" s="195"/>
      <c r="N847" s="195"/>
      <c r="O847" s="195"/>
      <c r="Q847" s="189"/>
      <c r="R847" s="277"/>
    </row>
    <row r="848">
      <c r="C848" s="199"/>
      <c r="E848" s="195"/>
      <c r="F848" s="195"/>
      <c r="G848" s="195"/>
      <c r="H848" s="195"/>
      <c r="K848" s="189"/>
      <c r="M848" s="195"/>
      <c r="N848" s="195"/>
      <c r="O848" s="195"/>
      <c r="Q848" s="189"/>
      <c r="R848" s="277"/>
    </row>
    <row r="849">
      <c r="C849" s="199"/>
      <c r="E849" s="195"/>
      <c r="F849" s="195"/>
      <c r="G849" s="195"/>
      <c r="H849" s="195"/>
      <c r="K849" s="189"/>
      <c r="M849" s="195"/>
      <c r="N849" s="195"/>
      <c r="O849" s="195"/>
      <c r="Q849" s="189"/>
      <c r="R849" s="277"/>
    </row>
    <row r="850">
      <c r="C850" s="199"/>
      <c r="E850" s="195"/>
      <c r="F850" s="195"/>
      <c r="G850" s="195"/>
      <c r="H850" s="195"/>
      <c r="K850" s="189"/>
      <c r="M850" s="195"/>
      <c r="N850" s="195"/>
      <c r="O850" s="195"/>
      <c r="Q850" s="189"/>
      <c r="R850" s="277"/>
    </row>
    <row r="851">
      <c r="C851" s="199"/>
      <c r="E851" s="195"/>
      <c r="F851" s="195"/>
      <c r="G851" s="195"/>
      <c r="H851" s="195"/>
      <c r="K851" s="189"/>
      <c r="M851" s="195"/>
      <c r="N851" s="195"/>
      <c r="O851" s="195"/>
      <c r="Q851" s="189"/>
      <c r="R851" s="277"/>
    </row>
    <row r="852">
      <c r="C852" s="199"/>
      <c r="E852" s="195"/>
      <c r="F852" s="195"/>
      <c r="G852" s="195"/>
      <c r="H852" s="195"/>
      <c r="K852" s="189"/>
      <c r="M852" s="195"/>
      <c r="N852" s="195"/>
      <c r="O852" s="195"/>
      <c r="Q852" s="189"/>
      <c r="R852" s="277"/>
    </row>
    <row r="853">
      <c r="C853" s="199"/>
      <c r="E853" s="195"/>
      <c r="F853" s="195"/>
      <c r="G853" s="195"/>
      <c r="H853" s="195"/>
      <c r="K853" s="189"/>
      <c r="M853" s="195"/>
      <c r="N853" s="195"/>
      <c r="O853" s="195"/>
      <c r="Q853" s="189"/>
      <c r="R853" s="277"/>
    </row>
    <row r="854">
      <c r="C854" s="199"/>
      <c r="E854" s="195"/>
      <c r="F854" s="195"/>
      <c r="G854" s="195"/>
      <c r="H854" s="195"/>
      <c r="K854" s="189"/>
      <c r="M854" s="195"/>
      <c r="N854" s="195"/>
      <c r="O854" s="195"/>
      <c r="Q854" s="189"/>
      <c r="R854" s="277"/>
    </row>
    <row r="855">
      <c r="C855" s="199"/>
      <c r="E855" s="195"/>
      <c r="F855" s="195"/>
      <c r="G855" s="195"/>
      <c r="H855" s="195"/>
      <c r="K855" s="189"/>
      <c r="M855" s="195"/>
      <c r="N855" s="195"/>
      <c r="O855" s="195"/>
      <c r="Q855" s="189"/>
      <c r="R855" s="277"/>
    </row>
    <row r="856">
      <c r="C856" s="199"/>
      <c r="E856" s="195"/>
      <c r="F856" s="195"/>
      <c r="G856" s="195"/>
      <c r="H856" s="195"/>
      <c r="K856" s="189"/>
      <c r="M856" s="195"/>
      <c r="N856" s="195"/>
      <c r="O856" s="195"/>
      <c r="Q856" s="189"/>
      <c r="R856" s="277"/>
    </row>
    <row r="857">
      <c r="C857" s="199"/>
      <c r="E857" s="195"/>
      <c r="F857" s="195"/>
      <c r="G857" s="195"/>
      <c r="H857" s="195"/>
      <c r="K857" s="189"/>
      <c r="M857" s="195"/>
      <c r="N857" s="195"/>
      <c r="O857" s="195"/>
      <c r="Q857" s="189"/>
      <c r="R857" s="277"/>
    </row>
    <row r="858">
      <c r="C858" s="199"/>
      <c r="E858" s="195"/>
      <c r="F858" s="195"/>
      <c r="G858" s="195"/>
      <c r="H858" s="195"/>
      <c r="K858" s="189"/>
      <c r="M858" s="195"/>
      <c r="N858" s="195"/>
      <c r="O858" s="195"/>
      <c r="Q858" s="189"/>
      <c r="R858" s="277"/>
    </row>
    <row r="859">
      <c r="C859" s="199"/>
      <c r="E859" s="195"/>
      <c r="F859" s="195"/>
      <c r="G859" s="195"/>
      <c r="H859" s="195"/>
      <c r="K859" s="189"/>
      <c r="M859" s="195"/>
      <c r="N859" s="195"/>
      <c r="O859" s="195"/>
      <c r="Q859" s="189"/>
      <c r="R859" s="277"/>
    </row>
    <row r="860">
      <c r="C860" s="199"/>
      <c r="E860" s="195"/>
      <c r="F860" s="195"/>
      <c r="G860" s="195"/>
      <c r="H860" s="195"/>
      <c r="K860" s="189"/>
      <c r="M860" s="195"/>
      <c r="N860" s="195"/>
      <c r="O860" s="195"/>
      <c r="Q860" s="189"/>
      <c r="R860" s="277"/>
    </row>
    <row r="861">
      <c r="C861" s="199"/>
      <c r="E861" s="195"/>
      <c r="F861" s="195"/>
      <c r="G861" s="195"/>
      <c r="H861" s="195"/>
      <c r="K861" s="189"/>
      <c r="M861" s="195"/>
      <c r="N861" s="195"/>
      <c r="O861" s="195"/>
      <c r="Q861" s="189"/>
      <c r="R861" s="277"/>
    </row>
    <row r="862">
      <c r="C862" s="199"/>
      <c r="E862" s="195"/>
      <c r="F862" s="195"/>
      <c r="G862" s="195"/>
      <c r="H862" s="195"/>
      <c r="K862" s="189"/>
      <c r="M862" s="195"/>
      <c r="N862" s="195"/>
      <c r="O862" s="195"/>
      <c r="Q862" s="189"/>
      <c r="R862" s="277"/>
    </row>
    <row r="863">
      <c r="C863" s="199"/>
      <c r="E863" s="195"/>
      <c r="F863" s="195"/>
      <c r="G863" s="195"/>
      <c r="H863" s="195"/>
      <c r="K863" s="189"/>
      <c r="M863" s="195"/>
      <c r="N863" s="195"/>
      <c r="O863" s="195"/>
      <c r="Q863" s="189"/>
      <c r="R863" s="277"/>
    </row>
    <row r="864">
      <c r="C864" s="199"/>
      <c r="E864" s="195"/>
      <c r="F864" s="195"/>
      <c r="G864" s="195"/>
      <c r="H864" s="195"/>
      <c r="K864" s="189"/>
      <c r="M864" s="195"/>
      <c r="N864" s="195"/>
      <c r="O864" s="195"/>
      <c r="Q864" s="189"/>
      <c r="R864" s="277"/>
    </row>
    <row r="865">
      <c r="C865" s="199"/>
      <c r="E865" s="195"/>
      <c r="F865" s="195"/>
      <c r="G865" s="195"/>
      <c r="H865" s="195"/>
      <c r="K865" s="189"/>
      <c r="M865" s="195"/>
      <c r="N865" s="195"/>
      <c r="O865" s="195"/>
      <c r="Q865" s="189"/>
      <c r="R865" s="277"/>
    </row>
    <row r="866">
      <c r="C866" s="199"/>
      <c r="E866" s="195"/>
      <c r="F866" s="195"/>
      <c r="G866" s="195"/>
      <c r="H866" s="195"/>
      <c r="K866" s="189"/>
      <c r="M866" s="195"/>
      <c r="N866" s="195"/>
      <c r="O866" s="195"/>
      <c r="Q866" s="189"/>
      <c r="R866" s="277"/>
    </row>
    <row r="867">
      <c r="C867" s="199"/>
      <c r="E867" s="195"/>
      <c r="F867" s="195"/>
      <c r="G867" s="195"/>
      <c r="H867" s="195"/>
      <c r="K867" s="189"/>
      <c r="M867" s="195"/>
      <c r="N867" s="195"/>
      <c r="O867" s="195"/>
      <c r="Q867" s="189"/>
      <c r="R867" s="277"/>
    </row>
    <row r="868">
      <c r="C868" s="199"/>
      <c r="E868" s="195"/>
      <c r="F868" s="195"/>
      <c r="G868" s="195"/>
      <c r="H868" s="195"/>
      <c r="K868" s="189"/>
      <c r="M868" s="195"/>
      <c r="N868" s="195"/>
      <c r="O868" s="195"/>
      <c r="Q868" s="189"/>
      <c r="R868" s="277"/>
    </row>
    <row r="869">
      <c r="C869" s="199"/>
      <c r="E869" s="195"/>
      <c r="F869" s="195"/>
      <c r="G869" s="195"/>
      <c r="H869" s="195"/>
      <c r="K869" s="189"/>
      <c r="M869" s="195"/>
      <c r="N869" s="195"/>
      <c r="O869" s="195"/>
      <c r="Q869" s="189"/>
      <c r="R869" s="277"/>
    </row>
    <row r="870">
      <c r="C870" s="199"/>
      <c r="E870" s="195"/>
      <c r="F870" s="195"/>
      <c r="G870" s="195"/>
      <c r="H870" s="195"/>
      <c r="K870" s="189"/>
      <c r="M870" s="195"/>
      <c r="N870" s="195"/>
      <c r="O870" s="195"/>
      <c r="Q870" s="189"/>
      <c r="R870" s="277"/>
    </row>
    <row r="871">
      <c r="C871" s="199"/>
      <c r="E871" s="195"/>
      <c r="F871" s="195"/>
      <c r="G871" s="195"/>
      <c r="H871" s="195"/>
      <c r="K871" s="189"/>
      <c r="M871" s="195"/>
      <c r="N871" s="195"/>
      <c r="O871" s="195"/>
      <c r="Q871" s="189"/>
      <c r="R871" s="277"/>
    </row>
    <row r="872">
      <c r="C872" s="199"/>
      <c r="E872" s="195"/>
      <c r="F872" s="195"/>
      <c r="G872" s="195"/>
      <c r="H872" s="195"/>
      <c r="K872" s="189"/>
      <c r="M872" s="195"/>
      <c r="N872" s="195"/>
      <c r="O872" s="195"/>
      <c r="Q872" s="189"/>
      <c r="R872" s="277"/>
    </row>
    <row r="873">
      <c r="C873" s="199"/>
      <c r="E873" s="195"/>
      <c r="F873" s="195"/>
      <c r="G873" s="195"/>
      <c r="H873" s="195"/>
      <c r="K873" s="189"/>
      <c r="M873" s="195"/>
      <c r="N873" s="195"/>
      <c r="O873" s="195"/>
      <c r="Q873" s="189"/>
      <c r="R873" s="277"/>
    </row>
    <row r="874">
      <c r="C874" s="199"/>
      <c r="E874" s="195"/>
      <c r="F874" s="195"/>
      <c r="G874" s="195"/>
      <c r="H874" s="195"/>
      <c r="K874" s="189"/>
      <c r="M874" s="195"/>
      <c r="N874" s="195"/>
      <c r="O874" s="195"/>
      <c r="Q874" s="189"/>
      <c r="R874" s="277"/>
    </row>
    <row r="875">
      <c r="C875" s="199"/>
      <c r="E875" s="195"/>
      <c r="F875" s="195"/>
      <c r="G875" s="195"/>
      <c r="H875" s="195"/>
      <c r="K875" s="189"/>
      <c r="M875" s="195"/>
      <c r="N875" s="195"/>
      <c r="O875" s="195"/>
      <c r="Q875" s="189"/>
      <c r="R875" s="277"/>
    </row>
    <row r="876">
      <c r="C876" s="199"/>
      <c r="E876" s="195"/>
      <c r="F876" s="195"/>
      <c r="G876" s="195"/>
      <c r="H876" s="195"/>
      <c r="K876" s="189"/>
      <c r="M876" s="195"/>
      <c r="N876" s="195"/>
      <c r="O876" s="195"/>
      <c r="Q876" s="189"/>
      <c r="R876" s="277"/>
    </row>
    <row r="877">
      <c r="C877" s="199"/>
      <c r="E877" s="195"/>
      <c r="F877" s="195"/>
      <c r="G877" s="195"/>
      <c r="H877" s="195"/>
      <c r="K877" s="189"/>
      <c r="M877" s="195"/>
      <c r="N877" s="195"/>
      <c r="O877" s="195"/>
      <c r="Q877" s="189"/>
      <c r="R877" s="277"/>
    </row>
    <row r="878">
      <c r="C878" s="199"/>
      <c r="E878" s="195"/>
      <c r="F878" s="195"/>
      <c r="G878" s="195"/>
      <c r="H878" s="195"/>
      <c r="K878" s="189"/>
      <c r="M878" s="195"/>
      <c r="N878" s="195"/>
      <c r="O878" s="195"/>
      <c r="Q878" s="189"/>
      <c r="R878" s="277"/>
    </row>
    <row r="879">
      <c r="C879" s="199"/>
      <c r="E879" s="195"/>
      <c r="F879" s="195"/>
      <c r="G879" s="195"/>
      <c r="H879" s="195"/>
      <c r="K879" s="189"/>
      <c r="M879" s="195"/>
      <c r="N879" s="195"/>
      <c r="O879" s="195"/>
      <c r="Q879" s="189"/>
      <c r="R879" s="277"/>
    </row>
    <row r="880">
      <c r="C880" s="199"/>
      <c r="E880" s="195"/>
      <c r="F880" s="195"/>
      <c r="G880" s="195"/>
      <c r="H880" s="195"/>
      <c r="K880" s="189"/>
      <c r="M880" s="195"/>
      <c r="N880" s="195"/>
      <c r="O880" s="195"/>
      <c r="Q880" s="189"/>
      <c r="R880" s="277"/>
    </row>
    <row r="881">
      <c r="C881" s="199"/>
      <c r="E881" s="195"/>
      <c r="F881" s="195"/>
      <c r="G881" s="195"/>
      <c r="H881" s="195"/>
      <c r="K881" s="189"/>
      <c r="M881" s="195"/>
      <c r="N881" s="195"/>
      <c r="O881" s="195"/>
      <c r="Q881" s="189"/>
      <c r="R881" s="277"/>
    </row>
    <row r="882">
      <c r="C882" s="199"/>
      <c r="E882" s="195"/>
      <c r="F882" s="195"/>
      <c r="G882" s="195"/>
      <c r="H882" s="195"/>
      <c r="K882" s="189"/>
      <c r="M882" s="195"/>
      <c r="N882" s="195"/>
      <c r="O882" s="195"/>
      <c r="Q882" s="189"/>
      <c r="R882" s="277"/>
    </row>
    <row r="883">
      <c r="C883" s="199"/>
      <c r="E883" s="195"/>
      <c r="F883" s="195"/>
      <c r="G883" s="195"/>
      <c r="H883" s="195"/>
      <c r="K883" s="189"/>
      <c r="M883" s="195"/>
      <c r="N883" s="195"/>
      <c r="O883" s="195"/>
      <c r="Q883" s="189"/>
      <c r="R883" s="277"/>
    </row>
    <row r="884">
      <c r="C884" s="199"/>
      <c r="E884" s="195"/>
      <c r="F884" s="195"/>
      <c r="G884" s="195"/>
      <c r="H884" s="195"/>
      <c r="K884" s="189"/>
      <c r="M884" s="195"/>
      <c r="N884" s="195"/>
      <c r="O884" s="195"/>
      <c r="Q884" s="189"/>
      <c r="R884" s="277"/>
    </row>
    <row r="885">
      <c r="C885" s="199"/>
      <c r="E885" s="195"/>
      <c r="F885" s="195"/>
      <c r="G885" s="195"/>
      <c r="H885" s="195"/>
      <c r="K885" s="189"/>
      <c r="M885" s="195"/>
      <c r="N885" s="195"/>
      <c r="O885" s="195"/>
      <c r="Q885" s="189"/>
      <c r="R885" s="277"/>
    </row>
    <row r="886">
      <c r="C886" s="199"/>
      <c r="E886" s="195"/>
      <c r="F886" s="195"/>
      <c r="G886" s="195"/>
      <c r="H886" s="195"/>
      <c r="K886" s="189"/>
      <c r="M886" s="195"/>
      <c r="N886" s="195"/>
      <c r="O886" s="195"/>
      <c r="Q886" s="189"/>
      <c r="R886" s="277"/>
    </row>
    <row r="887">
      <c r="C887" s="199"/>
      <c r="E887" s="195"/>
      <c r="F887" s="195"/>
      <c r="G887" s="195"/>
      <c r="H887" s="195"/>
      <c r="K887" s="189"/>
      <c r="M887" s="195"/>
      <c r="N887" s="195"/>
      <c r="O887" s="195"/>
      <c r="Q887" s="189"/>
      <c r="R887" s="277"/>
    </row>
    <row r="888">
      <c r="C888" s="199"/>
      <c r="E888" s="195"/>
      <c r="F888" s="195"/>
      <c r="G888" s="195"/>
      <c r="H888" s="195"/>
      <c r="K888" s="189"/>
      <c r="M888" s="195"/>
      <c r="N888" s="195"/>
      <c r="O888" s="195"/>
      <c r="Q888" s="189"/>
      <c r="R888" s="277"/>
    </row>
    <row r="889">
      <c r="C889" s="199"/>
      <c r="E889" s="195"/>
      <c r="F889" s="195"/>
      <c r="G889" s="195"/>
      <c r="H889" s="195"/>
      <c r="K889" s="189"/>
      <c r="M889" s="195"/>
      <c r="N889" s="195"/>
      <c r="O889" s="195"/>
      <c r="Q889" s="189"/>
      <c r="R889" s="277"/>
    </row>
    <row r="890">
      <c r="C890" s="199"/>
      <c r="E890" s="195"/>
      <c r="F890" s="195"/>
      <c r="G890" s="195"/>
      <c r="H890" s="195"/>
      <c r="K890" s="189"/>
      <c r="M890" s="195"/>
      <c r="N890" s="195"/>
      <c r="O890" s="195"/>
      <c r="Q890" s="189"/>
      <c r="R890" s="277"/>
    </row>
    <row r="891">
      <c r="C891" s="199"/>
      <c r="E891" s="195"/>
      <c r="F891" s="195"/>
      <c r="G891" s="195"/>
      <c r="H891" s="195"/>
      <c r="K891" s="189"/>
      <c r="M891" s="195"/>
      <c r="N891" s="195"/>
      <c r="O891" s="195"/>
      <c r="Q891" s="189"/>
      <c r="R891" s="277"/>
    </row>
    <row r="892">
      <c r="C892" s="199"/>
      <c r="E892" s="195"/>
      <c r="F892" s="195"/>
      <c r="G892" s="195"/>
      <c r="H892" s="195"/>
      <c r="K892" s="189"/>
      <c r="M892" s="195"/>
      <c r="N892" s="195"/>
      <c r="O892" s="195"/>
      <c r="Q892" s="189"/>
      <c r="R892" s="277"/>
    </row>
    <row r="893">
      <c r="C893" s="199"/>
      <c r="E893" s="195"/>
      <c r="F893" s="195"/>
      <c r="G893" s="195"/>
      <c r="H893" s="195"/>
      <c r="K893" s="189"/>
      <c r="M893" s="195"/>
      <c r="N893" s="195"/>
      <c r="O893" s="195"/>
      <c r="Q893" s="189"/>
      <c r="R893" s="277"/>
    </row>
    <row r="894">
      <c r="C894" s="199"/>
      <c r="E894" s="195"/>
      <c r="F894" s="195"/>
      <c r="G894" s="195"/>
      <c r="H894" s="195"/>
      <c r="K894" s="189"/>
      <c r="M894" s="195"/>
      <c r="N894" s="195"/>
      <c r="O894" s="195"/>
      <c r="Q894" s="189"/>
      <c r="R894" s="277"/>
    </row>
    <row r="895">
      <c r="C895" s="199"/>
      <c r="E895" s="195"/>
      <c r="F895" s="195"/>
      <c r="G895" s="195"/>
      <c r="H895" s="195"/>
      <c r="K895" s="189"/>
      <c r="M895" s="195"/>
      <c r="N895" s="195"/>
      <c r="O895" s="195"/>
      <c r="Q895" s="189"/>
      <c r="R895" s="277"/>
    </row>
    <row r="896">
      <c r="C896" s="199"/>
      <c r="E896" s="195"/>
      <c r="F896" s="195"/>
      <c r="G896" s="195"/>
      <c r="H896" s="195"/>
      <c r="K896" s="189"/>
      <c r="M896" s="195"/>
      <c r="N896" s="195"/>
      <c r="O896" s="195"/>
      <c r="Q896" s="189"/>
      <c r="R896" s="277"/>
    </row>
    <row r="897">
      <c r="C897" s="199"/>
      <c r="E897" s="195"/>
      <c r="F897" s="195"/>
      <c r="G897" s="195"/>
      <c r="H897" s="195"/>
      <c r="K897" s="189"/>
      <c r="M897" s="195"/>
      <c r="N897" s="195"/>
      <c r="O897" s="195"/>
      <c r="Q897" s="189"/>
      <c r="R897" s="277"/>
    </row>
    <row r="898">
      <c r="C898" s="199"/>
      <c r="E898" s="195"/>
      <c r="F898" s="195"/>
      <c r="G898" s="195"/>
      <c r="H898" s="195"/>
      <c r="K898" s="189"/>
      <c r="M898" s="195"/>
      <c r="N898" s="195"/>
      <c r="O898" s="195"/>
      <c r="Q898" s="189"/>
      <c r="R898" s="277"/>
    </row>
    <row r="899">
      <c r="C899" s="199"/>
      <c r="E899" s="195"/>
      <c r="F899" s="195"/>
      <c r="G899" s="195"/>
      <c r="H899" s="195"/>
      <c r="K899" s="189"/>
      <c r="M899" s="195"/>
      <c r="N899" s="195"/>
      <c r="O899" s="195"/>
      <c r="Q899" s="189"/>
      <c r="R899" s="277"/>
    </row>
    <row r="900">
      <c r="C900" s="199"/>
      <c r="E900" s="195"/>
      <c r="F900" s="195"/>
      <c r="G900" s="195"/>
      <c r="H900" s="195"/>
      <c r="K900" s="189"/>
      <c r="M900" s="195"/>
      <c r="N900" s="195"/>
      <c r="O900" s="195"/>
      <c r="Q900" s="189"/>
      <c r="R900" s="277"/>
    </row>
    <row r="901">
      <c r="C901" s="199"/>
      <c r="E901" s="195"/>
      <c r="F901" s="195"/>
      <c r="G901" s="195"/>
      <c r="H901" s="195"/>
      <c r="K901" s="189"/>
      <c r="M901" s="195"/>
      <c r="N901" s="195"/>
      <c r="O901" s="195"/>
      <c r="Q901" s="189"/>
      <c r="R901" s="277"/>
    </row>
    <row r="902">
      <c r="C902" s="199"/>
      <c r="E902" s="195"/>
      <c r="F902" s="195"/>
      <c r="G902" s="195"/>
      <c r="H902" s="195"/>
      <c r="K902" s="189"/>
      <c r="M902" s="195"/>
      <c r="N902" s="195"/>
      <c r="O902" s="195"/>
      <c r="Q902" s="189"/>
      <c r="R902" s="277"/>
    </row>
    <row r="903">
      <c r="C903" s="199"/>
      <c r="E903" s="195"/>
      <c r="F903" s="195"/>
      <c r="G903" s="195"/>
      <c r="H903" s="195"/>
      <c r="K903" s="189"/>
      <c r="M903" s="195"/>
      <c r="N903" s="195"/>
      <c r="O903" s="195"/>
      <c r="Q903" s="189"/>
      <c r="R903" s="277"/>
    </row>
    <row r="904">
      <c r="C904" s="199"/>
      <c r="E904" s="195"/>
      <c r="F904" s="195"/>
      <c r="G904" s="195"/>
      <c r="H904" s="195"/>
      <c r="K904" s="189"/>
      <c r="M904" s="195"/>
      <c r="N904" s="195"/>
      <c r="O904" s="195"/>
      <c r="Q904" s="189"/>
      <c r="R904" s="277"/>
    </row>
    <row r="905">
      <c r="C905" s="199"/>
      <c r="E905" s="195"/>
      <c r="F905" s="195"/>
      <c r="G905" s="195"/>
      <c r="H905" s="195"/>
      <c r="K905" s="189"/>
      <c r="M905" s="195"/>
      <c r="N905" s="195"/>
      <c r="O905" s="195"/>
      <c r="Q905" s="189"/>
      <c r="R905" s="277"/>
    </row>
    <row r="906">
      <c r="C906" s="199"/>
      <c r="E906" s="195"/>
      <c r="F906" s="195"/>
      <c r="G906" s="195"/>
      <c r="H906" s="195"/>
      <c r="K906" s="189"/>
      <c r="M906" s="195"/>
      <c r="N906" s="195"/>
      <c r="O906" s="195"/>
      <c r="Q906" s="189"/>
      <c r="R906" s="277"/>
    </row>
    <row r="907">
      <c r="C907" s="199"/>
      <c r="E907" s="195"/>
      <c r="F907" s="195"/>
      <c r="G907" s="195"/>
      <c r="H907" s="195"/>
      <c r="K907" s="189"/>
      <c r="M907" s="195"/>
      <c r="N907" s="195"/>
      <c r="O907" s="195"/>
      <c r="Q907" s="189"/>
      <c r="R907" s="277"/>
    </row>
    <row r="908">
      <c r="C908" s="199"/>
      <c r="E908" s="195"/>
      <c r="F908" s="195"/>
      <c r="G908" s="195"/>
      <c r="H908" s="195"/>
      <c r="K908" s="189"/>
      <c r="M908" s="195"/>
      <c r="N908" s="195"/>
      <c r="O908" s="195"/>
      <c r="Q908" s="189"/>
      <c r="R908" s="277"/>
    </row>
    <row r="909">
      <c r="C909" s="199"/>
      <c r="E909" s="195"/>
      <c r="F909" s="195"/>
      <c r="G909" s="195"/>
      <c r="H909" s="195"/>
      <c r="K909" s="189"/>
      <c r="M909" s="195"/>
      <c r="N909" s="195"/>
      <c r="O909" s="195"/>
      <c r="Q909" s="189"/>
      <c r="R909" s="277"/>
    </row>
    <row r="910">
      <c r="C910" s="199"/>
      <c r="E910" s="195"/>
      <c r="F910" s="195"/>
      <c r="G910" s="195"/>
      <c r="H910" s="195"/>
      <c r="K910" s="189"/>
      <c r="M910" s="195"/>
      <c r="N910" s="195"/>
      <c r="O910" s="195"/>
      <c r="Q910" s="189"/>
      <c r="R910" s="277"/>
    </row>
    <row r="911">
      <c r="C911" s="199"/>
      <c r="E911" s="195"/>
      <c r="F911" s="195"/>
      <c r="G911" s="195"/>
      <c r="H911" s="195"/>
      <c r="K911" s="189"/>
      <c r="M911" s="195"/>
      <c r="N911" s="195"/>
      <c r="O911" s="195"/>
      <c r="Q911" s="189"/>
      <c r="R911" s="277"/>
    </row>
    <row r="912">
      <c r="C912" s="199"/>
      <c r="E912" s="195"/>
      <c r="F912" s="195"/>
      <c r="G912" s="195"/>
      <c r="H912" s="195"/>
      <c r="K912" s="189"/>
      <c r="M912" s="195"/>
      <c r="N912" s="195"/>
      <c r="O912" s="195"/>
      <c r="Q912" s="189"/>
      <c r="R912" s="277"/>
    </row>
    <row r="913">
      <c r="C913" s="199"/>
      <c r="E913" s="195"/>
      <c r="F913" s="195"/>
      <c r="G913" s="195"/>
      <c r="H913" s="195"/>
      <c r="K913" s="189"/>
      <c r="M913" s="195"/>
      <c r="N913" s="195"/>
      <c r="O913" s="195"/>
      <c r="Q913" s="189"/>
      <c r="R913" s="277"/>
    </row>
    <row r="914">
      <c r="C914" s="199"/>
      <c r="E914" s="195"/>
      <c r="F914" s="195"/>
      <c r="G914" s="195"/>
      <c r="H914" s="195"/>
      <c r="K914" s="189"/>
      <c r="M914" s="195"/>
      <c r="N914" s="195"/>
      <c r="O914" s="195"/>
      <c r="Q914" s="189"/>
      <c r="R914" s="277"/>
    </row>
    <row r="915">
      <c r="C915" s="199"/>
      <c r="E915" s="195"/>
      <c r="F915" s="195"/>
      <c r="G915" s="195"/>
      <c r="H915" s="195"/>
      <c r="K915" s="189"/>
      <c r="M915" s="195"/>
      <c r="N915" s="195"/>
      <c r="O915" s="195"/>
      <c r="Q915" s="189"/>
      <c r="R915" s="277"/>
    </row>
    <row r="916">
      <c r="C916" s="199"/>
      <c r="E916" s="195"/>
      <c r="F916" s="195"/>
      <c r="G916" s="195"/>
      <c r="H916" s="195"/>
      <c r="K916" s="189"/>
      <c r="M916" s="195"/>
      <c r="N916" s="195"/>
      <c r="O916" s="195"/>
      <c r="Q916" s="189"/>
      <c r="R916" s="277"/>
    </row>
    <row r="917">
      <c r="C917" s="199"/>
      <c r="E917" s="195"/>
      <c r="F917" s="195"/>
      <c r="G917" s="195"/>
      <c r="H917" s="195"/>
      <c r="K917" s="189"/>
      <c r="M917" s="195"/>
      <c r="N917" s="195"/>
      <c r="O917" s="195"/>
      <c r="Q917" s="189"/>
      <c r="R917" s="277"/>
    </row>
    <row r="918">
      <c r="C918" s="199"/>
      <c r="E918" s="195"/>
      <c r="F918" s="195"/>
      <c r="G918" s="195"/>
      <c r="H918" s="195"/>
      <c r="K918" s="189"/>
      <c r="M918" s="195"/>
      <c r="N918" s="195"/>
      <c r="O918" s="195"/>
      <c r="Q918" s="189"/>
      <c r="R918" s="277"/>
    </row>
    <row r="919">
      <c r="C919" s="199"/>
      <c r="E919" s="195"/>
      <c r="F919" s="195"/>
      <c r="G919" s="195"/>
      <c r="H919" s="195"/>
      <c r="K919" s="189"/>
      <c r="M919" s="195"/>
      <c r="N919" s="195"/>
      <c r="O919" s="195"/>
      <c r="Q919" s="189"/>
      <c r="R919" s="277"/>
    </row>
    <row r="920">
      <c r="C920" s="199"/>
      <c r="E920" s="195"/>
      <c r="F920" s="195"/>
      <c r="G920" s="195"/>
      <c r="H920" s="195"/>
      <c r="K920" s="189"/>
      <c r="M920" s="195"/>
      <c r="N920" s="195"/>
      <c r="O920" s="195"/>
      <c r="Q920" s="189"/>
      <c r="R920" s="277"/>
    </row>
    <row r="921">
      <c r="C921" s="199"/>
      <c r="E921" s="195"/>
      <c r="F921" s="195"/>
      <c r="G921" s="195"/>
      <c r="H921" s="195"/>
      <c r="K921" s="189"/>
      <c r="M921" s="195"/>
      <c r="N921" s="195"/>
      <c r="O921" s="195"/>
      <c r="Q921" s="189"/>
      <c r="R921" s="277"/>
    </row>
    <row r="922">
      <c r="C922" s="199"/>
      <c r="E922" s="195"/>
      <c r="F922" s="195"/>
      <c r="G922" s="195"/>
      <c r="H922" s="195"/>
      <c r="K922" s="189"/>
      <c r="M922" s="195"/>
      <c r="N922" s="195"/>
      <c r="O922" s="195"/>
      <c r="Q922" s="189"/>
      <c r="R922" s="277"/>
    </row>
    <row r="923">
      <c r="C923" s="199"/>
      <c r="E923" s="195"/>
      <c r="F923" s="195"/>
      <c r="G923" s="195"/>
      <c r="H923" s="195"/>
      <c r="K923" s="189"/>
      <c r="M923" s="195"/>
      <c r="N923" s="195"/>
      <c r="O923" s="195"/>
      <c r="Q923" s="189"/>
      <c r="R923" s="277"/>
    </row>
    <row r="924">
      <c r="C924" s="199"/>
      <c r="E924" s="195"/>
      <c r="F924" s="195"/>
      <c r="G924" s="195"/>
      <c r="H924" s="195"/>
      <c r="K924" s="189"/>
      <c r="M924" s="195"/>
      <c r="N924" s="195"/>
      <c r="O924" s="195"/>
      <c r="Q924" s="189"/>
      <c r="R924" s="277"/>
    </row>
    <row r="925">
      <c r="C925" s="199"/>
      <c r="E925" s="195"/>
      <c r="F925" s="195"/>
      <c r="G925" s="195"/>
      <c r="H925" s="195"/>
      <c r="K925" s="189"/>
      <c r="M925" s="195"/>
      <c r="N925" s="195"/>
      <c r="O925" s="195"/>
      <c r="Q925" s="189"/>
      <c r="R925" s="277"/>
    </row>
    <row r="926">
      <c r="C926" s="199"/>
      <c r="E926" s="195"/>
      <c r="F926" s="195"/>
      <c r="G926" s="195"/>
      <c r="H926" s="195"/>
      <c r="K926" s="189"/>
      <c r="M926" s="195"/>
      <c r="N926" s="195"/>
      <c r="O926" s="195"/>
      <c r="Q926" s="189"/>
      <c r="R926" s="277"/>
    </row>
    <row r="927">
      <c r="C927" s="199"/>
      <c r="E927" s="195"/>
      <c r="F927" s="195"/>
      <c r="G927" s="195"/>
      <c r="H927" s="195"/>
      <c r="K927" s="189"/>
      <c r="M927" s="195"/>
      <c r="N927" s="195"/>
      <c r="O927" s="195"/>
      <c r="Q927" s="189"/>
      <c r="R927" s="277"/>
    </row>
    <row r="928">
      <c r="C928" s="199"/>
      <c r="E928" s="195"/>
      <c r="F928" s="195"/>
      <c r="G928" s="195"/>
      <c r="H928" s="195"/>
      <c r="K928" s="189"/>
      <c r="M928" s="195"/>
      <c r="N928" s="195"/>
      <c r="O928" s="195"/>
      <c r="Q928" s="189"/>
      <c r="R928" s="277"/>
    </row>
    <row r="929">
      <c r="C929" s="199"/>
      <c r="E929" s="195"/>
      <c r="F929" s="195"/>
      <c r="G929" s="195"/>
      <c r="H929" s="195"/>
      <c r="K929" s="189"/>
      <c r="M929" s="195"/>
      <c r="N929" s="195"/>
      <c r="O929" s="195"/>
      <c r="Q929" s="189"/>
      <c r="R929" s="277"/>
    </row>
    <row r="930">
      <c r="C930" s="199"/>
      <c r="E930" s="195"/>
      <c r="F930" s="195"/>
      <c r="G930" s="195"/>
      <c r="H930" s="195"/>
      <c r="K930" s="189"/>
      <c r="M930" s="195"/>
      <c r="N930" s="195"/>
      <c r="O930" s="195"/>
      <c r="Q930" s="189"/>
      <c r="R930" s="277"/>
    </row>
    <row r="931">
      <c r="C931" s="199"/>
      <c r="E931" s="195"/>
      <c r="F931" s="195"/>
      <c r="G931" s="195"/>
      <c r="H931" s="195"/>
      <c r="K931" s="189"/>
      <c r="M931" s="195"/>
      <c r="N931" s="195"/>
      <c r="O931" s="195"/>
      <c r="Q931" s="189"/>
      <c r="R931" s="277"/>
    </row>
    <row r="932">
      <c r="C932" s="199"/>
      <c r="E932" s="195"/>
      <c r="F932" s="195"/>
      <c r="G932" s="195"/>
      <c r="H932" s="195"/>
      <c r="K932" s="189"/>
      <c r="M932" s="195"/>
      <c r="N932" s="195"/>
      <c r="O932" s="195"/>
      <c r="Q932" s="189"/>
      <c r="R932" s="277"/>
    </row>
    <row r="933">
      <c r="C933" s="199"/>
      <c r="E933" s="195"/>
      <c r="F933" s="195"/>
      <c r="G933" s="195"/>
      <c r="H933" s="195"/>
      <c r="K933" s="189"/>
      <c r="M933" s="195"/>
      <c r="N933" s="195"/>
      <c r="O933" s="195"/>
      <c r="Q933" s="189"/>
      <c r="R933" s="277"/>
    </row>
    <row r="934">
      <c r="C934" s="199"/>
      <c r="E934" s="195"/>
      <c r="F934" s="195"/>
      <c r="G934" s="195"/>
      <c r="H934" s="195"/>
      <c r="K934" s="189"/>
      <c r="M934" s="195"/>
      <c r="N934" s="195"/>
      <c r="O934" s="195"/>
      <c r="Q934" s="189"/>
      <c r="R934" s="277"/>
    </row>
    <row r="935">
      <c r="C935" s="199"/>
      <c r="E935" s="195"/>
      <c r="F935" s="195"/>
      <c r="G935" s="195"/>
      <c r="H935" s="195"/>
      <c r="K935" s="189"/>
      <c r="M935" s="195"/>
      <c r="N935" s="195"/>
      <c r="O935" s="195"/>
      <c r="Q935" s="189"/>
      <c r="R935" s="277"/>
    </row>
    <row r="936">
      <c r="C936" s="199"/>
      <c r="E936" s="195"/>
      <c r="F936" s="195"/>
      <c r="G936" s="195"/>
      <c r="H936" s="195"/>
      <c r="K936" s="189"/>
      <c r="M936" s="195"/>
      <c r="N936" s="195"/>
      <c r="O936" s="195"/>
      <c r="Q936" s="189"/>
      <c r="R936" s="277"/>
    </row>
    <row r="937">
      <c r="C937" s="199"/>
      <c r="E937" s="195"/>
      <c r="F937" s="195"/>
      <c r="G937" s="195"/>
      <c r="H937" s="195"/>
      <c r="K937" s="189"/>
      <c r="M937" s="195"/>
      <c r="N937" s="195"/>
      <c r="O937" s="195"/>
      <c r="Q937" s="189"/>
      <c r="R937" s="277"/>
    </row>
    <row r="938">
      <c r="C938" s="199"/>
      <c r="E938" s="195"/>
      <c r="F938" s="195"/>
      <c r="G938" s="195"/>
      <c r="H938" s="195"/>
      <c r="K938" s="189"/>
      <c r="M938" s="195"/>
      <c r="N938" s="195"/>
      <c r="O938" s="195"/>
      <c r="Q938" s="189"/>
      <c r="R938" s="277"/>
    </row>
    <row r="939">
      <c r="C939" s="199"/>
      <c r="E939" s="195"/>
      <c r="F939" s="195"/>
      <c r="G939" s="195"/>
      <c r="H939" s="195"/>
      <c r="K939" s="189"/>
      <c r="M939" s="195"/>
      <c r="N939" s="195"/>
      <c r="O939" s="195"/>
      <c r="Q939" s="189"/>
      <c r="R939" s="277"/>
    </row>
    <row r="940">
      <c r="C940" s="199"/>
      <c r="E940" s="195"/>
      <c r="F940" s="195"/>
      <c r="G940" s="195"/>
      <c r="H940" s="195"/>
      <c r="K940" s="189"/>
      <c r="M940" s="195"/>
      <c r="N940" s="195"/>
      <c r="O940" s="195"/>
      <c r="Q940" s="189"/>
      <c r="R940" s="277"/>
    </row>
    <row r="941">
      <c r="C941" s="199"/>
      <c r="E941" s="195"/>
      <c r="F941" s="195"/>
      <c r="G941" s="195"/>
      <c r="H941" s="195"/>
      <c r="K941" s="189"/>
      <c r="M941" s="195"/>
      <c r="N941" s="195"/>
      <c r="O941" s="195"/>
      <c r="Q941" s="189"/>
      <c r="R941" s="277"/>
    </row>
    <row r="942">
      <c r="C942" s="199"/>
      <c r="E942" s="195"/>
      <c r="F942" s="195"/>
      <c r="G942" s="195"/>
      <c r="H942" s="195"/>
      <c r="K942" s="189"/>
      <c r="M942" s="195"/>
      <c r="N942" s="195"/>
      <c r="O942" s="195"/>
      <c r="Q942" s="189"/>
      <c r="R942" s="277"/>
    </row>
    <row r="943">
      <c r="C943" s="199"/>
      <c r="E943" s="195"/>
      <c r="F943" s="195"/>
      <c r="G943" s="195"/>
      <c r="H943" s="195"/>
      <c r="K943" s="189"/>
      <c r="M943" s="195"/>
      <c r="N943" s="195"/>
      <c r="O943" s="195"/>
      <c r="Q943" s="189"/>
      <c r="R943" s="277"/>
    </row>
    <row r="944">
      <c r="C944" s="199"/>
      <c r="E944" s="195"/>
      <c r="F944" s="195"/>
      <c r="G944" s="195"/>
      <c r="H944" s="195"/>
      <c r="K944" s="189"/>
      <c r="M944" s="195"/>
      <c r="N944" s="195"/>
      <c r="O944" s="195"/>
      <c r="Q944" s="189"/>
      <c r="R944" s="277"/>
    </row>
    <row r="945">
      <c r="C945" s="199"/>
      <c r="E945" s="195"/>
      <c r="F945" s="195"/>
      <c r="G945" s="195"/>
      <c r="H945" s="195"/>
      <c r="K945" s="189"/>
      <c r="M945" s="195"/>
      <c r="N945" s="195"/>
      <c r="O945" s="195"/>
      <c r="Q945" s="189"/>
      <c r="R945" s="277"/>
    </row>
    <row r="946">
      <c r="C946" s="199"/>
      <c r="E946" s="195"/>
      <c r="F946" s="195"/>
      <c r="G946" s="195"/>
      <c r="H946" s="195"/>
      <c r="K946" s="189"/>
      <c r="M946" s="195"/>
      <c r="N946" s="195"/>
      <c r="O946" s="195"/>
      <c r="Q946" s="189"/>
      <c r="R946" s="277"/>
    </row>
    <row r="947">
      <c r="C947" s="199"/>
      <c r="E947" s="195"/>
      <c r="F947" s="195"/>
      <c r="G947" s="195"/>
      <c r="H947" s="195"/>
      <c r="K947" s="189"/>
      <c r="M947" s="195"/>
      <c r="N947" s="195"/>
      <c r="O947" s="195"/>
      <c r="Q947" s="189"/>
      <c r="R947" s="277"/>
    </row>
    <row r="948">
      <c r="C948" s="199"/>
      <c r="E948" s="195"/>
      <c r="F948" s="195"/>
      <c r="G948" s="195"/>
      <c r="H948" s="195"/>
      <c r="K948" s="189"/>
      <c r="M948" s="195"/>
      <c r="N948" s="195"/>
      <c r="O948" s="195"/>
      <c r="Q948" s="189"/>
      <c r="R948" s="277"/>
    </row>
    <row r="949">
      <c r="C949" s="199"/>
      <c r="E949" s="195"/>
      <c r="F949" s="195"/>
      <c r="G949" s="195"/>
      <c r="H949" s="195"/>
      <c r="K949" s="189"/>
      <c r="M949" s="195"/>
      <c r="N949" s="195"/>
      <c r="O949" s="195"/>
      <c r="Q949" s="189"/>
      <c r="R949" s="277"/>
    </row>
    <row r="950">
      <c r="C950" s="199"/>
      <c r="E950" s="195"/>
      <c r="F950" s="195"/>
      <c r="G950" s="195"/>
      <c r="H950" s="195"/>
      <c r="K950" s="189"/>
      <c r="M950" s="195"/>
      <c r="N950" s="195"/>
      <c r="O950" s="195"/>
      <c r="Q950" s="189"/>
      <c r="R950" s="277"/>
    </row>
    <row r="951">
      <c r="C951" s="199"/>
      <c r="E951" s="195"/>
      <c r="F951" s="195"/>
      <c r="G951" s="195"/>
      <c r="H951" s="195"/>
      <c r="K951" s="189"/>
      <c r="M951" s="195"/>
      <c r="N951" s="195"/>
      <c r="O951" s="195"/>
      <c r="Q951" s="189"/>
      <c r="R951" s="277"/>
    </row>
    <row r="952">
      <c r="C952" s="199"/>
      <c r="E952" s="195"/>
      <c r="F952" s="195"/>
      <c r="G952" s="195"/>
      <c r="H952" s="195"/>
      <c r="K952" s="189"/>
      <c r="M952" s="195"/>
      <c r="N952" s="195"/>
      <c r="O952" s="195"/>
      <c r="Q952" s="189"/>
      <c r="R952" s="277"/>
    </row>
    <row r="953">
      <c r="C953" s="199"/>
      <c r="E953" s="195"/>
      <c r="F953" s="195"/>
      <c r="G953" s="195"/>
      <c r="H953" s="195"/>
      <c r="K953" s="189"/>
      <c r="M953" s="195"/>
      <c r="N953" s="195"/>
      <c r="O953" s="195"/>
      <c r="Q953" s="189"/>
      <c r="R953" s="277"/>
    </row>
    <row r="954">
      <c r="C954" s="199"/>
      <c r="E954" s="195"/>
      <c r="F954" s="195"/>
      <c r="G954" s="195"/>
      <c r="H954" s="195"/>
      <c r="K954" s="189"/>
      <c r="M954" s="195"/>
      <c r="N954" s="195"/>
      <c r="O954" s="195"/>
      <c r="Q954" s="189"/>
      <c r="R954" s="277"/>
    </row>
    <row r="955">
      <c r="C955" s="199"/>
      <c r="E955" s="195"/>
      <c r="F955" s="195"/>
      <c r="G955" s="195"/>
      <c r="H955" s="195"/>
      <c r="K955" s="189"/>
      <c r="M955" s="195"/>
      <c r="N955" s="195"/>
      <c r="O955" s="195"/>
      <c r="Q955" s="189"/>
      <c r="R955" s="277"/>
    </row>
    <row r="956">
      <c r="C956" s="199"/>
      <c r="E956" s="195"/>
      <c r="F956" s="195"/>
      <c r="G956" s="195"/>
      <c r="H956" s="195"/>
      <c r="K956" s="189"/>
      <c r="M956" s="195"/>
      <c r="N956" s="195"/>
      <c r="O956" s="195"/>
      <c r="Q956" s="189"/>
      <c r="R956" s="277"/>
    </row>
    <row r="957">
      <c r="C957" s="199"/>
      <c r="E957" s="195"/>
      <c r="F957" s="195"/>
      <c r="G957" s="195"/>
      <c r="H957" s="195"/>
      <c r="K957" s="189"/>
      <c r="M957" s="195"/>
      <c r="N957" s="195"/>
      <c r="O957" s="195"/>
      <c r="Q957" s="189"/>
      <c r="R957" s="277"/>
    </row>
    <row r="958">
      <c r="C958" s="199"/>
      <c r="E958" s="195"/>
      <c r="F958" s="195"/>
      <c r="G958" s="195"/>
      <c r="H958" s="195"/>
      <c r="K958" s="189"/>
      <c r="M958" s="195"/>
      <c r="N958" s="195"/>
      <c r="O958" s="195"/>
      <c r="Q958" s="189"/>
      <c r="R958" s="277"/>
    </row>
    <row r="959">
      <c r="C959" s="199"/>
      <c r="E959" s="195"/>
      <c r="F959" s="195"/>
      <c r="G959" s="195"/>
      <c r="H959" s="195"/>
      <c r="K959" s="189"/>
      <c r="M959" s="195"/>
      <c r="N959" s="195"/>
      <c r="O959" s="195"/>
      <c r="Q959" s="189"/>
      <c r="R959" s="277"/>
    </row>
    <row r="960">
      <c r="C960" s="199"/>
      <c r="E960" s="195"/>
      <c r="F960" s="195"/>
      <c r="G960" s="195"/>
      <c r="H960" s="195"/>
      <c r="K960" s="189"/>
      <c r="M960" s="195"/>
      <c r="N960" s="195"/>
      <c r="O960" s="195"/>
      <c r="Q960" s="189"/>
      <c r="R960" s="277"/>
    </row>
    <row r="961">
      <c r="C961" s="199"/>
      <c r="E961" s="195"/>
      <c r="F961" s="195"/>
      <c r="G961" s="195"/>
      <c r="H961" s="195"/>
      <c r="K961" s="189"/>
      <c r="M961" s="195"/>
      <c r="N961" s="195"/>
      <c r="O961" s="195"/>
      <c r="Q961" s="189"/>
      <c r="R961" s="277"/>
    </row>
    <row r="962">
      <c r="C962" s="199"/>
      <c r="E962" s="195"/>
      <c r="F962" s="195"/>
      <c r="G962" s="195"/>
      <c r="H962" s="195"/>
      <c r="K962" s="189"/>
      <c r="M962" s="195"/>
      <c r="N962" s="195"/>
      <c r="O962" s="195"/>
      <c r="Q962" s="189"/>
      <c r="R962" s="277"/>
    </row>
    <row r="963">
      <c r="C963" s="199"/>
      <c r="E963" s="195"/>
      <c r="F963" s="195"/>
      <c r="G963" s="195"/>
      <c r="H963" s="195"/>
      <c r="K963" s="189"/>
      <c r="M963" s="195"/>
      <c r="N963" s="195"/>
      <c r="O963" s="195"/>
      <c r="Q963" s="189"/>
      <c r="R963" s="277"/>
    </row>
    <row r="964">
      <c r="C964" s="199"/>
      <c r="E964" s="195"/>
      <c r="F964" s="195"/>
      <c r="G964" s="195"/>
      <c r="H964" s="195"/>
      <c r="K964" s="189"/>
      <c r="M964" s="195"/>
      <c r="N964" s="195"/>
      <c r="O964" s="195"/>
      <c r="Q964" s="189"/>
      <c r="R964" s="277"/>
    </row>
    <row r="965">
      <c r="C965" s="199"/>
      <c r="E965" s="195"/>
      <c r="F965" s="195"/>
      <c r="G965" s="195"/>
      <c r="H965" s="195"/>
      <c r="K965" s="189"/>
      <c r="M965" s="195"/>
      <c r="N965" s="195"/>
      <c r="O965" s="195"/>
      <c r="Q965" s="189"/>
      <c r="R965" s="277"/>
    </row>
    <row r="966">
      <c r="C966" s="199"/>
      <c r="E966" s="195"/>
      <c r="F966" s="195"/>
      <c r="G966" s="195"/>
      <c r="H966" s="195"/>
      <c r="K966" s="189"/>
      <c r="M966" s="195"/>
      <c r="N966" s="195"/>
      <c r="O966" s="195"/>
      <c r="Q966" s="189"/>
      <c r="R966" s="277"/>
    </row>
    <row r="967">
      <c r="C967" s="199"/>
      <c r="E967" s="195"/>
      <c r="F967" s="195"/>
      <c r="G967" s="195"/>
      <c r="H967" s="195"/>
      <c r="K967" s="189"/>
      <c r="M967" s="195"/>
      <c r="N967" s="195"/>
      <c r="O967" s="195"/>
      <c r="Q967" s="189"/>
      <c r="R967" s="277"/>
    </row>
    <row r="968">
      <c r="C968" s="199"/>
      <c r="E968" s="195"/>
      <c r="F968" s="195"/>
      <c r="G968" s="195"/>
      <c r="H968" s="195"/>
      <c r="K968" s="189"/>
      <c r="M968" s="195"/>
      <c r="N968" s="195"/>
      <c r="O968" s="195"/>
      <c r="Q968" s="189"/>
      <c r="R968" s="277"/>
    </row>
    <row r="969">
      <c r="C969" s="199"/>
      <c r="E969" s="195"/>
      <c r="F969" s="195"/>
      <c r="G969" s="195"/>
      <c r="H969" s="195"/>
      <c r="K969" s="189"/>
      <c r="M969" s="195"/>
      <c r="N969" s="195"/>
      <c r="O969" s="195"/>
      <c r="Q969" s="189"/>
      <c r="R969" s="277"/>
    </row>
    <row r="970">
      <c r="C970" s="199"/>
      <c r="E970" s="195"/>
      <c r="F970" s="195"/>
      <c r="G970" s="195"/>
      <c r="H970" s="195"/>
      <c r="K970" s="189"/>
      <c r="M970" s="195"/>
      <c r="N970" s="195"/>
      <c r="O970" s="195"/>
      <c r="Q970" s="189"/>
      <c r="R970" s="277"/>
    </row>
    <row r="971">
      <c r="C971" s="199"/>
      <c r="E971" s="195"/>
      <c r="F971" s="195"/>
      <c r="G971" s="195"/>
      <c r="H971" s="195"/>
      <c r="K971" s="189"/>
      <c r="M971" s="195"/>
      <c r="N971" s="195"/>
      <c r="O971" s="195"/>
      <c r="Q971" s="189"/>
      <c r="R971" s="277"/>
    </row>
    <row r="972">
      <c r="C972" s="199"/>
      <c r="E972" s="195"/>
      <c r="F972" s="195"/>
      <c r="G972" s="195"/>
      <c r="H972" s="195"/>
      <c r="K972" s="189"/>
      <c r="M972" s="195"/>
      <c r="N972" s="195"/>
      <c r="O972" s="195"/>
      <c r="Q972" s="189"/>
      <c r="R972" s="277"/>
    </row>
    <row r="973">
      <c r="C973" s="199"/>
      <c r="E973" s="195"/>
      <c r="F973" s="195"/>
      <c r="G973" s="195"/>
      <c r="H973" s="195"/>
      <c r="K973" s="189"/>
      <c r="M973" s="195"/>
      <c r="N973" s="195"/>
      <c r="O973" s="195"/>
      <c r="Q973" s="189"/>
      <c r="R973" s="277"/>
    </row>
    <row r="974">
      <c r="C974" s="199"/>
      <c r="E974" s="195"/>
      <c r="F974" s="195"/>
      <c r="G974" s="195"/>
      <c r="H974" s="195"/>
      <c r="K974" s="189"/>
      <c r="M974" s="195"/>
      <c r="N974" s="195"/>
      <c r="O974" s="195"/>
      <c r="Q974" s="189"/>
      <c r="R974" s="277"/>
    </row>
    <row r="975">
      <c r="C975" s="199"/>
      <c r="E975" s="195"/>
      <c r="F975" s="195"/>
      <c r="G975" s="195"/>
      <c r="H975" s="195"/>
      <c r="K975" s="189"/>
      <c r="M975" s="195"/>
      <c r="N975" s="195"/>
      <c r="O975" s="195"/>
      <c r="Q975" s="189"/>
      <c r="R975" s="277"/>
    </row>
    <row r="976">
      <c r="C976" s="199"/>
      <c r="E976" s="195"/>
      <c r="F976" s="195"/>
      <c r="G976" s="195"/>
      <c r="H976" s="195"/>
      <c r="K976" s="189"/>
      <c r="M976" s="195"/>
      <c r="N976" s="195"/>
      <c r="O976" s="195"/>
      <c r="Q976" s="189"/>
      <c r="R976" s="277"/>
    </row>
    <row r="977">
      <c r="C977" s="199"/>
      <c r="E977" s="195"/>
      <c r="F977" s="195"/>
      <c r="G977" s="195"/>
      <c r="H977" s="195"/>
      <c r="K977" s="189"/>
      <c r="M977" s="195"/>
      <c r="N977" s="195"/>
      <c r="O977" s="195"/>
      <c r="Q977" s="189"/>
      <c r="R977" s="277"/>
    </row>
    <row r="978">
      <c r="C978" s="199"/>
      <c r="E978" s="195"/>
      <c r="F978" s="195"/>
      <c r="G978" s="195"/>
      <c r="H978" s="195"/>
      <c r="K978" s="189"/>
      <c r="M978" s="195"/>
      <c r="N978" s="195"/>
      <c r="O978" s="195"/>
      <c r="Q978" s="189"/>
      <c r="R978" s="277"/>
    </row>
    <row r="979">
      <c r="C979" s="199"/>
      <c r="E979" s="195"/>
      <c r="F979" s="195"/>
      <c r="G979" s="195"/>
      <c r="H979" s="195"/>
      <c r="K979" s="189"/>
      <c r="M979" s="195"/>
      <c r="N979" s="195"/>
      <c r="O979" s="195"/>
      <c r="Q979" s="189"/>
      <c r="R979" s="277"/>
    </row>
    <row r="980">
      <c r="C980" s="199"/>
      <c r="E980" s="195"/>
      <c r="F980" s="195"/>
      <c r="G980" s="195"/>
      <c r="H980" s="195"/>
      <c r="K980" s="189"/>
      <c r="M980" s="195"/>
      <c r="N980" s="195"/>
      <c r="O980" s="195"/>
      <c r="Q980" s="189"/>
      <c r="R980" s="277"/>
    </row>
    <row r="981">
      <c r="C981" s="199"/>
      <c r="E981" s="195"/>
      <c r="F981" s="195"/>
      <c r="G981" s="195"/>
      <c r="H981" s="195"/>
      <c r="K981" s="189"/>
      <c r="M981" s="195"/>
      <c r="N981" s="195"/>
      <c r="O981" s="195"/>
      <c r="Q981" s="189"/>
      <c r="R981" s="277"/>
    </row>
    <row r="982">
      <c r="C982" s="199"/>
      <c r="E982" s="195"/>
      <c r="F982" s="195"/>
      <c r="G982" s="195"/>
      <c r="H982" s="195"/>
      <c r="K982" s="189"/>
      <c r="M982" s="195"/>
      <c r="N982" s="195"/>
      <c r="O982" s="195"/>
      <c r="Q982" s="189"/>
      <c r="R982" s="277"/>
    </row>
    <row r="983">
      <c r="C983" s="199"/>
      <c r="E983" s="195"/>
      <c r="F983" s="195"/>
      <c r="G983" s="195"/>
      <c r="H983" s="195"/>
      <c r="K983" s="189"/>
      <c r="M983" s="195"/>
      <c r="N983" s="195"/>
      <c r="O983" s="195"/>
      <c r="Q983" s="189"/>
      <c r="R983" s="277"/>
    </row>
    <row r="984">
      <c r="C984" s="199"/>
      <c r="E984" s="195"/>
      <c r="F984" s="195"/>
      <c r="G984" s="195"/>
      <c r="H984" s="195"/>
      <c r="K984" s="189"/>
      <c r="M984" s="195"/>
      <c r="N984" s="195"/>
      <c r="O984" s="195"/>
      <c r="Q984" s="189"/>
      <c r="R984" s="277"/>
    </row>
    <row r="985">
      <c r="C985" s="199"/>
      <c r="E985" s="195"/>
      <c r="F985" s="195"/>
      <c r="G985" s="195"/>
      <c r="H985" s="195"/>
      <c r="K985" s="189"/>
      <c r="M985" s="195"/>
      <c r="N985" s="195"/>
      <c r="O985" s="195"/>
      <c r="Q985" s="189"/>
      <c r="R985" s="277"/>
    </row>
    <row r="986">
      <c r="C986" s="199"/>
      <c r="E986" s="195"/>
      <c r="F986" s="195"/>
      <c r="G986" s="195"/>
      <c r="H986" s="195"/>
      <c r="K986" s="189"/>
      <c r="M986" s="195"/>
      <c r="N986" s="195"/>
      <c r="O986" s="195"/>
      <c r="Q986" s="189"/>
      <c r="R986" s="277"/>
    </row>
    <row r="987">
      <c r="C987" s="199"/>
      <c r="E987" s="195"/>
      <c r="F987" s="195"/>
      <c r="G987" s="195"/>
      <c r="H987" s="195"/>
      <c r="K987" s="189"/>
      <c r="M987" s="195"/>
      <c r="N987" s="195"/>
      <c r="O987" s="195"/>
      <c r="Q987" s="189"/>
      <c r="R987" s="277"/>
    </row>
    <row r="988">
      <c r="C988" s="199"/>
      <c r="E988" s="195"/>
      <c r="F988" s="195"/>
      <c r="G988" s="195"/>
      <c r="H988" s="195"/>
      <c r="K988" s="189"/>
      <c r="M988" s="195"/>
      <c r="N988" s="195"/>
      <c r="O988" s="195"/>
      <c r="Q988" s="189"/>
      <c r="R988" s="277"/>
    </row>
    <row r="989">
      <c r="C989" s="199"/>
      <c r="E989" s="195"/>
      <c r="F989" s="195"/>
      <c r="G989" s="195"/>
      <c r="H989" s="195"/>
      <c r="K989" s="189"/>
      <c r="M989" s="195"/>
      <c r="N989" s="195"/>
      <c r="O989" s="195"/>
      <c r="Q989" s="189"/>
      <c r="R989" s="277"/>
    </row>
    <row r="990">
      <c r="C990" s="199"/>
      <c r="E990" s="195"/>
      <c r="F990" s="195"/>
      <c r="G990" s="195"/>
      <c r="H990" s="195"/>
      <c r="K990" s="189"/>
      <c r="M990" s="195"/>
      <c r="N990" s="195"/>
      <c r="O990" s="195"/>
      <c r="Q990" s="189"/>
      <c r="R990" s="277"/>
    </row>
    <row r="991">
      <c r="C991" s="199"/>
      <c r="E991" s="195"/>
      <c r="F991" s="195"/>
      <c r="G991" s="195"/>
      <c r="H991" s="195"/>
      <c r="K991" s="189"/>
      <c r="M991" s="195"/>
      <c r="N991" s="195"/>
      <c r="O991" s="195"/>
      <c r="Q991" s="189"/>
      <c r="R991" s="277"/>
    </row>
    <row r="992">
      <c r="C992" s="199"/>
      <c r="E992" s="195"/>
      <c r="F992" s="195"/>
      <c r="G992" s="195"/>
      <c r="H992" s="195"/>
      <c r="K992" s="189"/>
      <c r="M992" s="195"/>
      <c r="N992" s="195"/>
      <c r="O992" s="195"/>
      <c r="Q992" s="189"/>
      <c r="R992" s="277"/>
    </row>
    <row r="993">
      <c r="C993" s="199"/>
      <c r="E993" s="195"/>
      <c r="F993" s="195"/>
      <c r="G993" s="195"/>
      <c r="H993" s="195"/>
      <c r="K993" s="189"/>
      <c r="M993" s="195"/>
      <c r="N993" s="195"/>
      <c r="O993" s="195"/>
      <c r="Q993" s="189"/>
      <c r="R993" s="277"/>
    </row>
    <row r="994">
      <c r="C994" s="199"/>
      <c r="E994" s="195"/>
      <c r="F994" s="195"/>
      <c r="G994" s="195"/>
      <c r="H994" s="195"/>
      <c r="K994" s="189"/>
      <c r="M994" s="195"/>
      <c r="N994" s="195"/>
      <c r="O994" s="195"/>
      <c r="Q994" s="189"/>
      <c r="R994" s="277"/>
    </row>
    <row r="995">
      <c r="C995" s="199"/>
      <c r="E995" s="195"/>
      <c r="F995" s="195"/>
      <c r="G995" s="195"/>
      <c r="H995" s="195"/>
      <c r="K995" s="189"/>
      <c r="M995" s="195"/>
      <c r="N995" s="195"/>
      <c r="O995" s="195"/>
      <c r="Q995" s="189"/>
      <c r="R995" s="277"/>
    </row>
    <row r="996">
      <c r="C996" s="199"/>
      <c r="E996" s="195"/>
      <c r="F996" s="195"/>
      <c r="G996" s="195"/>
      <c r="H996" s="195"/>
      <c r="K996" s="189"/>
      <c r="M996" s="195"/>
      <c r="N996" s="195"/>
      <c r="O996" s="195"/>
      <c r="Q996" s="189"/>
      <c r="R996" s="277"/>
    </row>
    <row r="997">
      <c r="C997" s="199"/>
      <c r="E997" s="195"/>
      <c r="F997" s="195"/>
      <c r="G997" s="195"/>
      <c r="H997" s="195"/>
      <c r="K997" s="189"/>
      <c r="M997" s="195"/>
      <c r="N997" s="195"/>
      <c r="O997" s="195"/>
      <c r="Q997" s="189"/>
      <c r="R997" s="277"/>
    </row>
    <row r="998">
      <c r="C998" s="199"/>
      <c r="E998" s="195"/>
      <c r="F998" s="195"/>
      <c r="G998" s="195"/>
      <c r="H998" s="195"/>
      <c r="K998" s="189"/>
      <c r="M998" s="195"/>
      <c r="N998" s="195"/>
      <c r="O998" s="195"/>
      <c r="Q998" s="189"/>
      <c r="R998" s="277"/>
    </row>
    <row r="999">
      <c r="C999" s="199"/>
      <c r="K999" s="189"/>
      <c r="M999" s="195"/>
      <c r="N999" s="195"/>
      <c r="O999" s="195"/>
      <c r="Q999" s="189"/>
      <c r="R999" s="277"/>
    </row>
    <row r="1000">
      <c r="C1000" s="199"/>
      <c r="K1000" s="189"/>
      <c r="M1000" s="195"/>
      <c r="N1000" s="195"/>
      <c r="O1000" s="195"/>
      <c r="Q1000" s="189"/>
      <c r="R1000" s="277"/>
    </row>
    <row r="1001">
      <c r="C1001" s="199"/>
      <c r="K1001" s="189"/>
      <c r="M1001" s="195"/>
      <c r="N1001" s="195"/>
      <c r="O1001" s="195"/>
      <c r="Q1001" s="189"/>
      <c r="R1001" s="277"/>
    </row>
  </sheetData>
  <mergeCells count="4">
    <mergeCell ref="C1:H1"/>
    <mergeCell ref="C2:H2"/>
    <mergeCell ref="L2:O2"/>
    <mergeCell ref="X52:AA52"/>
  </mergeCells>
  <dataValidations>
    <dataValidation type="custom" allowBlank="1" showDropDown="1" sqref="E81 C5:C89 C101:C108 C114:C118 C129 C131:C132 C136:C144 C148:C173 C176:C181 C183:C283 C285:C998">
      <formula1>OR(NOT(ISERROR(DATEVALUE(C5))), AND(ISNUMBER(C5), LEFT(CELL("format", C5))="D"))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20.5"/>
  </cols>
  <sheetData>
    <row r="2">
      <c r="B2" s="427" t="s">
        <v>1384</v>
      </c>
      <c r="C2" s="201"/>
      <c r="D2" s="201"/>
      <c r="E2" s="201"/>
      <c r="F2" s="201"/>
      <c r="G2" s="202"/>
    </row>
    <row r="3">
      <c r="A3" s="428"/>
      <c r="B3" s="349" t="s">
        <v>1385</v>
      </c>
      <c r="C3" s="349" t="s">
        <v>41</v>
      </c>
      <c r="D3" s="349" t="s">
        <v>1386</v>
      </c>
      <c r="E3" s="349" t="s">
        <v>1387</v>
      </c>
      <c r="F3" s="349" t="s">
        <v>918</v>
      </c>
      <c r="G3" s="349" t="s">
        <v>1388</v>
      </c>
      <c r="H3" s="428"/>
      <c r="I3" s="428"/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</row>
    <row r="4">
      <c r="B4" s="429"/>
      <c r="C4" s="430"/>
      <c r="D4" s="430"/>
      <c r="E4" s="430"/>
      <c r="F4" s="431"/>
      <c r="G4" s="430"/>
    </row>
    <row r="5">
      <c r="F5" s="277">
        <f>SUM(F4)</f>
        <v>0</v>
      </c>
    </row>
    <row r="15">
      <c r="D15" s="277"/>
    </row>
    <row r="16">
      <c r="D16" s="277"/>
    </row>
  </sheetData>
  <mergeCells count="1">
    <mergeCell ref="B2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3.0"/>
    <col customWidth="1" min="4" max="5" width="18.5"/>
    <col customWidth="1" min="8" max="8" width="18.38"/>
    <col customWidth="1" min="9" max="9" width="18.25"/>
    <col customWidth="1" min="12" max="12" width="11.88"/>
    <col customWidth="1" min="13" max="13" width="10.75"/>
    <col customWidth="1" min="17" max="17" width="15.63"/>
  </cols>
  <sheetData>
    <row r="1">
      <c r="L1" s="378"/>
      <c r="M1" s="378"/>
      <c r="N1" s="378"/>
      <c r="O1" s="378"/>
      <c r="P1" s="378"/>
      <c r="Q1" s="378"/>
    </row>
    <row r="2">
      <c r="C2" s="432" t="s">
        <v>1389</v>
      </c>
      <c r="L2" s="433"/>
      <c r="M2" s="433"/>
      <c r="N2" s="433"/>
      <c r="O2" s="433"/>
      <c r="P2" s="433"/>
      <c r="Q2" s="433"/>
    </row>
    <row r="3">
      <c r="C3" s="5"/>
      <c r="D3" s="5"/>
      <c r="E3" s="5"/>
      <c r="F3" s="5"/>
      <c r="G3" s="5"/>
      <c r="H3" s="5"/>
      <c r="K3" s="434" t="s">
        <v>1390</v>
      </c>
      <c r="L3" s="202"/>
      <c r="M3" s="435">
        <f>SUM(M33:M40)</f>
        <v>310.2</v>
      </c>
      <c r="N3" s="436"/>
      <c r="O3" s="437"/>
      <c r="P3" s="436"/>
      <c r="Q3" s="436"/>
    </row>
    <row r="4">
      <c r="C4" s="438" t="s">
        <v>7</v>
      </c>
      <c r="D4" s="439" t="s">
        <v>215</v>
      </c>
      <c r="E4" s="439" t="s">
        <v>216</v>
      </c>
      <c r="F4" s="439" t="s">
        <v>1391</v>
      </c>
      <c r="G4" s="440" t="s">
        <v>15</v>
      </c>
      <c r="H4" s="439" t="s">
        <v>1392</v>
      </c>
      <c r="I4" s="439" t="s">
        <v>1393</v>
      </c>
      <c r="K4" s="434" t="s">
        <v>215</v>
      </c>
      <c r="L4" s="202"/>
      <c r="M4" s="441" t="s">
        <v>15</v>
      </c>
      <c r="N4" s="436"/>
      <c r="O4" s="437"/>
      <c r="P4" s="436"/>
      <c r="Q4" s="436"/>
    </row>
    <row r="5" hidden="1">
      <c r="C5" s="442">
        <v>45569.0</v>
      </c>
      <c r="D5" s="443"/>
      <c r="E5" s="443" t="s">
        <v>1394</v>
      </c>
      <c r="F5" s="444">
        <v>45422.0</v>
      </c>
      <c r="G5" s="445">
        <v>216.8</v>
      </c>
      <c r="H5" s="446" t="s">
        <v>50</v>
      </c>
      <c r="I5" s="446"/>
      <c r="K5" s="293"/>
      <c r="L5" s="447"/>
      <c r="M5" s="448"/>
      <c r="N5" s="449"/>
      <c r="O5" s="449"/>
      <c r="P5" s="100"/>
      <c r="Q5" s="100"/>
    </row>
    <row r="6" hidden="1">
      <c r="C6" s="442">
        <v>45575.0</v>
      </c>
      <c r="D6" s="443"/>
      <c r="E6" s="443" t="s">
        <v>1395</v>
      </c>
      <c r="F6" s="445" t="s">
        <v>1396</v>
      </c>
      <c r="G6" s="445">
        <v>307.4</v>
      </c>
      <c r="H6" s="446" t="s">
        <v>50</v>
      </c>
      <c r="I6" s="446"/>
      <c r="K6" s="293"/>
      <c r="L6" s="447"/>
      <c r="M6" s="448"/>
      <c r="N6" s="449"/>
      <c r="O6" s="449"/>
      <c r="P6" s="100"/>
      <c r="Q6" s="100"/>
    </row>
    <row r="7" hidden="1">
      <c r="C7" s="442">
        <v>89044.0</v>
      </c>
      <c r="D7" s="443"/>
      <c r="E7" s="443" t="s">
        <v>1397</v>
      </c>
      <c r="F7" s="450">
        <v>45606.0</v>
      </c>
      <c r="G7" s="445">
        <v>98.1</v>
      </c>
      <c r="H7" s="446" t="s">
        <v>50</v>
      </c>
      <c r="I7" s="446"/>
      <c r="K7" s="293"/>
      <c r="L7" s="293"/>
      <c r="M7" s="293"/>
    </row>
    <row r="8" hidden="1">
      <c r="C8" s="442">
        <v>45588.0</v>
      </c>
      <c r="D8" s="443"/>
      <c r="E8" s="443" t="s">
        <v>1397</v>
      </c>
      <c r="F8" s="445" t="s">
        <v>1396</v>
      </c>
      <c r="G8" s="445">
        <v>95.5</v>
      </c>
      <c r="H8" s="446" t="s">
        <v>50</v>
      </c>
      <c r="I8" s="446"/>
      <c r="K8" s="293"/>
      <c r="L8" s="293"/>
      <c r="M8" s="293"/>
    </row>
    <row r="9" hidden="1">
      <c r="C9" s="442">
        <v>45590.0</v>
      </c>
      <c r="D9" s="443"/>
      <c r="E9" s="443" t="s">
        <v>1394</v>
      </c>
      <c r="F9" s="445" t="s">
        <v>1398</v>
      </c>
      <c r="G9" s="445">
        <v>63.6</v>
      </c>
      <c r="H9" s="446" t="s">
        <v>50</v>
      </c>
      <c r="I9" s="446"/>
      <c r="K9" s="293"/>
      <c r="L9" s="447"/>
      <c r="M9" s="448"/>
      <c r="N9" s="449"/>
      <c r="O9" s="449"/>
      <c r="P9" s="100"/>
      <c r="Q9" s="378"/>
    </row>
    <row r="10" hidden="1">
      <c r="C10" s="442">
        <v>45592.0</v>
      </c>
      <c r="D10" s="443"/>
      <c r="E10" s="443" t="s">
        <v>1399</v>
      </c>
      <c r="F10" s="443" t="s">
        <v>1400</v>
      </c>
      <c r="G10" s="445">
        <v>54.7</v>
      </c>
      <c r="H10" s="446" t="s">
        <v>50</v>
      </c>
      <c r="I10" s="446"/>
      <c r="K10" s="293"/>
      <c r="L10" s="293"/>
      <c r="M10" s="293"/>
    </row>
    <row r="11" hidden="1">
      <c r="C11" s="442">
        <v>45591.0</v>
      </c>
      <c r="D11" s="443"/>
      <c r="E11" s="443" t="s">
        <v>1401</v>
      </c>
      <c r="F11" s="443"/>
      <c r="G11" s="445">
        <v>250.0</v>
      </c>
      <c r="H11" s="446" t="s">
        <v>50</v>
      </c>
      <c r="I11" s="446"/>
      <c r="K11" s="293"/>
      <c r="L11" s="293"/>
      <c r="M11" s="293"/>
    </row>
    <row r="12" hidden="1">
      <c r="A12" s="378"/>
      <c r="B12" s="378"/>
      <c r="C12" s="442">
        <v>45601.0</v>
      </c>
      <c r="D12" s="443"/>
      <c r="E12" s="443" t="s">
        <v>1395</v>
      </c>
      <c r="F12" s="443" t="s">
        <v>1402</v>
      </c>
      <c r="G12" s="445">
        <v>229.0</v>
      </c>
      <c r="H12" s="446" t="s">
        <v>50</v>
      </c>
      <c r="I12" s="446"/>
      <c r="K12" s="293"/>
      <c r="L12" s="447"/>
      <c r="M12" s="448"/>
      <c r="N12" s="451"/>
      <c r="O12" s="449"/>
      <c r="P12" s="100"/>
      <c r="Q12" s="378"/>
    </row>
    <row r="13" hidden="1">
      <c r="A13" s="378"/>
      <c r="B13" s="378"/>
      <c r="C13" s="442">
        <v>45602.0</v>
      </c>
      <c r="D13" s="443"/>
      <c r="E13" s="443" t="s">
        <v>1395</v>
      </c>
      <c r="F13" s="445" t="s">
        <v>227</v>
      </c>
      <c r="G13" s="445">
        <v>40.0</v>
      </c>
      <c r="H13" s="446" t="s">
        <v>50</v>
      </c>
      <c r="I13" s="446"/>
      <c r="K13" s="293"/>
      <c r="L13" s="447"/>
      <c r="M13" s="448"/>
      <c r="N13" s="451"/>
      <c r="O13" s="449"/>
      <c r="P13" s="100"/>
      <c r="Q13" s="378"/>
    </row>
    <row r="14" hidden="1">
      <c r="A14" s="378"/>
      <c r="B14" s="378"/>
      <c r="C14" s="442">
        <v>45608.0</v>
      </c>
      <c r="D14" s="443"/>
      <c r="E14" s="443" t="s">
        <v>1395</v>
      </c>
      <c r="F14" s="445" t="s">
        <v>1403</v>
      </c>
      <c r="G14" s="445">
        <v>432.3</v>
      </c>
      <c r="H14" s="446" t="s">
        <v>50</v>
      </c>
      <c r="I14" s="446"/>
      <c r="K14" s="293"/>
      <c r="L14" s="447"/>
      <c r="M14" s="448"/>
      <c r="N14" s="451"/>
      <c r="O14" s="449"/>
      <c r="P14" s="100"/>
      <c r="Q14" s="378"/>
    </row>
    <row r="15" hidden="1">
      <c r="A15" s="378"/>
      <c r="B15" s="378"/>
      <c r="C15" s="442">
        <v>45608.0</v>
      </c>
      <c r="D15" s="443"/>
      <c r="E15" s="443" t="s">
        <v>1404</v>
      </c>
      <c r="F15" s="444">
        <v>45393.0</v>
      </c>
      <c r="G15" s="445">
        <v>124.7</v>
      </c>
      <c r="H15" s="446" t="s">
        <v>50</v>
      </c>
      <c r="I15" s="446"/>
      <c r="K15" s="293"/>
      <c r="L15" s="293"/>
      <c r="M15" s="293"/>
    </row>
    <row r="16" hidden="1">
      <c r="A16" s="378"/>
      <c r="B16" s="378"/>
      <c r="C16" s="442">
        <v>45616.0</v>
      </c>
      <c r="D16" s="443"/>
      <c r="E16" s="443" t="s">
        <v>1399</v>
      </c>
      <c r="F16" s="443" t="s">
        <v>1405</v>
      </c>
      <c r="G16" s="445">
        <v>15.7</v>
      </c>
      <c r="H16" s="446" t="s">
        <v>50</v>
      </c>
      <c r="I16" s="452" t="s">
        <v>1406</v>
      </c>
      <c r="K16" s="293"/>
      <c r="L16" s="293"/>
      <c r="M16" s="293"/>
    </row>
    <row r="17" hidden="1">
      <c r="A17" s="378"/>
      <c r="B17" s="378"/>
      <c r="C17" s="442">
        <v>45618.0</v>
      </c>
      <c r="D17" s="443"/>
      <c r="E17" s="443" t="s">
        <v>1399</v>
      </c>
      <c r="F17" s="445" t="s">
        <v>1407</v>
      </c>
      <c r="G17" s="445">
        <v>159.3</v>
      </c>
      <c r="H17" s="446" t="s">
        <v>50</v>
      </c>
      <c r="I17" s="446"/>
      <c r="K17" s="293"/>
      <c r="L17" s="293"/>
      <c r="M17" s="293"/>
    </row>
    <row r="18" hidden="1">
      <c r="A18" s="378"/>
      <c r="B18" s="378"/>
      <c r="C18" s="442">
        <v>45619.0</v>
      </c>
      <c r="D18" s="443"/>
      <c r="E18" s="443" t="s">
        <v>1394</v>
      </c>
      <c r="F18" s="443" t="s">
        <v>1408</v>
      </c>
      <c r="G18" s="445">
        <v>8.0</v>
      </c>
      <c r="H18" s="446" t="s">
        <v>50</v>
      </c>
      <c r="I18" s="446"/>
      <c r="K18" s="293"/>
      <c r="L18" s="447"/>
      <c r="M18" s="448"/>
      <c r="N18" s="451"/>
      <c r="O18" s="449"/>
      <c r="P18" s="100"/>
      <c r="Q18" s="378"/>
    </row>
    <row r="19" hidden="1">
      <c r="A19" s="378"/>
      <c r="B19" s="378"/>
      <c r="C19" s="442">
        <v>45624.0</v>
      </c>
      <c r="D19" s="443"/>
      <c r="E19" s="443" t="s">
        <v>1399</v>
      </c>
      <c r="F19" s="445" t="s">
        <v>1408</v>
      </c>
      <c r="G19" s="445">
        <v>61.3</v>
      </c>
      <c r="H19" s="446" t="s">
        <v>50</v>
      </c>
      <c r="I19" s="446"/>
      <c r="K19" s="293"/>
      <c r="L19" s="293"/>
      <c r="M19" s="293"/>
    </row>
    <row r="20" hidden="1">
      <c r="A20" s="378"/>
      <c r="B20" s="378"/>
      <c r="C20" s="442">
        <v>45625.0</v>
      </c>
      <c r="D20" s="443"/>
      <c r="E20" s="443" t="s">
        <v>1395</v>
      </c>
      <c r="F20" s="445" t="s">
        <v>1409</v>
      </c>
      <c r="G20" s="445">
        <v>11.1</v>
      </c>
      <c r="H20" s="446" t="s">
        <v>50</v>
      </c>
      <c r="I20" s="446"/>
      <c r="K20" s="293"/>
      <c r="L20" s="447"/>
      <c r="M20" s="448"/>
      <c r="N20" s="451"/>
      <c r="O20" s="449"/>
      <c r="P20" s="100"/>
      <c r="Q20" s="378"/>
    </row>
    <row r="21" hidden="1">
      <c r="C21" s="442">
        <v>45629.0</v>
      </c>
      <c r="D21" s="443"/>
      <c r="E21" s="443" t="s">
        <v>1395</v>
      </c>
      <c r="F21" s="445" t="s">
        <v>1410</v>
      </c>
      <c r="G21" s="445">
        <v>4.2</v>
      </c>
      <c r="H21" s="446" t="s">
        <v>50</v>
      </c>
      <c r="I21" s="446"/>
      <c r="K21" s="293"/>
      <c r="L21" s="447"/>
      <c r="M21" s="448"/>
      <c r="N21" s="451"/>
      <c r="O21" s="449"/>
      <c r="P21" s="100"/>
      <c r="Q21" s="378"/>
    </row>
    <row r="22" hidden="1">
      <c r="C22" s="442">
        <v>45629.0</v>
      </c>
      <c r="D22" s="443"/>
      <c r="E22" s="443" t="s">
        <v>1395</v>
      </c>
      <c r="F22" s="445" t="s">
        <v>1411</v>
      </c>
      <c r="G22" s="445">
        <v>107.9</v>
      </c>
      <c r="H22" s="446" t="s">
        <v>50</v>
      </c>
      <c r="I22" s="446"/>
      <c r="K22" s="293"/>
      <c r="L22" s="453"/>
      <c r="M22" s="453"/>
      <c r="N22" s="454"/>
      <c r="O22" s="455"/>
      <c r="P22" s="378"/>
      <c r="Q22" s="378"/>
    </row>
    <row r="23" hidden="1">
      <c r="C23" s="442">
        <v>45630.0</v>
      </c>
      <c r="D23" s="443"/>
      <c r="E23" s="443" t="s">
        <v>1397</v>
      </c>
      <c r="F23" s="444">
        <v>45455.0</v>
      </c>
      <c r="G23" s="445">
        <v>299.5</v>
      </c>
      <c r="H23" s="446" t="s">
        <v>50</v>
      </c>
      <c r="I23" s="446"/>
      <c r="K23" s="293"/>
      <c r="L23" s="293"/>
      <c r="M23" s="293"/>
    </row>
    <row r="24" hidden="1">
      <c r="C24" s="442">
        <v>45636.0</v>
      </c>
      <c r="D24" s="443"/>
      <c r="E24" s="443" t="s">
        <v>1394</v>
      </c>
      <c r="F24" s="445" t="s">
        <v>236</v>
      </c>
      <c r="G24" s="445">
        <v>18.3</v>
      </c>
      <c r="H24" s="446" t="s">
        <v>50</v>
      </c>
      <c r="I24" s="456"/>
      <c r="K24" s="293"/>
      <c r="L24" s="453"/>
      <c r="M24" s="453"/>
      <c r="N24" s="378"/>
      <c r="O24" s="378"/>
      <c r="P24" s="378"/>
      <c r="Q24" s="378"/>
    </row>
    <row r="25" hidden="1">
      <c r="C25" s="442">
        <v>45637.0</v>
      </c>
      <c r="D25" s="443"/>
      <c r="E25" s="443" t="s">
        <v>1395</v>
      </c>
      <c r="F25" s="443" t="s">
        <v>1412</v>
      </c>
      <c r="G25" s="445">
        <v>245.5</v>
      </c>
      <c r="H25" s="446" t="s">
        <v>50</v>
      </c>
      <c r="I25" s="456"/>
      <c r="K25" s="293"/>
      <c r="L25" s="293"/>
      <c r="M25" s="293"/>
    </row>
    <row r="26" hidden="1">
      <c r="C26" s="442">
        <v>45639.0</v>
      </c>
      <c r="D26" s="443"/>
      <c r="E26" s="443" t="s">
        <v>1394</v>
      </c>
      <c r="F26" s="443" t="s">
        <v>1413</v>
      </c>
      <c r="G26" s="445">
        <v>41.6</v>
      </c>
      <c r="H26" s="446" t="s">
        <v>50</v>
      </c>
      <c r="I26" s="456"/>
      <c r="K26" s="293"/>
      <c r="L26" s="293"/>
      <c r="M26" s="293"/>
    </row>
    <row r="27" hidden="1">
      <c r="C27" s="442" t="s">
        <v>1414</v>
      </c>
      <c r="D27" s="443"/>
      <c r="E27" s="443" t="s">
        <v>1397</v>
      </c>
      <c r="F27" s="445" t="s">
        <v>236</v>
      </c>
      <c r="G27" s="445">
        <v>98.0</v>
      </c>
      <c r="H27" s="446" t="s">
        <v>50</v>
      </c>
      <c r="I27" s="456"/>
      <c r="K27" s="293"/>
      <c r="L27" s="293"/>
      <c r="M27" s="293"/>
    </row>
    <row r="28" hidden="1">
      <c r="C28" s="442">
        <v>45644.0</v>
      </c>
      <c r="D28" s="443"/>
      <c r="E28" s="443" t="s">
        <v>1397</v>
      </c>
      <c r="F28" s="443" t="s">
        <v>1415</v>
      </c>
      <c r="G28" s="445">
        <v>200.0</v>
      </c>
      <c r="H28" s="446" t="s">
        <v>50</v>
      </c>
      <c r="I28" s="456"/>
      <c r="K28" s="293"/>
      <c r="L28" s="293"/>
      <c r="M28" s="293"/>
    </row>
    <row r="29" hidden="1">
      <c r="C29" s="442">
        <v>45646.0</v>
      </c>
      <c r="D29" s="443"/>
      <c r="E29" s="443" t="s">
        <v>1394</v>
      </c>
      <c r="F29" s="443" t="s">
        <v>1416</v>
      </c>
      <c r="G29" s="445">
        <v>159.4</v>
      </c>
      <c r="H29" s="446" t="s">
        <v>50</v>
      </c>
      <c r="I29" s="456"/>
      <c r="K29" s="293"/>
      <c r="L29" s="293"/>
      <c r="M29" s="293"/>
    </row>
    <row r="30" hidden="1">
      <c r="C30" s="442">
        <v>45650.0</v>
      </c>
      <c r="D30" s="443"/>
      <c r="E30" s="443" t="s">
        <v>1394</v>
      </c>
      <c r="F30" s="443" t="s">
        <v>1417</v>
      </c>
      <c r="G30" s="445">
        <v>508.5</v>
      </c>
      <c r="H30" s="457" t="s">
        <v>1418</v>
      </c>
      <c r="I30" s="458"/>
      <c r="K30" s="293"/>
      <c r="L30" s="293"/>
      <c r="M30" s="293"/>
    </row>
    <row r="31" hidden="1">
      <c r="C31" s="442">
        <v>45653.0</v>
      </c>
      <c r="D31" s="443"/>
      <c r="E31" s="443" t="s">
        <v>1395</v>
      </c>
      <c r="F31" s="443" t="s">
        <v>1419</v>
      </c>
      <c r="G31" s="445">
        <v>53.5</v>
      </c>
      <c r="H31" s="446" t="s">
        <v>50</v>
      </c>
      <c r="I31" s="456"/>
      <c r="K31" s="293"/>
      <c r="L31" s="293"/>
      <c r="M31" s="293"/>
    </row>
    <row r="32" hidden="1">
      <c r="C32" s="442">
        <v>45657.0</v>
      </c>
      <c r="D32" s="443"/>
      <c r="E32" s="443" t="s">
        <v>1395</v>
      </c>
      <c r="F32" s="443"/>
      <c r="G32" s="445">
        <v>17.85</v>
      </c>
      <c r="H32" s="446" t="s">
        <v>50</v>
      </c>
      <c r="I32" s="456"/>
      <c r="K32" s="293"/>
      <c r="L32" s="293"/>
      <c r="M32" s="293"/>
    </row>
    <row r="33">
      <c r="C33" s="459">
        <v>45695.0</v>
      </c>
      <c r="D33" s="443" t="s">
        <v>225</v>
      </c>
      <c r="E33" s="443" t="s">
        <v>226</v>
      </c>
      <c r="F33" s="444">
        <v>45718.0</v>
      </c>
      <c r="G33" s="445">
        <v>194.9</v>
      </c>
      <c r="H33" s="446" t="s">
        <v>50</v>
      </c>
      <c r="I33" s="460"/>
      <c r="K33" s="200" t="str">
        <f t="array" ref="K33:K37">UNIQUE($D$104:$D1052,0,0)</f>
        <v>JETSTREAM</v>
      </c>
      <c r="L33" s="202"/>
      <c r="M33" s="402">
        <f t="shared" ref="M33:M40" si="1">IF(K33="","", SUMIFS($G$104:$G1052,$D$104:$D1052,K33,$H$104:$H1052,"PENDIENTE "))</f>
        <v>310.2</v>
      </c>
    </row>
    <row r="34">
      <c r="C34" s="459">
        <v>45696.0</v>
      </c>
      <c r="D34" s="443" t="s">
        <v>225</v>
      </c>
      <c r="E34" s="443" t="s">
        <v>226</v>
      </c>
      <c r="F34" s="443" t="s">
        <v>1420</v>
      </c>
      <c r="G34" s="445">
        <v>231.2</v>
      </c>
      <c r="H34" s="446" t="s">
        <v>50</v>
      </c>
      <c r="I34" s="460"/>
      <c r="K34" s="200" t="s">
        <v>230</v>
      </c>
      <c r="L34" s="202"/>
      <c r="M34" s="402">
        <f t="shared" si="1"/>
        <v>0</v>
      </c>
    </row>
    <row r="35">
      <c r="C35" s="459">
        <v>45707.0</v>
      </c>
      <c r="D35" s="443" t="s">
        <v>222</v>
      </c>
      <c r="E35" s="443" t="s">
        <v>1421</v>
      </c>
      <c r="F35" s="443" t="s">
        <v>1422</v>
      </c>
      <c r="G35" s="445">
        <v>319.1</v>
      </c>
      <c r="H35" s="446" t="s">
        <v>50</v>
      </c>
      <c r="I35" s="460"/>
      <c r="K35" s="200" t="s">
        <v>228</v>
      </c>
      <c r="L35" s="202"/>
      <c r="M35" s="402">
        <f t="shared" si="1"/>
        <v>0</v>
      </c>
    </row>
    <row r="36">
      <c r="C36" s="459">
        <v>45715.0</v>
      </c>
      <c r="D36" s="443" t="s">
        <v>222</v>
      </c>
      <c r="E36" s="443" t="s">
        <v>1421</v>
      </c>
      <c r="F36" s="443" t="s">
        <v>1423</v>
      </c>
      <c r="G36" s="445">
        <v>270.1</v>
      </c>
      <c r="H36" s="446" t="s">
        <v>50</v>
      </c>
      <c r="I36" s="460"/>
      <c r="K36" s="200" t="s">
        <v>232</v>
      </c>
      <c r="L36" s="202"/>
      <c r="M36" s="402">
        <f t="shared" si="1"/>
        <v>0</v>
      </c>
    </row>
    <row r="37">
      <c r="C37" s="459">
        <v>45708.0</v>
      </c>
      <c r="D37" s="443" t="s">
        <v>222</v>
      </c>
      <c r="E37" s="443" t="s">
        <v>1424</v>
      </c>
      <c r="F37" s="443" t="s">
        <v>1425</v>
      </c>
      <c r="G37" s="445">
        <v>211.8</v>
      </c>
      <c r="H37" s="446" t="s">
        <v>50</v>
      </c>
      <c r="I37" s="460"/>
      <c r="K37" s="200"/>
      <c r="L37" s="202"/>
      <c r="M37" s="402" t="str">
        <f t="shared" si="1"/>
        <v/>
      </c>
    </row>
    <row r="38">
      <c r="C38" s="459">
        <v>45724.0</v>
      </c>
      <c r="D38" s="443" t="s">
        <v>222</v>
      </c>
      <c r="E38" s="443" t="s">
        <v>1421</v>
      </c>
      <c r="F38" s="444">
        <v>45994.0</v>
      </c>
      <c r="G38" s="445">
        <v>254.8</v>
      </c>
      <c r="H38" s="446" t="s">
        <v>50</v>
      </c>
      <c r="I38" s="460"/>
      <c r="K38" s="200"/>
      <c r="L38" s="202"/>
      <c r="M38" s="402" t="str">
        <f t="shared" si="1"/>
        <v/>
      </c>
    </row>
    <row r="39">
      <c r="C39" s="459">
        <v>45723.0</v>
      </c>
      <c r="D39" s="443" t="s">
        <v>222</v>
      </c>
      <c r="E39" s="443" t="s">
        <v>1421</v>
      </c>
      <c r="F39" s="443">
        <v>0.0</v>
      </c>
      <c r="G39" s="445">
        <v>100.0</v>
      </c>
      <c r="H39" s="446" t="s">
        <v>50</v>
      </c>
      <c r="I39" s="460"/>
      <c r="K39" s="200"/>
      <c r="L39" s="202"/>
      <c r="M39" s="402" t="str">
        <f t="shared" si="1"/>
        <v/>
      </c>
    </row>
    <row r="40">
      <c r="C40" s="459">
        <v>45723.0</v>
      </c>
      <c r="D40" s="443" t="s">
        <v>225</v>
      </c>
      <c r="E40" s="443" t="s">
        <v>226</v>
      </c>
      <c r="F40" s="444">
        <v>45750.0</v>
      </c>
      <c r="G40" s="445">
        <v>68.0</v>
      </c>
      <c r="H40" s="446" t="s">
        <v>50</v>
      </c>
      <c r="I40" s="460"/>
      <c r="K40" s="200"/>
      <c r="L40" s="202"/>
      <c r="M40" s="402" t="str">
        <f t="shared" si="1"/>
        <v/>
      </c>
    </row>
    <row r="41">
      <c r="C41" s="459">
        <v>45729.0</v>
      </c>
      <c r="D41" s="443" t="s">
        <v>225</v>
      </c>
      <c r="E41" s="443" t="s">
        <v>226</v>
      </c>
      <c r="F41" s="444">
        <v>45903.0</v>
      </c>
      <c r="G41" s="445">
        <v>66.8</v>
      </c>
      <c r="H41" s="446" t="s">
        <v>50</v>
      </c>
      <c r="I41" s="460"/>
      <c r="K41" s="234"/>
      <c r="L41" s="461"/>
      <c r="M41" s="195"/>
    </row>
    <row r="42">
      <c r="C42" s="459">
        <v>45736.0</v>
      </c>
      <c r="D42" s="443" t="s">
        <v>222</v>
      </c>
      <c r="E42" s="443" t="s">
        <v>1424</v>
      </c>
      <c r="F42" s="443" t="s">
        <v>1426</v>
      </c>
      <c r="G42" s="445">
        <v>166.9</v>
      </c>
      <c r="H42" s="446" t="s">
        <v>50</v>
      </c>
      <c r="I42" s="460"/>
      <c r="K42" s="234"/>
      <c r="L42" s="461"/>
      <c r="M42" s="195"/>
    </row>
    <row r="43">
      <c r="C43" s="459">
        <v>45738.0</v>
      </c>
      <c r="D43" s="443" t="s">
        <v>228</v>
      </c>
      <c r="E43" s="443" t="s">
        <v>229</v>
      </c>
      <c r="F43" s="443" t="s">
        <v>1427</v>
      </c>
      <c r="G43" s="445">
        <v>8.0</v>
      </c>
      <c r="H43" s="446" t="s">
        <v>50</v>
      </c>
      <c r="I43" s="460"/>
      <c r="K43" s="234"/>
      <c r="L43" s="461"/>
      <c r="M43" s="195"/>
    </row>
    <row r="44">
      <c r="C44" s="459">
        <v>45741.0</v>
      </c>
      <c r="D44" s="443" t="s">
        <v>222</v>
      </c>
      <c r="E44" s="443" t="s">
        <v>1424</v>
      </c>
      <c r="F44" s="443" t="s">
        <v>1428</v>
      </c>
      <c r="G44" s="445">
        <v>220.2</v>
      </c>
      <c r="H44" s="446" t="s">
        <v>50</v>
      </c>
      <c r="I44" s="460"/>
      <c r="K44" s="234"/>
      <c r="L44" s="461"/>
      <c r="M44" s="195"/>
    </row>
    <row r="45">
      <c r="C45" s="459">
        <v>45742.0</v>
      </c>
      <c r="D45" s="443" t="s">
        <v>228</v>
      </c>
      <c r="E45" s="443" t="s">
        <v>229</v>
      </c>
      <c r="F45" s="443" t="s">
        <v>1429</v>
      </c>
      <c r="G45" s="445">
        <v>129.6</v>
      </c>
      <c r="H45" s="446" t="s">
        <v>50</v>
      </c>
      <c r="I45" s="460"/>
      <c r="K45" s="234"/>
      <c r="L45" s="461"/>
    </row>
    <row r="46">
      <c r="C46" s="462">
        <v>45755.0</v>
      </c>
      <c r="D46" s="443" t="s">
        <v>228</v>
      </c>
      <c r="E46" s="443" t="s">
        <v>229</v>
      </c>
      <c r="F46" s="444">
        <v>45842.0</v>
      </c>
      <c r="G46" s="463">
        <v>200.8</v>
      </c>
      <c r="H46" s="446" t="s">
        <v>50</v>
      </c>
      <c r="I46" s="460"/>
      <c r="K46" s="234"/>
      <c r="L46" s="461"/>
    </row>
    <row r="47">
      <c r="C47" s="462">
        <v>45759.0</v>
      </c>
      <c r="D47" s="443" t="s">
        <v>225</v>
      </c>
      <c r="E47" s="443" t="s">
        <v>226</v>
      </c>
      <c r="F47" s="443" t="s">
        <v>1430</v>
      </c>
      <c r="G47" s="463">
        <v>14.0</v>
      </c>
      <c r="H47" s="446" t="s">
        <v>50</v>
      </c>
      <c r="I47" s="460"/>
      <c r="K47" s="234"/>
      <c r="L47" s="461"/>
    </row>
    <row r="48">
      <c r="C48" s="462">
        <v>45758.0</v>
      </c>
      <c r="D48" s="443" t="s">
        <v>222</v>
      </c>
      <c r="E48" s="443" t="s">
        <v>1421</v>
      </c>
      <c r="F48" s="443" t="s">
        <v>1431</v>
      </c>
      <c r="G48" s="463">
        <v>311.5</v>
      </c>
      <c r="H48" s="446" t="s">
        <v>50</v>
      </c>
      <c r="I48" s="460"/>
      <c r="K48" s="234"/>
      <c r="L48" s="461"/>
    </row>
    <row r="49">
      <c r="C49" s="462">
        <v>45764.0</v>
      </c>
      <c r="D49" s="443" t="s">
        <v>228</v>
      </c>
      <c r="E49" s="443" t="s">
        <v>229</v>
      </c>
      <c r="F49" s="443" t="s">
        <v>1430</v>
      </c>
      <c r="G49" s="463">
        <v>198.8</v>
      </c>
      <c r="H49" s="446" t="s">
        <v>50</v>
      </c>
      <c r="I49" s="460"/>
      <c r="K49" s="234"/>
      <c r="L49" s="461"/>
    </row>
    <row r="50">
      <c r="C50" s="462">
        <v>45770.0</v>
      </c>
      <c r="D50" s="443" t="s">
        <v>222</v>
      </c>
      <c r="E50" s="443" t="s">
        <v>1424</v>
      </c>
      <c r="F50" s="443" t="s">
        <v>1432</v>
      </c>
      <c r="G50" s="463">
        <v>222.8</v>
      </c>
      <c r="H50" s="446" t="s">
        <v>50</v>
      </c>
      <c r="I50" s="460"/>
      <c r="K50" s="234"/>
      <c r="L50" s="461"/>
    </row>
    <row r="51">
      <c r="C51" s="462">
        <v>45771.0</v>
      </c>
      <c r="D51" s="443" t="s">
        <v>225</v>
      </c>
      <c r="E51" s="443" t="s">
        <v>226</v>
      </c>
      <c r="F51" s="443" t="s">
        <v>1433</v>
      </c>
      <c r="G51" s="463">
        <v>71.5</v>
      </c>
      <c r="H51" s="446" t="s">
        <v>50</v>
      </c>
      <c r="I51" s="460"/>
      <c r="K51" s="234"/>
      <c r="L51" s="461"/>
    </row>
    <row r="52">
      <c r="C52" s="462">
        <v>45776.0</v>
      </c>
      <c r="D52" s="443" t="s">
        <v>222</v>
      </c>
      <c r="E52" s="443" t="s">
        <v>1421</v>
      </c>
      <c r="F52" s="443" t="s">
        <v>1434</v>
      </c>
      <c r="G52" s="463">
        <v>464.7</v>
      </c>
      <c r="H52" s="446" t="s">
        <v>50</v>
      </c>
      <c r="I52" s="460"/>
      <c r="K52" s="234"/>
      <c r="L52" s="461"/>
    </row>
    <row r="53">
      <c r="C53" s="462">
        <v>45786.0</v>
      </c>
      <c r="D53" s="443" t="s">
        <v>225</v>
      </c>
      <c r="E53" s="443" t="s">
        <v>226</v>
      </c>
      <c r="F53" s="443" t="s">
        <v>1435</v>
      </c>
      <c r="G53" s="463">
        <v>314.8</v>
      </c>
      <c r="H53" s="446" t="s">
        <v>50</v>
      </c>
      <c r="I53" s="460"/>
      <c r="K53" s="234"/>
      <c r="L53" s="461"/>
    </row>
    <row r="54">
      <c r="C54" s="462">
        <v>45792.0</v>
      </c>
      <c r="D54" s="443" t="s">
        <v>225</v>
      </c>
      <c r="E54" s="443" t="s">
        <v>226</v>
      </c>
      <c r="F54" s="443" t="s">
        <v>1436</v>
      </c>
      <c r="G54" s="463">
        <v>48.7</v>
      </c>
      <c r="H54" s="446" t="s">
        <v>50</v>
      </c>
      <c r="I54" s="460"/>
      <c r="K54" s="234"/>
      <c r="L54" s="461"/>
    </row>
    <row r="55">
      <c r="C55" s="462">
        <v>45792.0</v>
      </c>
      <c r="D55" s="443" t="s">
        <v>228</v>
      </c>
      <c r="E55" s="443" t="s">
        <v>229</v>
      </c>
      <c r="F55" s="443" t="s">
        <v>1437</v>
      </c>
      <c r="G55" s="463">
        <v>35.8</v>
      </c>
      <c r="H55" s="446" t="s">
        <v>50</v>
      </c>
      <c r="I55" s="460"/>
      <c r="K55" s="234"/>
      <c r="L55" s="461"/>
    </row>
    <row r="56">
      <c r="C56" s="462">
        <v>45798.0</v>
      </c>
      <c r="D56" s="443" t="s">
        <v>222</v>
      </c>
      <c r="E56" s="443" t="s">
        <v>1424</v>
      </c>
      <c r="F56" s="443" t="s">
        <v>1438</v>
      </c>
      <c r="G56" s="463">
        <v>240.1</v>
      </c>
      <c r="H56" s="446" t="s">
        <v>50</v>
      </c>
      <c r="I56" s="460"/>
      <c r="K56" s="234"/>
      <c r="L56" s="461"/>
    </row>
    <row r="57">
      <c r="C57" s="462">
        <v>45805.0</v>
      </c>
      <c r="D57" s="443" t="s">
        <v>222</v>
      </c>
      <c r="E57" s="443" t="s">
        <v>1424</v>
      </c>
      <c r="F57" s="443" t="s">
        <v>1439</v>
      </c>
      <c r="G57" s="463">
        <v>241.2</v>
      </c>
      <c r="H57" s="446" t="s">
        <v>50</v>
      </c>
      <c r="I57" s="460"/>
      <c r="K57" s="234" t="s">
        <v>232</v>
      </c>
      <c r="L57" s="461">
        <f>SUMIF(D104:D119,"CESSNA",G104:G119)</f>
        <v>964</v>
      </c>
    </row>
    <row r="58">
      <c r="C58" s="462">
        <v>45806.0</v>
      </c>
      <c r="D58" s="443" t="s">
        <v>222</v>
      </c>
      <c r="E58" s="443" t="s">
        <v>1424</v>
      </c>
      <c r="F58" s="443" t="s">
        <v>1440</v>
      </c>
      <c r="G58" s="463">
        <v>28.5</v>
      </c>
      <c r="H58" s="446" t="s">
        <v>50</v>
      </c>
      <c r="I58" s="460"/>
      <c r="K58" s="234" t="s">
        <v>1441</v>
      </c>
      <c r="L58" s="461">
        <f>SUMIF(D104:D120,"CAMION",G104:G120)</f>
        <v>145</v>
      </c>
    </row>
    <row r="59">
      <c r="C59" s="459">
        <v>45819.0</v>
      </c>
      <c r="D59" s="443" t="s">
        <v>225</v>
      </c>
      <c r="E59" s="443" t="s">
        <v>226</v>
      </c>
      <c r="F59" s="443" t="s">
        <v>1442</v>
      </c>
      <c r="G59" s="445">
        <v>208.1</v>
      </c>
      <c r="H59" s="446" t="s">
        <v>50</v>
      </c>
      <c r="I59" s="460"/>
      <c r="K59" s="234" t="s">
        <v>225</v>
      </c>
      <c r="L59" s="461">
        <f>SUMIF(D104:D121,"TURBO",G104:G121)</f>
        <v>0</v>
      </c>
    </row>
    <row r="60">
      <c r="C60" s="459">
        <v>45822.0</v>
      </c>
      <c r="D60" s="443" t="s">
        <v>222</v>
      </c>
      <c r="E60" s="443" t="s">
        <v>1421</v>
      </c>
      <c r="F60" s="443" t="s">
        <v>1443</v>
      </c>
      <c r="G60" s="445">
        <v>200.0</v>
      </c>
      <c r="H60" s="446" t="s">
        <v>50</v>
      </c>
      <c r="I60" s="460"/>
      <c r="K60" s="234" t="s">
        <v>228</v>
      </c>
      <c r="L60" s="461">
        <f>SUMIF(D104:D122,"CARAVAN",G104:G122)</f>
        <v>398.7</v>
      </c>
    </row>
    <row r="61">
      <c r="C61" s="459">
        <v>45826.0</v>
      </c>
      <c r="D61" s="443" t="s">
        <v>228</v>
      </c>
      <c r="E61" s="443" t="s">
        <v>229</v>
      </c>
      <c r="F61" s="443" t="s">
        <v>1444</v>
      </c>
      <c r="G61" s="445">
        <v>136.1</v>
      </c>
      <c r="H61" s="446" t="s">
        <v>50</v>
      </c>
      <c r="I61" s="460"/>
      <c r="K61" s="464" t="s">
        <v>222</v>
      </c>
      <c r="L61" s="465">
        <f>SUMIF(D104:D123,"JETSTREAM",G104:G123)</f>
        <v>310.2</v>
      </c>
    </row>
    <row r="62">
      <c r="C62" s="459">
        <v>45827.0</v>
      </c>
      <c r="D62" s="443" t="s">
        <v>228</v>
      </c>
      <c r="E62" s="443" t="s">
        <v>229</v>
      </c>
      <c r="F62" s="443" t="s">
        <v>1445</v>
      </c>
      <c r="G62" s="445">
        <v>18.5</v>
      </c>
      <c r="H62" s="446" t="s">
        <v>50</v>
      </c>
      <c r="I62" s="460"/>
      <c r="K62" s="234" t="s">
        <v>14</v>
      </c>
      <c r="L62" s="461">
        <f>SUM(L57:L61)</f>
        <v>1817.9</v>
      </c>
    </row>
    <row r="63">
      <c r="C63" s="459">
        <v>45836.0</v>
      </c>
      <c r="D63" s="443" t="s">
        <v>225</v>
      </c>
      <c r="E63" s="443" t="s">
        <v>226</v>
      </c>
      <c r="F63" s="443" t="s">
        <v>1446</v>
      </c>
      <c r="G63" s="445">
        <v>189.8</v>
      </c>
      <c r="H63" s="446" t="s">
        <v>50</v>
      </c>
      <c r="I63" s="460"/>
    </row>
    <row r="64" hidden="1">
      <c r="C64" s="459">
        <v>45838.0</v>
      </c>
      <c r="D64" s="443" t="s">
        <v>1441</v>
      </c>
      <c r="E64" s="443" t="s">
        <v>1447</v>
      </c>
      <c r="F64" s="443">
        <v>0.0</v>
      </c>
      <c r="G64" s="445">
        <v>36.0</v>
      </c>
      <c r="H64" s="446" t="s">
        <v>50</v>
      </c>
      <c r="I64" s="460"/>
    </row>
    <row r="65" hidden="1">
      <c r="C65" s="459">
        <v>45841.0</v>
      </c>
      <c r="D65" s="443" t="s">
        <v>225</v>
      </c>
      <c r="E65" s="443" t="s">
        <v>226</v>
      </c>
      <c r="F65" s="444">
        <v>45723.0</v>
      </c>
      <c r="G65" s="445">
        <v>43.7</v>
      </c>
      <c r="H65" s="446" t="s">
        <v>50</v>
      </c>
      <c r="I65" s="460"/>
    </row>
    <row r="66" hidden="1">
      <c r="C66" s="459">
        <v>45845.0</v>
      </c>
      <c r="D66" s="443" t="s">
        <v>230</v>
      </c>
      <c r="E66" s="443" t="s">
        <v>1447</v>
      </c>
      <c r="F66" s="443">
        <v>0.0</v>
      </c>
      <c r="G66" s="445">
        <v>6.67</v>
      </c>
      <c r="H66" s="446" t="s">
        <v>50</v>
      </c>
      <c r="I66" s="460"/>
      <c r="K66" s="234"/>
      <c r="L66" s="461"/>
    </row>
    <row r="67" hidden="1">
      <c r="C67" s="459">
        <v>45847.0</v>
      </c>
      <c r="D67" s="443" t="s">
        <v>222</v>
      </c>
      <c r="E67" s="443" t="s">
        <v>1421</v>
      </c>
      <c r="F67" s="445" t="s">
        <v>1448</v>
      </c>
      <c r="G67" s="445">
        <v>16.0</v>
      </c>
      <c r="H67" s="446" t="s">
        <v>50</v>
      </c>
      <c r="I67" s="460"/>
      <c r="K67" s="234" t="s">
        <v>230</v>
      </c>
      <c r="L67" s="465">
        <f>SUMIF(D90:D96,"CAMION",G90:G96)</f>
        <v>26.67</v>
      </c>
    </row>
    <row r="68" hidden="1">
      <c r="C68" s="459">
        <v>45847.0</v>
      </c>
      <c r="D68" s="443" t="s">
        <v>225</v>
      </c>
      <c r="E68" s="443" t="s">
        <v>226</v>
      </c>
      <c r="F68" s="444">
        <v>45876.0</v>
      </c>
      <c r="G68" s="445">
        <v>160.5</v>
      </c>
      <c r="H68" s="446" t="s">
        <v>1449</v>
      </c>
      <c r="I68" s="466"/>
    </row>
    <row r="69" hidden="1">
      <c r="C69" s="459">
        <v>45850.0</v>
      </c>
      <c r="D69" s="443" t="s">
        <v>225</v>
      </c>
      <c r="E69" s="443" t="s">
        <v>226</v>
      </c>
      <c r="F69" s="445" t="s">
        <v>1450</v>
      </c>
      <c r="G69" s="467">
        <v>20.0</v>
      </c>
      <c r="H69" s="446" t="s">
        <v>1449</v>
      </c>
      <c r="I69" s="466"/>
    </row>
    <row r="70" hidden="1">
      <c r="C70" s="442">
        <v>45852.0</v>
      </c>
      <c r="D70" s="443" t="s">
        <v>230</v>
      </c>
      <c r="E70" s="443" t="s">
        <v>1447</v>
      </c>
      <c r="F70" s="445">
        <v>0.0</v>
      </c>
      <c r="G70" s="467">
        <v>6.67</v>
      </c>
      <c r="H70" s="446" t="s">
        <v>50</v>
      </c>
      <c r="I70" s="466"/>
    </row>
    <row r="71" hidden="1">
      <c r="C71" s="442">
        <v>45853.0</v>
      </c>
      <c r="D71" s="443" t="s">
        <v>222</v>
      </c>
      <c r="E71" s="443" t="s">
        <v>1421</v>
      </c>
      <c r="F71" s="445" t="s">
        <v>1451</v>
      </c>
      <c r="G71" s="467">
        <v>246.3</v>
      </c>
      <c r="H71" s="446" t="s">
        <v>50</v>
      </c>
      <c r="I71" s="466"/>
    </row>
    <row r="72" hidden="1">
      <c r="C72" s="442">
        <v>45859.0</v>
      </c>
      <c r="D72" s="443" t="s">
        <v>230</v>
      </c>
      <c r="E72" s="443" t="s">
        <v>1447</v>
      </c>
      <c r="F72" s="445">
        <v>0.0</v>
      </c>
      <c r="G72" s="445">
        <v>10.0</v>
      </c>
      <c r="H72" s="446" t="s">
        <v>50</v>
      </c>
      <c r="I72" s="466"/>
    </row>
    <row r="73" hidden="1">
      <c r="C73" s="442">
        <v>45860.0</v>
      </c>
      <c r="D73" s="443" t="s">
        <v>225</v>
      </c>
      <c r="E73" s="443" t="s">
        <v>226</v>
      </c>
      <c r="F73" s="445" t="s">
        <v>1452</v>
      </c>
      <c r="G73" s="445">
        <v>130.6</v>
      </c>
      <c r="H73" s="446" t="s">
        <v>50</v>
      </c>
      <c r="I73" s="466"/>
    </row>
    <row r="74" hidden="1">
      <c r="C74" s="442">
        <v>45863.0</v>
      </c>
      <c r="D74" s="443" t="s">
        <v>225</v>
      </c>
      <c r="E74" s="443" t="s">
        <v>226</v>
      </c>
      <c r="F74" s="445" t="s">
        <v>1453</v>
      </c>
      <c r="G74" s="445">
        <v>273.8</v>
      </c>
      <c r="H74" s="446" t="s">
        <v>50</v>
      </c>
      <c r="I74" s="466"/>
    </row>
    <row r="75" hidden="1">
      <c r="C75" s="442">
        <v>45866.0</v>
      </c>
      <c r="D75" s="443" t="s">
        <v>228</v>
      </c>
      <c r="E75" s="443" t="s">
        <v>229</v>
      </c>
      <c r="F75" s="445" t="s">
        <v>1454</v>
      </c>
      <c r="G75" s="445">
        <v>73.7</v>
      </c>
      <c r="H75" s="446" t="s">
        <v>1449</v>
      </c>
      <c r="I75" s="466"/>
    </row>
    <row r="76" hidden="1">
      <c r="C76" s="442">
        <v>45866.0</v>
      </c>
      <c r="D76" s="443" t="s">
        <v>230</v>
      </c>
      <c r="E76" s="443" t="s">
        <v>1447</v>
      </c>
      <c r="F76" s="445" t="s">
        <v>1447</v>
      </c>
      <c r="G76" s="445">
        <v>6.67</v>
      </c>
      <c r="H76" s="446" t="s">
        <v>50</v>
      </c>
      <c r="I76" s="466"/>
    </row>
    <row r="77">
      <c r="C77" s="442">
        <v>45873.0</v>
      </c>
      <c r="D77" s="443" t="s">
        <v>230</v>
      </c>
      <c r="E77" s="443" t="s">
        <v>1447</v>
      </c>
      <c r="F77" s="445" t="s">
        <v>1447</v>
      </c>
      <c r="G77" s="445">
        <v>10.0</v>
      </c>
      <c r="H77" s="446" t="s">
        <v>50</v>
      </c>
      <c r="I77" s="466"/>
    </row>
    <row r="78">
      <c r="C78" s="442">
        <v>45875.0</v>
      </c>
      <c r="D78" s="443" t="s">
        <v>225</v>
      </c>
      <c r="E78" s="443" t="s">
        <v>226</v>
      </c>
      <c r="F78" s="445" t="s">
        <v>1455</v>
      </c>
      <c r="G78" s="445">
        <v>186.8</v>
      </c>
      <c r="H78" s="446" t="s">
        <v>50</v>
      </c>
      <c r="I78" s="466"/>
    </row>
    <row r="79">
      <c r="C79" s="442">
        <v>45880.0</v>
      </c>
      <c r="D79" s="443" t="s">
        <v>230</v>
      </c>
      <c r="E79" s="443" t="s">
        <v>1447</v>
      </c>
      <c r="F79" s="445" t="s">
        <v>1447</v>
      </c>
      <c r="G79" s="445">
        <v>5.0</v>
      </c>
      <c r="H79" s="446" t="s">
        <v>50</v>
      </c>
      <c r="I79" s="466"/>
    </row>
    <row r="80">
      <c r="C80" s="442">
        <v>45879.0</v>
      </c>
      <c r="D80" s="443" t="s">
        <v>228</v>
      </c>
      <c r="E80" s="443" t="s">
        <v>229</v>
      </c>
      <c r="F80" s="445" t="s">
        <v>1456</v>
      </c>
      <c r="G80" s="445">
        <v>202.0</v>
      </c>
      <c r="H80" s="446" t="s">
        <v>50</v>
      </c>
      <c r="I80" s="466"/>
    </row>
    <row r="81">
      <c r="C81" s="442">
        <v>45882.0</v>
      </c>
      <c r="D81" s="443" t="s">
        <v>228</v>
      </c>
      <c r="E81" s="443" t="s">
        <v>229</v>
      </c>
      <c r="F81" s="445" t="s">
        <v>1457</v>
      </c>
      <c r="G81" s="445">
        <v>113.0</v>
      </c>
      <c r="H81" s="446" t="s">
        <v>50</v>
      </c>
      <c r="I81" s="466"/>
    </row>
    <row r="82">
      <c r="C82" s="442">
        <v>45884.0</v>
      </c>
      <c r="D82" s="443" t="s">
        <v>228</v>
      </c>
      <c r="E82" s="443" t="s">
        <v>229</v>
      </c>
      <c r="F82" s="445" t="s">
        <v>1458</v>
      </c>
      <c r="G82" s="445">
        <v>19.8</v>
      </c>
      <c r="H82" s="446" t="s">
        <v>50</v>
      </c>
      <c r="I82" s="466"/>
    </row>
    <row r="83">
      <c r="C83" s="442">
        <v>45890.0</v>
      </c>
      <c r="D83" s="443" t="s">
        <v>222</v>
      </c>
      <c r="E83" s="443" t="s">
        <v>1421</v>
      </c>
      <c r="F83" s="445" t="s">
        <v>1459</v>
      </c>
      <c r="G83" s="445">
        <v>200.5</v>
      </c>
      <c r="H83" s="446" t="s">
        <v>50</v>
      </c>
      <c r="I83" s="466"/>
    </row>
    <row r="84">
      <c r="C84" s="442">
        <v>45890.0</v>
      </c>
      <c r="D84" s="443" t="s">
        <v>230</v>
      </c>
      <c r="E84" s="443" t="s">
        <v>1447</v>
      </c>
      <c r="F84" s="445" t="s">
        <v>1447</v>
      </c>
      <c r="G84" s="445">
        <v>20.0</v>
      </c>
      <c r="H84" s="446" t="s">
        <v>50</v>
      </c>
      <c r="I84" s="466"/>
    </row>
    <row r="85">
      <c r="C85" s="442">
        <v>45891.0</v>
      </c>
      <c r="D85" s="443" t="s">
        <v>230</v>
      </c>
      <c r="E85" s="443" t="s">
        <v>1447</v>
      </c>
      <c r="F85" s="445" t="s">
        <v>1447</v>
      </c>
      <c r="G85" s="445">
        <v>10.0</v>
      </c>
      <c r="H85" s="446" t="s">
        <v>50</v>
      </c>
      <c r="I85" s="466"/>
    </row>
    <row r="86">
      <c r="C86" s="442">
        <v>45891.0</v>
      </c>
      <c r="D86" s="443" t="s">
        <v>228</v>
      </c>
      <c r="E86" s="443" t="s">
        <v>229</v>
      </c>
      <c r="F86" s="445" t="s">
        <v>1460</v>
      </c>
      <c r="G86" s="445">
        <v>104.6</v>
      </c>
      <c r="H86" s="446" t="s">
        <v>50</v>
      </c>
      <c r="I86" s="466"/>
    </row>
    <row r="87">
      <c r="C87" s="442">
        <v>45895.0</v>
      </c>
      <c r="D87" s="443" t="s">
        <v>230</v>
      </c>
      <c r="E87" s="443" t="s">
        <v>1447</v>
      </c>
      <c r="F87" s="445" t="s">
        <v>1447</v>
      </c>
      <c r="G87" s="445">
        <v>6.67</v>
      </c>
      <c r="H87" s="446" t="s">
        <v>50</v>
      </c>
      <c r="I87" s="466"/>
    </row>
    <row r="88">
      <c r="C88" s="442">
        <v>45895.0</v>
      </c>
      <c r="D88" s="443" t="s">
        <v>222</v>
      </c>
      <c r="E88" s="443" t="s">
        <v>1424</v>
      </c>
      <c r="F88" s="445" t="s">
        <v>1461</v>
      </c>
      <c r="G88" s="445">
        <v>69.5</v>
      </c>
      <c r="H88" s="446" t="s">
        <v>50</v>
      </c>
      <c r="I88" s="466"/>
    </row>
    <row r="89">
      <c r="C89" s="442">
        <v>45896.0</v>
      </c>
      <c r="D89" s="443" t="s">
        <v>225</v>
      </c>
      <c r="E89" s="443" t="s">
        <v>226</v>
      </c>
      <c r="F89" s="445" t="s">
        <v>1462</v>
      </c>
      <c r="G89" s="445">
        <v>69.2</v>
      </c>
      <c r="H89" s="446" t="s">
        <v>50</v>
      </c>
      <c r="I89" s="466"/>
    </row>
    <row r="90">
      <c r="C90" s="442">
        <v>45904.0</v>
      </c>
      <c r="D90" s="443" t="s">
        <v>222</v>
      </c>
      <c r="E90" s="443" t="s">
        <v>1424</v>
      </c>
      <c r="F90" s="445" t="s">
        <v>1463</v>
      </c>
      <c r="G90" s="445">
        <v>305.03</v>
      </c>
      <c r="H90" s="446" t="s">
        <v>50</v>
      </c>
      <c r="I90" s="466"/>
    </row>
    <row r="91">
      <c r="C91" s="442">
        <v>45903.0</v>
      </c>
      <c r="D91" s="443" t="s">
        <v>230</v>
      </c>
      <c r="E91" s="443" t="s">
        <v>1447</v>
      </c>
      <c r="F91" s="445" t="s">
        <v>1447</v>
      </c>
      <c r="G91" s="445">
        <v>10.0</v>
      </c>
      <c r="H91" s="446" t="s">
        <v>50</v>
      </c>
      <c r="I91" s="466"/>
    </row>
    <row r="92">
      <c r="C92" s="442">
        <v>45910.0</v>
      </c>
      <c r="D92" s="443" t="s">
        <v>230</v>
      </c>
      <c r="E92" s="443" t="s">
        <v>1447</v>
      </c>
      <c r="F92" s="445" t="s">
        <v>1447</v>
      </c>
      <c r="G92" s="445">
        <v>10.0</v>
      </c>
      <c r="H92" s="446" t="s">
        <v>50</v>
      </c>
      <c r="I92" s="466"/>
    </row>
    <row r="93">
      <c r="C93" s="442">
        <v>45911.0</v>
      </c>
      <c r="D93" s="443" t="s">
        <v>222</v>
      </c>
      <c r="E93" s="443" t="s">
        <v>1421</v>
      </c>
      <c r="F93" s="445" t="s">
        <v>1464</v>
      </c>
      <c r="G93" s="445">
        <v>141.3</v>
      </c>
      <c r="H93" s="446" t="s">
        <v>50</v>
      </c>
      <c r="I93" s="466"/>
    </row>
    <row r="94">
      <c r="C94" s="442">
        <v>45912.0</v>
      </c>
      <c r="D94" s="443" t="s">
        <v>222</v>
      </c>
      <c r="E94" s="443" t="s">
        <v>1421</v>
      </c>
      <c r="F94" s="445" t="s">
        <v>1465</v>
      </c>
      <c r="G94" s="445">
        <v>203.5</v>
      </c>
      <c r="H94" s="446" t="s">
        <v>50</v>
      </c>
      <c r="I94" s="466"/>
    </row>
    <row r="95">
      <c r="C95" s="442">
        <v>45915.0</v>
      </c>
      <c r="D95" s="443" t="s">
        <v>225</v>
      </c>
      <c r="E95" s="443" t="s">
        <v>226</v>
      </c>
      <c r="F95" s="444">
        <v>45786.0</v>
      </c>
      <c r="G95" s="445">
        <v>43.1</v>
      </c>
      <c r="H95" s="446" t="s">
        <v>50</v>
      </c>
      <c r="I95" s="466"/>
    </row>
    <row r="96">
      <c r="C96" s="442">
        <v>45916.0</v>
      </c>
      <c r="D96" s="443" t="s">
        <v>230</v>
      </c>
      <c r="E96" s="443" t="s">
        <v>1447</v>
      </c>
      <c r="F96" s="445" t="s">
        <v>1447</v>
      </c>
      <c r="G96" s="445">
        <v>6.67</v>
      </c>
      <c r="H96" s="446" t="s">
        <v>50</v>
      </c>
      <c r="I96" s="466"/>
    </row>
    <row r="97">
      <c r="C97" s="442">
        <v>45917.0</v>
      </c>
      <c r="D97" s="443" t="s">
        <v>222</v>
      </c>
      <c r="E97" s="443" t="s">
        <v>1421</v>
      </c>
      <c r="F97" s="445" t="s">
        <v>1466</v>
      </c>
      <c r="G97" s="445">
        <v>63.3</v>
      </c>
      <c r="H97" s="446" t="s">
        <v>50</v>
      </c>
      <c r="I97" s="466"/>
    </row>
    <row r="98">
      <c r="C98" s="442" t="s">
        <v>1467</v>
      </c>
      <c r="D98" s="443" t="s">
        <v>230</v>
      </c>
      <c r="E98" s="443" t="s">
        <v>1447</v>
      </c>
      <c r="F98" s="445" t="s">
        <v>1447</v>
      </c>
      <c r="G98" s="445">
        <v>62.5</v>
      </c>
      <c r="H98" s="446" t="s">
        <v>50</v>
      </c>
      <c r="I98" s="466"/>
    </row>
    <row r="99">
      <c r="C99" s="442">
        <v>45923.0</v>
      </c>
      <c r="D99" s="443" t="s">
        <v>230</v>
      </c>
      <c r="E99" s="443" t="s">
        <v>1447</v>
      </c>
      <c r="F99" s="445" t="s">
        <v>1447</v>
      </c>
      <c r="G99" s="445">
        <v>6.67</v>
      </c>
      <c r="H99" s="446" t="s">
        <v>50</v>
      </c>
      <c r="I99" s="466"/>
    </row>
    <row r="100">
      <c r="C100" s="442">
        <v>45924.0</v>
      </c>
      <c r="D100" s="443" t="s">
        <v>230</v>
      </c>
      <c r="E100" s="443" t="s">
        <v>1447</v>
      </c>
      <c r="F100" s="445" t="s">
        <v>1447</v>
      </c>
      <c r="G100" s="445">
        <v>5.0</v>
      </c>
      <c r="H100" s="446" t="s">
        <v>50</v>
      </c>
      <c r="I100" s="466"/>
    </row>
    <row r="101">
      <c r="C101" s="442">
        <v>45924.0</v>
      </c>
      <c r="D101" s="443" t="s">
        <v>232</v>
      </c>
      <c r="E101" s="443" t="s">
        <v>233</v>
      </c>
      <c r="F101" s="444">
        <v>45725.0</v>
      </c>
      <c r="G101" s="445">
        <v>480.0</v>
      </c>
      <c r="H101" s="446" t="s">
        <v>50</v>
      </c>
      <c r="I101" s="466"/>
    </row>
    <row r="102">
      <c r="C102" s="442">
        <v>45925.0</v>
      </c>
      <c r="D102" s="443" t="s">
        <v>222</v>
      </c>
      <c r="E102" s="443" t="s">
        <v>1421</v>
      </c>
      <c r="F102" s="445" t="s">
        <v>1468</v>
      </c>
      <c r="G102" s="445">
        <v>200.0</v>
      </c>
      <c r="H102" s="446" t="s">
        <v>50</v>
      </c>
      <c r="I102" s="466"/>
    </row>
    <row r="103">
      <c r="C103" s="442">
        <v>45926.0</v>
      </c>
      <c r="D103" s="443" t="s">
        <v>222</v>
      </c>
      <c r="E103" s="443" t="s">
        <v>1424</v>
      </c>
      <c r="F103" s="445" t="s">
        <v>1469</v>
      </c>
      <c r="G103" s="445">
        <v>43.9</v>
      </c>
      <c r="H103" s="446" t="s">
        <v>50</v>
      </c>
      <c r="I103" s="466"/>
    </row>
    <row r="104">
      <c r="C104" s="442">
        <v>45933.0</v>
      </c>
      <c r="D104" s="443" t="s">
        <v>222</v>
      </c>
      <c r="E104" s="443" t="s">
        <v>1424</v>
      </c>
      <c r="F104" s="450">
        <v>45848.0</v>
      </c>
      <c r="G104" s="445">
        <v>4.6</v>
      </c>
      <c r="H104" s="446" t="s">
        <v>1449</v>
      </c>
      <c r="I104" s="466"/>
    </row>
    <row r="105">
      <c r="C105" s="442">
        <v>45937.0</v>
      </c>
      <c r="D105" s="443" t="s">
        <v>222</v>
      </c>
      <c r="E105" s="443" t="s">
        <v>1421</v>
      </c>
      <c r="F105" s="445" t="s">
        <v>1470</v>
      </c>
      <c r="G105" s="445">
        <v>43.7</v>
      </c>
      <c r="H105" s="446" t="s">
        <v>1449</v>
      </c>
      <c r="I105" s="466"/>
    </row>
    <row r="106">
      <c r="C106" s="442">
        <v>45938.0</v>
      </c>
      <c r="D106" s="443" t="s">
        <v>230</v>
      </c>
      <c r="E106" s="443" t="s">
        <v>1447</v>
      </c>
      <c r="F106" s="445" t="s">
        <v>1447</v>
      </c>
      <c r="G106" s="445">
        <v>10.0</v>
      </c>
      <c r="H106" s="446" t="s">
        <v>50</v>
      </c>
      <c r="I106" s="466"/>
    </row>
    <row r="107">
      <c r="C107" s="442">
        <v>45939.0</v>
      </c>
      <c r="D107" s="443" t="s">
        <v>222</v>
      </c>
      <c r="E107" s="443" t="s">
        <v>1421</v>
      </c>
      <c r="F107" s="445" t="s">
        <v>1471</v>
      </c>
      <c r="G107" s="445">
        <v>192.0</v>
      </c>
      <c r="H107" s="446" t="s">
        <v>1449</v>
      </c>
      <c r="I107" s="466"/>
    </row>
    <row r="108">
      <c r="C108" s="442">
        <v>45944.0</v>
      </c>
      <c r="D108" s="443" t="s">
        <v>222</v>
      </c>
      <c r="E108" s="443" t="s">
        <v>1424</v>
      </c>
      <c r="F108" s="445" t="s">
        <v>1398</v>
      </c>
      <c r="G108" s="445">
        <v>11.2</v>
      </c>
      <c r="H108" s="446" t="s">
        <v>1449</v>
      </c>
      <c r="I108" s="466"/>
    </row>
    <row r="109">
      <c r="C109" s="442">
        <v>45945.0</v>
      </c>
      <c r="D109" s="443" t="s">
        <v>230</v>
      </c>
      <c r="E109" s="443" t="s">
        <v>1447</v>
      </c>
      <c r="F109" s="445" t="s">
        <v>1447</v>
      </c>
      <c r="G109" s="445">
        <v>5.0</v>
      </c>
      <c r="H109" s="446" t="s">
        <v>50</v>
      </c>
      <c r="I109" s="466"/>
    </row>
    <row r="110">
      <c r="C110" s="442">
        <v>45945.0</v>
      </c>
      <c r="D110" s="443" t="s">
        <v>230</v>
      </c>
      <c r="E110" s="443" t="s">
        <v>1447</v>
      </c>
      <c r="F110" s="445" t="s">
        <v>1447</v>
      </c>
      <c r="G110" s="445">
        <v>62.5</v>
      </c>
      <c r="H110" s="446" t="s">
        <v>50</v>
      </c>
      <c r="I110" s="466"/>
    </row>
    <row r="111">
      <c r="C111" s="442">
        <v>45945.0</v>
      </c>
      <c r="D111" s="443" t="s">
        <v>228</v>
      </c>
      <c r="E111" s="443" t="s">
        <v>229</v>
      </c>
      <c r="F111" s="445" t="s">
        <v>1472</v>
      </c>
      <c r="G111" s="445">
        <v>250.0</v>
      </c>
      <c r="H111" s="446" t="s">
        <v>50</v>
      </c>
      <c r="I111" s="466"/>
    </row>
    <row r="112">
      <c r="C112" s="442">
        <v>45946.0</v>
      </c>
      <c r="D112" s="443" t="s">
        <v>232</v>
      </c>
      <c r="E112" s="443" t="s">
        <v>233</v>
      </c>
      <c r="F112" s="445" t="s">
        <v>1447</v>
      </c>
      <c r="G112" s="445">
        <v>424.0</v>
      </c>
      <c r="H112" s="446" t="s">
        <v>50</v>
      </c>
      <c r="I112" s="466"/>
    </row>
    <row r="113">
      <c r="C113" s="442">
        <v>45947.0</v>
      </c>
      <c r="D113" s="443" t="s">
        <v>228</v>
      </c>
      <c r="E113" s="443" t="s">
        <v>229</v>
      </c>
      <c r="F113" s="445" t="s">
        <v>1473</v>
      </c>
      <c r="G113" s="445">
        <v>46.3</v>
      </c>
      <c r="H113" s="446" t="s">
        <v>50</v>
      </c>
      <c r="I113" s="466"/>
    </row>
    <row r="114">
      <c r="C114" s="442">
        <v>45954.0</v>
      </c>
      <c r="D114" s="443" t="s">
        <v>230</v>
      </c>
      <c r="E114" s="443" t="s">
        <v>1447</v>
      </c>
      <c r="F114" s="445" t="s">
        <v>1447</v>
      </c>
      <c r="G114" s="445">
        <v>5.0</v>
      </c>
      <c r="H114" s="446" t="s">
        <v>50</v>
      </c>
      <c r="I114" s="466"/>
    </row>
    <row r="115">
      <c r="C115" s="442">
        <v>45955.0</v>
      </c>
      <c r="D115" s="443" t="s">
        <v>230</v>
      </c>
      <c r="E115" s="443" t="s">
        <v>1447</v>
      </c>
      <c r="F115" s="445" t="s">
        <v>1447</v>
      </c>
      <c r="G115" s="445">
        <v>62.5</v>
      </c>
      <c r="H115" s="446" t="s">
        <v>50</v>
      </c>
      <c r="I115" s="466"/>
    </row>
    <row r="116">
      <c r="C116" s="442">
        <v>45955.0</v>
      </c>
      <c r="D116" s="443" t="s">
        <v>228</v>
      </c>
      <c r="E116" s="443" t="s">
        <v>229</v>
      </c>
      <c r="F116" s="443" t="s">
        <v>1474</v>
      </c>
      <c r="G116" s="445">
        <v>102.4</v>
      </c>
      <c r="H116" s="446" t="s">
        <v>50</v>
      </c>
      <c r="I116" s="466"/>
    </row>
    <row r="117">
      <c r="C117" s="442">
        <v>45956.0</v>
      </c>
      <c r="D117" s="443" t="s">
        <v>232</v>
      </c>
      <c r="E117" s="443" t="s">
        <v>233</v>
      </c>
      <c r="F117" s="445" t="s">
        <v>1447</v>
      </c>
      <c r="G117" s="445">
        <v>540.0</v>
      </c>
      <c r="H117" s="446" t="s">
        <v>50</v>
      </c>
      <c r="I117" s="466"/>
    </row>
    <row r="118">
      <c r="C118" s="442">
        <v>45961.0</v>
      </c>
      <c r="D118" s="443" t="s">
        <v>222</v>
      </c>
      <c r="E118" s="443" t="s">
        <v>1424</v>
      </c>
      <c r="F118" s="445"/>
      <c r="G118" s="445"/>
      <c r="H118" s="446"/>
      <c r="I118" s="466"/>
    </row>
    <row r="119">
      <c r="C119" s="442">
        <v>45966.0</v>
      </c>
      <c r="D119" s="443" t="s">
        <v>222</v>
      </c>
      <c r="E119" s="443" t="s">
        <v>1424</v>
      </c>
      <c r="F119" s="445" t="s">
        <v>227</v>
      </c>
      <c r="G119" s="445">
        <v>58.7</v>
      </c>
      <c r="H119" s="446" t="s">
        <v>1449</v>
      </c>
      <c r="I119" s="466"/>
    </row>
    <row r="120">
      <c r="C120" s="442"/>
      <c r="D120" s="443"/>
      <c r="E120" s="443"/>
      <c r="F120" s="445"/>
      <c r="G120" s="445"/>
      <c r="H120" s="446"/>
      <c r="I120" s="466"/>
    </row>
    <row r="121">
      <c r="C121" s="442"/>
      <c r="D121" s="443"/>
      <c r="E121" s="443"/>
      <c r="F121" s="445"/>
      <c r="G121" s="445"/>
      <c r="H121" s="446"/>
      <c r="I121" s="466"/>
    </row>
    <row r="122">
      <c r="C122" s="442"/>
      <c r="D122" s="443"/>
      <c r="E122" s="443"/>
      <c r="F122" s="445"/>
      <c r="G122" s="445"/>
      <c r="H122" s="446"/>
      <c r="I122" s="466"/>
    </row>
    <row r="123">
      <c r="C123" s="442"/>
      <c r="D123" s="443"/>
      <c r="E123" s="443"/>
      <c r="F123" s="445"/>
      <c r="G123" s="445"/>
      <c r="H123" s="446"/>
      <c r="I123" s="466"/>
    </row>
    <row r="124">
      <c r="C124" s="442"/>
      <c r="D124" s="443"/>
      <c r="E124" s="443"/>
      <c r="F124" s="445"/>
      <c r="G124" s="445"/>
      <c r="H124" s="446"/>
      <c r="I124" s="466"/>
    </row>
    <row r="125">
      <c r="C125" s="442"/>
      <c r="D125" s="443"/>
      <c r="E125" s="443"/>
      <c r="F125" s="445"/>
      <c r="G125" s="445"/>
      <c r="H125" s="446"/>
      <c r="I125" s="466"/>
    </row>
    <row r="126">
      <c r="C126" s="442"/>
      <c r="D126" s="443"/>
      <c r="E126" s="443"/>
      <c r="F126" s="445"/>
      <c r="G126" s="445"/>
      <c r="H126" s="446"/>
      <c r="I126" s="466"/>
    </row>
    <row r="127">
      <c r="C127" s="442"/>
      <c r="D127" s="443"/>
      <c r="E127" s="443"/>
      <c r="F127" s="445"/>
      <c r="G127" s="445"/>
      <c r="H127" s="446"/>
      <c r="I127" s="466"/>
    </row>
    <row r="128">
      <c r="C128" s="442"/>
      <c r="D128" s="443"/>
      <c r="E128" s="443"/>
      <c r="F128" s="445"/>
      <c r="G128" s="445"/>
      <c r="H128" s="446"/>
      <c r="I128" s="466"/>
    </row>
    <row r="129">
      <c r="C129" s="442"/>
      <c r="D129" s="443"/>
      <c r="E129" s="443"/>
      <c r="F129" s="445"/>
      <c r="G129" s="445"/>
      <c r="H129" s="446"/>
      <c r="I129" s="466"/>
    </row>
    <row r="130">
      <c r="C130" s="442"/>
      <c r="D130" s="443"/>
      <c r="E130" s="443"/>
      <c r="F130" s="445"/>
      <c r="G130" s="445"/>
      <c r="H130" s="446"/>
      <c r="I130" s="466"/>
    </row>
    <row r="131">
      <c r="C131" s="468"/>
      <c r="D131" s="201"/>
      <c r="E131" s="202"/>
      <c r="F131" s="469"/>
      <c r="G131" s="470">
        <f>SUM(G33:G130)</f>
        <v>10833.65</v>
      </c>
      <c r="H131" s="5"/>
    </row>
    <row r="132">
      <c r="G132" s="461"/>
    </row>
    <row r="133">
      <c r="C133" s="471"/>
    </row>
  </sheetData>
  <autoFilter ref="$C$4:$I$119">
    <filterColumn colId="1">
      <filters>
        <filter val="JETSTREAM"/>
        <filter val="CAMION"/>
        <filter val="CARAVAN"/>
        <filter val="TURBO"/>
        <filter val="CESSNA"/>
      </filters>
    </filterColumn>
  </autoFilter>
  <mergeCells count="12">
    <mergeCell ref="K37:L37"/>
    <mergeCell ref="K38:L38"/>
    <mergeCell ref="K39:L39"/>
    <mergeCell ref="K40:L40"/>
    <mergeCell ref="C131:E131"/>
    <mergeCell ref="C2:I2"/>
    <mergeCell ref="K3:L3"/>
    <mergeCell ref="K4:L4"/>
    <mergeCell ref="K33:L33"/>
    <mergeCell ref="K34:L34"/>
    <mergeCell ref="K35:L35"/>
    <mergeCell ref="K36:L36"/>
  </mergeCells>
  <dataValidations>
    <dataValidation type="list" allowBlank="1" showErrorMessage="1" sqref="H33:H130">
      <formula1>"PENDIENTE ,PAGADO"</formula1>
    </dataValidation>
    <dataValidation type="list" allowBlank="1" showErrorMessage="1" sqref="D33:D130">
      <formula1>"TURBO,JETSTREAM,CARAVAN,CAMION,CESSNA"</formula1>
    </dataValidation>
    <dataValidation type="list" allowBlank="1" showErrorMessage="1" sqref="E33:E130">
      <formula1>"YV2632,YV1950,YV2272,YV2456,NA,YV1186"</formula1>
    </dataValidation>
  </dataValidations>
  <printOptions horizontalCentered="1" verticalCentered="1"/>
  <pageMargins bottom="0.75" footer="0.0" header="0.0" left="0.7" right="0.7" top="0.75"/>
  <pageSetup fitToHeight="0" paperSize="7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83.13"/>
    <col customWidth="1" min="4" max="4" width="19.25"/>
  </cols>
  <sheetData>
    <row r="2">
      <c r="A2" s="223"/>
      <c r="C2" s="223"/>
      <c r="D2" s="223"/>
    </row>
    <row r="3">
      <c r="A3" s="223"/>
      <c r="C3" s="223"/>
      <c r="D3" s="223"/>
    </row>
    <row r="4">
      <c r="A4" s="223"/>
      <c r="C4" s="223"/>
      <c r="D4" s="223"/>
    </row>
    <row r="5" ht="32.25" customHeight="1">
      <c r="A5" s="472" t="s">
        <v>1475</v>
      </c>
      <c r="B5" s="472" t="s">
        <v>1476</v>
      </c>
      <c r="C5" s="472" t="s">
        <v>1477</v>
      </c>
      <c r="D5" s="472" t="s">
        <v>1478</v>
      </c>
      <c r="E5" s="472" t="s">
        <v>1479</v>
      </c>
      <c r="F5" s="472" t="s">
        <v>1480</v>
      </c>
      <c r="G5" s="473"/>
      <c r="H5" s="474" t="s">
        <v>79</v>
      </c>
      <c r="I5" s="474" t="s">
        <v>1481</v>
      </c>
      <c r="J5" s="474" t="s">
        <v>50</v>
      </c>
    </row>
    <row r="6">
      <c r="A6" s="103" t="s">
        <v>1482</v>
      </c>
      <c r="B6" s="103" t="s">
        <v>1483</v>
      </c>
      <c r="C6" s="103" t="s">
        <v>1484</v>
      </c>
      <c r="D6" s="103" t="s">
        <v>1485</v>
      </c>
      <c r="E6" s="106">
        <v>360.8</v>
      </c>
      <c r="F6" s="475" t="s">
        <v>1486</v>
      </c>
      <c r="H6" s="293" t="str">
        <f t="array" ref="H6:H14">sort(unique(A6:A50,0,0))</f>
        <v>*bodega</v>
      </c>
      <c r="I6" s="402">
        <f t="shared" ref="I6:I16" si="1">SUMIFS($E$6:$E1000,$A$6:$A1000,H6,$F$6:$F1000,$I$5)</f>
        <v>0</v>
      </c>
      <c r="J6" s="402">
        <f t="shared" ref="J6:J16" si="2">SUMIFS($E$6:$E1000,$A$6:$A1000,H6,$F$6:$F1000,$J$5)</f>
        <v>5</v>
      </c>
    </row>
    <row r="7">
      <c r="A7" s="103" t="s">
        <v>1487</v>
      </c>
      <c r="B7" s="103" t="s">
        <v>1488</v>
      </c>
      <c r="C7" s="103" t="s">
        <v>1489</v>
      </c>
      <c r="D7" s="103" t="s">
        <v>1490</v>
      </c>
      <c r="E7" s="106">
        <v>20.0</v>
      </c>
      <c r="F7" s="103" t="s">
        <v>1486</v>
      </c>
      <c r="H7" s="293" t="s">
        <v>1487</v>
      </c>
      <c r="I7" s="402">
        <f t="shared" si="1"/>
        <v>20</v>
      </c>
      <c r="J7" s="402">
        <f t="shared" si="2"/>
        <v>0</v>
      </c>
    </row>
    <row r="8">
      <c r="A8" s="103" t="s">
        <v>1491</v>
      </c>
      <c r="B8" s="103" t="s">
        <v>1492</v>
      </c>
      <c r="C8" s="103" t="s">
        <v>1489</v>
      </c>
      <c r="D8" s="103" t="s">
        <v>1490</v>
      </c>
      <c r="E8" s="106">
        <v>10.0</v>
      </c>
      <c r="F8" s="475" t="s">
        <v>1493</v>
      </c>
      <c r="H8" s="293" t="s">
        <v>1494</v>
      </c>
      <c r="I8" s="402">
        <f t="shared" si="1"/>
        <v>0</v>
      </c>
      <c r="J8" s="402">
        <f t="shared" si="2"/>
        <v>455</v>
      </c>
    </row>
    <row r="9">
      <c r="A9" s="103" t="s">
        <v>1495</v>
      </c>
      <c r="B9" s="103" t="s">
        <v>1496</v>
      </c>
      <c r="C9" s="103" t="s">
        <v>1497</v>
      </c>
      <c r="D9" s="103" t="s">
        <v>1485</v>
      </c>
      <c r="E9" s="106">
        <v>1044.42</v>
      </c>
      <c r="F9" s="475" t="s">
        <v>1493</v>
      </c>
      <c r="H9" s="293" t="s">
        <v>1491</v>
      </c>
      <c r="I9" s="402">
        <f t="shared" si="1"/>
        <v>0</v>
      </c>
      <c r="J9" s="402">
        <f t="shared" si="2"/>
        <v>10</v>
      </c>
    </row>
    <row r="10">
      <c r="A10" s="103" t="s">
        <v>1495</v>
      </c>
      <c r="B10" s="103" t="s">
        <v>1498</v>
      </c>
      <c r="C10" s="103" t="s">
        <v>1499</v>
      </c>
      <c r="D10" s="103" t="s">
        <v>1485</v>
      </c>
      <c r="E10" s="106">
        <v>323.54</v>
      </c>
      <c r="F10" s="475" t="s">
        <v>1493</v>
      </c>
      <c r="H10" s="293" t="s">
        <v>1482</v>
      </c>
      <c r="I10" s="402">
        <f t="shared" si="1"/>
        <v>360.8</v>
      </c>
      <c r="J10" s="402">
        <f t="shared" si="2"/>
        <v>0</v>
      </c>
    </row>
    <row r="11">
      <c r="A11" s="103" t="s">
        <v>1500</v>
      </c>
      <c r="B11" s="103" t="s">
        <v>1501</v>
      </c>
      <c r="C11" s="103" t="s">
        <v>1502</v>
      </c>
      <c r="D11" s="103" t="s">
        <v>1503</v>
      </c>
      <c r="E11" s="106">
        <v>30.0</v>
      </c>
      <c r="F11" s="475" t="s">
        <v>1493</v>
      </c>
      <c r="H11" s="293" t="s">
        <v>1500</v>
      </c>
      <c r="I11" s="402">
        <f t="shared" si="1"/>
        <v>0</v>
      </c>
      <c r="J11" s="402">
        <f t="shared" si="2"/>
        <v>30</v>
      </c>
    </row>
    <row r="12">
      <c r="A12" s="103" t="s">
        <v>1495</v>
      </c>
      <c r="B12" s="103" t="s">
        <v>1504</v>
      </c>
      <c r="C12" s="103" t="s">
        <v>1489</v>
      </c>
      <c r="D12" s="103" t="s">
        <v>1505</v>
      </c>
      <c r="E12" s="106">
        <v>220.0</v>
      </c>
      <c r="F12" s="475" t="s">
        <v>1493</v>
      </c>
      <c r="H12" s="293" t="s">
        <v>1495</v>
      </c>
      <c r="I12" s="402">
        <f t="shared" si="1"/>
        <v>1341.03</v>
      </c>
      <c r="J12" s="402">
        <f t="shared" si="2"/>
        <v>1950.96</v>
      </c>
    </row>
    <row r="13">
      <c r="A13" s="103" t="s">
        <v>1495</v>
      </c>
      <c r="B13" s="103" t="s">
        <v>1506</v>
      </c>
      <c r="C13" s="103" t="s">
        <v>1489</v>
      </c>
      <c r="D13" s="103" t="s">
        <v>1507</v>
      </c>
      <c r="E13" s="106">
        <v>200.0</v>
      </c>
      <c r="F13" s="475" t="s">
        <v>1493</v>
      </c>
      <c r="H13" s="293" t="s">
        <v>144</v>
      </c>
      <c r="I13" s="402">
        <f t="shared" si="1"/>
        <v>72.89</v>
      </c>
      <c r="J13" s="402">
        <f t="shared" si="2"/>
        <v>0</v>
      </c>
    </row>
    <row r="14" ht="18.75" customHeight="1">
      <c r="A14" s="103" t="s">
        <v>1495</v>
      </c>
      <c r="B14" s="103" t="s">
        <v>1508</v>
      </c>
      <c r="C14" s="103" t="s">
        <v>1489</v>
      </c>
      <c r="D14" s="103" t="s">
        <v>1509</v>
      </c>
      <c r="E14" s="106">
        <v>88.0</v>
      </c>
      <c r="F14" s="475" t="s">
        <v>1493</v>
      </c>
      <c r="H14" s="293"/>
      <c r="I14" s="402">
        <f t="shared" si="1"/>
        <v>0</v>
      </c>
      <c r="J14" s="402">
        <f t="shared" si="2"/>
        <v>0</v>
      </c>
    </row>
    <row r="15">
      <c r="A15" s="103" t="s">
        <v>1495</v>
      </c>
      <c r="B15" s="103" t="s">
        <v>1510</v>
      </c>
      <c r="C15" s="103" t="s">
        <v>1489</v>
      </c>
      <c r="D15" s="103" t="s">
        <v>1511</v>
      </c>
      <c r="E15" s="106">
        <v>25.0</v>
      </c>
      <c r="F15" s="475" t="s">
        <v>1493</v>
      </c>
      <c r="H15" s="293"/>
      <c r="I15" s="402">
        <f t="shared" si="1"/>
        <v>0</v>
      </c>
      <c r="J15" s="402">
        <f t="shared" si="2"/>
        <v>0</v>
      </c>
    </row>
    <row r="16">
      <c r="A16" s="103" t="s">
        <v>1495</v>
      </c>
      <c r="B16" s="103" t="s">
        <v>1512</v>
      </c>
      <c r="C16" s="103" t="s">
        <v>1489</v>
      </c>
      <c r="D16" s="103" t="s">
        <v>1513</v>
      </c>
      <c r="E16" s="106">
        <v>15.0</v>
      </c>
      <c r="F16" s="475" t="s">
        <v>1493</v>
      </c>
      <c r="H16" s="293"/>
      <c r="I16" s="402">
        <f t="shared" si="1"/>
        <v>0</v>
      </c>
      <c r="J16" s="402">
        <f t="shared" si="2"/>
        <v>0</v>
      </c>
    </row>
    <row r="17">
      <c r="A17" s="103" t="s">
        <v>1495</v>
      </c>
      <c r="B17" s="103" t="s">
        <v>1514</v>
      </c>
      <c r="C17" s="103" t="s">
        <v>1489</v>
      </c>
      <c r="D17" s="103" t="s">
        <v>1515</v>
      </c>
      <c r="E17" s="106">
        <v>35.0</v>
      </c>
      <c r="F17" s="475" t="s">
        <v>1493</v>
      </c>
      <c r="H17" s="476" t="s">
        <v>24</v>
      </c>
      <c r="I17" s="477">
        <f t="shared" ref="I17:J17" si="3">SUM(I6:I16)</f>
        <v>1794.72</v>
      </c>
      <c r="J17" s="477">
        <f t="shared" si="3"/>
        <v>2450.96</v>
      </c>
    </row>
    <row r="18">
      <c r="A18" s="103" t="s">
        <v>1516</v>
      </c>
      <c r="B18" s="103" t="s">
        <v>1517</v>
      </c>
      <c r="C18" s="103" t="s">
        <v>1489</v>
      </c>
      <c r="D18" s="103" t="s">
        <v>1518</v>
      </c>
      <c r="E18" s="106">
        <v>5.0</v>
      </c>
      <c r="F18" s="475" t="s">
        <v>1493</v>
      </c>
      <c r="G18" s="103" t="s">
        <v>36</v>
      </c>
    </row>
    <row r="19">
      <c r="A19" s="103" t="s">
        <v>1494</v>
      </c>
      <c r="B19" s="103" t="s">
        <v>1519</v>
      </c>
      <c r="C19" s="103" t="s">
        <v>1520</v>
      </c>
      <c r="D19" s="103" t="s">
        <v>1521</v>
      </c>
      <c r="E19" s="103">
        <v>455.0</v>
      </c>
      <c r="F19" s="475" t="s">
        <v>1493</v>
      </c>
      <c r="G19" s="103" t="s">
        <v>36</v>
      </c>
    </row>
    <row r="20">
      <c r="A20" s="103" t="s">
        <v>1495</v>
      </c>
      <c r="B20" s="103" t="s">
        <v>1522</v>
      </c>
      <c r="C20" s="103" t="s">
        <v>1489</v>
      </c>
      <c r="D20" s="103" t="s">
        <v>1523</v>
      </c>
      <c r="E20" s="103">
        <v>40.0</v>
      </c>
      <c r="F20" s="105" t="s">
        <v>1486</v>
      </c>
      <c r="G20" s="103" t="s">
        <v>1524</v>
      </c>
    </row>
    <row r="21">
      <c r="A21" s="103" t="s">
        <v>1495</v>
      </c>
      <c r="B21" s="103" t="s">
        <v>1525</v>
      </c>
      <c r="C21" s="103" t="s">
        <v>1489</v>
      </c>
      <c r="D21" s="103" t="s">
        <v>1526</v>
      </c>
      <c r="E21" s="103">
        <v>738.97</v>
      </c>
      <c r="F21" s="103" t="s">
        <v>1486</v>
      </c>
      <c r="G21" s="103" t="s">
        <v>1524</v>
      </c>
    </row>
    <row r="22">
      <c r="A22" s="103" t="s">
        <v>1495</v>
      </c>
      <c r="B22" s="103" t="s">
        <v>1527</v>
      </c>
      <c r="C22" s="103" t="s">
        <v>1489</v>
      </c>
      <c r="D22" s="103" t="s">
        <v>1528</v>
      </c>
      <c r="E22" s="103">
        <v>14.0</v>
      </c>
      <c r="F22" s="103" t="s">
        <v>1486</v>
      </c>
      <c r="G22" s="103" t="s">
        <v>1524</v>
      </c>
    </row>
    <row r="23">
      <c r="A23" s="103" t="s">
        <v>1495</v>
      </c>
      <c r="B23" s="103" t="s">
        <v>1529</v>
      </c>
      <c r="C23" s="103" t="s">
        <v>1489</v>
      </c>
      <c r="D23" s="103" t="s">
        <v>1530</v>
      </c>
      <c r="E23" s="103">
        <v>6.9</v>
      </c>
      <c r="F23" s="103" t="s">
        <v>1486</v>
      </c>
      <c r="G23" s="103" t="s">
        <v>1524</v>
      </c>
    </row>
    <row r="24">
      <c r="A24" s="103" t="s">
        <v>1495</v>
      </c>
      <c r="B24" s="103" t="s">
        <v>1531</v>
      </c>
      <c r="C24" s="103" t="s">
        <v>1489</v>
      </c>
      <c r="D24" s="103" t="s">
        <v>1532</v>
      </c>
      <c r="E24" s="103">
        <v>300.53</v>
      </c>
      <c r="F24" s="103" t="s">
        <v>1486</v>
      </c>
      <c r="G24" s="103" t="s">
        <v>1524</v>
      </c>
    </row>
    <row r="25">
      <c r="A25" s="103" t="s">
        <v>1495</v>
      </c>
      <c r="B25" s="103" t="s">
        <v>1533</v>
      </c>
      <c r="C25" s="103" t="s">
        <v>1489</v>
      </c>
      <c r="D25" s="103" t="s">
        <v>1526</v>
      </c>
      <c r="E25" s="103">
        <v>13.0</v>
      </c>
      <c r="F25" s="103" t="s">
        <v>1486</v>
      </c>
      <c r="G25" s="103" t="s">
        <v>1524</v>
      </c>
    </row>
    <row r="26">
      <c r="A26" s="103" t="s">
        <v>1495</v>
      </c>
      <c r="B26" s="103" t="s">
        <v>1534</v>
      </c>
      <c r="C26" s="103" t="s">
        <v>1489</v>
      </c>
      <c r="D26" s="103" t="s">
        <v>1526</v>
      </c>
      <c r="E26" s="103">
        <v>25.0</v>
      </c>
      <c r="F26" s="103" t="s">
        <v>1486</v>
      </c>
      <c r="G26" s="103" t="s">
        <v>1524</v>
      </c>
    </row>
    <row r="27">
      <c r="A27" s="103" t="s">
        <v>1495</v>
      </c>
      <c r="B27" s="103" t="s">
        <v>1535</v>
      </c>
      <c r="C27" s="103" t="s">
        <v>1489</v>
      </c>
      <c r="D27" s="103" t="s">
        <v>1532</v>
      </c>
      <c r="E27" s="103">
        <v>14.78</v>
      </c>
      <c r="F27" s="103" t="s">
        <v>1486</v>
      </c>
      <c r="G27" s="103" t="s">
        <v>1524</v>
      </c>
    </row>
    <row r="28">
      <c r="A28" s="103" t="s">
        <v>1495</v>
      </c>
      <c r="B28" s="103" t="s">
        <v>1536</v>
      </c>
      <c r="C28" s="103" t="s">
        <v>1489</v>
      </c>
      <c r="D28" s="103" t="s">
        <v>1526</v>
      </c>
      <c r="E28" s="103">
        <v>12.48</v>
      </c>
      <c r="F28" s="103" t="s">
        <v>1486</v>
      </c>
      <c r="G28" s="103" t="s">
        <v>1524</v>
      </c>
    </row>
    <row r="29">
      <c r="A29" s="103" t="s">
        <v>1495</v>
      </c>
      <c r="B29" s="103" t="s">
        <v>1537</v>
      </c>
      <c r="C29" s="103" t="s">
        <v>1489</v>
      </c>
      <c r="D29" s="103" t="s">
        <v>1526</v>
      </c>
      <c r="E29" s="103">
        <v>30.48</v>
      </c>
      <c r="F29" s="103" t="s">
        <v>1486</v>
      </c>
      <c r="G29" s="103" t="s">
        <v>1524</v>
      </c>
    </row>
    <row r="30">
      <c r="A30" s="103" t="s">
        <v>1495</v>
      </c>
      <c r="B30" s="103" t="s">
        <v>1538</v>
      </c>
      <c r="C30" s="103" t="s">
        <v>1489</v>
      </c>
      <c r="D30" s="103" t="s">
        <v>1526</v>
      </c>
      <c r="E30" s="103">
        <v>72.0</v>
      </c>
      <c r="F30" s="103" t="s">
        <v>1486</v>
      </c>
      <c r="G30" s="103" t="s">
        <v>1524</v>
      </c>
    </row>
    <row r="31">
      <c r="A31" s="103" t="s">
        <v>144</v>
      </c>
      <c r="B31" s="103" t="s">
        <v>1539</v>
      </c>
      <c r="E31" s="103">
        <v>72.89</v>
      </c>
      <c r="F31" s="103" t="s">
        <v>1486</v>
      </c>
      <c r="G31" s="103" t="s">
        <v>1524</v>
      </c>
    </row>
    <row r="58">
      <c r="A58" s="103" t="s">
        <v>1540</v>
      </c>
    </row>
    <row r="59">
      <c r="A59" s="103" t="s">
        <v>1541</v>
      </c>
    </row>
    <row r="60">
      <c r="A60" s="103" t="s">
        <v>1542</v>
      </c>
    </row>
    <row r="61">
      <c r="A61" s="103" t="s">
        <v>1543</v>
      </c>
    </row>
    <row r="62">
      <c r="A62" s="103" t="s">
        <v>1544</v>
      </c>
    </row>
    <row r="63">
      <c r="A63" s="103" t="s">
        <v>1545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7.13"/>
    <col customWidth="1" min="4" max="4" width="10.0"/>
    <col customWidth="1" min="5" max="5" width="11.13"/>
    <col customWidth="1" min="6" max="6" width="11.88"/>
    <col customWidth="1" min="8" max="8" width="7.75"/>
    <col customWidth="1" min="9" max="9" width="7.88"/>
    <col customWidth="1" min="10" max="10" width="7.75"/>
    <col customWidth="1" min="11" max="11" width="6.5"/>
    <col customWidth="1" hidden="1" min="12" max="12" width="6.0"/>
    <col customWidth="1" min="14" max="14" width="11.38"/>
  </cols>
  <sheetData>
    <row r="1">
      <c r="I1" s="195"/>
      <c r="M1" s="195"/>
    </row>
    <row r="2">
      <c r="G2" s="472" t="s">
        <v>1546</v>
      </c>
      <c r="H2" s="473"/>
      <c r="I2" s="195"/>
      <c r="M2" s="195"/>
    </row>
    <row r="3">
      <c r="I3" s="195"/>
      <c r="M3" s="195"/>
    </row>
    <row r="4">
      <c r="B4" s="103" t="s">
        <v>1547</v>
      </c>
      <c r="D4" s="103" t="s">
        <v>1548</v>
      </c>
      <c r="E4" s="103" t="s">
        <v>1549</v>
      </c>
      <c r="F4" s="103" t="s">
        <v>1550</v>
      </c>
      <c r="G4" s="103" t="s">
        <v>251</v>
      </c>
      <c r="H4" s="103" t="s">
        <v>1551</v>
      </c>
      <c r="I4" s="106" t="s">
        <v>1552</v>
      </c>
      <c r="J4" s="103" t="s">
        <v>1553</v>
      </c>
      <c r="K4" s="475" t="s">
        <v>1554</v>
      </c>
      <c r="M4" s="195"/>
    </row>
    <row r="5">
      <c r="I5" s="195"/>
      <c r="K5" s="478"/>
      <c r="M5" s="195"/>
    </row>
    <row r="6">
      <c r="B6" s="103" t="s">
        <v>1555</v>
      </c>
      <c r="D6" s="103">
        <v>1.0</v>
      </c>
      <c r="F6" s="103">
        <v>0.14</v>
      </c>
      <c r="G6" s="103">
        <v>0.14</v>
      </c>
      <c r="H6" s="223">
        <f>G6/34</f>
        <v>0.004117647059</v>
      </c>
      <c r="I6" s="195">
        <f t="shared" ref="I6:I21" si="1">0.61+0.011</f>
        <v>0.621</v>
      </c>
      <c r="K6" s="478"/>
      <c r="M6" s="195"/>
    </row>
    <row r="7">
      <c r="A7" s="103" t="s">
        <v>36</v>
      </c>
      <c r="B7" s="103" t="s">
        <v>1556</v>
      </c>
      <c r="D7" s="103">
        <v>4.0</v>
      </c>
      <c r="E7" s="103" t="s">
        <v>1557</v>
      </c>
      <c r="G7" s="103">
        <v>4.29</v>
      </c>
      <c r="H7" s="223">
        <f t="shared" ref="H7:H21" si="2">G7/D7</f>
        <v>1.0725</v>
      </c>
      <c r="I7" s="195">
        <f t="shared" si="1"/>
        <v>0.621</v>
      </c>
      <c r="J7" s="103">
        <v>0.59</v>
      </c>
      <c r="K7" s="479">
        <f t="shared" ref="K7:K21" si="3">H7+I7+J7</f>
        <v>2.2835</v>
      </c>
      <c r="L7" s="223">
        <f t="shared" ref="L7:L21" si="4">J7*D7</f>
        <v>2.36</v>
      </c>
      <c r="M7" s="195"/>
    </row>
    <row r="8">
      <c r="A8" s="103" t="s">
        <v>36</v>
      </c>
      <c r="B8" s="103" t="s">
        <v>1558</v>
      </c>
      <c r="D8" s="103">
        <v>4.0</v>
      </c>
      <c r="E8" s="103" t="s">
        <v>1557</v>
      </c>
      <c r="G8" s="103">
        <v>4.87</v>
      </c>
      <c r="H8" s="223">
        <f t="shared" si="2"/>
        <v>1.2175</v>
      </c>
      <c r="I8" s="195">
        <f t="shared" si="1"/>
        <v>0.621</v>
      </c>
      <c r="J8" s="103">
        <v>0.59</v>
      </c>
      <c r="K8" s="479">
        <f t="shared" si="3"/>
        <v>2.4285</v>
      </c>
      <c r="L8" s="223">
        <f t="shared" si="4"/>
        <v>2.36</v>
      </c>
      <c r="M8" s="195"/>
    </row>
    <row r="9">
      <c r="A9" s="103" t="s">
        <v>36</v>
      </c>
      <c r="B9" s="103" t="s">
        <v>1559</v>
      </c>
      <c r="D9" s="103">
        <v>4.0</v>
      </c>
      <c r="E9" s="103" t="s">
        <v>1557</v>
      </c>
      <c r="G9" s="103">
        <v>5.12</v>
      </c>
      <c r="H9" s="223">
        <f t="shared" si="2"/>
        <v>1.28</v>
      </c>
      <c r="I9" s="195">
        <f t="shared" si="1"/>
        <v>0.621</v>
      </c>
      <c r="J9" s="103">
        <v>0.59</v>
      </c>
      <c r="K9" s="479">
        <f t="shared" si="3"/>
        <v>2.491</v>
      </c>
      <c r="L9" s="223">
        <f t="shared" si="4"/>
        <v>2.36</v>
      </c>
      <c r="M9" s="195"/>
    </row>
    <row r="10">
      <c r="A10" s="103" t="s">
        <v>36</v>
      </c>
      <c r="B10" s="103" t="s">
        <v>1560</v>
      </c>
      <c r="D10" s="103">
        <v>4.0</v>
      </c>
      <c r="E10" s="103" t="s">
        <v>1557</v>
      </c>
      <c r="G10" s="103">
        <v>4.94</v>
      </c>
      <c r="H10" s="223">
        <f t="shared" si="2"/>
        <v>1.235</v>
      </c>
      <c r="I10" s="195">
        <f t="shared" si="1"/>
        <v>0.621</v>
      </c>
      <c r="J10" s="103">
        <v>0.59</v>
      </c>
      <c r="K10" s="479">
        <f t="shared" si="3"/>
        <v>2.446</v>
      </c>
      <c r="L10" s="223">
        <f t="shared" si="4"/>
        <v>2.36</v>
      </c>
      <c r="M10" s="195"/>
    </row>
    <row r="11">
      <c r="A11" s="103" t="s">
        <v>36</v>
      </c>
      <c r="B11" s="103" t="s">
        <v>1561</v>
      </c>
      <c r="D11" s="103">
        <v>1.0</v>
      </c>
      <c r="E11" s="103" t="s">
        <v>1557</v>
      </c>
      <c r="G11" s="103">
        <v>1.39</v>
      </c>
      <c r="H11" s="223">
        <f t="shared" si="2"/>
        <v>1.39</v>
      </c>
      <c r="I11" s="195">
        <f t="shared" si="1"/>
        <v>0.621</v>
      </c>
      <c r="J11" s="103">
        <v>0.59</v>
      </c>
      <c r="K11" s="479">
        <f t="shared" si="3"/>
        <v>2.601</v>
      </c>
      <c r="L11" s="223">
        <f t="shared" si="4"/>
        <v>0.59</v>
      </c>
      <c r="M11" s="195"/>
    </row>
    <row r="12">
      <c r="A12" s="103" t="s">
        <v>36</v>
      </c>
      <c r="B12" s="103" t="s">
        <v>1562</v>
      </c>
      <c r="D12" s="103">
        <v>2.0</v>
      </c>
      <c r="E12" s="103" t="s">
        <v>1563</v>
      </c>
      <c r="G12" s="103">
        <v>3.85</v>
      </c>
      <c r="H12" s="223">
        <f t="shared" si="2"/>
        <v>1.925</v>
      </c>
      <c r="I12" s="195">
        <f t="shared" si="1"/>
        <v>0.621</v>
      </c>
      <c r="J12" s="103">
        <v>0.59</v>
      </c>
      <c r="K12" s="479">
        <f t="shared" si="3"/>
        <v>3.136</v>
      </c>
      <c r="L12" s="223">
        <f t="shared" si="4"/>
        <v>1.18</v>
      </c>
      <c r="M12" s="195"/>
    </row>
    <row r="13">
      <c r="A13" s="103" t="s">
        <v>36</v>
      </c>
      <c r="B13" s="103" t="s">
        <v>1564</v>
      </c>
      <c r="D13" s="103">
        <v>1.0</v>
      </c>
      <c r="E13" s="103" t="s">
        <v>1557</v>
      </c>
      <c r="G13" s="103">
        <v>0.28</v>
      </c>
      <c r="H13" s="223">
        <f t="shared" si="2"/>
        <v>0.28</v>
      </c>
      <c r="I13" s="195">
        <f t="shared" si="1"/>
        <v>0.621</v>
      </c>
      <c r="J13" s="103">
        <v>0.59</v>
      </c>
      <c r="K13" s="479">
        <f t="shared" si="3"/>
        <v>1.491</v>
      </c>
      <c r="L13" s="223">
        <f t="shared" si="4"/>
        <v>0.59</v>
      </c>
      <c r="M13" s="195"/>
    </row>
    <row r="14">
      <c r="A14" s="103" t="s">
        <v>36</v>
      </c>
      <c r="B14" s="103" t="s">
        <v>1565</v>
      </c>
      <c r="D14" s="103">
        <v>1.0</v>
      </c>
      <c r="E14" s="103" t="s">
        <v>1566</v>
      </c>
      <c r="G14" s="103">
        <v>1.93</v>
      </c>
      <c r="H14" s="223">
        <f t="shared" si="2"/>
        <v>1.93</v>
      </c>
      <c r="I14" s="195">
        <f t="shared" si="1"/>
        <v>0.621</v>
      </c>
      <c r="J14" s="103">
        <v>0.59</v>
      </c>
      <c r="K14" s="479">
        <f t="shared" si="3"/>
        <v>3.141</v>
      </c>
      <c r="L14" s="223">
        <f t="shared" si="4"/>
        <v>0.59</v>
      </c>
      <c r="M14" s="195"/>
    </row>
    <row r="15">
      <c r="A15" s="103" t="s">
        <v>36</v>
      </c>
      <c r="B15" s="103" t="s">
        <v>1567</v>
      </c>
      <c r="D15" s="103">
        <v>2.0</v>
      </c>
      <c r="G15" s="103">
        <v>3.2</v>
      </c>
      <c r="H15" s="223">
        <f t="shared" si="2"/>
        <v>1.6</v>
      </c>
      <c r="I15" s="195">
        <f t="shared" si="1"/>
        <v>0.621</v>
      </c>
      <c r="J15" s="103">
        <v>0.59</v>
      </c>
      <c r="K15" s="479">
        <f t="shared" si="3"/>
        <v>2.811</v>
      </c>
      <c r="L15" s="223">
        <f t="shared" si="4"/>
        <v>1.18</v>
      </c>
      <c r="M15" s="195"/>
    </row>
    <row r="16">
      <c r="A16" s="103" t="s">
        <v>36</v>
      </c>
      <c r="B16" s="103" t="s">
        <v>1568</v>
      </c>
      <c r="D16" s="103">
        <v>2.0</v>
      </c>
      <c r="G16" s="103">
        <v>1.13</v>
      </c>
      <c r="H16" s="223">
        <f t="shared" si="2"/>
        <v>0.565</v>
      </c>
      <c r="I16" s="195">
        <f t="shared" si="1"/>
        <v>0.621</v>
      </c>
      <c r="J16" s="103">
        <v>0.59</v>
      </c>
      <c r="K16" s="479">
        <f t="shared" si="3"/>
        <v>1.776</v>
      </c>
      <c r="L16" s="223">
        <f t="shared" si="4"/>
        <v>1.18</v>
      </c>
      <c r="M16" s="195"/>
    </row>
    <row r="17">
      <c r="A17" s="103" t="s">
        <v>36</v>
      </c>
      <c r="B17" s="103" t="s">
        <v>1569</v>
      </c>
      <c r="D17" s="103">
        <v>4.0</v>
      </c>
      <c r="G17" s="103">
        <v>1.45</v>
      </c>
      <c r="H17" s="223">
        <f t="shared" si="2"/>
        <v>0.3625</v>
      </c>
      <c r="I17" s="195">
        <f t="shared" si="1"/>
        <v>0.621</v>
      </c>
      <c r="J17" s="103">
        <v>0.59</v>
      </c>
      <c r="K17" s="479">
        <f t="shared" si="3"/>
        <v>1.5735</v>
      </c>
      <c r="L17" s="223">
        <f t="shared" si="4"/>
        <v>2.36</v>
      </c>
      <c r="M17" s="195"/>
    </row>
    <row r="18">
      <c r="B18" s="103" t="s">
        <v>1570</v>
      </c>
      <c r="D18" s="103">
        <v>1.0</v>
      </c>
      <c r="E18" s="103" t="s">
        <v>1571</v>
      </c>
      <c r="G18" s="103">
        <v>3.16</v>
      </c>
      <c r="H18" s="223">
        <f t="shared" si="2"/>
        <v>3.16</v>
      </c>
      <c r="I18" s="195">
        <f t="shared" si="1"/>
        <v>0.621</v>
      </c>
      <c r="J18" s="103">
        <v>0.59</v>
      </c>
      <c r="K18" s="479">
        <f t="shared" si="3"/>
        <v>4.371</v>
      </c>
      <c r="L18" s="223">
        <f t="shared" si="4"/>
        <v>0.59</v>
      </c>
      <c r="M18" s="195"/>
    </row>
    <row r="19">
      <c r="B19" s="103" t="s">
        <v>1572</v>
      </c>
      <c r="D19" s="103">
        <v>1.0</v>
      </c>
      <c r="E19" s="103" t="s">
        <v>1573</v>
      </c>
      <c r="G19" s="103">
        <v>3.81</v>
      </c>
      <c r="H19" s="223">
        <f t="shared" si="2"/>
        <v>3.81</v>
      </c>
      <c r="I19" s="195">
        <f t="shared" si="1"/>
        <v>0.621</v>
      </c>
      <c r="J19" s="103">
        <v>0.59</v>
      </c>
      <c r="K19" s="479">
        <f t="shared" si="3"/>
        <v>5.021</v>
      </c>
      <c r="L19" s="223">
        <f t="shared" si="4"/>
        <v>0.59</v>
      </c>
      <c r="M19" s="195"/>
    </row>
    <row r="20">
      <c r="B20" s="103" t="s">
        <v>1574</v>
      </c>
      <c r="D20" s="103">
        <v>1.0</v>
      </c>
      <c r="E20" s="103" t="s">
        <v>1575</v>
      </c>
      <c r="G20" s="103">
        <v>2.7</v>
      </c>
      <c r="H20" s="223">
        <f t="shared" si="2"/>
        <v>2.7</v>
      </c>
      <c r="I20" s="195">
        <f t="shared" si="1"/>
        <v>0.621</v>
      </c>
      <c r="J20" s="103">
        <v>0.59</v>
      </c>
      <c r="K20" s="479">
        <f t="shared" si="3"/>
        <v>3.911</v>
      </c>
      <c r="L20" s="223">
        <f t="shared" si="4"/>
        <v>0.59</v>
      </c>
      <c r="M20" s="195"/>
    </row>
    <row r="21">
      <c r="B21" s="103" t="s">
        <v>1576</v>
      </c>
      <c r="D21" s="103">
        <v>1.0</v>
      </c>
      <c r="E21" s="103">
        <v>397.0</v>
      </c>
      <c r="G21" s="103">
        <v>1.45</v>
      </c>
      <c r="H21" s="223">
        <f t="shared" si="2"/>
        <v>1.45</v>
      </c>
      <c r="I21" s="195">
        <f t="shared" si="1"/>
        <v>0.621</v>
      </c>
      <c r="J21" s="103">
        <v>0.59</v>
      </c>
      <c r="K21" s="479">
        <f t="shared" si="3"/>
        <v>2.661</v>
      </c>
      <c r="L21" s="223">
        <f t="shared" si="4"/>
        <v>0.59</v>
      </c>
      <c r="M21" s="195"/>
    </row>
    <row r="22">
      <c r="I22" s="195"/>
      <c r="M22" s="195"/>
    </row>
    <row r="23">
      <c r="I23" s="195"/>
      <c r="M23" s="195"/>
    </row>
    <row r="24">
      <c r="F24" s="103" t="s">
        <v>1577</v>
      </c>
      <c r="G24" s="103">
        <v>43.95</v>
      </c>
      <c r="I24" s="195"/>
      <c r="J24" s="223">
        <f>SUM(J7:J21)</f>
        <v>8.85</v>
      </c>
      <c r="M24" s="195"/>
    </row>
    <row r="25">
      <c r="F25" s="103" t="s">
        <v>1578</v>
      </c>
      <c r="G25" s="103">
        <v>20.05</v>
      </c>
      <c r="I25" s="195"/>
      <c r="M25" s="195"/>
    </row>
    <row r="26">
      <c r="E26" s="103" t="s">
        <v>1579</v>
      </c>
      <c r="I26" s="195"/>
      <c r="M26" s="195"/>
    </row>
    <row r="27">
      <c r="F27" s="103" t="s">
        <v>1580</v>
      </c>
      <c r="G27" s="103">
        <v>20.0</v>
      </c>
      <c r="I27" s="195"/>
      <c r="L27" s="223">
        <f>SUM(L7:L21)</f>
        <v>19.47</v>
      </c>
      <c r="M27" s="195"/>
    </row>
    <row r="28">
      <c r="I28" s="195"/>
      <c r="M28" s="195"/>
    </row>
    <row r="29">
      <c r="I29" s="195"/>
      <c r="M29" s="195"/>
    </row>
    <row r="30">
      <c r="I30" s="195"/>
      <c r="M30" s="195"/>
    </row>
    <row r="31">
      <c r="B31" s="103" t="s">
        <v>1581</v>
      </c>
      <c r="I31" s="195"/>
      <c r="M31" s="195"/>
    </row>
    <row r="32">
      <c r="I32" s="195"/>
      <c r="M32" s="195"/>
    </row>
    <row r="33">
      <c r="I33" s="195"/>
      <c r="M33" s="195"/>
    </row>
    <row r="34">
      <c r="I34" s="195"/>
      <c r="M34" s="195"/>
    </row>
    <row r="35">
      <c r="I35" s="195"/>
      <c r="M35" s="195"/>
    </row>
    <row r="36">
      <c r="I36" s="195"/>
      <c r="M36" s="195"/>
    </row>
    <row r="37">
      <c r="I37" s="195"/>
      <c r="M37" s="195"/>
    </row>
    <row r="38">
      <c r="I38" s="195"/>
      <c r="M38" s="195"/>
    </row>
    <row r="39">
      <c r="I39" s="195"/>
      <c r="M39" s="195"/>
    </row>
    <row r="40">
      <c r="I40" s="195"/>
      <c r="M40" s="195"/>
    </row>
    <row r="41">
      <c r="F41" s="472" t="s">
        <v>1582</v>
      </c>
      <c r="G41" s="473"/>
      <c r="I41" s="480" t="s">
        <v>1583</v>
      </c>
      <c r="J41" s="481" t="s">
        <v>1584</v>
      </c>
      <c r="M41" s="482" t="s">
        <v>1585</v>
      </c>
    </row>
    <row r="42">
      <c r="I42" s="483">
        <v>56.7</v>
      </c>
      <c r="J42" s="484">
        <v>0.3</v>
      </c>
      <c r="M42" s="485">
        <f>SUM(M45:M57)</f>
        <v>288.106</v>
      </c>
    </row>
    <row r="43">
      <c r="A43" s="473"/>
      <c r="B43" s="103" t="s">
        <v>1547</v>
      </c>
      <c r="C43" s="103" t="s">
        <v>1586</v>
      </c>
      <c r="D43" s="103" t="s">
        <v>1548</v>
      </c>
      <c r="E43" s="103" t="s">
        <v>1587</v>
      </c>
      <c r="F43" s="103" t="s">
        <v>1550</v>
      </c>
      <c r="G43" s="103" t="s">
        <v>251</v>
      </c>
      <c r="H43" s="103" t="s">
        <v>1588</v>
      </c>
      <c r="I43" s="106" t="s">
        <v>1589</v>
      </c>
      <c r="J43" s="103" t="s">
        <v>1553</v>
      </c>
      <c r="K43" s="475" t="s">
        <v>1590</v>
      </c>
      <c r="M43" s="486" t="s">
        <v>1591</v>
      </c>
    </row>
    <row r="44">
      <c r="A44" s="473"/>
      <c r="I44" s="195"/>
      <c r="M44" s="479"/>
      <c r="P44" s="487">
        <f>($I$42/($I$42*1000)*L44)</f>
        <v>0</v>
      </c>
    </row>
    <row r="45">
      <c r="A45" s="473"/>
      <c r="B45" s="103" t="s">
        <v>1592</v>
      </c>
      <c r="C45" s="103">
        <v>16.0</v>
      </c>
      <c r="D45" s="103">
        <v>32.0</v>
      </c>
      <c r="E45" s="103">
        <v>0.384375</v>
      </c>
      <c r="F45" s="103">
        <v>0.63</v>
      </c>
      <c r="G45" s="223">
        <f t="shared" ref="G45:G57" si="5">F45*D45</f>
        <v>20.16</v>
      </c>
      <c r="H45" s="223">
        <f t="shared" ref="H45:H57" si="6">D45*E45</f>
        <v>12.3</v>
      </c>
      <c r="I45" s="487">
        <f t="shared" ref="I45:I57" si="7">((($I$42/($I$42*1000))*E45))*1000</f>
        <v>0.384375</v>
      </c>
      <c r="J45" s="195">
        <f t="shared" ref="J45:J57" si="8">(F45+I45)*$J$42</f>
        <v>0.3043125</v>
      </c>
      <c r="K45" s="195">
        <f t="shared" ref="K45:K57" si="9">F45+I45+J45</f>
        <v>1.3186875</v>
      </c>
      <c r="L45" s="223">
        <f t="shared" ref="L45:L57" si="10">I45*D45</f>
        <v>12.3</v>
      </c>
      <c r="M45" s="479">
        <f t="shared" ref="M45:M57" si="11">D45*K45</f>
        <v>42.198</v>
      </c>
      <c r="Q45" s="103" t="s">
        <v>1593</v>
      </c>
    </row>
    <row r="46">
      <c r="A46" s="473"/>
      <c r="B46" s="103" t="s">
        <v>1594</v>
      </c>
      <c r="C46" s="103">
        <v>24.0</v>
      </c>
      <c r="D46" s="103">
        <v>48.0</v>
      </c>
      <c r="E46" s="103">
        <v>0.370833333333333</v>
      </c>
      <c r="F46" s="103">
        <v>0.87</v>
      </c>
      <c r="G46" s="223">
        <f t="shared" si="5"/>
        <v>41.76</v>
      </c>
      <c r="H46" s="223">
        <f t="shared" si="6"/>
        <v>17.8</v>
      </c>
      <c r="I46" s="487">
        <f t="shared" si="7"/>
        <v>0.3708333333</v>
      </c>
      <c r="J46" s="195">
        <f t="shared" si="8"/>
        <v>0.37225</v>
      </c>
      <c r="K46" s="195">
        <f t="shared" si="9"/>
        <v>1.613083333</v>
      </c>
      <c r="L46" s="223">
        <f t="shared" si="10"/>
        <v>17.8</v>
      </c>
      <c r="M46" s="479">
        <f t="shared" si="11"/>
        <v>77.428</v>
      </c>
    </row>
    <row r="47">
      <c r="A47" s="473"/>
      <c r="B47" s="103" t="s">
        <v>1595</v>
      </c>
      <c r="C47" s="103">
        <v>24.0</v>
      </c>
      <c r="D47" s="103">
        <v>48.0</v>
      </c>
      <c r="E47" s="103">
        <v>0.383333333333333</v>
      </c>
      <c r="F47" s="103">
        <v>0.86</v>
      </c>
      <c r="G47" s="223">
        <f t="shared" si="5"/>
        <v>41.28</v>
      </c>
      <c r="H47" s="223">
        <f t="shared" si="6"/>
        <v>18.4</v>
      </c>
      <c r="I47" s="487">
        <f t="shared" si="7"/>
        <v>0.3833333333</v>
      </c>
      <c r="J47" s="195">
        <f t="shared" si="8"/>
        <v>0.373</v>
      </c>
      <c r="K47" s="195">
        <f t="shared" si="9"/>
        <v>1.616333333</v>
      </c>
      <c r="L47" s="223">
        <f t="shared" si="10"/>
        <v>18.4</v>
      </c>
      <c r="M47" s="479">
        <f t="shared" si="11"/>
        <v>77.584</v>
      </c>
    </row>
    <row r="48">
      <c r="A48" s="473"/>
      <c r="B48" s="103" t="s">
        <v>1596</v>
      </c>
      <c r="C48" s="103">
        <v>12.0</v>
      </c>
      <c r="D48" s="103">
        <v>12.0</v>
      </c>
      <c r="E48" s="103">
        <v>0.533333333333333</v>
      </c>
      <c r="F48" s="407">
        <v>1.95</v>
      </c>
      <c r="G48" s="223">
        <f t="shared" si="5"/>
        <v>23.4</v>
      </c>
      <c r="H48" s="223">
        <f t="shared" si="6"/>
        <v>6.4</v>
      </c>
      <c r="I48" s="487">
        <f t="shared" si="7"/>
        <v>0.5333333333</v>
      </c>
      <c r="J48" s="195">
        <f t="shared" si="8"/>
        <v>0.745</v>
      </c>
      <c r="K48" s="195">
        <f t="shared" si="9"/>
        <v>3.228333333</v>
      </c>
      <c r="L48" s="223">
        <f t="shared" si="10"/>
        <v>6.4</v>
      </c>
      <c r="M48" s="479">
        <f t="shared" si="11"/>
        <v>38.74</v>
      </c>
    </row>
    <row r="49">
      <c r="A49" s="473"/>
      <c r="B49" s="103" t="s">
        <v>1597</v>
      </c>
      <c r="C49" s="103">
        <v>12.0</v>
      </c>
      <c r="D49" s="103">
        <v>24.0</v>
      </c>
      <c r="E49" s="103">
        <v>0.0409090909090909</v>
      </c>
      <c r="F49" s="103">
        <v>0.98</v>
      </c>
      <c r="G49" s="223">
        <f t="shared" si="5"/>
        <v>23.52</v>
      </c>
      <c r="H49" s="223">
        <f t="shared" si="6"/>
        <v>0.9818181818</v>
      </c>
      <c r="I49" s="487">
        <f t="shared" si="7"/>
        <v>0.04090909091</v>
      </c>
      <c r="J49" s="195">
        <f t="shared" si="8"/>
        <v>0.3062727273</v>
      </c>
      <c r="K49" s="195">
        <f t="shared" si="9"/>
        <v>1.327181818</v>
      </c>
      <c r="L49" s="223">
        <f t="shared" si="10"/>
        <v>0.9818181818</v>
      </c>
      <c r="M49" s="479">
        <f t="shared" si="11"/>
        <v>31.85236364</v>
      </c>
    </row>
    <row r="50">
      <c r="A50" s="473"/>
      <c r="B50" s="103" t="s">
        <v>1598</v>
      </c>
      <c r="C50" s="103">
        <v>20.0</v>
      </c>
      <c r="D50" s="103">
        <v>20.0</v>
      </c>
      <c r="E50" s="103">
        <v>0.0409090909090909</v>
      </c>
      <c r="F50" s="103">
        <v>0.74</v>
      </c>
      <c r="G50" s="223">
        <f t="shared" si="5"/>
        <v>14.8</v>
      </c>
      <c r="H50" s="223">
        <f t="shared" si="6"/>
        <v>0.8181818182</v>
      </c>
      <c r="I50" s="487">
        <f t="shared" si="7"/>
        <v>0.04090909091</v>
      </c>
      <c r="J50" s="195">
        <f t="shared" si="8"/>
        <v>0.2342727273</v>
      </c>
      <c r="K50" s="195">
        <f t="shared" si="9"/>
        <v>1.015181818</v>
      </c>
      <c r="L50" s="223">
        <f t="shared" si="10"/>
        <v>0.8181818182</v>
      </c>
      <c r="M50" s="479">
        <f t="shared" si="11"/>
        <v>20.30363636</v>
      </c>
    </row>
    <row r="51">
      <c r="A51" s="473"/>
      <c r="F51" s="103">
        <v>0.0</v>
      </c>
      <c r="G51" s="223">
        <f t="shared" si="5"/>
        <v>0</v>
      </c>
      <c r="H51" s="223">
        <f t="shared" si="6"/>
        <v>0</v>
      </c>
      <c r="I51" s="487">
        <f t="shared" si="7"/>
        <v>0</v>
      </c>
      <c r="J51" s="195">
        <f t="shared" si="8"/>
        <v>0</v>
      </c>
      <c r="K51" s="195">
        <f t="shared" si="9"/>
        <v>0</v>
      </c>
      <c r="L51" s="223">
        <f t="shared" si="10"/>
        <v>0</v>
      </c>
      <c r="M51" s="479">
        <f t="shared" si="11"/>
        <v>0</v>
      </c>
    </row>
    <row r="52">
      <c r="A52" s="473"/>
      <c r="F52" s="103">
        <v>0.0</v>
      </c>
      <c r="G52" s="223">
        <f t="shared" si="5"/>
        <v>0</v>
      </c>
      <c r="H52" s="223">
        <f t="shared" si="6"/>
        <v>0</v>
      </c>
      <c r="I52" s="487">
        <f t="shared" si="7"/>
        <v>0</v>
      </c>
      <c r="J52" s="195">
        <f t="shared" si="8"/>
        <v>0</v>
      </c>
      <c r="K52" s="195">
        <f t="shared" si="9"/>
        <v>0</v>
      </c>
      <c r="L52" s="223">
        <f t="shared" si="10"/>
        <v>0</v>
      </c>
      <c r="M52" s="479">
        <f t="shared" si="11"/>
        <v>0</v>
      </c>
    </row>
    <row r="53">
      <c r="A53" s="473"/>
      <c r="F53" s="103">
        <v>0.0</v>
      </c>
      <c r="G53" s="223">
        <f t="shared" si="5"/>
        <v>0</v>
      </c>
      <c r="H53" s="223">
        <f t="shared" si="6"/>
        <v>0</v>
      </c>
      <c r="I53" s="487">
        <f t="shared" si="7"/>
        <v>0</v>
      </c>
      <c r="J53" s="195">
        <f t="shared" si="8"/>
        <v>0</v>
      </c>
      <c r="K53" s="195">
        <f t="shared" si="9"/>
        <v>0</v>
      </c>
      <c r="L53" s="223">
        <f t="shared" si="10"/>
        <v>0</v>
      </c>
      <c r="M53" s="479">
        <f t="shared" si="11"/>
        <v>0</v>
      </c>
    </row>
    <row r="54">
      <c r="A54" s="473"/>
      <c r="F54" s="103">
        <v>0.0</v>
      </c>
      <c r="G54" s="223">
        <f t="shared" si="5"/>
        <v>0</v>
      </c>
      <c r="H54" s="223">
        <f t="shared" si="6"/>
        <v>0</v>
      </c>
      <c r="I54" s="487">
        <f t="shared" si="7"/>
        <v>0</v>
      </c>
      <c r="J54" s="195">
        <f t="shared" si="8"/>
        <v>0</v>
      </c>
      <c r="K54" s="195">
        <f t="shared" si="9"/>
        <v>0</v>
      </c>
      <c r="L54" s="223">
        <f t="shared" si="10"/>
        <v>0</v>
      </c>
      <c r="M54" s="479">
        <f t="shared" si="11"/>
        <v>0</v>
      </c>
    </row>
    <row r="55">
      <c r="A55" s="473"/>
      <c r="F55" s="103">
        <v>0.0</v>
      </c>
      <c r="G55" s="223">
        <f t="shared" si="5"/>
        <v>0</v>
      </c>
      <c r="H55" s="223">
        <f t="shared" si="6"/>
        <v>0</v>
      </c>
      <c r="I55" s="487">
        <f t="shared" si="7"/>
        <v>0</v>
      </c>
      <c r="J55" s="195">
        <f t="shared" si="8"/>
        <v>0</v>
      </c>
      <c r="K55" s="195">
        <f t="shared" si="9"/>
        <v>0</v>
      </c>
      <c r="L55" s="223">
        <f t="shared" si="10"/>
        <v>0</v>
      </c>
      <c r="M55" s="479">
        <f t="shared" si="11"/>
        <v>0</v>
      </c>
    </row>
    <row r="56">
      <c r="A56" s="473"/>
      <c r="F56" s="103">
        <v>0.0</v>
      </c>
      <c r="G56" s="223">
        <f t="shared" si="5"/>
        <v>0</v>
      </c>
      <c r="H56" s="223">
        <f t="shared" si="6"/>
        <v>0</v>
      </c>
      <c r="I56" s="487">
        <f t="shared" si="7"/>
        <v>0</v>
      </c>
      <c r="J56" s="195">
        <f t="shared" si="8"/>
        <v>0</v>
      </c>
      <c r="K56" s="195">
        <f t="shared" si="9"/>
        <v>0</v>
      </c>
      <c r="L56" s="223">
        <f t="shared" si="10"/>
        <v>0</v>
      </c>
      <c r="M56" s="479">
        <f t="shared" si="11"/>
        <v>0</v>
      </c>
    </row>
    <row r="57">
      <c r="A57" s="473"/>
      <c r="E57" s="231"/>
      <c r="F57" s="103">
        <v>0.0</v>
      </c>
      <c r="G57" s="223">
        <f t="shared" si="5"/>
        <v>0</v>
      </c>
      <c r="H57" s="223">
        <f t="shared" si="6"/>
        <v>0</v>
      </c>
      <c r="I57" s="487">
        <f t="shared" si="7"/>
        <v>0</v>
      </c>
      <c r="J57" s="195">
        <f t="shared" si="8"/>
        <v>0</v>
      </c>
      <c r="K57" s="195">
        <f t="shared" si="9"/>
        <v>0</v>
      </c>
      <c r="L57" s="223">
        <f t="shared" si="10"/>
        <v>0</v>
      </c>
      <c r="M57" s="479">
        <f t="shared" si="11"/>
        <v>0</v>
      </c>
    </row>
    <row r="58">
      <c r="I58" s="195"/>
      <c r="M58" s="195"/>
    </row>
    <row r="59">
      <c r="F59" s="488"/>
      <c r="G59" s="489" t="s">
        <v>1599</v>
      </c>
      <c r="H59" s="490">
        <f t="shared" ref="H59:I59" si="12">SUM(H45:H57)</f>
        <v>56.7</v>
      </c>
      <c r="I59" s="195">
        <f t="shared" si="12"/>
        <v>1.753693182</v>
      </c>
      <c r="L59" s="195">
        <f>SUM(L45:L57)</f>
        <v>56.7</v>
      </c>
      <c r="M59" s="106"/>
    </row>
    <row r="60">
      <c r="H60" s="223">
        <f>H59/1000</f>
        <v>0.0567</v>
      </c>
      <c r="I60" s="195"/>
      <c r="M60" s="106"/>
    </row>
    <row r="61">
      <c r="I61" s="195"/>
    </row>
    <row r="62">
      <c r="I62" s="195"/>
      <c r="M62" s="106"/>
    </row>
    <row r="63">
      <c r="I63" s="195"/>
      <c r="M63" s="106"/>
      <c r="R63" s="378"/>
    </row>
    <row r="64">
      <c r="F64" s="472" t="s">
        <v>1600</v>
      </c>
      <c r="I64" s="195"/>
      <c r="M64" s="195"/>
    </row>
    <row r="65">
      <c r="I65" s="195"/>
      <c r="M65" s="195"/>
    </row>
    <row r="66">
      <c r="B66" s="103" t="s">
        <v>1547</v>
      </c>
      <c r="D66" s="103" t="s">
        <v>1548</v>
      </c>
      <c r="E66" s="103" t="s">
        <v>1549</v>
      </c>
      <c r="F66" s="103" t="s">
        <v>1550</v>
      </c>
      <c r="G66" s="103" t="s">
        <v>251</v>
      </c>
      <c r="H66" s="103" t="s">
        <v>1551</v>
      </c>
      <c r="I66" s="106" t="s">
        <v>1552</v>
      </c>
      <c r="J66" s="103" t="s">
        <v>1553</v>
      </c>
      <c r="K66" s="475" t="s">
        <v>1554</v>
      </c>
      <c r="M66" s="195"/>
    </row>
    <row r="67">
      <c r="I67" s="195"/>
      <c r="M67" s="195"/>
    </row>
    <row r="68">
      <c r="I68" s="195"/>
      <c r="M68" s="195"/>
    </row>
    <row r="69">
      <c r="I69" s="195"/>
      <c r="M69" s="195"/>
    </row>
    <row r="70">
      <c r="I70" s="195"/>
      <c r="M70" s="195"/>
    </row>
    <row r="71">
      <c r="I71" s="195"/>
      <c r="M71" s="195"/>
    </row>
    <row r="72">
      <c r="I72" s="195"/>
      <c r="M72" s="195"/>
    </row>
    <row r="73">
      <c r="I73" s="195"/>
      <c r="M73" s="195"/>
    </row>
    <row r="74">
      <c r="I74" s="195"/>
      <c r="M74" s="195"/>
    </row>
    <row r="75">
      <c r="I75" s="195"/>
      <c r="M75" s="195"/>
    </row>
    <row r="76">
      <c r="I76" s="195"/>
      <c r="M76" s="195"/>
    </row>
    <row r="77">
      <c r="I77" s="195"/>
      <c r="M77" s="195"/>
    </row>
    <row r="78">
      <c r="I78" s="195"/>
      <c r="M78" s="195"/>
    </row>
    <row r="79">
      <c r="I79" s="195"/>
      <c r="M79" s="195"/>
    </row>
    <row r="80">
      <c r="I80" s="195"/>
      <c r="M80" s="195"/>
    </row>
    <row r="81">
      <c r="I81" s="195"/>
      <c r="M81" s="195"/>
    </row>
    <row r="82">
      <c r="I82" s="195"/>
      <c r="M82" s="195"/>
    </row>
    <row r="83">
      <c r="I83" s="195"/>
      <c r="M83" s="195"/>
    </row>
    <row r="84">
      <c r="I84" s="195"/>
      <c r="M84" s="195"/>
    </row>
    <row r="85">
      <c r="I85" s="195"/>
      <c r="M85" s="195"/>
    </row>
    <row r="86">
      <c r="I86" s="195"/>
      <c r="M86" s="195"/>
    </row>
    <row r="87">
      <c r="I87" s="195"/>
      <c r="M87" s="195"/>
    </row>
    <row r="88">
      <c r="I88" s="195"/>
      <c r="M88" s="195"/>
    </row>
    <row r="89">
      <c r="I89" s="195"/>
      <c r="M89" s="195"/>
    </row>
    <row r="90">
      <c r="I90" s="195"/>
      <c r="M90" s="195"/>
    </row>
    <row r="91">
      <c r="I91" s="195"/>
      <c r="M91" s="195"/>
    </row>
    <row r="92">
      <c r="I92" s="195"/>
      <c r="M92" s="195"/>
    </row>
    <row r="93">
      <c r="I93" s="195"/>
      <c r="M93" s="195"/>
    </row>
    <row r="94">
      <c r="I94" s="195"/>
      <c r="M94" s="195"/>
    </row>
    <row r="95">
      <c r="I95" s="195"/>
      <c r="M95" s="195"/>
    </row>
    <row r="96">
      <c r="I96" s="195"/>
      <c r="M96" s="195"/>
    </row>
    <row r="97">
      <c r="I97" s="195"/>
      <c r="M97" s="195"/>
    </row>
    <row r="98">
      <c r="I98" s="195"/>
      <c r="M98" s="195"/>
    </row>
    <row r="99">
      <c r="I99" s="195"/>
      <c r="M99" s="195"/>
    </row>
    <row r="100">
      <c r="I100" s="195"/>
      <c r="M100" s="195"/>
    </row>
    <row r="101">
      <c r="I101" s="195"/>
      <c r="M101" s="195"/>
    </row>
    <row r="102">
      <c r="I102" s="195"/>
      <c r="M102" s="195"/>
    </row>
    <row r="103">
      <c r="I103" s="195"/>
      <c r="M103" s="195"/>
    </row>
    <row r="104">
      <c r="I104" s="195"/>
      <c r="M104" s="195"/>
    </row>
    <row r="105">
      <c r="I105" s="195"/>
      <c r="M105" s="195"/>
    </row>
    <row r="106">
      <c r="I106" s="195"/>
      <c r="M106" s="195"/>
    </row>
    <row r="107">
      <c r="I107" s="195"/>
      <c r="M107" s="195"/>
    </row>
    <row r="108">
      <c r="I108" s="195"/>
      <c r="M108" s="195"/>
    </row>
    <row r="109">
      <c r="I109" s="195"/>
      <c r="M109" s="195"/>
    </row>
    <row r="110">
      <c r="I110" s="195"/>
      <c r="M110" s="195"/>
    </row>
    <row r="111">
      <c r="I111" s="195"/>
      <c r="M111" s="195"/>
    </row>
    <row r="112">
      <c r="I112" s="195"/>
      <c r="M112" s="195"/>
    </row>
    <row r="113">
      <c r="I113" s="195"/>
      <c r="M113" s="195"/>
    </row>
    <row r="114">
      <c r="I114" s="195"/>
      <c r="M114" s="195"/>
    </row>
    <row r="115">
      <c r="I115" s="195"/>
      <c r="M115" s="195"/>
    </row>
    <row r="116">
      <c r="I116" s="195"/>
      <c r="M116" s="195"/>
    </row>
    <row r="117">
      <c r="I117" s="195"/>
      <c r="M117" s="195"/>
    </row>
    <row r="118">
      <c r="I118" s="195"/>
      <c r="M118" s="195"/>
    </row>
    <row r="119">
      <c r="I119" s="195"/>
      <c r="M119" s="195"/>
    </row>
    <row r="120">
      <c r="I120" s="195"/>
      <c r="M120" s="195"/>
    </row>
    <row r="121">
      <c r="I121" s="195"/>
      <c r="M121" s="195"/>
    </row>
    <row r="122">
      <c r="I122" s="195"/>
      <c r="M122" s="195"/>
    </row>
    <row r="123">
      <c r="I123" s="195"/>
      <c r="M123" s="195"/>
    </row>
    <row r="124">
      <c r="I124" s="195"/>
      <c r="M124" s="195"/>
    </row>
    <row r="125">
      <c r="I125" s="195"/>
      <c r="M125" s="195"/>
    </row>
    <row r="126">
      <c r="I126" s="195"/>
      <c r="M126" s="195"/>
    </row>
    <row r="127">
      <c r="I127" s="195"/>
      <c r="M127" s="195"/>
    </row>
    <row r="128">
      <c r="I128" s="195"/>
      <c r="M128" s="195"/>
    </row>
    <row r="129">
      <c r="I129" s="195"/>
      <c r="M129" s="195"/>
    </row>
    <row r="130">
      <c r="I130" s="195"/>
      <c r="M130" s="195"/>
    </row>
    <row r="131">
      <c r="I131" s="195"/>
      <c r="M131" s="195"/>
    </row>
    <row r="132">
      <c r="I132" s="195"/>
      <c r="M132" s="195"/>
    </row>
    <row r="133">
      <c r="I133" s="195"/>
      <c r="M133" s="195"/>
    </row>
    <row r="134">
      <c r="I134" s="195"/>
      <c r="M134" s="195"/>
    </row>
    <row r="135">
      <c r="I135" s="195"/>
      <c r="M135" s="195"/>
    </row>
    <row r="136">
      <c r="I136" s="195"/>
      <c r="M136" s="195"/>
    </row>
    <row r="137">
      <c r="I137" s="195"/>
      <c r="M137" s="195"/>
    </row>
    <row r="138">
      <c r="I138" s="195"/>
      <c r="M138" s="195"/>
    </row>
    <row r="139">
      <c r="I139" s="195"/>
      <c r="M139" s="195"/>
    </row>
    <row r="140">
      <c r="I140" s="195"/>
      <c r="M140" s="195"/>
    </row>
    <row r="141">
      <c r="I141" s="195"/>
      <c r="M141" s="195"/>
    </row>
    <row r="142">
      <c r="I142" s="195"/>
      <c r="M142" s="195"/>
    </row>
    <row r="143">
      <c r="I143" s="195"/>
      <c r="M143" s="195"/>
    </row>
    <row r="144">
      <c r="I144" s="195"/>
      <c r="M144" s="195"/>
    </row>
    <row r="145">
      <c r="I145" s="195"/>
      <c r="M145" s="195"/>
    </row>
    <row r="146">
      <c r="I146" s="195"/>
      <c r="M146" s="195"/>
    </row>
    <row r="147">
      <c r="I147" s="195"/>
      <c r="M147" s="195"/>
    </row>
    <row r="148">
      <c r="I148" s="195"/>
      <c r="M148" s="195"/>
    </row>
    <row r="149">
      <c r="I149" s="195"/>
      <c r="M149" s="195"/>
    </row>
    <row r="150">
      <c r="I150" s="195"/>
      <c r="M150" s="195"/>
    </row>
    <row r="151">
      <c r="I151" s="195"/>
      <c r="M151" s="195"/>
    </row>
    <row r="152">
      <c r="I152" s="195"/>
      <c r="M152" s="195"/>
    </row>
    <row r="153">
      <c r="I153" s="195"/>
      <c r="M153" s="195"/>
    </row>
    <row r="154">
      <c r="I154" s="195"/>
      <c r="M154" s="195"/>
    </row>
    <row r="155">
      <c r="I155" s="195"/>
      <c r="M155" s="195"/>
    </row>
    <row r="156">
      <c r="I156" s="195"/>
      <c r="M156" s="195"/>
    </row>
    <row r="157">
      <c r="I157" s="195"/>
      <c r="M157" s="195"/>
    </row>
    <row r="158">
      <c r="I158" s="195"/>
      <c r="M158" s="195"/>
    </row>
    <row r="159">
      <c r="I159" s="195"/>
      <c r="M159" s="195"/>
    </row>
    <row r="160">
      <c r="I160" s="195"/>
      <c r="M160" s="195"/>
    </row>
    <row r="161">
      <c r="I161" s="195"/>
      <c r="M161" s="195"/>
    </row>
    <row r="162">
      <c r="I162" s="195"/>
      <c r="M162" s="195"/>
    </row>
    <row r="163">
      <c r="I163" s="195"/>
      <c r="M163" s="195"/>
    </row>
    <row r="164">
      <c r="I164" s="195"/>
      <c r="M164" s="195"/>
    </row>
    <row r="165">
      <c r="I165" s="195"/>
      <c r="M165" s="195"/>
    </row>
    <row r="166">
      <c r="I166" s="195"/>
      <c r="M166" s="195"/>
    </row>
    <row r="167">
      <c r="I167" s="195"/>
      <c r="M167" s="195"/>
    </row>
    <row r="168">
      <c r="I168" s="195"/>
      <c r="M168" s="195"/>
    </row>
    <row r="169">
      <c r="I169" s="195"/>
      <c r="M169" s="195"/>
    </row>
    <row r="170">
      <c r="I170" s="195"/>
      <c r="M170" s="195"/>
    </row>
    <row r="171">
      <c r="I171" s="195"/>
      <c r="M171" s="195"/>
    </row>
    <row r="172">
      <c r="I172" s="195"/>
      <c r="M172" s="195"/>
    </row>
    <row r="173">
      <c r="I173" s="195"/>
      <c r="M173" s="195"/>
    </row>
    <row r="174">
      <c r="I174" s="195"/>
      <c r="M174" s="195"/>
    </row>
    <row r="175">
      <c r="I175" s="195"/>
      <c r="M175" s="195"/>
    </row>
    <row r="176">
      <c r="I176" s="195"/>
      <c r="M176" s="195"/>
    </row>
    <row r="177">
      <c r="I177" s="195"/>
      <c r="M177" s="195"/>
    </row>
    <row r="178">
      <c r="I178" s="195"/>
      <c r="M178" s="195"/>
    </row>
    <row r="179">
      <c r="I179" s="195"/>
      <c r="M179" s="195"/>
    </row>
    <row r="180">
      <c r="I180" s="195"/>
      <c r="M180" s="195"/>
    </row>
    <row r="181">
      <c r="I181" s="195"/>
      <c r="M181" s="195"/>
    </row>
    <row r="182">
      <c r="I182" s="195"/>
      <c r="M182" s="195"/>
    </row>
    <row r="183">
      <c r="I183" s="195"/>
      <c r="M183" s="195"/>
    </row>
    <row r="184">
      <c r="I184" s="195"/>
      <c r="M184" s="195"/>
    </row>
    <row r="185">
      <c r="I185" s="195"/>
      <c r="M185" s="195"/>
    </row>
    <row r="186">
      <c r="I186" s="195"/>
      <c r="M186" s="195"/>
    </row>
    <row r="187">
      <c r="I187" s="195"/>
      <c r="M187" s="195"/>
    </row>
    <row r="188">
      <c r="I188" s="195"/>
      <c r="M188" s="195"/>
    </row>
    <row r="189">
      <c r="I189" s="195"/>
      <c r="M189" s="195"/>
    </row>
    <row r="190">
      <c r="I190" s="195"/>
      <c r="M190" s="195"/>
    </row>
    <row r="191">
      <c r="I191" s="195"/>
      <c r="M191" s="195"/>
    </row>
    <row r="192">
      <c r="I192" s="195"/>
      <c r="M192" s="195"/>
    </row>
    <row r="193">
      <c r="I193" s="195"/>
      <c r="M193" s="195"/>
    </row>
    <row r="194">
      <c r="I194" s="195"/>
      <c r="M194" s="195"/>
    </row>
    <row r="195">
      <c r="I195" s="195"/>
      <c r="M195" s="195"/>
    </row>
    <row r="196">
      <c r="I196" s="195"/>
      <c r="M196" s="195"/>
    </row>
    <row r="197">
      <c r="I197" s="195"/>
      <c r="M197" s="195"/>
    </row>
    <row r="198">
      <c r="I198" s="195"/>
      <c r="M198" s="195"/>
    </row>
    <row r="199">
      <c r="I199" s="195"/>
      <c r="M199" s="195"/>
    </row>
    <row r="200">
      <c r="I200" s="195"/>
      <c r="M200" s="195"/>
    </row>
    <row r="201">
      <c r="I201" s="195"/>
      <c r="M201" s="195"/>
    </row>
    <row r="202">
      <c r="I202" s="195"/>
      <c r="M202" s="195"/>
    </row>
    <row r="203">
      <c r="I203" s="195"/>
      <c r="M203" s="195"/>
    </row>
    <row r="204">
      <c r="I204" s="195"/>
      <c r="M204" s="195"/>
    </row>
    <row r="205">
      <c r="I205" s="195"/>
      <c r="M205" s="195"/>
    </row>
    <row r="206">
      <c r="I206" s="195"/>
      <c r="M206" s="195"/>
    </row>
    <row r="207">
      <c r="I207" s="195"/>
      <c r="M207" s="195"/>
    </row>
    <row r="208">
      <c r="I208" s="195"/>
      <c r="M208" s="195"/>
    </row>
    <row r="209">
      <c r="I209" s="195"/>
      <c r="M209" s="195"/>
    </row>
    <row r="210">
      <c r="I210" s="195"/>
      <c r="M210" s="195"/>
    </row>
    <row r="211">
      <c r="I211" s="195"/>
      <c r="M211" s="195"/>
    </row>
    <row r="212">
      <c r="I212" s="195"/>
      <c r="M212" s="195"/>
    </row>
    <row r="213">
      <c r="I213" s="195"/>
      <c r="M213" s="195"/>
    </row>
    <row r="214">
      <c r="I214" s="195"/>
      <c r="M214" s="195"/>
    </row>
    <row r="215">
      <c r="I215" s="195"/>
      <c r="M215" s="195"/>
    </row>
    <row r="216">
      <c r="I216" s="195"/>
      <c r="M216" s="195"/>
    </row>
    <row r="217">
      <c r="I217" s="195"/>
      <c r="M217" s="195"/>
    </row>
    <row r="218">
      <c r="I218" s="195"/>
      <c r="M218" s="195"/>
    </row>
    <row r="219">
      <c r="I219" s="195"/>
      <c r="M219" s="195"/>
    </row>
    <row r="220">
      <c r="I220" s="195"/>
      <c r="M220" s="195"/>
    </row>
    <row r="221">
      <c r="I221" s="195"/>
      <c r="M221" s="195"/>
    </row>
    <row r="222">
      <c r="I222" s="195"/>
      <c r="M222" s="195"/>
    </row>
    <row r="223">
      <c r="I223" s="195"/>
      <c r="M223" s="195"/>
    </row>
    <row r="224">
      <c r="I224" s="195"/>
      <c r="M224" s="195"/>
    </row>
    <row r="225">
      <c r="I225" s="195"/>
      <c r="M225" s="195"/>
    </row>
    <row r="226">
      <c r="I226" s="195"/>
      <c r="M226" s="195"/>
    </row>
    <row r="227">
      <c r="I227" s="195"/>
      <c r="M227" s="195"/>
    </row>
    <row r="228">
      <c r="I228" s="195"/>
      <c r="M228" s="195"/>
    </row>
    <row r="229">
      <c r="I229" s="195"/>
      <c r="M229" s="195"/>
    </row>
    <row r="230">
      <c r="I230" s="195"/>
      <c r="M230" s="195"/>
    </row>
    <row r="231">
      <c r="I231" s="195"/>
      <c r="M231" s="195"/>
    </row>
    <row r="232">
      <c r="I232" s="195"/>
      <c r="M232" s="195"/>
    </row>
    <row r="233">
      <c r="I233" s="195"/>
      <c r="M233" s="195"/>
    </row>
    <row r="234">
      <c r="I234" s="195"/>
      <c r="M234" s="195"/>
    </row>
    <row r="235">
      <c r="I235" s="195"/>
      <c r="M235" s="195"/>
    </row>
    <row r="236">
      <c r="I236" s="195"/>
      <c r="M236" s="195"/>
    </row>
    <row r="237">
      <c r="I237" s="195"/>
      <c r="M237" s="195"/>
    </row>
    <row r="238">
      <c r="I238" s="195"/>
      <c r="M238" s="195"/>
    </row>
    <row r="239">
      <c r="I239" s="195"/>
      <c r="M239" s="195"/>
    </row>
    <row r="240">
      <c r="I240" s="195"/>
      <c r="M240" s="195"/>
    </row>
    <row r="241">
      <c r="I241" s="195"/>
      <c r="M241" s="195"/>
    </row>
    <row r="242">
      <c r="I242" s="195"/>
      <c r="M242" s="195"/>
    </row>
    <row r="243">
      <c r="I243" s="195"/>
      <c r="M243" s="195"/>
    </row>
    <row r="244">
      <c r="I244" s="195"/>
      <c r="M244" s="195"/>
    </row>
    <row r="245">
      <c r="I245" s="195"/>
      <c r="M245" s="195"/>
    </row>
    <row r="246">
      <c r="I246" s="195"/>
      <c r="M246" s="195"/>
    </row>
    <row r="247">
      <c r="I247" s="195"/>
      <c r="M247" s="195"/>
    </row>
    <row r="248">
      <c r="I248" s="195"/>
      <c r="M248" s="195"/>
    </row>
    <row r="249">
      <c r="I249" s="195"/>
      <c r="M249" s="195"/>
    </row>
    <row r="250">
      <c r="I250" s="195"/>
      <c r="M250" s="195"/>
    </row>
    <row r="251">
      <c r="I251" s="195"/>
      <c r="M251" s="195"/>
    </row>
    <row r="252">
      <c r="I252" s="195"/>
      <c r="M252" s="195"/>
    </row>
    <row r="253">
      <c r="I253" s="195"/>
      <c r="M253" s="195"/>
    </row>
    <row r="254">
      <c r="I254" s="195"/>
      <c r="M254" s="195"/>
    </row>
    <row r="255">
      <c r="I255" s="195"/>
      <c r="M255" s="195"/>
    </row>
    <row r="256">
      <c r="I256" s="195"/>
      <c r="M256" s="195"/>
    </row>
    <row r="257">
      <c r="I257" s="195"/>
      <c r="M257" s="195"/>
    </row>
    <row r="258">
      <c r="I258" s="195"/>
      <c r="M258" s="195"/>
    </row>
    <row r="259">
      <c r="I259" s="195"/>
      <c r="M259" s="195"/>
    </row>
    <row r="260">
      <c r="I260" s="195"/>
      <c r="M260" s="195"/>
    </row>
    <row r="261">
      <c r="I261" s="195"/>
      <c r="M261" s="195"/>
    </row>
    <row r="262">
      <c r="I262" s="195"/>
      <c r="M262" s="195"/>
    </row>
    <row r="263">
      <c r="I263" s="195"/>
      <c r="M263" s="195"/>
    </row>
    <row r="264">
      <c r="I264" s="195"/>
      <c r="M264" s="195"/>
    </row>
    <row r="265">
      <c r="I265" s="195"/>
      <c r="M265" s="195"/>
    </row>
    <row r="266">
      <c r="I266" s="195"/>
      <c r="M266" s="195"/>
    </row>
    <row r="267">
      <c r="I267" s="195"/>
      <c r="M267" s="195"/>
    </row>
    <row r="268">
      <c r="I268" s="195"/>
      <c r="M268" s="195"/>
    </row>
    <row r="269">
      <c r="I269" s="195"/>
      <c r="M269" s="195"/>
    </row>
    <row r="270">
      <c r="I270" s="195"/>
      <c r="M270" s="195"/>
    </row>
    <row r="271">
      <c r="I271" s="195"/>
      <c r="M271" s="195"/>
    </row>
    <row r="272">
      <c r="I272" s="195"/>
      <c r="M272" s="195"/>
    </row>
    <row r="273">
      <c r="I273" s="195"/>
      <c r="M273" s="195"/>
    </row>
    <row r="274">
      <c r="I274" s="195"/>
      <c r="M274" s="195"/>
    </row>
    <row r="275">
      <c r="I275" s="195"/>
      <c r="M275" s="195"/>
    </row>
    <row r="276">
      <c r="I276" s="195"/>
      <c r="M276" s="195"/>
    </row>
    <row r="277">
      <c r="I277" s="195"/>
      <c r="M277" s="195"/>
    </row>
    <row r="278">
      <c r="I278" s="195"/>
      <c r="M278" s="195"/>
    </row>
    <row r="279">
      <c r="I279" s="195"/>
      <c r="M279" s="195"/>
    </row>
    <row r="280">
      <c r="I280" s="195"/>
      <c r="M280" s="195"/>
    </row>
    <row r="281">
      <c r="I281" s="195"/>
      <c r="M281" s="195"/>
    </row>
    <row r="282">
      <c r="I282" s="195"/>
      <c r="M282" s="195"/>
    </row>
    <row r="283">
      <c r="I283" s="195"/>
      <c r="M283" s="195"/>
    </row>
    <row r="284">
      <c r="I284" s="195"/>
      <c r="M284" s="195"/>
    </row>
    <row r="285">
      <c r="I285" s="195"/>
      <c r="M285" s="195"/>
    </row>
    <row r="286">
      <c r="I286" s="195"/>
      <c r="M286" s="195"/>
    </row>
    <row r="287">
      <c r="I287" s="195"/>
      <c r="M287" s="195"/>
    </row>
    <row r="288">
      <c r="I288" s="195"/>
      <c r="M288" s="195"/>
    </row>
    <row r="289">
      <c r="I289" s="195"/>
      <c r="M289" s="195"/>
    </row>
    <row r="290">
      <c r="I290" s="195"/>
      <c r="M290" s="195"/>
    </row>
    <row r="291">
      <c r="I291" s="195"/>
      <c r="M291" s="195"/>
    </row>
    <row r="292">
      <c r="I292" s="195"/>
      <c r="M292" s="195"/>
    </row>
    <row r="293">
      <c r="I293" s="195"/>
      <c r="M293" s="195"/>
    </row>
    <row r="294">
      <c r="I294" s="195"/>
      <c r="M294" s="195"/>
    </row>
    <row r="295">
      <c r="I295" s="195"/>
      <c r="M295" s="195"/>
    </row>
    <row r="296">
      <c r="I296" s="195"/>
      <c r="M296" s="195"/>
    </row>
    <row r="297">
      <c r="I297" s="195"/>
      <c r="M297" s="195"/>
    </row>
    <row r="298">
      <c r="I298" s="195"/>
      <c r="M298" s="195"/>
    </row>
    <row r="299">
      <c r="I299" s="195"/>
      <c r="M299" s="195"/>
    </row>
    <row r="300">
      <c r="I300" s="195"/>
      <c r="M300" s="195"/>
    </row>
    <row r="301">
      <c r="I301" s="195"/>
      <c r="M301" s="195"/>
    </row>
    <row r="302">
      <c r="I302" s="195"/>
      <c r="M302" s="195"/>
    </row>
    <row r="303">
      <c r="I303" s="195"/>
      <c r="M303" s="195"/>
    </row>
    <row r="304">
      <c r="I304" s="195"/>
      <c r="M304" s="195"/>
    </row>
    <row r="305">
      <c r="I305" s="195"/>
      <c r="M305" s="195"/>
    </row>
    <row r="306">
      <c r="I306" s="195"/>
      <c r="M306" s="195"/>
    </row>
    <row r="307">
      <c r="I307" s="195"/>
      <c r="M307" s="195"/>
    </row>
    <row r="308">
      <c r="I308" s="195"/>
      <c r="M308" s="195"/>
    </row>
    <row r="309">
      <c r="I309" s="195"/>
      <c r="M309" s="195"/>
    </row>
    <row r="310">
      <c r="I310" s="195"/>
      <c r="M310" s="195"/>
    </row>
    <row r="311">
      <c r="I311" s="195"/>
      <c r="M311" s="195"/>
    </row>
    <row r="312">
      <c r="I312" s="195"/>
      <c r="M312" s="195"/>
    </row>
    <row r="313">
      <c r="I313" s="195"/>
      <c r="M313" s="195"/>
    </row>
    <row r="314">
      <c r="I314" s="195"/>
      <c r="M314" s="195"/>
    </row>
    <row r="315">
      <c r="I315" s="195"/>
      <c r="M315" s="195"/>
    </row>
    <row r="316">
      <c r="I316" s="195"/>
      <c r="M316" s="195"/>
    </row>
    <row r="317">
      <c r="I317" s="195"/>
      <c r="M317" s="195"/>
    </row>
    <row r="318">
      <c r="I318" s="195"/>
      <c r="M318" s="195"/>
    </row>
    <row r="319">
      <c r="I319" s="195"/>
      <c r="M319" s="195"/>
    </row>
    <row r="320">
      <c r="I320" s="195"/>
      <c r="M320" s="195"/>
    </row>
    <row r="321">
      <c r="I321" s="195"/>
      <c r="M321" s="195"/>
    </row>
    <row r="322">
      <c r="I322" s="195"/>
      <c r="M322" s="195"/>
    </row>
    <row r="323">
      <c r="I323" s="195"/>
      <c r="M323" s="195"/>
    </row>
    <row r="324">
      <c r="I324" s="195"/>
      <c r="M324" s="195"/>
    </row>
    <row r="325">
      <c r="I325" s="195"/>
      <c r="M325" s="195"/>
    </row>
    <row r="326">
      <c r="I326" s="195"/>
      <c r="M326" s="195"/>
    </row>
    <row r="327">
      <c r="I327" s="195"/>
      <c r="M327" s="195"/>
    </row>
    <row r="328">
      <c r="I328" s="195"/>
      <c r="M328" s="195"/>
    </row>
    <row r="329">
      <c r="I329" s="195"/>
      <c r="M329" s="195"/>
    </row>
    <row r="330">
      <c r="I330" s="195"/>
      <c r="M330" s="195"/>
    </row>
    <row r="331">
      <c r="I331" s="195"/>
      <c r="M331" s="195"/>
    </row>
    <row r="332">
      <c r="I332" s="195"/>
      <c r="M332" s="195"/>
    </row>
    <row r="333">
      <c r="I333" s="195"/>
      <c r="M333" s="195"/>
    </row>
    <row r="334">
      <c r="I334" s="195"/>
      <c r="M334" s="195"/>
    </row>
    <row r="335">
      <c r="I335" s="195"/>
      <c r="M335" s="195"/>
    </row>
    <row r="336">
      <c r="I336" s="195"/>
      <c r="M336" s="195"/>
    </row>
    <row r="337">
      <c r="I337" s="195"/>
      <c r="M337" s="195"/>
    </row>
    <row r="338">
      <c r="I338" s="195"/>
      <c r="M338" s="195"/>
    </row>
    <row r="339">
      <c r="I339" s="195"/>
      <c r="M339" s="195"/>
    </row>
    <row r="340">
      <c r="I340" s="195"/>
      <c r="M340" s="195"/>
    </row>
    <row r="341">
      <c r="I341" s="195"/>
      <c r="M341" s="195"/>
    </row>
    <row r="342">
      <c r="I342" s="195"/>
      <c r="M342" s="195"/>
    </row>
    <row r="343">
      <c r="I343" s="195"/>
      <c r="M343" s="195"/>
    </row>
    <row r="344">
      <c r="I344" s="195"/>
      <c r="M344" s="195"/>
    </row>
    <row r="345">
      <c r="I345" s="195"/>
      <c r="M345" s="195"/>
    </row>
    <row r="346">
      <c r="I346" s="195"/>
      <c r="M346" s="195"/>
    </row>
    <row r="347">
      <c r="I347" s="195"/>
      <c r="M347" s="195"/>
    </row>
    <row r="348">
      <c r="I348" s="195"/>
      <c r="M348" s="195"/>
    </row>
    <row r="349">
      <c r="I349" s="195"/>
      <c r="M349" s="195"/>
    </row>
    <row r="350">
      <c r="I350" s="195"/>
      <c r="M350" s="195"/>
    </row>
    <row r="351">
      <c r="I351" s="195"/>
      <c r="M351" s="195"/>
    </row>
    <row r="352">
      <c r="I352" s="195"/>
      <c r="M352" s="195"/>
    </row>
    <row r="353">
      <c r="I353" s="195"/>
      <c r="M353" s="195"/>
    </row>
    <row r="354">
      <c r="I354" s="195"/>
      <c r="M354" s="195"/>
    </row>
    <row r="355">
      <c r="I355" s="195"/>
      <c r="M355" s="195"/>
    </row>
    <row r="356">
      <c r="I356" s="195"/>
      <c r="M356" s="195"/>
    </row>
    <row r="357">
      <c r="I357" s="195"/>
      <c r="M357" s="195"/>
    </row>
    <row r="358">
      <c r="I358" s="195"/>
      <c r="M358" s="195"/>
    </row>
    <row r="359">
      <c r="I359" s="195"/>
      <c r="M359" s="195"/>
    </row>
    <row r="360">
      <c r="I360" s="195"/>
      <c r="M360" s="195"/>
    </row>
    <row r="361">
      <c r="I361" s="195"/>
      <c r="M361" s="195"/>
    </row>
    <row r="362">
      <c r="I362" s="195"/>
      <c r="M362" s="195"/>
    </row>
    <row r="363">
      <c r="I363" s="195"/>
      <c r="M363" s="195"/>
    </row>
    <row r="364">
      <c r="I364" s="195"/>
      <c r="M364" s="195"/>
    </row>
    <row r="365">
      <c r="I365" s="195"/>
      <c r="M365" s="195"/>
    </row>
    <row r="366">
      <c r="I366" s="195"/>
      <c r="M366" s="195"/>
    </row>
    <row r="367">
      <c r="I367" s="195"/>
      <c r="M367" s="195"/>
    </row>
    <row r="368">
      <c r="I368" s="195"/>
      <c r="M368" s="195"/>
    </row>
    <row r="369">
      <c r="I369" s="195"/>
      <c r="M369" s="195"/>
    </row>
    <row r="370">
      <c r="I370" s="195"/>
      <c r="M370" s="195"/>
    </row>
    <row r="371">
      <c r="I371" s="195"/>
      <c r="M371" s="195"/>
    </row>
    <row r="372">
      <c r="I372" s="195"/>
      <c r="M372" s="195"/>
    </row>
    <row r="373">
      <c r="I373" s="195"/>
      <c r="M373" s="195"/>
    </row>
    <row r="374">
      <c r="I374" s="195"/>
      <c r="M374" s="195"/>
    </row>
    <row r="375">
      <c r="I375" s="195"/>
      <c r="M375" s="195"/>
    </row>
    <row r="376">
      <c r="I376" s="195"/>
      <c r="M376" s="195"/>
    </row>
    <row r="377">
      <c r="I377" s="195"/>
      <c r="M377" s="195"/>
    </row>
    <row r="378">
      <c r="I378" s="195"/>
      <c r="M378" s="195"/>
    </row>
    <row r="379">
      <c r="I379" s="195"/>
      <c r="M379" s="195"/>
    </row>
    <row r="380">
      <c r="I380" s="195"/>
      <c r="M380" s="195"/>
    </row>
    <row r="381">
      <c r="I381" s="195"/>
      <c r="M381" s="195"/>
    </row>
    <row r="382">
      <c r="I382" s="195"/>
      <c r="M382" s="195"/>
    </row>
    <row r="383">
      <c r="I383" s="195"/>
      <c r="M383" s="195"/>
    </row>
    <row r="384">
      <c r="I384" s="195"/>
      <c r="M384" s="195"/>
    </row>
    <row r="385">
      <c r="I385" s="195"/>
      <c r="M385" s="195"/>
    </row>
    <row r="386">
      <c r="I386" s="195"/>
      <c r="M386" s="195"/>
    </row>
    <row r="387">
      <c r="I387" s="195"/>
      <c r="M387" s="195"/>
    </row>
    <row r="388">
      <c r="I388" s="195"/>
      <c r="M388" s="195"/>
    </row>
    <row r="389">
      <c r="I389" s="195"/>
      <c r="M389" s="195"/>
    </row>
    <row r="390">
      <c r="I390" s="195"/>
      <c r="M390" s="195"/>
    </row>
    <row r="391">
      <c r="I391" s="195"/>
      <c r="M391" s="195"/>
    </row>
    <row r="392">
      <c r="I392" s="195"/>
      <c r="M392" s="195"/>
    </row>
    <row r="393">
      <c r="I393" s="195"/>
      <c r="M393" s="195"/>
    </row>
    <row r="394">
      <c r="I394" s="195"/>
      <c r="M394" s="195"/>
    </row>
    <row r="395">
      <c r="I395" s="195"/>
      <c r="M395" s="195"/>
    </row>
    <row r="396">
      <c r="I396" s="195"/>
      <c r="M396" s="195"/>
    </row>
    <row r="397">
      <c r="I397" s="195"/>
      <c r="M397" s="195"/>
    </row>
    <row r="398">
      <c r="I398" s="195"/>
      <c r="M398" s="195"/>
    </row>
    <row r="399">
      <c r="I399" s="195"/>
      <c r="M399" s="195"/>
    </row>
    <row r="400">
      <c r="I400" s="195"/>
      <c r="M400" s="195"/>
    </row>
    <row r="401">
      <c r="I401" s="195"/>
      <c r="M401" s="195"/>
    </row>
    <row r="402">
      <c r="I402" s="195"/>
      <c r="M402" s="195"/>
    </row>
    <row r="403">
      <c r="I403" s="195"/>
      <c r="M403" s="195"/>
    </row>
    <row r="404">
      <c r="I404" s="195"/>
      <c r="M404" s="195"/>
    </row>
    <row r="405">
      <c r="I405" s="195"/>
      <c r="M405" s="195"/>
    </row>
    <row r="406">
      <c r="I406" s="195"/>
      <c r="M406" s="195"/>
    </row>
    <row r="407">
      <c r="I407" s="195"/>
      <c r="M407" s="195"/>
    </row>
    <row r="408">
      <c r="I408" s="195"/>
      <c r="M408" s="195"/>
    </row>
    <row r="409">
      <c r="I409" s="195"/>
      <c r="M409" s="195"/>
    </row>
    <row r="410">
      <c r="I410" s="195"/>
      <c r="M410" s="195"/>
    </row>
    <row r="411">
      <c r="I411" s="195"/>
      <c r="M411" s="195"/>
    </row>
    <row r="412">
      <c r="I412" s="195"/>
      <c r="M412" s="195"/>
    </row>
    <row r="413">
      <c r="I413" s="195"/>
      <c r="M413" s="195"/>
    </row>
    <row r="414">
      <c r="I414" s="195"/>
      <c r="M414" s="195"/>
    </row>
    <row r="415">
      <c r="I415" s="195"/>
      <c r="M415" s="195"/>
    </row>
    <row r="416">
      <c r="I416" s="195"/>
      <c r="M416" s="195"/>
    </row>
    <row r="417">
      <c r="I417" s="195"/>
      <c r="M417" s="195"/>
    </row>
    <row r="418">
      <c r="I418" s="195"/>
      <c r="M418" s="195"/>
    </row>
    <row r="419">
      <c r="I419" s="195"/>
      <c r="M419" s="195"/>
    </row>
    <row r="420">
      <c r="I420" s="195"/>
      <c r="M420" s="195"/>
    </row>
    <row r="421">
      <c r="I421" s="195"/>
      <c r="M421" s="195"/>
    </row>
    <row r="422">
      <c r="I422" s="195"/>
      <c r="M422" s="195"/>
    </row>
    <row r="423">
      <c r="I423" s="195"/>
      <c r="M423" s="195"/>
    </row>
    <row r="424">
      <c r="I424" s="195"/>
      <c r="M424" s="195"/>
    </row>
    <row r="425">
      <c r="I425" s="195"/>
      <c r="M425" s="195"/>
    </row>
    <row r="426">
      <c r="I426" s="195"/>
      <c r="M426" s="195"/>
    </row>
    <row r="427">
      <c r="I427" s="195"/>
      <c r="M427" s="195"/>
    </row>
    <row r="428">
      <c r="I428" s="195"/>
      <c r="M428" s="195"/>
    </row>
    <row r="429">
      <c r="I429" s="195"/>
      <c r="M429" s="195"/>
    </row>
    <row r="430">
      <c r="I430" s="195"/>
      <c r="M430" s="195"/>
    </row>
    <row r="431">
      <c r="I431" s="195"/>
      <c r="M431" s="195"/>
    </row>
    <row r="432">
      <c r="I432" s="195"/>
      <c r="M432" s="195"/>
    </row>
    <row r="433">
      <c r="I433" s="195"/>
      <c r="M433" s="195"/>
    </row>
    <row r="434">
      <c r="I434" s="195"/>
      <c r="M434" s="195"/>
    </row>
    <row r="435">
      <c r="I435" s="195"/>
      <c r="M435" s="195"/>
    </row>
    <row r="436">
      <c r="I436" s="195"/>
      <c r="M436" s="195"/>
    </row>
    <row r="437">
      <c r="I437" s="195"/>
      <c r="M437" s="195"/>
    </row>
    <row r="438">
      <c r="I438" s="195"/>
      <c r="M438" s="195"/>
    </row>
    <row r="439">
      <c r="I439" s="195"/>
      <c r="M439" s="195"/>
    </row>
    <row r="440">
      <c r="I440" s="195"/>
      <c r="M440" s="195"/>
    </row>
    <row r="441">
      <c r="I441" s="195"/>
      <c r="M441" s="195"/>
    </row>
    <row r="442">
      <c r="I442" s="195"/>
      <c r="M442" s="195"/>
    </row>
    <row r="443">
      <c r="I443" s="195"/>
      <c r="M443" s="195"/>
    </row>
    <row r="444">
      <c r="I444" s="195"/>
      <c r="M444" s="195"/>
    </row>
    <row r="445">
      <c r="I445" s="195"/>
      <c r="M445" s="195"/>
    </row>
    <row r="446">
      <c r="I446" s="195"/>
      <c r="M446" s="195"/>
    </row>
    <row r="447">
      <c r="I447" s="195"/>
      <c r="M447" s="195"/>
    </row>
    <row r="448">
      <c r="I448" s="195"/>
      <c r="M448" s="195"/>
    </row>
    <row r="449">
      <c r="I449" s="195"/>
      <c r="M449" s="195"/>
    </row>
    <row r="450">
      <c r="I450" s="195"/>
      <c r="M450" s="195"/>
    </row>
    <row r="451">
      <c r="I451" s="195"/>
      <c r="M451" s="195"/>
    </row>
    <row r="452">
      <c r="I452" s="195"/>
      <c r="M452" s="195"/>
    </row>
    <row r="453">
      <c r="I453" s="195"/>
      <c r="M453" s="195"/>
    </row>
    <row r="454">
      <c r="I454" s="195"/>
      <c r="M454" s="195"/>
    </row>
    <row r="455">
      <c r="I455" s="195"/>
      <c r="M455" s="195"/>
    </row>
    <row r="456">
      <c r="I456" s="195"/>
      <c r="M456" s="195"/>
    </row>
    <row r="457">
      <c r="I457" s="195"/>
      <c r="M457" s="195"/>
    </row>
    <row r="458">
      <c r="I458" s="195"/>
      <c r="M458" s="195"/>
    </row>
    <row r="459">
      <c r="I459" s="195"/>
      <c r="M459" s="195"/>
    </row>
    <row r="460">
      <c r="I460" s="195"/>
      <c r="M460" s="195"/>
    </row>
    <row r="461">
      <c r="I461" s="195"/>
      <c r="M461" s="195"/>
    </row>
    <row r="462">
      <c r="I462" s="195"/>
      <c r="M462" s="195"/>
    </row>
    <row r="463">
      <c r="I463" s="195"/>
      <c r="M463" s="195"/>
    </row>
    <row r="464">
      <c r="I464" s="195"/>
      <c r="M464" s="195"/>
    </row>
    <row r="465">
      <c r="I465" s="195"/>
      <c r="M465" s="195"/>
    </row>
    <row r="466">
      <c r="I466" s="195"/>
      <c r="M466" s="195"/>
    </row>
    <row r="467">
      <c r="I467" s="195"/>
      <c r="M467" s="195"/>
    </row>
    <row r="468">
      <c r="I468" s="195"/>
      <c r="M468" s="195"/>
    </row>
    <row r="469">
      <c r="I469" s="195"/>
      <c r="M469" s="195"/>
    </row>
    <row r="470">
      <c r="I470" s="195"/>
      <c r="M470" s="195"/>
    </row>
    <row r="471">
      <c r="I471" s="195"/>
      <c r="M471" s="195"/>
    </row>
    <row r="472">
      <c r="I472" s="195"/>
      <c r="M472" s="195"/>
    </row>
    <row r="473">
      <c r="I473" s="195"/>
      <c r="M473" s="195"/>
    </row>
    <row r="474">
      <c r="I474" s="195"/>
      <c r="M474" s="195"/>
    </row>
    <row r="475">
      <c r="I475" s="195"/>
      <c r="M475" s="195"/>
    </row>
    <row r="476">
      <c r="I476" s="195"/>
      <c r="M476" s="195"/>
    </row>
    <row r="477">
      <c r="I477" s="195"/>
      <c r="M477" s="195"/>
    </row>
    <row r="478">
      <c r="I478" s="195"/>
      <c r="M478" s="195"/>
    </row>
    <row r="479">
      <c r="I479" s="195"/>
      <c r="M479" s="195"/>
    </row>
    <row r="480">
      <c r="I480" s="195"/>
      <c r="M480" s="195"/>
    </row>
    <row r="481">
      <c r="I481" s="195"/>
      <c r="M481" s="195"/>
    </row>
    <row r="482">
      <c r="I482" s="195"/>
      <c r="M482" s="195"/>
    </row>
    <row r="483">
      <c r="I483" s="195"/>
      <c r="M483" s="195"/>
    </row>
    <row r="484">
      <c r="I484" s="195"/>
      <c r="M484" s="195"/>
    </row>
    <row r="485">
      <c r="I485" s="195"/>
      <c r="M485" s="195"/>
    </row>
    <row r="486">
      <c r="I486" s="195"/>
      <c r="M486" s="195"/>
    </row>
    <row r="487">
      <c r="I487" s="195"/>
      <c r="M487" s="195"/>
    </row>
    <row r="488">
      <c r="I488" s="195"/>
      <c r="M488" s="195"/>
    </row>
    <row r="489">
      <c r="I489" s="195"/>
      <c r="M489" s="195"/>
    </row>
    <row r="490">
      <c r="I490" s="195"/>
      <c r="M490" s="195"/>
    </row>
    <row r="491">
      <c r="I491" s="195"/>
      <c r="M491" s="195"/>
    </row>
    <row r="492">
      <c r="I492" s="195"/>
      <c r="M492" s="195"/>
    </row>
    <row r="493">
      <c r="I493" s="195"/>
      <c r="M493" s="195"/>
    </row>
    <row r="494">
      <c r="I494" s="195"/>
      <c r="M494" s="195"/>
    </row>
    <row r="495">
      <c r="I495" s="195"/>
      <c r="M495" s="195"/>
    </row>
    <row r="496">
      <c r="I496" s="195"/>
      <c r="M496" s="195"/>
    </row>
    <row r="497">
      <c r="I497" s="195"/>
      <c r="M497" s="195"/>
    </row>
    <row r="498">
      <c r="I498" s="195"/>
      <c r="M498" s="195"/>
    </row>
    <row r="499">
      <c r="I499" s="195"/>
      <c r="M499" s="195"/>
    </row>
    <row r="500">
      <c r="I500" s="195"/>
      <c r="M500" s="195"/>
    </row>
    <row r="501">
      <c r="I501" s="195"/>
      <c r="M501" s="195"/>
    </row>
    <row r="502">
      <c r="I502" s="195"/>
      <c r="M502" s="195"/>
    </row>
    <row r="503">
      <c r="I503" s="195"/>
      <c r="M503" s="195"/>
    </row>
    <row r="504">
      <c r="I504" s="195"/>
      <c r="M504" s="195"/>
    </row>
    <row r="505">
      <c r="I505" s="195"/>
      <c r="M505" s="195"/>
    </row>
    <row r="506">
      <c r="I506" s="195"/>
      <c r="M506" s="195"/>
    </row>
    <row r="507">
      <c r="I507" s="195"/>
      <c r="M507" s="195"/>
    </row>
    <row r="508">
      <c r="I508" s="195"/>
      <c r="M508" s="195"/>
    </row>
    <row r="509">
      <c r="I509" s="195"/>
      <c r="M509" s="195"/>
    </row>
    <row r="510">
      <c r="I510" s="195"/>
      <c r="M510" s="195"/>
    </row>
    <row r="511">
      <c r="I511" s="195"/>
      <c r="M511" s="195"/>
    </row>
    <row r="512">
      <c r="I512" s="195"/>
      <c r="M512" s="195"/>
    </row>
    <row r="513">
      <c r="I513" s="195"/>
      <c r="M513" s="195"/>
    </row>
    <row r="514">
      <c r="I514" s="195"/>
      <c r="M514" s="195"/>
    </row>
    <row r="515">
      <c r="I515" s="195"/>
      <c r="M515" s="195"/>
    </row>
    <row r="516">
      <c r="I516" s="195"/>
      <c r="M516" s="195"/>
    </row>
    <row r="517">
      <c r="I517" s="195"/>
      <c r="M517" s="195"/>
    </row>
    <row r="518">
      <c r="I518" s="195"/>
      <c r="M518" s="195"/>
    </row>
    <row r="519">
      <c r="I519" s="195"/>
      <c r="M519" s="195"/>
    </row>
    <row r="520">
      <c r="I520" s="195"/>
      <c r="M520" s="195"/>
    </row>
    <row r="521">
      <c r="I521" s="195"/>
      <c r="M521" s="195"/>
    </row>
    <row r="522">
      <c r="I522" s="195"/>
      <c r="M522" s="195"/>
    </row>
    <row r="523">
      <c r="I523" s="195"/>
      <c r="M523" s="195"/>
    </row>
    <row r="524">
      <c r="I524" s="195"/>
      <c r="M524" s="195"/>
    </row>
    <row r="525">
      <c r="I525" s="195"/>
      <c r="M525" s="195"/>
    </row>
    <row r="526">
      <c r="I526" s="195"/>
      <c r="M526" s="195"/>
    </row>
    <row r="527">
      <c r="I527" s="195"/>
      <c r="M527" s="195"/>
    </row>
    <row r="528">
      <c r="I528" s="195"/>
      <c r="M528" s="195"/>
    </row>
    <row r="529">
      <c r="I529" s="195"/>
      <c r="M529" s="195"/>
    </row>
    <row r="530">
      <c r="I530" s="195"/>
      <c r="M530" s="195"/>
    </row>
    <row r="531">
      <c r="I531" s="195"/>
      <c r="M531" s="195"/>
    </row>
    <row r="532">
      <c r="I532" s="195"/>
      <c r="M532" s="195"/>
    </row>
    <row r="533">
      <c r="I533" s="195"/>
      <c r="M533" s="195"/>
    </row>
    <row r="534">
      <c r="I534" s="195"/>
      <c r="M534" s="195"/>
    </row>
    <row r="535">
      <c r="I535" s="195"/>
      <c r="M535" s="195"/>
    </row>
    <row r="536">
      <c r="I536" s="195"/>
      <c r="M536" s="195"/>
    </row>
    <row r="537">
      <c r="I537" s="195"/>
      <c r="M537" s="195"/>
    </row>
    <row r="538">
      <c r="I538" s="195"/>
      <c r="M538" s="195"/>
    </row>
    <row r="539">
      <c r="I539" s="195"/>
      <c r="M539" s="195"/>
    </row>
    <row r="540">
      <c r="I540" s="195"/>
      <c r="M540" s="195"/>
    </row>
    <row r="541">
      <c r="I541" s="195"/>
      <c r="M541" s="195"/>
    </row>
    <row r="542">
      <c r="I542" s="195"/>
      <c r="M542" s="195"/>
    </row>
    <row r="543">
      <c r="I543" s="195"/>
      <c r="M543" s="195"/>
    </row>
    <row r="544">
      <c r="I544" s="195"/>
      <c r="M544" s="195"/>
    </row>
    <row r="545">
      <c r="I545" s="195"/>
      <c r="M545" s="195"/>
    </row>
    <row r="546">
      <c r="I546" s="195"/>
      <c r="M546" s="195"/>
    </row>
    <row r="547">
      <c r="I547" s="195"/>
      <c r="M547" s="195"/>
    </row>
    <row r="548">
      <c r="I548" s="195"/>
      <c r="M548" s="195"/>
    </row>
    <row r="549">
      <c r="I549" s="195"/>
      <c r="M549" s="195"/>
    </row>
    <row r="550">
      <c r="I550" s="195"/>
      <c r="M550" s="195"/>
    </row>
    <row r="551">
      <c r="I551" s="195"/>
      <c r="M551" s="195"/>
    </row>
    <row r="552">
      <c r="I552" s="195"/>
      <c r="M552" s="195"/>
    </row>
    <row r="553">
      <c r="I553" s="195"/>
      <c r="M553" s="195"/>
    </row>
    <row r="554">
      <c r="I554" s="195"/>
      <c r="M554" s="195"/>
    </row>
    <row r="555">
      <c r="I555" s="195"/>
      <c r="M555" s="195"/>
    </row>
    <row r="556">
      <c r="I556" s="195"/>
      <c r="M556" s="195"/>
    </row>
    <row r="557">
      <c r="I557" s="195"/>
      <c r="M557" s="195"/>
    </row>
    <row r="558">
      <c r="I558" s="195"/>
      <c r="M558" s="195"/>
    </row>
    <row r="559">
      <c r="I559" s="195"/>
      <c r="M559" s="195"/>
    </row>
    <row r="560">
      <c r="I560" s="195"/>
      <c r="M560" s="195"/>
    </row>
    <row r="561">
      <c r="I561" s="195"/>
      <c r="M561" s="195"/>
    </row>
    <row r="562">
      <c r="I562" s="195"/>
      <c r="M562" s="195"/>
    </row>
    <row r="563">
      <c r="I563" s="195"/>
      <c r="M563" s="195"/>
    </row>
    <row r="564">
      <c r="I564" s="195"/>
      <c r="M564" s="195"/>
    </row>
    <row r="565">
      <c r="I565" s="195"/>
      <c r="M565" s="195"/>
    </row>
    <row r="566">
      <c r="I566" s="195"/>
      <c r="M566" s="195"/>
    </row>
    <row r="567">
      <c r="I567" s="195"/>
      <c r="M567" s="195"/>
    </row>
    <row r="568">
      <c r="I568" s="195"/>
      <c r="M568" s="195"/>
    </row>
    <row r="569">
      <c r="I569" s="195"/>
      <c r="M569" s="195"/>
    </row>
    <row r="570">
      <c r="I570" s="195"/>
      <c r="M570" s="195"/>
    </row>
    <row r="571">
      <c r="I571" s="195"/>
      <c r="M571" s="195"/>
    </row>
    <row r="572">
      <c r="I572" s="195"/>
      <c r="M572" s="195"/>
    </row>
    <row r="573">
      <c r="I573" s="195"/>
      <c r="M573" s="195"/>
    </row>
    <row r="574">
      <c r="I574" s="195"/>
      <c r="M574" s="195"/>
    </row>
    <row r="575">
      <c r="I575" s="195"/>
      <c r="M575" s="195"/>
    </row>
    <row r="576">
      <c r="I576" s="195"/>
      <c r="M576" s="195"/>
    </row>
    <row r="577">
      <c r="I577" s="195"/>
      <c r="M577" s="195"/>
    </row>
    <row r="578">
      <c r="I578" s="195"/>
      <c r="M578" s="195"/>
    </row>
    <row r="579">
      <c r="I579" s="195"/>
      <c r="M579" s="195"/>
    </row>
    <row r="580">
      <c r="I580" s="195"/>
      <c r="M580" s="195"/>
    </row>
    <row r="581">
      <c r="I581" s="195"/>
      <c r="M581" s="195"/>
    </row>
    <row r="582">
      <c r="I582" s="195"/>
      <c r="M582" s="195"/>
    </row>
    <row r="583">
      <c r="I583" s="195"/>
      <c r="M583" s="195"/>
    </row>
    <row r="584">
      <c r="I584" s="195"/>
      <c r="M584" s="195"/>
    </row>
    <row r="585">
      <c r="I585" s="195"/>
      <c r="M585" s="195"/>
    </row>
    <row r="586">
      <c r="I586" s="195"/>
      <c r="M586" s="195"/>
    </row>
    <row r="587">
      <c r="I587" s="195"/>
      <c r="M587" s="195"/>
    </row>
    <row r="588">
      <c r="I588" s="195"/>
      <c r="M588" s="195"/>
    </row>
    <row r="589">
      <c r="I589" s="195"/>
      <c r="M589" s="195"/>
    </row>
    <row r="590">
      <c r="I590" s="195"/>
      <c r="M590" s="195"/>
    </row>
    <row r="591">
      <c r="I591" s="195"/>
      <c r="M591" s="195"/>
    </row>
    <row r="592">
      <c r="I592" s="195"/>
      <c r="M592" s="195"/>
    </row>
    <row r="593">
      <c r="I593" s="195"/>
      <c r="M593" s="195"/>
    </row>
    <row r="594">
      <c r="I594" s="195"/>
      <c r="M594" s="195"/>
    </row>
    <row r="595">
      <c r="I595" s="195"/>
      <c r="M595" s="195"/>
    </row>
    <row r="596">
      <c r="I596" s="195"/>
      <c r="M596" s="195"/>
    </row>
    <row r="597">
      <c r="I597" s="195"/>
      <c r="M597" s="195"/>
    </row>
    <row r="598">
      <c r="I598" s="195"/>
      <c r="M598" s="195"/>
    </row>
    <row r="599">
      <c r="I599" s="195"/>
      <c r="M599" s="195"/>
    </row>
    <row r="600">
      <c r="I600" s="195"/>
      <c r="M600" s="195"/>
    </row>
    <row r="601">
      <c r="I601" s="195"/>
      <c r="M601" s="195"/>
    </row>
    <row r="602">
      <c r="I602" s="195"/>
      <c r="M602" s="195"/>
    </row>
    <row r="603">
      <c r="I603" s="195"/>
      <c r="M603" s="195"/>
    </row>
    <row r="604">
      <c r="I604" s="195"/>
      <c r="M604" s="195"/>
    </row>
    <row r="605">
      <c r="I605" s="195"/>
      <c r="M605" s="195"/>
    </row>
    <row r="606">
      <c r="I606" s="195"/>
      <c r="M606" s="195"/>
    </row>
    <row r="607">
      <c r="I607" s="195"/>
      <c r="M607" s="195"/>
    </row>
    <row r="608">
      <c r="I608" s="195"/>
      <c r="M608" s="195"/>
    </row>
    <row r="609">
      <c r="I609" s="195"/>
      <c r="M609" s="195"/>
    </row>
    <row r="610">
      <c r="I610" s="195"/>
      <c r="M610" s="195"/>
    </row>
    <row r="611">
      <c r="I611" s="195"/>
      <c r="M611" s="195"/>
    </row>
    <row r="612">
      <c r="I612" s="195"/>
      <c r="M612" s="195"/>
    </row>
    <row r="613">
      <c r="I613" s="195"/>
      <c r="M613" s="195"/>
    </row>
    <row r="614">
      <c r="I614" s="195"/>
      <c r="M614" s="195"/>
    </row>
    <row r="615">
      <c r="I615" s="195"/>
      <c r="M615" s="195"/>
    </row>
    <row r="616">
      <c r="I616" s="195"/>
      <c r="M616" s="195"/>
    </row>
    <row r="617">
      <c r="I617" s="195"/>
      <c r="M617" s="195"/>
    </row>
    <row r="618">
      <c r="I618" s="195"/>
      <c r="M618" s="195"/>
    </row>
    <row r="619">
      <c r="I619" s="195"/>
      <c r="M619" s="195"/>
    </row>
    <row r="620">
      <c r="I620" s="195"/>
      <c r="M620" s="195"/>
    </row>
    <row r="621">
      <c r="I621" s="195"/>
      <c r="M621" s="195"/>
    </row>
    <row r="622">
      <c r="I622" s="195"/>
      <c r="M622" s="195"/>
    </row>
    <row r="623">
      <c r="I623" s="195"/>
      <c r="M623" s="195"/>
    </row>
    <row r="624">
      <c r="I624" s="195"/>
      <c r="M624" s="195"/>
    </row>
    <row r="625">
      <c r="I625" s="195"/>
      <c r="M625" s="195"/>
    </row>
    <row r="626">
      <c r="I626" s="195"/>
      <c r="M626" s="195"/>
    </row>
    <row r="627">
      <c r="I627" s="195"/>
      <c r="M627" s="195"/>
    </row>
    <row r="628">
      <c r="I628" s="195"/>
      <c r="M628" s="195"/>
    </row>
    <row r="629">
      <c r="I629" s="195"/>
      <c r="M629" s="195"/>
    </row>
    <row r="630">
      <c r="I630" s="195"/>
      <c r="M630" s="195"/>
    </row>
    <row r="631">
      <c r="I631" s="195"/>
      <c r="M631" s="195"/>
    </row>
    <row r="632">
      <c r="I632" s="195"/>
      <c r="M632" s="195"/>
    </row>
    <row r="633">
      <c r="I633" s="195"/>
      <c r="M633" s="195"/>
    </row>
    <row r="634">
      <c r="I634" s="195"/>
      <c r="M634" s="195"/>
    </row>
    <row r="635">
      <c r="I635" s="195"/>
      <c r="M635" s="195"/>
    </row>
    <row r="636">
      <c r="I636" s="195"/>
      <c r="M636" s="195"/>
    </row>
    <row r="637">
      <c r="I637" s="195"/>
      <c r="M637" s="195"/>
    </row>
    <row r="638">
      <c r="I638" s="195"/>
      <c r="M638" s="195"/>
    </row>
    <row r="639">
      <c r="I639" s="195"/>
      <c r="M639" s="195"/>
    </row>
    <row r="640">
      <c r="I640" s="195"/>
      <c r="M640" s="195"/>
    </row>
    <row r="641">
      <c r="I641" s="195"/>
      <c r="M641" s="195"/>
    </row>
    <row r="642">
      <c r="I642" s="195"/>
      <c r="M642" s="195"/>
    </row>
    <row r="643">
      <c r="I643" s="195"/>
      <c r="M643" s="195"/>
    </row>
    <row r="644">
      <c r="I644" s="195"/>
      <c r="M644" s="195"/>
    </row>
    <row r="645">
      <c r="I645" s="195"/>
      <c r="M645" s="195"/>
    </row>
    <row r="646">
      <c r="I646" s="195"/>
      <c r="M646" s="195"/>
    </row>
    <row r="647">
      <c r="I647" s="195"/>
      <c r="M647" s="195"/>
    </row>
    <row r="648">
      <c r="I648" s="195"/>
      <c r="M648" s="195"/>
    </row>
    <row r="649">
      <c r="I649" s="195"/>
      <c r="M649" s="195"/>
    </row>
    <row r="650">
      <c r="I650" s="195"/>
      <c r="M650" s="195"/>
    </row>
    <row r="651">
      <c r="I651" s="195"/>
      <c r="M651" s="195"/>
    </row>
    <row r="652">
      <c r="I652" s="195"/>
      <c r="M652" s="195"/>
    </row>
    <row r="653">
      <c r="I653" s="195"/>
      <c r="M653" s="195"/>
    </row>
    <row r="654">
      <c r="I654" s="195"/>
      <c r="M654" s="195"/>
    </row>
    <row r="655">
      <c r="I655" s="195"/>
      <c r="M655" s="195"/>
    </row>
    <row r="656">
      <c r="I656" s="195"/>
      <c r="M656" s="195"/>
    </row>
    <row r="657">
      <c r="I657" s="195"/>
      <c r="M657" s="195"/>
    </row>
    <row r="658">
      <c r="I658" s="195"/>
      <c r="M658" s="195"/>
    </row>
    <row r="659">
      <c r="I659" s="195"/>
      <c r="M659" s="195"/>
    </row>
    <row r="660">
      <c r="I660" s="195"/>
      <c r="M660" s="195"/>
    </row>
    <row r="661">
      <c r="I661" s="195"/>
      <c r="M661" s="195"/>
    </row>
    <row r="662">
      <c r="I662" s="195"/>
      <c r="M662" s="195"/>
    </row>
    <row r="663">
      <c r="I663" s="195"/>
      <c r="M663" s="195"/>
    </row>
    <row r="664">
      <c r="I664" s="195"/>
      <c r="M664" s="195"/>
    </row>
    <row r="665">
      <c r="I665" s="195"/>
      <c r="M665" s="195"/>
    </row>
    <row r="666">
      <c r="I666" s="195"/>
      <c r="M666" s="195"/>
    </row>
    <row r="667">
      <c r="I667" s="195"/>
      <c r="M667" s="195"/>
    </row>
    <row r="668">
      <c r="I668" s="195"/>
      <c r="M668" s="195"/>
    </row>
    <row r="669">
      <c r="I669" s="195"/>
      <c r="M669" s="195"/>
    </row>
    <row r="670">
      <c r="I670" s="195"/>
      <c r="M670" s="195"/>
    </row>
    <row r="671">
      <c r="I671" s="195"/>
      <c r="M671" s="195"/>
    </row>
    <row r="672">
      <c r="I672" s="195"/>
      <c r="M672" s="195"/>
    </row>
    <row r="673">
      <c r="I673" s="195"/>
      <c r="M673" s="195"/>
    </row>
    <row r="674">
      <c r="I674" s="195"/>
      <c r="M674" s="195"/>
    </row>
    <row r="675">
      <c r="I675" s="195"/>
      <c r="M675" s="195"/>
    </row>
    <row r="676">
      <c r="I676" s="195"/>
      <c r="M676" s="195"/>
    </row>
    <row r="677">
      <c r="I677" s="195"/>
      <c r="M677" s="195"/>
    </row>
    <row r="678">
      <c r="I678" s="195"/>
      <c r="M678" s="195"/>
    </row>
    <row r="679">
      <c r="I679" s="195"/>
      <c r="M679" s="195"/>
    </row>
    <row r="680">
      <c r="I680" s="195"/>
      <c r="M680" s="195"/>
    </row>
    <row r="681">
      <c r="I681" s="195"/>
      <c r="M681" s="195"/>
    </row>
    <row r="682">
      <c r="I682" s="195"/>
      <c r="M682" s="195"/>
    </row>
    <row r="683">
      <c r="I683" s="195"/>
      <c r="M683" s="195"/>
    </row>
    <row r="684">
      <c r="I684" s="195"/>
      <c r="M684" s="195"/>
    </row>
    <row r="685">
      <c r="I685" s="195"/>
      <c r="M685" s="195"/>
    </row>
    <row r="686">
      <c r="I686" s="195"/>
      <c r="M686" s="195"/>
    </row>
    <row r="687">
      <c r="I687" s="195"/>
      <c r="M687" s="195"/>
    </row>
    <row r="688">
      <c r="I688" s="195"/>
      <c r="M688" s="195"/>
    </row>
    <row r="689">
      <c r="I689" s="195"/>
      <c r="M689" s="195"/>
    </row>
    <row r="690">
      <c r="I690" s="195"/>
      <c r="M690" s="195"/>
    </row>
    <row r="691">
      <c r="I691" s="195"/>
      <c r="M691" s="195"/>
    </row>
    <row r="692">
      <c r="I692" s="195"/>
      <c r="M692" s="195"/>
    </row>
    <row r="693">
      <c r="I693" s="195"/>
      <c r="M693" s="195"/>
    </row>
    <row r="694">
      <c r="I694" s="195"/>
      <c r="M694" s="195"/>
    </row>
    <row r="695">
      <c r="I695" s="195"/>
      <c r="M695" s="195"/>
    </row>
    <row r="696">
      <c r="I696" s="195"/>
      <c r="M696" s="195"/>
    </row>
    <row r="697">
      <c r="I697" s="195"/>
      <c r="M697" s="195"/>
    </row>
    <row r="698">
      <c r="I698" s="195"/>
      <c r="M698" s="195"/>
    </row>
    <row r="699">
      <c r="I699" s="195"/>
      <c r="M699" s="195"/>
    </row>
    <row r="700">
      <c r="I700" s="195"/>
      <c r="M700" s="195"/>
    </row>
    <row r="701">
      <c r="I701" s="195"/>
      <c r="M701" s="195"/>
    </row>
    <row r="702">
      <c r="I702" s="195"/>
      <c r="M702" s="195"/>
    </row>
    <row r="703">
      <c r="I703" s="195"/>
      <c r="M703" s="195"/>
    </row>
    <row r="704">
      <c r="I704" s="195"/>
      <c r="M704" s="195"/>
    </row>
    <row r="705">
      <c r="I705" s="195"/>
      <c r="M705" s="195"/>
    </row>
    <row r="706">
      <c r="I706" s="195"/>
      <c r="M706" s="195"/>
    </row>
    <row r="707">
      <c r="I707" s="195"/>
      <c r="M707" s="195"/>
    </row>
    <row r="708">
      <c r="I708" s="195"/>
      <c r="M708" s="195"/>
    </row>
    <row r="709">
      <c r="I709" s="195"/>
      <c r="M709" s="195"/>
    </row>
    <row r="710">
      <c r="I710" s="195"/>
      <c r="M710" s="195"/>
    </row>
    <row r="711">
      <c r="I711" s="195"/>
      <c r="M711" s="195"/>
    </row>
    <row r="712">
      <c r="I712" s="195"/>
      <c r="M712" s="195"/>
    </row>
    <row r="713">
      <c r="I713" s="195"/>
      <c r="M713" s="195"/>
    </row>
    <row r="714">
      <c r="I714" s="195"/>
      <c r="M714" s="195"/>
    </row>
    <row r="715">
      <c r="I715" s="195"/>
      <c r="M715" s="195"/>
    </row>
    <row r="716">
      <c r="I716" s="195"/>
      <c r="M716" s="195"/>
    </row>
    <row r="717">
      <c r="I717" s="195"/>
      <c r="M717" s="195"/>
    </row>
    <row r="718">
      <c r="I718" s="195"/>
      <c r="M718" s="195"/>
    </row>
    <row r="719">
      <c r="I719" s="195"/>
      <c r="M719" s="195"/>
    </row>
    <row r="720">
      <c r="I720" s="195"/>
      <c r="M720" s="195"/>
    </row>
    <row r="721">
      <c r="I721" s="195"/>
      <c r="M721" s="195"/>
    </row>
    <row r="722">
      <c r="I722" s="195"/>
      <c r="M722" s="195"/>
    </row>
    <row r="723">
      <c r="I723" s="195"/>
      <c r="M723" s="195"/>
    </row>
    <row r="724">
      <c r="I724" s="195"/>
      <c r="M724" s="195"/>
    </row>
    <row r="725">
      <c r="I725" s="195"/>
      <c r="M725" s="195"/>
    </row>
    <row r="726">
      <c r="I726" s="195"/>
      <c r="M726" s="195"/>
    </row>
    <row r="727">
      <c r="I727" s="195"/>
      <c r="M727" s="195"/>
    </row>
    <row r="728">
      <c r="I728" s="195"/>
      <c r="M728" s="195"/>
    </row>
    <row r="729">
      <c r="I729" s="195"/>
      <c r="M729" s="195"/>
    </row>
    <row r="730">
      <c r="I730" s="195"/>
      <c r="M730" s="195"/>
    </row>
    <row r="731">
      <c r="I731" s="195"/>
      <c r="M731" s="195"/>
    </row>
    <row r="732">
      <c r="I732" s="195"/>
      <c r="M732" s="195"/>
    </row>
    <row r="733">
      <c r="I733" s="195"/>
      <c r="M733" s="195"/>
    </row>
    <row r="734">
      <c r="I734" s="195"/>
      <c r="M734" s="195"/>
    </row>
    <row r="735">
      <c r="I735" s="195"/>
      <c r="M735" s="195"/>
    </row>
    <row r="736">
      <c r="I736" s="195"/>
      <c r="M736" s="195"/>
    </row>
    <row r="737">
      <c r="I737" s="195"/>
      <c r="M737" s="195"/>
    </row>
    <row r="738">
      <c r="I738" s="195"/>
      <c r="M738" s="195"/>
    </row>
    <row r="739">
      <c r="I739" s="195"/>
      <c r="M739" s="195"/>
    </row>
    <row r="740">
      <c r="I740" s="195"/>
      <c r="M740" s="195"/>
    </row>
    <row r="741">
      <c r="I741" s="195"/>
      <c r="M741" s="195"/>
    </row>
    <row r="742">
      <c r="I742" s="195"/>
      <c r="M742" s="195"/>
    </row>
    <row r="743">
      <c r="I743" s="195"/>
      <c r="M743" s="195"/>
    </row>
    <row r="744">
      <c r="I744" s="195"/>
      <c r="M744" s="195"/>
    </row>
    <row r="745">
      <c r="I745" s="195"/>
      <c r="M745" s="195"/>
    </row>
    <row r="746">
      <c r="I746" s="195"/>
      <c r="M746" s="195"/>
    </row>
    <row r="747">
      <c r="I747" s="195"/>
      <c r="M747" s="195"/>
    </row>
    <row r="748">
      <c r="I748" s="195"/>
      <c r="M748" s="195"/>
    </row>
    <row r="749">
      <c r="I749" s="195"/>
      <c r="M749" s="195"/>
    </row>
    <row r="750">
      <c r="I750" s="195"/>
      <c r="M750" s="195"/>
    </row>
    <row r="751">
      <c r="I751" s="195"/>
      <c r="M751" s="195"/>
    </row>
    <row r="752">
      <c r="I752" s="195"/>
      <c r="M752" s="195"/>
    </row>
    <row r="753">
      <c r="I753" s="195"/>
      <c r="M753" s="195"/>
    </row>
    <row r="754">
      <c r="I754" s="195"/>
      <c r="M754" s="195"/>
    </row>
    <row r="755">
      <c r="I755" s="195"/>
      <c r="M755" s="195"/>
    </row>
    <row r="756">
      <c r="I756" s="195"/>
      <c r="M756" s="195"/>
    </row>
    <row r="757">
      <c r="I757" s="195"/>
      <c r="M757" s="195"/>
    </row>
    <row r="758">
      <c r="I758" s="195"/>
      <c r="M758" s="195"/>
    </row>
    <row r="759">
      <c r="I759" s="195"/>
      <c r="M759" s="195"/>
    </row>
    <row r="760">
      <c r="I760" s="195"/>
      <c r="M760" s="195"/>
    </row>
    <row r="761">
      <c r="I761" s="195"/>
      <c r="M761" s="195"/>
    </row>
    <row r="762">
      <c r="I762" s="195"/>
      <c r="M762" s="195"/>
    </row>
    <row r="763">
      <c r="I763" s="195"/>
      <c r="M763" s="195"/>
    </row>
    <row r="764">
      <c r="I764" s="195"/>
      <c r="M764" s="195"/>
    </row>
    <row r="765">
      <c r="I765" s="195"/>
      <c r="M765" s="195"/>
    </row>
    <row r="766">
      <c r="I766" s="195"/>
      <c r="M766" s="195"/>
    </row>
    <row r="767">
      <c r="I767" s="195"/>
      <c r="M767" s="195"/>
    </row>
    <row r="768">
      <c r="I768" s="195"/>
      <c r="M768" s="195"/>
    </row>
    <row r="769">
      <c r="I769" s="195"/>
      <c r="M769" s="195"/>
    </row>
    <row r="770">
      <c r="I770" s="195"/>
      <c r="M770" s="195"/>
    </row>
    <row r="771">
      <c r="I771" s="195"/>
      <c r="M771" s="195"/>
    </row>
    <row r="772">
      <c r="I772" s="195"/>
      <c r="M772" s="195"/>
    </row>
    <row r="773">
      <c r="I773" s="195"/>
      <c r="M773" s="195"/>
    </row>
    <row r="774">
      <c r="I774" s="195"/>
      <c r="M774" s="195"/>
    </row>
    <row r="775">
      <c r="I775" s="195"/>
      <c r="M775" s="195"/>
    </row>
    <row r="776">
      <c r="I776" s="195"/>
      <c r="M776" s="195"/>
    </row>
    <row r="777">
      <c r="I777" s="195"/>
      <c r="M777" s="195"/>
    </row>
    <row r="778">
      <c r="I778" s="195"/>
      <c r="M778" s="195"/>
    </row>
    <row r="779">
      <c r="I779" s="195"/>
      <c r="M779" s="195"/>
    </row>
    <row r="780">
      <c r="I780" s="195"/>
      <c r="M780" s="195"/>
    </row>
    <row r="781">
      <c r="I781" s="195"/>
      <c r="M781" s="195"/>
    </row>
    <row r="782">
      <c r="I782" s="195"/>
      <c r="M782" s="195"/>
    </row>
    <row r="783">
      <c r="I783" s="195"/>
      <c r="M783" s="195"/>
    </row>
    <row r="784">
      <c r="I784" s="195"/>
      <c r="M784" s="195"/>
    </row>
    <row r="785">
      <c r="I785" s="195"/>
      <c r="M785" s="195"/>
    </row>
    <row r="786">
      <c r="I786" s="195"/>
      <c r="M786" s="195"/>
    </row>
    <row r="787">
      <c r="I787" s="195"/>
      <c r="M787" s="195"/>
    </row>
    <row r="788">
      <c r="I788" s="195"/>
      <c r="M788" s="195"/>
    </row>
    <row r="789">
      <c r="I789" s="195"/>
      <c r="M789" s="195"/>
    </row>
    <row r="790">
      <c r="I790" s="195"/>
      <c r="M790" s="195"/>
    </row>
    <row r="791">
      <c r="I791" s="195"/>
      <c r="M791" s="195"/>
    </row>
    <row r="792">
      <c r="I792" s="195"/>
      <c r="M792" s="195"/>
    </row>
    <row r="793">
      <c r="I793" s="195"/>
      <c r="M793" s="195"/>
    </row>
    <row r="794">
      <c r="I794" s="195"/>
      <c r="M794" s="195"/>
    </row>
    <row r="795">
      <c r="I795" s="195"/>
      <c r="M795" s="195"/>
    </row>
    <row r="796">
      <c r="I796" s="195"/>
      <c r="M796" s="195"/>
    </row>
    <row r="797">
      <c r="I797" s="195"/>
      <c r="M797" s="195"/>
    </row>
    <row r="798">
      <c r="I798" s="195"/>
      <c r="M798" s="195"/>
    </row>
    <row r="799">
      <c r="I799" s="195"/>
      <c r="M799" s="195"/>
    </row>
    <row r="800">
      <c r="I800" s="195"/>
      <c r="M800" s="195"/>
    </row>
    <row r="801">
      <c r="I801" s="195"/>
      <c r="M801" s="195"/>
    </row>
    <row r="802">
      <c r="I802" s="195"/>
      <c r="M802" s="195"/>
    </row>
    <row r="803">
      <c r="I803" s="195"/>
      <c r="M803" s="195"/>
    </row>
    <row r="804">
      <c r="I804" s="195"/>
      <c r="M804" s="195"/>
    </row>
    <row r="805">
      <c r="I805" s="195"/>
      <c r="M805" s="195"/>
    </row>
    <row r="806">
      <c r="I806" s="195"/>
      <c r="M806" s="195"/>
    </row>
    <row r="807">
      <c r="I807" s="195"/>
      <c r="M807" s="195"/>
    </row>
    <row r="808">
      <c r="I808" s="195"/>
      <c r="M808" s="195"/>
    </row>
    <row r="809">
      <c r="I809" s="195"/>
      <c r="M809" s="195"/>
    </row>
    <row r="810">
      <c r="I810" s="195"/>
      <c r="M810" s="195"/>
    </row>
    <row r="811">
      <c r="I811" s="195"/>
      <c r="M811" s="195"/>
    </row>
    <row r="812">
      <c r="I812" s="195"/>
      <c r="M812" s="195"/>
    </row>
    <row r="813">
      <c r="I813" s="195"/>
      <c r="M813" s="195"/>
    </row>
    <row r="814">
      <c r="I814" s="195"/>
      <c r="M814" s="195"/>
    </row>
    <row r="815">
      <c r="I815" s="195"/>
      <c r="M815" s="195"/>
    </row>
    <row r="816">
      <c r="I816" s="195"/>
      <c r="M816" s="195"/>
    </row>
    <row r="817">
      <c r="I817" s="195"/>
      <c r="M817" s="195"/>
    </row>
    <row r="818">
      <c r="I818" s="195"/>
      <c r="M818" s="195"/>
    </row>
    <row r="819">
      <c r="I819" s="195"/>
      <c r="M819" s="195"/>
    </row>
    <row r="820">
      <c r="I820" s="195"/>
      <c r="M820" s="195"/>
    </row>
    <row r="821">
      <c r="I821" s="195"/>
      <c r="M821" s="195"/>
    </row>
    <row r="822">
      <c r="I822" s="195"/>
      <c r="M822" s="195"/>
    </row>
    <row r="823">
      <c r="I823" s="195"/>
      <c r="M823" s="195"/>
    </row>
    <row r="824">
      <c r="I824" s="195"/>
      <c r="M824" s="195"/>
    </row>
    <row r="825">
      <c r="I825" s="195"/>
      <c r="M825" s="195"/>
    </row>
    <row r="826">
      <c r="I826" s="195"/>
      <c r="M826" s="195"/>
    </row>
    <row r="827">
      <c r="I827" s="195"/>
      <c r="M827" s="195"/>
    </row>
    <row r="828">
      <c r="I828" s="195"/>
      <c r="M828" s="195"/>
    </row>
    <row r="829">
      <c r="I829" s="195"/>
      <c r="M829" s="195"/>
    </row>
    <row r="830">
      <c r="I830" s="195"/>
      <c r="M830" s="195"/>
    </row>
    <row r="831">
      <c r="I831" s="195"/>
      <c r="M831" s="195"/>
    </row>
    <row r="832">
      <c r="I832" s="195"/>
      <c r="M832" s="195"/>
    </row>
    <row r="833">
      <c r="I833" s="195"/>
      <c r="M833" s="195"/>
    </row>
    <row r="834">
      <c r="I834" s="195"/>
      <c r="M834" s="195"/>
    </row>
    <row r="835">
      <c r="I835" s="195"/>
      <c r="M835" s="195"/>
    </row>
    <row r="836">
      <c r="I836" s="195"/>
      <c r="M836" s="195"/>
    </row>
    <row r="837">
      <c r="I837" s="195"/>
      <c r="M837" s="195"/>
    </row>
    <row r="838">
      <c r="I838" s="195"/>
      <c r="M838" s="195"/>
    </row>
    <row r="839">
      <c r="I839" s="195"/>
      <c r="M839" s="195"/>
    </row>
    <row r="840">
      <c r="I840" s="195"/>
      <c r="M840" s="195"/>
    </row>
    <row r="841">
      <c r="I841" s="195"/>
      <c r="M841" s="195"/>
    </row>
    <row r="842">
      <c r="I842" s="195"/>
      <c r="M842" s="195"/>
    </row>
    <row r="843">
      <c r="I843" s="195"/>
      <c r="M843" s="195"/>
    </row>
    <row r="844">
      <c r="I844" s="195"/>
      <c r="M844" s="195"/>
    </row>
    <row r="845">
      <c r="I845" s="195"/>
      <c r="M845" s="195"/>
    </row>
    <row r="846">
      <c r="I846" s="195"/>
      <c r="M846" s="195"/>
    </row>
    <row r="847">
      <c r="I847" s="195"/>
      <c r="M847" s="195"/>
    </row>
    <row r="848">
      <c r="I848" s="195"/>
      <c r="M848" s="195"/>
    </row>
    <row r="849">
      <c r="I849" s="195"/>
      <c r="M849" s="195"/>
    </row>
    <row r="850">
      <c r="I850" s="195"/>
      <c r="M850" s="195"/>
    </row>
    <row r="851">
      <c r="I851" s="195"/>
      <c r="M851" s="195"/>
    </row>
    <row r="852">
      <c r="I852" s="195"/>
      <c r="M852" s="195"/>
    </row>
    <row r="853">
      <c r="I853" s="195"/>
      <c r="M853" s="195"/>
    </row>
    <row r="854">
      <c r="I854" s="195"/>
      <c r="M854" s="195"/>
    </row>
    <row r="855">
      <c r="I855" s="195"/>
      <c r="M855" s="195"/>
    </row>
    <row r="856">
      <c r="I856" s="195"/>
      <c r="M856" s="195"/>
    </row>
    <row r="857">
      <c r="I857" s="195"/>
      <c r="M857" s="195"/>
    </row>
    <row r="858">
      <c r="I858" s="195"/>
      <c r="M858" s="195"/>
    </row>
    <row r="859">
      <c r="I859" s="195"/>
      <c r="M859" s="195"/>
    </row>
    <row r="860">
      <c r="I860" s="195"/>
      <c r="M860" s="195"/>
    </row>
    <row r="861">
      <c r="I861" s="195"/>
      <c r="M861" s="195"/>
    </row>
    <row r="862">
      <c r="I862" s="195"/>
      <c r="M862" s="195"/>
    </row>
    <row r="863">
      <c r="I863" s="195"/>
      <c r="M863" s="195"/>
    </row>
    <row r="864">
      <c r="I864" s="195"/>
      <c r="M864" s="195"/>
    </row>
    <row r="865">
      <c r="I865" s="195"/>
      <c r="M865" s="195"/>
    </row>
    <row r="866">
      <c r="I866" s="195"/>
      <c r="M866" s="195"/>
    </row>
    <row r="867">
      <c r="I867" s="195"/>
      <c r="M867" s="195"/>
    </row>
    <row r="868">
      <c r="I868" s="195"/>
      <c r="M868" s="195"/>
    </row>
    <row r="869">
      <c r="I869" s="195"/>
      <c r="M869" s="195"/>
    </row>
    <row r="870">
      <c r="I870" s="195"/>
      <c r="M870" s="195"/>
    </row>
    <row r="871">
      <c r="I871" s="195"/>
      <c r="M871" s="195"/>
    </row>
    <row r="872">
      <c r="I872" s="195"/>
      <c r="M872" s="195"/>
    </row>
    <row r="873">
      <c r="I873" s="195"/>
      <c r="M873" s="195"/>
    </row>
    <row r="874">
      <c r="I874" s="195"/>
      <c r="M874" s="195"/>
    </row>
    <row r="875">
      <c r="I875" s="195"/>
      <c r="M875" s="195"/>
    </row>
    <row r="876">
      <c r="I876" s="195"/>
      <c r="M876" s="195"/>
    </row>
    <row r="877">
      <c r="I877" s="195"/>
      <c r="M877" s="195"/>
    </row>
    <row r="878">
      <c r="I878" s="195"/>
      <c r="M878" s="195"/>
    </row>
    <row r="879">
      <c r="I879" s="195"/>
      <c r="M879" s="195"/>
    </row>
    <row r="880">
      <c r="I880" s="195"/>
      <c r="M880" s="195"/>
    </row>
    <row r="881">
      <c r="I881" s="195"/>
      <c r="M881" s="195"/>
    </row>
    <row r="882">
      <c r="I882" s="195"/>
      <c r="M882" s="195"/>
    </row>
    <row r="883">
      <c r="I883" s="195"/>
      <c r="M883" s="195"/>
    </row>
    <row r="884">
      <c r="I884" s="195"/>
      <c r="M884" s="195"/>
    </row>
    <row r="885">
      <c r="I885" s="195"/>
      <c r="M885" s="195"/>
    </row>
    <row r="886">
      <c r="I886" s="195"/>
      <c r="M886" s="195"/>
    </row>
    <row r="887">
      <c r="I887" s="195"/>
      <c r="M887" s="195"/>
    </row>
    <row r="888">
      <c r="I888" s="195"/>
      <c r="M888" s="195"/>
    </row>
    <row r="889">
      <c r="I889" s="195"/>
      <c r="M889" s="195"/>
    </row>
    <row r="890">
      <c r="I890" s="195"/>
      <c r="M890" s="195"/>
    </row>
    <row r="891">
      <c r="I891" s="195"/>
      <c r="M891" s="195"/>
    </row>
    <row r="892">
      <c r="I892" s="195"/>
      <c r="M892" s="195"/>
    </row>
    <row r="893">
      <c r="I893" s="195"/>
      <c r="M893" s="195"/>
    </row>
    <row r="894">
      <c r="I894" s="195"/>
      <c r="M894" s="195"/>
    </row>
    <row r="895">
      <c r="I895" s="195"/>
      <c r="M895" s="195"/>
    </row>
    <row r="896">
      <c r="I896" s="195"/>
      <c r="M896" s="195"/>
    </row>
    <row r="897">
      <c r="I897" s="195"/>
      <c r="M897" s="195"/>
    </row>
    <row r="898">
      <c r="I898" s="195"/>
      <c r="M898" s="195"/>
    </row>
    <row r="899">
      <c r="I899" s="195"/>
      <c r="M899" s="195"/>
    </row>
    <row r="900">
      <c r="I900" s="195"/>
      <c r="M900" s="195"/>
    </row>
    <row r="901">
      <c r="I901" s="195"/>
      <c r="M901" s="195"/>
    </row>
    <row r="902">
      <c r="I902" s="195"/>
      <c r="M902" s="195"/>
    </row>
    <row r="903">
      <c r="I903" s="195"/>
      <c r="M903" s="195"/>
    </row>
    <row r="904">
      <c r="I904" s="195"/>
      <c r="M904" s="195"/>
    </row>
    <row r="905">
      <c r="I905" s="195"/>
      <c r="M905" s="195"/>
    </row>
    <row r="906">
      <c r="I906" s="195"/>
      <c r="M906" s="195"/>
    </row>
    <row r="907">
      <c r="I907" s="195"/>
      <c r="M907" s="195"/>
    </row>
    <row r="908">
      <c r="I908" s="195"/>
      <c r="M908" s="195"/>
    </row>
    <row r="909">
      <c r="I909" s="195"/>
      <c r="M909" s="195"/>
    </row>
    <row r="910">
      <c r="I910" s="195"/>
      <c r="M910" s="195"/>
    </row>
    <row r="911">
      <c r="I911" s="195"/>
      <c r="M911" s="195"/>
    </row>
    <row r="912">
      <c r="I912" s="195"/>
      <c r="M912" s="195"/>
    </row>
    <row r="913">
      <c r="I913" s="195"/>
      <c r="M913" s="195"/>
    </row>
    <row r="914">
      <c r="I914" s="195"/>
      <c r="M914" s="195"/>
    </row>
    <row r="915">
      <c r="I915" s="195"/>
      <c r="M915" s="195"/>
    </row>
    <row r="916">
      <c r="I916" s="195"/>
      <c r="M916" s="195"/>
    </row>
    <row r="917">
      <c r="I917" s="195"/>
      <c r="M917" s="195"/>
    </row>
    <row r="918">
      <c r="I918" s="195"/>
      <c r="M918" s="195"/>
    </row>
    <row r="919">
      <c r="I919" s="195"/>
      <c r="M919" s="195"/>
    </row>
    <row r="920">
      <c r="I920" s="195"/>
      <c r="M920" s="195"/>
    </row>
    <row r="921">
      <c r="I921" s="195"/>
      <c r="M921" s="195"/>
    </row>
    <row r="922">
      <c r="I922" s="195"/>
      <c r="M922" s="195"/>
    </row>
    <row r="923">
      <c r="I923" s="195"/>
      <c r="M923" s="195"/>
    </row>
    <row r="924">
      <c r="I924" s="195"/>
      <c r="M924" s="195"/>
    </row>
    <row r="925">
      <c r="I925" s="195"/>
      <c r="M925" s="195"/>
    </row>
    <row r="926">
      <c r="I926" s="195"/>
      <c r="M926" s="195"/>
    </row>
    <row r="927">
      <c r="I927" s="195"/>
      <c r="M927" s="195"/>
    </row>
    <row r="928">
      <c r="I928" s="195"/>
      <c r="M928" s="195"/>
    </row>
    <row r="929">
      <c r="I929" s="195"/>
      <c r="M929" s="195"/>
    </row>
    <row r="930">
      <c r="I930" s="195"/>
      <c r="M930" s="195"/>
    </row>
    <row r="931">
      <c r="I931" s="195"/>
      <c r="M931" s="195"/>
    </row>
    <row r="932">
      <c r="I932" s="195"/>
      <c r="M932" s="195"/>
    </row>
    <row r="933">
      <c r="I933" s="195"/>
      <c r="M933" s="195"/>
    </row>
    <row r="934">
      <c r="I934" s="195"/>
      <c r="M934" s="195"/>
    </row>
    <row r="935">
      <c r="I935" s="195"/>
      <c r="M935" s="195"/>
    </row>
    <row r="936">
      <c r="I936" s="195"/>
      <c r="M936" s="195"/>
    </row>
    <row r="937">
      <c r="I937" s="195"/>
      <c r="M937" s="195"/>
    </row>
    <row r="938">
      <c r="I938" s="195"/>
      <c r="M938" s="195"/>
    </row>
    <row r="939">
      <c r="I939" s="195"/>
      <c r="M939" s="195"/>
    </row>
    <row r="940">
      <c r="I940" s="195"/>
      <c r="M940" s="195"/>
    </row>
    <row r="941">
      <c r="I941" s="195"/>
      <c r="M941" s="195"/>
    </row>
    <row r="942">
      <c r="I942" s="195"/>
      <c r="M942" s="195"/>
    </row>
    <row r="943">
      <c r="I943" s="195"/>
      <c r="M943" s="195"/>
    </row>
    <row r="944">
      <c r="I944" s="195"/>
      <c r="M944" s="195"/>
    </row>
    <row r="945">
      <c r="I945" s="195"/>
      <c r="M945" s="195"/>
    </row>
    <row r="946">
      <c r="I946" s="195"/>
      <c r="M946" s="195"/>
    </row>
    <row r="947">
      <c r="I947" s="195"/>
      <c r="M947" s="195"/>
    </row>
    <row r="948">
      <c r="I948" s="195"/>
      <c r="M948" s="195"/>
    </row>
    <row r="949">
      <c r="I949" s="195"/>
      <c r="M949" s="195"/>
    </row>
    <row r="950">
      <c r="I950" s="195"/>
      <c r="M950" s="195"/>
    </row>
    <row r="951">
      <c r="I951" s="195"/>
      <c r="M951" s="195"/>
    </row>
    <row r="952">
      <c r="I952" s="195"/>
      <c r="M952" s="195"/>
    </row>
    <row r="953">
      <c r="I953" s="195"/>
      <c r="M953" s="195"/>
    </row>
    <row r="954">
      <c r="I954" s="195"/>
      <c r="M954" s="195"/>
    </row>
    <row r="955">
      <c r="I955" s="195"/>
      <c r="M955" s="195"/>
    </row>
    <row r="956">
      <c r="I956" s="195"/>
      <c r="M956" s="195"/>
    </row>
    <row r="957">
      <c r="I957" s="195"/>
      <c r="M957" s="195"/>
    </row>
    <row r="958">
      <c r="I958" s="195"/>
      <c r="M958" s="195"/>
    </row>
    <row r="959">
      <c r="I959" s="195"/>
      <c r="M959" s="195"/>
    </row>
    <row r="960">
      <c r="I960" s="195"/>
      <c r="M960" s="195"/>
    </row>
    <row r="961">
      <c r="I961" s="195"/>
      <c r="M961" s="195"/>
    </row>
    <row r="962">
      <c r="I962" s="195"/>
      <c r="M962" s="195"/>
    </row>
    <row r="963">
      <c r="I963" s="195"/>
      <c r="M963" s="195"/>
    </row>
    <row r="964">
      <c r="I964" s="195"/>
      <c r="M964" s="195"/>
    </row>
    <row r="965">
      <c r="I965" s="195"/>
      <c r="M965" s="195"/>
    </row>
    <row r="966">
      <c r="I966" s="195"/>
      <c r="M966" s="195"/>
    </row>
    <row r="967">
      <c r="I967" s="195"/>
      <c r="M967" s="195"/>
    </row>
    <row r="968">
      <c r="I968" s="195"/>
      <c r="M968" s="195"/>
    </row>
    <row r="969">
      <c r="I969" s="195"/>
      <c r="M969" s="195"/>
    </row>
    <row r="970">
      <c r="I970" s="195"/>
      <c r="M970" s="195"/>
    </row>
    <row r="971">
      <c r="I971" s="195"/>
      <c r="M971" s="195"/>
    </row>
    <row r="972">
      <c r="I972" s="195"/>
      <c r="M972" s="195"/>
    </row>
    <row r="973">
      <c r="I973" s="195"/>
      <c r="M973" s="195"/>
    </row>
    <row r="974">
      <c r="I974" s="195"/>
      <c r="M974" s="195"/>
    </row>
    <row r="975">
      <c r="I975" s="195"/>
      <c r="M975" s="195"/>
    </row>
    <row r="976">
      <c r="I976" s="195"/>
      <c r="M976" s="195"/>
    </row>
    <row r="977">
      <c r="I977" s="195"/>
      <c r="M977" s="195"/>
    </row>
    <row r="978">
      <c r="I978" s="195"/>
      <c r="M978" s="195"/>
    </row>
    <row r="979">
      <c r="I979" s="195"/>
      <c r="M979" s="195"/>
    </row>
    <row r="980">
      <c r="I980" s="195"/>
      <c r="M980" s="195"/>
    </row>
    <row r="981">
      <c r="I981" s="195"/>
      <c r="M981" s="195"/>
    </row>
    <row r="982">
      <c r="I982" s="195"/>
      <c r="M982" s="195"/>
    </row>
    <row r="983">
      <c r="I983" s="195"/>
      <c r="M983" s="195"/>
    </row>
    <row r="984">
      <c r="I984" s="195"/>
      <c r="M984" s="195"/>
    </row>
    <row r="985">
      <c r="I985" s="195"/>
      <c r="M985" s="195"/>
    </row>
    <row r="986">
      <c r="I986" s="195"/>
      <c r="M986" s="195"/>
    </row>
    <row r="987">
      <c r="I987" s="195"/>
      <c r="M987" s="195"/>
    </row>
    <row r="988">
      <c r="I988" s="195"/>
      <c r="M988" s="195"/>
    </row>
    <row r="989">
      <c r="I989" s="195"/>
      <c r="M989" s="195"/>
    </row>
    <row r="990">
      <c r="I990" s="195"/>
      <c r="M990" s="195"/>
    </row>
    <row r="991">
      <c r="I991" s="195"/>
      <c r="M991" s="195"/>
    </row>
    <row r="992">
      <c r="I992" s="195"/>
      <c r="M992" s="195"/>
    </row>
    <row r="993">
      <c r="I993" s="195"/>
      <c r="M993" s="195"/>
    </row>
    <row r="994">
      <c r="I994" s="195"/>
      <c r="M994" s="195"/>
    </row>
    <row r="995">
      <c r="I995" s="195"/>
      <c r="M995" s="195"/>
    </row>
    <row r="996">
      <c r="I996" s="195"/>
      <c r="M996" s="195"/>
    </row>
    <row r="997">
      <c r="I997" s="195"/>
      <c r="M997" s="195"/>
    </row>
    <row r="998">
      <c r="I998" s="195"/>
      <c r="M998" s="195"/>
    </row>
    <row r="999">
      <c r="I999" s="195"/>
      <c r="M999" s="195"/>
    </row>
    <row r="1000">
      <c r="I1000" s="195"/>
      <c r="M1000" s="19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4.38"/>
    <col customWidth="1" min="3" max="3" width="20.88"/>
    <col customWidth="1" min="4" max="4" width="6.63"/>
    <col customWidth="1" min="5" max="5" width="5.5"/>
    <col customWidth="1" min="6" max="6" width="6.38"/>
    <col customWidth="1" min="7" max="7" width="7.5"/>
    <col customWidth="1" min="8" max="9" width="5.25"/>
    <col customWidth="1" min="10" max="11" width="5.13"/>
    <col customWidth="1" min="12" max="12" width="6.38"/>
    <col customWidth="1" min="13" max="13" width="5.38"/>
    <col customWidth="1" min="14" max="14" width="5.88"/>
    <col customWidth="1" min="15" max="15" width="6.13"/>
    <col customWidth="1" min="16" max="16" width="5.38"/>
    <col customWidth="1" min="17" max="17" width="5.88"/>
    <col customWidth="1" min="18" max="18" width="6.88"/>
    <col customWidth="1" min="19" max="19" width="6.75"/>
    <col customWidth="1" min="20" max="20" width="6.38"/>
    <col customWidth="1" min="21" max="21" width="6.5"/>
    <col customWidth="1" min="22" max="22" width="6.63"/>
    <col customWidth="1" min="23" max="23" width="6.38"/>
    <col customWidth="1" min="24" max="24" width="7.13"/>
    <col customWidth="1" min="25" max="25" width="6.88"/>
    <col customWidth="1" min="26" max="34" width="5.88"/>
  </cols>
  <sheetData>
    <row r="5" ht="46.5" customHeight="1">
      <c r="B5" s="491" t="s">
        <v>1601</v>
      </c>
      <c r="C5" s="492" t="s">
        <v>1602</v>
      </c>
      <c r="D5" s="493">
        <v>45505.0</v>
      </c>
      <c r="E5" s="494" t="s">
        <v>1603</v>
      </c>
      <c r="F5" s="493">
        <v>45507.0</v>
      </c>
      <c r="G5" s="493">
        <v>45508.0</v>
      </c>
      <c r="H5" s="493">
        <v>45509.0</v>
      </c>
      <c r="I5" s="493">
        <v>45510.0</v>
      </c>
      <c r="J5" s="493">
        <v>45511.0</v>
      </c>
      <c r="K5" s="493">
        <v>45512.0</v>
      </c>
      <c r="L5" s="493">
        <v>45513.0</v>
      </c>
      <c r="M5" s="493">
        <v>45514.0</v>
      </c>
      <c r="N5" s="493">
        <v>45515.0</v>
      </c>
      <c r="O5" s="493">
        <v>45516.0</v>
      </c>
      <c r="P5" s="493">
        <v>45517.0</v>
      </c>
      <c r="Q5" s="493">
        <v>45518.0</v>
      </c>
      <c r="R5" s="493">
        <v>45519.0</v>
      </c>
      <c r="S5" s="493">
        <v>45520.0</v>
      </c>
      <c r="T5" s="493">
        <v>45521.0</v>
      </c>
      <c r="U5" s="493">
        <v>45522.0</v>
      </c>
      <c r="V5" s="493">
        <v>45523.0</v>
      </c>
      <c r="W5" s="493">
        <v>45524.0</v>
      </c>
      <c r="X5" s="493">
        <v>45525.0</v>
      </c>
      <c r="Y5" s="493">
        <v>45526.0</v>
      </c>
      <c r="Z5" s="493">
        <v>45527.0</v>
      </c>
      <c r="AA5" s="493">
        <v>45528.0</v>
      </c>
      <c r="AB5" s="493">
        <v>45529.0</v>
      </c>
      <c r="AC5" s="493">
        <v>45530.0</v>
      </c>
      <c r="AD5" s="494" t="s">
        <v>1604</v>
      </c>
      <c r="AE5" s="493">
        <v>45532.0</v>
      </c>
      <c r="AF5" s="494">
        <v>2908.0</v>
      </c>
      <c r="AG5" s="493">
        <v>45534.0</v>
      </c>
      <c r="AH5" s="493">
        <v>45535.0</v>
      </c>
    </row>
    <row r="6">
      <c r="B6" s="223" t="str">
        <f t="array" ref="B6:B22">SORT(UNIQUE(COMPRAS!E5:E1000,0,0))</f>
        <v>ACEITE LA PAMPA 700ML </v>
      </c>
    </row>
    <row r="7">
      <c r="B7" s="223" t="s">
        <v>172</v>
      </c>
    </row>
    <row r="8">
      <c r="B8" s="223" t="s">
        <v>99</v>
      </c>
    </row>
    <row r="9">
      <c r="B9" s="223" t="s">
        <v>90</v>
      </c>
    </row>
    <row r="10">
      <c r="B10" s="223" t="s">
        <v>145</v>
      </c>
    </row>
    <row r="11">
      <c r="B11" s="223" t="s">
        <v>146</v>
      </c>
    </row>
    <row r="12">
      <c r="B12" s="223" t="s">
        <v>113</v>
      </c>
    </row>
    <row r="13">
      <c r="B13" s="223" t="s">
        <v>179</v>
      </c>
    </row>
    <row r="14">
      <c r="B14" s="223" t="s">
        <v>100</v>
      </c>
    </row>
    <row r="15">
      <c r="B15" s="223" t="s">
        <v>133</v>
      </c>
    </row>
    <row r="16">
      <c r="B16" s="223" t="s">
        <v>134</v>
      </c>
    </row>
    <row r="17">
      <c r="B17" s="223" t="s">
        <v>147</v>
      </c>
    </row>
    <row r="18">
      <c r="B18" s="223" t="s">
        <v>148</v>
      </c>
    </row>
    <row r="19">
      <c r="B19" s="223" t="s">
        <v>114</v>
      </c>
    </row>
    <row r="20">
      <c r="B20" s="223" t="s">
        <v>118</v>
      </c>
    </row>
    <row r="21">
      <c r="B21" s="223" t="s">
        <v>112</v>
      </c>
    </row>
    <row r="22">
      <c r="B22" s="223"/>
    </row>
  </sheetData>
  <conditionalFormatting sqref="B6:C109">
    <cfRule type="cellIs" dxfId="6" priority="1" operator="equal">
      <formula>"Pollo 1kg"</formula>
    </cfRule>
  </conditionalFormatting>
  <drawing r:id="rId1"/>
</worksheet>
</file>